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8D3D990-1023-44C6-9293-17F26CF44834}" xr6:coauthVersionLast="47" xr6:coauthVersionMax="47" xr10:uidLastSave="{00000000-0000-0000-0000-000000000000}"/>
  <bookViews>
    <workbookView xWindow="28680" yWindow="-120" windowWidth="29040" windowHeight="15840" firstSheet="14" activeTab="23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  <sheet name="2021.10.17" sheetId="40" r:id="rId22"/>
    <sheet name="2021.10.18" sheetId="41" r:id="rId23"/>
    <sheet name="2021.10.19" sheetId="42" r:id="rId24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21" hidden="1">'2021.10.17'!#REF!</definedName>
    <definedName name="_xlnm._FilterDatabase" localSheetId="22" hidden="1">'2021.10.18'!#REF!</definedName>
    <definedName name="_xlnm._FilterDatabase" localSheetId="23" hidden="1">'2021.10.19'!#REF!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2" l="1"/>
  <c r="O198" i="42"/>
  <c r="N198" i="42"/>
  <c r="L198" i="42"/>
  <c r="K198" i="42"/>
  <c r="H198" i="42"/>
  <c r="I198" i="42" s="1"/>
  <c r="F198" i="42"/>
  <c r="E198" i="42"/>
  <c r="O197" i="42"/>
  <c r="N197" i="42"/>
  <c r="K197" i="42"/>
  <c r="L197" i="42" s="1"/>
  <c r="H197" i="42"/>
  <c r="I197" i="42" s="1"/>
  <c r="F197" i="42"/>
  <c r="E197" i="42"/>
  <c r="O196" i="42"/>
  <c r="N196" i="42"/>
  <c r="K196" i="42"/>
  <c r="L196" i="42" s="1"/>
  <c r="H196" i="42"/>
  <c r="I196" i="42" s="1"/>
  <c r="F196" i="42"/>
  <c r="E196" i="42"/>
  <c r="O195" i="42"/>
  <c r="N195" i="42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O193" i="42"/>
  <c r="N193" i="42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O189" i="42"/>
  <c r="N189" i="42"/>
  <c r="K189" i="42"/>
  <c r="L189" i="42" s="1"/>
  <c r="H189" i="42"/>
  <c r="I189" i="42" s="1"/>
  <c r="F189" i="42"/>
  <c r="E189" i="42"/>
  <c r="O188" i="42"/>
  <c r="N188" i="42"/>
  <c r="K188" i="42"/>
  <c r="L188" i="42" s="1"/>
  <c r="H188" i="42"/>
  <c r="I188" i="42" s="1"/>
  <c r="F188" i="42"/>
  <c r="E188" i="42"/>
  <c r="O187" i="42"/>
  <c r="N187" i="42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O184" i="42"/>
  <c r="N184" i="42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O182" i="42"/>
  <c r="N182" i="42"/>
  <c r="L182" i="42"/>
  <c r="K182" i="42"/>
  <c r="H182" i="42"/>
  <c r="I182" i="42" s="1"/>
  <c r="F182" i="42"/>
  <c r="E182" i="42"/>
  <c r="O181" i="42"/>
  <c r="N181" i="42"/>
  <c r="K181" i="42"/>
  <c r="L181" i="42" s="1"/>
  <c r="H181" i="42"/>
  <c r="I181" i="42" s="1"/>
  <c r="F181" i="42"/>
  <c r="E181" i="42"/>
  <c r="O180" i="42"/>
  <c r="N180" i="42"/>
  <c r="K180" i="42"/>
  <c r="L180" i="42" s="1"/>
  <c r="H180" i="42"/>
  <c r="I180" i="42" s="1"/>
  <c r="F180" i="42"/>
  <c r="E180" i="42"/>
  <c r="O179" i="42"/>
  <c r="O199" i="42" s="1"/>
  <c r="N179" i="42"/>
  <c r="N199" i="42" s="1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F171" i="42"/>
  <c r="E171" i="42"/>
  <c r="O170" i="42"/>
  <c r="N170" i="42"/>
  <c r="K170" i="42"/>
  <c r="L170" i="42" s="1"/>
  <c r="H170" i="42"/>
  <c r="I170" i="42" s="1"/>
  <c r="F170" i="42"/>
  <c r="E170" i="42"/>
  <c r="O169" i="42"/>
  <c r="N169" i="42"/>
  <c r="L169" i="42"/>
  <c r="K169" i="42"/>
  <c r="H169" i="42"/>
  <c r="I169" i="42" s="1"/>
  <c r="F169" i="42"/>
  <c r="E169" i="42"/>
  <c r="O168" i="42"/>
  <c r="N168" i="42"/>
  <c r="K168" i="42"/>
  <c r="L168" i="42" s="1"/>
  <c r="H168" i="42"/>
  <c r="I168" i="42" s="1"/>
  <c r="F168" i="42"/>
  <c r="E168" i="42"/>
  <c r="O167" i="42"/>
  <c r="N167" i="42"/>
  <c r="L167" i="42"/>
  <c r="K167" i="42"/>
  <c r="H167" i="42"/>
  <c r="I167" i="42" s="1"/>
  <c r="F167" i="42"/>
  <c r="E167" i="42"/>
  <c r="O166" i="42"/>
  <c r="N166" i="42"/>
  <c r="K166" i="42"/>
  <c r="L166" i="42" s="1"/>
  <c r="H166" i="42"/>
  <c r="I166" i="42" s="1"/>
  <c r="F166" i="42"/>
  <c r="E166" i="42"/>
  <c r="O165" i="42"/>
  <c r="N165" i="42"/>
  <c r="L165" i="42"/>
  <c r="K165" i="42"/>
  <c r="H165" i="42"/>
  <c r="I165" i="42" s="1"/>
  <c r="F165" i="42"/>
  <c r="E165" i="42"/>
  <c r="O164" i="42"/>
  <c r="N164" i="42"/>
  <c r="K164" i="42"/>
  <c r="L164" i="42" s="1"/>
  <c r="H164" i="42"/>
  <c r="I164" i="42" s="1"/>
  <c r="F164" i="42"/>
  <c r="E164" i="42"/>
  <c r="O163" i="42"/>
  <c r="N163" i="42"/>
  <c r="L163" i="42"/>
  <c r="K163" i="42"/>
  <c r="H163" i="42"/>
  <c r="I163" i="42" s="1"/>
  <c r="F163" i="42"/>
  <c r="E163" i="42"/>
  <c r="O162" i="42"/>
  <c r="N162" i="42"/>
  <c r="K162" i="42"/>
  <c r="L162" i="42" s="1"/>
  <c r="H162" i="42"/>
  <c r="I162" i="42" s="1"/>
  <c r="F162" i="42"/>
  <c r="E162" i="42"/>
  <c r="O161" i="42"/>
  <c r="N161" i="42"/>
  <c r="L161" i="42"/>
  <c r="K161" i="42"/>
  <c r="H161" i="42"/>
  <c r="I161" i="42" s="1"/>
  <c r="F161" i="42"/>
  <c r="E161" i="42"/>
  <c r="O160" i="42"/>
  <c r="N160" i="42"/>
  <c r="K160" i="42"/>
  <c r="L160" i="42" s="1"/>
  <c r="H160" i="42"/>
  <c r="I160" i="42" s="1"/>
  <c r="F160" i="42"/>
  <c r="E160" i="42"/>
  <c r="O159" i="42"/>
  <c r="N159" i="42"/>
  <c r="L159" i="42"/>
  <c r="K159" i="42"/>
  <c r="H159" i="42"/>
  <c r="I159" i="42" s="1"/>
  <c r="F159" i="42"/>
  <c r="E159" i="42"/>
  <c r="O158" i="42"/>
  <c r="N158" i="42"/>
  <c r="K158" i="42"/>
  <c r="L158" i="42" s="1"/>
  <c r="H158" i="42"/>
  <c r="I158" i="42" s="1"/>
  <c r="F158" i="42"/>
  <c r="E158" i="42"/>
  <c r="O157" i="42"/>
  <c r="N157" i="42"/>
  <c r="L157" i="42"/>
  <c r="K157" i="42"/>
  <c r="H157" i="42"/>
  <c r="I157" i="42" s="1"/>
  <c r="F157" i="42"/>
  <c r="E157" i="42"/>
  <c r="O156" i="42"/>
  <c r="N156" i="42"/>
  <c r="K156" i="42"/>
  <c r="L156" i="42" s="1"/>
  <c r="H156" i="42"/>
  <c r="I156" i="42" s="1"/>
  <c r="F156" i="42"/>
  <c r="E156" i="42"/>
  <c r="O155" i="42"/>
  <c r="N155" i="42"/>
  <c r="L155" i="42"/>
  <c r="K155" i="42"/>
  <c r="H155" i="42"/>
  <c r="I155" i="42" s="1"/>
  <c r="F155" i="42"/>
  <c r="E155" i="42"/>
  <c r="O154" i="42"/>
  <c r="N154" i="42"/>
  <c r="K154" i="42"/>
  <c r="L154" i="42" s="1"/>
  <c r="H154" i="42"/>
  <c r="I154" i="42" s="1"/>
  <c r="F154" i="42"/>
  <c r="E154" i="42"/>
  <c r="O153" i="42"/>
  <c r="N153" i="42"/>
  <c r="L153" i="42"/>
  <c r="K153" i="42"/>
  <c r="H153" i="42"/>
  <c r="I153" i="42" s="1"/>
  <c r="F153" i="42"/>
  <c r="E153" i="42"/>
  <c r="O152" i="42"/>
  <c r="O172" i="42" s="1"/>
  <c r="N152" i="42"/>
  <c r="N172" i="42" s="1"/>
  <c r="K152" i="42"/>
  <c r="H152" i="42"/>
  <c r="H172" i="42" s="1"/>
  <c r="F152" i="42"/>
  <c r="F172" i="42" s="1"/>
  <c r="E152" i="42"/>
  <c r="E172" i="42" s="1"/>
  <c r="M150" i="42"/>
  <c r="J150" i="42"/>
  <c r="G150" i="42"/>
  <c r="D150" i="42"/>
  <c r="B150" i="42"/>
  <c r="M149" i="42"/>
  <c r="G149" i="42"/>
  <c r="B145" i="42"/>
  <c r="O144" i="42"/>
  <c r="N144" i="42"/>
  <c r="L144" i="42"/>
  <c r="K144" i="42"/>
  <c r="I144" i="42"/>
  <c r="H144" i="42"/>
  <c r="F144" i="42"/>
  <c r="E144" i="42"/>
  <c r="O143" i="42"/>
  <c r="N143" i="42"/>
  <c r="L143" i="42"/>
  <c r="K143" i="42"/>
  <c r="I143" i="42"/>
  <c r="H143" i="42"/>
  <c r="F143" i="42"/>
  <c r="E143" i="42"/>
  <c r="O142" i="42"/>
  <c r="N142" i="42"/>
  <c r="L142" i="42"/>
  <c r="K142" i="42"/>
  <c r="I142" i="42"/>
  <c r="H142" i="42"/>
  <c r="F142" i="42"/>
  <c r="E142" i="42"/>
  <c r="O141" i="42"/>
  <c r="N141" i="42"/>
  <c r="L141" i="42"/>
  <c r="K141" i="42"/>
  <c r="I141" i="42"/>
  <c r="H141" i="42"/>
  <c r="F141" i="42"/>
  <c r="E141" i="42"/>
  <c r="O140" i="42"/>
  <c r="N140" i="42"/>
  <c r="L140" i="42"/>
  <c r="K140" i="42"/>
  <c r="I140" i="42"/>
  <c r="H140" i="42"/>
  <c r="F140" i="42"/>
  <c r="E140" i="42"/>
  <c r="O139" i="42"/>
  <c r="N139" i="42"/>
  <c r="L139" i="42"/>
  <c r="K139" i="42"/>
  <c r="I139" i="42"/>
  <c r="H139" i="42"/>
  <c r="F139" i="42"/>
  <c r="E139" i="42"/>
  <c r="O138" i="42"/>
  <c r="N138" i="42"/>
  <c r="L138" i="42"/>
  <c r="K138" i="42"/>
  <c r="I138" i="42"/>
  <c r="H138" i="42"/>
  <c r="F138" i="42"/>
  <c r="E138" i="42"/>
  <c r="O137" i="42"/>
  <c r="N137" i="42"/>
  <c r="L137" i="42"/>
  <c r="K137" i="42"/>
  <c r="I137" i="42"/>
  <c r="H137" i="42"/>
  <c r="F137" i="42"/>
  <c r="E137" i="42"/>
  <c r="O136" i="42"/>
  <c r="N136" i="42"/>
  <c r="L136" i="42"/>
  <c r="K136" i="42"/>
  <c r="I136" i="42"/>
  <c r="H136" i="42"/>
  <c r="F136" i="42"/>
  <c r="E136" i="42"/>
  <c r="O135" i="42"/>
  <c r="N135" i="42"/>
  <c r="L135" i="42"/>
  <c r="K135" i="42"/>
  <c r="I135" i="42"/>
  <c r="H135" i="42"/>
  <c r="F135" i="42"/>
  <c r="E135" i="42"/>
  <c r="O134" i="42"/>
  <c r="N134" i="42"/>
  <c r="L134" i="42"/>
  <c r="K134" i="42"/>
  <c r="I134" i="42"/>
  <c r="H134" i="42"/>
  <c r="F134" i="42"/>
  <c r="E134" i="42"/>
  <c r="O133" i="42"/>
  <c r="N133" i="42"/>
  <c r="L133" i="42"/>
  <c r="K133" i="42"/>
  <c r="I133" i="42"/>
  <c r="H133" i="42"/>
  <c r="F133" i="42"/>
  <c r="E133" i="42"/>
  <c r="O132" i="42"/>
  <c r="N132" i="42"/>
  <c r="L132" i="42"/>
  <c r="K132" i="42"/>
  <c r="I132" i="42"/>
  <c r="H132" i="42"/>
  <c r="F132" i="42"/>
  <c r="E132" i="42"/>
  <c r="O131" i="42"/>
  <c r="N131" i="42"/>
  <c r="L131" i="42"/>
  <c r="K131" i="42"/>
  <c r="I131" i="42"/>
  <c r="H131" i="42"/>
  <c r="F131" i="42"/>
  <c r="E131" i="42"/>
  <c r="O130" i="42"/>
  <c r="N130" i="42"/>
  <c r="L130" i="42"/>
  <c r="K130" i="42"/>
  <c r="I130" i="42"/>
  <c r="H130" i="42"/>
  <c r="F130" i="42"/>
  <c r="E130" i="42"/>
  <c r="O129" i="42"/>
  <c r="N129" i="42"/>
  <c r="L129" i="42"/>
  <c r="K129" i="42"/>
  <c r="I129" i="42"/>
  <c r="H129" i="42"/>
  <c r="F129" i="42"/>
  <c r="E129" i="42"/>
  <c r="O128" i="42"/>
  <c r="N128" i="42"/>
  <c r="L128" i="42"/>
  <c r="K128" i="42"/>
  <c r="I128" i="42"/>
  <c r="H128" i="42"/>
  <c r="F128" i="42"/>
  <c r="E128" i="42"/>
  <c r="O127" i="42"/>
  <c r="N127" i="42"/>
  <c r="L127" i="42"/>
  <c r="K127" i="42"/>
  <c r="I127" i="42"/>
  <c r="H127" i="42"/>
  <c r="F127" i="42"/>
  <c r="E127" i="42"/>
  <c r="O126" i="42"/>
  <c r="N126" i="42"/>
  <c r="L126" i="42"/>
  <c r="K126" i="42"/>
  <c r="I126" i="42"/>
  <c r="H126" i="42"/>
  <c r="F126" i="42"/>
  <c r="E126" i="42"/>
  <c r="O125" i="42"/>
  <c r="O145" i="42" s="1"/>
  <c r="N125" i="42"/>
  <c r="N145" i="42" s="1"/>
  <c r="L125" i="42"/>
  <c r="L145" i="42" s="1"/>
  <c r="K125" i="42"/>
  <c r="K145" i="42" s="1"/>
  <c r="I125" i="42"/>
  <c r="I145" i="42" s="1"/>
  <c r="H125" i="42"/>
  <c r="H145" i="42" s="1"/>
  <c r="F125" i="42"/>
  <c r="F145" i="42" s="1"/>
  <c r="E125" i="42"/>
  <c r="E145" i="42" s="1"/>
  <c r="M123" i="42"/>
  <c r="J123" i="42"/>
  <c r="G123" i="42"/>
  <c r="D123" i="42"/>
  <c r="B123" i="42"/>
  <c r="M122" i="42"/>
  <c r="G122" i="42"/>
  <c r="B118" i="42"/>
  <c r="O117" i="42"/>
  <c r="N117" i="42"/>
  <c r="L117" i="42"/>
  <c r="K117" i="42"/>
  <c r="H117" i="42"/>
  <c r="I117" i="42" s="1"/>
  <c r="F117" i="42"/>
  <c r="E117" i="42"/>
  <c r="O116" i="42"/>
  <c r="N116" i="42"/>
  <c r="K116" i="42"/>
  <c r="L116" i="42" s="1"/>
  <c r="H116" i="42"/>
  <c r="I116" i="42" s="1"/>
  <c r="F116" i="42"/>
  <c r="E116" i="42"/>
  <c r="O115" i="42"/>
  <c r="N115" i="42"/>
  <c r="K115" i="42"/>
  <c r="L115" i="42" s="1"/>
  <c r="H115" i="42"/>
  <c r="I115" i="42" s="1"/>
  <c r="F115" i="42"/>
  <c r="E115" i="42"/>
  <c r="O114" i="42"/>
  <c r="N114" i="42"/>
  <c r="K114" i="42"/>
  <c r="L114" i="42" s="1"/>
  <c r="H114" i="42"/>
  <c r="I114" i="42" s="1"/>
  <c r="F114" i="42"/>
  <c r="E114" i="42"/>
  <c r="O113" i="42"/>
  <c r="N113" i="42"/>
  <c r="L113" i="42"/>
  <c r="K113" i="42"/>
  <c r="H113" i="42"/>
  <c r="I113" i="42" s="1"/>
  <c r="F113" i="42"/>
  <c r="E113" i="42"/>
  <c r="O112" i="42"/>
  <c r="N112" i="42"/>
  <c r="K112" i="42"/>
  <c r="L112" i="42" s="1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L109" i="42"/>
  <c r="K109" i="42"/>
  <c r="H109" i="42"/>
  <c r="I109" i="42" s="1"/>
  <c r="F109" i="42"/>
  <c r="E109" i="42"/>
  <c r="O108" i="42"/>
  <c r="N108" i="42"/>
  <c r="K108" i="42"/>
  <c r="L108" i="42" s="1"/>
  <c r="H108" i="42"/>
  <c r="I108" i="42" s="1"/>
  <c r="F108" i="42"/>
  <c r="E108" i="42"/>
  <c r="O107" i="42"/>
  <c r="N107" i="42"/>
  <c r="K107" i="42"/>
  <c r="L107" i="42" s="1"/>
  <c r="H107" i="42"/>
  <c r="I107" i="42" s="1"/>
  <c r="F107" i="42"/>
  <c r="E107" i="42"/>
  <c r="O106" i="42"/>
  <c r="N106" i="42"/>
  <c r="K106" i="42"/>
  <c r="L106" i="42" s="1"/>
  <c r="H106" i="42"/>
  <c r="I106" i="42" s="1"/>
  <c r="F106" i="42"/>
  <c r="E106" i="42"/>
  <c r="O105" i="42"/>
  <c r="N105" i="42"/>
  <c r="L105" i="42"/>
  <c r="K105" i="42"/>
  <c r="H105" i="42"/>
  <c r="I105" i="42" s="1"/>
  <c r="F105" i="42"/>
  <c r="E105" i="42"/>
  <c r="O104" i="42"/>
  <c r="N104" i="42"/>
  <c r="K104" i="42"/>
  <c r="L104" i="42" s="1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L101" i="42"/>
  <c r="K101" i="42"/>
  <c r="H101" i="42"/>
  <c r="I101" i="42" s="1"/>
  <c r="F101" i="42"/>
  <c r="E101" i="42"/>
  <c r="O100" i="42"/>
  <c r="N100" i="42"/>
  <c r="K100" i="42"/>
  <c r="L100" i="42" s="1"/>
  <c r="H100" i="42"/>
  <c r="I100" i="42" s="1"/>
  <c r="F100" i="42"/>
  <c r="E100" i="42"/>
  <c r="O99" i="42"/>
  <c r="N99" i="42"/>
  <c r="K99" i="42"/>
  <c r="L99" i="42" s="1"/>
  <c r="H99" i="42"/>
  <c r="I99" i="42" s="1"/>
  <c r="F99" i="42"/>
  <c r="E99" i="42"/>
  <c r="O98" i="42"/>
  <c r="O118" i="42" s="1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L90" i="42"/>
  <c r="K90" i="42"/>
  <c r="I90" i="42"/>
  <c r="H90" i="42"/>
  <c r="F90" i="42"/>
  <c r="E90" i="42"/>
  <c r="O89" i="42"/>
  <c r="N89" i="42"/>
  <c r="L89" i="42"/>
  <c r="K89" i="42"/>
  <c r="I89" i="42"/>
  <c r="H89" i="42"/>
  <c r="F89" i="42"/>
  <c r="E89" i="42"/>
  <c r="O88" i="42"/>
  <c r="N88" i="42"/>
  <c r="L88" i="42"/>
  <c r="K88" i="42"/>
  <c r="I88" i="42"/>
  <c r="H88" i="42"/>
  <c r="F88" i="42"/>
  <c r="E88" i="42"/>
  <c r="O87" i="42"/>
  <c r="N87" i="42"/>
  <c r="L87" i="42"/>
  <c r="K87" i="42"/>
  <c r="I87" i="42"/>
  <c r="H87" i="42"/>
  <c r="F87" i="42"/>
  <c r="E87" i="42"/>
  <c r="O86" i="42"/>
  <c r="N86" i="42"/>
  <c r="L86" i="42"/>
  <c r="K86" i="42"/>
  <c r="I86" i="42"/>
  <c r="H86" i="42"/>
  <c r="F86" i="42"/>
  <c r="E86" i="42"/>
  <c r="O85" i="42"/>
  <c r="N85" i="42"/>
  <c r="L85" i="42"/>
  <c r="K85" i="42"/>
  <c r="I85" i="42"/>
  <c r="H85" i="42"/>
  <c r="F85" i="42"/>
  <c r="E85" i="42"/>
  <c r="O84" i="42"/>
  <c r="N84" i="42"/>
  <c r="L84" i="42"/>
  <c r="K84" i="42"/>
  <c r="I84" i="42"/>
  <c r="H84" i="42"/>
  <c r="F84" i="42"/>
  <c r="E84" i="42"/>
  <c r="O83" i="42"/>
  <c r="N83" i="42"/>
  <c r="L83" i="42"/>
  <c r="K83" i="42"/>
  <c r="I83" i="42"/>
  <c r="H83" i="42"/>
  <c r="F83" i="42"/>
  <c r="E83" i="42"/>
  <c r="O82" i="42"/>
  <c r="N82" i="42"/>
  <c r="L82" i="42"/>
  <c r="K82" i="42"/>
  <c r="I82" i="42"/>
  <c r="H82" i="42"/>
  <c r="F82" i="42"/>
  <c r="E82" i="42"/>
  <c r="O81" i="42"/>
  <c r="N81" i="42"/>
  <c r="L81" i="42"/>
  <c r="K81" i="42"/>
  <c r="I81" i="42"/>
  <c r="H81" i="42"/>
  <c r="F81" i="42"/>
  <c r="E81" i="42"/>
  <c r="O80" i="42"/>
  <c r="N80" i="42"/>
  <c r="L80" i="42"/>
  <c r="K80" i="42"/>
  <c r="I80" i="42"/>
  <c r="H80" i="42"/>
  <c r="F80" i="42"/>
  <c r="E80" i="42"/>
  <c r="O79" i="42"/>
  <c r="N79" i="42"/>
  <c r="L79" i="42"/>
  <c r="K79" i="42"/>
  <c r="I79" i="42"/>
  <c r="H79" i="42"/>
  <c r="F79" i="42"/>
  <c r="E79" i="42"/>
  <c r="O78" i="42"/>
  <c r="N78" i="42"/>
  <c r="L78" i="42"/>
  <c r="K78" i="42"/>
  <c r="I78" i="42"/>
  <c r="H78" i="42"/>
  <c r="F78" i="42"/>
  <c r="E78" i="42"/>
  <c r="O77" i="42"/>
  <c r="N77" i="42"/>
  <c r="L77" i="42"/>
  <c r="K77" i="42"/>
  <c r="I77" i="42"/>
  <c r="H77" i="42"/>
  <c r="F77" i="42"/>
  <c r="E77" i="42"/>
  <c r="O76" i="42"/>
  <c r="N76" i="42"/>
  <c r="L76" i="42"/>
  <c r="K76" i="42"/>
  <c r="I76" i="42"/>
  <c r="H76" i="42"/>
  <c r="F76" i="42"/>
  <c r="E76" i="42"/>
  <c r="O75" i="42"/>
  <c r="N75" i="42"/>
  <c r="L75" i="42"/>
  <c r="K75" i="42"/>
  <c r="I75" i="42"/>
  <c r="H75" i="42"/>
  <c r="F75" i="42"/>
  <c r="E75" i="42"/>
  <c r="O74" i="42"/>
  <c r="N74" i="42"/>
  <c r="L74" i="42"/>
  <c r="K74" i="42"/>
  <c r="I74" i="42"/>
  <c r="H74" i="42"/>
  <c r="F74" i="42"/>
  <c r="E74" i="42"/>
  <c r="O73" i="42"/>
  <c r="N73" i="42"/>
  <c r="L73" i="42"/>
  <c r="K73" i="42"/>
  <c r="I73" i="42"/>
  <c r="H73" i="42"/>
  <c r="F73" i="42"/>
  <c r="E73" i="42"/>
  <c r="O72" i="42"/>
  <c r="N72" i="42"/>
  <c r="L72" i="42"/>
  <c r="K72" i="42"/>
  <c r="I72" i="42"/>
  <c r="H72" i="42"/>
  <c r="F72" i="42"/>
  <c r="E72" i="42"/>
  <c r="O71" i="42"/>
  <c r="O91" i="42" s="1"/>
  <c r="N71" i="42"/>
  <c r="N91" i="42" s="1"/>
  <c r="L71" i="42"/>
  <c r="L91" i="42" s="1"/>
  <c r="K71" i="42"/>
  <c r="K91" i="42" s="1"/>
  <c r="I71" i="42"/>
  <c r="I91" i="42" s="1"/>
  <c r="H71" i="42"/>
  <c r="H91" i="42" s="1"/>
  <c r="F71" i="42"/>
  <c r="F91" i="42" s="1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L63" i="42"/>
  <c r="K63" i="42"/>
  <c r="I63" i="42"/>
  <c r="H63" i="42"/>
  <c r="F63" i="42"/>
  <c r="E63" i="42"/>
  <c r="O62" i="42"/>
  <c r="N62" i="42"/>
  <c r="L62" i="42"/>
  <c r="K62" i="42"/>
  <c r="I62" i="42"/>
  <c r="H62" i="42"/>
  <c r="F62" i="42"/>
  <c r="E62" i="42"/>
  <c r="O61" i="42"/>
  <c r="N61" i="42"/>
  <c r="L61" i="42"/>
  <c r="K61" i="42"/>
  <c r="I61" i="42"/>
  <c r="H61" i="42"/>
  <c r="F61" i="42"/>
  <c r="E61" i="42"/>
  <c r="O60" i="42"/>
  <c r="N60" i="42"/>
  <c r="L60" i="42"/>
  <c r="K60" i="42"/>
  <c r="I60" i="42"/>
  <c r="H60" i="42"/>
  <c r="F60" i="42"/>
  <c r="E60" i="42"/>
  <c r="O59" i="42"/>
  <c r="N59" i="42"/>
  <c r="L59" i="42"/>
  <c r="K59" i="42"/>
  <c r="I59" i="42"/>
  <c r="H59" i="42"/>
  <c r="F59" i="42"/>
  <c r="E59" i="42"/>
  <c r="O58" i="42"/>
  <c r="N58" i="42"/>
  <c r="L58" i="42"/>
  <c r="K58" i="42"/>
  <c r="I58" i="42"/>
  <c r="H58" i="42"/>
  <c r="F58" i="42"/>
  <c r="E58" i="42"/>
  <c r="O57" i="42"/>
  <c r="N57" i="42"/>
  <c r="L57" i="42"/>
  <c r="K57" i="42"/>
  <c r="I57" i="42"/>
  <c r="H57" i="42"/>
  <c r="F57" i="42"/>
  <c r="E57" i="42"/>
  <c r="O56" i="42"/>
  <c r="N56" i="42"/>
  <c r="L56" i="42"/>
  <c r="K56" i="42"/>
  <c r="I56" i="42"/>
  <c r="H56" i="42"/>
  <c r="F56" i="42"/>
  <c r="E56" i="42"/>
  <c r="O55" i="42"/>
  <c r="N55" i="42"/>
  <c r="L55" i="42"/>
  <c r="K55" i="42"/>
  <c r="I55" i="42"/>
  <c r="H55" i="42"/>
  <c r="F55" i="42"/>
  <c r="E55" i="42"/>
  <c r="O54" i="42"/>
  <c r="N54" i="42"/>
  <c r="L54" i="42"/>
  <c r="K54" i="42"/>
  <c r="I54" i="42"/>
  <c r="H54" i="42"/>
  <c r="F54" i="42"/>
  <c r="E54" i="42"/>
  <c r="O53" i="42"/>
  <c r="N53" i="42"/>
  <c r="L53" i="42"/>
  <c r="K53" i="42"/>
  <c r="I53" i="42"/>
  <c r="H53" i="42"/>
  <c r="F53" i="42"/>
  <c r="E53" i="42"/>
  <c r="O52" i="42"/>
  <c r="N52" i="42"/>
  <c r="L52" i="42"/>
  <c r="K52" i="42"/>
  <c r="I52" i="42"/>
  <c r="H52" i="42"/>
  <c r="F52" i="42"/>
  <c r="E52" i="42"/>
  <c r="O51" i="42"/>
  <c r="N51" i="42"/>
  <c r="L51" i="42"/>
  <c r="K51" i="42"/>
  <c r="I51" i="42"/>
  <c r="H51" i="42"/>
  <c r="F51" i="42"/>
  <c r="E51" i="42"/>
  <c r="O50" i="42"/>
  <c r="N50" i="42"/>
  <c r="L50" i="42"/>
  <c r="K50" i="42"/>
  <c r="I50" i="42"/>
  <c r="H50" i="42"/>
  <c r="F50" i="42"/>
  <c r="E50" i="42"/>
  <c r="O49" i="42"/>
  <c r="N49" i="42"/>
  <c r="L49" i="42"/>
  <c r="K49" i="42"/>
  <c r="I49" i="42"/>
  <c r="H49" i="42"/>
  <c r="F49" i="42"/>
  <c r="E49" i="42"/>
  <c r="O48" i="42"/>
  <c r="N48" i="42"/>
  <c r="L48" i="42"/>
  <c r="K48" i="42"/>
  <c r="I48" i="42"/>
  <c r="H48" i="42"/>
  <c r="F48" i="42"/>
  <c r="E48" i="42"/>
  <c r="O47" i="42"/>
  <c r="N47" i="42"/>
  <c r="L47" i="42"/>
  <c r="K47" i="42"/>
  <c r="I47" i="42"/>
  <c r="H47" i="42"/>
  <c r="F47" i="42"/>
  <c r="E47" i="42"/>
  <c r="O46" i="42"/>
  <c r="N46" i="42"/>
  <c r="L46" i="42"/>
  <c r="K46" i="42"/>
  <c r="I46" i="42"/>
  <c r="H46" i="42"/>
  <c r="F46" i="42"/>
  <c r="E46" i="42"/>
  <c r="O45" i="42"/>
  <c r="N45" i="42"/>
  <c r="L45" i="42"/>
  <c r="K45" i="42"/>
  <c r="I45" i="42"/>
  <c r="H45" i="42"/>
  <c r="F45" i="42"/>
  <c r="E45" i="42"/>
  <c r="O44" i="42"/>
  <c r="O64" i="42" s="1"/>
  <c r="N44" i="42"/>
  <c r="N64" i="42" s="1"/>
  <c r="L44" i="42"/>
  <c r="L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C31" i="42"/>
  <c r="B31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B30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B29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B28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C27" i="42"/>
  <c r="B27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B24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C23" i="42"/>
  <c r="B23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2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C21" i="42"/>
  <c r="B21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C20" i="42"/>
  <c r="B20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B19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B18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N196" i="41"/>
  <c r="O196" i="41" s="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N194" i="41"/>
  <c r="O194" i="41" s="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N192" i="41"/>
  <c r="O192" i="41" s="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N190" i="41"/>
  <c r="O190" i="41" s="1"/>
  <c r="L190" i="41"/>
  <c r="K190" i="41"/>
  <c r="H190" i="41"/>
  <c r="I190" i="41" s="1"/>
  <c r="F190" i="41"/>
  <c r="E190" i="41"/>
  <c r="N189" i="41"/>
  <c r="O189" i="41" s="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N187" i="41"/>
  <c r="O187" i="41" s="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N185" i="41"/>
  <c r="O185" i="41" s="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N183" i="41"/>
  <c r="O183" i="41" s="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N180" i="41"/>
  <c r="O180" i="41" s="1"/>
  <c r="K180" i="41"/>
  <c r="L180" i="41" s="1"/>
  <c r="H180" i="41"/>
  <c r="I180" i="41" s="1"/>
  <c r="F180" i="41"/>
  <c r="E180" i="41"/>
  <c r="O179" i="41"/>
  <c r="N179" i="41"/>
  <c r="K179" i="41"/>
  <c r="H179" i="41"/>
  <c r="H199" i="41" s="1"/>
  <c r="F179" i="4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L171" i="41"/>
  <c r="K171" i="41"/>
  <c r="H171" i="41"/>
  <c r="I171" i="41" s="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K169" i="41"/>
  <c r="L169" i="41" s="1"/>
  <c r="H169" i="41"/>
  <c r="I169" i="41" s="1"/>
  <c r="F169" i="41"/>
  <c r="E169" i="41"/>
  <c r="N168" i="41"/>
  <c r="O168" i="41" s="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N161" i="41"/>
  <c r="O161" i="41" s="1"/>
  <c r="K161" i="41"/>
  <c r="L161" i="41" s="1"/>
  <c r="H161" i="41"/>
  <c r="I161" i="41" s="1"/>
  <c r="F161" i="41"/>
  <c r="E161" i="41"/>
  <c r="N160" i="41"/>
  <c r="O160" i="41" s="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N157" i="41"/>
  <c r="O157" i="41" s="1"/>
  <c r="K157" i="41"/>
  <c r="L157" i="41" s="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N155" i="41"/>
  <c r="O155" i="41" s="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K153" i="41"/>
  <c r="L153" i="41" s="1"/>
  <c r="H153" i="41"/>
  <c r="I153" i="41" s="1"/>
  <c r="F153" i="41"/>
  <c r="E153" i="41"/>
  <c r="N152" i="4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N141" i="41"/>
  <c r="O141" i="41" s="1"/>
  <c r="L141" i="41"/>
  <c r="K141" i="41"/>
  <c r="H141" i="41"/>
  <c r="I141" i="41" s="1"/>
  <c r="E141" i="41"/>
  <c r="F141" i="41" s="1"/>
  <c r="N140" i="41"/>
  <c r="O140" i="41" s="1"/>
  <c r="K140" i="41"/>
  <c r="L140" i="41" s="1"/>
  <c r="H140" i="41"/>
  <c r="I140" i="41" s="1"/>
  <c r="F140" i="41"/>
  <c r="E140" i="41"/>
  <c r="N139" i="41"/>
  <c r="O139" i="41" s="1"/>
  <c r="L139" i="41"/>
  <c r="K139" i="41"/>
  <c r="H139" i="41"/>
  <c r="I139" i="41" s="1"/>
  <c r="F139" i="41"/>
  <c r="E139" i="41"/>
  <c r="N138" i="41"/>
  <c r="O138" i="41" s="1"/>
  <c r="L138" i="41"/>
  <c r="K138" i="41"/>
  <c r="H138" i="41"/>
  <c r="I138" i="41" s="1"/>
  <c r="F138" i="41"/>
  <c r="E138" i="41"/>
  <c r="N137" i="41"/>
  <c r="O137" i="41" s="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N135" i="41"/>
  <c r="O135" i="41" s="1"/>
  <c r="L135" i="41"/>
  <c r="K135" i="41"/>
  <c r="H135" i="41"/>
  <c r="I135" i="41" s="1"/>
  <c r="F135" i="41"/>
  <c r="E135" i="41"/>
  <c r="N134" i="41"/>
  <c r="O134" i="41" s="1"/>
  <c r="L134" i="41"/>
  <c r="K134" i="4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N132" i="41"/>
  <c r="O132" i="41" s="1"/>
  <c r="K132" i="41"/>
  <c r="L132" i="41" s="1"/>
  <c r="H132" i="41"/>
  <c r="I132" i="41" s="1"/>
  <c r="F132" i="41"/>
  <c r="E132" i="41"/>
  <c r="N131" i="41"/>
  <c r="O131" i="41" s="1"/>
  <c r="L131" i="41"/>
  <c r="K131" i="41"/>
  <c r="H131" i="41"/>
  <c r="I131" i="41" s="1"/>
  <c r="F131" i="41"/>
  <c r="E131" i="41"/>
  <c r="O130" i="41"/>
  <c r="N130" i="41"/>
  <c r="L130" i="41"/>
  <c r="K130" i="41"/>
  <c r="H130" i="41"/>
  <c r="I130" i="41" s="1"/>
  <c r="F130" i="41"/>
  <c r="E130" i="41"/>
  <c r="N129" i="41"/>
  <c r="O129" i="41" s="1"/>
  <c r="L129" i="41"/>
  <c r="K129" i="41"/>
  <c r="H129" i="41"/>
  <c r="I129" i="41" s="1"/>
  <c r="F129" i="41"/>
  <c r="E129" i="41"/>
  <c r="N128" i="41"/>
  <c r="O128" i="41" s="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N126" i="41"/>
  <c r="O126" i="41" s="1"/>
  <c r="L126" i="41"/>
  <c r="K126" i="41"/>
  <c r="H126" i="41"/>
  <c r="I126" i="41" s="1"/>
  <c r="F126" i="41"/>
  <c r="E126" i="41"/>
  <c r="N125" i="41"/>
  <c r="L125" i="41"/>
  <c r="K125" i="41"/>
  <c r="K145" i="41" s="1"/>
  <c r="H125" i="41"/>
  <c r="F125" i="4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K117" i="41"/>
  <c r="L117" i="41" s="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O114" i="41"/>
  <c r="N114" i="41"/>
  <c r="K114" i="41"/>
  <c r="L114" i="41" s="1"/>
  <c r="H114" i="41"/>
  <c r="I114" i="41" s="1"/>
  <c r="E114" i="41"/>
  <c r="F114" i="41" s="1"/>
  <c r="N113" i="41"/>
  <c r="O113" i="41" s="1"/>
  <c r="L113" i="41"/>
  <c r="K113" i="41"/>
  <c r="H113" i="41"/>
  <c r="I113" i="41" s="1"/>
  <c r="E113" i="41"/>
  <c r="F113" i="41" s="1"/>
  <c r="N112" i="41"/>
  <c r="O112" i="41" s="1"/>
  <c r="K112" i="41"/>
  <c r="L112" i="41" s="1"/>
  <c r="H112" i="41"/>
  <c r="I112" i="41" s="1"/>
  <c r="E112" i="41"/>
  <c r="F112" i="41" s="1"/>
  <c r="N111" i="41"/>
  <c r="O111" i="41" s="1"/>
  <c r="L111" i="41"/>
  <c r="K111" i="41"/>
  <c r="I111" i="41"/>
  <c r="H111" i="41"/>
  <c r="E111" i="41"/>
  <c r="F111" i="41" s="1"/>
  <c r="N110" i="41"/>
  <c r="O110" i="41" s="1"/>
  <c r="K110" i="41"/>
  <c r="L110" i="41" s="1"/>
  <c r="H110" i="41"/>
  <c r="I110" i="41" s="1"/>
  <c r="E110" i="41"/>
  <c r="F110" i="41" s="1"/>
  <c r="O109" i="41"/>
  <c r="N109" i="41"/>
  <c r="K109" i="41"/>
  <c r="L109" i="41" s="1"/>
  <c r="H109" i="41"/>
  <c r="I109" i="41" s="1"/>
  <c r="E109" i="41"/>
  <c r="F109" i="41" s="1"/>
  <c r="N108" i="41"/>
  <c r="O108" i="41" s="1"/>
  <c r="K108" i="41"/>
  <c r="L108" i="41" s="1"/>
  <c r="H108" i="41"/>
  <c r="I108" i="41" s="1"/>
  <c r="E108" i="41"/>
  <c r="F108" i="41" s="1"/>
  <c r="O107" i="41"/>
  <c r="N107" i="41"/>
  <c r="L107" i="41"/>
  <c r="K107" i="41"/>
  <c r="I107" i="41"/>
  <c r="H107" i="41"/>
  <c r="E107" i="41"/>
  <c r="F107" i="41" s="1"/>
  <c r="N106" i="41"/>
  <c r="O106" i="41" s="1"/>
  <c r="L106" i="41"/>
  <c r="K106" i="41"/>
  <c r="H106" i="41"/>
  <c r="I106" i="41" s="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L104" i="41"/>
  <c r="K104" i="41"/>
  <c r="H104" i="41"/>
  <c r="I104" i="41" s="1"/>
  <c r="E104" i="41"/>
  <c r="F104" i="41" s="1"/>
  <c r="O103" i="41"/>
  <c r="N103" i="41"/>
  <c r="K103" i="41"/>
  <c r="L103" i="41" s="1"/>
  <c r="I103" i="41"/>
  <c r="H103" i="41"/>
  <c r="E103" i="41"/>
  <c r="F103" i="41" s="1"/>
  <c r="N102" i="41"/>
  <c r="O102" i="41" s="1"/>
  <c r="K102" i="41"/>
  <c r="L102" i="41" s="1"/>
  <c r="H102" i="41"/>
  <c r="I102" i="41" s="1"/>
  <c r="E102" i="41"/>
  <c r="F102" i="41" s="1"/>
  <c r="N101" i="41"/>
  <c r="O101" i="41" s="1"/>
  <c r="K101" i="41"/>
  <c r="L101" i="41" s="1"/>
  <c r="H101" i="41"/>
  <c r="I101" i="41" s="1"/>
  <c r="E101" i="41"/>
  <c r="F101" i="41" s="1"/>
  <c r="O100" i="41"/>
  <c r="N100" i="41"/>
  <c r="K100" i="41"/>
  <c r="L100" i="41" s="1"/>
  <c r="H100" i="41"/>
  <c r="I100" i="41" s="1"/>
  <c r="E100" i="41"/>
  <c r="F100" i="41" s="1"/>
  <c r="N99" i="41"/>
  <c r="O99" i="41" s="1"/>
  <c r="K99" i="41"/>
  <c r="L99" i="41" s="1"/>
  <c r="I99" i="41"/>
  <c r="H99" i="41"/>
  <c r="E99" i="41"/>
  <c r="F99" i="41" s="1"/>
  <c r="N98" i="41"/>
  <c r="N118" i="41" s="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N89" i="41"/>
  <c r="O89" i="41" s="1"/>
  <c r="K89" i="41"/>
  <c r="L89" i="41" s="1"/>
  <c r="I89" i="41"/>
  <c r="H89" i="41"/>
  <c r="E89" i="41"/>
  <c r="F89" i="41" s="1"/>
  <c r="O88" i="41"/>
  <c r="N88" i="41"/>
  <c r="K88" i="41"/>
  <c r="L88" i="41" s="1"/>
  <c r="I88" i="41"/>
  <c r="H88" i="41"/>
  <c r="E88" i="41"/>
  <c r="F88" i="41" s="1"/>
  <c r="N87" i="41"/>
  <c r="O87" i="41" s="1"/>
  <c r="L87" i="41"/>
  <c r="K87" i="41"/>
  <c r="H87" i="41"/>
  <c r="I87" i="41" s="1"/>
  <c r="E87" i="41"/>
  <c r="F87" i="41" s="1"/>
  <c r="O86" i="41"/>
  <c r="N86" i="41"/>
  <c r="L86" i="41"/>
  <c r="K86" i="41"/>
  <c r="H86" i="41"/>
  <c r="I86" i="41" s="1"/>
  <c r="E86" i="41"/>
  <c r="F86" i="41" s="1"/>
  <c r="N85" i="41"/>
  <c r="O85" i="41" s="1"/>
  <c r="L85" i="41"/>
  <c r="K85" i="41"/>
  <c r="I85" i="41"/>
  <c r="H85" i="41"/>
  <c r="E85" i="41"/>
  <c r="F85" i="41" s="1"/>
  <c r="N84" i="41"/>
  <c r="O84" i="41" s="1"/>
  <c r="K84" i="41"/>
  <c r="L84" i="41" s="1"/>
  <c r="I84" i="41"/>
  <c r="H84" i="41"/>
  <c r="E84" i="41"/>
  <c r="F84" i="41" s="1"/>
  <c r="N83" i="41"/>
  <c r="O83" i="41" s="1"/>
  <c r="K83" i="41"/>
  <c r="L83" i="41" s="1"/>
  <c r="H83" i="41"/>
  <c r="I83" i="41" s="1"/>
  <c r="E83" i="41"/>
  <c r="F83" i="41" s="1"/>
  <c r="O82" i="41"/>
  <c r="N82" i="41"/>
  <c r="L82" i="41"/>
  <c r="K82" i="41"/>
  <c r="H82" i="41"/>
  <c r="I82" i="41" s="1"/>
  <c r="E82" i="41"/>
  <c r="F82" i="41" s="1"/>
  <c r="N81" i="41"/>
  <c r="O81" i="41" s="1"/>
  <c r="K81" i="41"/>
  <c r="L81" i="41" s="1"/>
  <c r="I81" i="41"/>
  <c r="H81" i="41"/>
  <c r="E81" i="41"/>
  <c r="F81" i="41" s="1"/>
  <c r="O80" i="41"/>
  <c r="N80" i="41"/>
  <c r="K80" i="41"/>
  <c r="L80" i="41" s="1"/>
  <c r="I80" i="41"/>
  <c r="H80" i="41"/>
  <c r="E80" i="41"/>
  <c r="F80" i="41" s="1"/>
  <c r="N79" i="41"/>
  <c r="O79" i="41" s="1"/>
  <c r="L79" i="41"/>
  <c r="K79" i="41"/>
  <c r="H79" i="41"/>
  <c r="I79" i="41" s="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L77" i="41"/>
  <c r="K77" i="41"/>
  <c r="I77" i="41"/>
  <c r="H77" i="41"/>
  <c r="E77" i="41"/>
  <c r="F77" i="41" s="1"/>
  <c r="O76" i="41"/>
  <c r="N76" i="41"/>
  <c r="K76" i="41"/>
  <c r="L76" i="41" s="1"/>
  <c r="I76" i="41"/>
  <c r="H76" i="41"/>
  <c r="E76" i="41"/>
  <c r="F76" i="41" s="1"/>
  <c r="N75" i="41"/>
  <c r="O75" i="41" s="1"/>
  <c r="K75" i="41"/>
  <c r="L75" i="41" s="1"/>
  <c r="H75" i="41"/>
  <c r="I75" i="41" s="1"/>
  <c r="E75" i="41"/>
  <c r="F75" i="41" s="1"/>
  <c r="N74" i="41"/>
  <c r="O74" i="41" s="1"/>
  <c r="L74" i="41"/>
  <c r="K74" i="41"/>
  <c r="H74" i="41"/>
  <c r="I74" i="41" s="1"/>
  <c r="E74" i="41"/>
  <c r="F74" i="41" s="1"/>
  <c r="N73" i="41"/>
  <c r="O73" i="41" s="1"/>
  <c r="K73" i="41"/>
  <c r="L73" i="41" s="1"/>
  <c r="I73" i="41"/>
  <c r="H73" i="41"/>
  <c r="E73" i="41"/>
  <c r="F73" i="41" s="1"/>
  <c r="N72" i="41"/>
  <c r="O72" i="41" s="1"/>
  <c r="K72" i="41"/>
  <c r="L72" i="41" s="1"/>
  <c r="I72" i="41"/>
  <c r="H72" i="41"/>
  <c r="E72" i="41"/>
  <c r="F72" i="41" s="1"/>
  <c r="N71" i="41"/>
  <c r="L71" i="41"/>
  <c r="K71" i="41"/>
  <c r="H71" i="41"/>
  <c r="H91" i="41" s="1"/>
  <c r="E71" i="4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N60" i="41"/>
  <c r="O60" i="41" s="1"/>
  <c r="K60" i="41"/>
  <c r="L60" i="41" s="1"/>
  <c r="H60" i="41"/>
  <c r="I60" i="41" s="1"/>
  <c r="E60" i="41"/>
  <c r="F60" i="41" s="1"/>
  <c r="O59" i="41"/>
  <c r="N59" i="41"/>
  <c r="K59" i="41"/>
  <c r="L59" i="41" s="1"/>
  <c r="I59" i="41"/>
  <c r="H59" i="41"/>
  <c r="E59" i="41"/>
  <c r="F59" i="41" s="1"/>
  <c r="N58" i="41"/>
  <c r="O58" i="41" s="1"/>
  <c r="L58" i="41"/>
  <c r="K58" i="41"/>
  <c r="H58" i="41"/>
  <c r="I58" i="41" s="1"/>
  <c r="E58" i="41"/>
  <c r="F58" i="41" s="1"/>
  <c r="O57" i="41"/>
  <c r="N57" i="41"/>
  <c r="K57" i="41"/>
  <c r="L57" i="41" s="1"/>
  <c r="I57" i="41"/>
  <c r="H57" i="41"/>
  <c r="E57" i="41"/>
  <c r="F57" i="41" s="1"/>
  <c r="N56" i="41"/>
  <c r="O56" i="41" s="1"/>
  <c r="K56" i="41"/>
  <c r="L56" i="41" s="1"/>
  <c r="H56" i="41"/>
  <c r="I56" i="41" s="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H54" i="41"/>
  <c r="I54" i="41" s="1"/>
  <c r="E54" i="41"/>
  <c r="F54" i="41" s="1"/>
  <c r="N53" i="41"/>
  <c r="O53" i="41" s="1"/>
  <c r="L53" i="41"/>
  <c r="K53" i="41"/>
  <c r="I53" i="41"/>
  <c r="H53" i="41"/>
  <c r="E53" i="41"/>
  <c r="F53" i="41" s="1"/>
  <c r="N52" i="41"/>
  <c r="O52" i="41" s="1"/>
  <c r="K52" i="41"/>
  <c r="L52" i="41" s="1"/>
  <c r="H52" i="41"/>
  <c r="I52" i="41" s="1"/>
  <c r="E52" i="41"/>
  <c r="F52" i="41" s="1"/>
  <c r="N51" i="41"/>
  <c r="O51" i="41" s="1"/>
  <c r="K51" i="41"/>
  <c r="L51" i="41" s="1"/>
  <c r="I51" i="41"/>
  <c r="H51" i="41"/>
  <c r="E51" i="41"/>
  <c r="F51" i="41" s="1"/>
  <c r="O50" i="41"/>
  <c r="N50" i="41"/>
  <c r="L50" i="41"/>
  <c r="K50" i="41"/>
  <c r="H50" i="41"/>
  <c r="I50" i="41" s="1"/>
  <c r="E50" i="41"/>
  <c r="F50" i="41" s="1"/>
  <c r="N49" i="41"/>
  <c r="O49" i="41" s="1"/>
  <c r="K49" i="41"/>
  <c r="L49" i="41" s="1"/>
  <c r="I49" i="41"/>
  <c r="H49" i="41"/>
  <c r="E49" i="41"/>
  <c r="F49" i="41" s="1"/>
  <c r="O48" i="41"/>
  <c r="N48" i="4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N46" i="41"/>
  <c r="O46" i="41" s="1"/>
  <c r="K46" i="41"/>
  <c r="L46" i="41" s="1"/>
  <c r="H46" i="41"/>
  <c r="I46" i="41" s="1"/>
  <c r="E46" i="41"/>
  <c r="F46" i="41" s="1"/>
  <c r="O45" i="41"/>
  <c r="N45" i="41"/>
  <c r="L45" i="41"/>
  <c r="K45" i="41"/>
  <c r="I45" i="41"/>
  <c r="H45" i="41"/>
  <c r="E45" i="41"/>
  <c r="F45" i="41" s="1"/>
  <c r="N44" i="41"/>
  <c r="N64" i="41" s="1"/>
  <c r="K44" i="41"/>
  <c r="K64" i="41" s="1"/>
  <c r="H44" i="41"/>
  <c r="H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I170" i="40"/>
  <c r="H170" i="40"/>
  <c r="F170" i="40"/>
  <c r="E170" i="40"/>
  <c r="N169" i="40"/>
  <c r="O169" i="40" s="1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N165" i="40"/>
  <c r="O165" i="40" s="1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N163" i="40"/>
  <c r="O163" i="40" s="1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N159" i="40"/>
  <c r="O159" i="40" s="1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N157" i="40"/>
  <c r="O157" i="40" s="1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N155" i="40"/>
  <c r="O155" i="40" s="1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K152" i="40"/>
  <c r="K172" i="40" s="1"/>
  <c r="I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N141" i="40"/>
  <c r="O141" i="40" s="1"/>
  <c r="K141" i="40"/>
  <c r="L141" i="40" s="1"/>
  <c r="H141" i="40"/>
  <c r="I141" i="40" s="1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N137" i="40"/>
  <c r="O137" i="40" s="1"/>
  <c r="K137" i="40"/>
  <c r="L137" i="40" s="1"/>
  <c r="H137" i="40"/>
  <c r="I137" i="40" s="1"/>
  <c r="F137" i="40"/>
  <c r="E137" i="40"/>
  <c r="O136" i="40"/>
  <c r="N136" i="40"/>
  <c r="K136" i="40"/>
  <c r="L136" i="40" s="1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N132" i="40"/>
  <c r="O132" i="40" s="1"/>
  <c r="K132" i="40"/>
  <c r="L132" i="40" s="1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K128" i="40"/>
  <c r="L128" i="40" s="1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K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F117" i="40"/>
  <c r="E117" i="40"/>
  <c r="N116" i="40"/>
  <c r="O116" i="40" s="1"/>
  <c r="L116" i="40"/>
  <c r="K116" i="40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N114" i="40"/>
  <c r="O114" i="40" s="1"/>
  <c r="K114" i="40"/>
  <c r="L114" i="40" s="1"/>
  <c r="H114" i="40"/>
  <c r="I114" i="40" s="1"/>
  <c r="F114" i="40"/>
  <c r="E114" i="40"/>
  <c r="O113" i="40"/>
  <c r="N113" i="40"/>
  <c r="K113" i="40"/>
  <c r="L113" i="40" s="1"/>
  <c r="H113" i="40"/>
  <c r="I113" i="40" s="1"/>
  <c r="F113" i="40"/>
  <c r="E113" i="40"/>
  <c r="N112" i="40"/>
  <c r="O112" i="40" s="1"/>
  <c r="L112" i="40"/>
  <c r="K112" i="40"/>
  <c r="H112" i="40"/>
  <c r="I112" i="40" s="1"/>
  <c r="F112" i="40"/>
  <c r="E112" i="40"/>
  <c r="N111" i="40"/>
  <c r="O111" i="40" s="1"/>
  <c r="L111" i="40"/>
  <c r="K111" i="40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K109" i="40"/>
  <c r="L109" i="40" s="1"/>
  <c r="H109" i="40"/>
  <c r="I109" i="40" s="1"/>
  <c r="F109" i="40"/>
  <c r="E109" i="40"/>
  <c r="N108" i="40"/>
  <c r="O108" i="40" s="1"/>
  <c r="L108" i="40"/>
  <c r="K108" i="40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N106" i="40"/>
  <c r="O106" i="40" s="1"/>
  <c r="K106" i="40"/>
  <c r="L106" i="40" s="1"/>
  <c r="H106" i="40"/>
  <c r="I106" i="40" s="1"/>
  <c r="F106" i="40"/>
  <c r="E106" i="40"/>
  <c r="N105" i="40"/>
  <c r="O105" i="40" s="1"/>
  <c r="K105" i="40"/>
  <c r="L105" i="40" s="1"/>
  <c r="H105" i="40"/>
  <c r="I105" i="40" s="1"/>
  <c r="E105" i="40"/>
  <c r="F105" i="40" s="1"/>
  <c r="N104" i="40"/>
  <c r="O104" i="40" s="1"/>
  <c r="L104" i="40"/>
  <c r="K104" i="40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N102" i="40"/>
  <c r="O102" i="40" s="1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O100" i="40"/>
  <c r="N100" i="40"/>
  <c r="L100" i="40"/>
  <c r="K100" i="40"/>
  <c r="H100" i="40"/>
  <c r="I100" i="40" s="1"/>
  <c r="F100" i="40"/>
  <c r="E100" i="40"/>
  <c r="N99" i="40"/>
  <c r="O99" i="40" s="1"/>
  <c r="K99" i="40"/>
  <c r="L99" i="40" s="1"/>
  <c r="H99" i="40"/>
  <c r="I99" i="40" s="1"/>
  <c r="F99" i="40"/>
  <c r="E99" i="40"/>
  <c r="N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L90" i="40"/>
  <c r="K90" i="40"/>
  <c r="I90" i="40"/>
  <c r="H90" i="40"/>
  <c r="E90" i="40"/>
  <c r="F90" i="40" s="1"/>
  <c r="N89" i="40"/>
  <c r="O89" i="40" s="1"/>
  <c r="K89" i="40"/>
  <c r="L89" i="40" s="1"/>
  <c r="H89" i="40"/>
  <c r="I89" i="40" s="1"/>
  <c r="F89" i="40"/>
  <c r="E89" i="40"/>
  <c r="N88" i="40"/>
  <c r="O88" i="40" s="1"/>
  <c r="K88" i="40"/>
  <c r="L88" i="40" s="1"/>
  <c r="H88" i="40"/>
  <c r="I88" i="40" s="1"/>
  <c r="F88" i="40"/>
  <c r="E88" i="40"/>
  <c r="N87" i="40"/>
  <c r="O87" i="40" s="1"/>
  <c r="L87" i="40"/>
  <c r="K87" i="40"/>
  <c r="H87" i="40"/>
  <c r="I87" i="40" s="1"/>
  <c r="F87" i="40"/>
  <c r="E87" i="40"/>
  <c r="O86" i="40"/>
  <c r="N86" i="40"/>
  <c r="L86" i="40"/>
  <c r="K86" i="40"/>
  <c r="H86" i="40"/>
  <c r="I86" i="40" s="1"/>
  <c r="F86" i="40"/>
  <c r="E86" i="40"/>
  <c r="N85" i="40"/>
  <c r="O85" i="40" s="1"/>
  <c r="K85" i="40"/>
  <c r="L85" i="40" s="1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L82" i="40"/>
  <c r="K82" i="40"/>
  <c r="H82" i="40"/>
  <c r="I82" i="40" s="1"/>
  <c r="F82" i="40"/>
  <c r="E82" i="40"/>
  <c r="O81" i="40"/>
  <c r="N81" i="40"/>
  <c r="K81" i="40"/>
  <c r="L81" i="40" s="1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E79" i="40"/>
  <c r="F79" i="40" s="1"/>
  <c r="N78" i="40"/>
  <c r="O78" i="40" s="1"/>
  <c r="K78" i="40"/>
  <c r="L78" i="40" s="1"/>
  <c r="H78" i="40"/>
  <c r="I78" i="40" s="1"/>
  <c r="F78" i="40"/>
  <c r="E78" i="40"/>
  <c r="N77" i="40"/>
  <c r="O77" i="40" s="1"/>
  <c r="K77" i="40"/>
  <c r="L77" i="40" s="1"/>
  <c r="H77" i="40"/>
  <c r="I77" i="40" s="1"/>
  <c r="F77" i="40"/>
  <c r="E77" i="40"/>
  <c r="N76" i="40"/>
  <c r="O76" i="40" s="1"/>
  <c r="K76" i="40"/>
  <c r="L76" i="40" s="1"/>
  <c r="H76" i="40"/>
  <c r="I76" i="40" s="1"/>
  <c r="E76" i="40"/>
  <c r="F76" i="40" s="1"/>
  <c r="N75" i="40"/>
  <c r="O75" i="40" s="1"/>
  <c r="K75" i="40"/>
  <c r="L75" i="40" s="1"/>
  <c r="H75" i="40"/>
  <c r="I75" i="40" s="1"/>
  <c r="E75" i="40"/>
  <c r="F75" i="40" s="1"/>
  <c r="N74" i="40"/>
  <c r="O74" i="40" s="1"/>
  <c r="K74" i="40"/>
  <c r="L74" i="40" s="1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N60" i="40"/>
  <c r="O60" i="40" s="1"/>
  <c r="K60" i="40"/>
  <c r="L60" i="40" s="1"/>
  <c r="I60" i="40"/>
  <c r="H60" i="40"/>
  <c r="F60" i="40"/>
  <c r="E60" i="40"/>
  <c r="O59" i="40"/>
  <c r="N59" i="40"/>
  <c r="K59" i="40"/>
  <c r="L59" i="40" s="1"/>
  <c r="I59" i="40"/>
  <c r="H59" i="40"/>
  <c r="F59" i="40"/>
  <c r="E59" i="40"/>
  <c r="N58" i="40"/>
  <c r="O58" i="40" s="1"/>
  <c r="K58" i="40"/>
  <c r="L58" i="40" s="1"/>
  <c r="I58" i="40"/>
  <c r="H58" i="40"/>
  <c r="F58" i="40"/>
  <c r="E58" i="40"/>
  <c r="O57" i="40"/>
  <c r="N57" i="40"/>
  <c r="K57" i="40"/>
  <c r="L57" i="40" s="1"/>
  <c r="I57" i="40"/>
  <c r="H57" i="40"/>
  <c r="F57" i="40"/>
  <c r="E57" i="40"/>
  <c r="N56" i="40"/>
  <c r="O56" i="40" s="1"/>
  <c r="K56" i="40"/>
  <c r="L56" i="40" s="1"/>
  <c r="I56" i="40"/>
  <c r="H56" i="40"/>
  <c r="F56" i="40"/>
  <c r="E56" i="40"/>
  <c r="O55" i="40"/>
  <c r="N55" i="40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F48" i="40"/>
  <c r="E48" i="40"/>
  <c r="O47" i="40"/>
  <c r="N47" i="40"/>
  <c r="K47" i="40"/>
  <c r="L47" i="40" s="1"/>
  <c r="I47" i="40"/>
  <c r="H47" i="40"/>
  <c r="F47" i="40"/>
  <c r="E47" i="40"/>
  <c r="N46" i="40"/>
  <c r="O46" i="40" s="1"/>
  <c r="K46" i="40"/>
  <c r="L46" i="40" s="1"/>
  <c r="I46" i="40"/>
  <c r="H46" i="40"/>
  <c r="F46" i="40"/>
  <c r="E46" i="40"/>
  <c r="O45" i="40"/>
  <c r="N45" i="40"/>
  <c r="K45" i="40"/>
  <c r="L45" i="40" s="1"/>
  <c r="I45" i="40"/>
  <c r="H45" i="40"/>
  <c r="F45" i="40"/>
  <c r="E45" i="40"/>
  <c r="N44" i="40"/>
  <c r="N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N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N107" i="39"/>
  <c r="O107" i="39" s="1"/>
  <c r="K107" i="39"/>
  <c r="L107" i="39" s="1"/>
  <c r="I107" i="39"/>
  <c r="H107" i="39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N103" i="39"/>
  <c r="O103" i="39" s="1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L88" i="39"/>
  <c r="K88" i="39"/>
  <c r="I88" i="39"/>
  <c r="H88" i="39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L83" i="39"/>
  <c r="K83" i="39"/>
  <c r="H83" i="39"/>
  <c r="I83" i="39" s="1"/>
  <c r="F83" i="39"/>
  <c r="E83" i="39"/>
  <c r="N82" i="39"/>
  <c r="O82" i="39" s="1"/>
  <c r="L82" i="39"/>
  <c r="K82" i="39"/>
  <c r="H82" i="39"/>
  <c r="I82" i="39" s="1"/>
  <c r="F82" i="39"/>
  <c r="E82" i="39"/>
  <c r="N81" i="39"/>
  <c r="O81" i="39" s="1"/>
  <c r="K81" i="39"/>
  <c r="L81" i="39" s="1"/>
  <c r="H81" i="39"/>
  <c r="I81" i="39" s="1"/>
  <c r="F81" i="39"/>
  <c r="E81" i="39"/>
  <c r="N80" i="39"/>
  <c r="O80" i="39" s="1"/>
  <c r="K80" i="39"/>
  <c r="L80" i="39" s="1"/>
  <c r="H80" i="39"/>
  <c r="I80" i="39" s="1"/>
  <c r="F80" i="39"/>
  <c r="E80" i="39"/>
  <c r="N79" i="39"/>
  <c r="O79" i="39" s="1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N77" i="39"/>
  <c r="O77" i="39" s="1"/>
  <c r="K77" i="39"/>
  <c r="L77" i="39" s="1"/>
  <c r="H77" i="39"/>
  <c r="I77" i="39" s="1"/>
  <c r="F77" i="39"/>
  <c r="E77" i="39"/>
  <c r="N76" i="39"/>
  <c r="O76" i="39" s="1"/>
  <c r="K76" i="39"/>
  <c r="L76" i="39" s="1"/>
  <c r="H76" i="39"/>
  <c r="I76" i="39" s="1"/>
  <c r="F76" i="39"/>
  <c r="E76" i="39"/>
  <c r="N75" i="39"/>
  <c r="O75" i="39" s="1"/>
  <c r="L75" i="39"/>
  <c r="K75" i="39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N71" i="39"/>
  <c r="O71" i="39" s="1"/>
  <c r="O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E60" i="39"/>
  <c r="F60" i="39" s="1"/>
  <c r="N59" i="39"/>
  <c r="O59" i="39" s="1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N57" i="39"/>
  <c r="O57" i="39" s="1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N54" i="39"/>
  <c r="O54" i="39" s="1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N52" i="39"/>
  <c r="O52" i="39" s="1"/>
  <c r="L52" i="39"/>
  <c r="K52" i="39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N49" i="39"/>
  <c r="O49" i="39" s="1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N47" i="39"/>
  <c r="O47" i="39" s="1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N45" i="39"/>
  <c r="O45" i="39" s="1"/>
  <c r="L45" i="39"/>
  <c r="K45" i="39"/>
  <c r="H45" i="39"/>
  <c r="I45" i="39" s="1"/>
  <c r="F45" i="39"/>
  <c r="E45" i="39"/>
  <c r="N44" i="39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2" l="1"/>
  <c r="L179" i="42"/>
  <c r="L199" i="42" s="1"/>
  <c r="K172" i="42"/>
  <c r="L152" i="42"/>
  <c r="L172" i="42" s="1"/>
  <c r="K118" i="42"/>
  <c r="L98" i="42"/>
  <c r="L118" i="42" s="1"/>
  <c r="I179" i="42"/>
  <c r="I199" i="42" s="1"/>
  <c r="I152" i="42"/>
  <c r="I172" i="42" s="1"/>
  <c r="I98" i="42"/>
  <c r="I118" i="42" s="1"/>
  <c r="F199" i="42"/>
  <c r="O199" i="41"/>
  <c r="N199" i="41"/>
  <c r="N172" i="41"/>
  <c r="O152" i="41"/>
  <c r="O172" i="41" s="1"/>
  <c r="N145" i="41"/>
  <c r="O125" i="41"/>
  <c r="O145" i="41" s="1"/>
  <c r="O98" i="41"/>
  <c r="O118" i="41" s="1"/>
  <c r="N91" i="41"/>
  <c r="O71" i="41"/>
  <c r="O91" i="41" s="1"/>
  <c r="O44" i="41"/>
  <c r="O64" i="41" s="1"/>
  <c r="K37" i="42"/>
  <c r="H37" i="42"/>
  <c r="L37" i="42"/>
  <c r="E37" i="42"/>
  <c r="I37" i="42"/>
  <c r="F37" i="42"/>
  <c r="N37" i="42"/>
  <c r="O37" i="42"/>
  <c r="G9" i="42"/>
  <c r="G5" i="42"/>
  <c r="G7" i="42"/>
  <c r="G3" i="42"/>
  <c r="K199" i="41"/>
  <c r="L179" i="41"/>
  <c r="L199" i="41" s="1"/>
  <c r="K172" i="41"/>
  <c r="L152" i="41"/>
  <c r="L172" i="41" s="1"/>
  <c r="L145" i="41"/>
  <c r="K118" i="41"/>
  <c r="L98" i="41"/>
  <c r="L118" i="41" s="1"/>
  <c r="L91" i="41"/>
  <c r="K91" i="41"/>
  <c r="G7" i="41" s="1"/>
  <c r="L44" i="41"/>
  <c r="L64" i="41" s="1"/>
  <c r="I179" i="41"/>
  <c r="I199" i="41" s="1"/>
  <c r="I152" i="41"/>
  <c r="I172" i="41" s="1"/>
  <c r="H145" i="41"/>
  <c r="I125" i="41"/>
  <c r="I145" i="41" s="1"/>
  <c r="I98" i="41"/>
  <c r="I118" i="41" s="1"/>
  <c r="I71" i="41"/>
  <c r="I91" i="41" s="1"/>
  <c r="I44" i="41"/>
  <c r="I64" i="41" s="1"/>
  <c r="F199" i="41"/>
  <c r="F145" i="41"/>
  <c r="F98" i="41"/>
  <c r="F118" i="41" s="1"/>
  <c r="E91" i="41"/>
  <c r="F71" i="41"/>
  <c r="F91" i="41" s="1"/>
  <c r="F44" i="41"/>
  <c r="F64" i="41" s="1"/>
  <c r="O179" i="40"/>
  <c r="O199" i="40" s="1"/>
  <c r="N172" i="40"/>
  <c r="O152" i="40"/>
  <c r="O172" i="40" s="1"/>
  <c r="N145" i="40"/>
  <c r="O125" i="40"/>
  <c r="O145" i="40" s="1"/>
  <c r="N118" i="40"/>
  <c r="O98" i="40"/>
  <c r="O118" i="40" s="1"/>
  <c r="N91" i="40"/>
  <c r="O71" i="40"/>
  <c r="O91" i="40" s="1"/>
  <c r="O44" i="40"/>
  <c r="O64" i="40" s="1"/>
  <c r="F37" i="41"/>
  <c r="N37" i="41"/>
  <c r="K37" i="41"/>
  <c r="O37" i="41"/>
  <c r="E37" i="41"/>
  <c r="I37" i="41"/>
  <c r="H37" i="41"/>
  <c r="L37" i="41"/>
  <c r="G9" i="41"/>
  <c r="G5" i="41"/>
  <c r="G3" i="41"/>
  <c r="K199" i="40"/>
  <c r="L179" i="40"/>
  <c r="L199" i="40" s="1"/>
  <c r="L152" i="40"/>
  <c r="L172" i="40" s="1"/>
  <c r="L125" i="40"/>
  <c r="L145" i="40" s="1"/>
  <c r="K118" i="40"/>
  <c r="L98" i="40"/>
  <c r="L118" i="40" s="1"/>
  <c r="L91" i="40"/>
  <c r="K91" i="40"/>
  <c r="L44" i="40"/>
  <c r="L64" i="40" s="1"/>
  <c r="I179" i="40"/>
  <c r="I199" i="40" s="1"/>
  <c r="I172" i="40"/>
  <c r="I125" i="40"/>
  <c r="I145" i="40" s="1"/>
  <c r="H118" i="40"/>
  <c r="I98" i="40"/>
  <c r="I118" i="40" s="1"/>
  <c r="H91" i="40"/>
  <c r="I71" i="40"/>
  <c r="I91" i="40" s="1"/>
  <c r="G7" i="40" s="1"/>
  <c r="F98" i="40"/>
  <c r="F118" i="40" s="1"/>
  <c r="F71" i="40"/>
  <c r="F91" i="40" s="1"/>
  <c r="N199" i="39"/>
  <c r="O179" i="39"/>
  <c r="O199" i="39" s="1"/>
  <c r="N172" i="39"/>
  <c r="O152" i="39"/>
  <c r="O172" i="39" s="1"/>
  <c r="O125" i="39"/>
  <c r="O145" i="39" s="1"/>
  <c r="O98" i="39"/>
  <c r="O118" i="39" s="1"/>
  <c r="N91" i="39"/>
  <c r="N64" i="39"/>
  <c r="O44" i="39"/>
  <c r="O64" i="39" s="1"/>
  <c r="G5" i="39" s="1"/>
  <c r="K37" i="40"/>
  <c r="O37" i="40"/>
  <c r="F37" i="40"/>
  <c r="N37" i="40"/>
  <c r="H37" i="40"/>
  <c r="L37" i="40"/>
  <c r="E37" i="40"/>
  <c r="I37" i="40"/>
  <c r="G5" i="40"/>
  <c r="G9" i="40"/>
  <c r="K199" i="39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2" l="1"/>
  <c r="G3" i="40"/>
  <c r="G11" i="41"/>
  <c r="G11" i="40"/>
  <c r="G5" i="38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220" i="9"/>
  <c r="E41" i="9"/>
  <c r="H253" i="9"/>
  <c r="C279" i="9"/>
  <c r="O160" i="9"/>
  <c r="C154" i="9"/>
  <c r="L258" i="9"/>
  <c r="E85" i="9"/>
  <c r="N154" i="9"/>
  <c r="N139" i="9"/>
  <c r="K174" i="9"/>
  <c r="O200" i="9"/>
  <c r="I177" i="9"/>
  <c r="N189" i="9"/>
  <c r="L220" i="9"/>
  <c r="E212" i="9"/>
  <c r="K15" i="3"/>
  <c r="K201" i="9"/>
  <c r="G60" i="3"/>
  <c r="G66" i="3"/>
  <c r="E256" i="9"/>
  <c r="K39" i="9"/>
  <c r="E98" i="9"/>
  <c r="O261" i="9"/>
  <c r="N278" i="9"/>
  <c r="I88" i="9"/>
  <c r="L111" i="9"/>
  <c r="F80" i="9"/>
  <c r="K182" i="9"/>
  <c r="F99" i="9"/>
  <c r="H148" i="9"/>
  <c r="F114" i="9"/>
  <c r="K241" i="9"/>
  <c r="I188" i="9"/>
  <c r="H38" i="9"/>
  <c r="N224" i="9"/>
  <c r="F46" i="9"/>
  <c r="I165" i="9"/>
  <c r="O222" i="9"/>
  <c r="N222" i="9"/>
  <c r="K20" i="5"/>
  <c r="K48" i="9"/>
  <c r="E197" i="9"/>
  <c r="L88" i="9"/>
  <c r="F162" i="9"/>
  <c r="H258" i="9"/>
  <c r="C180" i="9"/>
  <c r="I275" i="9"/>
  <c r="O59" i="3"/>
  <c r="I124" i="9"/>
  <c r="C278" i="9"/>
  <c r="K70" i="3"/>
  <c r="L154" i="9"/>
  <c r="E83" i="9"/>
  <c r="O32" i="3"/>
  <c r="K61" i="9"/>
  <c r="E29" i="9"/>
  <c r="L108" i="9"/>
  <c r="I149" i="9"/>
  <c r="O101" i="9"/>
  <c r="I85" i="9"/>
  <c r="F36" i="9"/>
  <c r="C144" i="9"/>
  <c r="H184" i="9"/>
  <c r="H40" i="9"/>
  <c r="F216" i="9"/>
  <c r="F137" i="9"/>
  <c r="H30" i="9"/>
  <c r="I252" i="9"/>
  <c r="I103" i="9"/>
  <c r="I155" i="9"/>
  <c r="F64" i="9"/>
  <c r="F74" i="9"/>
  <c r="N198" i="9"/>
  <c r="L104" i="9"/>
  <c r="N109" i="9"/>
  <c r="K23" i="3"/>
  <c r="O88" i="9"/>
  <c r="N194" i="9"/>
  <c r="G39" i="3"/>
  <c r="E240" i="9"/>
  <c r="E143" i="9"/>
  <c r="I152" i="9"/>
  <c r="L36" i="9"/>
  <c r="L216" i="9"/>
  <c r="L44" i="9"/>
  <c r="O32" i="9"/>
  <c r="C146" i="9"/>
  <c r="E99" i="9"/>
  <c r="K10" i="3"/>
  <c r="F195" i="9"/>
  <c r="O46" i="9"/>
  <c r="E262" i="9"/>
  <c r="O23" i="9"/>
  <c r="K213" i="9"/>
  <c r="H279" i="9"/>
  <c r="O137" i="9"/>
  <c r="F224" i="9"/>
  <c r="K69" i="3"/>
  <c r="O108" i="9"/>
  <c r="E136" i="9"/>
  <c r="H156" i="9"/>
  <c r="G64" i="3"/>
  <c r="O214" i="9"/>
  <c r="O125" i="9"/>
  <c r="F68" i="9"/>
  <c r="I261" i="9"/>
  <c r="K41" i="9"/>
  <c r="K265" i="9"/>
  <c r="H161" i="9"/>
  <c r="H220" i="9"/>
  <c r="K127" i="9"/>
  <c r="C270" i="9"/>
  <c r="F52" i="9"/>
  <c r="I187" i="9"/>
  <c r="K75" i="9"/>
  <c r="K105" i="9"/>
  <c r="O149" i="9"/>
  <c r="C47" i="9"/>
  <c r="E79" i="9"/>
  <c r="H128" i="9"/>
  <c r="O85" i="9"/>
  <c r="I71" i="9"/>
  <c r="F29" i="9"/>
  <c r="C150" i="9"/>
  <c r="F150" i="9"/>
  <c r="I90" i="9"/>
  <c r="F25" i="9"/>
  <c r="K237" i="9"/>
  <c r="E137" i="9"/>
  <c r="E120" i="9"/>
  <c r="O42" i="3"/>
  <c r="K159" i="9"/>
  <c r="E220" i="9"/>
  <c r="O37" i="9"/>
  <c r="H22" i="9"/>
  <c r="N63" i="9"/>
  <c r="K76" i="9"/>
  <c r="H75" i="9"/>
  <c r="O72" i="3"/>
  <c r="H195" i="9"/>
  <c r="O112" i="9"/>
  <c r="C28" i="9"/>
  <c r="O104" i="9"/>
  <c r="O161" i="9"/>
  <c r="K232" i="9"/>
  <c r="K143" i="9"/>
  <c r="H175" i="9"/>
  <c r="C218" i="9"/>
  <c r="C267" i="9"/>
  <c r="F261" i="9"/>
  <c r="O250" i="9"/>
  <c r="F262" i="9"/>
  <c r="H264" i="9"/>
  <c r="L64" i="9"/>
  <c r="H65" i="9"/>
  <c r="L251" i="9"/>
  <c r="F89" i="9"/>
  <c r="K72" i="3"/>
  <c r="C153" i="9"/>
  <c r="C235" i="9"/>
  <c r="K224" i="9"/>
  <c r="N273" i="9"/>
  <c r="K212" i="9"/>
  <c r="N87" i="9"/>
  <c r="O119" i="9"/>
  <c r="C200" i="9"/>
  <c r="O165" i="9"/>
  <c r="I40" i="9"/>
  <c r="L51" i="9"/>
  <c r="O29" i="9"/>
  <c r="C138" i="9"/>
  <c r="G36" i="3"/>
  <c r="L110" i="9"/>
  <c r="I212" i="9"/>
  <c r="C29" i="9"/>
  <c r="K113" i="9"/>
  <c r="E31" i="9"/>
  <c r="F156" i="9"/>
  <c r="G72" i="3"/>
  <c r="F192" i="9"/>
  <c r="E126" i="9"/>
  <c r="H200" i="9"/>
  <c r="I267" i="9"/>
  <c r="K274" i="9"/>
  <c r="H42" i="9"/>
  <c r="F103" i="9"/>
  <c r="E157" i="9"/>
  <c r="K146" i="9"/>
  <c r="E278" i="9"/>
  <c r="K38" i="9"/>
  <c r="C117" i="9"/>
  <c r="C231" i="9"/>
  <c r="O73" i="3"/>
  <c r="H252" i="9"/>
  <c r="H125" i="9"/>
  <c r="E154" i="9"/>
  <c r="E193" i="9"/>
  <c r="C42" i="9"/>
  <c r="L176" i="9"/>
  <c r="O38" i="3"/>
  <c r="I115" i="9"/>
  <c r="L41" i="9"/>
  <c r="L261" i="9"/>
  <c r="I81" i="9"/>
  <c r="F239" i="9"/>
  <c r="O162" i="9"/>
  <c r="L274" i="9"/>
  <c r="N181" i="9"/>
  <c r="I221" i="9"/>
  <c r="E242" i="9"/>
  <c r="F124" i="9"/>
  <c r="C137" i="9"/>
  <c r="L179" i="9"/>
  <c r="C40" i="9"/>
  <c r="I48" i="9"/>
  <c r="N105" i="9"/>
  <c r="E237" i="9"/>
  <c r="C112" i="9"/>
  <c r="H238" i="9"/>
  <c r="C216" i="9"/>
  <c r="K120" i="9"/>
  <c r="K177" i="9"/>
  <c r="H72" i="9"/>
  <c r="H186" i="9"/>
  <c r="I154" i="9"/>
  <c r="F143" i="9"/>
  <c r="I100" i="9"/>
  <c r="H154" i="9"/>
  <c r="O72" i="9"/>
  <c r="K14" i="5"/>
  <c r="O51" i="9"/>
  <c r="O39" i="3"/>
  <c r="N231" i="9"/>
  <c r="O63" i="3"/>
  <c r="H82" i="9"/>
  <c r="K38" i="3"/>
  <c r="H87" i="9"/>
  <c r="K277" i="9"/>
  <c r="H29" i="9"/>
  <c r="F146" i="9"/>
  <c r="N72" i="9"/>
  <c r="H50" i="9"/>
  <c r="L121" i="9"/>
  <c r="L201" i="9"/>
  <c r="F265" i="9"/>
  <c r="I113" i="9"/>
  <c r="E215" i="9"/>
  <c r="I23" i="9"/>
  <c r="I60" i="9"/>
  <c r="K49" i="3"/>
  <c r="C179" i="9"/>
  <c r="O271" i="9"/>
  <c r="L109" i="9"/>
  <c r="K6" i="3"/>
  <c r="K60" i="3"/>
  <c r="H275" i="9"/>
  <c r="L123" i="9"/>
  <c r="L71" i="9"/>
  <c r="K18" i="5"/>
  <c r="K193" i="9"/>
  <c r="K59" i="3"/>
  <c r="O184" i="9"/>
  <c r="O180" i="9"/>
  <c r="O264" i="9"/>
  <c r="N279" i="9"/>
  <c r="O47" i="9"/>
  <c r="H250" i="9"/>
  <c r="L279" i="9"/>
  <c r="K58" i="3"/>
  <c r="H109" i="9"/>
  <c r="I70" i="9"/>
  <c r="E151" i="9"/>
  <c r="E182" i="9"/>
  <c r="H257" i="9"/>
  <c r="K119" i="9"/>
  <c r="O62" i="9"/>
  <c r="O185" i="9"/>
  <c r="O48" i="3"/>
  <c r="L150" i="9"/>
  <c r="F203" i="9"/>
  <c r="O70" i="3"/>
  <c r="K87" i="9"/>
  <c r="K16" i="3"/>
  <c r="E82" i="9"/>
  <c r="I107" i="9"/>
  <c r="C86" i="9"/>
  <c r="K142" i="9"/>
  <c r="N214" i="9"/>
  <c r="L165" i="9"/>
  <c r="C266" i="9"/>
  <c r="H90" i="9"/>
  <c r="H89" i="9"/>
  <c r="C186" i="9"/>
  <c r="C242" i="9"/>
  <c r="L106" i="9"/>
  <c r="O122" i="9"/>
  <c r="E111" i="9"/>
  <c r="H268" i="9"/>
  <c r="F42" i="9"/>
  <c r="L144" i="9"/>
  <c r="E166" i="9"/>
  <c r="E64" i="9"/>
  <c r="K233" i="9"/>
  <c r="F280" i="9"/>
  <c r="C52" i="9"/>
  <c r="H160" i="9"/>
  <c r="K66" i="3"/>
  <c r="C274" i="9"/>
  <c r="I50" i="9"/>
  <c r="O70" i="9"/>
  <c r="H216" i="9"/>
  <c r="E67" i="9"/>
  <c r="K180" i="9"/>
  <c r="E152" i="9"/>
  <c r="I254" i="9"/>
  <c r="L198" i="9"/>
  <c r="F252" i="9"/>
  <c r="E52" i="9"/>
  <c r="H227" i="9"/>
  <c r="F122" i="9"/>
  <c r="F40" i="9"/>
  <c r="C192" i="9"/>
  <c r="I87" i="9"/>
  <c r="G43" i="3"/>
  <c r="C234" i="9"/>
  <c r="F72" i="9"/>
  <c r="I204" i="9"/>
  <c r="H36" i="9"/>
  <c r="K36" i="9"/>
  <c r="K185" i="9"/>
  <c r="L217" i="9"/>
  <c r="O277" i="9"/>
  <c r="K8" i="5"/>
  <c r="L29" i="9"/>
  <c r="K13" i="5"/>
  <c r="N118" i="9"/>
  <c r="K84" i="9"/>
  <c r="I43" i="9"/>
  <c r="K27" i="9"/>
  <c r="C39" i="9"/>
  <c r="O49" i="3"/>
  <c r="E224" i="9"/>
  <c r="N200" i="9"/>
  <c r="N252" i="9"/>
  <c r="L197" i="9"/>
  <c r="K266" i="9"/>
  <c r="I42" i="9"/>
  <c r="I86" i="9"/>
  <c r="E65" i="9"/>
  <c r="N31" i="9"/>
  <c r="F100" i="9"/>
  <c r="K147" i="9"/>
  <c r="C99" i="9"/>
  <c r="O242" i="9"/>
  <c r="L60" i="9"/>
  <c r="K114" i="9"/>
  <c r="N161" i="9"/>
  <c r="L204" i="9"/>
  <c r="C118" i="9"/>
  <c r="G45" i="3"/>
  <c r="I270" i="9"/>
  <c r="I117" i="9"/>
  <c r="L105" i="9"/>
  <c r="N50" i="9"/>
  <c r="O234" i="9"/>
  <c r="K235" i="9"/>
  <c r="O238" i="9"/>
  <c r="L22" i="9"/>
  <c r="O78" i="9"/>
  <c r="H202" i="9"/>
  <c r="I278" i="9"/>
  <c r="E257" i="9"/>
  <c r="K68" i="9"/>
  <c r="H70" i="9"/>
  <c r="C158" i="9"/>
  <c r="O31" i="3"/>
  <c r="O90" i="9"/>
  <c r="O268" i="9"/>
  <c r="G40" i="3"/>
  <c r="K66" i="9"/>
  <c r="O270" i="9"/>
  <c r="O84" i="9"/>
  <c r="K161" i="9"/>
  <c r="F177" i="9"/>
  <c r="E27" i="9"/>
  <c r="N127" i="9"/>
  <c r="I41" i="9"/>
  <c r="H190" i="9"/>
  <c r="K198" i="9"/>
  <c r="F217" i="9"/>
  <c r="H256" i="9"/>
  <c r="C204" i="9"/>
  <c r="N156" i="9"/>
  <c r="E202" i="9"/>
  <c r="K153" i="9"/>
  <c r="C124" i="9"/>
  <c r="E219" i="9"/>
  <c r="E142" i="9"/>
  <c r="K215" i="9"/>
  <c r="H102" i="9"/>
  <c r="K156" i="9"/>
  <c r="F257" i="9"/>
  <c r="O237" i="9"/>
  <c r="K24" i="5"/>
  <c r="O45" i="9"/>
  <c r="G41" i="3"/>
  <c r="O44" i="3"/>
  <c r="L225" i="9"/>
  <c r="I178" i="9"/>
  <c r="O116" i="9"/>
  <c r="O219" i="9"/>
  <c r="N202" i="9"/>
  <c r="L77" i="9"/>
  <c r="H266" i="9"/>
  <c r="F111" i="9"/>
  <c r="L221" i="9"/>
  <c r="H239" i="9"/>
  <c r="E36" i="9"/>
  <c r="F41" i="9"/>
  <c r="K64" i="3"/>
  <c r="N36" i="9"/>
  <c r="K191" i="9"/>
  <c r="K158" i="9"/>
  <c r="N32" i="9"/>
  <c r="F85" i="9"/>
  <c r="O145" i="9"/>
  <c r="G37" i="3"/>
  <c r="N107" i="9"/>
  <c r="N233" i="9"/>
  <c r="K20" i="3"/>
  <c r="L231" i="9"/>
  <c r="H49" i="9"/>
  <c r="K141" i="9"/>
  <c r="K199" i="9"/>
  <c r="L87" i="9"/>
  <c r="E71" i="9"/>
  <c r="F63" i="9"/>
  <c r="C73" i="9"/>
  <c r="C31" i="9"/>
  <c r="H241" i="9"/>
  <c r="K78" i="9"/>
  <c r="E35" i="9"/>
  <c r="H204" i="9"/>
  <c r="I80" i="9"/>
  <c r="O56" i="3"/>
  <c r="H233" i="9"/>
  <c r="I122" i="9"/>
  <c r="O223" i="9"/>
  <c r="L187" i="9"/>
  <c r="K63" i="3"/>
  <c r="K17" i="5"/>
  <c r="L89" i="9"/>
  <c r="F221" i="9"/>
  <c r="L40" i="9"/>
  <c r="I144" i="9"/>
  <c r="K21" i="5"/>
  <c r="E174" i="9"/>
  <c r="C88" i="9"/>
  <c r="K116" i="9"/>
  <c r="L218" i="9"/>
  <c r="E34" i="9"/>
  <c r="G58" i="3"/>
  <c r="F268" i="9"/>
  <c r="O152" i="9"/>
  <c r="N201" i="9"/>
  <c r="E108" i="9"/>
  <c r="G48" i="3"/>
  <c r="C189" i="9"/>
  <c r="K137" i="9"/>
  <c r="F198" i="9"/>
  <c r="O188" i="9"/>
  <c r="H123" i="9"/>
  <c r="H221" i="9"/>
  <c r="E198" i="9"/>
  <c r="L81" i="9"/>
  <c r="F271" i="9"/>
  <c r="E63" i="9"/>
  <c r="I84" i="9"/>
  <c r="F227" i="9"/>
  <c r="I98" i="9"/>
  <c r="C161" i="9"/>
  <c r="C259" i="9"/>
  <c r="K260" i="9"/>
  <c r="C36" i="9"/>
  <c r="C90" i="9"/>
  <c r="F219" i="9"/>
  <c r="N64" i="9"/>
  <c r="O139" i="9"/>
  <c r="O33" i="3"/>
  <c r="I276" i="9"/>
  <c r="F253" i="9"/>
  <c r="O52" i="9"/>
  <c r="O77" i="9"/>
  <c r="I266" i="9"/>
  <c r="K162" i="9"/>
  <c r="K108" i="9"/>
  <c r="L127" i="9"/>
  <c r="K24" i="9"/>
  <c r="K268" i="9"/>
  <c r="I203" i="9"/>
  <c r="C65" i="9"/>
  <c r="O41" i="9"/>
  <c r="H48" i="9"/>
  <c r="E190" i="9"/>
  <c r="F34" i="9"/>
  <c r="C226" i="9"/>
  <c r="G47" i="3"/>
  <c r="H163" i="9"/>
  <c r="F49" i="9"/>
  <c r="H99" i="9"/>
  <c r="I200" i="9"/>
  <c r="O233" i="9"/>
  <c r="H251" i="9"/>
  <c r="E38" i="9"/>
  <c r="L185" i="9"/>
  <c r="E164" i="9"/>
  <c r="F165" i="9"/>
  <c r="F145" i="9"/>
  <c r="F115" i="9"/>
  <c r="N240" i="9"/>
  <c r="O153" i="9"/>
  <c r="E48" i="9"/>
  <c r="C100" i="9"/>
  <c r="N75" i="9"/>
  <c r="K28" i="9"/>
  <c r="E179" i="9"/>
  <c r="C98" i="9"/>
  <c r="N68" i="9"/>
  <c r="K280" i="9"/>
  <c r="I217" i="9"/>
  <c r="O181" i="9"/>
  <c r="L102" i="9"/>
  <c r="K117" i="9"/>
  <c r="C109" i="9"/>
  <c r="F60" i="9"/>
  <c r="N76" i="9"/>
  <c r="K41" i="3"/>
  <c r="E252" i="9"/>
  <c r="N103" i="9"/>
  <c r="F128" i="9"/>
  <c r="C166" i="9"/>
  <c r="O105" i="9"/>
  <c r="O257" i="9"/>
  <c r="K255" i="9"/>
  <c r="F149" i="9"/>
  <c r="K160" i="9"/>
  <c r="O64" i="3"/>
  <c r="N188" i="9"/>
  <c r="I47" i="9"/>
  <c r="N78" i="9"/>
  <c r="I202" i="9"/>
  <c r="K85" i="9"/>
  <c r="F266" i="9"/>
  <c r="H121" i="9"/>
  <c r="I269" i="9"/>
  <c r="I194" i="9"/>
  <c r="K45" i="3"/>
  <c r="O114" i="9"/>
  <c r="H41" i="9"/>
  <c r="K139" i="9"/>
  <c r="I127" i="9"/>
  <c r="H122" i="9"/>
  <c r="C188" i="9"/>
  <c r="N276" i="9"/>
  <c r="E260" i="9"/>
  <c r="K43" i="3"/>
  <c r="L90" i="9"/>
  <c r="C25" i="9"/>
  <c r="G32" i="3"/>
  <c r="E196" i="9"/>
  <c r="F155" i="9"/>
  <c r="O37" i="3"/>
  <c r="H139" i="9"/>
  <c r="I199" i="9"/>
  <c r="O239" i="9"/>
  <c r="N162" i="9"/>
  <c r="N177" i="9"/>
  <c r="C64" i="9"/>
  <c r="F38" i="9"/>
  <c r="L203" i="9"/>
  <c r="F108" i="9"/>
  <c r="K103" i="9"/>
  <c r="O154" i="9"/>
  <c r="O71" i="3"/>
  <c r="K254" i="9"/>
  <c r="E158" i="9"/>
  <c r="K149" i="9"/>
  <c r="I162" i="9"/>
  <c r="I105" i="9"/>
  <c r="C142" i="9"/>
  <c r="I251" i="9"/>
  <c r="L233" i="9"/>
  <c r="H115" i="9"/>
  <c r="I147" i="9"/>
  <c r="O31" i="9"/>
  <c r="I158" i="9"/>
  <c r="F258" i="9"/>
  <c r="K187" i="9"/>
  <c r="L63" i="9"/>
  <c r="I118" i="9"/>
  <c r="L177" i="9"/>
  <c r="H85" i="9"/>
  <c r="G69" i="3"/>
  <c r="F77" i="9"/>
  <c r="N29" i="9"/>
  <c r="K73" i="9"/>
  <c r="I79" i="9"/>
  <c r="H260" i="9"/>
  <c r="O22" i="9"/>
  <c r="C255" i="9"/>
  <c r="I25" i="9"/>
  <c r="E259" i="9"/>
  <c r="N101" i="9"/>
  <c r="K263" i="9"/>
  <c r="F152" i="9"/>
  <c r="L191" i="9"/>
  <c r="C126" i="9"/>
  <c r="I260" i="9"/>
  <c r="E263" i="9"/>
  <c r="N253" i="9"/>
  <c r="I186" i="9"/>
  <c r="F220" i="9"/>
  <c r="K57" i="3"/>
  <c r="K73" i="3"/>
  <c r="C50" i="9"/>
  <c r="H240" i="9"/>
  <c r="H198" i="9"/>
  <c r="O230" i="9"/>
  <c r="N116" i="9"/>
  <c r="F259" i="9"/>
  <c r="O265" i="9"/>
  <c r="C106" i="9"/>
  <c r="I65" i="9"/>
  <c r="L68" i="9"/>
  <c r="K136" i="9"/>
  <c r="F106" i="9"/>
  <c r="N45" i="9"/>
  <c r="H223" i="9"/>
  <c r="O215" i="9"/>
  <c r="F201" i="9"/>
  <c r="E188" i="9"/>
  <c r="K99" i="9"/>
  <c r="E148" i="9"/>
  <c r="K16" i="5"/>
  <c r="N152" i="9"/>
  <c r="K240" i="9"/>
  <c r="E32" i="9"/>
  <c r="N242" i="9"/>
  <c r="F127" i="9"/>
  <c r="O71" i="9"/>
  <c r="O251" i="9"/>
  <c r="F213" i="9"/>
  <c r="H137" i="9"/>
  <c r="F39" i="9"/>
  <c r="C219" i="9"/>
  <c r="K276" i="9"/>
  <c r="F199" i="9"/>
  <c r="C66" i="9"/>
  <c r="O113" i="9"/>
  <c r="H63" i="9"/>
  <c r="E218" i="9"/>
  <c r="O191" i="9"/>
  <c r="H35" i="9"/>
  <c r="C141" i="9"/>
  <c r="L126" i="9"/>
  <c r="C140" i="9"/>
  <c r="I161" i="9"/>
  <c r="N49" i="9"/>
  <c r="E195" i="9"/>
  <c r="G74" i="3"/>
  <c r="L69" i="9"/>
  <c r="I271" i="9"/>
  <c r="C177" i="9"/>
  <c r="L34" i="9"/>
  <c r="H176" i="9"/>
  <c r="I44" i="9"/>
  <c r="N157" i="9"/>
  <c r="F75" i="9"/>
  <c r="C252" i="9"/>
  <c r="K74" i="9"/>
  <c r="N182" i="9"/>
  <c r="O199" i="9"/>
  <c r="K74" i="3"/>
  <c r="F200" i="9"/>
  <c r="K33" i="3"/>
  <c r="L242" i="9"/>
  <c r="O156" i="9"/>
  <c r="K43" i="9"/>
  <c r="H230" i="9"/>
  <c r="O25" i="9"/>
  <c r="O128" i="9"/>
  <c r="N230" i="9"/>
  <c r="F157" i="9"/>
  <c r="I157" i="9"/>
  <c r="C256" i="9"/>
  <c r="K100" i="9"/>
  <c r="O61" i="9"/>
  <c r="H151" i="9"/>
  <c r="G46" i="3"/>
  <c r="E37" i="9"/>
  <c r="N81" i="9"/>
  <c r="I183" i="9"/>
  <c r="H62" i="9"/>
  <c r="C183" i="9"/>
  <c r="I274" i="9"/>
  <c r="K154" i="9"/>
  <c r="C272" i="9"/>
  <c r="N115" i="9"/>
  <c r="I189" i="9"/>
  <c r="K9" i="5"/>
  <c r="K29" i="9"/>
  <c r="I82" i="9"/>
  <c r="I75" i="9"/>
  <c r="E117" i="9"/>
  <c r="K262" i="9"/>
  <c r="N143" i="9"/>
  <c r="O75" i="3"/>
  <c r="N90" i="9"/>
  <c r="K19" i="5"/>
  <c r="O44" i="9"/>
  <c r="F30" i="9"/>
  <c r="L149" i="9"/>
  <c r="F212" i="9"/>
  <c r="O64" i="9"/>
  <c r="K203" i="9"/>
  <c r="E159" i="9"/>
  <c r="K264" i="9"/>
  <c r="L200" i="9"/>
  <c r="L224" i="9"/>
  <c r="H242" i="9"/>
  <c r="K10" i="5"/>
  <c r="L27" i="9"/>
  <c r="H179" i="9"/>
  <c r="L257" i="9"/>
  <c r="C182" i="9"/>
  <c r="K47" i="9"/>
  <c r="C149" i="9"/>
  <c r="K104" i="9"/>
  <c r="K9" i="3"/>
  <c r="E50" i="9"/>
  <c r="H117" i="9"/>
  <c r="O110" i="9"/>
  <c r="K11" i="5"/>
  <c r="H224" i="9"/>
  <c r="F109" i="9"/>
  <c r="I233" i="9"/>
  <c r="N197" i="9"/>
  <c r="K63" i="9"/>
  <c r="F197" i="9"/>
  <c r="N138" i="9"/>
  <c r="H120" i="9"/>
  <c r="I228" i="9"/>
  <c r="K188" i="9"/>
  <c r="K144" i="9"/>
  <c r="I273" i="9"/>
  <c r="L157" i="9"/>
  <c r="H265" i="9"/>
  <c r="H199" i="9"/>
  <c r="I223" i="9"/>
  <c r="E233" i="9"/>
  <c r="K35" i="9"/>
  <c r="I142" i="9"/>
  <c r="O177" i="9"/>
  <c r="K75" i="3"/>
  <c r="H46" i="9"/>
  <c r="C75" i="9"/>
  <c r="E124" i="9"/>
  <c r="N251" i="9"/>
  <c r="K19" i="3"/>
  <c r="H255" i="9"/>
  <c r="H86" i="9"/>
  <c r="F35" i="9"/>
  <c r="E161" i="9"/>
  <c r="K23" i="9"/>
  <c r="N40" i="9"/>
  <c r="H191" i="9"/>
  <c r="H52" i="9"/>
  <c r="E43" i="9"/>
  <c r="L137" i="9"/>
  <c r="F174" i="9"/>
  <c r="E49" i="9"/>
  <c r="C48" i="9"/>
  <c r="L50" i="9"/>
  <c r="F238" i="9"/>
  <c r="E70" i="9"/>
  <c r="K196" i="9"/>
  <c r="I76" i="9"/>
  <c r="L158" i="9"/>
  <c r="N180" i="9"/>
  <c r="C147" i="9"/>
  <c r="I164" i="9"/>
  <c r="E23" i="9"/>
  <c r="L230" i="9"/>
  <c r="L184" i="9"/>
  <c r="L83" i="9"/>
  <c r="N69" i="9"/>
  <c r="C101" i="9"/>
  <c r="H33" i="9"/>
  <c r="N158" i="9"/>
  <c r="O178" i="9"/>
  <c r="C105" i="9"/>
  <c r="N136" i="9"/>
  <c r="F178" i="9"/>
  <c r="L182" i="9"/>
  <c r="K36" i="3"/>
  <c r="L240" i="9"/>
  <c r="E177" i="9"/>
  <c r="F186" i="9"/>
  <c r="I52" i="9"/>
  <c r="I125" i="9"/>
  <c r="K190" i="9"/>
  <c r="E264" i="9"/>
  <c r="E44" i="9"/>
  <c r="C116" i="9"/>
  <c r="F45" i="9"/>
  <c r="F147" i="9"/>
  <c r="E199" i="9"/>
  <c r="C81" i="9"/>
  <c r="K25" i="9"/>
  <c r="L278" i="9"/>
  <c r="E261" i="9"/>
  <c r="I148" i="9"/>
  <c r="E101" i="9"/>
  <c r="O144" i="9"/>
  <c r="E76" i="9"/>
  <c r="E122" i="9"/>
  <c r="N238" i="9"/>
  <c r="C198" i="9"/>
  <c r="N99" i="9"/>
  <c r="N113" i="9"/>
  <c r="K42" i="3"/>
  <c r="N124" i="9"/>
  <c r="C227" i="9"/>
  <c r="C201" i="9"/>
  <c r="H26" i="9"/>
  <c r="E189" i="9"/>
  <c r="L74" i="9"/>
  <c r="I191" i="9"/>
  <c r="F125" i="9"/>
  <c r="E28" i="9"/>
  <c r="H112" i="9"/>
  <c r="F31" i="9"/>
  <c r="L39" i="9"/>
  <c r="K65" i="9"/>
  <c r="F163" i="9"/>
  <c r="I220" i="9"/>
  <c r="K83" i="9"/>
  <c r="N104" i="9"/>
  <c r="L276" i="9"/>
  <c r="F276" i="9"/>
  <c r="C151" i="9"/>
  <c r="E239" i="9"/>
  <c r="L112" i="9"/>
  <c r="N79" i="9"/>
  <c r="N186" i="9"/>
  <c r="C61" i="9"/>
  <c r="C220" i="9"/>
  <c r="C148" i="9"/>
  <c r="N232" i="9"/>
  <c r="N150" i="9"/>
  <c r="G49" i="3"/>
  <c r="H31" i="9"/>
  <c r="K125" i="9"/>
  <c r="L226" i="9"/>
  <c r="N176" i="9"/>
  <c r="N179" i="9"/>
  <c r="E100" i="9"/>
  <c r="E46" i="9"/>
  <c r="N46" i="9"/>
  <c r="C236" i="9"/>
  <c r="N274" i="9"/>
  <c r="F182" i="9"/>
  <c r="C63" i="9"/>
  <c r="E107" i="9"/>
  <c r="N147" i="9"/>
  <c r="H234" i="9"/>
  <c r="E112" i="9"/>
  <c r="N61" i="9"/>
  <c r="H64" i="9"/>
  <c r="E255" i="9"/>
  <c r="C152" i="9"/>
  <c r="F32" i="9"/>
  <c r="K23" i="5"/>
  <c r="H145" i="9"/>
  <c r="I114" i="9"/>
  <c r="K272" i="9"/>
  <c r="N23" i="9"/>
  <c r="K252" i="9"/>
  <c r="I63" i="9"/>
  <c r="F251" i="9"/>
  <c r="O280" i="9"/>
  <c r="I34" i="9"/>
  <c r="E47" i="9"/>
  <c r="O123" i="9"/>
  <c r="C269" i="9"/>
  <c r="H152" i="9"/>
  <c r="O26" i="9"/>
  <c r="L116" i="9"/>
  <c r="C223" i="9"/>
  <c r="K49" i="9"/>
  <c r="K122" i="9"/>
  <c r="F138" i="9"/>
  <c r="E81" i="9"/>
  <c r="K90" i="9"/>
  <c r="H197" i="9"/>
  <c r="G42" i="3"/>
  <c r="L212" i="9"/>
  <c r="F104" i="9"/>
  <c r="G33" i="3"/>
  <c r="N199" i="9"/>
  <c r="H80" i="9"/>
  <c r="H118" i="9"/>
  <c r="I26" i="9"/>
  <c r="L128" i="9"/>
  <c r="E216" i="9"/>
  <c r="H235" i="9"/>
  <c r="C251" i="9"/>
  <c r="C217" i="9"/>
  <c r="H270" i="9"/>
  <c r="C34" i="9"/>
  <c r="N164" i="9"/>
  <c r="I64" i="9"/>
  <c r="E183" i="9"/>
  <c r="L140" i="9"/>
  <c r="E192" i="9"/>
  <c r="O69" i="3"/>
  <c r="F164" i="9"/>
  <c r="L189" i="9"/>
  <c r="H73" i="9"/>
  <c r="C230" i="9"/>
  <c r="G65" i="3"/>
  <c r="L174" i="9"/>
  <c r="O196" i="9"/>
  <c r="N219" i="9"/>
  <c r="I235" i="9"/>
  <c r="K42" i="9"/>
  <c r="O39" i="9"/>
  <c r="F24" i="9"/>
  <c r="L195" i="9"/>
  <c r="O106" i="9"/>
  <c r="H44" i="9"/>
  <c r="I102" i="9"/>
  <c r="K51" i="9"/>
  <c r="F148" i="9"/>
  <c r="C38" i="9"/>
  <c r="H194" i="9"/>
  <c r="E114" i="9"/>
  <c r="N82" i="9"/>
  <c r="L266" i="9"/>
  <c r="C120" i="9"/>
  <c r="C114" i="9"/>
  <c r="F90" i="9"/>
  <c r="C262" i="9"/>
  <c r="E225" i="9"/>
  <c r="O121" i="9"/>
  <c r="K31" i="9"/>
  <c r="L186" i="9"/>
  <c r="C108" i="9"/>
  <c r="L37" i="9"/>
  <c r="F70" i="9"/>
  <c r="G75" i="3"/>
  <c r="G50" i="3"/>
  <c r="I227" i="9"/>
  <c r="E280" i="9"/>
  <c r="L215" i="9"/>
  <c r="F23" i="9"/>
  <c r="C237" i="9"/>
  <c r="F33" i="9"/>
  <c r="O120" i="9"/>
  <c r="N34" i="9"/>
  <c r="K195" i="9"/>
  <c r="I151" i="9"/>
  <c r="N259" i="9"/>
  <c r="I195" i="9"/>
  <c r="N66" i="9"/>
  <c r="F256" i="9"/>
  <c r="I180" i="9"/>
  <c r="L264" i="9"/>
  <c r="N24" i="9"/>
  <c r="L100" i="9"/>
  <c r="L46" i="9"/>
  <c r="K15" i="5"/>
  <c r="E270" i="9"/>
  <c r="H37" i="9"/>
  <c r="O40" i="9"/>
  <c r="K67" i="9"/>
  <c r="H24" i="9"/>
  <c r="F269" i="9"/>
  <c r="F188" i="9"/>
  <c r="K152" i="9"/>
  <c r="K44" i="9"/>
  <c r="K261" i="9"/>
  <c r="F123" i="9"/>
  <c r="F226" i="9"/>
  <c r="E116" i="9"/>
  <c r="H280" i="9"/>
  <c r="I184" i="9"/>
  <c r="L181" i="9"/>
  <c r="F79" i="9"/>
  <c r="C27" i="9"/>
  <c r="E232" i="9"/>
  <c r="K101" i="9"/>
  <c r="F230" i="9"/>
  <c r="O254" i="9"/>
  <c r="N183" i="9"/>
  <c r="F141" i="9"/>
  <c r="O67" i="3"/>
  <c r="F272" i="9"/>
  <c r="L238" i="9"/>
  <c r="F193" i="9"/>
  <c r="E66" i="9"/>
  <c r="K219" i="9"/>
  <c r="L162" i="9"/>
  <c r="C157" i="9"/>
  <c r="L236" i="9"/>
  <c r="C178" i="9"/>
  <c r="L31" i="9"/>
  <c r="C159" i="9"/>
  <c r="C260" i="9"/>
  <c r="L115" i="9"/>
  <c r="O76" i="9"/>
  <c r="K72" i="9"/>
  <c r="O24" i="9"/>
  <c r="N193" i="9"/>
  <c r="C193" i="9"/>
  <c r="O65" i="9"/>
  <c r="K37" i="3"/>
  <c r="I83" i="9"/>
  <c r="H182" i="9"/>
  <c r="C214" i="9"/>
  <c r="E39" i="9"/>
  <c r="F87" i="9"/>
  <c r="O61" i="3"/>
  <c r="K271" i="9"/>
  <c r="E181" i="9"/>
  <c r="K52" i="9"/>
  <c r="L155" i="9"/>
  <c r="I37" i="9"/>
  <c r="L229" i="9"/>
  <c r="C273" i="9"/>
  <c r="E254" i="9"/>
  <c r="C187" i="9"/>
  <c r="O62" i="3"/>
  <c r="N257" i="9"/>
  <c r="E241" i="9"/>
  <c r="I28" i="9"/>
  <c r="I265" i="9"/>
  <c r="O201" i="9"/>
  <c r="O198" i="9"/>
  <c r="N128" i="9"/>
  <c r="E86" i="9"/>
  <c r="E60" i="9"/>
  <c r="L119" i="9"/>
  <c r="H261" i="9"/>
  <c r="O30" i="9"/>
  <c r="O69" i="9"/>
  <c r="F273" i="9"/>
  <c r="H155" i="9"/>
  <c r="F231" i="9"/>
  <c r="E74" i="9"/>
  <c r="O195" i="9"/>
  <c r="K239" i="9"/>
  <c r="O258" i="9"/>
  <c r="E127" i="9"/>
  <c r="E150" i="9"/>
  <c r="H45" i="9"/>
  <c r="I78" i="9"/>
  <c r="C263" i="9"/>
  <c r="F83" i="9"/>
  <c r="L84" i="9"/>
  <c r="L227" i="9"/>
  <c r="K102" i="9"/>
  <c r="H81" i="9"/>
  <c r="H108" i="9"/>
  <c r="H88" i="9"/>
  <c r="N185" i="9"/>
  <c r="C30" i="9"/>
  <c r="I253" i="9"/>
  <c r="N267" i="9"/>
  <c r="C222" i="9"/>
  <c r="L275" i="9"/>
  <c r="O275" i="9"/>
  <c r="N37" i="9"/>
  <c r="H83" i="9"/>
  <c r="N250" i="9"/>
  <c r="I121" i="9"/>
  <c r="C203" i="9"/>
  <c r="L82" i="9"/>
  <c r="E227" i="9"/>
  <c r="O262" i="9"/>
  <c r="C254" i="9"/>
  <c r="H259" i="9"/>
  <c r="F204" i="9"/>
  <c r="N52" i="9"/>
  <c r="G61" i="3"/>
  <c r="N255" i="9"/>
  <c r="K216" i="9"/>
  <c r="E106" i="9"/>
  <c r="H183" i="9"/>
  <c r="F166" i="9"/>
  <c r="O163" i="9"/>
  <c r="L252" i="9"/>
  <c r="C119" i="9"/>
  <c r="C250" i="9"/>
  <c r="O189" i="9"/>
  <c r="I160" i="9"/>
  <c r="L78" i="9"/>
  <c r="K24" i="3"/>
  <c r="L35" i="9"/>
  <c r="I256" i="9"/>
  <c r="N226" i="9"/>
  <c r="K61" i="3"/>
  <c r="E279" i="9"/>
  <c r="H66" i="9"/>
  <c r="C241" i="9"/>
  <c r="L253" i="9"/>
  <c r="K88" i="9"/>
  <c r="N203" i="9"/>
  <c r="L228" i="9"/>
  <c r="F112" i="9"/>
  <c r="K163" i="9"/>
  <c r="N271" i="9"/>
  <c r="G67" i="3"/>
  <c r="I176" i="9"/>
  <c r="C44" i="9"/>
  <c r="K192" i="9"/>
  <c r="E128" i="9"/>
  <c r="I222" i="9"/>
  <c r="E80" i="9"/>
  <c r="L161" i="9"/>
  <c r="K80" i="9"/>
  <c r="K123" i="9"/>
  <c r="F185" i="9"/>
  <c r="I213" i="9"/>
  <c r="F179" i="9"/>
  <c r="E105" i="9"/>
  <c r="L65" i="9"/>
  <c r="L271" i="9"/>
  <c r="K194" i="9"/>
  <c r="N280" i="9"/>
  <c r="I216" i="9"/>
  <c r="F51" i="9"/>
  <c r="H47" i="9"/>
  <c r="H138" i="9"/>
  <c r="L147" i="9"/>
  <c r="K69" i="9"/>
  <c r="O68" i="3"/>
  <c r="I193" i="9"/>
  <c r="I111" i="9"/>
  <c r="F37" i="9"/>
  <c r="L62" i="9"/>
  <c r="N165" i="9"/>
  <c r="G73" i="3"/>
  <c r="F76" i="9"/>
  <c r="H111" i="9"/>
  <c r="O224" i="9"/>
  <c r="H113" i="9"/>
  <c r="C104" i="9"/>
  <c r="K21" i="3"/>
  <c r="L254" i="9"/>
  <c r="H177" i="9"/>
  <c r="H76" i="9"/>
  <c r="E138" i="9"/>
  <c r="N262" i="9"/>
  <c r="K71" i="9"/>
  <c r="I137" i="9"/>
  <c r="O236" i="9"/>
  <c r="I72" i="9"/>
  <c r="N275" i="9"/>
  <c r="E228" i="9"/>
  <c r="O202" i="9"/>
  <c r="F250" i="9"/>
  <c r="I192" i="9"/>
  <c r="N166" i="9"/>
  <c r="F237" i="9"/>
  <c r="I110" i="9"/>
  <c r="K253" i="9"/>
  <c r="L45" i="9"/>
  <c r="F139" i="9"/>
  <c r="C145" i="9"/>
  <c r="L156" i="9"/>
  <c r="H43" i="9"/>
  <c r="K48" i="3"/>
  <c r="E69" i="9"/>
  <c r="N261" i="9"/>
  <c r="F196" i="9"/>
  <c r="C127" i="9"/>
  <c r="E178" i="9"/>
  <c r="E144" i="9"/>
  <c r="N25" i="9"/>
  <c r="L232" i="9"/>
  <c r="G63" i="3"/>
  <c r="I264" i="9"/>
  <c r="O45" i="3"/>
  <c r="I230" i="9"/>
  <c r="H214" i="9"/>
  <c r="K121" i="9"/>
  <c r="E155" i="9"/>
  <c r="O166" i="9"/>
  <c r="O141" i="9"/>
  <c r="H185" i="9"/>
  <c r="K13" i="3"/>
  <c r="C197" i="9"/>
  <c r="K107" i="9"/>
  <c r="K278" i="9"/>
  <c r="E115" i="9"/>
  <c r="K151" i="9"/>
  <c r="O68" i="9"/>
  <c r="L159" i="9"/>
  <c r="I232" i="9"/>
  <c r="I61" i="9"/>
  <c r="I128" i="9"/>
  <c r="K18" i="3"/>
  <c r="E250" i="9"/>
  <c r="K223" i="9"/>
  <c r="O276" i="9"/>
  <c r="I74" i="9"/>
  <c r="C181" i="9"/>
  <c r="K140" i="9"/>
  <c r="L199" i="9"/>
  <c r="K37" i="9"/>
  <c r="K165" i="9"/>
  <c r="K60" i="9"/>
  <c r="E222" i="9"/>
  <c r="I268" i="9"/>
  <c r="N42" i="9"/>
  <c r="L267" i="9"/>
  <c r="E78" i="9"/>
  <c r="H226" i="9"/>
  <c r="F27" i="9"/>
  <c r="H34" i="9"/>
  <c r="L188" i="9"/>
  <c r="I32" i="9"/>
  <c r="F159" i="9"/>
  <c r="L213" i="9"/>
  <c r="L26" i="9"/>
  <c r="I45" i="9"/>
  <c r="F151" i="9"/>
  <c r="C22" i="9"/>
  <c r="O235" i="9"/>
  <c r="F44" i="9"/>
  <c r="K22" i="5"/>
  <c r="C125" i="9"/>
  <c r="E26" i="9"/>
  <c r="E42" i="9"/>
  <c r="O155" i="9"/>
  <c r="E88" i="9"/>
  <c r="K202" i="9"/>
  <c r="H231" i="9"/>
  <c r="N120" i="9"/>
  <c r="E223" i="9"/>
  <c r="L219" i="9"/>
  <c r="F116" i="9"/>
  <c r="F43" i="9"/>
  <c r="C49" i="9"/>
  <c r="E33" i="9"/>
  <c r="K204" i="9"/>
  <c r="L178" i="9"/>
  <c r="O228" i="9"/>
  <c r="K77" i="9"/>
  <c r="O57" i="3"/>
  <c r="L99" i="9"/>
  <c r="N102" i="9"/>
  <c r="H51" i="9"/>
  <c r="K270" i="9"/>
  <c r="E118" i="9"/>
  <c r="K197" i="9"/>
  <c r="H213" i="9"/>
  <c r="O136" i="9"/>
  <c r="C194" i="9"/>
  <c r="K178" i="9"/>
  <c r="E45" i="9"/>
  <c r="E145" i="9"/>
  <c r="L85" i="9"/>
  <c r="E175" i="9"/>
  <c r="O115" i="9"/>
  <c r="O204" i="9"/>
  <c r="H149" i="9"/>
  <c r="L75" i="9"/>
  <c r="K217" i="9"/>
  <c r="I218" i="9"/>
  <c r="N159" i="9"/>
  <c r="N85" i="9"/>
  <c r="L190" i="9"/>
  <c r="H98" i="9"/>
  <c r="H69" i="9"/>
  <c r="O109" i="9"/>
  <c r="K222" i="9"/>
  <c r="K164" i="9"/>
  <c r="I36" i="9"/>
  <c r="I182" i="9"/>
  <c r="F275" i="9"/>
  <c r="C71" i="9"/>
  <c r="O259" i="9"/>
  <c r="O197" i="9"/>
  <c r="O220" i="9"/>
  <c r="N174" i="9"/>
  <c r="H165" i="9"/>
  <c r="F158" i="9"/>
  <c r="F242" i="9"/>
  <c r="H101" i="9"/>
  <c r="F101" i="9"/>
  <c r="I201" i="9"/>
  <c r="F214" i="9"/>
  <c r="O229" i="9"/>
  <c r="K267" i="9"/>
  <c r="I226" i="9"/>
  <c r="N142" i="9"/>
  <c r="H100" i="9"/>
  <c r="E89" i="9"/>
  <c r="H144" i="9"/>
  <c r="E191" i="9"/>
  <c r="L259" i="9"/>
  <c r="L265" i="9"/>
  <c r="F117" i="9"/>
  <c r="N111" i="9"/>
  <c r="E235" i="9"/>
  <c r="L272" i="9"/>
  <c r="L114" i="9"/>
  <c r="K39" i="3"/>
  <c r="I77" i="9"/>
  <c r="G57" i="3"/>
  <c r="H164" i="9"/>
  <c r="L175" i="9"/>
  <c r="N70" i="9"/>
  <c r="I156" i="9"/>
  <c r="L270" i="9"/>
  <c r="L235" i="9"/>
  <c r="L196" i="9"/>
  <c r="N117" i="9"/>
  <c r="O256" i="9"/>
  <c r="L113" i="9"/>
  <c r="O138" i="9"/>
  <c r="H146" i="9"/>
  <c r="L241" i="9"/>
  <c r="C43" i="9"/>
  <c r="E180" i="9"/>
  <c r="O187" i="9"/>
  <c r="N84" i="9"/>
  <c r="I67" i="9"/>
  <c r="N35" i="9"/>
  <c r="O263" i="9"/>
  <c r="N258" i="9"/>
  <c r="I38" i="9"/>
  <c r="C60" i="9"/>
  <c r="N265" i="9"/>
  <c r="H237" i="9"/>
  <c r="E231" i="9"/>
  <c r="O190" i="9"/>
  <c r="E184" i="9"/>
  <c r="E75" i="9"/>
  <c r="H267" i="9"/>
  <c r="K22" i="3"/>
  <c r="E84" i="9"/>
  <c r="O143" i="9"/>
  <c r="N195" i="9"/>
  <c r="L166" i="9"/>
  <c r="N227" i="9"/>
  <c r="I153" i="9"/>
  <c r="E30" i="9"/>
  <c r="O240" i="9"/>
  <c r="K82" i="9"/>
  <c r="E113" i="9"/>
  <c r="E123" i="9"/>
  <c r="O41" i="3"/>
  <c r="I141" i="9"/>
  <c r="I31" i="9"/>
  <c r="K228" i="9"/>
  <c r="C32" i="9"/>
  <c r="H158" i="9"/>
  <c r="N33" i="9"/>
  <c r="C185" i="9"/>
  <c r="N153" i="9"/>
  <c r="E51" i="9"/>
  <c r="K138" i="9"/>
  <c r="K32" i="3"/>
  <c r="I140" i="9"/>
  <c r="K148" i="9"/>
  <c r="K218" i="9"/>
  <c r="K11" i="3"/>
  <c r="I262" i="9"/>
  <c r="K150" i="9"/>
  <c r="L222" i="9"/>
  <c r="H140" i="9"/>
  <c r="I99" i="9"/>
  <c r="E165" i="9"/>
  <c r="L223" i="9"/>
  <c r="F67" i="9"/>
  <c r="I73" i="9"/>
  <c r="E141" i="9"/>
  <c r="O175" i="9"/>
  <c r="O43" i="3"/>
  <c r="E149" i="9"/>
  <c r="I146" i="9"/>
  <c r="C85" i="9"/>
  <c r="O192" i="9"/>
  <c r="O194" i="9"/>
  <c r="H232" i="9"/>
  <c r="C175" i="9"/>
  <c r="N228" i="9"/>
  <c r="C122" i="9"/>
  <c r="E185" i="9"/>
  <c r="I29" i="9"/>
  <c r="L72" i="9"/>
  <c r="C240" i="9"/>
  <c r="F113" i="9"/>
  <c r="O140" i="9"/>
  <c r="N108" i="9"/>
  <c r="O213" i="9"/>
  <c r="E230" i="9"/>
  <c r="K236" i="9"/>
  <c r="O164" i="9"/>
  <c r="L25" i="9"/>
  <c r="O148" i="9"/>
  <c r="C257" i="9"/>
  <c r="H74" i="9"/>
  <c r="I255" i="9"/>
  <c r="H273" i="9"/>
  <c r="C70" i="9"/>
  <c r="O48" i="9"/>
  <c r="F190" i="9"/>
  <c r="H187" i="9"/>
  <c r="L47" i="9"/>
  <c r="F255" i="9"/>
  <c r="H147" i="9"/>
  <c r="F202" i="9"/>
  <c r="F189" i="9"/>
  <c r="N65" i="9"/>
  <c r="L160" i="9"/>
  <c r="L23" i="9"/>
  <c r="I123" i="9"/>
  <c r="F161" i="9"/>
  <c r="F102" i="9"/>
  <c r="H71" i="9"/>
  <c r="H67" i="9"/>
  <c r="N204" i="9"/>
  <c r="F263" i="9"/>
  <c r="H236" i="9"/>
  <c r="C174" i="9"/>
  <c r="C115" i="9"/>
  <c r="F278" i="9"/>
  <c r="N39" i="9"/>
  <c r="F119" i="9"/>
  <c r="L255" i="9"/>
  <c r="E251" i="9"/>
  <c r="K275" i="9"/>
  <c r="H188" i="9"/>
  <c r="C35" i="9"/>
  <c r="K22" i="9"/>
  <c r="K50" i="9"/>
  <c r="L237" i="9"/>
  <c r="N41" i="9"/>
  <c r="O34" i="3"/>
  <c r="O36" i="9"/>
  <c r="C221" i="9"/>
  <c r="L192" i="9"/>
  <c r="N26" i="9"/>
  <c r="L269" i="9"/>
  <c r="L139" i="9"/>
  <c r="H201" i="9"/>
  <c r="C232" i="9"/>
  <c r="F71" i="9"/>
  <c r="E272" i="9"/>
  <c r="N190" i="9"/>
  <c r="I22" i="9"/>
  <c r="C143" i="9"/>
  <c r="K155" i="9"/>
  <c r="K67" i="3"/>
  <c r="C155" i="9"/>
  <c r="L120" i="9"/>
  <c r="O80" i="9"/>
  <c r="K62" i="9"/>
  <c r="O49" i="9"/>
  <c r="L273" i="9"/>
  <c r="N125" i="9"/>
  <c r="E265" i="9"/>
  <c r="O269" i="9"/>
  <c r="L239" i="9"/>
  <c r="I280" i="9"/>
  <c r="L193" i="9"/>
  <c r="N241" i="9"/>
  <c r="K34" i="3"/>
  <c r="I225" i="9"/>
  <c r="C80" i="9"/>
  <c r="C228" i="9"/>
  <c r="O50" i="9"/>
  <c r="O36" i="3"/>
  <c r="I231" i="9"/>
  <c r="K115" i="9"/>
  <c r="C199" i="9"/>
  <c r="O107" i="9"/>
  <c r="I258" i="9"/>
  <c r="K40" i="3"/>
  <c r="K34" i="9"/>
  <c r="L256" i="9"/>
  <c r="E276" i="9"/>
  <c r="N268" i="9"/>
  <c r="K200" i="9"/>
  <c r="O158" i="9"/>
  <c r="O179" i="9"/>
  <c r="I159" i="9"/>
  <c r="N212" i="9"/>
  <c r="K89" i="9"/>
  <c r="K14" i="3"/>
  <c r="C67" i="9"/>
  <c r="L118" i="9"/>
  <c r="O87" i="9"/>
  <c r="K33" i="9"/>
  <c r="F236" i="9"/>
  <c r="H269" i="9"/>
  <c r="K179" i="9"/>
  <c r="N114" i="9"/>
  <c r="F225" i="9"/>
  <c r="I101" i="9"/>
  <c r="H274" i="9"/>
  <c r="F228" i="9"/>
  <c r="H78" i="9"/>
  <c r="N220" i="9"/>
  <c r="K71" i="3"/>
  <c r="I185" i="9"/>
  <c r="K17" i="3"/>
  <c r="O40" i="3"/>
  <c r="N140" i="9"/>
  <c r="K226" i="9"/>
  <c r="N22" i="9"/>
  <c r="I242" i="9"/>
  <c r="O98" i="9"/>
  <c r="H39" i="9"/>
  <c r="K86" i="9"/>
  <c r="E153" i="9"/>
  <c r="C190" i="9"/>
  <c r="O60" i="9"/>
  <c r="O231" i="9"/>
  <c r="L260" i="9"/>
  <c r="F229" i="9"/>
  <c r="C87" i="9"/>
  <c r="C103" i="9"/>
  <c r="K175" i="9"/>
  <c r="E268" i="9"/>
  <c r="F126" i="9"/>
  <c r="N89" i="9"/>
  <c r="L148" i="9"/>
  <c r="O226" i="9"/>
  <c r="C276" i="9"/>
  <c r="F270" i="9"/>
  <c r="N137" i="9"/>
  <c r="F184" i="9"/>
  <c r="C136" i="9"/>
  <c r="K189" i="9"/>
  <c r="H126" i="9"/>
  <c r="K68" i="3"/>
  <c r="C225" i="9"/>
  <c r="N100" i="9"/>
  <c r="E200" i="9"/>
  <c r="I35" i="9"/>
  <c r="L43" i="9"/>
  <c r="I215" i="9"/>
  <c r="N213" i="9"/>
  <c r="K112" i="9"/>
  <c r="E160" i="9"/>
  <c r="H79" i="9"/>
  <c r="O273" i="9"/>
  <c r="E139" i="9"/>
  <c r="I49" i="9"/>
  <c r="E274" i="9"/>
  <c r="I239" i="9"/>
  <c r="H32" i="9"/>
  <c r="I126" i="9"/>
  <c r="F187" i="9"/>
  <c r="L250" i="9"/>
  <c r="N239" i="9"/>
  <c r="F234" i="9"/>
  <c r="C51" i="9"/>
  <c r="E201" i="9"/>
  <c r="I175" i="9"/>
  <c r="G59" i="3"/>
  <c r="I30" i="9"/>
  <c r="O278" i="9"/>
  <c r="C89" i="9"/>
  <c r="N119" i="9"/>
  <c r="C46" i="9"/>
  <c r="N144" i="9"/>
  <c r="H27" i="9"/>
  <c r="C139" i="9"/>
  <c r="C202" i="9"/>
  <c r="C76" i="9"/>
  <c r="F48" i="9"/>
  <c r="K46" i="3"/>
  <c r="L183" i="9"/>
  <c r="E217" i="9"/>
  <c r="H254" i="9"/>
  <c r="L152" i="9"/>
  <c r="K234" i="9"/>
  <c r="E258" i="9"/>
  <c r="F50" i="9"/>
  <c r="H178" i="9"/>
  <c r="C33" i="9"/>
  <c r="N146" i="9"/>
  <c r="K238" i="9"/>
  <c r="N163" i="9"/>
  <c r="O74" i="3"/>
  <c r="K184" i="9"/>
  <c r="K273" i="9"/>
  <c r="C121" i="9"/>
  <c r="O118" i="9"/>
  <c r="E119" i="9"/>
  <c r="L194" i="9"/>
  <c r="N30" i="9"/>
  <c r="N160" i="9"/>
  <c r="O100" i="9"/>
  <c r="E176" i="9"/>
  <c r="N216" i="9"/>
  <c r="K186" i="9"/>
  <c r="I145" i="9"/>
  <c r="F107" i="9"/>
  <c r="F260" i="9"/>
  <c r="I272" i="9"/>
  <c r="O227" i="9"/>
  <c r="C41" i="9"/>
  <c r="C164" i="9"/>
  <c r="H28" i="9"/>
  <c r="L70" i="9"/>
  <c r="I139" i="9"/>
  <c r="N235" i="9"/>
  <c r="K257" i="9"/>
  <c r="O232" i="9"/>
  <c r="K181" i="9"/>
  <c r="L143" i="9"/>
  <c r="I237" i="9"/>
  <c r="N44" i="9"/>
  <c r="F22" i="9"/>
  <c r="I46" i="9"/>
  <c r="I190" i="9"/>
  <c r="N74" i="9"/>
  <c r="O38" i="9"/>
  <c r="G38" i="3"/>
  <c r="F215" i="9"/>
  <c r="I104" i="9"/>
  <c r="H119" i="9"/>
  <c r="C79" i="9"/>
  <c r="F88" i="9"/>
  <c r="F66" i="9"/>
  <c r="E40" i="9"/>
  <c r="K231" i="9"/>
  <c r="L151" i="9"/>
  <c r="H141" i="9"/>
  <c r="O266" i="9"/>
  <c r="F153" i="9"/>
  <c r="L48" i="9"/>
  <c r="H162" i="9"/>
  <c r="I89" i="9"/>
  <c r="N264" i="9"/>
  <c r="N122" i="9"/>
  <c r="C83" i="9"/>
  <c r="H127" i="9"/>
  <c r="E73" i="9"/>
  <c r="H159" i="9"/>
  <c r="N51" i="9"/>
  <c r="O46" i="3"/>
  <c r="G31" i="3"/>
  <c r="I51" i="9"/>
  <c r="L117" i="9"/>
  <c r="O74" i="9"/>
  <c r="K8" i="3"/>
  <c r="I143" i="9"/>
  <c r="F73" i="9"/>
  <c r="K25" i="3"/>
  <c r="N221" i="9"/>
  <c r="I112" i="9"/>
  <c r="I238" i="9"/>
  <c r="F110" i="9"/>
  <c r="O79" i="9"/>
  <c r="N149" i="9"/>
  <c r="H263" i="9"/>
  <c r="K256" i="9"/>
  <c r="N38" i="9"/>
  <c r="F175" i="9"/>
  <c r="I62" i="9"/>
  <c r="I109" i="9"/>
  <c r="L142" i="9"/>
  <c r="L101" i="9"/>
  <c r="I179" i="9"/>
  <c r="I116" i="9"/>
  <c r="H106" i="9"/>
  <c r="E226" i="9"/>
  <c r="I277" i="9"/>
  <c r="F267" i="9"/>
  <c r="F191" i="9"/>
  <c r="H116" i="9"/>
  <c r="N223" i="9"/>
  <c r="N88" i="9"/>
  <c r="N225" i="9"/>
  <c r="O50" i="3"/>
  <c r="E146" i="9"/>
  <c r="N71" i="9"/>
  <c r="E203" i="9"/>
  <c r="L234" i="9"/>
  <c r="H180" i="9"/>
  <c r="C238" i="9"/>
  <c r="C195" i="9"/>
  <c r="L67" i="9"/>
  <c r="O142" i="9"/>
  <c r="N191" i="9"/>
  <c r="F235" i="9"/>
  <c r="N196" i="9"/>
  <c r="F222" i="9"/>
  <c r="K62" i="3"/>
  <c r="K6" i="5"/>
  <c r="E61" i="9"/>
  <c r="G35" i="3"/>
  <c r="O83" i="9"/>
  <c r="L107" i="9"/>
  <c r="C84" i="9"/>
  <c r="O174" i="9"/>
  <c r="L98" i="9"/>
  <c r="O216" i="9"/>
  <c r="H196" i="9"/>
  <c r="H222" i="9"/>
  <c r="L24" i="9"/>
  <c r="H61" i="9"/>
  <c r="C271" i="9"/>
  <c r="H229" i="9"/>
  <c r="N73" i="9"/>
  <c r="L79" i="9"/>
  <c r="K109" i="9"/>
  <c r="N126" i="9"/>
  <c r="G71" i="3"/>
  <c r="O66" i="3"/>
  <c r="H124" i="9"/>
  <c r="N236" i="9"/>
  <c r="I263" i="9"/>
  <c r="F47" i="9"/>
  <c r="L163" i="9"/>
  <c r="E269" i="9"/>
  <c r="F183" i="9"/>
  <c r="F277" i="9"/>
  <c r="I119" i="9"/>
  <c r="N217" i="9"/>
  <c r="O127" i="9"/>
  <c r="N27" i="9"/>
  <c r="K31" i="3"/>
  <c r="K47" i="3"/>
  <c r="F82" i="9"/>
  <c r="N215" i="9"/>
  <c r="E156" i="9"/>
  <c r="I174" i="9"/>
  <c r="L136" i="9"/>
  <c r="G56" i="3"/>
  <c r="O217" i="9"/>
  <c r="H181" i="9"/>
  <c r="L42" i="9"/>
  <c r="E221" i="9"/>
  <c r="I234" i="9"/>
  <c r="C224" i="9"/>
  <c r="F160" i="9"/>
  <c r="H277" i="9"/>
  <c r="H157" i="9"/>
  <c r="H228" i="9"/>
  <c r="E68" i="9"/>
  <c r="I236" i="9"/>
  <c r="F28" i="9"/>
  <c r="H192" i="9"/>
  <c r="O267" i="9"/>
  <c r="N270" i="9"/>
  <c r="O27" i="9"/>
  <c r="N256" i="9"/>
  <c r="N67" i="9"/>
  <c r="O33" i="9"/>
  <c r="F62" i="9"/>
  <c r="H25" i="9"/>
  <c r="H136" i="9"/>
  <c r="N254" i="9"/>
  <c r="O28" i="9"/>
  <c r="O63" i="9"/>
  <c r="C280" i="9"/>
  <c r="H225" i="9"/>
  <c r="I27" i="9"/>
  <c r="H105" i="9"/>
  <c r="F218" i="9"/>
  <c r="E271" i="9"/>
  <c r="O146" i="9"/>
  <c r="C23" i="9"/>
  <c r="E277" i="9"/>
  <c r="C74" i="9"/>
  <c r="C77" i="9"/>
  <c r="H107" i="9"/>
  <c r="L153" i="9"/>
  <c r="L125" i="9"/>
  <c r="O47" i="3"/>
  <c r="N155" i="9"/>
  <c r="L80" i="9"/>
  <c r="C45" i="9"/>
  <c r="L66" i="9"/>
  <c r="C229" i="9"/>
  <c r="C26" i="9"/>
  <c r="N80" i="9"/>
  <c r="H219" i="9"/>
  <c r="F81" i="9"/>
  <c r="K279" i="9"/>
  <c r="K221" i="9"/>
  <c r="H212" i="9"/>
  <c r="K106" i="9"/>
  <c r="C160" i="9"/>
  <c r="C184" i="9"/>
  <c r="H193" i="9"/>
  <c r="I197" i="9"/>
  <c r="N86" i="9"/>
  <c r="I259" i="9"/>
  <c r="I106" i="9"/>
  <c r="C72" i="9"/>
  <c r="G70" i="3"/>
  <c r="I24" i="9"/>
  <c r="L180" i="9"/>
  <c r="I166" i="9"/>
  <c r="F154" i="9"/>
  <c r="K166" i="9"/>
  <c r="C165" i="9"/>
  <c r="E229" i="9"/>
  <c r="I138" i="9"/>
  <c r="N141" i="9"/>
  <c r="K35" i="3"/>
  <c r="C265" i="9"/>
  <c r="E162" i="9"/>
  <c r="L280" i="9"/>
  <c r="E273" i="9"/>
  <c r="H114" i="9"/>
  <c r="O126" i="9"/>
  <c r="C162" i="9"/>
  <c r="C264" i="9"/>
  <c r="F241" i="9"/>
  <c r="K250" i="9"/>
  <c r="O186" i="9"/>
  <c r="L214" i="9"/>
  <c r="N234" i="9"/>
  <c r="K81" i="9"/>
  <c r="I181" i="9"/>
  <c r="K258" i="9"/>
  <c r="H150" i="9"/>
  <c r="F279" i="9"/>
  <c r="O67" i="9"/>
  <c r="I68" i="9"/>
  <c r="N260" i="9"/>
  <c r="G62" i="3"/>
  <c r="F194" i="9"/>
  <c r="K64" i="9"/>
  <c r="H77" i="9"/>
  <c r="E213" i="9"/>
  <c r="C156" i="9"/>
  <c r="N48" i="9"/>
  <c r="E24" i="9"/>
  <c r="L277" i="9"/>
  <c r="C258" i="9"/>
  <c r="C268" i="9"/>
  <c r="I240" i="9"/>
  <c r="E186" i="9"/>
  <c r="N83" i="9"/>
  <c r="H142" i="9"/>
  <c r="O176" i="9"/>
  <c r="H104" i="9"/>
  <c r="E62" i="9"/>
  <c r="C163" i="9"/>
  <c r="O182" i="9"/>
  <c r="I229" i="9"/>
  <c r="E104" i="9"/>
  <c r="N237" i="9"/>
  <c r="N269" i="9"/>
  <c r="O81" i="9"/>
  <c r="I66" i="9"/>
  <c r="E103" i="9"/>
  <c r="O212" i="9"/>
  <c r="F84" i="9"/>
  <c r="I198" i="9"/>
  <c r="F181" i="9"/>
  <c r="C253" i="9"/>
  <c r="H215" i="9"/>
  <c r="K157" i="9"/>
  <c r="C176" i="9"/>
  <c r="H272" i="9"/>
  <c r="F120" i="9"/>
  <c r="I136" i="9"/>
  <c r="E25" i="9"/>
  <c r="C113" i="9"/>
  <c r="C215" i="9"/>
  <c r="F274" i="9"/>
  <c r="E266" i="9"/>
  <c r="E77" i="9"/>
  <c r="L76" i="9"/>
  <c r="F180" i="9"/>
  <c r="F105" i="9"/>
  <c r="O159" i="9"/>
  <c r="I163" i="9"/>
  <c r="E140" i="9"/>
  <c r="C111" i="9"/>
  <c r="C128" i="9"/>
  <c r="N229" i="9"/>
  <c r="N263" i="9"/>
  <c r="F118" i="9"/>
  <c r="O103" i="9"/>
  <c r="O42" i="9"/>
  <c r="C78" i="9"/>
  <c r="K12" i="5"/>
  <c r="H103" i="9"/>
  <c r="L138" i="9"/>
  <c r="K56" i="3"/>
  <c r="N47" i="9"/>
  <c r="I120" i="9"/>
  <c r="H278" i="9"/>
  <c r="H68" i="9"/>
  <c r="C233" i="9"/>
  <c r="F264" i="9"/>
  <c r="O73" i="9"/>
  <c r="F65" i="9"/>
  <c r="L32" i="9"/>
  <c r="O82" i="9"/>
  <c r="N106" i="9"/>
  <c r="O274" i="9"/>
  <c r="F136" i="9"/>
  <c r="O86" i="9"/>
  <c r="C191" i="9"/>
  <c r="F233" i="9"/>
  <c r="N178" i="9"/>
  <c r="E147" i="9"/>
  <c r="L28" i="9"/>
  <c r="E22" i="9"/>
  <c r="O260" i="9"/>
  <c r="O147" i="9"/>
  <c r="E253" i="9"/>
  <c r="F223" i="9"/>
  <c r="E204" i="9"/>
  <c r="K118" i="9"/>
  <c r="O221" i="9"/>
  <c r="K40" i="9"/>
  <c r="K30" i="9"/>
  <c r="O99" i="9"/>
  <c r="N272" i="9"/>
  <c r="L141" i="9"/>
  <c r="E267" i="9"/>
  <c r="K128" i="9"/>
  <c r="N218" i="9"/>
  <c r="C69" i="9"/>
  <c r="C212" i="9"/>
  <c r="E102" i="9"/>
  <c r="K46" i="9"/>
  <c r="C37" i="9"/>
  <c r="H203" i="9"/>
  <c r="O34" i="9"/>
  <c r="K44" i="3"/>
  <c r="L146" i="9"/>
  <c r="F86" i="9"/>
  <c r="C239" i="9"/>
  <c r="H153" i="9"/>
  <c r="K126" i="9"/>
  <c r="K230" i="9"/>
  <c r="N187" i="9"/>
  <c r="O157" i="9"/>
  <c r="O272" i="9"/>
  <c r="O124" i="9"/>
  <c r="K259" i="9"/>
  <c r="E236" i="9"/>
  <c r="F98" i="9"/>
  <c r="N145" i="9"/>
  <c r="H23" i="9"/>
  <c r="I33" i="9"/>
  <c r="I150" i="9"/>
  <c r="L263" i="9"/>
  <c r="K183" i="9"/>
  <c r="I219" i="9"/>
  <c r="N277" i="9"/>
  <c r="C213" i="9"/>
  <c r="N175" i="9"/>
  <c r="H271" i="9"/>
  <c r="G34" i="3"/>
  <c r="I69" i="9"/>
  <c r="O60" i="3"/>
  <c r="H262" i="9"/>
  <c r="O225" i="9"/>
  <c r="L103" i="9"/>
  <c r="G44" i="3"/>
  <c r="N121" i="9"/>
  <c r="N43" i="9"/>
  <c r="E234" i="9"/>
  <c r="H110" i="9"/>
  <c r="N98" i="9"/>
  <c r="E125" i="9"/>
  <c r="N112" i="9"/>
  <c r="H84" i="9"/>
  <c r="I214" i="9"/>
  <c r="K111" i="9"/>
  <c r="H60" i="9"/>
  <c r="N184" i="9"/>
  <c r="L262" i="9"/>
  <c r="K65" i="3"/>
  <c r="N110" i="9"/>
  <c r="O255" i="9"/>
  <c r="O35" i="3"/>
  <c r="K225" i="9"/>
  <c r="K176" i="9"/>
  <c r="E238" i="9"/>
  <c r="E194" i="9"/>
  <c r="L164" i="9"/>
  <c r="E275" i="9"/>
  <c r="L124" i="9"/>
  <c r="L49" i="9"/>
  <c r="O65" i="3"/>
  <c r="H174" i="9"/>
  <c r="K79" i="9"/>
  <c r="O193" i="9"/>
  <c r="O58" i="3"/>
  <c r="K110" i="9"/>
  <c r="C24" i="9"/>
  <c r="C261" i="9"/>
  <c r="N28" i="9"/>
  <c r="C107" i="9"/>
  <c r="N192" i="9"/>
  <c r="O279" i="9"/>
  <c r="H189" i="9"/>
  <c r="F78" i="9"/>
  <c r="F69" i="9"/>
  <c r="O89" i="9"/>
  <c r="L268" i="9"/>
  <c r="H276" i="9"/>
  <c r="K124" i="9"/>
  <c r="F176" i="9"/>
  <c r="E109" i="9"/>
  <c r="C110" i="9"/>
  <c r="H217" i="9"/>
  <c r="F140" i="9"/>
  <c r="F254" i="9"/>
  <c r="O183" i="9"/>
  <c r="C196" i="9"/>
  <c r="F232" i="9"/>
  <c r="K242" i="9"/>
  <c r="F26" i="9"/>
  <c r="G68" i="3"/>
  <c r="K25" i="5"/>
  <c r="F144" i="9"/>
  <c r="K70" i="9"/>
  <c r="I279" i="9"/>
  <c r="O203" i="9"/>
  <c r="O252" i="9"/>
  <c r="K45" i="9"/>
  <c r="N123" i="9"/>
  <c r="L33" i="9"/>
  <c r="H143" i="9"/>
  <c r="I39" i="9"/>
  <c r="L30" i="9"/>
  <c r="L86" i="9"/>
  <c r="C82" i="9"/>
  <c r="O35" i="9"/>
  <c r="O241" i="9"/>
  <c r="O111" i="9"/>
  <c r="E90" i="9"/>
  <c r="L202" i="9"/>
  <c r="L52" i="9"/>
  <c r="C102" i="9"/>
  <c r="K32" i="9"/>
  <c r="C277" i="9"/>
  <c r="K98" i="9"/>
  <c r="K26" i="9"/>
  <c r="L145" i="9"/>
  <c r="E72" i="9"/>
  <c r="I196" i="9"/>
  <c r="C62" i="9"/>
  <c r="K7" i="5"/>
  <c r="K145" i="9"/>
  <c r="I224" i="9"/>
  <c r="K12" i="3"/>
  <c r="F61" i="9"/>
  <c r="O218" i="9"/>
  <c r="C68" i="9"/>
  <c r="N60" i="9"/>
  <c r="I257" i="9"/>
  <c r="O75" i="9"/>
  <c r="N77" i="9"/>
  <c r="E187" i="9"/>
  <c r="O66" i="9"/>
  <c r="K50" i="3"/>
  <c r="N62" i="9"/>
  <c r="K227" i="9"/>
  <c r="I241" i="9"/>
  <c r="F240" i="9"/>
  <c r="E87" i="9"/>
  <c r="E110" i="9"/>
  <c r="E214" i="9"/>
  <c r="F142" i="9"/>
  <c r="F121" i="9"/>
  <c r="K214" i="9"/>
  <c r="N151" i="9"/>
  <c r="O102" i="9"/>
  <c r="K251" i="9"/>
  <c r="L122" i="9"/>
  <c r="L38" i="9"/>
  <c r="I108" i="9"/>
  <c r="O117" i="9"/>
  <c r="K229" i="9"/>
  <c r="O151" i="9"/>
  <c r="I250" i="9"/>
  <c r="C275" i="9"/>
  <c r="H166" i="9"/>
  <c r="C123" i="9"/>
  <c r="L61" i="9"/>
  <c r="H218" i="9"/>
  <c r="E163" i="9"/>
  <c r="L73" i="9"/>
  <c r="N148" i="9"/>
  <c r="O253" i="9"/>
  <c r="N266" i="9"/>
  <c r="E121" i="9"/>
  <c r="O150" i="9"/>
  <c r="K7" i="3"/>
  <c r="K269" i="9"/>
  <c r="O43" i="9"/>
  <c r="M7" i="3" l="1"/>
  <c r="N7" i="3"/>
  <c r="L7" i="3"/>
  <c r="D123" i="9"/>
  <c r="M123" i="9"/>
  <c r="G123" i="9"/>
  <c r="J123" i="9"/>
  <c r="J275" i="9"/>
  <c r="D275" i="9"/>
  <c r="M275" i="9"/>
  <c r="G275" i="9"/>
  <c r="I282" i="9"/>
  <c r="H282" i="9" s="1"/>
  <c r="G14" i="9" s="1"/>
  <c r="M50" i="3"/>
  <c r="N50" i="3"/>
  <c r="L50" i="3"/>
  <c r="G68" i="9"/>
  <c r="D68" i="9"/>
  <c r="J68" i="9"/>
  <c r="M68" i="9"/>
  <c r="M12" i="3"/>
  <c r="L12" i="3"/>
  <c r="N12" i="3"/>
  <c r="L7" i="5"/>
  <c r="M7" i="5"/>
  <c r="N7" i="5"/>
  <c r="G62" i="9"/>
  <c r="D62" i="9"/>
  <c r="J62" i="9"/>
  <c r="M62" i="9"/>
  <c r="D277" i="9"/>
  <c r="J277" i="9"/>
  <c r="M277" i="9"/>
  <c r="G277" i="9"/>
  <c r="J102" i="9"/>
  <c r="D102" i="9"/>
  <c r="M102" i="9"/>
  <c r="G102" i="9"/>
  <c r="D82" i="9"/>
  <c r="G82" i="9"/>
  <c r="J82" i="9"/>
  <c r="M82" i="9"/>
  <c r="L25" i="5"/>
  <c r="N25" i="5"/>
  <c r="M25" i="5"/>
  <c r="H68" i="3"/>
  <c r="I68" i="3"/>
  <c r="J68" i="3"/>
  <c r="G196" i="9"/>
  <c r="M196" i="9"/>
  <c r="J196" i="9"/>
  <c r="D196" i="9"/>
  <c r="G110" i="9"/>
  <c r="M110" i="9"/>
  <c r="D110" i="9"/>
  <c r="J110" i="9"/>
  <c r="J107" i="9"/>
  <c r="M107" i="9"/>
  <c r="G107" i="9"/>
  <c r="D107" i="9"/>
  <c r="J261" i="9"/>
  <c r="G261" i="9"/>
  <c r="D261" i="9"/>
  <c r="M261" i="9"/>
  <c r="M24" i="9"/>
  <c r="J24" i="9"/>
  <c r="D24" i="9"/>
  <c r="G24" i="9"/>
  <c r="R58" i="3"/>
  <c r="Q58" i="3"/>
  <c r="P58" i="3"/>
  <c r="Q65" i="3"/>
  <c r="R65" i="3"/>
  <c r="P65" i="3"/>
  <c r="P35" i="3"/>
  <c r="R35" i="3"/>
  <c r="Q35" i="3"/>
  <c r="L65" i="3"/>
  <c r="M65" i="3"/>
  <c r="N65" i="3"/>
  <c r="I44" i="3"/>
  <c r="J44" i="3"/>
  <c r="H44" i="3"/>
  <c r="Q60" i="3"/>
  <c r="P60" i="3"/>
  <c r="R60" i="3"/>
  <c r="J34" i="3"/>
  <c r="H34" i="3"/>
  <c r="I34" i="3"/>
  <c r="M213" i="9"/>
  <c r="D213" i="9"/>
  <c r="J213" i="9"/>
  <c r="G213" i="9"/>
  <c r="F130" i="9"/>
  <c r="E130" i="9" s="1"/>
  <c r="D6" i="9" s="1"/>
  <c r="J239" i="9"/>
  <c r="G239" i="9"/>
  <c r="D239" i="9"/>
  <c r="M239" i="9"/>
  <c r="M44" i="3"/>
  <c r="L44" i="3"/>
  <c r="N44" i="3"/>
  <c r="J37" i="9"/>
  <c r="D37" i="9"/>
  <c r="G37" i="9"/>
  <c r="M37" i="9"/>
  <c r="C244" i="9"/>
  <c r="D212" i="9"/>
  <c r="J212" i="9"/>
  <c r="M212" i="9"/>
  <c r="G212" i="9"/>
  <c r="M69" i="9"/>
  <c r="G69" i="9"/>
  <c r="J69" i="9"/>
  <c r="D69" i="9"/>
  <c r="M191" i="9"/>
  <c r="J191" i="9"/>
  <c r="G191" i="9"/>
  <c r="D191" i="9"/>
  <c r="F168" i="9"/>
  <c r="E168" i="9" s="1"/>
  <c r="D12" i="9" s="1"/>
  <c r="D233" i="9"/>
  <c r="J233" i="9"/>
  <c r="G233" i="9"/>
  <c r="M233" i="9"/>
  <c r="N56" i="3"/>
  <c r="M56" i="3"/>
  <c r="L56" i="3"/>
  <c r="N12" i="5"/>
  <c r="M12" i="5"/>
  <c r="L12" i="5"/>
  <c r="D78" i="9"/>
  <c r="G78" i="9"/>
  <c r="J78" i="9"/>
  <c r="M78" i="9"/>
  <c r="J128" i="9"/>
  <c r="D128" i="9"/>
  <c r="M128" i="9"/>
  <c r="G128" i="9"/>
  <c r="G111" i="9"/>
  <c r="D111" i="9"/>
  <c r="J111" i="9"/>
  <c r="M111" i="9"/>
  <c r="G215" i="9"/>
  <c r="M215" i="9"/>
  <c r="J215" i="9"/>
  <c r="D215" i="9"/>
  <c r="D113" i="9"/>
  <c r="G113" i="9"/>
  <c r="J113" i="9"/>
  <c r="M113" i="9"/>
  <c r="I168" i="9"/>
  <c r="H168" i="9" s="1"/>
  <c r="G12" i="9" s="1"/>
  <c r="M176" i="9"/>
  <c r="D176" i="9"/>
  <c r="J176" i="9"/>
  <c r="G176" i="9"/>
  <c r="D253" i="9"/>
  <c r="G253" i="9"/>
  <c r="M253" i="9"/>
  <c r="J253" i="9"/>
  <c r="O244" i="9"/>
  <c r="N244" i="9" s="1"/>
  <c r="M10" i="9" s="1"/>
  <c r="G163" i="9"/>
  <c r="J163" i="9"/>
  <c r="M163" i="9"/>
  <c r="D163" i="9"/>
  <c r="D268" i="9"/>
  <c r="M268" i="9"/>
  <c r="G268" i="9"/>
  <c r="J268" i="9"/>
  <c r="G258" i="9"/>
  <c r="J258" i="9"/>
  <c r="M258" i="9"/>
  <c r="D258" i="9"/>
  <c r="J156" i="9"/>
  <c r="G156" i="9"/>
  <c r="D156" i="9"/>
  <c r="M156" i="9"/>
  <c r="H62" i="3"/>
  <c r="J62" i="3"/>
  <c r="I62" i="3"/>
  <c r="J264" i="9"/>
  <c r="G264" i="9"/>
  <c r="M264" i="9"/>
  <c r="D264" i="9"/>
  <c r="M162" i="9"/>
  <c r="J162" i="9"/>
  <c r="G162" i="9"/>
  <c r="D162" i="9"/>
  <c r="M265" i="9"/>
  <c r="G265" i="9"/>
  <c r="D265" i="9"/>
  <c r="J265" i="9"/>
  <c r="N35" i="3"/>
  <c r="M35" i="3"/>
  <c r="L35" i="3"/>
  <c r="J165" i="9"/>
  <c r="D165" i="9"/>
  <c r="M165" i="9"/>
  <c r="G165" i="9"/>
  <c r="I70" i="3"/>
  <c r="H70" i="3"/>
  <c r="J70" i="3"/>
  <c r="G72" i="9"/>
  <c r="J72" i="9"/>
  <c r="M72" i="9"/>
  <c r="D72" i="9"/>
  <c r="D184" i="9"/>
  <c r="J184" i="9"/>
  <c r="M184" i="9"/>
  <c r="G184" i="9"/>
  <c r="M160" i="9"/>
  <c r="J160" i="9"/>
  <c r="D160" i="9"/>
  <c r="G160" i="9"/>
  <c r="M26" i="9"/>
  <c r="J26" i="9"/>
  <c r="D26" i="9"/>
  <c r="G26" i="9"/>
  <c r="G229" i="9"/>
  <c r="D229" i="9"/>
  <c r="J229" i="9"/>
  <c r="M229" i="9"/>
  <c r="M45" i="9"/>
  <c r="D45" i="9"/>
  <c r="J45" i="9"/>
  <c r="G45" i="9"/>
  <c r="R47" i="3"/>
  <c r="Q47" i="3"/>
  <c r="P47" i="3"/>
  <c r="M77" i="9"/>
  <c r="J77" i="9"/>
  <c r="G77" i="9"/>
  <c r="D77" i="9"/>
  <c r="M74" i="9"/>
  <c r="D74" i="9"/>
  <c r="G74" i="9"/>
  <c r="J74" i="9"/>
  <c r="G23" i="9"/>
  <c r="J23" i="9"/>
  <c r="D23" i="9"/>
  <c r="M23" i="9"/>
  <c r="J280" i="9"/>
  <c r="G280" i="9"/>
  <c r="D280" i="9"/>
  <c r="M280" i="9"/>
  <c r="D224" i="9"/>
  <c r="M224" i="9"/>
  <c r="J224" i="9"/>
  <c r="G224" i="9"/>
  <c r="I56" i="3"/>
  <c r="J56" i="3"/>
  <c r="H56" i="3"/>
  <c r="L168" i="9"/>
  <c r="K168" i="9" s="1"/>
  <c r="J12" i="9" s="1"/>
  <c r="I206" i="9"/>
  <c r="H206" i="9" s="1"/>
  <c r="G8" i="9" s="1"/>
  <c r="M47" i="3"/>
  <c r="N47" i="3"/>
  <c r="L47" i="3"/>
  <c r="N31" i="3"/>
  <c r="L31" i="3"/>
  <c r="M31" i="3"/>
  <c r="R66" i="3"/>
  <c r="Q66" i="3"/>
  <c r="P66" i="3"/>
  <c r="I71" i="3"/>
  <c r="H71" i="3"/>
  <c r="J71" i="3"/>
  <c r="D271" i="9"/>
  <c r="J271" i="9"/>
  <c r="G271" i="9"/>
  <c r="M271" i="9"/>
  <c r="L130" i="9"/>
  <c r="K130" i="9" s="1"/>
  <c r="J6" i="9" s="1"/>
  <c r="O206" i="9"/>
  <c r="N206" i="9" s="1"/>
  <c r="M8" i="9" s="1"/>
  <c r="D84" i="9"/>
  <c r="J84" i="9"/>
  <c r="G84" i="9"/>
  <c r="M84" i="9"/>
  <c r="J35" i="3"/>
  <c r="I35" i="3"/>
  <c r="H35" i="3"/>
  <c r="L6" i="5"/>
  <c r="N6" i="5"/>
  <c r="M6" i="5"/>
  <c r="M62" i="3"/>
  <c r="L62" i="3"/>
  <c r="N62" i="3"/>
  <c r="M195" i="9"/>
  <c r="G195" i="9"/>
  <c r="D195" i="9"/>
  <c r="J195" i="9"/>
  <c r="D238" i="9"/>
  <c r="J238" i="9"/>
  <c r="G238" i="9"/>
  <c r="M238" i="9"/>
  <c r="P50" i="3"/>
  <c r="Q50" i="3"/>
  <c r="R50" i="3"/>
  <c r="L25" i="3"/>
  <c r="N25" i="3"/>
  <c r="M25" i="3"/>
  <c r="M8" i="3"/>
  <c r="N8" i="3"/>
  <c r="L8" i="3"/>
  <c r="I31" i="3"/>
  <c r="J31" i="3"/>
  <c r="H31" i="3"/>
  <c r="P46" i="3"/>
  <c r="R46" i="3"/>
  <c r="Q46" i="3"/>
  <c r="D83" i="9"/>
  <c r="J83" i="9"/>
  <c r="M83" i="9"/>
  <c r="G83" i="9"/>
  <c r="D79" i="9"/>
  <c r="M79" i="9"/>
  <c r="J79" i="9"/>
  <c r="G79" i="9"/>
  <c r="I38" i="3"/>
  <c r="H38" i="3"/>
  <c r="J38" i="3"/>
  <c r="F54" i="9"/>
  <c r="G164" i="9"/>
  <c r="J164" i="9"/>
  <c r="D164" i="9"/>
  <c r="M164" i="9"/>
  <c r="G41" i="9"/>
  <c r="J41" i="9"/>
  <c r="M41" i="9"/>
  <c r="D41" i="9"/>
  <c r="G121" i="9"/>
  <c r="M121" i="9"/>
  <c r="J121" i="9"/>
  <c r="D121" i="9"/>
  <c r="Q74" i="3"/>
  <c r="P74" i="3"/>
  <c r="R74" i="3"/>
  <c r="G33" i="9"/>
  <c r="D33" i="9"/>
  <c r="J33" i="9"/>
  <c r="M33" i="9"/>
  <c r="N46" i="3"/>
  <c r="L46" i="3"/>
  <c r="M46" i="3"/>
  <c r="M76" i="9"/>
  <c r="D76" i="9"/>
  <c r="G76" i="9"/>
  <c r="J76" i="9"/>
  <c r="J202" i="9"/>
  <c r="D202" i="9"/>
  <c r="M202" i="9"/>
  <c r="G202" i="9"/>
  <c r="D139" i="9"/>
  <c r="J139" i="9"/>
  <c r="G139" i="9"/>
  <c r="M139" i="9"/>
  <c r="M46" i="9"/>
  <c r="G46" i="9"/>
  <c r="J46" i="9"/>
  <c r="D46" i="9"/>
  <c r="M89" i="9"/>
  <c r="D89" i="9"/>
  <c r="G89" i="9"/>
  <c r="J89" i="9"/>
  <c r="H59" i="3"/>
  <c r="J59" i="3"/>
  <c r="I59" i="3"/>
  <c r="G51" i="9"/>
  <c r="M51" i="9"/>
  <c r="J51" i="9"/>
  <c r="D51" i="9"/>
  <c r="L282" i="9"/>
  <c r="K282" i="9" s="1"/>
  <c r="J14" i="9" s="1"/>
  <c r="M225" i="9"/>
  <c r="D225" i="9"/>
  <c r="J225" i="9"/>
  <c r="G225" i="9"/>
  <c r="L68" i="3"/>
  <c r="M68" i="3"/>
  <c r="N68" i="3"/>
  <c r="C168" i="9"/>
  <c r="M136" i="9"/>
  <c r="G136" i="9"/>
  <c r="D136" i="9"/>
  <c r="J136" i="9"/>
  <c r="G276" i="9"/>
  <c r="M276" i="9"/>
  <c r="J276" i="9"/>
  <c r="D276" i="9"/>
  <c r="D103" i="9"/>
  <c r="J103" i="9"/>
  <c r="M103" i="9"/>
  <c r="G103" i="9"/>
  <c r="J87" i="9"/>
  <c r="M87" i="9"/>
  <c r="G87" i="9"/>
  <c r="D87" i="9"/>
  <c r="O92" i="9"/>
  <c r="N92" i="9" s="1"/>
  <c r="M4" i="9" s="1"/>
  <c r="G190" i="9"/>
  <c r="D190" i="9"/>
  <c r="M190" i="9"/>
  <c r="J190" i="9"/>
  <c r="O130" i="9"/>
  <c r="N130" i="9" s="1"/>
  <c r="M6" i="9" s="1"/>
  <c r="R40" i="3"/>
  <c r="Q40" i="3"/>
  <c r="P40" i="3"/>
  <c r="N17" i="3"/>
  <c r="M17" i="3"/>
  <c r="L17" i="3"/>
  <c r="M71" i="3"/>
  <c r="N71" i="3"/>
  <c r="L71" i="3"/>
  <c r="J67" i="9"/>
  <c r="G67" i="9"/>
  <c r="M67" i="9"/>
  <c r="D67" i="9"/>
  <c r="L14" i="3"/>
  <c r="N14" i="3"/>
  <c r="M14" i="3"/>
  <c r="M40" i="3"/>
  <c r="N40" i="3"/>
  <c r="L40" i="3"/>
  <c r="J199" i="9"/>
  <c r="G199" i="9"/>
  <c r="D199" i="9"/>
  <c r="M199" i="9"/>
  <c r="Q36" i="3"/>
  <c r="P36" i="3"/>
  <c r="R36" i="3"/>
  <c r="G228" i="9"/>
  <c r="J228" i="9"/>
  <c r="M228" i="9"/>
  <c r="D228" i="9"/>
  <c r="J80" i="9"/>
  <c r="D80" i="9"/>
  <c r="G80" i="9"/>
  <c r="M80" i="9"/>
  <c r="N34" i="3"/>
  <c r="L34" i="3"/>
  <c r="M34" i="3"/>
  <c r="M155" i="9"/>
  <c r="D155" i="9"/>
  <c r="G155" i="9"/>
  <c r="J155" i="9"/>
  <c r="L67" i="3"/>
  <c r="N67" i="3"/>
  <c r="M67" i="3"/>
  <c r="M143" i="9"/>
  <c r="G143" i="9"/>
  <c r="D143" i="9"/>
  <c r="J143" i="9"/>
  <c r="I54" i="9"/>
  <c r="H54" i="9" s="1"/>
  <c r="G16" i="9" s="1"/>
  <c r="G232" i="9"/>
  <c r="D232" i="9"/>
  <c r="J232" i="9"/>
  <c r="M232" i="9"/>
  <c r="D221" i="9"/>
  <c r="J221" i="9"/>
  <c r="M221" i="9"/>
  <c r="G221" i="9"/>
  <c r="Q34" i="3"/>
  <c r="R34" i="3"/>
  <c r="P34" i="3"/>
  <c r="D35" i="9"/>
  <c r="G35" i="9"/>
  <c r="J35" i="9"/>
  <c r="M35" i="9"/>
  <c r="D115" i="9"/>
  <c r="G115" i="9"/>
  <c r="J115" i="9"/>
  <c r="M115" i="9"/>
  <c r="C206" i="9"/>
  <c r="J174" i="9"/>
  <c r="G174" i="9"/>
  <c r="M174" i="9"/>
  <c r="D174" i="9"/>
  <c r="M70" i="9"/>
  <c r="J70" i="9"/>
  <c r="D70" i="9"/>
  <c r="G70" i="9"/>
  <c r="D257" i="9"/>
  <c r="J257" i="9"/>
  <c r="M257" i="9"/>
  <c r="G257" i="9"/>
  <c r="G240" i="9"/>
  <c r="M240" i="9"/>
  <c r="J240" i="9"/>
  <c r="D240" i="9"/>
  <c r="J122" i="9"/>
  <c r="G122" i="9"/>
  <c r="D122" i="9"/>
  <c r="M122" i="9"/>
  <c r="D175" i="9"/>
  <c r="G175" i="9"/>
  <c r="M175" i="9"/>
  <c r="J175" i="9"/>
  <c r="D85" i="9"/>
  <c r="J85" i="9"/>
  <c r="M85" i="9"/>
  <c r="G85" i="9"/>
  <c r="Q43" i="3"/>
  <c r="R43" i="3"/>
  <c r="P43" i="3"/>
  <c r="L11" i="3"/>
  <c r="M11" i="3"/>
  <c r="N11" i="3"/>
  <c r="N32" i="3"/>
  <c r="L32" i="3"/>
  <c r="M32" i="3"/>
  <c r="G185" i="9"/>
  <c r="J185" i="9"/>
  <c r="D185" i="9"/>
  <c r="M185" i="9"/>
  <c r="J32" i="9"/>
  <c r="D32" i="9"/>
  <c r="G32" i="9"/>
  <c r="M32" i="9"/>
  <c r="R41" i="3"/>
  <c r="P41" i="3"/>
  <c r="Q41" i="3"/>
  <c r="L22" i="3"/>
  <c r="N22" i="3"/>
  <c r="M22" i="3"/>
  <c r="C92" i="9"/>
  <c r="D60" i="9"/>
  <c r="J60" i="9"/>
  <c r="G60" i="9"/>
  <c r="M60" i="9"/>
  <c r="G43" i="9"/>
  <c r="D43" i="9"/>
  <c r="M43" i="9"/>
  <c r="J43" i="9"/>
  <c r="J57" i="3"/>
  <c r="H57" i="3"/>
  <c r="I57" i="3"/>
  <c r="N39" i="3"/>
  <c r="M39" i="3"/>
  <c r="L39" i="3"/>
  <c r="D71" i="9"/>
  <c r="G71" i="9"/>
  <c r="J71" i="9"/>
  <c r="M71" i="9"/>
  <c r="G194" i="9"/>
  <c r="M194" i="9"/>
  <c r="D194" i="9"/>
  <c r="J194" i="9"/>
  <c r="O168" i="9"/>
  <c r="N168" i="9" s="1"/>
  <c r="M12" i="9" s="1"/>
  <c r="Q57" i="3"/>
  <c r="R57" i="3"/>
  <c r="P57" i="3"/>
  <c r="M49" i="9"/>
  <c r="D49" i="9"/>
  <c r="G49" i="9"/>
  <c r="J49" i="9"/>
  <c r="G125" i="9"/>
  <c r="D125" i="9"/>
  <c r="M125" i="9"/>
  <c r="J125" i="9"/>
  <c r="L22" i="5"/>
  <c r="M22" i="5"/>
  <c r="N22" i="5"/>
  <c r="G22" i="9"/>
  <c r="J22" i="9"/>
  <c r="M22" i="9"/>
  <c r="D22" i="9"/>
  <c r="C54" i="9"/>
  <c r="G181" i="9"/>
  <c r="D181" i="9"/>
  <c r="M181" i="9"/>
  <c r="J181" i="9"/>
  <c r="L18" i="3"/>
  <c r="N18" i="3"/>
  <c r="M18" i="3"/>
  <c r="G197" i="9"/>
  <c r="M197" i="9"/>
  <c r="D197" i="9"/>
  <c r="J197" i="9"/>
  <c r="L13" i="3"/>
  <c r="N13" i="3"/>
  <c r="M13" i="3"/>
  <c r="R45" i="3"/>
  <c r="P45" i="3"/>
  <c r="Q45" i="3"/>
  <c r="I63" i="3"/>
  <c r="J63" i="3"/>
  <c r="H63" i="3"/>
  <c r="D127" i="9"/>
  <c r="J127" i="9"/>
  <c r="G127" i="9"/>
  <c r="M127" i="9"/>
  <c r="N48" i="3"/>
  <c r="M48" i="3"/>
  <c r="L48" i="3"/>
  <c r="D145" i="9"/>
  <c r="M145" i="9"/>
  <c r="J145" i="9"/>
  <c r="G145" i="9"/>
  <c r="F282" i="9"/>
  <c r="E282" i="9" s="1"/>
  <c r="D14" i="9" s="1"/>
  <c r="L21" i="3"/>
  <c r="N21" i="3"/>
  <c r="M21" i="3"/>
  <c r="J104" i="9"/>
  <c r="M104" i="9"/>
  <c r="G104" i="9"/>
  <c r="D104" i="9"/>
  <c r="J73" i="3"/>
  <c r="I73" i="3"/>
  <c r="H73" i="3"/>
  <c r="P68" i="3"/>
  <c r="R68" i="3"/>
  <c r="Q68" i="3"/>
  <c r="M44" i="9"/>
  <c r="D44" i="9"/>
  <c r="G44" i="9"/>
  <c r="J44" i="9"/>
  <c r="I67" i="3"/>
  <c r="J67" i="3"/>
  <c r="H67" i="3"/>
  <c r="G241" i="9"/>
  <c r="D241" i="9"/>
  <c r="M241" i="9"/>
  <c r="J241" i="9"/>
  <c r="M61" i="3"/>
  <c r="N61" i="3"/>
  <c r="L61" i="3"/>
  <c r="M24" i="3"/>
  <c r="L24" i="3"/>
  <c r="N24" i="3"/>
  <c r="M250" i="9"/>
  <c r="G250" i="9"/>
  <c r="D250" i="9"/>
  <c r="J250" i="9"/>
  <c r="C282" i="9"/>
  <c r="M119" i="9"/>
  <c r="J119" i="9"/>
  <c r="D119" i="9"/>
  <c r="G119" i="9"/>
  <c r="H61" i="3"/>
  <c r="I61" i="3"/>
  <c r="J61" i="3"/>
  <c r="G254" i="9"/>
  <c r="M254" i="9"/>
  <c r="D254" i="9"/>
  <c r="J254" i="9"/>
  <c r="G203" i="9"/>
  <c r="D203" i="9"/>
  <c r="J203" i="9"/>
  <c r="M203" i="9"/>
  <c r="G222" i="9"/>
  <c r="M222" i="9"/>
  <c r="D222" i="9"/>
  <c r="J222" i="9"/>
  <c r="J30" i="9"/>
  <c r="D30" i="9"/>
  <c r="M30" i="9"/>
  <c r="G30" i="9"/>
  <c r="G263" i="9"/>
  <c r="J263" i="9"/>
  <c r="M263" i="9"/>
  <c r="D263" i="9"/>
  <c r="P62" i="3"/>
  <c r="R62" i="3"/>
  <c r="Q62" i="3"/>
  <c r="J187" i="9"/>
  <c r="G187" i="9"/>
  <c r="D187" i="9"/>
  <c r="M187" i="9"/>
  <c r="D273" i="9"/>
  <c r="J273" i="9"/>
  <c r="M273" i="9"/>
  <c r="G273" i="9"/>
  <c r="P61" i="3"/>
  <c r="R61" i="3"/>
  <c r="Q61" i="3"/>
  <c r="M214" i="9"/>
  <c r="G214" i="9"/>
  <c r="D214" i="9"/>
  <c r="J214" i="9"/>
  <c r="L37" i="3"/>
  <c r="N37" i="3"/>
  <c r="M37" i="3"/>
  <c r="D193" i="9"/>
  <c r="J193" i="9"/>
  <c r="M193" i="9"/>
  <c r="G193" i="9"/>
  <c r="G260" i="9"/>
  <c r="J260" i="9"/>
  <c r="M260" i="9"/>
  <c r="D260" i="9"/>
  <c r="J159" i="9"/>
  <c r="M159" i="9"/>
  <c r="G159" i="9"/>
  <c r="D159" i="9"/>
  <c r="G178" i="9"/>
  <c r="M178" i="9"/>
  <c r="J178" i="9"/>
  <c r="D178" i="9"/>
  <c r="D157" i="9"/>
  <c r="M157" i="9"/>
  <c r="J157" i="9"/>
  <c r="G157" i="9"/>
  <c r="Q67" i="3"/>
  <c r="R67" i="3"/>
  <c r="P67" i="3"/>
  <c r="D27" i="9"/>
  <c r="M27" i="9"/>
  <c r="G27" i="9"/>
  <c r="J27" i="9"/>
  <c r="M15" i="5"/>
  <c r="L15" i="5"/>
  <c r="N15" i="5"/>
  <c r="J237" i="9"/>
  <c r="G237" i="9"/>
  <c r="M237" i="9"/>
  <c r="D237" i="9"/>
  <c r="H50" i="3"/>
  <c r="I50" i="3"/>
  <c r="J50" i="3"/>
  <c r="J75" i="3"/>
  <c r="H75" i="3"/>
  <c r="I75" i="3"/>
  <c r="M108" i="9"/>
  <c r="J108" i="9"/>
  <c r="G108" i="9"/>
  <c r="D108" i="9"/>
  <c r="D262" i="9"/>
  <c r="J262" i="9"/>
  <c r="M262" i="9"/>
  <c r="G262" i="9"/>
  <c r="D114" i="9"/>
  <c r="G114" i="9"/>
  <c r="J114" i="9"/>
  <c r="M114" i="9"/>
  <c r="D120" i="9"/>
  <c r="J120" i="9"/>
  <c r="M120" i="9"/>
  <c r="G120" i="9"/>
  <c r="J38" i="9"/>
  <c r="D38" i="9"/>
  <c r="M38" i="9"/>
  <c r="G38" i="9"/>
  <c r="L206" i="9"/>
  <c r="K206" i="9" s="1"/>
  <c r="J8" i="9" s="1"/>
  <c r="J65" i="3"/>
  <c r="I65" i="3"/>
  <c r="H65" i="3"/>
  <c r="J230" i="9"/>
  <c r="D230" i="9"/>
  <c r="M230" i="9"/>
  <c r="G230" i="9"/>
  <c r="Q69" i="3"/>
  <c r="P69" i="3"/>
  <c r="R69" i="3"/>
  <c r="D34" i="9"/>
  <c r="M34" i="9"/>
  <c r="G34" i="9"/>
  <c r="J34" i="9"/>
  <c r="D217" i="9"/>
  <c r="G217" i="9"/>
  <c r="J217" i="9"/>
  <c r="M217" i="9"/>
  <c r="G251" i="9"/>
  <c r="J251" i="9"/>
  <c r="M251" i="9"/>
  <c r="D251" i="9"/>
  <c r="J33" i="3"/>
  <c r="I33" i="3"/>
  <c r="H33" i="3"/>
  <c r="L244" i="9"/>
  <c r="K244" i="9" s="1"/>
  <c r="J10" i="9" s="1"/>
  <c r="H42" i="3"/>
  <c r="I42" i="3"/>
  <c r="J42" i="3"/>
  <c r="J223" i="9"/>
  <c r="M223" i="9"/>
  <c r="D223" i="9"/>
  <c r="G223" i="9"/>
  <c r="G269" i="9"/>
  <c r="J269" i="9"/>
  <c r="D269" i="9"/>
  <c r="M269" i="9"/>
  <c r="M23" i="5"/>
  <c r="N23" i="5"/>
  <c r="L23" i="5"/>
  <c r="M152" i="9"/>
  <c r="D152" i="9"/>
  <c r="J152" i="9"/>
  <c r="G152" i="9"/>
  <c r="D63" i="9"/>
  <c r="J63" i="9"/>
  <c r="M63" i="9"/>
  <c r="G63" i="9"/>
  <c r="J236" i="9"/>
  <c r="M236" i="9"/>
  <c r="D236" i="9"/>
  <c r="G236" i="9"/>
  <c r="I49" i="3"/>
  <c r="J49" i="3"/>
  <c r="H49" i="3"/>
  <c r="D148" i="9"/>
  <c r="M148" i="9"/>
  <c r="G148" i="9"/>
  <c r="J148" i="9"/>
  <c r="M220" i="9"/>
  <c r="D220" i="9"/>
  <c r="J220" i="9"/>
  <c r="G220" i="9"/>
  <c r="J61" i="9"/>
  <c r="G61" i="9"/>
  <c r="M61" i="9"/>
  <c r="D61" i="9"/>
  <c r="D151" i="9"/>
  <c r="G151" i="9"/>
  <c r="J151" i="9"/>
  <c r="M151" i="9"/>
  <c r="M201" i="9"/>
  <c r="J201" i="9"/>
  <c r="D201" i="9"/>
  <c r="G201" i="9"/>
  <c r="G227" i="9"/>
  <c r="J227" i="9"/>
  <c r="M227" i="9"/>
  <c r="D227" i="9"/>
  <c r="M42" i="3"/>
  <c r="L42" i="3"/>
  <c r="N42" i="3"/>
  <c r="G198" i="9"/>
  <c r="J198" i="9"/>
  <c r="D198" i="9"/>
  <c r="M198" i="9"/>
  <c r="M81" i="9"/>
  <c r="J81" i="9"/>
  <c r="G81" i="9"/>
  <c r="D81" i="9"/>
  <c r="M116" i="9"/>
  <c r="J116" i="9"/>
  <c r="G116" i="9"/>
  <c r="D116" i="9"/>
  <c r="L36" i="3"/>
  <c r="N36" i="3"/>
  <c r="M36" i="3"/>
  <c r="G105" i="9"/>
  <c r="M105" i="9"/>
  <c r="J105" i="9"/>
  <c r="D105" i="9"/>
  <c r="D101" i="9"/>
  <c r="M101" i="9"/>
  <c r="G101" i="9"/>
  <c r="J101" i="9"/>
  <c r="D147" i="9"/>
  <c r="M147" i="9"/>
  <c r="J147" i="9"/>
  <c r="G147" i="9"/>
  <c r="J48" i="9"/>
  <c r="D48" i="9"/>
  <c r="G48" i="9"/>
  <c r="M48" i="9"/>
  <c r="F206" i="9"/>
  <c r="E206" i="9" s="1"/>
  <c r="D8" i="9" s="1"/>
  <c r="M19" i="3"/>
  <c r="N19" i="3"/>
  <c r="L19" i="3"/>
  <c r="J75" i="9"/>
  <c r="G75" i="9"/>
  <c r="D75" i="9"/>
  <c r="M75" i="9"/>
  <c r="L75" i="3"/>
  <c r="N75" i="3"/>
  <c r="M75" i="3"/>
  <c r="M11" i="5"/>
  <c r="L11" i="5"/>
  <c r="N11" i="5"/>
  <c r="M9" i="3"/>
  <c r="L9" i="3"/>
  <c r="N9" i="3"/>
  <c r="J149" i="9"/>
  <c r="D149" i="9"/>
  <c r="G149" i="9"/>
  <c r="M149" i="9"/>
  <c r="D182" i="9"/>
  <c r="G182" i="9"/>
  <c r="M182" i="9"/>
  <c r="J182" i="9"/>
  <c r="L10" i="5"/>
  <c r="N10" i="5"/>
  <c r="M10" i="5"/>
  <c r="F244" i="9"/>
  <c r="E244" i="9" s="1"/>
  <c r="D10" i="9" s="1"/>
  <c r="M19" i="5"/>
  <c r="N19" i="5"/>
  <c r="L19" i="5"/>
  <c r="P75" i="3"/>
  <c r="R75" i="3"/>
  <c r="Q75" i="3"/>
  <c r="L9" i="5"/>
  <c r="M9" i="5"/>
  <c r="N9" i="5"/>
  <c r="D272" i="9"/>
  <c r="J272" i="9"/>
  <c r="G272" i="9"/>
  <c r="M272" i="9"/>
  <c r="D183" i="9"/>
  <c r="J183" i="9"/>
  <c r="G183" i="9"/>
  <c r="M183" i="9"/>
  <c r="J46" i="3"/>
  <c r="I46" i="3"/>
  <c r="H46" i="3"/>
  <c r="M256" i="9"/>
  <c r="J256" i="9"/>
  <c r="D256" i="9"/>
  <c r="G256" i="9"/>
  <c r="L33" i="3"/>
  <c r="M33" i="3"/>
  <c r="N33" i="3"/>
  <c r="L74" i="3"/>
  <c r="N74" i="3"/>
  <c r="M74" i="3"/>
  <c r="M252" i="9"/>
  <c r="D252" i="9"/>
  <c r="J252" i="9"/>
  <c r="G252" i="9"/>
  <c r="J177" i="9"/>
  <c r="M177" i="9"/>
  <c r="D177" i="9"/>
  <c r="G177" i="9"/>
  <c r="J74" i="3"/>
  <c r="H74" i="3"/>
  <c r="I74" i="3"/>
  <c r="M140" i="9"/>
  <c r="G140" i="9"/>
  <c r="J140" i="9"/>
  <c r="D140" i="9"/>
  <c r="J141" i="9"/>
  <c r="M141" i="9"/>
  <c r="G141" i="9"/>
  <c r="D141" i="9"/>
  <c r="M66" i="9"/>
  <c r="D66" i="9"/>
  <c r="G66" i="9"/>
  <c r="J66" i="9"/>
  <c r="J219" i="9"/>
  <c r="D219" i="9"/>
  <c r="M219" i="9"/>
  <c r="G219" i="9"/>
  <c r="N16" i="5"/>
  <c r="M16" i="5"/>
  <c r="L16" i="5"/>
  <c r="M106" i="9"/>
  <c r="G106" i="9"/>
  <c r="D106" i="9"/>
  <c r="J106" i="9"/>
  <c r="G50" i="9"/>
  <c r="M50" i="9"/>
  <c r="D50" i="9"/>
  <c r="J50" i="9"/>
  <c r="N73" i="3"/>
  <c r="L73" i="3"/>
  <c r="M73" i="3"/>
  <c r="L57" i="3"/>
  <c r="N57" i="3"/>
  <c r="M57" i="3"/>
  <c r="D126" i="9"/>
  <c r="G126" i="9"/>
  <c r="M126" i="9"/>
  <c r="J126" i="9"/>
  <c r="M255" i="9"/>
  <c r="D255" i="9"/>
  <c r="G255" i="9"/>
  <c r="J255" i="9"/>
  <c r="O54" i="9"/>
  <c r="N54" i="9" s="1"/>
  <c r="M16" i="9" s="1"/>
  <c r="H69" i="3"/>
  <c r="J69" i="3"/>
  <c r="I69" i="3"/>
  <c r="G142" i="9"/>
  <c r="D142" i="9"/>
  <c r="M142" i="9"/>
  <c r="J142" i="9"/>
  <c r="R71" i="3"/>
  <c r="Q71" i="3"/>
  <c r="P71" i="3"/>
  <c r="D64" i="9"/>
  <c r="J64" i="9"/>
  <c r="M64" i="9"/>
  <c r="G64" i="9"/>
  <c r="R37" i="3"/>
  <c r="Q37" i="3"/>
  <c r="P37" i="3"/>
  <c r="H32" i="3"/>
  <c r="I32" i="3"/>
  <c r="J32" i="3"/>
  <c r="G25" i="9"/>
  <c r="D25" i="9"/>
  <c r="J25" i="9"/>
  <c r="M25" i="9"/>
  <c r="N43" i="3"/>
  <c r="M43" i="3"/>
  <c r="L43" i="3"/>
  <c r="D188" i="9"/>
  <c r="G188" i="9"/>
  <c r="J188" i="9"/>
  <c r="M188" i="9"/>
  <c r="L45" i="3"/>
  <c r="N45" i="3"/>
  <c r="M45" i="3"/>
  <c r="R64" i="3"/>
  <c r="Q64" i="3"/>
  <c r="P64" i="3"/>
  <c r="D166" i="9"/>
  <c r="M166" i="9"/>
  <c r="G166" i="9"/>
  <c r="J166" i="9"/>
  <c r="L41" i="3"/>
  <c r="N41" i="3"/>
  <c r="M41" i="3"/>
  <c r="F92" i="9"/>
  <c r="E92" i="9" s="1"/>
  <c r="D4" i="9" s="1"/>
  <c r="G109" i="9"/>
  <c r="J109" i="9"/>
  <c r="D109" i="9"/>
  <c r="M109" i="9"/>
  <c r="J98" i="9"/>
  <c r="D98" i="9"/>
  <c r="C130" i="9"/>
  <c r="G98" i="9"/>
  <c r="M98" i="9"/>
  <c r="M100" i="9"/>
  <c r="J100" i="9"/>
  <c r="G100" i="9"/>
  <c r="D100" i="9"/>
  <c r="J47" i="3"/>
  <c r="H47" i="3"/>
  <c r="I47" i="3"/>
  <c r="M226" i="9"/>
  <c r="D226" i="9"/>
  <c r="G226" i="9"/>
  <c r="J226" i="9"/>
  <c r="J65" i="9"/>
  <c r="G65" i="9"/>
  <c r="M65" i="9"/>
  <c r="D65" i="9"/>
  <c r="Q33" i="3"/>
  <c r="P33" i="3"/>
  <c r="R33" i="3"/>
  <c r="D90" i="9"/>
  <c r="J90" i="9"/>
  <c r="G90" i="9"/>
  <c r="M90" i="9"/>
  <c r="D36" i="9"/>
  <c r="J36" i="9"/>
  <c r="G36" i="9"/>
  <c r="M36" i="9"/>
  <c r="G259" i="9"/>
  <c r="M259" i="9"/>
  <c r="D259" i="9"/>
  <c r="J259" i="9"/>
  <c r="D161" i="9"/>
  <c r="J161" i="9"/>
  <c r="G161" i="9"/>
  <c r="M161" i="9"/>
  <c r="I130" i="9"/>
  <c r="H130" i="9" s="1"/>
  <c r="G6" i="9" s="1"/>
  <c r="M189" i="9"/>
  <c r="G189" i="9"/>
  <c r="J189" i="9"/>
  <c r="D189" i="9"/>
  <c r="I48" i="3"/>
  <c r="J48" i="3"/>
  <c r="H48" i="3"/>
  <c r="J58" i="3"/>
  <c r="H58" i="3"/>
  <c r="I58" i="3"/>
  <c r="J88" i="9"/>
  <c r="M88" i="9"/>
  <c r="D88" i="9"/>
  <c r="G88" i="9"/>
  <c r="M21" i="5"/>
  <c r="L21" i="5"/>
  <c r="N21" i="5"/>
  <c r="L17" i="5"/>
  <c r="M17" i="5"/>
  <c r="N17" i="5"/>
  <c r="M63" i="3"/>
  <c r="L63" i="3"/>
  <c r="N63" i="3"/>
  <c r="Q56" i="3"/>
  <c r="P56" i="3"/>
  <c r="R56" i="3"/>
  <c r="G31" i="9"/>
  <c r="J31" i="9"/>
  <c r="D31" i="9"/>
  <c r="M31" i="9"/>
  <c r="J73" i="9"/>
  <c r="M73" i="9"/>
  <c r="G73" i="9"/>
  <c r="D73" i="9"/>
  <c r="L20" i="3"/>
  <c r="N20" i="3"/>
  <c r="M20" i="3"/>
  <c r="I37" i="3"/>
  <c r="H37" i="3"/>
  <c r="J37" i="3"/>
  <c r="L64" i="3"/>
  <c r="M64" i="3"/>
  <c r="N64" i="3"/>
  <c r="R44" i="3"/>
  <c r="P44" i="3"/>
  <c r="Q44" i="3"/>
  <c r="H41" i="3"/>
  <c r="J41" i="3"/>
  <c r="I41" i="3"/>
  <c r="M24" i="5"/>
  <c r="L24" i="5"/>
  <c r="N24" i="5"/>
  <c r="M124" i="9"/>
  <c r="J124" i="9"/>
  <c r="G124" i="9"/>
  <c r="D124" i="9"/>
  <c r="G204" i="9"/>
  <c r="M204" i="9"/>
  <c r="D204" i="9"/>
  <c r="J204" i="9"/>
  <c r="I40" i="3"/>
  <c r="H40" i="3"/>
  <c r="J40" i="3"/>
  <c r="R31" i="3"/>
  <c r="P31" i="3"/>
  <c r="Q31" i="3"/>
  <c r="G158" i="9"/>
  <c r="M158" i="9"/>
  <c r="J158" i="9"/>
  <c r="D158" i="9"/>
  <c r="L54" i="9"/>
  <c r="K54" i="9" s="1"/>
  <c r="J16" i="9" s="1"/>
  <c r="J45" i="3"/>
  <c r="H45" i="3"/>
  <c r="I45" i="3"/>
  <c r="G118" i="9"/>
  <c r="M118" i="9"/>
  <c r="J118" i="9"/>
  <c r="D118" i="9"/>
  <c r="L92" i="9"/>
  <c r="K92" i="9" s="1"/>
  <c r="J4" i="9" s="1"/>
  <c r="G99" i="9"/>
  <c r="J99" i="9"/>
  <c r="M99" i="9"/>
  <c r="D99" i="9"/>
  <c r="Q49" i="3"/>
  <c r="P49" i="3"/>
  <c r="R49" i="3"/>
  <c r="G39" i="9"/>
  <c r="J39" i="9"/>
  <c r="M39" i="9"/>
  <c r="D39" i="9"/>
  <c r="N13" i="5"/>
  <c r="M13" i="5"/>
  <c r="L13" i="5"/>
  <c r="M8" i="5"/>
  <c r="L8" i="5"/>
  <c r="N8" i="5"/>
  <c r="M234" i="9"/>
  <c r="G234" i="9"/>
  <c r="J234" i="9"/>
  <c r="D234" i="9"/>
  <c r="J43" i="3"/>
  <c r="I43" i="3"/>
  <c r="H43" i="3"/>
  <c r="M192" i="9"/>
  <c r="D192" i="9"/>
  <c r="J192" i="9"/>
  <c r="G192" i="9"/>
  <c r="D274" i="9"/>
  <c r="M274" i="9"/>
  <c r="J274" i="9"/>
  <c r="G274" i="9"/>
  <c r="M66" i="3"/>
  <c r="N66" i="3"/>
  <c r="L66" i="3"/>
  <c r="J52" i="9"/>
  <c r="G52" i="9"/>
  <c r="M52" i="9"/>
  <c r="D52" i="9"/>
  <c r="J242" i="9"/>
  <c r="G242" i="9"/>
  <c r="D242" i="9"/>
  <c r="M242" i="9"/>
  <c r="D186" i="9"/>
  <c r="G186" i="9"/>
  <c r="J186" i="9"/>
  <c r="M186" i="9"/>
  <c r="G266" i="9"/>
  <c r="D266" i="9"/>
  <c r="J266" i="9"/>
  <c r="M266" i="9"/>
  <c r="D86" i="9"/>
  <c r="J86" i="9"/>
  <c r="G86" i="9"/>
  <c r="M86" i="9"/>
  <c r="M16" i="3"/>
  <c r="N16" i="3"/>
  <c r="L16" i="3"/>
  <c r="P70" i="3"/>
  <c r="R70" i="3"/>
  <c r="Q70" i="3"/>
  <c r="R48" i="3"/>
  <c r="P48" i="3"/>
  <c r="Q48" i="3"/>
  <c r="N58" i="3"/>
  <c r="M58" i="3"/>
  <c r="L58" i="3"/>
  <c r="N59" i="3"/>
  <c r="M59" i="3"/>
  <c r="L59" i="3"/>
  <c r="N18" i="5"/>
  <c r="M18" i="5"/>
  <c r="L18" i="5"/>
  <c r="M60" i="3"/>
  <c r="N60" i="3"/>
  <c r="L60" i="3"/>
  <c r="M6" i="3"/>
  <c r="N6" i="3"/>
  <c r="L6" i="3"/>
  <c r="D179" i="9"/>
  <c r="M179" i="9"/>
  <c r="J179" i="9"/>
  <c r="G179" i="9"/>
  <c r="N49" i="3"/>
  <c r="L49" i="3"/>
  <c r="M49" i="3"/>
  <c r="I92" i="9"/>
  <c r="H92" i="9" s="1"/>
  <c r="G4" i="9" s="1"/>
  <c r="N38" i="3"/>
  <c r="M38" i="3"/>
  <c r="L38" i="3"/>
  <c r="Q63" i="3"/>
  <c r="R63" i="3"/>
  <c r="P63" i="3"/>
  <c r="P39" i="3"/>
  <c r="Q39" i="3"/>
  <c r="R39" i="3"/>
  <c r="N14" i="5"/>
  <c r="M14" i="5"/>
  <c r="L14" i="5"/>
  <c r="G216" i="9"/>
  <c r="D216" i="9"/>
  <c r="J216" i="9"/>
  <c r="M216" i="9"/>
  <c r="G112" i="9"/>
  <c r="M112" i="9"/>
  <c r="J112" i="9"/>
  <c r="D112" i="9"/>
  <c r="J40" i="9"/>
  <c r="M40" i="9"/>
  <c r="D40" i="9"/>
  <c r="G40" i="9"/>
  <c r="G137" i="9"/>
  <c r="J137" i="9"/>
  <c r="D137" i="9"/>
  <c r="M137" i="9"/>
  <c r="Q38" i="3"/>
  <c r="R38" i="3"/>
  <c r="P38" i="3"/>
  <c r="M42" i="9"/>
  <c r="D42" i="9"/>
  <c r="J42" i="9"/>
  <c r="G42" i="9"/>
  <c r="R73" i="3"/>
  <c r="Q73" i="3"/>
  <c r="P73" i="3"/>
  <c r="J231" i="9"/>
  <c r="M231" i="9"/>
  <c r="D231" i="9"/>
  <c r="G231" i="9"/>
  <c r="G117" i="9"/>
  <c r="J117" i="9"/>
  <c r="M117" i="9"/>
  <c r="D117" i="9"/>
  <c r="H72" i="3"/>
  <c r="J72" i="3"/>
  <c r="I72" i="3"/>
  <c r="D29" i="9"/>
  <c r="M29" i="9"/>
  <c r="J29" i="9"/>
  <c r="G29" i="9"/>
  <c r="I244" i="9"/>
  <c r="H244" i="9" s="1"/>
  <c r="G10" i="9" s="1"/>
  <c r="I36" i="3"/>
  <c r="J36" i="3"/>
  <c r="H36" i="3"/>
  <c r="G138" i="9"/>
  <c r="D138" i="9"/>
  <c r="J138" i="9"/>
  <c r="M138" i="9"/>
  <c r="D200" i="9"/>
  <c r="J200" i="9"/>
  <c r="G200" i="9"/>
  <c r="M200" i="9"/>
  <c r="D235" i="9"/>
  <c r="J235" i="9"/>
  <c r="M235" i="9"/>
  <c r="G235" i="9"/>
  <c r="D153" i="9"/>
  <c r="J153" i="9"/>
  <c r="M153" i="9"/>
  <c r="G153" i="9"/>
  <c r="N72" i="3"/>
  <c r="L72" i="3"/>
  <c r="M72" i="3"/>
  <c r="O282" i="9"/>
  <c r="N282" i="9" s="1"/>
  <c r="M14" i="9" s="1"/>
  <c r="G267" i="9"/>
  <c r="M267" i="9"/>
  <c r="D267" i="9"/>
  <c r="J267" i="9"/>
  <c r="G218" i="9"/>
  <c r="M218" i="9"/>
  <c r="D218" i="9"/>
  <c r="J218" i="9"/>
  <c r="G28" i="9"/>
  <c r="J28" i="9"/>
  <c r="M28" i="9"/>
  <c r="D28" i="9"/>
  <c r="Q72" i="3"/>
  <c r="R72" i="3"/>
  <c r="P72" i="3"/>
  <c r="R42" i="3"/>
  <c r="Q42" i="3"/>
  <c r="P42" i="3"/>
  <c r="J150" i="9"/>
  <c r="G150" i="9"/>
  <c r="M150" i="9"/>
  <c r="D150" i="9"/>
  <c r="M47" i="9"/>
  <c r="G47" i="9"/>
  <c r="J47" i="9"/>
  <c r="D47" i="9"/>
  <c r="J270" i="9"/>
  <c r="M270" i="9"/>
  <c r="G270" i="9"/>
  <c r="D270" i="9"/>
  <c r="J64" i="3"/>
  <c r="H64" i="3"/>
  <c r="I64" i="3"/>
  <c r="M69" i="3"/>
  <c r="L69" i="3"/>
  <c r="N69" i="3"/>
  <c r="M10" i="3"/>
  <c r="N10" i="3"/>
  <c r="L10" i="3"/>
  <c r="D146" i="9"/>
  <c r="J146" i="9"/>
  <c r="M146" i="9"/>
  <c r="G146" i="9"/>
  <c r="H39" i="3"/>
  <c r="J39" i="3"/>
  <c r="I39" i="3"/>
  <c r="M23" i="3"/>
  <c r="L23" i="3"/>
  <c r="N23" i="3"/>
  <c r="D144" i="9"/>
  <c r="M144" i="9"/>
  <c r="J144" i="9"/>
  <c r="G144" i="9"/>
  <c r="P32" i="3"/>
  <c r="Q32" i="3"/>
  <c r="R32" i="3"/>
  <c r="M70" i="3"/>
  <c r="L70" i="3"/>
  <c r="N70" i="3"/>
  <c r="M278" i="9"/>
  <c r="G278" i="9"/>
  <c r="D278" i="9"/>
  <c r="J278" i="9"/>
  <c r="P59" i="3"/>
  <c r="R59" i="3"/>
  <c r="Q59" i="3"/>
  <c r="G180" i="9"/>
  <c r="J180" i="9"/>
  <c r="D180" i="9"/>
  <c r="M180" i="9"/>
  <c r="L20" i="5"/>
  <c r="M20" i="5"/>
  <c r="N20" i="5"/>
  <c r="H66" i="3"/>
  <c r="I66" i="3"/>
  <c r="J66" i="3"/>
  <c r="I60" i="3"/>
  <c r="H60" i="3"/>
  <c r="J60" i="3"/>
  <c r="L15" i="3"/>
  <c r="N15" i="3"/>
  <c r="M15" i="3"/>
  <c r="M154" i="9"/>
  <c r="J154" i="9"/>
  <c r="D154" i="9"/>
  <c r="G154" i="9"/>
  <c r="D279" i="9"/>
  <c r="M279" i="9"/>
  <c r="G279" i="9"/>
  <c r="J279" i="9"/>
  <c r="D130" i="9" l="1"/>
  <c r="G282" i="9"/>
  <c r="G54" i="9"/>
  <c r="J92" i="9"/>
  <c r="G206" i="9"/>
  <c r="M168" i="9"/>
  <c r="M244" i="9"/>
  <c r="M130" i="9"/>
  <c r="J130" i="9"/>
  <c r="M282" i="9"/>
  <c r="D54" i="9"/>
  <c r="D92" i="9"/>
  <c r="J206" i="9"/>
  <c r="J168" i="9"/>
  <c r="J244" i="9"/>
  <c r="G130" i="9"/>
  <c r="J282" i="9"/>
  <c r="M54" i="9"/>
  <c r="M92" i="9"/>
  <c r="D206" i="9"/>
  <c r="D168" i="9"/>
  <c r="D244" i="9"/>
  <c r="D282" i="9"/>
  <c r="J54" i="9"/>
  <c r="G92" i="9"/>
  <c r="M206" i="9"/>
  <c r="G168" i="9"/>
  <c r="E54" i="9"/>
  <c r="D16" i="9" s="1"/>
  <c r="B12" i="9" s="1"/>
  <c r="G244" i="9"/>
  <c r="B15" i="9" l="1"/>
  <c r="B16" i="9"/>
  <c r="B3" i="9"/>
  <c r="B4" i="9"/>
  <c r="B6" i="9"/>
  <c r="B5" i="9"/>
  <c r="B7" i="9"/>
  <c r="B13" i="9"/>
  <c r="B8" i="9"/>
  <c r="B11" i="9"/>
  <c r="B14" i="9"/>
  <c r="B10" i="9"/>
  <c r="B9" i="9"/>
</calcChain>
</file>

<file path=xl/sharedStrings.xml><?xml version="1.0" encoding="utf-8"?>
<sst xmlns="http://schemas.openxmlformats.org/spreadsheetml/2006/main" count="8226" uniqueCount="338">
  <si>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</si>
  <si>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</si>
  <si>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</si>
  <si>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</si>
  <si>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</si>
  <si>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</si>
  <si>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</si>
  <si>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</si>
  <si>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</si>
  <si>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</si>
  <si>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</si>
  <si>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</si>
  <si>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</si>
  <si>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</si>
  <si>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</si>
  <si>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</si>
  <si>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</si>
  <si>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</si>
  <si>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</si>
  <si>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</si>
  <si>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</si>
  <si>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</si>
  <si>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</si>
  <si>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</si>
  <si>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</si>
  <si>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</si>
  <si>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</si>
  <si>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</si>
  <si>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</si>
  <si>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</si>
  <si>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</si>
  <si>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</si>
  <si>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</si>
  <si>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</si>
  <si>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</si>
  <si>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</si>
  <si>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</si>
  <si>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</si>
  <si>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</si>
  <si>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</si>
  <si>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</si>
  <si>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</si>
  <si>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</si>
  <si>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</si>
  <si>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</si>
  <si>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</si>
  <si>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</si>
  <si>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</si>
  <si>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</si>
  <si>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</si>
  <si>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</si>
  <si>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</si>
  <si>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</si>
  <si>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</si>
  <si>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</si>
  <si>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</si>
  <si>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</si>
  <si>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</si>
  <si>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</si>
  <si>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</si>
  <si>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</si>
  <si>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</si>
  <si>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</si>
  <si>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</si>
  <si>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</si>
  <si>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</si>
  <si>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</si>
  <si>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</si>
  <si>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</si>
  <si>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</si>
  <si>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</si>
  <si>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</si>
  <si>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</si>
  <si>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</si>
  <si>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</si>
  <si>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</si>
  <si>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</si>
  <si>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</si>
  <si>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</si>
  <si>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</si>
  <si>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</si>
  <si>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</si>
  <si>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</si>
  <si>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</si>
  <si>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</si>
  <si>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</si>
  <si>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</si>
  <si>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</si>
  <si>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</si>
  <si>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</si>
  <si>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</si>
  <si>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</si>
  <si>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</si>
  <si>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</si>
  <si>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</si>
  <si>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</si>
  <si>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</si>
  <si>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</si>
  <si>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</si>
  <si>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</si>
  <si>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</si>
  <si>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</si>
  <si>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</si>
  <si>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</si>
  <si>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</si>
  <si>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</si>
  <si>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</si>
  <si>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</si>
  <si>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</si>
  <si>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</si>
  <si>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</si>
  <si>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</si>
  <si>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</si>
  <si>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</si>
  <si>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</si>
  <si>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</si>
  <si>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</si>
  <si>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</si>
  <si>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</si>
  <si>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</si>
  <si>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</si>
  <si>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</si>
  <si>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</si>
  <si>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</si>
  <si>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</si>
  <si>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</si>
  <si>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</si>
  <si>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</si>
  <si>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</si>
  <si>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</si>
  <si>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</si>
  <si>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</si>
  <si>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</si>
  <si>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</si>
  <si>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</si>
  <si>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</si>
  <si>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</si>
  <si>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</si>
  <si>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</si>
  <si>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</si>
  <si>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</si>
  <si>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</si>
  <si>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</si>
  <si>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</si>
  <si>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</si>
  <si>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</si>
  <si>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</si>
  <si>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</si>
  <si>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</si>
  <si>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</si>
  <si>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</si>
  <si>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</si>
  <si>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</si>
  <si>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</si>
  <si>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</si>
  <si>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</si>
  <si>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</si>
  <si>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</si>
  <si>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</si>
  <si>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</si>
  <si>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</si>
  <si>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</si>
  <si>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</si>
  <si>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</si>
  <si>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</si>
  <si>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</si>
  <si>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</si>
  <si>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</si>
  <si>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</si>
  <si>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</si>
  <si>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</si>
  <si>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</si>
  <si>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</si>
  <si>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</si>
  <si>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</si>
  <si>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</si>
  <si>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</si>
  <si>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</si>
  <si>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</si>
  <si>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</si>
  <si>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</si>
  <si>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</si>
  <si>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</si>
  <si>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</si>
  <si>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</si>
  <si>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</si>
  <si>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</si>
  <si>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</si>
  <si>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</si>
  <si>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</si>
  <si>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</si>
  <si>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</si>
  <si>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</si>
  <si>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</si>
  <si>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</si>
  <si>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</si>
  <si>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</si>
  <si>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</si>
  <si>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</si>
  <si>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</si>
  <si>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</si>
  <si>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</si>
  <si>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</si>
  <si>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</si>
  <si>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</si>
  <si>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</si>
  <si>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</si>
  <si>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</si>
  <si>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</si>
  <si>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</si>
  <si>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</si>
  <si>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</si>
  <si>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</si>
  <si>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</si>
  <si>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</si>
  <si>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</si>
  <si>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</si>
  <si>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</si>
  <si>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</si>
  <si>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</si>
  <si>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</si>
  <si>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</si>
  <si>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</si>
  <si>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</si>
  <si>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</si>
  <si>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</si>
  <si>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</si>
  <si>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</si>
  <si>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</si>
  <si>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</si>
  <si>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</si>
  <si>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</si>
  <si>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</si>
  <si>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</si>
  <si>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</si>
  <si>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</si>
  <si>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</si>
  <si>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</si>
  <si>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</si>
  <si>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</si>
  <si>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</si>
  <si>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</si>
  <si>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</si>
  <si>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</si>
  <si>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</si>
  <si>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</si>
  <si>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</si>
  <si>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</si>
  <si>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</si>
  <si>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</si>
  <si>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</si>
  <si>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</si>
  <si>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</si>
  <si>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</si>
  <si>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</si>
  <si>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</si>
  <si>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</si>
  <si>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</si>
  <si>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</si>
  <si>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</si>
  <si>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</si>
  <si>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</si>
  <si>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</si>
  <si>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</si>
  <si>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</si>
  <si>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</si>
  <si>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</si>
  <si>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</si>
  <si>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</si>
  <si>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</si>
  <si>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</si>
  <si>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</si>
  <si>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</si>
  <si>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</si>
  <si>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</si>
  <si>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</si>
  <si>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</si>
  <si>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</si>
  <si>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</si>
  <si>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</si>
  <si>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</si>
  <si>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</si>
  <si>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</si>
  <si>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</si>
  <si>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</si>
  <si>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</si>
  <si>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</si>
  <si>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</si>
  <si>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</si>
  <si>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</si>
  <si>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</si>
  <si>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</si>
  <si>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</si>
  <si>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</si>
  <si>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</si>
  <si>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</si>
  <si>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</si>
  <si>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</si>
  <si>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</si>
  <si>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</si>
  <si>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</si>
  <si>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</si>
  <si>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</si>
  <si>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</si>
  <si>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</si>
  <si>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</si>
  <si>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</si>
  <si>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</si>
  <si>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</si>
  <si>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</si>
  <si>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</si>
  <si>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</si>
  <si>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</si>
  <si>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</si>
  <si>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</si>
  <si>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</si>
  <si>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</si>
  <si>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</si>
  <si>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</si>
  <si>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</si>
  <si>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</si>
  <si>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</si>
  <si>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</si>
  <si>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</si>
  <si>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</si>
  <si>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</si>
  <si>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</si>
  <si>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</si>
  <si>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</si>
  <si>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</si>
  <si>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</si>
  <si>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</si>
  <si>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</si>
  <si>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</si>
  <si>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</si>
  <si>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</si>
  <si>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</si>
  <si>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2021.10.19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</si>
</sst>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99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44287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4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4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4" t="s">
        <v>24</v>
      </c>
      <c r="B8" s="245" t="s">
        <v>25</v>
      </c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4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45" t="s">
        <v>261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4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7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1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55" t="s">
        <v>39</v>
      </c>
      <c r="B15" s="266" t="str">
        <f>TEXT($G$1, "[$-ko-KR]yyyy-mm-dd(ddd) ") &amp; "오전 00:00"</f>
        <v>2021-04-01(목) 오전 00:00</v>
      </c>
      <c r="C15" s="267"/>
      <c r="D15" s="256" t="str">
        <f>TEXT($G$1, "[$-ko-KR]yyyy-mm-dd(ddd) ") &amp; "오후 14:00"</f>
        <v>2021-04-01(목) 오후 14:00</v>
      </c>
      <c r="E15" s="257"/>
      <c r="F15" s="258"/>
      <c r="G15" s="256" t="str">
        <f>TEXT($G$1, "[$-ko-KR]yyyy-mm-dd(ddd) ") &amp; "오후 19:00"</f>
        <v>2021-04-01(목) 오후 19:00</v>
      </c>
      <c r="H15" s="257"/>
      <c r="I15" s="258"/>
      <c r="J15" s="256" t="str">
        <f>TEXT($G$1, "[$-ko-KR]yyyy-mm-dd(ddd) ") &amp; "오후 21:00"</f>
        <v>2021-04-01(목) 오후 21:00</v>
      </c>
      <c r="K15" s="257"/>
      <c r="L15" s="258"/>
      <c r="M15" s="256" t="str">
        <f>TEXT($G$1+1, "[$-ko-KR]yyyy-mm-dd(ddd) ") &amp; "오전 00:00"</f>
        <v>2021-04-02(금) 오전 00:00</v>
      </c>
      <c r="N15" s="257"/>
      <c r="O15" s="258"/>
      <c r="Q15" s="254"/>
      <c r="R15" s="254"/>
      <c r="S15" s="254"/>
    </row>
    <row r="16" spans="1:19" ht="17.25" customHeight="1" thickBot="1">
      <c r="A16" s="25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11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77" t="s">
        <v>55</v>
      </c>
      <c r="B42" s="279" t="str">
        <f>TEXT($G$1, "[$-ko-KR]yyyy-mm-dd(ddd) ") &amp; "오전 00:00"</f>
        <v>2021-04-01(목) 오전 00:00</v>
      </c>
      <c r="C42" s="280"/>
      <c r="D42" s="256" t="str">
        <f>TEXT($G$1, "[$-ko-KR]yyyy-mm-dd(ddd) ") &amp; "오후 14:00"</f>
        <v>2021-04-01(목) 오후 14:00</v>
      </c>
      <c r="E42" s="257"/>
      <c r="F42" s="258"/>
      <c r="G42" s="256" t="str">
        <f>TEXT($G$1, "[$-ko-KR]yyyy-mm-dd(ddd) ") &amp; "오후 19:00"</f>
        <v>2021-04-01(목) 오후 19:00</v>
      </c>
      <c r="H42" s="257"/>
      <c r="I42" s="258"/>
      <c r="J42" s="256" t="str">
        <f>TEXT($G$1, "[$-ko-KR]yyyy-mm-dd(ddd) ") &amp; "오후 21:00"</f>
        <v>2021-04-01(목) 오후 21:00</v>
      </c>
      <c r="K42" s="257"/>
      <c r="L42" s="258"/>
      <c r="M42" s="256" t="str">
        <f>TEXT($G$1+1, "[$-ko-KR]yyyy-mm-dd(ddd) ") &amp; "오전 00:00"</f>
        <v>2021-04-02(금) 오전 00:00</v>
      </c>
      <c r="N42" s="257"/>
      <c r="O42" s="258"/>
      <c r="Q42" s="254"/>
      <c r="R42" s="254"/>
      <c r="S42" s="254"/>
    </row>
    <row r="43" spans="1:19" ht="17.25" customHeight="1" thickBot="1">
      <c r="A43" s="278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268</v>
      </c>
      <c r="B64" s="290">
        <f>$B$37</f>
        <v>300000</v>
      </c>
      <c r="C64" s="291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11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77" t="s">
        <v>55</v>
      </c>
      <c r="B69" s="279" t="str">
        <f>TEXT($G$1, "[$-ko-KR]yyyy-mm-dd(ddd) ") &amp; "오전 00:00"</f>
        <v>2021-04-01(목) 오전 00:00</v>
      </c>
      <c r="C69" s="280"/>
      <c r="D69" s="256" t="str">
        <f>TEXT($G$1, "[$-ko-KR]yyyy-mm-dd(ddd) ") &amp; "오후 14:00"</f>
        <v>2021-04-01(목) 오후 14:00</v>
      </c>
      <c r="E69" s="257"/>
      <c r="F69" s="258"/>
      <c r="G69" s="256" t="str">
        <f>TEXT($G$1, "[$-ko-KR]yyyy-mm-dd(ddd) ") &amp; "오후 19:00"</f>
        <v>2021-04-01(목) 오후 19:00</v>
      </c>
      <c r="H69" s="257"/>
      <c r="I69" s="258"/>
      <c r="J69" s="256" t="str">
        <f>TEXT($G$1, "[$-ko-KR]yyyy-mm-dd(ddd) ") &amp; "오후 21:00"</f>
        <v>2021-04-01(목) 오후 21:00</v>
      </c>
      <c r="K69" s="257"/>
      <c r="L69" s="258"/>
      <c r="M69" s="256" t="str">
        <f>TEXT($G$1+1, "[$-ko-KR]yyyy-mm-dd(ddd) ") &amp; "오전 00:00"</f>
        <v>2021-04-02(금) 오전 00:00</v>
      </c>
      <c r="N69" s="257"/>
      <c r="O69" s="258"/>
      <c r="Q69" s="254"/>
      <c r="R69" s="254"/>
      <c r="S69" s="254"/>
    </row>
    <row r="70" spans="1:19" ht="17.25" thickBot="1">
      <c r="A70" s="278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26" t="s">
        <v>268</v>
      </c>
      <c r="B91" s="290">
        <f>$B$37</f>
        <v>300000</v>
      </c>
      <c r="C91" s="291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11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77" t="s">
        <v>55</v>
      </c>
      <c r="B96" s="279" t="str">
        <f>TEXT($G$1, "[$-ko-KR]yyyy-mm-dd(ddd) ") &amp; "오전 00:00"</f>
        <v>2021-04-01(목) 오전 00:00</v>
      </c>
      <c r="C96" s="280"/>
      <c r="D96" s="256" t="str">
        <f>TEXT($G$1, "[$-ko-KR]yyyy-mm-dd(ddd) ") &amp; "오후 14:00"</f>
        <v>2021-04-01(목) 오후 14:00</v>
      </c>
      <c r="E96" s="257"/>
      <c r="F96" s="258"/>
      <c r="G96" s="256" t="str">
        <f>TEXT($G$1, "[$-ko-KR]yyyy-mm-dd(ddd) ") &amp; "오후 19:00"</f>
        <v>2021-04-01(목) 오후 19:00</v>
      </c>
      <c r="H96" s="257"/>
      <c r="I96" s="258"/>
      <c r="J96" s="256" t="str">
        <f>TEXT($G$1, "[$-ko-KR]yyyy-mm-dd(ddd) ") &amp; "오후 21:00"</f>
        <v>2021-04-01(목) 오후 21:00</v>
      </c>
      <c r="K96" s="257"/>
      <c r="L96" s="258"/>
      <c r="M96" s="256" t="str">
        <f>TEXT($G$1+1, "[$-ko-KR]yyyy-mm-dd(ddd) ") &amp; "오전 00:00"</f>
        <v>2021-04-02(금) 오전 00:00</v>
      </c>
      <c r="N96" s="257"/>
      <c r="O96" s="258"/>
      <c r="Q96" s="254"/>
      <c r="R96" s="254"/>
      <c r="S96" s="254"/>
    </row>
    <row r="97" spans="1:19" ht="17.25" thickBot="1">
      <c r="A97" s="278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26" t="s">
        <v>268</v>
      </c>
      <c r="B118" s="290">
        <f>$B$37</f>
        <v>300000</v>
      </c>
      <c r="C118" s="291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11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77" t="s">
        <v>55</v>
      </c>
      <c r="B123" s="279" t="str">
        <f>TEXT($G$1, "[$-ko-KR]yyyy-mm-dd(ddd) ") &amp; "오전 00:00"</f>
        <v>2021-04-01(목) 오전 00:00</v>
      </c>
      <c r="C123" s="280"/>
      <c r="D123" s="256" t="str">
        <f>TEXT($G$1, "[$-ko-KR]yyyy-mm-dd(ddd) ") &amp; "오후 14:00"</f>
        <v>2021-04-01(목) 오후 14:00</v>
      </c>
      <c r="E123" s="257"/>
      <c r="F123" s="258"/>
      <c r="G123" s="256" t="str">
        <f>TEXT($G$1, "[$-ko-KR]yyyy-mm-dd(ddd) ") &amp; "오후 19:00"</f>
        <v>2021-04-01(목) 오후 19:00</v>
      </c>
      <c r="H123" s="257"/>
      <c r="I123" s="258"/>
      <c r="J123" s="256" t="str">
        <f>TEXT($G$1, "[$-ko-KR]yyyy-mm-dd(ddd) ") &amp; "오후 21:00"</f>
        <v>2021-04-01(목) 오후 21:00</v>
      </c>
      <c r="K123" s="257"/>
      <c r="L123" s="258"/>
      <c r="M123" s="256" t="str">
        <f>TEXT($G$1+1, "[$-ko-KR]yyyy-mm-dd(ddd) ") &amp; "오전 00:00"</f>
        <v>2021-04-02(금) 오전 00:00</v>
      </c>
      <c r="N123" s="257"/>
      <c r="O123" s="258"/>
      <c r="Q123" s="254"/>
      <c r="R123" s="254"/>
      <c r="S123" s="254"/>
    </row>
    <row r="124" spans="1:19" ht="17.25" thickBot="1">
      <c r="A124" s="278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268</v>
      </c>
      <c r="B145" s="290">
        <f>$B$37</f>
        <v>300000</v>
      </c>
      <c r="C145" s="291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11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77" t="s">
        <v>55</v>
      </c>
      <c r="B150" s="279" t="str">
        <f>TEXT($G$1, "[$-ko-KR]yyyy-mm-dd(ddd) ") &amp; "오전 00:00"</f>
        <v>2021-04-01(목) 오전 00:00</v>
      </c>
      <c r="C150" s="280"/>
      <c r="D150" s="256" t="str">
        <f>TEXT($G$1, "[$-ko-KR]yyyy-mm-dd(ddd) ") &amp; "오후 14:00"</f>
        <v>2021-04-01(목) 오후 14:00</v>
      </c>
      <c r="E150" s="257"/>
      <c r="F150" s="258"/>
      <c r="G150" s="256" t="str">
        <f>TEXT($G$1, "[$-ko-KR]yyyy-mm-dd(ddd) ") &amp; "오후 19:00"</f>
        <v>2021-04-01(목) 오후 19:00</v>
      </c>
      <c r="H150" s="257"/>
      <c r="I150" s="258"/>
      <c r="J150" s="256" t="str">
        <f>TEXT($G$1, "[$-ko-KR]yyyy-mm-dd(ddd) ") &amp; "오후 21:00"</f>
        <v>2021-04-01(목) 오후 21:00</v>
      </c>
      <c r="K150" s="257"/>
      <c r="L150" s="258"/>
      <c r="M150" s="256" t="str">
        <f>TEXT($G$1+1, "[$-ko-KR]yyyy-mm-dd(ddd) ") &amp; "오전 00:00"</f>
        <v>2021-04-02(금) 오전 00:00</v>
      </c>
      <c r="N150" s="257"/>
      <c r="O150" s="258"/>
      <c r="Q150" s="254"/>
      <c r="R150" s="254"/>
      <c r="S150" s="254"/>
    </row>
    <row r="151" spans="1:19" ht="17.25" thickBot="1">
      <c r="A151" s="278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26" t="s">
        <v>268</v>
      </c>
      <c r="B172" s="290">
        <f>$B$37</f>
        <v>300000</v>
      </c>
      <c r="C172" s="291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11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77" t="s">
        <v>55</v>
      </c>
      <c r="B177" s="279" t="str">
        <f>TEXT($G$1, "[$-ko-KR]yyyy-mm-dd(ddd) ") &amp; "오전 00:00"</f>
        <v>2021-04-01(목) 오전 00:00</v>
      </c>
      <c r="C177" s="280"/>
      <c r="D177" s="256" t="str">
        <f>TEXT($G$1, "[$-ko-KR]yyyy-mm-dd(ddd) ") &amp; "오후 14:00"</f>
        <v>2021-04-01(목) 오후 14:00</v>
      </c>
      <c r="E177" s="257"/>
      <c r="F177" s="258"/>
      <c r="G177" s="256" t="str">
        <f>TEXT($G$1, "[$-ko-KR]yyyy-mm-dd(ddd) ") &amp; "오후 19:00"</f>
        <v>2021-04-01(목) 오후 19:00</v>
      </c>
      <c r="H177" s="257"/>
      <c r="I177" s="258"/>
      <c r="J177" s="256" t="str">
        <f>TEXT($G$1, "[$-ko-KR]yyyy-mm-dd(ddd) ") &amp; "오후 21:00"</f>
        <v>2021-04-01(목) 오후 21:00</v>
      </c>
      <c r="K177" s="257"/>
      <c r="L177" s="258"/>
      <c r="M177" s="256" t="str">
        <f>TEXT($G$1+1, "[$-ko-KR]yyyy-mm-dd(ddd) ") &amp; "오전 00:00"</f>
        <v>2021-04-02(금) 오전 00:00</v>
      </c>
      <c r="N177" s="257"/>
      <c r="O177" s="258"/>
      <c r="Q177" s="254"/>
      <c r="R177" s="254"/>
      <c r="S177" s="254"/>
    </row>
    <row r="178" spans="1:19" ht="17.25" thickBot="1">
      <c r="A178" s="278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26" t="s">
        <v>268</v>
      </c>
      <c r="B199" s="290">
        <f>$B$37</f>
        <v>300000</v>
      </c>
      <c r="C199" s="291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79" priority="157">
      <formula>AND($N17 &gt; 0, ISNUMBER($N17))</formula>
    </cfRule>
    <cfRule type="expression" dxfId="3978" priority="158">
      <formula>AND($N17 = 0 * ISNUMBER($N17))</formula>
    </cfRule>
    <cfRule type="expression" dxfId="3977" priority="159">
      <formula>AND($N17 &lt; 0, ISNUMBER($N17))</formula>
    </cfRule>
  </conditionalFormatting>
  <conditionalFormatting sqref="A17:F36">
    <cfRule type="expression" dxfId="3976" priority="166">
      <formula>AND($E17 &gt; 0, ISNUMBER($E17))</formula>
    </cfRule>
    <cfRule type="expression" dxfId="3975" priority="167">
      <formula>AND($E17 = 0 * ISNUMBER($E17))</formula>
    </cfRule>
    <cfRule type="expression" dxfId="3974" priority="168">
      <formula>AND($E17 &lt; 0, ISNUMBER($E17))</formula>
    </cfRule>
  </conditionalFormatting>
  <conditionalFormatting sqref="A17:C36 G17:I36">
    <cfRule type="expression" dxfId="3973" priority="163">
      <formula>AND($H17 &gt; 0, ISNUMBER($H17))</formula>
    </cfRule>
    <cfRule type="expression" dxfId="3972" priority="164">
      <formula>AND($H17 = 0 * ISNUMBER($H17))</formula>
    </cfRule>
    <cfRule type="expression" dxfId="3971" priority="165">
      <formula>AND($H17 &lt; 0, ISNUMBER($H17))</formula>
    </cfRule>
  </conditionalFormatting>
  <conditionalFormatting sqref="A17:C36 J17:L36">
    <cfRule type="expression" dxfId="3970" priority="160">
      <formula>AND($K17 &gt; 0, ISNUMBER($K17))</formula>
    </cfRule>
    <cfRule type="expression" dxfId="3969" priority="161">
      <formula>AND($K17 = 0 * ISNUMBER($K17))</formula>
    </cfRule>
    <cfRule type="expression" dxfId="3968" priority="162">
      <formula>AND($K17 &lt; 0, ISNUMBER($K17))</formula>
    </cfRule>
  </conditionalFormatting>
  <conditionalFormatting sqref="D15:F16 E37:F37">
    <cfRule type="expression" dxfId="3967" priority="154">
      <formula>$E$37 &gt; 0</formula>
    </cfRule>
    <cfRule type="expression" dxfId="3966" priority="155">
      <formula>$E$37 = 0</formula>
    </cfRule>
    <cfRule type="expression" dxfId="3965" priority="156">
      <formula>$E$37 &lt; 0</formula>
    </cfRule>
  </conditionalFormatting>
  <conditionalFormatting sqref="G15:I16 H37:I37">
    <cfRule type="expression" dxfId="3964" priority="151">
      <formula>$H$37 &gt; 0</formula>
    </cfRule>
    <cfRule type="expression" dxfId="3963" priority="152">
      <formula>$H$37 = 0</formula>
    </cfRule>
    <cfRule type="expression" dxfId="3962" priority="153">
      <formula>$H$37 &lt; 0</formula>
    </cfRule>
  </conditionalFormatting>
  <conditionalFormatting sqref="J15:L16 K37:L37">
    <cfRule type="expression" dxfId="3961" priority="148">
      <formula>$K$37 &gt; 0</formula>
    </cfRule>
    <cfRule type="expression" dxfId="3960" priority="149">
      <formula>$K$37 = 0</formula>
    </cfRule>
    <cfRule type="expression" dxfId="3959" priority="150">
      <formula>$K$37 &lt; 0</formula>
    </cfRule>
  </conditionalFormatting>
  <conditionalFormatting sqref="M15:O16 N37:O37">
    <cfRule type="expression" dxfId="3958" priority="145">
      <formula>$N$37 &gt; 0</formula>
    </cfRule>
    <cfRule type="expression" dxfId="3957" priority="146">
      <formula>$N$37 = 0</formula>
    </cfRule>
    <cfRule type="expression" dxfId="3956" priority="147">
      <formula>$N$37 &lt; 0</formula>
    </cfRule>
  </conditionalFormatting>
  <conditionalFormatting sqref="A44:C63 M44:O63">
    <cfRule type="expression" dxfId="3955" priority="133">
      <formula>AND($N44 &gt; 0, ISNUMBER($N44))</formula>
    </cfRule>
    <cfRule type="expression" dxfId="3954" priority="134">
      <formula>AND($N44 = 0 * ISNUMBER($N44))</formula>
    </cfRule>
    <cfRule type="expression" dxfId="3953" priority="135">
      <formula>AND($N44 &lt; 0, ISNUMBER($N44))</formula>
    </cfRule>
  </conditionalFormatting>
  <conditionalFormatting sqref="A44:F63">
    <cfRule type="expression" dxfId="3952" priority="142">
      <formula>AND($E44 &gt; 0, ISNUMBER($E44))</formula>
    </cfRule>
    <cfRule type="expression" dxfId="3951" priority="143">
      <formula>AND($E44 = 0 * ISNUMBER($E44))</formula>
    </cfRule>
    <cfRule type="expression" dxfId="3950" priority="144">
      <formula>AND($E44 &lt; 0, ISNUMBER($E44))</formula>
    </cfRule>
  </conditionalFormatting>
  <conditionalFormatting sqref="A44:C63 G44:I63">
    <cfRule type="expression" dxfId="3949" priority="139">
      <formula>AND($H44 &gt; 0, ISNUMBER($H44))</formula>
    </cfRule>
    <cfRule type="expression" dxfId="3948" priority="140">
      <formula>AND($H44 = 0 * ISNUMBER($H44))</formula>
    </cfRule>
    <cfRule type="expression" dxfId="3947" priority="141">
      <formula>AND($H44 &lt; 0, ISNUMBER($H44))</formula>
    </cfRule>
  </conditionalFormatting>
  <conditionalFormatting sqref="A44:C63 J44:L63">
    <cfRule type="expression" dxfId="3946" priority="136">
      <formula>AND($K44 &gt; 0, ISNUMBER($K44))</formula>
    </cfRule>
    <cfRule type="expression" dxfId="3945" priority="137">
      <formula>AND($K44 = 0 * ISNUMBER($K44))</formula>
    </cfRule>
    <cfRule type="expression" dxfId="3944" priority="138">
      <formula>AND($K44 &lt; 0, ISNUMBER($K44))</formula>
    </cfRule>
  </conditionalFormatting>
  <conditionalFormatting sqref="D42:F43 E64:F64">
    <cfRule type="expression" dxfId="3943" priority="130">
      <formula>$E$64 &gt; 0</formula>
    </cfRule>
    <cfRule type="expression" dxfId="3942" priority="131">
      <formula>$E$64 = 0</formula>
    </cfRule>
    <cfRule type="expression" dxfId="3941" priority="132">
      <formula>$E$64 &lt; 0</formula>
    </cfRule>
  </conditionalFormatting>
  <conditionalFormatting sqref="G42:I43 H64:I64">
    <cfRule type="expression" dxfId="3940" priority="127">
      <formula>$H$64 &gt; 0</formula>
    </cfRule>
    <cfRule type="expression" dxfId="3939" priority="128">
      <formula>$H$64 = 0</formula>
    </cfRule>
    <cfRule type="expression" dxfId="3938" priority="129">
      <formula>$H$64 &lt; 0</formula>
    </cfRule>
  </conditionalFormatting>
  <conditionalFormatting sqref="J42:L43 K64:L64">
    <cfRule type="expression" dxfId="3937" priority="124">
      <formula>$K$64 &gt; 0</formula>
    </cfRule>
    <cfRule type="expression" dxfId="3936" priority="125">
      <formula>$K$64 = 0</formula>
    </cfRule>
    <cfRule type="expression" dxfId="3935" priority="126">
      <formula>$K$64 &lt; 0</formula>
    </cfRule>
  </conditionalFormatting>
  <conditionalFormatting sqref="M42:O43 N64:O64">
    <cfRule type="expression" dxfId="3934" priority="121">
      <formula>$N$64 &gt; 0</formula>
    </cfRule>
    <cfRule type="expression" dxfId="3933" priority="122">
      <formula>$N$64 = 0</formula>
    </cfRule>
    <cfRule type="expression" dxfId="3932" priority="123">
      <formula>$N$64 &lt; 0</formula>
    </cfRule>
  </conditionalFormatting>
  <conditionalFormatting sqref="A71:C90 M71:O90">
    <cfRule type="expression" dxfId="3931" priority="109">
      <formula>AND($N71 &gt; 0, ISNUMBER($N71))</formula>
    </cfRule>
    <cfRule type="expression" dxfId="3930" priority="110">
      <formula>AND($N71 = 0 * ISNUMBER($N71))</formula>
    </cfRule>
    <cfRule type="expression" dxfId="3929" priority="111">
      <formula>AND($N71 &lt; 0, ISNUMBER($N71))</formula>
    </cfRule>
  </conditionalFormatting>
  <conditionalFormatting sqref="A71:F90">
    <cfRule type="expression" dxfId="3928" priority="118">
      <formula>AND($E71 &gt; 0, ISNUMBER($E71))</formula>
    </cfRule>
    <cfRule type="expression" dxfId="3927" priority="119">
      <formula>AND($E71 = 0 * ISNUMBER($E71))</formula>
    </cfRule>
    <cfRule type="expression" dxfId="3926" priority="120">
      <formula>AND($E71 &lt; 0, ISNUMBER($E71))</formula>
    </cfRule>
  </conditionalFormatting>
  <conditionalFormatting sqref="A71:C90 G71:I90">
    <cfRule type="expression" dxfId="3925" priority="115">
      <formula>AND($H71 &gt; 0, ISNUMBER($H71))</formula>
    </cfRule>
    <cfRule type="expression" dxfId="3924" priority="116">
      <formula>AND($H71 = 0 * ISNUMBER($H71))</formula>
    </cfRule>
    <cfRule type="expression" dxfId="3923" priority="117">
      <formula>AND($H71 &lt; 0, ISNUMBER($H71))</formula>
    </cfRule>
  </conditionalFormatting>
  <conditionalFormatting sqref="A71:C90 J71:L90">
    <cfRule type="expression" dxfId="3922" priority="112">
      <formula>AND($K71 &gt; 0, ISNUMBER($K71))</formula>
    </cfRule>
    <cfRule type="expression" dxfId="3921" priority="113">
      <formula>AND($K71 = 0 * ISNUMBER($K71))</formula>
    </cfRule>
    <cfRule type="expression" dxfId="3920" priority="114">
      <formula>AND($K71 &lt; 0, ISNUMBER($K71))</formula>
    </cfRule>
  </conditionalFormatting>
  <conditionalFormatting sqref="D69:F70 E91:F91">
    <cfRule type="expression" dxfId="3919" priority="106">
      <formula>$E$91 &gt; 0</formula>
    </cfRule>
    <cfRule type="expression" dxfId="3918" priority="107">
      <formula>$E$91 = 0</formula>
    </cfRule>
    <cfRule type="expression" dxfId="3917" priority="108">
      <formula>$E$91 &lt; 0</formula>
    </cfRule>
  </conditionalFormatting>
  <conditionalFormatting sqref="G69:I70 H91:I91">
    <cfRule type="expression" dxfId="3916" priority="103">
      <formula>$H$91 &gt; 0</formula>
    </cfRule>
    <cfRule type="expression" dxfId="3915" priority="104">
      <formula>$H$91 = 0</formula>
    </cfRule>
    <cfRule type="expression" dxfId="3914" priority="105">
      <formula>$H$91 &lt; 0</formula>
    </cfRule>
  </conditionalFormatting>
  <conditionalFormatting sqref="J69:L70 K91:L91">
    <cfRule type="expression" dxfId="3913" priority="100">
      <formula>$K$91 &gt; 0</formula>
    </cfRule>
    <cfRule type="expression" dxfId="3912" priority="101">
      <formula>$K$91 = 0</formula>
    </cfRule>
    <cfRule type="expression" dxfId="3911" priority="102">
      <formula>$K$91 &lt; 0</formula>
    </cfRule>
  </conditionalFormatting>
  <conditionalFormatting sqref="M69:O70 N91:O91">
    <cfRule type="expression" dxfId="3910" priority="97">
      <formula>$N$91 &gt; 0</formula>
    </cfRule>
    <cfRule type="expression" dxfId="3909" priority="98">
      <formula>$N$91 = 0</formula>
    </cfRule>
    <cfRule type="expression" dxfId="3908" priority="99">
      <formula>$N$91 &lt; 0</formula>
    </cfRule>
  </conditionalFormatting>
  <conditionalFormatting sqref="A98:C117 M98:O117">
    <cfRule type="expression" dxfId="3907" priority="85">
      <formula>AND($N98 &gt; 0, ISNUMBER($N98))</formula>
    </cfRule>
    <cfRule type="expression" dxfId="3906" priority="86">
      <formula>AND($N98 = 0 * ISNUMBER($N98))</formula>
    </cfRule>
    <cfRule type="expression" dxfId="3905" priority="87">
      <formula>AND($N98 &lt; 0, ISNUMBER($N98))</formula>
    </cfRule>
  </conditionalFormatting>
  <conditionalFormatting sqref="A98:F117">
    <cfRule type="expression" dxfId="3904" priority="94">
      <formula>AND($E98 &gt; 0, ISNUMBER($E98))</formula>
    </cfRule>
    <cfRule type="expression" dxfId="3903" priority="95">
      <formula>AND($E98 = 0 * ISNUMBER($E98))</formula>
    </cfRule>
    <cfRule type="expression" dxfId="3902" priority="96">
      <formula>AND($E98 &lt; 0, ISNUMBER($E98))</formula>
    </cfRule>
  </conditionalFormatting>
  <conditionalFormatting sqref="A98:C117 G98:I117">
    <cfRule type="expression" dxfId="3901" priority="91">
      <formula>AND($H98 &gt; 0, ISNUMBER($H98))</formula>
    </cfRule>
    <cfRule type="expression" dxfId="3900" priority="92">
      <formula>AND($H98 = 0 * ISNUMBER($H98))</formula>
    </cfRule>
    <cfRule type="expression" dxfId="3899" priority="93">
      <formula>AND($H98 &lt; 0, ISNUMBER($H98))</formula>
    </cfRule>
  </conditionalFormatting>
  <conditionalFormatting sqref="A98:C117 J98:L117">
    <cfRule type="expression" dxfId="3898" priority="88">
      <formula>AND($K98 &gt; 0, ISNUMBER($K98))</formula>
    </cfRule>
    <cfRule type="expression" dxfId="3897" priority="89">
      <formula>AND($K98 = 0 * ISNUMBER($K98))</formula>
    </cfRule>
    <cfRule type="expression" dxfId="3896" priority="90">
      <formula>AND($K98 &lt; 0, ISNUMBER($K98))</formula>
    </cfRule>
  </conditionalFormatting>
  <conditionalFormatting sqref="D96:F97 E118:F118">
    <cfRule type="expression" dxfId="3895" priority="82">
      <formula>$E$118 &gt; 0</formula>
    </cfRule>
    <cfRule type="expression" dxfId="3894" priority="83">
      <formula>$E$118 = 0</formula>
    </cfRule>
    <cfRule type="expression" dxfId="3893" priority="84">
      <formula>$E$118 &lt; 0</formula>
    </cfRule>
  </conditionalFormatting>
  <conditionalFormatting sqref="G96:I97 H118:I118">
    <cfRule type="expression" dxfId="3892" priority="79">
      <formula>$H$118 &gt; 0</formula>
    </cfRule>
    <cfRule type="expression" dxfId="3891" priority="80">
      <formula>$H$118 = 0</formula>
    </cfRule>
    <cfRule type="expression" dxfId="3890" priority="81">
      <formula>$H$118 &lt; 0</formula>
    </cfRule>
  </conditionalFormatting>
  <conditionalFormatting sqref="J96:L97 K118:L118">
    <cfRule type="expression" dxfId="3889" priority="76">
      <formula>$K$118 &gt; 0</formula>
    </cfRule>
    <cfRule type="expression" dxfId="3888" priority="77">
      <formula>$K$118 = 0</formula>
    </cfRule>
    <cfRule type="expression" dxfId="3887" priority="78">
      <formula>$K$118 &lt; 0</formula>
    </cfRule>
  </conditionalFormatting>
  <conditionalFormatting sqref="M96:O97 N118:O118">
    <cfRule type="expression" dxfId="3886" priority="73">
      <formula>$N$118 &gt; 0</formula>
    </cfRule>
    <cfRule type="expression" dxfId="3885" priority="74">
      <formula>$N$118 = 0</formula>
    </cfRule>
    <cfRule type="expression" dxfId="3884" priority="75">
      <formula>$N$118 &lt; 0</formula>
    </cfRule>
  </conditionalFormatting>
  <conditionalFormatting sqref="A125:C144 M125:O144">
    <cfRule type="expression" dxfId="3883" priority="61">
      <formula>AND($N125 &gt; 0, ISNUMBER($N125))</formula>
    </cfRule>
    <cfRule type="expression" dxfId="3882" priority="62">
      <formula>AND($N125 = 0 * ISNUMBER($N125))</formula>
    </cfRule>
    <cfRule type="expression" dxfId="3881" priority="63">
      <formula>AND($N125 &lt; 0, ISNUMBER($N125))</formula>
    </cfRule>
  </conditionalFormatting>
  <conditionalFormatting sqref="A125:F144">
    <cfRule type="expression" dxfId="3880" priority="70">
      <formula>AND($E125 &gt; 0, ISNUMBER($E125))</formula>
    </cfRule>
    <cfRule type="expression" dxfId="3879" priority="71">
      <formula>AND($E125 = 0 * ISNUMBER($E125))</formula>
    </cfRule>
    <cfRule type="expression" dxfId="3878" priority="72">
      <formula>AND($E125 &lt; 0, ISNUMBER($E125))</formula>
    </cfRule>
  </conditionalFormatting>
  <conditionalFormatting sqref="A125:C144 G125:I144">
    <cfRule type="expression" dxfId="3877" priority="67">
      <formula>AND($H125 &gt; 0, ISNUMBER($H125))</formula>
    </cfRule>
    <cfRule type="expression" dxfId="3876" priority="68">
      <formula>AND($H125 = 0 * ISNUMBER($H125))</formula>
    </cfRule>
    <cfRule type="expression" dxfId="3875" priority="69">
      <formula>AND($H125 &lt; 0, ISNUMBER($H125))</formula>
    </cfRule>
  </conditionalFormatting>
  <conditionalFormatting sqref="A125:C144 J125:L144">
    <cfRule type="expression" dxfId="3874" priority="64">
      <formula>AND($K125 &gt; 0, ISNUMBER($K125))</formula>
    </cfRule>
    <cfRule type="expression" dxfId="3873" priority="65">
      <formula>AND($K125 = 0 * ISNUMBER($K125))</formula>
    </cfRule>
    <cfRule type="expression" dxfId="3872" priority="66">
      <formula>AND($K125 &lt; 0, ISNUMBER($K125))</formula>
    </cfRule>
  </conditionalFormatting>
  <conditionalFormatting sqref="D123:F124 E145:F145">
    <cfRule type="expression" dxfId="3871" priority="58">
      <formula>$E$145 &gt; 0</formula>
    </cfRule>
    <cfRule type="expression" dxfId="3870" priority="59">
      <formula>$E$145 = 0</formula>
    </cfRule>
    <cfRule type="expression" dxfId="3869" priority="60">
      <formula>$E$145 &lt; 0</formula>
    </cfRule>
  </conditionalFormatting>
  <conditionalFormatting sqref="G123:I124 H145:I145">
    <cfRule type="expression" dxfId="3868" priority="55">
      <formula>$H$145 &gt; 0</formula>
    </cfRule>
    <cfRule type="expression" dxfId="3867" priority="56">
      <formula>$H$145 = 0</formula>
    </cfRule>
    <cfRule type="expression" dxfId="3866" priority="57">
      <formula>$H$145 &lt; 0</formula>
    </cfRule>
  </conditionalFormatting>
  <conditionalFormatting sqref="J123:L124 K145:L145">
    <cfRule type="expression" dxfId="3865" priority="52">
      <formula>$K$145 &gt; 0</formula>
    </cfRule>
    <cfRule type="expression" dxfId="3864" priority="53">
      <formula>$K$145 = 0</formula>
    </cfRule>
    <cfRule type="expression" dxfId="3863" priority="54">
      <formula>$K$145 &lt; 0</formula>
    </cfRule>
  </conditionalFormatting>
  <conditionalFormatting sqref="M123:O124 N145:O145">
    <cfRule type="expression" dxfId="3862" priority="49">
      <formula>$N$145 &gt; 0</formula>
    </cfRule>
    <cfRule type="expression" dxfId="3861" priority="50">
      <formula>$N$145 = 0</formula>
    </cfRule>
    <cfRule type="expression" dxfId="3860" priority="51">
      <formula>$N$145 &lt; 0</formula>
    </cfRule>
  </conditionalFormatting>
  <conditionalFormatting sqref="A152:C171 M152:O171">
    <cfRule type="expression" dxfId="3859" priority="37">
      <formula>AND($N152 &gt; 0, ISNUMBER($N152))</formula>
    </cfRule>
    <cfRule type="expression" dxfId="3858" priority="38">
      <formula>AND($N152 = 0 * ISNUMBER($N152))</formula>
    </cfRule>
    <cfRule type="expression" dxfId="3857" priority="39">
      <formula>AND($N152 &lt; 0, ISNUMBER($N152))</formula>
    </cfRule>
  </conditionalFormatting>
  <conditionalFormatting sqref="A152:F171">
    <cfRule type="expression" dxfId="3856" priority="46">
      <formula>AND($E152 &gt; 0, ISNUMBER($E152))</formula>
    </cfRule>
    <cfRule type="expression" dxfId="3855" priority="47">
      <formula>AND($E152 = 0 * ISNUMBER($E152))</formula>
    </cfRule>
    <cfRule type="expression" dxfId="3854" priority="48">
      <formula>AND($E152 &lt; 0, ISNUMBER($E152))</formula>
    </cfRule>
  </conditionalFormatting>
  <conditionalFormatting sqref="A152:C171 G152:I171">
    <cfRule type="expression" dxfId="3853" priority="43">
      <formula>AND($H152 &gt; 0, ISNUMBER($H152))</formula>
    </cfRule>
    <cfRule type="expression" dxfId="3852" priority="44">
      <formula>AND($H152 = 0 * ISNUMBER($H152))</formula>
    </cfRule>
    <cfRule type="expression" dxfId="3851" priority="45">
      <formula>AND($H152 &lt; 0, ISNUMBER($H152))</formula>
    </cfRule>
  </conditionalFormatting>
  <conditionalFormatting sqref="A152:C171 J152:L171">
    <cfRule type="expression" dxfId="3850" priority="40">
      <formula>AND($K152 &gt; 0, ISNUMBER($K152))</formula>
    </cfRule>
    <cfRule type="expression" dxfId="3849" priority="41">
      <formula>AND($K152 = 0 * ISNUMBER($K152))</formula>
    </cfRule>
    <cfRule type="expression" dxfId="3848" priority="42">
      <formula>AND($K152 &lt; 0, ISNUMBER($K152))</formula>
    </cfRule>
  </conditionalFormatting>
  <conditionalFormatting sqref="D150:F151 E172:F172">
    <cfRule type="expression" dxfId="3847" priority="34">
      <formula>$E$172 &gt; 0</formula>
    </cfRule>
    <cfRule type="expression" dxfId="3846" priority="35">
      <formula>$E$172 = 0</formula>
    </cfRule>
    <cfRule type="expression" dxfId="3845" priority="36">
      <formula>$E$172 &lt; 0</formula>
    </cfRule>
  </conditionalFormatting>
  <conditionalFormatting sqref="G150:I151 H172:I172">
    <cfRule type="expression" dxfId="3844" priority="31">
      <formula>$H$172 &gt; 0</formula>
    </cfRule>
    <cfRule type="expression" dxfId="3843" priority="32">
      <formula>$H$172 = 0</formula>
    </cfRule>
    <cfRule type="expression" dxfId="3842" priority="33">
      <formula>$H$172 &lt; 0</formula>
    </cfRule>
  </conditionalFormatting>
  <conditionalFormatting sqref="J150:L151 K172:L172">
    <cfRule type="expression" dxfId="3841" priority="28">
      <formula>$K$172 &gt; 0</formula>
    </cfRule>
    <cfRule type="expression" dxfId="3840" priority="29">
      <formula>$K$172 = 0</formula>
    </cfRule>
    <cfRule type="expression" dxfId="3839" priority="30">
      <formula>$K$172 &lt; 0</formula>
    </cfRule>
  </conditionalFormatting>
  <conditionalFormatting sqref="M150:O151 N172:O172">
    <cfRule type="expression" dxfId="3838" priority="25">
      <formula>$N$172 &gt; 0</formula>
    </cfRule>
    <cfRule type="expression" dxfId="3837" priority="26">
      <formula>$N$172 = 0</formula>
    </cfRule>
    <cfRule type="expression" dxfId="3836" priority="27">
      <formula>$N$172 &lt; 0</formula>
    </cfRule>
  </conditionalFormatting>
  <conditionalFormatting sqref="A179:C198 M179:O198">
    <cfRule type="expression" dxfId="3835" priority="13">
      <formula>AND($N179 &gt; 0, ISNUMBER($N179))</formula>
    </cfRule>
    <cfRule type="expression" dxfId="3834" priority="14">
      <formula>AND($N179 = 0 * ISNUMBER($N179))</formula>
    </cfRule>
    <cfRule type="expression" dxfId="3833" priority="15">
      <formula>AND($N179 &lt; 0, ISNUMBER($N179))</formula>
    </cfRule>
  </conditionalFormatting>
  <conditionalFormatting sqref="A179:F198">
    <cfRule type="expression" dxfId="3832" priority="22">
      <formula>AND($E179 &gt; 0, ISNUMBER($E179))</formula>
    </cfRule>
    <cfRule type="expression" dxfId="3831" priority="23">
      <formula>AND($E179 = 0 * ISNUMBER($E179))</formula>
    </cfRule>
    <cfRule type="expression" dxfId="3830" priority="24">
      <formula>AND($E179 &lt; 0, ISNUMBER($E179))</formula>
    </cfRule>
  </conditionalFormatting>
  <conditionalFormatting sqref="A179:C198 G179:I198">
    <cfRule type="expression" dxfId="3829" priority="19">
      <formula>AND($H179 &gt; 0, ISNUMBER($H179))</formula>
    </cfRule>
    <cfRule type="expression" dxfId="3828" priority="20">
      <formula>AND($H179 = 0 * ISNUMBER($H179))</formula>
    </cfRule>
    <cfRule type="expression" dxfId="3827" priority="21">
      <formula>AND($H179 &lt; 0, ISNUMBER($H179))</formula>
    </cfRule>
  </conditionalFormatting>
  <conditionalFormatting sqref="A179:C198 J179:L198">
    <cfRule type="expression" dxfId="3826" priority="16">
      <formula>AND($K179 &gt; 0, ISNUMBER($K179))</formula>
    </cfRule>
    <cfRule type="expression" dxfId="3825" priority="17">
      <formula>AND($K179 = 0 * ISNUMBER($K179))</formula>
    </cfRule>
    <cfRule type="expression" dxfId="3824" priority="18">
      <formula>AND($K179 &lt; 0, ISNUMBER($K179))</formula>
    </cfRule>
  </conditionalFormatting>
  <conditionalFormatting sqref="D177:F178 E199:F199">
    <cfRule type="expression" dxfId="3823" priority="10">
      <formula>$E$199 &gt; 0</formula>
    </cfRule>
    <cfRule type="expression" dxfId="3822" priority="11">
      <formula>$E$199 = 0</formula>
    </cfRule>
    <cfRule type="expression" dxfId="3821" priority="12">
      <formula>$E$199 &lt; 0</formula>
    </cfRule>
  </conditionalFormatting>
  <conditionalFormatting sqref="G177:I178 H199:I199">
    <cfRule type="expression" dxfId="3820" priority="7">
      <formula>$H$199 &gt; 0</formula>
    </cfRule>
    <cfRule type="expression" dxfId="3819" priority="8">
      <formula>$H$199 = 0</formula>
    </cfRule>
    <cfRule type="expression" dxfId="3818" priority="9">
      <formula>$H$199 &lt; 0</formula>
    </cfRule>
  </conditionalFormatting>
  <conditionalFormatting sqref="J177:L178 K199:L199">
    <cfRule type="expression" dxfId="3817" priority="4">
      <formula>$K$199 &gt; 0</formula>
    </cfRule>
    <cfRule type="expression" dxfId="3816" priority="5">
      <formula>$K$199 = 0</formula>
    </cfRule>
    <cfRule type="expression" dxfId="3815" priority="6">
      <formula>$K$199 &lt; 0</formula>
    </cfRule>
  </conditionalFormatting>
  <conditionalFormatting sqref="M177:O178 N199:O199">
    <cfRule type="expression" dxfId="3814" priority="1">
      <formula>$N$199 &gt; 0</formula>
    </cfRule>
    <cfRule type="expression" dxfId="3813" priority="2">
      <formula>$N$199 = 0</formula>
    </cfRule>
    <cfRule type="expression" dxfId="38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44470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16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2021-10-01(금) 오전 00:00</v>
      </c>
      <c r="C15" s="300"/>
      <c r="D15" s="256" t="str">
        <f>TEXT($G$1, "[$-ko-KR]yyyy-mm-dd(ddd) ") &amp; "오후 14:00"</f>
        <v>2021-10-01(금) 오후 14:00</v>
      </c>
      <c r="E15" s="257"/>
      <c r="F15" s="258"/>
      <c r="G15" s="256" t="str">
        <f>TEXT($G$1, "[$-ko-KR]yyyy-mm-dd(ddd) ") &amp; "오후 19:00"</f>
        <v>2021-10-01(금) 오후 19:00</v>
      </c>
      <c r="H15" s="257"/>
      <c r="I15" s="258"/>
      <c r="J15" s="256" t="str">
        <f>TEXT($G$1, "[$-ko-KR]yyyy-mm-dd(ddd) ") &amp; "오후 21:00"</f>
        <v>2021-10-01(금) 오후 21:00</v>
      </c>
      <c r="K15" s="257"/>
      <c r="L15" s="258"/>
      <c r="M15" s="256" t="str">
        <f>TEXT($G$1+1, "[$-ko-KR]yyyy-mm-dd(ddd) ") &amp; "오전 00:00"</f>
        <v>2021-10-02(토)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16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2021-10-01(금) 오전 00:00</v>
      </c>
      <c r="C42" s="297"/>
      <c r="D42" s="256" t="str">
        <f>TEXT($G$1, "[$-ko-KR]yyyy-mm-dd(ddd) ") &amp; "오후 14:00"</f>
        <v>2021-10-01(금) 오후 14:00</v>
      </c>
      <c r="E42" s="257"/>
      <c r="F42" s="258"/>
      <c r="G42" s="256" t="str">
        <f>TEXT($G$1, "[$-ko-KR]yyyy-mm-dd(ddd) ") &amp; "오후 19:00"</f>
        <v>2021-10-01(금) 오후 19:00</v>
      </c>
      <c r="H42" s="257"/>
      <c r="I42" s="258"/>
      <c r="J42" s="256" t="str">
        <f>TEXT($G$1, "[$-ko-KR]yyyy-mm-dd(ddd) ") &amp; "오후 21:00"</f>
        <v>2021-10-01(금) 오후 21:00</v>
      </c>
      <c r="K42" s="257"/>
      <c r="L42" s="258"/>
      <c r="M42" s="256" t="str">
        <f>TEXT($G$1+1, "[$-ko-KR]yyyy-mm-dd(ddd) ") &amp; "오전 00:00"</f>
        <v>2021-10-02(토)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16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2021-10-01(금) 오전 00:00</v>
      </c>
      <c r="C69" s="297"/>
      <c r="D69" s="256" t="str">
        <f>TEXT($G$1, "[$-ko-KR]yyyy-mm-dd(ddd) ") &amp; "오후 14:00"</f>
        <v>2021-10-01(금) 오후 14:00</v>
      </c>
      <c r="E69" s="257"/>
      <c r="F69" s="258"/>
      <c r="G69" s="256" t="str">
        <f>TEXT($G$1, "[$-ko-KR]yyyy-mm-dd(ddd) ") &amp; "오후 19:00"</f>
        <v>2021-10-01(금) 오후 19:00</v>
      </c>
      <c r="H69" s="257"/>
      <c r="I69" s="258"/>
      <c r="J69" s="256" t="str">
        <f>TEXT($G$1, "[$-ko-KR]yyyy-mm-dd(ddd) ") &amp; "오후 21:00"</f>
        <v>2021-10-01(금) 오후 21:00</v>
      </c>
      <c r="K69" s="257"/>
      <c r="L69" s="258"/>
      <c r="M69" s="256" t="str">
        <f>TEXT($G$1+1, "[$-ko-KR]yyyy-mm-dd(ddd) ") &amp; "오전 00:00"</f>
        <v>2021-10-02(토)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16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2021-10-01(금) 오전 00:00</v>
      </c>
      <c r="C96" s="297"/>
      <c r="D96" s="256" t="str">
        <f>TEXT($G$1, "[$-ko-KR]yyyy-mm-dd(ddd) ") &amp; "오후 14:00"</f>
        <v>2021-10-01(금) 오후 14:00</v>
      </c>
      <c r="E96" s="257"/>
      <c r="F96" s="258"/>
      <c r="G96" s="256" t="str">
        <f>TEXT($G$1, "[$-ko-KR]yyyy-mm-dd(ddd) ") &amp; "오후 19:00"</f>
        <v>2021-10-01(금) 오후 19:00</v>
      </c>
      <c r="H96" s="257"/>
      <c r="I96" s="258"/>
      <c r="J96" s="256" t="str">
        <f>TEXT($G$1, "[$-ko-KR]yyyy-mm-dd(ddd) ") &amp; "오후 21:00"</f>
        <v>2021-10-01(금) 오후 21:00</v>
      </c>
      <c r="K96" s="257"/>
      <c r="L96" s="258"/>
      <c r="M96" s="256" t="str">
        <f>TEXT($G$1+1, "[$-ko-KR]yyyy-mm-dd(ddd) ") &amp; "오전 00:00"</f>
        <v>2021-10-02(토)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16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2021-10-01(금) 오전 00:00</v>
      </c>
      <c r="C123" s="297"/>
      <c r="D123" s="256" t="str">
        <f>TEXT($G$1, "[$-ko-KR]yyyy-mm-dd(ddd) ") &amp; "오후 14:00"</f>
        <v>2021-10-01(금) 오후 14:00</v>
      </c>
      <c r="E123" s="257"/>
      <c r="F123" s="258"/>
      <c r="G123" s="256" t="str">
        <f>TEXT($G$1, "[$-ko-KR]yyyy-mm-dd(ddd) ") &amp; "오후 19:00"</f>
        <v>2021-10-01(금) 오후 19:00</v>
      </c>
      <c r="H123" s="257"/>
      <c r="I123" s="258"/>
      <c r="J123" s="256" t="str">
        <f>TEXT($G$1, "[$-ko-KR]yyyy-mm-dd(ddd) ") &amp; "오후 21:00"</f>
        <v>2021-10-01(금) 오후 21:00</v>
      </c>
      <c r="K123" s="257"/>
      <c r="L123" s="258"/>
      <c r="M123" s="256" t="str">
        <f>TEXT($G$1+1, "[$-ko-KR]yyyy-mm-dd(ddd) ") &amp; "오전 00:00"</f>
        <v>2021-10-02(토)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16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2021-10-01(금) 오전 00:00</v>
      </c>
      <c r="C150" s="297"/>
      <c r="D150" s="256" t="str">
        <f>TEXT($G$1, "[$-ko-KR]yyyy-mm-dd(ddd) ") &amp; "오후 14:00"</f>
        <v>2021-10-01(금) 오후 14:00</v>
      </c>
      <c r="E150" s="257"/>
      <c r="F150" s="258"/>
      <c r="G150" s="256" t="str">
        <f>TEXT($G$1, "[$-ko-KR]yyyy-mm-dd(ddd) ") &amp; "오후 19:00"</f>
        <v>2021-10-01(금) 오후 19:00</v>
      </c>
      <c r="H150" s="257"/>
      <c r="I150" s="258"/>
      <c r="J150" s="256" t="str">
        <f>TEXT($G$1, "[$-ko-KR]yyyy-mm-dd(ddd) ") &amp; "오후 21:00"</f>
        <v>2021-10-01(금) 오후 21:00</v>
      </c>
      <c r="K150" s="257"/>
      <c r="L150" s="258"/>
      <c r="M150" s="256" t="str">
        <f>TEXT($G$1+1, "[$-ko-KR]yyyy-mm-dd(ddd) ") &amp; "오전 00:00"</f>
        <v>2021-10-02(토)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16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2021-10-01(금) 오전 00:00</v>
      </c>
      <c r="C177" s="297"/>
      <c r="D177" s="256" t="str">
        <f>TEXT($G$1, "[$-ko-KR]yyyy-mm-dd(ddd) ") &amp; "오후 14:00"</f>
        <v>2021-10-01(금) 오후 14:00</v>
      </c>
      <c r="E177" s="257"/>
      <c r="F177" s="258"/>
      <c r="G177" s="256" t="str">
        <f>TEXT($G$1, "[$-ko-KR]yyyy-mm-dd(ddd) ") &amp; "오후 19:00"</f>
        <v>2021-10-01(금) 오후 19:00</v>
      </c>
      <c r="H177" s="257"/>
      <c r="I177" s="258"/>
      <c r="J177" s="256" t="str">
        <f>TEXT($G$1, "[$-ko-KR]yyyy-mm-dd(ddd) ") &amp; "오후 21:00"</f>
        <v>2021-10-01(금) 오후 21:00</v>
      </c>
      <c r="K177" s="257"/>
      <c r="L177" s="258"/>
      <c r="M177" s="256" t="str">
        <f>TEXT($G$1+1, "[$-ko-KR]yyyy-mm-dd(ddd) ") &amp; "오전 00:00"</f>
        <v>2021-10-02(토)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81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289">
      <formula>AND($N17 &gt; 0, ISNUMBER($N17))</formula>
    </cfRule>
    <cfRule type="expression" dxfId="3800" priority="290">
      <formula>AND($N17 = 0 * ISNUMBER($N17))</formula>
    </cfRule>
    <cfRule type="expression" dxfId="3799" priority="291">
      <formula>AND($N17 &lt; 0, ISNUMBER($N17))</formula>
    </cfRule>
  </conditionalFormatting>
  <conditionalFormatting sqref="A17:C36 D17:F36">
    <cfRule type="expression" dxfId="3798" priority="298">
      <formula>AND($E17 &gt; 0, ISNUMBER($E17))</formula>
    </cfRule>
    <cfRule type="expression" dxfId="3797" priority="299">
      <formula>AND($E17 = 0 * ISNUMBER($E17))</formula>
    </cfRule>
    <cfRule type="expression" dxfId="3796" priority="300">
      <formula>AND($E17 &lt; 0, ISNUMBER($E17))</formula>
    </cfRule>
  </conditionalFormatting>
  <conditionalFormatting sqref="A17:C36 G17:I36">
    <cfRule type="expression" dxfId="3795" priority="295">
      <formula>AND($H17 &gt; 0, ISNUMBER($H17))</formula>
    </cfRule>
    <cfRule type="expression" dxfId="3794" priority="296">
      <formula>AND($H17 = 0 * ISNUMBER($H17))</formula>
    </cfRule>
    <cfRule type="expression" dxfId="3793" priority="297">
      <formula>AND($H17 &lt; 0, ISNUMBER($H17))</formula>
    </cfRule>
  </conditionalFormatting>
  <conditionalFormatting sqref="A17:C36 J17:L36">
    <cfRule type="expression" dxfId="3792" priority="292">
      <formula>AND($K17 &gt; 0, ISNUMBER($K17))</formula>
    </cfRule>
    <cfRule type="expression" dxfId="3791" priority="293">
      <formula>AND($K17 = 0 * ISNUMBER($K17))</formula>
    </cfRule>
    <cfRule type="expression" dxfId="3790" priority="294">
      <formula>AND($K17 &lt; 0, ISNUMBER($K17))</formula>
    </cfRule>
  </conditionalFormatting>
  <conditionalFormatting sqref="D15:F16 E37:F37">
    <cfRule type="expression" dxfId="3789" priority="286">
      <formula>$E$37 &gt; 0</formula>
    </cfRule>
    <cfRule type="expression" dxfId="3788" priority="287">
      <formula>$E$37 = 0</formula>
    </cfRule>
    <cfRule type="expression" dxfId="3787" priority="288">
      <formula>$E$37 &lt; 0</formula>
    </cfRule>
  </conditionalFormatting>
  <conditionalFormatting sqref="G15:I16 H37:I37">
    <cfRule type="expression" dxfId="3786" priority="283">
      <formula>$H$37 &gt; 0</formula>
    </cfRule>
    <cfRule type="expression" dxfId="3785" priority="284">
      <formula>$H$37 = 0</formula>
    </cfRule>
    <cfRule type="expression" dxfId="3784" priority="285">
      <formula>$H$37 &lt; 0</formula>
    </cfRule>
  </conditionalFormatting>
  <conditionalFormatting sqref="J15:L16 K37:L37">
    <cfRule type="expression" dxfId="3783" priority="280">
      <formula>$K$37 &gt; 0</formula>
    </cfRule>
    <cfRule type="expression" dxfId="3782" priority="281">
      <formula>$K$37 = 0</formula>
    </cfRule>
    <cfRule type="expression" dxfId="3781" priority="282">
      <formula>$K$37 &lt; 0</formula>
    </cfRule>
  </conditionalFormatting>
  <conditionalFormatting sqref="M15:O16 N37:O37">
    <cfRule type="expression" dxfId="3780" priority="277">
      <formula>$N$37 &gt; 0</formula>
    </cfRule>
    <cfRule type="expression" dxfId="3779" priority="278">
      <formula>$N$37 = 0</formula>
    </cfRule>
    <cfRule type="expression" dxfId="3778" priority="279">
      <formula>$N$37 &lt; 0</formula>
    </cfRule>
  </conditionalFormatting>
  <conditionalFormatting sqref="A44:C63 M44:O63">
    <cfRule type="expression" dxfId="3777" priority="265">
      <formula>AND($N44 &gt; 0, ISNUMBER($N44))</formula>
    </cfRule>
    <cfRule type="expression" dxfId="3776" priority="266">
      <formula>AND($N44 = 0 * ISNUMBER($N44))</formula>
    </cfRule>
    <cfRule type="expression" dxfId="3775" priority="267">
      <formula>AND($N44 &lt; 0, ISNUMBER($N44))</formula>
    </cfRule>
  </conditionalFormatting>
  <conditionalFormatting sqref="A44:F63">
    <cfRule type="expression" dxfId="3774" priority="274">
      <formula>AND($E44 &gt; 0, ISNUMBER($E44))</formula>
    </cfRule>
    <cfRule type="expression" dxfId="3773" priority="275">
      <formula>AND($E44 = 0 * ISNUMBER($E44))</formula>
    </cfRule>
    <cfRule type="expression" dxfId="3772" priority="276">
      <formula>AND($E44 &lt; 0, ISNUMBER($E44))</formula>
    </cfRule>
  </conditionalFormatting>
  <conditionalFormatting sqref="A44:C63 G44:I63">
    <cfRule type="expression" dxfId="3771" priority="271">
      <formula>AND($H44 &gt; 0, ISNUMBER($H44))</formula>
    </cfRule>
    <cfRule type="expression" dxfId="3770" priority="272">
      <formula>AND($H44 = 0 * ISNUMBER($H44))</formula>
    </cfRule>
    <cfRule type="expression" dxfId="3769" priority="273">
      <formula>AND($H44 &lt; 0, ISNUMBER($H44))</formula>
    </cfRule>
  </conditionalFormatting>
  <conditionalFormatting sqref="A44:C63 J44:L63">
    <cfRule type="expression" dxfId="3768" priority="268">
      <formula>AND($K44 &gt; 0, ISNUMBER($K44))</formula>
    </cfRule>
    <cfRule type="expression" dxfId="3767" priority="269">
      <formula>AND($K44 = 0 * ISNUMBER($K44))</formula>
    </cfRule>
    <cfRule type="expression" dxfId="3766" priority="270">
      <formula>AND($K44 &lt; 0, ISNUMBER($K44))</formula>
    </cfRule>
  </conditionalFormatting>
  <conditionalFormatting sqref="D42:F43 E64:F64">
    <cfRule type="expression" dxfId="3765" priority="262">
      <formula>$E$64 &gt; 0</formula>
    </cfRule>
    <cfRule type="expression" dxfId="3764" priority="263">
      <formula>$E$64 = 0</formula>
    </cfRule>
    <cfRule type="expression" dxfId="3763" priority="264">
      <formula>$E$64 &lt; 0</formula>
    </cfRule>
  </conditionalFormatting>
  <conditionalFormatting sqref="G42:I43 H64:I64">
    <cfRule type="expression" dxfId="3762" priority="259">
      <formula>$H$64 &gt; 0</formula>
    </cfRule>
    <cfRule type="expression" dxfId="3761" priority="260">
      <formula>$H$64 = 0</formula>
    </cfRule>
    <cfRule type="expression" dxfId="3760" priority="261">
      <formula>$H$64 &lt; 0</formula>
    </cfRule>
  </conditionalFormatting>
  <conditionalFormatting sqref="J42:L43 K64:L64">
    <cfRule type="expression" dxfId="3759" priority="256">
      <formula>$K$64 &gt; 0</formula>
    </cfRule>
    <cfRule type="expression" dxfId="3758" priority="257">
      <formula>$K$64 = 0</formula>
    </cfRule>
    <cfRule type="expression" dxfId="3757" priority="258">
      <formula>$K$64 &lt; 0</formula>
    </cfRule>
  </conditionalFormatting>
  <conditionalFormatting sqref="M42:O43 N64:O64">
    <cfRule type="expression" dxfId="3756" priority="253">
      <formula>$N$64 &gt; 0</formula>
    </cfRule>
    <cfRule type="expression" dxfId="3755" priority="254">
      <formula>$N$64 = 0</formula>
    </cfRule>
    <cfRule type="expression" dxfId="3754" priority="255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215</v>
      </c>
      <c r="B2" s="11" t="s">
        <v>216</v>
      </c>
      <c r="C2" s="95">
        <v>234</v>
      </c>
      <c r="D2" s="92">
        <v>0.13592233009999999</v>
      </c>
      <c r="E2" s="93">
        <v>1093011195.2208238</v>
      </c>
      <c r="F2" s="35"/>
      <c r="G2" s="54"/>
      <c r="H2" s="35"/>
      <c r="I2" s="35"/>
    </row>
    <row r="3" spans="1:18" ht="17.25" thickBot="1">
      <c r="A3" s="40" t="s">
        <v>73</v>
      </c>
      <c r="B3" s="11" t="s">
        <v>74</v>
      </c>
      <c r="C3" s="95">
        <v>41530</v>
      </c>
      <c r="D3" s="92">
        <v>5.83588175E-2</v>
      </c>
      <c r="E3" s="93">
        <v>1882300.8760784999</v>
      </c>
      <c r="F3" s="35"/>
      <c r="G3" s="294" t="s">
        <v>258</v>
      </c>
      <c r="H3" s="306" t="s">
        <v>337</v>
      </c>
      <c r="I3" s="306"/>
      <c r="K3" s="233" t="s">
        <v>34</v>
      </c>
      <c r="L3" s="234"/>
      <c r="M3" s="234"/>
      <c r="N3" s="235"/>
      <c r="O3" s="233" t="s">
        <v>260</v>
      </c>
      <c r="P3" s="234"/>
      <c r="Q3" s="234"/>
      <c r="R3" s="235"/>
    </row>
    <row r="4" spans="1:18" ht="17.25" thickBot="1">
      <c r="A4" s="40" t="s">
        <v>203</v>
      </c>
      <c r="B4" s="11" t="s">
        <v>204</v>
      </c>
      <c r="C4" s="95">
        <v>883</v>
      </c>
      <c r="D4" s="92">
        <v>4.4970414200000003E-2</v>
      </c>
      <c r="E4" s="93">
        <v>281912368.58282894</v>
      </c>
      <c r="F4" s="35"/>
      <c r="G4" s="295"/>
      <c r="H4" s="307"/>
      <c r="I4" s="307"/>
      <c r="K4" s="298" t="s">
        <v>55</v>
      </c>
      <c r="L4" s="310">
        <f ca="1">NOW()</f>
        <v>44488.888159837959</v>
      </c>
      <c r="M4" s="311"/>
      <c r="N4" s="312"/>
      <c r="O4" s="301" t="s">
        <v>55</v>
      </c>
      <c r="P4" s="310">
        <f ca="1">NOW()</f>
        <v>44488.888159837959</v>
      </c>
      <c r="Q4" s="311"/>
      <c r="R4" s="312"/>
    </row>
    <row r="5" spans="1:18" ht="17.25" thickBot="1">
      <c r="A5" s="40" t="s">
        <v>189</v>
      </c>
      <c r="B5" s="11" t="s">
        <v>190</v>
      </c>
      <c r="C5" s="95">
        <v>376</v>
      </c>
      <c r="D5" s="92">
        <v>4.15512465E-2</v>
      </c>
      <c r="E5" s="93">
        <v>90750350.485415041</v>
      </c>
      <c r="F5" s="35"/>
      <c r="K5" s="295"/>
      <c r="L5" s="36" t="s">
        <v>58</v>
      </c>
      <c r="M5" s="73" t="s">
        <v>59</v>
      </c>
      <c r="N5" s="69" t="s">
        <v>262</v>
      </c>
      <c r="O5" s="295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127</v>
      </c>
      <c r="B6" s="11" t="s">
        <v>128</v>
      </c>
      <c r="C6" s="95">
        <v>143</v>
      </c>
      <c r="D6" s="92">
        <v>3.62318841E-2</v>
      </c>
      <c r="E6" s="93">
        <v>189450048.50351149</v>
      </c>
      <c r="F6" s="35"/>
      <c r="G6" s="233" t="s">
        <v>52</v>
      </c>
      <c r="H6" s="234"/>
      <c r="I6" s="23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휴먼스케이프</v>
      </c>
      <c r="P6" s="38">
        <f t="shared" ref="P6:P25" si="2">_xlfn.IFNA(VLOOKUP(O6, $B$2:$D$200, 2, FALSE), "")</f>
        <v>234</v>
      </c>
      <c r="Q6" s="76">
        <f t="shared" ref="Q6:Q25" si="3">_xlfn.IFNA(VLOOKUP(O6, $B$2:$D$200, 3, FALSE), "")</f>
        <v>0.13592233009999999</v>
      </c>
      <c r="R6" s="85">
        <f>_xlfn.IFNA(VLOOKUP(O6, $B$2:$E$200, 4, FALSE), "")</f>
        <v>1093011195.2208238</v>
      </c>
    </row>
    <row r="7" spans="1:18">
      <c r="A7" s="40" t="s">
        <v>237</v>
      </c>
      <c r="B7" s="11" t="s">
        <v>238</v>
      </c>
      <c r="C7" s="95">
        <v>178</v>
      </c>
      <c r="D7" s="92">
        <v>3.4883720899999998E-2</v>
      </c>
      <c r="E7" s="93">
        <v>763882559.57840919</v>
      </c>
      <c r="F7" s="35"/>
      <c r="G7" s="242" t="s">
        <v>36</v>
      </c>
      <c r="H7" s="243"/>
      <c r="I7" s="24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코스모스</v>
      </c>
      <c r="P7" s="39">
        <f t="shared" si="2"/>
        <v>41530</v>
      </c>
      <c r="Q7" s="77">
        <f t="shared" si="3"/>
        <v>5.83588175E-2</v>
      </c>
      <c r="R7" s="86">
        <f t="shared" ref="R7:R25" si="5">_xlfn.IFNA(VLOOKUP(O7, $B$2:$E$200, 4, FALSE), "")</f>
        <v>1882300.8760784999</v>
      </c>
    </row>
    <row r="8" spans="1:18" ht="17.25" thickBot="1">
      <c r="A8" s="40" t="s">
        <v>155</v>
      </c>
      <c r="B8" s="11" t="s">
        <v>156</v>
      </c>
      <c r="C8" s="95">
        <v>35900</v>
      </c>
      <c r="D8" s="92">
        <v>3.1312841100000002E-2</v>
      </c>
      <c r="E8" s="93">
        <v>151083.97712174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폴리매쓰</v>
      </c>
      <c r="P8" s="39">
        <f t="shared" si="2"/>
        <v>883</v>
      </c>
      <c r="Q8" s="77">
        <f t="shared" si="3"/>
        <v>4.4970414200000003E-2</v>
      </c>
      <c r="R8" s="86">
        <f t="shared" si="5"/>
        <v>281912368.58282894</v>
      </c>
    </row>
    <row r="9" spans="1:18" ht="17.25" thickBot="1">
      <c r="A9" s="40" t="s">
        <v>225</v>
      </c>
      <c r="B9" s="11" t="s">
        <v>226</v>
      </c>
      <c r="C9" s="95">
        <v>900</v>
      </c>
      <c r="D9" s="92">
        <v>2.5056947600000001E-2</v>
      </c>
      <c r="E9" s="93">
        <v>99076673.999140635</v>
      </c>
      <c r="F9" s="35"/>
      <c r="G9" s="9" t="s">
        <v>38</v>
      </c>
      <c r="H9" s="234" t="s">
        <v>37</v>
      </c>
      <c r="I9" s="23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아르고</v>
      </c>
      <c r="P9" s="39">
        <f t="shared" si="2"/>
        <v>376</v>
      </c>
      <c r="Q9" s="77">
        <f t="shared" si="3"/>
        <v>4.15512465E-2</v>
      </c>
      <c r="R9" s="86">
        <f t="shared" si="5"/>
        <v>90750350.485415041</v>
      </c>
    </row>
    <row r="10" spans="1:18">
      <c r="A10" s="40" t="s">
        <v>149</v>
      </c>
      <c r="B10" s="11" t="s">
        <v>150</v>
      </c>
      <c r="C10" s="95">
        <v>124</v>
      </c>
      <c r="D10" s="92">
        <v>2.4793388400000001E-2</v>
      </c>
      <c r="E10" s="93">
        <v>179238029.4851501</v>
      </c>
      <c r="F10" s="35"/>
      <c r="G10" s="308">
        <f>_xlfn.IFNA(VLOOKUP(G7, $B$2:$D$200, 3, FALSE), "-")</f>
        <v>-5.1864238000000002E-3</v>
      </c>
      <c r="H10" s="302">
        <f>_xlfn.IFNA(VLOOKUP(G7, $B$2:$D$200, 2, FALSE), "-")</f>
        <v>76149000</v>
      </c>
      <c r="I10" s="30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오브스</v>
      </c>
      <c r="P10" s="39">
        <f t="shared" si="2"/>
        <v>143</v>
      </c>
      <c r="Q10" s="77">
        <f t="shared" si="3"/>
        <v>3.62318841E-2</v>
      </c>
      <c r="R10" s="90">
        <f t="shared" si="5"/>
        <v>189450048.50351149</v>
      </c>
    </row>
    <row r="11" spans="1:18" ht="17.25" thickBot="1">
      <c r="A11" s="40" t="s">
        <v>233</v>
      </c>
      <c r="B11" s="11" t="s">
        <v>234</v>
      </c>
      <c r="C11" s="95">
        <v>704</v>
      </c>
      <c r="D11" s="92">
        <v>2.3255814E-2</v>
      </c>
      <c r="E11" s="93">
        <v>3286517.06550234</v>
      </c>
      <c r="F11" s="35"/>
      <c r="G11" s="309"/>
      <c r="H11" s="304"/>
      <c r="I11" s="30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에스티피</v>
      </c>
      <c r="P11" s="45">
        <f t="shared" si="2"/>
        <v>178</v>
      </c>
      <c r="Q11" s="80">
        <f t="shared" si="3"/>
        <v>3.4883720899999998E-2</v>
      </c>
      <c r="R11" s="99">
        <f t="shared" si="5"/>
        <v>763882559.57840919</v>
      </c>
    </row>
    <row r="12" spans="1:18" ht="17.25" thickBot="1">
      <c r="A12" s="40" t="s">
        <v>147</v>
      </c>
      <c r="B12" s="11" t="s">
        <v>148</v>
      </c>
      <c r="C12" s="95">
        <v>13.6</v>
      </c>
      <c r="D12" s="92">
        <v>2.2556390999999999E-2</v>
      </c>
      <c r="E12" s="93">
        <v>1633401069.0065696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웨이브</v>
      </c>
      <c r="P12" s="39">
        <f t="shared" si="2"/>
        <v>35900</v>
      </c>
      <c r="Q12" s="77">
        <f t="shared" si="3"/>
        <v>3.1312841100000002E-2</v>
      </c>
      <c r="R12" s="86">
        <f t="shared" si="5"/>
        <v>151083.97712174</v>
      </c>
    </row>
    <row r="13" spans="1:18" ht="17.25" thickBot="1">
      <c r="A13" s="40" t="s">
        <v>217</v>
      </c>
      <c r="B13" s="11" t="s">
        <v>218</v>
      </c>
      <c r="C13" s="95">
        <v>233</v>
      </c>
      <c r="D13" s="92">
        <v>2.1929824600000002E-2</v>
      </c>
      <c r="E13" s="93">
        <v>26911734.939602841</v>
      </c>
      <c r="F13" s="35"/>
      <c r="G13" s="233" t="s">
        <v>70</v>
      </c>
      <c r="H13" s="234"/>
      <c r="I13" s="23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헌트</v>
      </c>
      <c r="P13" s="39">
        <f t="shared" si="2"/>
        <v>900</v>
      </c>
      <c r="Q13" s="77">
        <f t="shared" si="3"/>
        <v>2.5056947600000001E-2</v>
      </c>
      <c r="R13" s="86">
        <f t="shared" si="5"/>
        <v>99076673.999140635</v>
      </c>
    </row>
    <row r="14" spans="1:18">
      <c r="A14" s="40" t="s">
        <v>105</v>
      </c>
      <c r="B14" s="11" t="s">
        <v>106</v>
      </c>
      <c r="C14" s="95">
        <v>2515</v>
      </c>
      <c r="D14" s="92">
        <v>2.0283975700000002E-2</v>
      </c>
      <c r="E14" s="93">
        <v>17406787.549576141</v>
      </c>
      <c r="F14" s="35"/>
      <c r="G14" s="242" t="s">
        <v>36</v>
      </c>
      <c r="H14" s="243"/>
      <c r="I14" s="24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트론</v>
      </c>
      <c r="P14" s="39">
        <f t="shared" si="2"/>
        <v>124</v>
      </c>
      <c r="Q14" s="77">
        <f t="shared" si="3"/>
        <v>2.4793388400000001E-2</v>
      </c>
      <c r="R14" s="86">
        <f t="shared" si="5"/>
        <v>179238029.4851501</v>
      </c>
    </row>
    <row r="15" spans="1:18" ht="17.25" thickBot="1">
      <c r="A15" s="40" t="s">
        <v>205</v>
      </c>
      <c r="B15" s="11" t="s">
        <v>206</v>
      </c>
      <c r="C15" s="95">
        <v>15.8</v>
      </c>
      <c r="D15" s="92">
        <v>1.9354838700000002E-2</v>
      </c>
      <c r="E15" s="93">
        <v>270891542.25423855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스팀</v>
      </c>
      <c r="P15" s="37">
        <f t="shared" si="2"/>
        <v>704</v>
      </c>
      <c r="Q15" s="79">
        <f t="shared" si="3"/>
        <v>2.3255814E-2</v>
      </c>
      <c r="R15" s="87">
        <f t="shared" si="5"/>
        <v>3286517.06550234</v>
      </c>
    </row>
    <row r="16" spans="1:18" ht="17.25" thickBot="1">
      <c r="A16" s="40" t="s">
        <v>183</v>
      </c>
      <c r="B16" s="11" t="s">
        <v>184</v>
      </c>
      <c r="C16" s="95">
        <v>10130</v>
      </c>
      <c r="D16" s="92">
        <v>1.9114688099999999E-2</v>
      </c>
      <c r="E16" s="93">
        <v>1310844.19772236</v>
      </c>
      <c r="F16" s="35"/>
      <c r="G16" s="9" t="s">
        <v>38</v>
      </c>
      <c r="H16" s="234" t="s">
        <v>37</v>
      </c>
      <c r="I16" s="23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캐리프로토콜</v>
      </c>
      <c r="P16" s="38">
        <f t="shared" si="2"/>
        <v>13.6</v>
      </c>
      <c r="Q16" s="76">
        <f t="shared" si="3"/>
        <v>2.2556390999999999E-2</v>
      </c>
      <c r="R16" s="85">
        <f t="shared" si="5"/>
        <v>1633401069.0065696</v>
      </c>
    </row>
    <row r="17" spans="1:18">
      <c r="A17" s="40" t="s">
        <v>185</v>
      </c>
      <c r="B17" s="11" t="s">
        <v>186</v>
      </c>
      <c r="C17" s="95">
        <v>16.7</v>
      </c>
      <c r="D17" s="92">
        <v>1.8292682899999999E-2</v>
      </c>
      <c r="E17" s="93">
        <v>1264676959.5883081</v>
      </c>
      <c r="F17" s="35"/>
      <c r="G17" s="308">
        <f>_xlfn.IFNA(VLOOKUP(G14, $B$2:$D$200, 3, FALSE), "-")</f>
        <v>-5.1864238000000002E-3</v>
      </c>
      <c r="H17" s="302">
        <f>_xlfn.IFNA(VLOOKUP(G14, $B$2:$D$200, 2, FALSE), "-")</f>
        <v>76149000</v>
      </c>
      <c r="I17" s="30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센티넬프로토콜</v>
      </c>
      <c r="P17" s="39">
        <f t="shared" si="2"/>
        <v>233</v>
      </c>
      <c r="Q17" s="77">
        <f t="shared" si="3"/>
        <v>2.1929824600000002E-2</v>
      </c>
      <c r="R17" s="86">
        <f t="shared" si="5"/>
        <v>26911734.939602841</v>
      </c>
    </row>
    <row r="18" spans="1:18" ht="17.25" thickBot="1">
      <c r="A18" s="40" t="s">
        <v>171</v>
      </c>
      <c r="B18" s="11" t="s">
        <v>172</v>
      </c>
      <c r="C18" s="95">
        <v>426</v>
      </c>
      <c r="D18" s="92">
        <v>1.67064439E-2</v>
      </c>
      <c r="E18" s="93">
        <v>12927485.19420992</v>
      </c>
      <c r="F18" s="35"/>
      <c r="G18" s="309"/>
      <c r="H18" s="304"/>
      <c r="I18" s="30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아이콘</v>
      </c>
      <c r="P18" s="39">
        <f t="shared" si="2"/>
        <v>2515</v>
      </c>
      <c r="Q18" s="77">
        <f t="shared" si="3"/>
        <v>2.0283975700000002E-2</v>
      </c>
      <c r="R18" s="86">
        <f t="shared" si="5"/>
        <v>17406787.549576141</v>
      </c>
    </row>
    <row r="19" spans="1:18" ht="17.25" thickBot="1">
      <c r="A19" s="40" t="s">
        <v>243</v>
      </c>
      <c r="B19" s="11" t="s">
        <v>244</v>
      </c>
      <c r="C19" s="95">
        <v>8425</v>
      </c>
      <c r="D19" s="92">
        <v>1.62846803E-2</v>
      </c>
      <c r="E19" s="93">
        <v>155331.28467734001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메인프레임</v>
      </c>
      <c r="P19" s="39">
        <f t="shared" si="2"/>
        <v>15.8</v>
      </c>
      <c r="Q19" s="77">
        <f t="shared" si="3"/>
        <v>1.9354838700000002E-2</v>
      </c>
      <c r="R19" s="86">
        <f t="shared" si="5"/>
        <v>270891542.25423855</v>
      </c>
    </row>
    <row r="20" spans="1:18" ht="17.25" thickBot="1">
      <c r="A20" s="40" t="s">
        <v>209</v>
      </c>
      <c r="B20" s="11" t="s">
        <v>210</v>
      </c>
      <c r="C20" s="95">
        <v>1330</v>
      </c>
      <c r="D20" s="92">
        <v>1.52671756E-2</v>
      </c>
      <c r="E20" s="93">
        <v>7493555.8207840696</v>
      </c>
      <c r="F20" s="35"/>
      <c r="G20" s="233" t="s">
        <v>254</v>
      </c>
      <c r="H20" s="234"/>
      <c r="I20" s="23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톤</v>
      </c>
      <c r="P20" s="39">
        <f t="shared" si="2"/>
        <v>10130</v>
      </c>
      <c r="Q20" s="77">
        <f t="shared" si="3"/>
        <v>1.9114688099999999E-2</v>
      </c>
      <c r="R20" s="90">
        <f t="shared" si="5"/>
        <v>1310844.19772236</v>
      </c>
    </row>
    <row r="21" spans="1:18">
      <c r="A21" s="40" t="s">
        <v>201</v>
      </c>
      <c r="B21" s="11" t="s">
        <v>202</v>
      </c>
      <c r="C21" s="95">
        <v>21</v>
      </c>
      <c r="D21" s="92">
        <v>1.44927536E-2</v>
      </c>
      <c r="E21" s="93">
        <v>1395045325.2725546</v>
      </c>
      <c r="F21" s="35"/>
      <c r="G21" s="242" t="s">
        <v>36</v>
      </c>
      <c r="H21" s="243"/>
      <c r="I21" s="24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썬더토큰</v>
      </c>
      <c r="P21" s="45">
        <f t="shared" si="2"/>
        <v>16.7</v>
      </c>
      <c r="Q21" s="80">
        <f t="shared" si="3"/>
        <v>1.8292682899999999E-2</v>
      </c>
      <c r="R21" s="99">
        <f t="shared" si="5"/>
        <v>1264676959.5883081</v>
      </c>
    </row>
    <row r="22" spans="1:18" ht="17.25" thickBot="1">
      <c r="A22" s="40" t="s">
        <v>53</v>
      </c>
      <c r="B22" s="11" t="s">
        <v>330</v>
      </c>
      <c r="C22" s="95">
        <v>447</v>
      </c>
      <c r="D22" s="92">
        <v>1.36054422E-2</v>
      </c>
      <c r="E22" s="93">
        <v>10038119.210701561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파워렛저</v>
      </c>
      <c r="P22" s="39">
        <f t="shared" si="2"/>
        <v>426</v>
      </c>
      <c r="Q22" s="77">
        <f t="shared" si="3"/>
        <v>1.67064439E-2</v>
      </c>
      <c r="R22" s="86">
        <f t="shared" si="5"/>
        <v>12927485.19420992</v>
      </c>
    </row>
    <row r="23" spans="1:18" ht="17.25" thickBot="1">
      <c r="A23" s="40" t="s">
        <v>245</v>
      </c>
      <c r="B23" s="11" t="s">
        <v>246</v>
      </c>
      <c r="C23" s="95">
        <v>2530</v>
      </c>
      <c r="D23" s="92">
        <v>1.2E-2</v>
      </c>
      <c r="E23" s="93">
        <v>1750062.5157412</v>
      </c>
      <c r="F23" s="35"/>
      <c r="G23" s="9" t="s">
        <v>38</v>
      </c>
      <c r="H23" s="234" t="s">
        <v>37</v>
      </c>
      <c r="I23" s="23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스팀달러</v>
      </c>
      <c r="P23" s="39">
        <f t="shared" si="2"/>
        <v>8425</v>
      </c>
      <c r="Q23" s="77">
        <f t="shared" si="3"/>
        <v>1.62846803E-2</v>
      </c>
      <c r="R23" s="86">
        <f t="shared" si="5"/>
        <v>155331.28467734001</v>
      </c>
    </row>
    <row r="24" spans="1:18">
      <c r="A24" s="40" t="s">
        <v>247</v>
      </c>
      <c r="B24" s="11" t="s">
        <v>248</v>
      </c>
      <c r="C24" s="95">
        <v>93.4</v>
      </c>
      <c r="D24" s="92">
        <v>1.1917659800000001E-2</v>
      </c>
      <c r="E24" s="93">
        <v>62160879.898000456</v>
      </c>
      <c r="F24" s="35"/>
      <c r="G24" s="308">
        <f>_xlfn.IFNA(VLOOKUP(G21, $B$2:$D$200, 3, FALSE), "-")</f>
        <v>-5.1864238000000002E-3</v>
      </c>
      <c r="H24" s="302">
        <f>_xlfn.IFNA(VLOOKUP(G21, $B$2:$D$200, 2, FALSE), "-")</f>
        <v>76149000</v>
      </c>
      <c r="I24" s="30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밀크</v>
      </c>
      <c r="P24" s="39">
        <f t="shared" si="2"/>
        <v>1330</v>
      </c>
      <c r="Q24" s="77">
        <f t="shared" si="3"/>
        <v>1.52671756E-2</v>
      </c>
      <c r="R24" s="86">
        <f t="shared" si="5"/>
        <v>7493555.8207840696</v>
      </c>
    </row>
    <row r="25" spans="1:18" ht="17.25" thickBot="1">
      <c r="A25" s="40" t="s">
        <v>95</v>
      </c>
      <c r="B25" s="11" t="s">
        <v>96</v>
      </c>
      <c r="C25" s="95">
        <v>8190</v>
      </c>
      <c r="D25" s="92">
        <v>1.17356393E-2</v>
      </c>
      <c r="E25" s="93">
        <v>2606567.3204617901</v>
      </c>
      <c r="F25" s="35"/>
      <c r="G25" s="309"/>
      <c r="H25" s="304"/>
      <c r="I25" s="30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리퍼리움</v>
      </c>
      <c r="P25" s="37">
        <f t="shared" si="2"/>
        <v>21</v>
      </c>
      <c r="Q25" s="79">
        <f t="shared" si="3"/>
        <v>1.44927536E-2</v>
      </c>
      <c r="R25" s="87">
        <f t="shared" si="5"/>
        <v>1395045325.2725546</v>
      </c>
    </row>
    <row r="26" spans="1:18">
      <c r="A26" s="40" t="s">
        <v>109</v>
      </c>
      <c r="B26" s="11" t="s">
        <v>110</v>
      </c>
      <c r="C26" s="95">
        <v>7305</v>
      </c>
      <c r="D26" s="92">
        <v>1.10726644E-2</v>
      </c>
      <c r="E26" s="93">
        <v>204565.65347501999</v>
      </c>
      <c r="F26" s="35"/>
    </row>
    <row r="27" spans="1:18" ht="17.25" thickBot="1">
      <c r="A27" s="40" t="s">
        <v>229</v>
      </c>
      <c r="B27" s="11" t="s">
        <v>230</v>
      </c>
      <c r="C27" s="95">
        <v>940</v>
      </c>
      <c r="D27" s="92">
        <v>1.0752688200000001E-2</v>
      </c>
      <c r="E27" s="93">
        <v>53662057.21184098</v>
      </c>
      <c r="F27" s="35"/>
    </row>
    <row r="28" spans="1:18" ht="17.25" thickBot="1">
      <c r="A28" s="40" t="s">
        <v>207</v>
      </c>
      <c r="B28" s="11" t="s">
        <v>208</v>
      </c>
      <c r="C28" s="95">
        <v>19.2</v>
      </c>
      <c r="D28" s="92">
        <v>1.05263158E-2</v>
      </c>
      <c r="E28" s="93">
        <v>287506722.30057031</v>
      </c>
      <c r="F28" s="35"/>
      <c r="G28" s="233" t="s">
        <v>46</v>
      </c>
      <c r="H28" s="234"/>
      <c r="I28" s="234"/>
      <c r="J28" s="235"/>
      <c r="K28" s="233" t="s">
        <v>44</v>
      </c>
      <c r="L28" s="234"/>
      <c r="M28" s="234"/>
      <c r="N28" s="235"/>
      <c r="O28" s="233" t="s">
        <v>45</v>
      </c>
      <c r="P28" s="234"/>
      <c r="Q28" s="234"/>
      <c r="R28" s="235"/>
    </row>
    <row r="29" spans="1:18" ht="17.25" thickBot="1">
      <c r="A29" s="40" t="s">
        <v>169</v>
      </c>
      <c r="B29" s="11" t="s">
        <v>170</v>
      </c>
      <c r="C29" s="95">
        <v>3875</v>
      </c>
      <c r="D29" s="92">
        <v>9.1145832999999996E-3</v>
      </c>
      <c r="E29" s="93">
        <v>1116166.48997972</v>
      </c>
      <c r="F29" s="35"/>
      <c r="G29" s="298" t="s">
        <v>55</v>
      </c>
      <c r="H29" s="310">
        <f ca="1">NOW()</f>
        <v>44488.888159837959</v>
      </c>
      <c r="I29" s="311"/>
      <c r="J29" s="312"/>
      <c r="K29" s="301" t="s">
        <v>55</v>
      </c>
      <c r="L29" s="310">
        <f ca="1">NOW()</f>
        <v>44488.888159837959</v>
      </c>
      <c r="M29" s="311"/>
      <c r="N29" s="312"/>
      <c r="O29" s="301" t="s">
        <v>55</v>
      </c>
      <c r="P29" s="310">
        <f ca="1">NOW()</f>
        <v>44488.888159837959</v>
      </c>
      <c r="Q29" s="311"/>
      <c r="R29" s="312"/>
    </row>
    <row r="30" spans="1:18" ht="17.25" thickBot="1">
      <c r="A30" s="40" t="s">
        <v>135</v>
      </c>
      <c r="B30" s="11" t="s">
        <v>136</v>
      </c>
      <c r="C30" s="95">
        <v>349</v>
      </c>
      <c r="D30" s="92">
        <v>8.6705202000000002E-3</v>
      </c>
      <c r="E30" s="93">
        <v>9715315.3419658504</v>
      </c>
      <c r="F30" s="35"/>
      <c r="G30" s="295"/>
      <c r="H30" s="36" t="s">
        <v>58</v>
      </c>
      <c r="I30" s="73" t="s">
        <v>59</v>
      </c>
      <c r="J30" s="69" t="s">
        <v>262</v>
      </c>
      <c r="K30" s="295"/>
      <c r="L30" s="36" t="s">
        <v>58</v>
      </c>
      <c r="M30" s="73" t="s">
        <v>59</v>
      </c>
      <c r="N30" s="69" t="s">
        <v>262</v>
      </c>
      <c r="O30" s="295"/>
      <c r="P30" s="36" t="s">
        <v>58</v>
      </c>
      <c r="Q30" s="73" t="s">
        <v>59</v>
      </c>
      <c r="R30" s="69" t="s">
        <v>262</v>
      </c>
    </row>
    <row r="31" spans="1:18">
      <c r="A31" s="40" t="s">
        <v>66</v>
      </c>
      <c r="B31" s="11" t="s">
        <v>67</v>
      </c>
      <c r="C31" s="95">
        <v>4740</v>
      </c>
      <c r="D31" s="92">
        <v>8.5106382999999997E-3</v>
      </c>
      <c r="E31" s="93">
        <v>788611.04748505994</v>
      </c>
      <c r="F31" s="35"/>
      <c r="G31" s="55" t="str">
        <f ca="1">IFERROR(OFFSET(INDIRECT($H$3 &amp; "!A98"), 0, 0), "")</f>
        <v>앵커</v>
      </c>
      <c r="H31" s="38">
        <f t="shared" ref="H31:H50" ca="1" si="7">_xlfn.IFNA(VLOOKUP(G31, $B$2:$D$200, 2, FALSE), "")</f>
        <v>120</v>
      </c>
      <c r="I31" s="76">
        <f t="shared" ref="I31:I50" ca="1" si="8">_xlfn.IFNA(VLOOKUP(G31, $B$2:$D$200, 3, FALSE), "")</f>
        <v>-6.25E-2</v>
      </c>
      <c r="J31" s="85">
        <f ca="1">_xlfn.IFNA(VLOOKUP(G31, $B$2:$E$200, 4, FALSE), "")</f>
        <v>242333034.69532776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22.3</v>
      </c>
      <c r="M31" s="76">
        <f t="shared" ref="M31:M50" ca="1" si="10">_xlfn.IFNA(VLOOKUP(K31, $B$2:$D$200, 3, FALSE), "")</f>
        <v>-1.76211454E-2</v>
      </c>
      <c r="N31" s="85">
        <f ca="1">_xlfn.IFNA(VLOOKUP(K31, $B$2:$E$200, 4, FALSE), "")</f>
        <v>273659661.1480729</v>
      </c>
      <c r="O31" s="55" t="str">
        <f ca="1">IFERROR(OFFSET(INDIRECT($H$3 &amp; "!A71"), 0, 0), "")</f>
        <v>앵커</v>
      </c>
      <c r="P31" s="38">
        <f t="shared" ref="P31:P50" ca="1" si="11">_xlfn.IFNA(VLOOKUP(O31, $B$2:$D$200, 2, FALSE), "")</f>
        <v>120</v>
      </c>
      <c r="Q31" s="76">
        <f t="shared" ref="Q31:Q50" ca="1" si="12">_xlfn.IFNA(VLOOKUP(O31, $B$2:$D$200, 3, FALSE), "")</f>
        <v>-6.25E-2</v>
      </c>
      <c r="R31" s="85">
        <f ca="1">_xlfn.IFNA(VLOOKUP(O31, $B$2:$E$200, 4, FALSE), "")</f>
        <v>242333034.69532776</v>
      </c>
    </row>
    <row r="32" spans="1:18">
      <c r="A32" s="40" t="s">
        <v>60</v>
      </c>
      <c r="B32" s="11" t="s">
        <v>61</v>
      </c>
      <c r="C32" s="95">
        <v>933</v>
      </c>
      <c r="D32" s="92">
        <v>7.5593952000000001E-3</v>
      </c>
      <c r="E32" s="93">
        <v>3919940.472474</v>
      </c>
      <c r="F32" s="35"/>
      <c r="G32" s="56" t="str">
        <f ca="1">IFERROR(OFFSET(INDIRECT($H$3 &amp; "!A98"), 1, 0), "")</f>
        <v>스택스</v>
      </c>
      <c r="H32" s="39">
        <f t="shared" ca="1" si="7"/>
        <v>2855</v>
      </c>
      <c r="I32" s="77">
        <f t="shared" ca="1" si="8"/>
        <v>-0.1092043682</v>
      </c>
      <c r="J32" s="86">
        <f t="shared" ref="J32:J50" ca="1" si="13">_xlfn.IFNA(VLOOKUP(G32, $B$2:$E$200, 4, FALSE), "")</f>
        <v>65878577.119150661</v>
      </c>
      <c r="K32" s="56" t="str">
        <f ca="1">IFERROR(OFFSET(INDIRECT($H$3 &amp; "!A44"), 1, 0), "")</f>
        <v>메디블록</v>
      </c>
      <c r="L32" s="39">
        <f t="shared" ca="1" si="9"/>
        <v>82.9</v>
      </c>
      <c r="M32" s="77">
        <f t="shared" ca="1" si="10"/>
        <v>3.6319613000000001E-3</v>
      </c>
      <c r="N32" s="86">
        <f t="shared" ref="N32:N50" ca="1" si="14">_xlfn.IFNA(VLOOKUP(K32, $B$2:$E$200, 4, FALSE), "")</f>
        <v>128506769.16163094</v>
      </c>
      <c r="O32" s="56" t="str">
        <f ca="1">IFERROR(OFFSET(INDIRECT($H$3 &amp; "!A71"), 1, 0), "")</f>
        <v>왁스</v>
      </c>
      <c r="P32" s="39">
        <f t="shared" ca="1" si="11"/>
        <v>356</v>
      </c>
      <c r="Q32" s="77">
        <f t="shared" ca="1" si="12"/>
        <v>-1.65745856E-2</v>
      </c>
      <c r="R32" s="86">
        <f t="shared" ref="R32:R50" ca="1" si="15">_xlfn.IFNA(VLOOKUP(O32, $B$2:$E$200, 4, FALSE), "")</f>
        <v>38631804.528862998</v>
      </c>
    </row>
    <row r="33" spans="1:18">
      <c r="A33" s="40" t="s">
        <v>161</v>
      </c>
      <c r="B33" s="11" t="s">
        <v>162</v>
      </c>
      <c r="C33" s="95">
        <v>718</v>
      </c>
      <c r="D33" s="92">
        <v>7.0126227000000003E-3</v>
      </c>
      <c r="E33" s="93">
        <v>20363799.036955491</v>
      </c>
      <c r="F33" s="35"/>
      <c r="G33" s="56" t="str">
        <f ca="1">IFERROR(OFFSET(INDIRECT($H$3 &amp; "!A98"), 2, 0), "")</f>
        <v>왁스</v>
      </c>
      <c r="H33" s="39">
        <f t="shared" ca="1" si="7"/>
        <v>356</v>
      </c>
      <c r="I33" s="77">
        <f t="shared" ca="1" si="8"/>
        <v>-1.65745856E-2</v>
      </c>
      <c r="J33" s="86">
        <f t="shared" ca="1" si="13"/>
        <v>38631804.528862998</v>
      </c>
      <c r="K33" s="56" t="str">
        <f ca="1">IFERROR(OFFSET(INDIRECT($H$3 &amp; "!A44"), 2, 0), "")</f>
        <v>비트토렌트</v>
      </c>
      <c r="L33" s="39">
        <f t="shared" ca="1" si="9"/>
        <v>4.4000000000000004</v>
      </c>
      <c r="M33" s="77">
        <f t="shared" ca="1" si="10"/>
        <v>-2.2675737E-3</v>
      </c>
      <c r="N33" s="86">
        <f t="shared" ca="1" si="14"/>
        <v>2983790295.3913589</v>
      </c>
      <c r="O33" s="56" t="str">
        <f ca="1">IFERROR(OFFSET(INDIRECT($H$3 &amp; "!A71"), 2, 0), "")</f>
        <v>도지코인</v>
      </c>
      <c r="P33" s="39">
        <f t="shared" ca="1" si="11"/>
        <v>303</v>
      </c>
      <c r="Q33" s="77">
        <f t="shared" ca="1" si="12"/>
        <v>-9.8039215999999995E-3</v>
      </c>
      <c r="R33" s="86">
        <f t="shared" ca="1" si="15"/>
        <v>317275935.9992885</v>
      </c>
    </row>
    <row r="34" spans="1:18">
      <c r="A34" s="40" t="s">
        <v>68</v>
      </c>
      <c r="B34" s="11" t="s">
        <v>69</v>
      </c>
      <c r="C34" s="95">
        <v>8725</v>
      </c>
      <c r="D34" s="92">
        <v>6.9244084999999997E-3</v>
      </c>
      <c r="E34" s="93">
        <v>954324.69529255002</v>
      </c>
      <c r="F34" s="35"/>
      <c r="G34" s="56" t="str">
        <f ca="1">IFERROR(OFFSET(INDIRECT($H$3 &amp; "!A98"), 3, 0), "")</f>
        <v>도지코인</v>
      </c>
      <c r="H34" s="39">
        <f t="shared" ca="1" si="7"/>
        <v>303</v>
      </c>
      <c r="I34" s="77">
        <f t="shared" ca="1" si="8"/>
        <v>-9.8039215999999995E-3</v>
      </c>
      <c r="J34" s="86">
        <f t="shared" ca="1" si="13"/>
        <v>317275935.9992885</v>
      </c>
      <c r="K34" s="56" t="str">
        <f ca="1">IFERROR(OFFSET(INDIRECT($H$3 &amp; "!A44"), 3, 0), "")</f>
        <v>아이오에스티</v>
      </c>
      <c r="L34" s="39">
        <f t="shared" ca="1" si="9"/>
        <v>62.2</v>
      </c>
      <c r="M34" s="77">
        <f t="shared" ca="1" si="10"/>
        <v>6.4724919000000002E-3</v>
      </c>
      <c r="N34" s="86">
        <f t="shared" ca="1" si="14"/>
        <v>81921550.521299735</v>
      </c>
      <c r="O34" s="56" t="str">
        <f ca="1">IFERROR(OFFSET(INDIRECT($H$3 &amp; "!A71"), 3, 0), "")</f>
        <v>디카르고</v>
      </c>
      <c r="P34" s="39">
        <f t="shared" ca="1" si="11"/>
        <v>170</v>
      </c>
      <c r="Q34" s="77">
        <f t="shared" ca="1" si="12"/>
        <v>-3.9548022600000003E-2</v>
      </c>
      <c r="R34" s="86">
        <f t="shared" ca="1" si="15"/>
        <v>40542667.5889256</v>
      </c>
    </row>
    <row r="35" spans="1:18">
      <c r="A35" s="40" t="s">
        <v>64</v>
      </c>
      <c r="B35" s="11" t="s">
        <v>65</v>
      </c>
      <c r="C35" s="95">
        <v>62.2</v>
      </c>
      <c r="D35" s="92">
        <v>6.4724919000000002E-3</v>
      </c>
      <c r="E35" s="93">
        <v>81921550.521299735</v>
      </c>
      <c r="F35" s="35"/>
      <c r="G35" s="58" t="str">
        <f ca="1">IFERROR(OFFSET(INDIRECT($H$3 &amp; "!A98"), 4, 0), "")</f>
        <v>던프로토콜</v>
      </c>
      <c r="H35" s="44">
        <f t="shared" ca="1" si="7"/>
        <v>4165</v>
      </c>
      <c r="I35" s="78">
        <f t="shared" ca="1" si="8"/>
        <v>-6.6143497800000006E-2</v>
      </c>
      <c r="J35" s="90">
        <f t="shared" ca="1" si="13"/>
        <v>13435740.446705541</v>
      </c>
      <c r="K35" s="58" t="str">
        <f ca="1">IFERROR(OFFSET(INDIRECT($H$3 &amp; "!A44"), 4, 0), "")</f>
        <v>스톰엑스</v>
      </c>
      <c r="L35" s="44">
        <f t="shared" ca="1" si="9"/>
        <v>37.5</v>
      </c>
      <c r="M35" s="78">
        <f t="shared" ca="1" si="10"/>
        <v>-1.3157894700000001E-2</v>
      </c>
      <c r="N35" s="90">
        <f t="shared" ca="1" si="14"/>
        <v>80314867.759078875</v>
      </c>
      <c r="O35" s="58" t="str">
        <f ca="1">IFERROR(OFFSET(INDIRECT($H$3 &amp; "!A71"), 4, 0), "")</f>
        <v>샌드박스</v>
      </c>
      <c r="P35" s="44">
        <f t="shared" ca="1" si="11"/>
        <v>899</v>
      </c>
      <c r="Q35" s="78">
        <f t="shared" ca="1" si="12"/>
        <v>-8.8202867000000008E-3</v>
      </c>
      <c r="R35" s="90">
        <f t="shared" ca="1" si="15"/>
        <v>7056155.3566081002</v>
      </c>
    </row>
    <row r="36" spans="1:18">
      <c r="A36" s="40" t="s">
        <v>79</v>
      </c>
      <c r="B36" s="11" t="s">
        <v>80</v>
      </c>
      <c r="C36" s="95">
        <v>847</v>
      </c>
      <c r="D36" s="92">
        <v>5.9382423000000004E-3</v>
      </c>
      <c r="E36" s="93">
        <v>1964754.2198694299</v>
      </c>
      <c r="F36" s="35"/>
      <c r="G36" s="56" t="str">
        <f ca="1">IFERROR(OFFSET(INDIRECT($H$3 &amp; "!A98"), 5, 0), "")</f>
        <v>아이콘</v>
      </c>
      <c r="H36" s="39">
        <f t="shared" ca="1" si="7"/>
        <v>2515</v>
      </c>
      <c r="I36" s="77">
        <f t="shared" ca="1" si="8"/>
        <v>2.0283975700000002E-2</v>
      </c>
      <c r="J36" s="99">
        <f t="shared" ca="1" si="13"/>
        <v>17406787.549576141</v>
      </c>
      <c r="K36" s="56" t="str">
        <f ca="1">IFERROR(OFFSET(INDIRECT($H$3 &amp; "!A44"), 5, 0), "")</f>
        <v>썸씽</v>
      </c>
      <c r="L36" s="39">
        <f t="shared" ca="1" si="9"/>
        <v>79.900000000000006</v>
      </c>
      <c r="M36" s="77">
        <f t="shared" ca="1" si="10"/>
        <v>-1.6009852200000001E-2</v>
      </c>
      <c r="N36" s="99">
        <f t="shared" ca="1" si="14"/>
        <v>58149626.344357491</v>
      </c>
      <c r="O36" s="56" t="str">
        <f ca="1">IFERROR(OFFSET(INDIRECT($H$3 &amp; "!A71"), 5, 0), "")</f>
        <v>스텔라루멘</v>
      </c>
      <c r="P36" s="39">
        <f t="shared" ca="1" si="11"/>
        <v>457</v>
      </c>
      <c r="Q36" s="77">
        <f t="shared" ca="1" si="12"/>
        <v>-2.3504273499999999E-2</v>
      </c>
      <c r="R36" s="99">
        <f t="shared" ca="1" si="15"/>
        <v>41271114.401276223</v>
      </c>
    </row>
    <row r="37" spans="1:18">
      <c r="A37" s="40" t="s">
        <v>71</v>
      </c>
      <c r="B37" s="11" t="s">
        <v>72</v>
      </c>
      <c r="C37" s="95">
        <v>35.1</v>
      </c>
      <c r="D37" s="92">
        <v>5.7306589999999999E-3</v>
      </c>
      <c r="E37" s="93">
        <v>504101096.2667312</v>
      </c>
      <c r="F37" s="35"/>
      <c r="G37" s="56" t="str">
        <f ca="1">IFERROR(OFFSET(INDIRECT($H$3 &amp; "!A98"), 6, 0), "")</f>
        <v>디카르고</v>
      </c>
      <c r="H37" s="39">
        <f t="shared" ca="1" si="7"/>
        <v>170</v>
      </c>
      <c r="I37" s="77">
        <f t="shared" ca="1" si="8"/>
        <v>-3.9548022600000003E-2</v>
      </c>
      <c r="J37" s="86">
        <f t="shared" ca="1" si="13"/>
        <v>40542667.5889256</v>
      </c>
      <c r="K37" s="56" t="str">
        <f ca="1">IFERROR(OFFSET(INDIRECT($H$3 &amp; "!A44"), 6, 0), "")</f>
        <v>무비블록</v>
      </c>
      <c r="L37" s="39">
        <f t="shared" ca="1" si="9"/>
        <v>12.2</v>
      </c>
      <c r="M37" s="77">
        <f t="shared" ca="1" si="10"/>
        <v>0</v>
      </c>
      <c r="N37" s="86">
        <f t="shared" ca="1" si="14"/>
        <v>510812557.94122142</v>
      </c>
      <c r="O37" s="56" t="str">
        <f ca="1">IFERROR(OFFSET(INDIRECT($H$3 &amp; "!A71"), 6, 0), "")</f>
        <v>칠리즈</v>
      </c>
      <c r="P37" s="39">
        <f t="shared" ca="1" si="11"/>
        <v>390</v>
      </c>
      <c r="Q37" s="77">
        <f t="shared" ca="1" si="12"/>
        <v>-1.51515152E-2</v>
      </c>
      <c r="R37" s="86">
        <f t="shared" ca="1" si="15"/>
        <v>10082176.58123116</v>
      </c>
    </row>
    <row r="38" spans="1:18">
      <c r="A38" s="40" t="s">
        <v>219</v>
      </c>
      <c r="B38" s="11" t="s">
        <v>220</v>
      </c>
      <c r="C38" s="95">
        <v>184</v>
      </c>
      <c r="D38" s="92">
        <v>5.4644808999999997E-3</v>
      </c>
      <c r="E38" s="93">
        <v>68477941.259455264</v>
      </c>
      <c r="F38" s="35"/>
      <c r="G38" s="56" t="str">
        <f ca="1">IFERROR(OFFSET(INDIRECT($H$3 &amp; "!A98"), 7, 0), "")</f>
        <v>폴리곤</v>
      </c>
      <c r="H38" s="39">
        <f t="shared" ca="1" si="7"/>
        <v>1825</v>
      </c>
      <c r="I38" s="77">
        <f t="shared" ca="1" si="8"/>
        <v>0</v>
      </c>
      <c r="J38" s="86">
        <f t="shared" ca="1" si="13"/>
        <v>29103132.986380931</v>
      </c>
      <c r="K38" s="56" t="str">
        <f ca="1">IFERROR(OFFSET(INDIRECT($H$3 &amp; "!A44"), 7, 0), "")</f>
        <v>캐리프로토콜</v>
      </c>
      <c r="L38" s="39">
        <f t="shared" ca="1" si="9"/>
        <v>13.6</v>
      </c>
      <c r="M38" s="77">
        <f t="shared" ca="1" si="10"/>
        <v>2.2556390999999999E-2</v>
      </c>
      <c r="N38" s="86">
        <f t="shared" ca="1" si="14"/>
        <v>1633401069.0065696</v>
      </c>
      <c r="O38" s="56" t="str">
        <f ca="1">IFERROR(OFFSET(INDIRECT($H$3 &amp; "!A71"), 7, 0), "")</f>
        <v>스테이터스네트워크토큰</v>
      </c>
      <c r="P38" s="39">
        <f t="shared" ca="1" si="11"/>
        <v>107</v>
      </c>
      <c r="Q38" s="77">
        <f t="shared" ca="1" si="12"/>
        <v>-1.83486239E-2</v>
      </c>
      <c r="R38" s="86">
        <f t="shared" ca="1" si="15"/>
        <v>20028561.959292151</v>
      </c>
    </row>
    <row r="39" spans="1:18">
      <c r="A39" s="40" t="s">
        <v>123</v>
      </c>
      <c r="B39" s="11" t="s">
        <v>124</v>
      </c>
      <c r="C39" s="95">
        <v>230100</v>
      </c>
      <c r="D39" s="92">
        <v>5.4620930999999999E-3</v>
      </c>
      <c r="E39" s="93">
        <v>73140.145456719998</v>
      </c>
      <c r="F39" s="35"/>
      <c r="G39" s="56" t="str">
        <f ca="1">IFERROR(OFFSET(INDIRECT($H$3 &amp; "!A98"), 8, 0), "")</f>
        <v>스토리지</v>
      </c>
      <c r="H39" s="39">
        <f t="shared" ca="1" si="7"/>
        <v>1540</v>
      </c>
      <c r="I39" s="77">
        <f t="shared" ca="1" si="8"/>
        <v>-2.5316455700000001E-2</v>
      </c>
      <c r="J39" s="86">
        <f t="shared" ca="1" si="13"/>
        <v>1315319.9383596799</v>
      </c>
      <c r="K39" s="56" t="str">
        <f ca="1">IFERROR(OFFSET(INDIRECT($H$3 &amp; "!A44"), 8, 0), "")</f>
        <v>저스트</v>
      </c>
      <c r="L39" s="39">
        <f t="shared" ca="1" si="9"/>
        <v>93.4</v>
      </c>
      <c r="M39" s="77">
        <f t="shared" ca="1" si="10"/>
        <v>1.1917659800000001E-2</v>
      </c>
      <c r="N39" s="86">
        <f t="shared" ca="1" si="14"/>
        <v>62160879.898000456</v>
      </c>
      <c r="O39" s="56" t="str">
        <f ca="1">IFERROR(OFFSET(INDIRECT($H$3 &amp; "!A71"), 8, 0), "")</f>
        <v>트론</v>
      </c>
      <c r="P39" s="39">
        <f t="shared" ca="1" si="11"/>
        <v>124</v>
      </c>
      <c r="Q39" s="77">
        <f t="shared" ca="1" si="12"/>
        <v>2.4793388400000001E-2</v>
      </c>
      <c r="R39" s="86">
        <f t="shared" ca="1" si="15"/>
        <v>179238029.4851501</v>
      </c>
    </row>
    <row r="40" spans="1:18" ht="17.25" thickBot="1">
      <c r="A40" s="40" t="s">
        <v>251</v>
      </c>
      <c r="B40" s="11" t="s">
        <v>252</v>
      </c>
      <c r="C40" s="95">
        <v>387</v>
      </c>
      <c r="D40" s="92">
        <v>5.1948052000000003E-3</v>
      </c>
      <c r="E40" s="93">
        <v>19212615.267314121</v>
      </c>
      <c r="F40" s="35"/>
      <c r="G40" s="57" t="str">
        <f ca="1">IFERROR(OFFSET(INDIRECT($H$3 &amp; "!A98"), 9, 0), "")</f>
        <v>카바</v>
      </c>
      <c r="H40" s="37">
        <f t="shared" ca="1" si="7"/>
        <v>6715</v>
      </c>
      <c r="I40" s="79">
        <f t="shared" ca="1" si="8"/>
        <v>2.9873040000000001E-3</v>
      </c>
      <c r="J40" s="87">
        <f t="shared" ca="1" si="13"/>
        <v>550559.94369804999</v>
      </c>
      <c r="K40" s="57" t="str">
        <f ca="1">IFERROR(OFFSET(INDIRECT($H$3 &amp; "!A44"), 9, 0), "")</f>
        <v>엠블</v>
      </c>
      <c r="L40" s="37">
        <f t="shared" ca="1" si="9"/>
        <v>18.2</v>
      </c>
      <c r="M40" s="79">
        <f t="shared" ca="1" si="10"/>
        <v>0</v>
      </c>
      <c r="N40" s="87">
        <f t="shared" ca="1" si="14"/>
        <v>412792385.50622153</v>
      </c>
      <c r="O40" s="57" t="str">
        <f ca="1">IFERROR(OFFSET(INDIRECT($H$3 &amp; "!A71"), 9, 0), "")</f>
        <v>질리카</v>
      </c>
      <c r="P40" s="37">
        <f t="shared" ca="1" si="11"/>
        <v>115</v>
      </c>
      <c r="Q40" s="79">
        <f t="shared" ca="1" si="12"/>
        <v>-8.6206896999999998E-3</v>
      </c>
      <c r="R40" s="87">
        <f t="shared" ca="1" si="15"/>
        <v>26715280.57659838</v>
      </c>
    </row>
    <row r="41" spans="1:18">
      <c r="A41" s="40" t="s">
        <v>93</v>
      </c>
      <c r="B41" s="11" t="s">
        <v>94</v>
      </c>
      <c r="C41" s="95">
        <v>4655000</v>
      </c>
      <c r="D41" s="92">
        <v>5.1824660000000002E-3</v>
      </c>
      <c r="E41" s="93">
        <v>22667.136037169999</v>
      </c>
      <c r="F41" s="35"/>
      <c r="G41" s="59" t="str">
        <f ca="1">IFERROR(OFFSET(INDIRECT($H$3 &amp; "!A98"), 10, 0), "")</f>
        <v>샌드박스</v>
      </c>
      <c r="H41" s="38">
        <f t="shared" ca="1" si="7"/>
        <v>899</v>
      </c>
      <c r="I41" s="76">
        <f t="shared" ca="1" si="8"/>
        <v>-8.8202867000000008E-3</v>
      </c>
      <c r="J41" s="85">
        <f t="shared" ca="1" si="13"/>
        <v>7056155.3566081002</v>
      </c>
      <c r="K41" s="55" t="str">
        <f ca="1">IFERROR(OFFSET(INDIRECT($H$3 &amp; "!A44"), 10, 0), "")</f>
        <v>이캐시</v>
      </c>
      <c r="L41" s="38">
        <f t="shared" ca="1" si="9"/>
        <v>0.23300000000000001</v>
      </c>
      <c r="M41" s="76">
        <f t="shared" ca="1" si="10"/>
        <v>-2.91666667E-2</v>
      </c>
      <c r="N41" s="85">
        <f t="shared" ca="1" si="14"/>
        <v>156916062662.86621</v>
      </c>
      <c r="O41" s="55" t="str">
        <f ca="1">IFERROR(OFFSET(INDIRECT($H$3 &amp; "!A71"), 10, 0), "")</f>
        <v>플레이댑</v>
      </c>
      <c r="P41" s="38">
        <f t="shared" ca="1" si="11"/>
        <v>953</v>
      </c>
      <c r="Q41" s="76">
        <f t="shared" ca="1" si="12"/>
        <v>-1.14107884E-2</v>
      </c>
      <c r="R41" s="85">
        <f t="shared" ca="1" si="15"/>
        <v>7248593.4204383297</v>
      </c>
    </row>
    <row r="42" spans="1:18">
      <c r="A42" s="40" t="s">
        <v>175</v>
      </c>
      <c r="B42" s="11" t="s">
        <v>176</v>
      </c>
      <c r="C42" s="95">
        <v>22.7</v>
      </c>
      <c r="D42" s="92">
        <v>4.4247788000000001E-3</v>
      </c>
      <c r="E42" s="93">
        <v>340802824.23161954</v>
      </c>
      <c r="F42" s="35"/>
      <c r="G42" s="56" t="str">
        <f ca="1">IFERROR(OFFSET(INDIRECT($H$3 &amp; "!A98"), 11, 0), "")</f>
        <v>이오스</v>
      </c>
      <c r="H42" s="39">
        <f t="shared" ca="1" si="7"/>
        <v>5480</v>
      </c>
      <c r="I42" s="77">
        <f t="shared" ca="1" si="8"/>
        <v>2.7447392E-3</v>
      </c>
      <c r="J42" s="86">
        <f t="shared" ca="1" si="13"/>
        <v>2314856.9988195901</v>
      </c>
      <c r="K42" s="56" t="str">
        <f ca="1">IFERROR(OFFSET(INDIRECT($H$3 &amp; "!A44"), 11, 0), "")</f>
        <v>썬더토큰</v>
      </c>
      <c r="L42" s="39">
        <f t="shared" ca="1" si="9"/>
        <v>16.7</v>
      </c>
      <c r="M42" s="77">
        <f t="shared" ca="1" si="10"/>
        <v>1.8292682899999999E-2</v>
      </c>
      <c r="N42" s="86">
        <f t="shared" ca="1" si="14"/>
        <v>1264676959.5883081</v>
      </c>
      <c r="O42" s="56" t="str">
        <f ca="1">IFERROR(OFFSET(INDIRECT($H$3 &amp; "!A71"), 11, 0), "")</f>
        <v>헤데라</v>
      </c>
      <c r="P42" s="39">
        <f t="shared" ca="1" si="11"/>
        <v>447</v>
      </c>
      <c r="Q42" s="77">
        <f t="shared" ca="1" si="12"/>
        <v>1.36054422E-2</v>
      </c>
      <c r="R42" s="86">
        <f t="shared" ca="1" si="15"/>
        <v>10038119.210701561</v>
      </c>
    </row>
    <row r="43" spans="1:18">
      <c r="A43" s="40" t="s">
        <v>101</v>
      </c>
      <c r="B43" s="11" t="s">
        <v>102</v>
      </c>
      <c r="C43" s="95">
        <v>1140</v>
      </c>
      <c r="D43" s="92">
        <v>4.4052863000000001E-3</v>
      </c>
      <c r="E43" s="93">
        <v>1764170.9607852199</v>
      </c>
      <c r="F43" s="35"/>
      <c r="G43" s="56" t="str">
        <f ca="1">IFERROR(OFFSET(INDIRECT($H$3 &amp; "!A98"), 12, 0), "")</f>
        <v>스텔라루멘</v>
      </c>
      <c r="H43" s="39">
        <f t="shared" ca="1" si="7"/>
        <v>457</v>
      </c>
      <c r="I43" s="77">
        <f t="shared" ca="1" si="8"/>
        <v>-2.3504273499999999E-2</v>
      </c>
      <c r="J43" s="86">
        <f t="shared" ca="1" si="13"/>
        <v>41271114.401276223</v>
      </c>
      <c r="K43" s="56" t="str">
        <f ca="1">IFERROR(OFFSET(INDIRECT($H$3 &amp; "!A44"), 12, 0), "")</f>
        <v>에브리피디아</v>
      </c>
      <c r="L43" s="39">
        <f t="shared" ca="1" si="9"/>
        <v>22.7</v>
      </c>
      <c r="M43" s="77">
        <f t="shared" ca="1" si="10"/>
        <v>4.4247788000000001E-3</v>
      </c>
      <c r="N43" s="86">
        <f t="shared" ca="1" si="14"/>
        <v>340802824.23161954</v>
      </c>
      <c r="O43" s="56" t="str">
        <f ca="1">IFERROR(OFFSET(INDIRECT($H$3 &amp; "!A71"), 12, 0), "")</f>
        <v>넴</v>
      </c>
      <c r="P43" s="39">
        <f t="shared" ca="1" si="11"/>
        <v>206</v>
      </c>
      <c r="Q43" s="77">
        <f t="shared" ca="1" si="12"/>
        <v>-4.8309179000000004E-3</v>
      </c>
      <c r="R43" s="86">
        <f t="shared" ca="1" si="15"/>
        <v>14873186.12310544</v>
      </c>
    </row>
    <row r="44" spans="1:18">
      <c r="A44" s="40" t="s">
        <v>199</v>
      </c>
      <c r="B44" s="11" t="s">
        <v>200</v>
      </c>
      <c r="C44" s="95">
        <v>82.9</v>
      </c>
      <c r="D44" s="92">
        <v>3.6319613000000001E-3</v>
      </c>
      <c r="E44" s="93">
        <v>128506769.16163094</v>
      </c>
      <c r="F44" s="35"/>
      <c r="G44" s="56" t="str">
        <f ca="1">IFERROR(OFFSET(INDIRECT($H$3 &amp; "!A98"), 13, 0), "")</f>
        <v>칠리즈</v>
      </c>
      <c r="H44" s="39">
        <f t="shared" ca="1" si="7"/>
        <v>390</v>
      </c>
      <c r="I44" s="77">
        <f t="shared" ca="1" si="8"/>
        <v>-1.51515152E-2</v>
      </c>
      <c r="J44" s="86">
        <f t="shared" ca="1" si="13"/>
        <v>10082176.58123116</v>
      </c>
      <c r="K44" s="56" t="str">
        <f ca="1">IFERROR(OFFSET(INDIRECT($H$3 &amp; "!A44"), 13, 0), "")</f>
        <v>쿼크체인</v>
      </c>
      <c r="L44" s="39">
        <f t="shared" ca="1" si="9"/>
        <v>35.1</v>
      </c>
      <c r="M44" s="77">
        <f t="shared" ca="1" si="10"/>
        <v>5.7306589999999999E-3</v>
      </c>
      <c r="N44" s="86">
        <f t="shared" ca="1" si="14"/>
        <v>504101096.2667312</v>
      </c>
      <c r="O44" s="56" t="str">
        <f ca="1">IFERROR(OFFSET(INDIRECT($H$3 &amp; "!A71"), 13, 0), "")</f>
        <v>시빅</v>
      </c>
      <c r="P44" s="39">
        <f t="shared" ca="1" si="11"/>
        <v>578</v>
      </c>
      <c r="Q44" s="77">
        <f t="shared" ca="1" si="12"/>
        <v>-1.3651877099999999E-2</v>
      </c>
      <c r="R44" s="86">
        <f t="shared" ca="1" si="15"/>
        <v>9477506.2666035201</v>
      </c>
    </row>
    <row r="45" spans="1:18">
      <c r="A45" s="40" t="s">
        <v>113</v>
      </c>
      <c r="B45" s="11" t="s">
        <v>114</v>
      </c>
      <c r="C45" s="95">
        <v>6715</v>
      </c>
      <c r="D45" s="92">
        <v>2.9873040000000001E-3</v>
      </c>
      <c r="E45" s="93">
        <v>550559.94369804999</v>
      </c>
      <c r="F45" s="35"/>
      <c r="G45" s="58" t="str">
        <f ca="1">IFERROR(OFFSET(INDIRECT($H$3 &amp; "!A98"), 14, 0), "")</f>
        <v>비트코인</v>
      </c>
      <c r="H45" s="44">
        <f t="shared" ca="1" si="7"/>
        <v>76149000</v>
      </c>
      <c r="I45" s="78">
        <f t="shared" ca="1" si="8"/>
        <v>-5.1864238000000002E-3</v>
      </c>
      <c r="J45" s="90">
        <f t="shared" ca="1" si="13"/>
        <v>3197.2089146799999</v>
      </c>
      <c r="K45" s="58" t="str">
        <f ca="1">IFERROR(OFFSET(INDIRECT($H$3 &amp; "!A44"), 14, 0), "")</f>
        <v>메인프레임</v>
      </c>
      <c r="L45" s="44">
        <f t="shared" ca="1" si="9"/>
        <v>15.8</v>
      </c>
      <c r="M45" s="78">
        <f t="shared" ca="1" si="10"/>
        <v>1.9354838700000002E-2</v>
      </c>
      <c r="N45" s="90">
        <f t="shared" ca="1" si="14"/>
        <v>270891542.25423855</v>
      </c>
      <c r="O45" s="58" t="str">
        <f ca="1">IFERROR(OFFSET(INDIRECT($H$3 &amp; "!A71"), 14, 0), "")</f>
        <v>오브스</v>
      </c>
      <c r="P45" s="44">
        <f t="shared" ca="1" si="11"/>
        <v>143</v>
      </c>
      <c r="Q45" s="78">
        <f t="shared" ca="1" si="12"/>
        <v>3.62318841E-2</v>
      </c>
      <c r="R45" s="90">
        <f t="shared" ca="1" si="15"/>
        <v>189450048.50351149</v>
      </c>
    </row>
    <row r="46" spans="1:18">
      <c r="A46" s="40" t="s">
        <v>83</v>
      </c>
      <c r="B46" s="11" t="s">
        <v>84</v>
      </c>
      <c r="C46" s="95">
        <v>5480</v>
      </c>
      <c r="D46" s="92">
        <v>2.7447392E-3</v>
      </c>
      <c r="E46" s="93">
        <v>2314856.9988195901</v>
      </c>
      <c r="F46" s="35"/>
      <c r="G46" s="56" t="str">
        <f ca="1">IFERROR(OFFSET(INDIRECT($H$3 &amp; "!A98"), 15, 0), "")</f>
        <v>비트코인에스브이</v>
      </c>
      <c r="H46" s="39">
        <f t="shared" ca="1" si="7"/>
        <v>207250</v>
      </c>
      <c r="I46" s="77">
        <f t="shared" ca="1" si="8"/>
        <v>2.413127E-4</v>
      </c>
      <c r="J46" s="99">
        <f t="shared" ca="1" si="13"/>
        <v>15354.0688914</v>
      </c>
      <c r="K46" s="56" t="str">
        <f ca="1">IFERROR(OFFSET(INDIRECT($H$3 &amp; "!A44"), 15, 0), "")</f>
        <v>아하토큰</v>
      </c>
      <c r="L46" s="39">
        <f t="shared" ca="1" si="9"/>
        <v>19.2</v>
      </c>
      <c r="M46" s="77">
        <f t="shared" ca="1" si="10"/>
        <v>1.05263158E-2</v>
      </c>
      <c r="N46" s="99">
        <f t="shared" ca="1" si="14"/>
        <v>287506722.30057031</v>
      </c>
      <c r="O46" s="56" t="str">
        <f ca="1">IFERROR(OFFSET(INDIRECT($H$3 &amp; "!A71"), 15, 0), "")</f>
        <v>룸네트워크</v>
      </c>
      <c r="P46" s="39">
        <f t="shared" ca="1" si="11"/>
        <v>124</v>
      </c>
      <c r="Q46" s="77">
        <f t="shared" ca="1" si="12"/>
        <v>-1.5873015899999999E-2</v>
      </c>
      <c r="R46" s="99">
        <f t="shared" ca="1" si="15"/>
        <v>30980458.37074456</v>
      </c>
    </row>
    <row r="47" spans="1:18">
      <c r="A47" s="40" t="s">
        <v>62</v>
      </c>
      <c r="B47" s="11" t="s">
        <v>63</v>
      </c>
      <c r="C47" s="95">
        <v>53020</v>
      </c>
      <c r="D47" s="92">
        <v>1.5111447000000001E-3</v>
      </c>
      <c r="E47" s="93">
        <v>69182.404534009998</v>
      </c>
      <c r="F47" s="35"/>
      <c r="G47" s="56" t="str">
        <f ca="1">IFERROR(OFFSET(INDIRECT($H$3 &amp; "!A98"), 16, 0), "")</f>
        <v>오미세고</v>
      </c>
      <c r="H47" s="39">
        <f t="shared" ca="1" si="7"/>
        <v>17070</v>
      </c>
      <c r="I47" s="77">
        <f t="shared" ca="1" si="8"/>
        <v>-1.21527778E-2</v>
      </c>
      <c r="J47" s="86">
        <f t="shared" ca="1" si="13"/>
        <v>1784390.3986148201</v>
      </c>
      <c r="K47" s="56" t="str">
        <f ca="1">IFERROR(OFFSET(INDIRECT($H$3 &amp; "!A44"), 16, 0), "")</f>
        <v>리퍼리움</v>
      </c>
      <c r="L47" s="39">
        <f t="shared" ca="1" si="9"/>
        <v>21</v>
      </c>
      <c r="M47" s="77">
        <f t="shared" ca="1" si="10"/>
        <v>1.44927536E-2</v>
      </c>
      <c r="N47" s="86">
        <f t="shared" ca="1" si="14"/>
        <v>1395045325.2725546</v>
      </c>
      <c r="O47" s="56" t="str">
        <f ca="1">IFERROR(OFFSET(INDIRECT($H$3 &amp; "!A71"), 16, 0), "")</f>
        <v>골렘</v>
      </c>
      <c r="P47" s="39">
        <f t="shared" ca="1" si="11"/>
        <v>625</v>
      </c>
      <c r="Q47" s="77">
        <f t="shared" ca="1" si="12"/>
        <v>-9.5087162999999992E-3</v>
      </c>
      <c r="R47" s="86">
        <f t="shared" ca="1" si="15"/>
        <v>2678806.55753107</v>
      </c>
    </row>
    <row r="48" spans="1:18">
      <c r="A48" s="40" t="s">
        <v>87</v>
      </c>
      <c r="B48" s="11" t="s">
        <v>88</v>
      </c>
      <c r="C48" s="95">
        <v>207250</v>
      </c>
      <c r="D48" s="92">
        <v>2.413127E-4</v>
      </c>
      <c r="E48" s="93">
        <v>15354.0688914</v>
      </c>
      <c r="F48" s="35"/>
      <c r="G48" s="56" t="str">
        <f ca="1">IFERROR(OFFSET(INDIRECT($H$3 &amp; "!A98"), 17, 0), "")</f>
        <v>시아코인</v>
      </c>
      <c r="H48" s="39">
        <f t="shared" ca="1" si="7"/>
        <v>22.3</v>
      </c>
      <c r="I48" s="77">
        <f t="shared" ca="1" si="8"/>
        <v>-1.76211454E-2</v>
      </c>
      <c r="J48" s="86">
        <f t="shared" ca="1" si="13"/>
        <v>273659661.1480729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베이직어텐션토큰</v>
      </c>
      <c r="P48" s="39">
        <f t="shared" ca="1" si="11"/>
        <v>847</v>
      </c>
      <c r="Q48" s="77">
        <f t="shared" ca="1" si="12"/>
        <v>5.9382423000000004E-3</v>
      </c>
      <c r="R48" s="86">
        <f t="shared" ca="1" si="15"/>
        <v>1964754.2198694299</v>
      </c>
    </row>
    <row r="49" spans="1:18">
      <c r="A49" s="40" t="s">
        <v>177</v>
      </c>
      <c r="B49" s="11" t="s">
        <v>178</v>
      </c>
      <c r="C49" s="95">
        <v>15240</v>
      </c>
      <c r="D49" s="92">
        <v>0</v>
      </c>
      <c r="E49" s="93">
        <v>772166.85695587995</v>
      </c>
      <c r="F49" s="35"/>
      <c r="G49" s="56" t="str">
        <f ca="1">IFERROR(OFFSET(INDIRECT($H$3 &amp; "!A98"), 18, 0), "")</f>
        <v>비트코인골드</v>
      </c>
      <c r="H49" s="39">
        <f t="shared" ca="1" si="7"/>
        <v>83670</v>
      </c>
      <c r="I49" s="77">
        <f t="shared" ca="1" si="8"/>
        <v>-1.08759901E-2</v>
      </c>
      <c r="J49" s="86">
        <f t="shared" ca="1" si="13"/>
        <v>218728.64040621999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크립토닷컴체인</v>
      </c>
      <c r="P49" s="39">
        <f t="shared" ca="1" si="11"/>
        <v>225</v>
      </c>
      <c r="Q49" s="77">
        <f t="shared" ca="1" si="12"/>
        <v>-2.1739130400000001E-2</v>
      </c>
      <c r="R49" s="86">
        <f t="shared" ca="1" si="15"/>
        <v>10319182.61502569</v>
      </c>
    </row>
    <row r="50" spans="1:18" ht="17.25" thickBot="1">
      <c r="A50" s="40" t="s">
        <v>213</v>
      </c>
      <c r="B50" s="11" t="s">
        <v>214</v>
      </c>
      <c r="C50" s="95">
        <v>12.2</v>
      </c>
      <c r="D50" s="92">
        <v>0</v>
      </c>
      <c r="E50" s="93">
        <v>510812557.94122142</v>
      </c>
      <c r="F50" s="35"/>
      <c r="G50" s="57" t="str">
        <f ca="1">IFERROR(OFFSET(INDIRECT($H$3 &amp; "!A98"), 19, 0), "")</f>
        <v>스테이터스네트워크토큰</v>
      </c>
      <c r="H50" s="37">
        <f t="shared" ca="1" si="7"/>
        <v>107</v>
      </c>
      <c r="I50" s="79">
        <f t="shared" ca="1" si="8"/>
        <v>-1.83486239E-2</v>
      </c>
      <c r="J50" s="87">
        <f t="shared" ca="1" si="13"/>
        <v>20028561.959292151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비체인</v>
      </c>
      <c r="P50" s="37">
        <f t="shared" ca="1" si="11"/>
        <v>144</v>
      </c>
      <c r="Q50" s="79">
        <f t="shared" ca="1" si="12"/>
        <v>-2.0408163300000001E-2</v>
      </c>
      <c r="R50" s="87">
        <f t="shared" ca="1" si="15"/>
        <v>58286106.171067871</v>
      </c>
    </row>
    <row r="51" spans="1:18">
      <c r="A51" s="40" t="s">
        <v>187</v>
      </c>
      <c r="B51" s="11" t="s">
        <v>188</v>
      </c>
      <c r="C51" s="95">
        <v>18.2</v>
      </c>
      <c r="D51" s="92">
        <v>0</v>
      </c>
      <c r="E51" s="93">
        <v>412792385.50622153</v>
      </c>
      <c r="F51" s="35"/>
    </row>
    <row r="52" spans="1:18" ht="17.25" thickBot="1">
      <c r="A52" s="40" t="s">
        <v>333</v>
      </c>
      <c r="B52" s="11" t="s">
        <v>334</v>
      </c>
      <c r="C52" s="95">
        <v>1825</v>
      </c>
      <c r="D52" s="92">
        <v>0</v>
      </c>
      <c r="E52" s="93">
        <v>29103132.986380931</v>
      </c>
      <c r="F52" s="35"/>
    </row>
    <row r="53" spans="1:18" ht="17.25" thickBot="1">
      <c r="A53" s="40" t="s">
        <v>99</v>
      </c>
      <c r="B53" s="11" t="s">
        <v>100</v>
      </c>
      <c r="C53" s="95">
        <v>64780</v>
      </c>
      <c r="D53" s="92">
        <v>-3.0864199999999998E-4</v>
      </c>
      <c r="E53" s="93">
        <v>458867.18740964</v>
      </c>
      <c r="F53" s="35"/>
      <c r="G53" s="233" t="s">
        <v>253</v>
      </c>
      <c r="H53" s="234"/>
      <c r="I53" s="234"/>
      <c r="J53" s="235"/>
      <c r="K53" s="233" t="s">
        <v>256</v>
      </c>
      <c r="L53" s="234"/>
      <c r="M53" s="234"/>
      <c r="N53" s="235"/>
      <c r="O53" s="233" t="s">
        <v>257</v>
      </c>
      <c r="P53" s="234"/>
      <c r="Q53" s="234"/>
      <c r="R53" s="235"/>
    </row>
    <row r="54" spans="1:18" ht="17.25" thickBot="1">
      <c r="A54" s="40" t="s">
        <v>97</v>
      </c>
      <c r="B54" s="11" t="s">
        <v>98</v>
      </c>
      <c r="C54" s="95">
        <v>4.4000000000000004</v>
      </c>
      <c r="D54" s="92">
        <v>-2.2675737E-3</v>
      </c>
      <c r="E54" s="93">
        <v>2983790295.3913589</v>
      </c>
      <c r="F54" s="35"/>
      <c r="G54" s="298" t="s">
        <v>55</v>
      </c>
      <c r="H54" s="310">
        <f ca="1">NOW()</f>
        <v>44488.888159837959</v>
      </c>
      <c r="I54" s="311"/>
      <c r="J54" s="312"/>
      <c r="K54" s="301" t="s">
        <v>55</v>
      </c>
      <c r="L54" s="310">
        <f ca="1">NOW()</f>
        <v>44488.888159837959</v>
      </c>
      <c r="M54" s="311"/>
      <c r="N54" s="312"/>
      <c r="O54" s="301" t="s">
        <v>55</v>
      </c>
      <c r="P54" s="310">
        <f ca="1">NOW()</f>
        <v>44488.888159837959</v>
      </c>
      <c r="Q54" s="311"/>
      <c r="R54" s="312"/>
    </row>
    <row r="55" spans="1:18" ht="17.25" thickBot="1">
      <c r="A55" s="40" t="s">
        <v>133</v>
      </c>
      <c r="B55" s="11" t="s">
        <v>134</v>
      </c>
      <c r="C55" s="95">
        <v>2005</v>
      </c>
      <c r="D55" s="92">
        <v>-2.4875622000000001E-3</v>
      </c>
      <c r="E55" s="93">
        <v>560397.76458749</v>
      </c>
      <c r="F55" s="35"/>
      <c r="G55" s="295"/>
      <c r="H55" s="36" t="s">
        <v>58</v>
      </c>
      <c r="I55" s="73" t="s">
        <v>59</v>
      </c>
      <c r="J55" s="69" t="s">
        <v>262</v>
      </c>
      <c r="K55" s="295"/>
      <c r="L55" s="36" t="s">
        <v>58</v>
      </c>
      <c r="M55" s="73" t="s">
        <v>59</v>
      </c>
      <c r="N55" s="69" t="s">
        <v>262</v>
      </c>
      <c r="O55" s="295"/>
      <c r="P55" s="36" t="s">
        <v>58</v>
      </c>
      <c r="Q55" s="73" t="s">
        <v>59</v>
      </c>
      <c r="R55" s="69" t="s">
        <v>262</v>
      </c>
    </row>
    <row r="56" spans="1:18">
      <c r="A56" s="40" t="s">
        <v>167</v>
      </c>
      <c r="B56" s="11" t="s">
        <v>168</v>
      </c>
      <c r="C56" s="95">
        <v>28390</v>
      </c>
      <c r="D56" s="92">
        <v>-3.1601124000000002E-3</v>
      </c>
      <c r="E56" s="93">
        <v>77257.943558889994</v>
      </c>
      <c r="F56" s="35"/>
      <c r="G56" s="55" t="str">
        <f ca="1">IFERROR(OFFSET(INDIRECT($H$3 &amp; "!A179"), 0, 0), "")</f>
        <v>이캐시</v>
      </c>
      <c r="H56" s="38">
        <f t="shared" ref="H56:H65" ca="1" si="16">_xlfn.IFNA(VLOOKUP(G56, $B$2:$D$200, 2, FALSE), "")</f>
        <v>0.23300000000000001</v>
      </c>
      <c r="I56" s="76">
        <f t="shared" ref="I56:I65" ca="1" si="17">_xlfn.IFNA(VLOOKUP(G56, $B$2:$D$200, 3, FALSE), "")</f>
        <v>-2.91666667E-2</v>
      </c>
      <c r="J56" s="85">
        <f ca="1">_xlfn.IFNA(VLOOKUP(G56, $B$2:$E$200, 4, FALSE), "")</f>
        <v>156916062662.86621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22.3</v>
      </c>
      <c r="M56" s="76">
        <f t="shared" ref="M56:M75" ca="1" si="19">_xlfn.IFNA(VLOOKUP(K56, $B$2:$D$200, 3, FALSE), "")</f>
        <v>-1.76211454E-2</v>
      </c>
      <c r="N56" s="85">
        <f ca="1">_xlfn.IFNA(VLOOKUP(K56, $B$2:$E$200, 4, FALSE), "")</f>
        <v>273659661.1480729</v>
      </c>
      <c r="O56" s="55" t="str">
        <f ca="1">IFERROR(OFFSET(INDIRECT($H$3 &amp; "!A152"), 0, 0), "")</f>
        <v>베이직어텐션토큰</v>
      </c>
      <c r="P56" s="38">
        <f t="shared" ref="P56:P75" ca="1" si="20">_xlfn.IFNA(VLOOKUP(O56, $B$2:$D$200, 2, FALSE), "")</f>
        <v>847</v>
      </c>
      <c r="Q56" s="76">
        <f t="shared" ref="Q56:Q75" ca="1" si="21">_xlfn.IFNA(VLOOKUP(O56, $B$2:$D$200, 3, FALSE), "")</f>
        <v>5.9382423000000004E-3</v>
      </c>
      <c r="R56" s="85">
        <f ca="1">_xlfn.IFNA(VLOOKUP(O56, $B$2:$E$200, 4, FALSE), "")</f>
        <v>1964754.2198694299</v>
      </c>
    </row>
    <row r="57" spans="1:18">
      <c r="A57" s="40" t="s">
        <v>173</v>
      </c>
      <c r="B57" s="11" t="s">
        <v>174</v>
      </c>
      <c r="C57" s="95">
        <v>1535</v>
      </c>
      <c r="D57" s="92">
        <v>-3.2467531999999999E-3</v>
      </c>
      <c r="E57" s="93">
        <v>1422814.4150553599</v>
      </c>
      <c r="F57" s="35"/>
      <c r="G57" s="56" t="str">
        <f ca="1">IFERROR(OFFSET(INDIRECT($H$3 &amp; "!A179"), 1, 0), "")</f>
        <v>스팀</v>
      </c>
      <c r="H57" s="39">
        <f t="shared" ca="1" si="16"/>
        <v>704</v>
      </c>
      <c r="I57" s="77">
        <f t="shared" ca="1" si="17"/>
        <v>2.3255814E-2</v>
      </c>
      <c r="J57" s="86">
        <f t="shared" ref="J57:J75" ca="1" si="22">_xlfn.IFNA(VLOOKUP(G57, $B$2:$E$200, 4, FALSE), "")</f>
        <v>3286517.06550234</v>
      </c>
      <c r="K57" s="56" t="str">
        <f ca="1">IFERROR(OFFSET(INDIRECT($H$3 &amp; "!A125"), 1, 0), "")</f>
        <v>메디블록</v>
      </c>
      <c r="L57" s="39">
        <f t="shared" ca="1" si="18"/>
        <v>82.9</v>
      </c>
      <c r="M57" s="77">
        <f t="shared" ca="1" si="19"/>
        <v>3.6319613000000001E-3</v>
      </c>
      <c r="N57" s="86">
        <f t="shared" ref="N57:N75" ca="1" si="23">_xlfn.IFNA(VLOOKUP(K57, $B$2:$E$200, 4, FALSE), "")</f>
        <v>128506769.16163094</v>
      </c>
      <c r="O57" s="56" t="str">
        <f ca="1">IFERROR(OFFSET(INDIRECT($H$3 &amp; "!A152"), 1, 0), "")</f>
        <v>크립토닷컴체인</v>
      </c>
      <c r="P57" s="39">
        <f t="shared" ca="1" si="20"/>
        <v>225</v>
      </c>
      <c r="Q57" s="77">
        <f t="shared" ca="1" si="21"/>
        <v>-2.1739130400000001E-2</v>
      </c>
      <c r="R57" s="86">
        <f t="shared" ref="R57:R75" ca="1" si="24">_xlfn.IFNA(VLOOKUP(O57, $B$2:$E$200, 4, FALSE), "")</f>
        <v>10319182.61502569</v>
      </c>
    </row>
    <row r="58" spans="1:18">
      <c r="A58" s="40" t="s">
        <v>75</v>
      </c>
      <c r="B58" s="11" t="s">
        <v>76</v>
      </c>
      <c r="C58" s="95">
        <v>31740</v>
      </c>
      <c r="D58" s="92">
        <v>-3.7664782999999999E-3</v>
      </c>
      <c r="E58" s="93">
        <v>265367.17969232</v>
      </c>
      <c r="F58" s="35"/>
      <c r="G58" s="56" t="str">
        <f ca="1">IFERROR(OFFSET(INDIRECT($H$3 &amp; "!A179"), 2, 0), "")</f>
        <v>그로스톨코인</v>
      </c>
      <c r="H58" s="39">
        <f t="shared" ca="1" si="16"/>
        <v>1135</v>
      </c>
      <c r="I58" s="77">
        <f t="shared" ca="1" si="17"/>
        <v>-2.1551724099999999E-2</v>
      </c>
      <c r="J58" s="86">
        <f t="shared" ca="1" si="22"/>
        <v>1726631.93435798</v>
      </c>
      <c r="K58" s="56" t="str">
        <f ca="1">IFERROR(OFFSET(INDIRECT($H$3 &amp; "!A125"), 2, 0), "")</f>
        <v>비트토렌트</v>
      </c>
      <c r="L58" s="39">
        <f t="shared" ca="1" si="18"/>
        <v>4.4000000000000004</v>
      </c>
      <c r="M58" s="77">
        <f t="shared" ca="1" si="19"/>
        <v>-2.2675737E-3</v>
      </c>
      <c r="N58" s="86">
        <f t="shared" ca="1" si="23"/>
        <v>2983790295.3913589</v>
      </c>
      <c r="O58" s="56" t="str">
        <f ca="1">IFERROR(OFFSET(INDIRECT($H$3 &amp; "!A152"), 2, 0), "")</f>
        <v>비체인</v>
      </c>
      <c r="P58" s="39">
        <f t="shared" ca="1" si="20"/>
        <v>144</v>
      </c>
      <c r="Q58" s="77">
        <f t="shared" ca="1" si="21"/>
        <v>-2.0408163300000001E-2</v>
      </c>
      <c r="R58" s="86">
        <f t="shared" ca="1" si="24"/>
        <v>58286106.171067871</v>
      </c>
    </row>
    <row r="59" spans="1:18">
      <c r="A59" s="40" t="s">
        <v>77</v>
      </c>
      <c r="B59" s="11" t="s">
        <v>78</v>
      </c>
      <c r="C59" s="95">
        <v>751500</v>
      </c>
      <c r="D59" s="92">
        <v>-4.1081368000000004E-3</v>
      </c>
      <c r="E59" s="93">
        <v>9938.2209148700003</v>
      </c>
      <c r="F59" s="35"/>
      <c r="G59" s="56" t="str">
        <f ca="1">IFERROR(OFFSET(INDIRECT($H$3 &amp; "!A179"), 3, 0), "")</f>
        <v>코박토큰</v>
      </c>
      <c r="H59" s="39">
        <f t="shared" ca="1" si="16"/>
        <v>4740</v>
      </c>
      <c r="I59" s="77">
        <f t="shared" ca="1" si="17"/>
        <v>8.5106382999999997E-3</v>
      </c>
      <c r="J59" s="86">
        <f t="shared" ca="1" si="22"/>
        <v>788611.04748505994</v>
      </c>
      <c r="K59" s="56" t="str">
        <f ca="1">IFERROR(OFFSET(INDIRECT($H$3 &amp; "!A125"), 3, 0), "")</f>
        <v>아이오에스티</v>
      </c>
      <c r="L59" s="39">
        <f t="shared" ca="1" si="18"/>
        <v>62.2</v>
      </c>
      <c r="M59" s="77">
        <f t="shared" ca="1" si="19"/>
        <v>6.4724919000000002E-3</v>
      </c>
      <c r="N59" s="86">
        <f t="shared" ca="1" si="23"/>
        <v>81921550.521299735</v>
      </c>
      <c r="O59" s="56" t="str">
        <f ca="1">IFERROR(OFFSET(INDIRECT($H$3 &amp; "!A152"), 3, 0), "")</f>
        <v>보라</v>
      </c>
      <c r="P59" s="39">
        <f t="shared" ca="1" si="20"/>
        <v>218</v>
      </c>
      <c r="Q59" s="77">
        <f t="shared" ca="1" si="21"/>
        <v>-9.0909091000000008E-3</v>
      </c>
      <c r="R59" s="86">
        <f t="shared" ca="1" si="24"/>
        <v>19822434.317120731</v>
      </c>
    </row>
    <row r="60" spans="1:18">
      <c r="A60" s="40" t="s">
        <v>151</v>
      </c>
      <c r="B60" s="11" t="s">
        <v>152</v>
      </c>
      <c r="C60" s="95">
        <v>150300</v>
      </c>
      <c r="D60" s="92">
        <v>-4.3060616000000001E-3</v>
      </c>
      <c r="E60" s="93">
        <v>116532.70434738</v>
      </c>
      <c r="F60" s="35"/>
      <c r="G60" s="56" t="str">
        <f ca="1">IFERROR(OFFSET(INDIRECT($H$3 &amp; "!A179"), 4, 0), "")</f>
        <v>스트라티스</v>
      </c>
      <c r="H60" s="39">
        <f t="shared" ca="1" si="16"/>
        <v>2530</v>
      </c>
      <c r="I60" s="77">
        <f t="shared" ca="1" si="17"/>
        <v>1.2E-2</v>
      </c>
      <c r="J60" s="90">
        <f t="shared" ca="1" si="22"/>
        <v>1750062.5157412</v>
      </c>
      <c r="K60" s="58" t="str">
        <f ca="1">IFERROR(OFFSET(INDIRECT($H$3 &amp; "!A125"), 4, 0), "")</f>
        <v>스톰엑스</v>
      </c>
      <c r="L60" s="44">
        <f t="shared" ca="1" si="18"/>
        <v>37.5</v>
      </c>
      <c r="M60" s="78">
        <f t="shared" ca="1" si="19"/>
        <v>-1.3157894700000001E-2</v>
      </c>
      <c r="N60" s="90">
        <f t="shared" ca="1" si="23"/>
        <v>80314867.759078875</v>
      </c>
      <c r="O60" s="58" t="str">
        <f ca="1">IFERROR(OFFSET(INDIRECT($H$3 &amp; "!A152"), 4, 0), "")</f>
        <v>쎄타퓨엘</v>
      </c>
      <c r="P60" s="44">
        <f t="shared" ca="1" si="20"/>
        <v>349</v>
      </c>
      <c r="Q60" s="78">
        <f t="shared" ca="1" si="21"/>
        <v>8.6705202000000002E-3</v>
      </c>
      <c r="R60" s="90">
        <f t="shared" ca="1" si="24"/>
        <v>9715315.3419658504</v>
      </c>
    </row>
    <row r="61" spans="1:18">
      <c r="A61" s="40" t="s">
        <v>56</v>
      </c>
      <c r="B61" s="11" t="s">
        <v>57</v>
      </c>
      <c r="C61" s="95">
        <v>206</v>
      </c>
      <c r="D61" s="92">
        <v>-4.8309179000000004E-3</v>
      </c>
      <c r="E61" s="93">
        <v>14873186.12310544</v>
      </c>
      <c r="F61" s="35"/>
      <c r="G61" s="60" t="str">
        <f ca="1">IFERROR(OFFSET(INDIRECT($H$3 &amp; "!A179"), 5, 0), "")</f>
        <v>어거</v>
      </c>
      <c r="H61" s="45">
        <f t="shared" ca="1" si="16"/>
        <v>28390</v>
      </c>
      <c r="I61" s="80">
        <f t="shared" ca="1" si="17"/>
        <v>-3.1601124000000002E-3</v>
      </c>
      <c r="J61" s="99">
        <f t="shared" ca="1" si="22"/>
        <v>77257.943558889994</v>
      </c>
      <c r="K61" s="56" t="str">
        <f ca="1">IFERROR(OFFSET(INDIRECT($H$3 &amp; "!A125"), 5, 0), "")</f>
        <v>썸씽</v>
      </c>
      <c r="L61" s="39">
        <f t="shared" ca="1" si="18"/>
        <v>79.900000000000006</v>
      </c>
      <c r="M61" s="77">
        <f t="shared" ca="1" si="19"/>
        <v>-1.6009852200000001E-2</v>
      </c>
      <c r="N61" s="99">
        <f t="shared" ca="1" si="23"/>
        <v>58149626.344357491</v>
      </c>
      <c r="O61" s="56" t="str">
        <f ca="1">IFERROR(OFFSET(INDIRECT($H$3 &amp; "!A152"), 5, 0), "")</f>
        <v>메타디움</v>
      </c>
      <c r="P61" s="39">
        <f t="shared" ca="1" si="20"/>
        <v>124</v>
      </c>
      <c r="Q61" s="77">
        <f t="shared" ca="1" si="21"/>
        <v>-2.3622047199999999E-2</v>
      </c>
      <c r="R61" s="99">
        <f t="shared" ca="1" si="24"/>
        <v>48280176.730551362</v>
      </c>
    </row>
    <row r="62" spans="1:18">
      <c r="A62" s="40" t="s">
        <v>48</v>
      </c>
      <c r="B62" s="11" t="s">
        <v>49</v>
      </c>
      <c r="C62" s="95">
        <v>76149000</v>
      </c>
      <c r="D62" s="92">
        <v>-5.1864238000000002E-3</v>
      </c>
      <c r="E62" s="93">
        <v>3197.2089146799999</v>
      </c>
      <c r="F62" s="35"/>
      <c r="G62" s="56" t="str">
        <f ca="1">IFERROR(OFFSET(INDIRECT($H$3 &amp; "!A179"), 6, 0), "")</f>
        <v>썬더토큰</v>
      </c>
      <c r="H62" s="39">
        <f t="shared" ca="1" si="16"/>
        <v>16.7</v>
      </c>
      <c r="I62" s="77">
        <f t="shared" ca="1" si="17"/>
        <v>1.8292682899999999E-2</v>
      </c>
      <c r="J62" s="86">
        <f t="shared" ca="1" si="22"/>
        <v>1264676959.5883081</v>
      </c>
      <c r="K62" s="56" t="str">
        <f ca="1">IFERROR(OFFSET(INDIRECT($H$3 &amp; "!A125"), 6, 0), "")</f>
        <v>무비블록</v>
      </c>
      <c r="L62" s="39">
        <f t="shared" ca="1" si="18"/>
        <v>12.2</v>
      </c>
      <c r="M62" s="77">
        <f t="shared" ca="1" si="19"/>
        <v>0</v>
      </c>
      <c r="N62" s="86">
        <f t="shared" ca="1" si="23"/>
        <v>510812557.94122142</v>
      </c>
      <c r="O62" s="56" t="str">
        <f ca="1">IFERROR(OFFSET(INDIRECT($H$3 &amp; "!A152"), 6, 0), "")</f>
        <v>파워렛저</v>
      </c>
      <c r="P62" s="39">
        <f t="shared" ca="1" si="20"/>
        <v>426</v>
      </c>
      <c r="Q62" s="77">
        <f t="shared" ca="1" si="21"/>
        <v>1.67064439E-2</v>
      </c>
      <c r="R62" s="86">
        <f t="shared" ca="1" si="24"/>
        <v>12927485.19420992</v>
      </c>
    </row>
    <row r="63" spans="1:18">
      <c r="A63" s="40" t="s">
        <v>179</v>
      </c>
      <c r="B63" s="11" t="s">
        <v>180</v>
      </c>
      <c r="C63" s="95">
        <v>63890</v>
      </c>
      <c r="D63" s="92">
        <v>-6.0672060000000003E-3</v>
      </c>
      <c r="E63" s="93">
        <v>33000.971493910001</v>
      </c>
      <c r="F63" s="35"/>
      <c r="G63" s="56" t="str">
        <f ca="1">IFERROR(OFFSET(INDIRECT($H$3 &amp; "!A179"), 7, 0), "")</f>
        <v>에브리피디아</v>
      </c>
      <c r="H63" s="39">
        <f t="shared" ca="1" si="16"/>
        <v>22.7</v>
      </c>
      <c r="I63" s="77">
        <f t="shared" ca="1" si="17"/>
        <v>4.4247788000000001E-3</v>
      </c>
      <c r="J63" s="86">
        <f t="shared" ca="1" si="22"/>
        <v>340802824.23161954</v>
      </c>
      <c r="K63" s="56" t="str">
        <f ca="1">IFERROR(OFFSET(INDIRECT($H$3 &amp; "!A125"), 7, 0), "")</f>
        <v>캐리프로토콜</v>
      </c>
      <c r="L63" s="39">
        <f t="shared" ca="1" si="18"/>
        <v>13.6</v>
      </c>
      <c r="M63" s="77">
        <f t="shared" ca="1" si="19"/>
        <v>2.2556390999999999E-2</v>
      </c>
      <c r="N63" s="86">
        <f t="shared" ca="1" si="23"/>
        <v>1633401069.0065696</v>
      </c>
      <c r="O63" s="56" t="str">
        <f ca="1">IFERROR(OFFSET(INDIRECT($H$3 &amp; "!A152"), 7, 0), "")</f>
        <v>디센트럴랜드</v>
      </c>
      <c r="P63" s="39">
        <f t="shared" ca="1" si="20"/>
        <v>933</v>
      </c>
      <c r="Q63" s="77">
        <f t="shared" ca="1" si="21"/>
        <v>7.5593952000000001E-3</v>
      </c>
      <c r="R63" s="86">
        <f t="shared" ca="1" si="24"/>
        <v>3919940.472474</v>
      </c>
    </row>
    <row r="64" spans="1:18">
      <c r="A64" s="40" t="s">
        <v>221</v>
      </c>
      <c r="B64" s="11" t="s">
        <v>222</v>
      </c>
      <c r="C64" s="95">
        <v>4400</v>
      </c>
      <c r="D64" s="92">
        <v>-6.7720089999999998E-3</v>
      </c>
      <c r="E64" s="93">
        <v>339821.25053856999</v>
      </c>
      <c r="F64" s="35"/>
      <c r="G64" s="56" t="str">
        <f ca="1">IFERROR(OFFSET(INDIRECT($H$3 &amp; "!A179"), 8, 0), "")</f>
        <v>모스코인</v>
      </c>
      <c r="H64" s="39">
        <f t="shared" ca="1" si="16"/>
        <v>184</v>
      </c>
      <c r="I64" s="77">
        <f t="shared" ca="1" si="17"/>
        <v>5.4644808999999997E-3</v>
      </c>
      <c r="J64" s="86">
        <f t="shared" ca="1" si="22"/>
        <v>68477941.259455264</v>
      </c>
      <c r="K64" s="56" t="str">
        <f ca="1">IFERROR(OFFSET(INDIRECT($H$3 &amp; "!A125"), 8, 0), "")</f>
        <v>저스트</v>
      </c>
      <c r="L64" s="39">
        <f t="shared" ca="1" si="18"/>
        <v>93.4</v>
      </c>
      <c r="M64" s="77">
        <f t="shared" ca="1" si="19"/>
        <v>1.1917659800000001E-2</v>
      </c>
      <c r="N64" s="86">
        <f t="shared" ca="1" si="23"/>
        <v>62160879.898000456</v>
      </c>
      <c r="O64" s="56" t="str">
        <f ca="1">IFERROR(OFFSET(INDIRECT($H$3 &amp; "!A152"), 8, 0), "")</f>
        <v>아더</v>
      </c>
      <c r="P64" s="39">
        <f t="shared" ca="1" si="20"/>
        <v>387</v>
      </c>
      <c r="Q64" s="77">
        <f t="shared" ca="1" si="21"/>
        <v>5.1948052000000003E-3</v>
      </c>
      <c r="R64" s="86">
        <f t="shared" ca="1" si="24"/>
        <v>19212615.267314121</v>
      </c>
    </row>
    <row r="65" spans="1:18" ht="17.25" thickBot="1">
      <c r="A65" s="40" t="s">
        <v>89</v>
      </c>
      <c r="B65" s="11" t="s">
        <v>90</v>
      </c>
      <c r="C65" s="95">
        <v>1330</v>
      </c>
      <c r="D65" s="92">
        <v>-7.4626865999999998E-3</v>
      </c>
      <c r="E65" s="93">
        <v>89938139.375917435</v>
      </c>
      <c r="F65" s="35"/>
      <c r="G65" s="57" t="str">
        <f ca="1">IFERROR(OFFSET(INDIRECT($H$3 &amp; "!A179"), 9, 0), "")</f>
        <v>쿼크체인</v>
      </c>
      <c r="H65" s="37">
        <f t="shared" ca="1" si="16"/>
        <v>35.1</v>
      </c>
      <c r="I65" s="79">
        <f t="shared" ca="1" si="17"/>
        <v>5.7306589999999999E-3</v>
      </c>
      <c r="J65" s="87">
        <f t="shared" ca="1" si="22"/>
        <v>504101096.2667312</v>
      </c>
      <c r="K65" s="57" t="str">
        <f ca="1">IFERROR(OFFSET(INDIRECT($H$3 &amp; "!A125"), 9, 0), "")</f>
        <v>엠블</v>
      </c>
      <c r="L65" s="37">
        <f t="shared" ca="1" si="18"/>
        <v>18.2</v>
      </c>
      <c r="M65" s="79">
        <f t="shared" ca="1" si="19"/>
        <v>0</v>
      </c>
      <c r="N65" s="87">
        <f t="shared" ca="1" si="23"/>
        <v>412792385.50622153</v>
      </c>
      <c r="O65" s="57" t="str">
        <f ca="1">IFERROR(OFFSET(INDIRECT($H$3 &amp; "!A152"), 9, 0), "")</f>
        <v>폴리매쓰</v>
      </c>
      <c r="P65" s="37">
        <f t="shared" ca="1" si="20"/>
        <v>883</v>
      </c>
      <c r="Q65" s="79">
        <f t="shared" ca="1" si="21"/>
        <v>4.4970414200000003E-2</v>
      </c>
      <c r="R65" s="87">
        <f t="shared" ca="1" si="24"/>
        <v>281912368.58282894</v>
      </c>
    </row>
    <row r="66" spans="1:18">
      <c r="A66" s="40" t="s">
        <v>81</v>
      </c>
      <c r="B66" s="11" t="s">
        <v>82</v>
      </c>
      <c r="C66" s="95">
        <v>2605</v>
      </c>
      <c r="D66" s="92">
        <v>-7.6190475999999997E-3</v>
      </c>
      <c r="E66" s="93">
        <v>8649231.4515984096</v>
      </c>
      <c r="F66" s="35"/>
      <c r="G66" s="56" t="str">
        <f ca="1">IFERROR(OFFSET(INDIRECT($H$3 &amp; "!A179"), 10, 0), "")</f>
        <v>메인프레임</v>
      </c>
      <c r="H66" s="38">
        <f t="shared" ref="H66:H75" ca="1" si="25">_xlfn.IFNA(VLOOKUP(G66, $B$2:$D$200, 2, FALSE), "")</f>
        <v>15.8</v>
      </c>
      <c r="I66" s="76">
        <f t="shared" ref="I66:I75" ca="1" si="26">_xlfn.IFNA(VLOOKUP(G66, $B$2:$D$200, 3, FALSE), "")</f>
        <v>1.9354838700000002E-2</v>
      </c>
      <c r="J66" s="85">
        <f t="shared" ca="1" si="22"/>
        <v>270891542.25423855</v>
      </c>
      <c r="K66" s="55" t="str">
        <f ca="1">IFERROR(OFFSET(INDIRECT($H$3 &amp; "!A125"), 10, 0), "")</f>
        <v>이캐시</v>
      </c>
      <c r="L66" s="38">
        <f t="shared" ca="1" si="18"/>
        <v>0.23300000000000001</v>
      </c>
      <c r="M66" s="76">
        <f t="shared" ca="1" si="19"/>
        <v>-2.91666667E-2</v>
      </c>
      <c r="N66" s="85">
        <f t="shared" ca="1" si="23"/>
        <v>156916062662.86621</v>
      </c>
      <c r="O66" s="55" t="str">
        <f ca="1">IFERROR(OFFSET(INDIRECT($H$3 &amp; "!A152"), 10, 0), "")</f>
        <v>센티넬프로토콜</v>
      </c>
      <c r="P66" s="38">
        <f t="shared" ca="1" si="20"/>
        <v>233</v>
      </c>
      <c r="Q66" s="76">
        <f t="shared" ca="1" si="21"/>
        <v>2.1929824600000002E-2</v>
      </c>
      <c r="R66" s="85">
        <f t="shared" ca="1" si="24"/>
        <v>26911734.939602841</v>
      </c>
    </row>
    <row r="67" spans="1:18">
      <c r="A67" s="40" t="s">
        <v>241</v>
      </c>
      <c r="B67" s="11" t="s">
        <v>242</v>
      </c>
      <c r="C67" s="95">
        <v>2430</v>
      </c>
      <c r="D67" s="92">
        <v>-8.1632652999999999E-3</v>
      </c>
      <c r="E67" s="93">
        <v>2403394.3208129099</v>
      </c>
      <c r="F67" s="35"/>
      <c r="G67" s="56" t="str">
        <f ca="1">IFERROR(OFFSET(INDIRECT($H$3 &amp; "!A179"), 11, 0), "")</f>
        <v>헌트</v>
      </c>
      <c r="H67" s="39">
        <f t="shared" ca="1" si="25"/>
        <v>900</v>
      </c>
      <c r="I67" s="77">
        <f t="shared" ca="1" si="26"/>
        <v>2.5056947600000001E-2</v>
      </c>
      <c r="J67" s="86">
        <f t="shared" ca="1" si="22"/>
        <v>99076673.999140635</v>
      </c>
      <c r="K67" s="56" t="str">
        <f ca="1">IFERROR(OFFSET(INDIRECT($H$3 &amp; "!A125"), 11, 0), "")</f>
        <v>썬더토큰</v>
      </c>
      <c r="L67" s="39">
        <f t="shared" ca="1" si="18"/>
        <v>16.7</v>
      </c>
      <c r="M67" s="77">
        <f t="shared" ca="1" si="19"/>
        <v>1.8292682899999999E-2</v>
      </c>
      <c r="N67" s="86">
        <f t="shared" ca="1" si="23"/>
        <v>1264676959.5883081</v>
      </c>
      <c r="O67" s="56" t="str">
        <f ca="1">IFERROR(OFFSET(INDIRECT($H$3 &amp; "!A152"), 11, 0), "")</f>
        <v>아르고</v>
      </c>
      <c r="P67" s="39">
        <f t="shared" ca="1" si="20"/>
        <v>376</v>
      </c>
      <c r="Q67" s="77">
        <f t="shared" ca="1" si="21"/>
        <v>4.15512465E-2</v>
      </c>
      <c r="R67" s="86">
        <f t="shared" ca="1" si="24"/>
        <v>90750350.485415041</v>
      </c>
    </row>
    <row r="68" spans="1:18">
      <c r="A68" s="40" t="s">
        <v>129</v>
      </c>
      <c r="B68" s="11" t="s">
        <v>130</v>
      </c>
      <c r="C68" s="95">
        <v>115</v>
      </c>
      <c r="D68" s="92">
        <v>-8.6206896999999998E-3</v>
      </c>
      <c r="E68" s="93">
        <v>26715280.57659838</v>
      </c>
      <c r="F68" s="35"/>
      <c r="G68" s="56" t="str">
        <f ca="1">IFERROR(OFFSET(INDIRECT($H$3 &amp; "!A179"), 12, 0), "")</f>
        <v>아하토큰</v>
      </c>
      <c r="H68" s="39">
        <f t="shared" ca="1" si="25"/>
        <v>19.2</v>
      </c>
      <c r="I68" s="77">
        <f t="shared" ca="1" si="26"/>
        <v>1.05263158E-2</v>
      </c>
      <c r="J68" s="86">
        <f t="shared" ca="1" si="22"/>
        <v>287506722.30057031</v>
      </c>
      <c r="K68" s="56" t="str">
        <f ca="1">IFERROR(OFFSET(INDIRECT($H$3 &amp; "!A125"), 12, 0), "")</f>
        <v>에브리피디아</v>
      </c>
      <c r="L68" s="39">
        <f t="shared" ca="1" si="18"/>
        <v>22.7</v>
      </c>
      <c r="M68" s="77">
        <f t="shared" ca="1" si="19"/>
        <v>4.4247788000000001E-3</v>
      </c>
      <c r="N68" s="86">
        <f t="shared" ca="1" si="23"/>
        <v>340802824.23161954</v>
      </c>
      <c r="O68" s="56" t="str">
        <f ca="1">IFERROR(OFFSET(INDIRECT($H$3 &amp; "!A152"), 12, 0), "")</f>
        <v>엘프</v>
      </c>
      <c r="P68" s="39">
        <f t="shared" ca="1" si="20"/>
        <v>718</v>
      </c>
      <c r="Q68" s="77">
        <f t="shared" ca="1" si="21"/>
        <v>7.0126227000000003E-3</v>
      </c>
      <c r="R68" s="86">
        <f t="shared" ca="1" si="24"/>
        <v>20363799.036955491</v>
      </c>
    </row>
    <row r="69" spans="1:18">
      <c r="A69" s="40" t="s">
        <v>111</v>
      </c>
      <c r="B69" s="11" t="s">
        <v>112</v>
      </c>
      <c r="C69" s="95">
        <v>899</v>
      </c>
      <c r="D69" s="92">
        <v>-8.8202867000000008E-3</v>
      </c>
      <c r="E69" s="93">
        <v>7056155.3566081002</v>
      </c>
      <c r="F69" s="35"/>
      <c r="G69" s="56" t="str">
        <f ca="1">IFERROR(OFFSET(INDIRECT($H$3 &amp; "!A179"), 13, 0), "")</f>
        <v>하이브</v>
      </c>
      <c r="H69" s="39">
        <f t="shared" ca="1" si="25"/>
        <v>940</v>
      </c>
      <c r="I69" s="77">
        <f t="shared" ca="1" si="26"/>
        <v>1.0752688200000001E-2</v>
      </c>
      <c r="J69" s="86">
        <f t="shared" ca="1" si="22"/>
        <v>53662057.21184098</v>
      </c>
      <c r="K69" s="56" t="str">
        <f ca="1">IFERROR(OFFSET(INDIRECT($H$3 &amp; "!A125"), 13, 0), "")</f>
        <v>쿼크체인</v>
      </c>
      <c r="L69" s="39">
        <f t="shared" ca="1" si="18"/>
        <v>35.1</v>
      </c>
      <c r="M69" s="77">
        <f t="shared" ca="1" si="19"/>
        <v>5.7306589999999999E-3</v>
      </c>
      <c r="N69" s="86">
        <f t="shared" ca="1" si="23"/>
        <v>504101096.2667312</v>
      </c>
      <c r="O69" s="56" t="str">
        <f ca="1">IFERROR(OFFSET(INDIRECT($H$3 &amp; "!A152"), 13, 0), "")</f>
        <v>스팀</v>
      </c>
      <c r="P69" s="39">
        <f t="shared" ca="1" si="20"/>
        <v>704</v>
      </c>
      <c r="Q69" s="77">
        <f t="shared" ca="1" si="21"/>
        <v>2.3255814E-2</v>
      </c>
      <c r="R69" s="86">
        <f t="shared" ca="1" si="24"/>
        <v>3286517.06550234</v>
      </c>
    </row>
    <row r="70" spans="1:18">
      <c r="A70" s="40" t="s">
        <v>143</v>
      </c>
      <c r="B70" s="11" t="s">
        <v>144</v>
      </c>
      <c r="C70" s="95">
        <v>2800</v>
      </c>
      <c r="D70" s="92">
        <v>-8.8495575000000007E-3</v>
      </c>
      <c r="E70" s="93">
        <v>1496311.44764508</v>
      </c>
      <c r="F70" s="35"/>
      <c r="G70" s="56" t="str">
        <f ca="1">IFERROR(OFFSET(INDIRECT($H$3 &amp; "!A179"), 14, 0), "")</f>
        <v>플로우</v>
      </c>
      <c r="H70" s="39">
        <f t="shared" ca="1" si="25"/>
        <v>17060</v>
      </c>
      <c r="I70" s="77">
        <f t="shared" ca="1" si="26"/>
        <v>-4.6927374299999998E-2</v>
      </c>
      <c r="J70" s="90">
        <f t="shared" ca="1" si="22"/>
        <v>4131874.4367671399</v>
      </c>
      <c r="K70" s="58" t="str">
        <f ca="1">IFERROR(OFFSET(INDIRECT($H$3 &amp; "!A125"), 14, 0), "")</f>
        <v>메인프레임</v>
      </c>
      <c r="L70" s="44">
        <f t="shared" ca="1" si="18"/>
        <v>15.8</v>
      </c>
      <c r="M70" s="78">
        <f t="shared" ca="1" si="19"/>
        <v>1.9354838700000002E-2</v>
      </c>
      <c r="N70" s="90">
        <f t="shared" ca="1" si="23"/>
        <v>270891542.25423855</v>
      </c>
      <c r="O70" s="58" t="str">
        <f ca="1">IFERROR(OFFSET(INDIRECT($H$3 &amp; "!A152"), 14, 0), "")</f>
        <v>모스코인</v>
      </c>
      <c r="P70" s="44">
        <f t="shared" ca="1" si="20"/>
        <v>184</v>
      </c>
      <c r="Q70" s="78">
        <f t="shared" ca="1" si="21"/>
        <v>5.4644808999999997E-3</v>
      </c>
      <c r="R70" s="90">
        <f t="shared" ca="1" si="24"/>
        <v>68477941.259455264</v>
      </c>
    </row>
    <row r="71" spans="1:18">
      <c r="A71" s="40" t="s">
        <v>131</v>
      </c>
      <c r="B71" s="11" t="s">
        <v>132</v>
      </c>
      <c r="C71" s="95">
        <v>49890</v>
      </c>
      <c r="D71" s="92">
        <v>-8.9392133000000002E-3</v>
      </c>
      <c r="E71" s="93">
        <v>354395.33206554002</v>
      </c>
      <c r="F71" s="35"/>
      <c r="G71" s="60" t="str">
        <f ca="1">IFERROR(OFFSET(INDIRECT($H$3 &amp; "!A179"), 15, 0), "")</f>
        <v>피르마체인</v>
      </c>
      <c r="H71" s="45">
        <f t="shared" ca="1" si="25"/>
        <v>207</v>
      </c>
      <c r="I71" s="80">
        <f t="shared" ca="1" si="26"/>
        <v>-1.42857143E-2</v>
      </c>
      <c r="J71" s="99">
        <f t="shared" ca="1" si="22"/>
        <v>27844258.447919849</v>
      </c>
      <c r="K71" s="56" t="str">
        <f ca="1">IFERROR(OFFSET(INDIRECT($H$3 &amp; "!A125"), 15, 0), "")</f>
        <v>아하토큰</v>
      </c>
      <c r="L71" s="39">
        <f t="shared" ca="1" si="18"/>
        <v>19.2</v>
      </c>
      <c r="M71" s="77">
        <f t="shared" ca="1" si="19"/>
        <v>1.05263158E-2</v>
      </c>
      <c r="N71" s="99">
        <f t="shared" ca="1" si="23"/>
        <v>287506722.30057031</v>
      </c>
      <c r="O71" s="56" t="str">
        <f ca="1">IFERROR(OFFSET(INDIRECT($H$3 &amp; "!A152"), 15, 0), "")</f>
        <v>헌트</v>
      </c>
      <c r="P71" s="39">
        <f t="shared" ca="1" si="20"/>
        <v>900</v>
      </c>
      <c r="Q71" s="77">
        <f t="shared" ca="1" si="21"/>
        <v>2.5056947600000001E-2</v>
      </c>
      <c r="R71" s="99">
        <f t="shared" ca="1" si="24"/>
        <v>99076673.999140635</v>
      </c>
    </row>
    <row r="72" spans="1:18">
      <c r="A72" s="40" t="s">
        <v>335</v>
      </c>
      <c r="B72" s="11" t="s">
        <v>336</v>
      </c>
      <c r="C72" s="95">
        <v>192550</v>
      </c>
      <c r="D72" s="92">
        <v>-9.0066907000000002E-3</v>
      </c>
      <c r="E72" s="93">
        <v>83343.627488640006</v>
      </c>
      <c r="F72" s="35"/>
      <c r="G72" s="56" t="str">
        <f ca="1">IFERROR(OFFSET(INDIRECT($H$3 &amp; "!A179"), 16, 0), "")</f>
        <v>에스티피</v>
      </c>
      <c r="H72" s="39">
        <f t="shared" ca="1" si="25"/>
        <v>178</v>
      </c>
      <c r="I72" s="77">
        <f t="shared" ca="1" si="26"/>
        <v>3.4883720899999998E-2</v>
      </c>
      <c r="J72" s="86">
        <f t="shared" ca="1" si="22"/>
        <v>763882559.57840919</v>
      </c>
      <c r="K72" s="56" t="str">
        <f ca="1">IFERROR(OFFSET(INDIRECT($H$3 &amp; "!A125"), 16, 0), "")</f>
        <v>리퍼리움</v>
      </c>
      <c r="L72" s="39">
        <f t="shared" ca="1" si="18"/>
        <v>21</v>
      </c>
      <c r="M72" s="77">
        <f t="shared" ca="1" si="19"/>
        <v>1.44927536E-2</v>
      </c>
      <c r="N72" s="86">
        <f t="shared" ca="1" si="23"/>
        <v>1395045325.2725546</v>
      </c>
      <c r="O72" s="56" t="str">
        <f ca="1">IFERROR(OFFSET(INDIRECT($H$3 &amp; "!A152"), 16, 0), "")</f>
        <v>하이브</v>
      </c>
      <c r="P72" s="39">
        <f t="shared" ca="1" si="20"/>
        <v>940</v>
      </c>
      <c r="Q72" s="77">
        <f t="shared" ca="1" si="21"/>
        <v>1.0752688200000001E-2</v>
      </c>
      <c r="R72" s="86">
        <f t="shared" ca="1" si="24"/>
        <v>53662057.21184098</v>
      </c>
    </row>
    <row r="73" spans="1:18">
      <c r="A73" s="40" t="s">
        <v>163</v>
      </c>
      <c r="B73" s="11" t="s">
        <v>164</v>
      </c>
      <c r="C73" s="95">
        <v>218</v>
      </c>
      <c r="D73" s="92">
        <v>-9.0909091000000008E-3</v>
      </c>
      <c r="E73" s="93">
        <v>19822434.317120731</v>
      </c>
      <c r="F73" s="35"/>
      <c r="G73" s="56" t="str">
        <f ca="1">IFERROR(OFFSET(INDIRECT($H$3 &amp; "!A179"), 17, 0), "")</f>
        <v>휴먼스케이프</v>
      </c>
      <c r="H73" s="39">
        <f t="shared" ca="1" si="25"/>
        <v>234</v>
      </c>
      <c r="I73" s="77">
        <f t="shared" ca="1" si="26"/>
        <v>0.13592233009999999</v>
      </c>
      <c r="J73" s="86">
        <f t="shared" ca="1" si="22"/>
        <v>1093011195.2208238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피르마체인</v>
      </c>
      <c r="P73" s="39">
        <f t="shared" ca="1" si="20"/>
        <v>207</v>
      </c>
      <c r="Q73" s="77">
        <f t="shared" ca="1" si="21"/>
        <v>-1.42857143E-2</v>
      </c>
      <c r="R73" s="86">
        <f t="shared" ca="1" si="24"/>
        <v>27844258.447919849</v>
      </c>
    </row>
    <row r="74" spans="1:18">
      <c r="A74" s="40" t="s">
        <v>239</v>
      </c>
      <c r="B74" s="11" t="s">
        <v>240</v>
      </c>
      <c r="C74" s="95">
        <v>625</v>
      </c>
      <c r="D74" s="92">
        <v>-9.5087162999999992E-3</v>
      </c>
      <c r="E74" s="93">
        <v>2678806.55753107</v>
      </c>
      <c r="F74" s="35"/>
      <c r="G74" s="56" t="str">
        <f ca="1">IFERROR(OFFSET(INDIRECT($H$3 &amp; "!A179"), 18, 0), "")</f>
        <v>리퍼리움</v>
      </c>
      <c r="H74" s="39">
        <f t="shared" ca="1" si="25"/>
        <v>21</v>
      </c>
      <c r="I74" s="77">
        <f t="shared" ca="1" si="26"/>
        <v>1.44927536E-2</v>
      </c>
      <c r="J74" s="86">
        <f t="shared" ca="1" si="22"/>
        <v>1395045325.2725546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에스티피</v>
      </c>
      <c r="P74" s="39">
        <f t="shared" ca="1" si="20"/>
        <v>178</v>
      </c>
      <c r="Q74" s="77">
        <f t="shared" ca="1" si="21"/>
        <v>3.4883720899999998E-2</v>
      </c>
      <c r="R74" s="86">
        <f t="shared" ca="1" si="24"/>
        <v>763882559.57840919</v>
      </c>
    </row>
    <row r="75" spans="1:18" ht="17.25" thickBot="1">
      <c r="A75" s="40" t="s">
        <v>263</v>
      </c>
      <c r="B75" s="11" t="s">
        <v>264</v>
      </c>
      <c r="C75" s="95">
        <v>303</v>
      </c>
      <c r="D75" s="92">
        <v>-9.8039215999999995E-3</v>
      </c>
      <c r="E75" s="93">
        <v>317275935.9992885</v>
      </c>
      <c r="F75" s="35"/>
      <c r="G75" s="57" t="str">
        <f ca="1">IFERROR(OFFSET(INDIRECT($H$3 &amp; "!A179"), 19, 0), "")</f>
        <v>누사이퍼</v>
      </c>
      <c r="H75" s="37">
        <f t="shared" ca="1" si="25"/>
        <v>1590</v>
      </c>
      <c r="I75" s="79">
        <f t="shared" ca="1" si="26"/>
        <v>-2.1538461500000002E-2</v>
      </c>
      <c r="J75" s="87">
        <f t="shared" ca="1" si="22"/>
        <v>159551303.30247438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휴먼스케이프</v>
      </c>
      <c r="P75" s="37">
        <f t="shared" ca="1" si="20"/>
        <v>234</v>
      </c>
      <c r="Q75" s="79">
        <f t="shared" ca="1" si="21"/>
        <v>0.13592233009999999</v>
      </c>
      <c r="R75" s="87">
        <f t="shared" ca="1" si="24"/>
        <v>1093011195.2208238</v>
      </c>
    </row>
    <row r="76" spans="1:18">
      <c r="A76" s="40" t="s">
        <v>91</v>
      </c>
      <c r="B76" s="11" t="s">
        <v>92</v>
      </c>
      <c r="C76" s="95">
        <v>83670</v>
      </c>
      <c r="D76" s="92">
        <v>-1.08759901E-2</v>
      </c>
      <c r="E76" s="93">
        <v>218728.64040621999</v>
      </c>
      <c r="F76" s="35"/>
      <c r="G76" s="35"/>
      <c r="H76" s="35"/>
      <c r="I76" s="35"/>
    </row>
    <row r="77" spans="1:18">
      <c r="A77" s="40" t="s">
        <v>223</v>
      </c>
      <c r="B77" s="11" t="s">
        <v>224</v>
      </c>
      <c r="C77" s="95">
        <v>1810</v>
      </c>
      <c r="D77" s="92">
        <v>-1.09289617E-2</v>
      </c>
      <c r="E77" s="93">
        <v>1145080.4153459901</v>
      </c>
      <c r="F77" s="35"/>
      <c r="G77" s="35"/>
      <c r="H77" s="35"/>
      <c r="I77" s="35"/>
    </row>
    <row r="78" spans="1:18">
      <c r="A78" s="40" t="s">
        <v>211</v>
      </c>
      <c r="B78" s="11" t="s">
        <v>212</v>
      </c>
      <c r="C78" s="95">
        <v>953</v>
      </c>
      <c r="D78" s="92">
        <v>-1.14107884E-2</v>
      </c>
      <c r="E78" s="93">
        <v>7248593.4204383297</v>
      </c>
      <c r="F78" s="35"/>
      <c r="G78" s="35"/>
      <c r="H78" s="35"/>
      <c r="I78" s="35"/>
    </row>
    <row r="79" spans="1:18">
      <c r="A79" s="40" t="s">
        <v>137</v>
      </c>
      <c r="B79" s="11" t="s">
        <v>138</v>
      </c>
      <c r="C79" s="95">
        <v>17070</v>
      </c>
      <c r="D79" s="92">
        <v>-1.21527778E-2</v>
      </c>
      <c r="E79" s="93">
        <v>1784390.3986148201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1995</v>
      </c>
      <c r="D80" s="92">
        <v>-1.2376237599999999E-2</v>
      </c>
      <c r="E80" s="93">
        <v>901465.75249920005</v>
      </c>
      <c r="F80" s="35"/>
      <c r="G80" s="35"/>
      <c r="H80" s="35"/>
      <c r="I80" s="35"/>
    </row>
    <row r="81" spans="1:9">
      <c r="A81" s="40" t="s">
        <v>103</v>
      </c>
      <c r="B81" s="11" t="s">
        <v>104</v>
      </c>
      <c r="C81" s="95">
        <v>1190</v>
      </c>
      <c r="D81" s="92">
        <v>-1.2448132799999999E-2</v>
      </c>
      <c r="E81" s="93">
        <v>990743.84518119995</v>
      </c>
      <c r="F81" s="35"/>
      <c r="G81" s="35"/>
      <c r="H81" s="35"/>
      <c r="I81" s="35"/>
    </row>
    <row r="82" spans="1:9">
      <c r="A82" s="40" t="s">
        <v>119</v>
      </c>
      <c r="B82" s="11" t="s">
        <v>120</v>
      </c>
      <c r="C82" s="95">
        <v>37.5</v>
      </c>
      <c r="D82" s="92">
        <v>-1.3157894700000001E-2</v>
      </c>
      <c r="E82" s="93">
        <v>80314867.759078875</v>
      </c>
      <c r="F82" s="35"/>
      <c r="G82" s="35"/>
      <c r="H82" s="35"/>
      <c r="I82" s="35"/>
    </row>
    <row r="83" spans="1:9">
      <c r="A83" s="40" t="s">
        <v>121</v>
      </c>
      <c r="B83" s="11" t="s">
        <v>122</v>
      </c>
      <c r="C83" s="95">
        <v>578</v>
      </c>
      <c r="D83" s="92">
        <v>-1.3651877099999999E-2</v>
      </c>
      <c r="E83" s="93">
        <v>9477506.2666035201</v>
      </c>
      <c r="F83" s="35"/>
      <c r="G83" s="35"/>
      <c r="H83" s="35"/>
      <c r="I83" s="35"/>
    </row>
    <row r="84" spans="1:9">
      <c r="A84" s="40" t="s">
        <v>139</v>
      </c>
      <c r="B84" s="11" t="s">
        <v>140</v>
      </c>
      <c r="C84" s="95">
        <v>10460</v>
      </c>
      <c r="D84" s="92">
        <v>-1.4137606E-2</v>
      </c>
      <c r="E84" s="93">
        <v>126737.76193964999</v>
      </c>
      <c r="F84" s="35"/>
      <c r="G84" s="35"/>
      <c r="H84" s="35"/>
      <c r="I84" s="35"/>
    </row>
    <row r="85" spans="1:9">
      <c r="A85" s="40" t="s">
        <v>197</v>
      </c>
      <c r="B85" s="11" t="s">
        <v>198</v>
      </c>
      <c r="C85" s="95">
        <v>207</v>
      </c>
      <c r="D85" s="92">
        <v>-1.42857143E-2</v>
      </c>
      <c r="E85" s="93">
        <v>27844258.447919849</v>
      </c>
      <c r="F85" s="35"/>
      <c r="G85" s="35"/>
      <c r="H85" s="35"/>
      <c r="I85" s="35"/>
    </row>
    <row r="86" spans="1:9">
      <c r="A86" s="40" t="s">
        <v>85</v>
      </c>
      <c r="B86" s="11" t="s">
        <v>86</v>
      </c>
      <c r="C86" s="95">
        <v>390</v>
      </c>
      <c r="D86" s="92">
        <v>-1.51515152E-2</v>
      </c>
      <c r="E86" s="93">
        <v>10082176.58123116</v>
      </c>
      <c r="F86" s="35"/>
      <c r="G86" s="35"/>
      <c r="H86" s="35"/>
      <c r="I86" s="35"/>
    </row>
    <row r="87" spans="1:9">
      <c r="A87" s="40" t="s">
        <v>235</v>
      </c>
      <c r="B87" s="11" t="s">
        <v>236</v>
      </c>
      <c r="C87" s="95">
        <v>124</v>
      </c>
      <c r="D87" s="92">
        <v>-1.5873015899999999E-2</v>
      </c>
      <c r="E87" s="93">
        <v>30980458.37074456</v>
      </c>
      <c r="F87" s="35"/>
      <c r="G87" s="35"/>
      <c r="H87" s="35"/>
      <c r="I87" s="35"/>
    </row>
    <row r="88" spans="1:9">
      <c r="A88" s="40" t="s">
        <v>231</v>
      </c>
      <c r="B88" s="11" t="s">
        <v>232</v>
      </c>
      <c r="C88" s="95">
        <v>79.900000000000006</v>
      </c>
      <c r="D88" s="92">
        <v>-1.6009852200000001E-2</v>
      </c>
      <c r="E88" s="93">
        <v>58149626.344357491</v>
      </c>
      <c r="F88" s="35"/>
      <c r="G88" s="35"/>
      <c r="H88" s="35"/>
      <c r="I88" s="35"/>
    </row>
    <row r="89" spans="1:9">
      <c r="A89" s="40" t="s">
        <v>227</v>
      </c>
      <c r="B89" s="11" t="s">
        <v>228</v>
      </c>
      <c r="C89" s="95">
        <v>356</v>
      </c>
      <c r="D89" s="92">
        <v>-1.65745856E-2</v>
      </c>
      <c r="E89" s="93">
        <v>38631804.528862998</v>
      </c>
      <c r="F89" s="35"/>
      <c r="G89" s="35"/>
      <c r="H89" s="35"/>
      <c r="I89" s="35"/>
    </row>
    <row r="90" spans="1:9">
      <c r="A90" s="40" t="s">
        <v>145</v>
      </c>
      <c r="B90" s="11" t="s">
        <v>146</v>
      </c>
      <c r="C90" s="95">
        <v>22.3</v>
      </c>
      <c r="D90" s="92">
        <v>-1.76211454E-2</v>
      </c>
      <c r="E90" s="93">
        <v>273659661.1480729</v>
      </c>
      <c r="F90" s="35"/>
      <c r="G90" s="35"/>
      <c r="H90" s="35"/>
      <c r="I90" s="35"/>
    </row>
    <row r="91" spans="1:9">
      <c r="A91" s="40" t="s">
        <v>117</v>
      </c>
      <c r="B91" s="11" t="s">
        <v>118</v>
      </c>
      <c r="C91" s="95">
        <v>4380</v>
      </c>
      <c r="D91" s="92">
        <v>-1.79372197E-2</v>
      </c>
      <c r="E91" s="93">
        <v>1281236.3634524699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5">
        <v>107</v>
      </c>
      <c r="D92" s="92">
        <v>-1.83486239E-2</v>
      </c>
      <c r="E92" s="93">
        <v>20028561.959292151</v>
      </c>
      <c r="F92" s="35"/>
      <c r="G92" s="35"/>
      <c r="H92" s="35"/>
      <c r="I92" s="35"/>
    </row>
    <row r="93" spans="1:9">
      <c r="A93" s="40" t="s">
        <v>125</v>
      </c>
      <c r="B93" s="11" t="s">
        <v>126</v>
      </c>
      <c r="C93" s="95">
        <v>144</v>
      </c>
      <c r="D93" s="92">
        <v>-2.0408163300000001E-2</v>
      </c>
      <c r="E93" s="93">
        <v>58286106.171067871</v>
      </c>
      <c r="F93" s="35"/>
      <c r="G93" s="35"/>
      <c r="H93" s="35"/>
      <c r="I93" s="35"/>
    </row>
    <row r="94" spans="1:9">
      <c r="A94" s="40" t="s">
        <v>331</v>
      </c>
      <c r="B94" s="11" t="s">
        <v>332</v>
      </c>
      <c r="C94" s="95">
        <v>1590</v>
      </c>
      <c r="D94" s="92">
        <v>-2.1538461500000002E-2</v>
      </c>
      <c r="E94" s="93">
        <v>159551303.30247438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5">
        <v>1135</v>
      </c>
      <c r="D95" s="92">
        <v>-2.1551724099999999E-2</v>
      </c>
      <c r="E95" s="93">
        <v>1726631.93435798</v>
      </c>
      <c r="F95" s="35"/>
      <c r="G95" s="35"/>
      <c r="H95" s="35"/>
      <c r="I95" s="35"/>
    </row>
    <row r="96" spans="1:9">
      <c r="A96" s="40" t="s">
        <v>115</v>
      </c>
      <c r="B96" s="11" t="s">
        <v>116</v>
      </c>
      <c r="C96" s="95">
        <v>225</v>
      </c>
      <c r="D96" s="92">
        <v>-2.1739130400000001E-2</v>
      </c>
      <c r="E96" s="93">
        <v>10319182.61502569</v>
      </c>
      <c r="F96" s="35"/>
      <c r="G96" s="35"/>
      <c r="H96" s="35"/>
      <c r="I96" s="35"/>
    </row>
    <row r="97" spans="1:9">
      <c r="A97" s="40" t="s">
        <v>50</v>
      </c>
      <c r="B97" s="11" t="s">
        <v>51</v>
      </c>
      <c r="C97" s="95">
        <v>457</v>
      </c>
      <c r="D97" s="92">
        <v>-2.3504273499999999E-2</v>
      </c>
      <c r="E97" s="93">
        <v>41271114.401276223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124</v>
      </c>
      <c r="D98" s="92">
        <v>-2.3622047199999999E-2</v>
      </c>
      <c r="E98" s="93">
        <v>48280176.730551362</v>
      </c>
      <c r="F98" s="35"/>
      <c r="G98" s="35"/>
      <c r="H98" s="35"/>
      <c r="I98" s="35"/>
    </row>
    <row r="99" spans="1:9">
      <c r="A99" s="40" t="s">
        <v>157</v>
      </c>
      <c r="B99" s="11" t="s">
        <v>158</v>
      </c>
      <c r="C99" s="95">
        <v>1540</v>
      </c>
      <c r="D99" s="92">
        <v>-2.5316455700000001E-2</v>
      </c>
      <c r="E99" s="93">
        <v>1315319.9383596799</v>
      </c>
      <c r="F99" s="35"/>
      <c r="G99" s="35"/>
      <c r="H99" s="35"/>
      <c r="I99" s="35"/>
    </row>
    <row r="100" spans="1:9">
      <c r="A100" s="40" t="s">
        <v>181</v>
      </c>
      <c r="B100" s="11" t="s">
        <v>182</v>
      </c>
      <c r="C100" s="95">
        <v>1410</v>
      </c>
      <c r="D100" s="92">
        <v>-2.75862069E-2</v>
      </c>
      <c r="E100" s="93">
        <v>2285085.7508145599</v>
      </c>
      <c r="F100" s="35"/>
      <c r="G100" s="35"/>
      <c r="H100" s="35"/>
      <c r="I100" s="35"/>
    </row>
    <row r="101" spans="1:9">
      <c r="A101" s="40" t="s">
        <v>327</v>
      </c>
      <c r="B101" s="11" t="s">
        <v>328</v>
      </c>
      <c r="C101" s="95">
        <v>0.23300000000000001</v>
      </c>
      <c r="D101" s="92">
        <v>-2.91666667E-2</v>
      </c>
      <c r="E101" s="93">
        <v>156916062662.86621</v>
      </c>
      <c r="F101" s="35"/>
      <c r="G101" s="35"/>
      <c r="H101" s="35"/>
      <c r="I101" s="35"/>
    </row>
    <row r="102" spans="1:9">
      <c r="A102" s="40" t="s">
        <v>107</v>
      </c>
      <c r="B102" s="11" t="s">
        <v>108</v>
      </c>
      <c r="C102" s="95">
        <v>170</v>
      </c>
      <c r="D102" s="92">
        <v>-3.9548022600000003E-2</v>
      </c>
      <c r="E102" s="93">
        <v>40542667.5889256</v>
      </c>
      <c r="F102" s="35"/>
      <c r="G102" s="35"/>
      <c r="H102" s="35"/>
      <c r="I102" s="35"/>
    </row>
    <row r="103" spans="1:9">
      <c r="A103" s="40" t="s">
        <v>195</v>
      </c>
      <c r="B103" s="11" t="s">
        <v>196</v>
      </c>
      <c r="C103" s="95">
        <v>17060</v>
      </c>
      <c r="D103" s="92">
        <v>-4.6927374299999998E-2</v>
      </c>
      <c r="E103" s="93">
        <v>4131874.4367671399</v>
      </c>
      <c r="F103" s="35"/>
      <c r="G103" s="35"/>
      <c r="H103" s="35"/>
      <c r="I103" s="35"/>
    </row>
    <row r="104" spans="1:9">
      <c r="A104" s="40" t="s">
        <v>141</v>
      </c>
      <c r="B104" s="11" t="s">
        <v>142</v>
      </c>
      <c r="C104" s="95">
        <v>120</v>
      </c>
      <c r="D104" s="92">
        <v>-6.25E-2</v>
      </c>
      <c r="E104" s="93">
        <v>242333034.69532776</v>
      </c>
      <c r="F104" s="35"/>
      <c r="G104" s="35"/>
      <c r="H104" s="35"/>
      <c r="I104" s="35"/>
    </row>
    <row r="105" spans="1:9">
      <c r="A105" s="40" t="s">
        <v>193</v>
      </c>
      <c r="B105" s="11" t="s">
        <v>194</v>
      </c>
      <c r="C105" s="95">
        <v>4165</v>
      </c>
      <c r="D105" s="92">
        <v>-6.6143497800000006E-2</v>
      </c>
      <c r="E105" s="93">
        <v>13435740.446705541</v>
      </c>
      <c r="F105" s="35"/>
      <c r="G105" s="35"/>
      <c r="H105" s="35"/>
      <c r="I105" s="35"/>
    </row>
    <row r="106" spans="1:9">
      <c r="A106" s="40" t="s">
        <v>165</v>
      </c>
      <c r="B106" s="11" t="s">
        <v>166</v>
      </c>
      <c r="C106" s="95">
        <v>2855</v>
      </c>
      <c r="D106" s="92">
        <v>-0.1092043682</v>
      </c>
      <c r="E106" s="93">
        <v>65878577.119150661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215</v>
      </c>
      <c r="B2" s="11" t="s">
        <v>216</v>
      </c>
      <c r="C2" s="95">
        <v>234</v>
      </c>
      <c r="D2" s="92">
        <v>0.13592233009999999</v>
      </c>
      <c r="E2" s="93">
        <v>1093011195.2208238</v>
      </c>
      <c r="F2" s="35"/>
      <c r="G2" s="54"/>
      <c r="H2" s="35"/>
      <c r="I2" s="35"/>
    </row>
    <row r="3" spans="1:18" ht="17.25" thickBot="1">
      <c r="A3" s="40" t="s">
        <v>73</v>
      </c>
      <c r="B3" s="11" t="s">
        <v>74</v>
      </c>
      <c r="C3" s="95">
        <v>41530</v>
      </c>
      <c r="D3" s="92">
        <v>5.83588175E-2</v>
      </c>
      <c r="E3" s="93">
        <v>1882300.8760784999</v>
      </c>
      <c r="F3" s="35"/>
      <c r="G3" s="294" t="s">
        <v>258</v>
      </c>
      <c r="H3" s="306" t="s">
        <v>337</v>
      </c>
      <c r="I3" s="306"/>
      <c r="K3" s="233" t="s">
        <v>34</v>
      </c>
      <c r="L3" s="234"/>
      <c r="M3" s="234"/>
      <c r="N3" s="235"/>
      <c r="O3" s="233" t="s">
        <v>259</v>
      </c>
      <c r="P3" s="234"/>
      <c r="Q3" s="234"/>
      <c r="R3" s="235"/>
    </row>
    <row r="4" spans="1:18" ht="17.25" thickBot="1">
      <c r="A4" s="40" t="s">
        <v>203</v>
      </c>
      <c r="B4" s="11" t="s">
        <v>204</v>
      </c>
      <c r="C4" s="95">
        <v>883</v>
      </c>
      <c r="D4" s="92">
        <v>4.4970414200000003E-2</v>
      </c>
      <c r="E4" s="93">
        <v>281912368.58282894</v>
      </c>
      <c r="F4" s="35"/>
      <c r="G4" s="295"/>
      <c r="H4" s="307"/>
      <c r="I4" s="307"/>
      <c r="K4" s="298" t="s">
        <v>55</v>
      </c>
      <c r="L4" s="310">
        <f ca="1">NOW()</f>
        <v>44488.888159837959</v>
      </c>
      <c r="M4" s="311"/>
      <c r="N4" s="312"/>
      <c r="O4" s="301" t="s">
        <v>55</v>
      </c>
      <c r="P4" s="310">
        <f ca="1">NOW()</f>
        <v>44488.888159837959</v>
      </c>
      <c r="Q4" s="311"/>
      <c r="R4" s="312"/>
    </row>
    <row r="5" spans="1:18" ht="17.25" thickBot="1">
      <c r="A5" s="40" t="s">
        <v>189</v>
      </c>
      <c r="B5" s="11" t="s">
        <v>190</v>
      </c>
      <c r="C5" s="95">
        <v>376</v>
      </c>
      <c r="D5" s="92">
        <v>4.15512465E-2</v>
      </c>
      <c r="E5" s="93">
        <v>90750350.485415041</v>
      </c>
      <c r="F5" s="35"/>
      <c r="K5" s="295"/>
      <c r="L5" s="51" t="s">
        <v>58</v>
      </c>
      <c r="M5" s="73" t="s">
        <v>59</v>
      </c>
      <c r="N5" s="69" t="s">
        <v>262</v>
      </c>
      <c r="O5" s="250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127</v>
      </c>
      <c r="B6" s="11" t="s">
        <v>128</v>
      </c>
      <c r="C6" s="95">
        <v>143</v>
      </c>
      <c r="D6" s="92">
        <v>3.62318841E-2</v>
      </c>
      <c r="E6" s="93">
        <v>189450048.50351149</v>
      </c>
      <c r="F6" s="35"/>
      <c r="G6" s="233" t="s">
        <v>52</v>
      </c>
      <c r="H6" s="234"/>
      <c r="I6" s="23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216</v>
      </c>
      <c r="P6" s="38">
        <f t="shared" ref="P6:P25" si="2">_xlfn.IFNA(VLOOKUP(O6, $B$2:$D$200, 2, FALSE), "")</f>
        <v>234</v>
      </c>
      <c r="Q6" s="76">
        <f t="shared" ref="Q6:Q25" si="3">_xlfn.IFNA(VLOOKUP(O6, $B$2:$D$200, 3, FALSE), "")</f>
        <v>0.13592233009999999</v>
      </c>
      <c r="R6" s="85">
        <f>_xlfn.IFNA(VLOOKUP(O6, $B$2:$E$200, 4, FALSE), "")</f>
        <v>1093011195.2208238</v>
      </c>
    </row>
    <row r="7" spans="1:18">
      <c r="A7" s="40" t="s">
        <v>237</v>
      </c>
      <c r="B7" s="11" t="s">
        <v>238</v>
      </c>
      <c r="C7" s="95">
        <v>178</v>
      </c>
      <c r="D7" s="92">
        <v>3.4883720899999998E-2</v>
      </c>
      <c r="E7" s="93">
        <v>763882559.57840919</v>
      </c>
      <c r="F7" s="35"/>
      <c r="G7" s="242" t="s">
        <v>36</v>
      </c>
      <c r="H7" s="243"/>
      <c r="I7" s="244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74</v>
      </c>
      <c r="P7" s="39">
        <f t="shared" si="2"/>
        <v>41530</v>
      </c>
      <c r="Q7" s="77">
        <f t="shared" si="3"/>
        <v>5.83588175E-2</v>
      </c>
      <c r="R7" s="86">
        <f t="shared" ref="R7:R25" si="5">_xlfn.IFNA(VLOOKUP(O7, $B$2:$E$200, 4, FALSE), "")</f>
        <v>1882300.8760784999</v>
      </c>
    </row>
    <row r="8" spans="1:18" ht="17.25" thickBot="1">
      <c r="A8" s="40" t="s">
        <v>155</v>
      </c>
      <c r="B8" s="11" t="s">
        <v>156</v>
      </c>
      <c r="C8" s="95">
        <v>35900</v>
      </c>
      <c r="D8" s="92">
        <v>3.1312841100000002E-2</v>
      </c>
      <c r="E8" s="93">
        <v>151083.97712174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204</v>
      </c>
      <c r="P8" s="39">
        <f t="shared" si="2"/>
        <v>883</v>
      </c>
      <c r="Q8" s="77">
        <f t="shared" si="3"/>
        <v>4.4970414200000003E-2</v>
      </c>
      <c r="R8" s="86">
        <f t="shared" si="5"/>
        <v>281912368.58282894</v>
      </c>
    </row>
    <row r="9" spans="1:18" ht="17.25" thickBot="1">
      <c r="A9" s="40" t="s">
        <v>225</v>
      </c>
      <c r="B9" s="11" t="s">
        <v>226</v>
      </c>
      <c r="C9" s="95">
        <v>900</v>
      </c>
      <c r="D9" s="92">
        <v>2.5056947600000001E-2</v>
      </c>
      <c r="E9" s="93">
        <v>99076673.999140635</v>
      </c>
      <c r="F9" s="35"/>
      <c r="G9" s="50" t="s">
        <v>38</v>
      </c>
      <c r="H9" s="234" t="s">
        <v>37</v>
      </c>
      <c r="I9" s="23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190</v>
      </c>
      <c r="P9" s="39">
        <f t="shared" si="2"/>
        <v>376</v>
      </c>
      <c r="Q9" s="77">
        <f t="shared" si="3"/>
        <v>4.15512465E-2</v>
      </c>
      <c r="R9" s="86">
        <f t="shared" si="5"/>
        <v>90750350.485415041</v>
      </c>
    </row>
    <row r="10" spans="1:18">
      <c r="A10" s="40" t="s">
        <v>149</v>
      </c>
      <c r="B10" s="11" t="s">
        <v>150</v>
      </c>
      <c r="C10" s="95">
        <v>124</v>
      </c>
      <c r="D10" s="92">
        <v>2.4793388400000001E-2</v>
      </c>
      <c r="E10" s="93">
        <v>179238029.4851501</v>
      </c>
      <c r="F10" s="35"/>
      <c r="G10" s="308">
        <f>_xlfn.IFNA(VLOOKUP(G7, $B$2:$D$200, 3, FALSE), "-")</f>
        <v>-5.1864238000000002E-3</v>
      </c>
      <c r="H10" s="302">
        <f>_xlfn.IFNA(VLOOKUP(G7, $B$2:$D$200, 2, FALSE), "-")</f>
        <v>76149000</v>
      </c>
      <c r="I10" s="303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128</v>
      </c>
      <c r="P10" s="39">
        <f t="shared" si="2"/>
        <v>143</v>
      </c>
      <c r="Q10" s="77">
        <f t="shared" si="3"/>
        <v>3.62318841E-2</v>
      </c>
      <c r="R10" s="90">
        <f t="shared" si="5"/>
        <v>189450048.50351149</v>
      </c>
    </row>
    <row r="11" spans="1:18" ht="17.25" thickBot="1">
      <c r="A11" s="40" t="s">
        <v>233</v>
      </c>
      <c r="B11" s="11" t="s">
        <v>234</v>
      </c>
      <c r="C11" s="95">
        <v>704</v>
      </c>
      <c r="D11" s="92">
        <v>2.3255814E-2</v>
      </c>
      <c r="E11" s="93">
        <v>3286517.06550234</v>
      </c>
      <c r="F11" s="35"/>
      <c r="G11" s="309"/>
      <c r="H11" s="304"/>
      <c r="I11" s="305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238</v>
      </c>
      <c r="P11" s="45">
        <f t="shared" si="2"/>
        <v>178</v>
      </c>
      <c r="Q11" s="80">
        <f t="shared" si="3"/>
        <v>3.4883720899999998E-2</v>
      </c>
      <c r="R11" s="99">
        <f t="shared" si="5"/>
        <v>763882559.57840919</v>
      </c>
    </row>
    <row r="12" spans="1:18" ht="17.25" thickBot="1">
      <c r="A12" s="40" t="s">
        <v>147</v>
      </c>
      <c r="B12" s="11" t="s">
        <v>148</v>
      </c>
      <c r="C12" s="95">
        <v>13.6</v>
      </c>
      <c r="D12" s="92">
        <v>2.2556390999999999E-2</v>
      </c>
      <c r="E12" s="93">
        <v>1633401069.0065696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156</v>
      </c>
      <c r="P12" s="39">
        <f t="shared" si="2"/>
        <v>35900</v>
      </c>
      <c r="Q12" s="77">
        <f t="shared" si="3"/>
        <v>3.1312841100000002E-2</v>
      </c>
      <c r="R12" s="86">
        <f t="shared" si="5"/>
        <v>151083.97712174</v>
      </c>
    </row>
    <row r="13" spans="1:18" ht="17.25" thickBot="1">
      <c r="A13" s="40" t="s">
        <v>217</v>
      </c>
      <c r="B13" s="11" t="s">
        <v>218</v>
      </c>
      <c r="C13" s="95">
        <v>233</v>
      </c>
      <c r="D13" s="92">
        <v>2.1929824600000002E-2</v>
      </c>
      <c r="E13" s="93">
        <v>26911734.939602841</v>
      </c>
      <c r="F13" s="35"/>
      <c r="G13" s="233" t="s">
        <v>70</v>
      </c>
      <c r="H13" s="234"/>
      <c r="I13" s="23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226</v>
      </c>
      <c r="P13" s="39">
        <f t="shared" si="2"/>
        <v>900</v>
      </c>
      <c r="Q13" s="77">
        <f t="shared" si="3"/>
        <v>2.5056947600000001E-2</v>
      </c>
      <c r="R13" s="86">
        <f t="shared" si="5"/>
        <v>99076673.999140635</v>
      </c>
    </row>
    <row r="14" spans="1:18">
      <c r="A14" s="40" t="s">
        <v>105</v>
      </c>
      <c r="B14" s="11" t="s">
        <v>106</v>
      </c>
      <c r="C14" s="95">
        <v>2515</v>
      </c>
      <c r="D14" s="92">
        <v>2.0283975700000002E-2</v>
      </c>
      <c r="E14" s="93">
        <v>17406787.549576141</v>
      </c>
      <c r="F14" s="35"/>
      <c r="G14" s="242" t="s">
        <v>36</v>
      </c>
      <c r="H14" s="243"/>
      <c r="I14" s="244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150</v>
      </c>
      <c r="P14" s="39">
        <f t="shared" si="2"/>
        <v>124</v>
      </c>
      <c r="Q14" s="77">
        <f t="shared" si="3"/>
        <v>2.4793388400000001E-2</v>
      </c>
      <c r="R14" s="86">
        <f t="shared" si="5"/>
        <v>179238029.4851501</v>
      </c>
    </row>
    <row r="15" spans="1:18" ht="17.25" thickBot="1">
      <c r="A15" s="40" t="s">
        <v>205</v>
      </c>
      <c r="B15" s="11" t="s">
        <v>206</v>
      </c>
      <c r="C15" s="95">
        <v>15.8</v>
      </c>
      <c r="D15" s="92">
        <v>1.9354838700000002E-2</v>
      </c>
      <c r="E15" s="93">
        <v>270891542.25423855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234</v>
      </c>
      <c r="P15" s="37">
        <f t="shared" si="2"/>
        <v>704</v>
      </c>
      <c r="Q15" s="79">
        <f t="shared" si="3"/>
        <v>2.3255814E-2</v>
      </c>
      <c r="R15" s="87">
        <f t="shared" si="5"/>
        <v>3286517.06550234</v>
      </c>
    </row>
    <row r="16" spans="1:18" ht="17.25" thickBot="1">
      <c r="A16" s="40" t="s">
        <v>183</v>
      </c>
      <c r="B16" s="11" t="s">
        <v>184</v>
      </c>
      <c r="C16" s="95">
        <v>10130</v>
      </c>
      <c r="D16" s="92">
        <v>1.9114688099999999E-2</v>
      </c>
      <c r="E16" s="93">
        <v>1310844.19772236</v>
      </c>
      <c r="F16" s="35"/>
      <c r="G16" s="50" t="s">
        <v>38</v>
      </c>
      <c r="H16" s="234" t="s">
        <v>37</v>
      </c>
      <c r="I16" s="23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148</v>
      </c>
      <c r="P16" s="38">
        <f t="shared" si="2"/>
        <v>13.6</v>
      </c>
      <c r="Q16" s="76">
        <f t="shared" si="3"/>
        <v>2.2556390999999999E-2</v>
      </c>
      <c r="R16" s="85">
        <f t="shared" si="5"/>
        <v>1633401069.0065696</v>
      </c>
    </row>
    <row r="17" spans="1:18">
      <c r="A17" s="40" t="s">
        <v>185</v>
      </c>
      <c r="B17" s="11" t="s">
        <v>186</v>
      </c>
      <c r="C17" s="95">
        <v>16.7</v>
      </c>
      <c r="D17" s="92">
        <v>1.8292682899999999E-2</v>
      </c>
      <c r="E17" s="93">
        <v>1264676959.5883081</v>
      </c>
      <c r="F17" s="35"/>
      <c r="G17" s="308">
        <f>_xlfn.IFNA(VLOOKUP(G14, $B$2:$D$200, 3, FALSE), "-")</f>
        <v>-5.1864238000000002E-3</v>
      </c>
      <c r="H17" s="302">
        <f>_xlfn.IFNA(VLOOKUP(G14, $B$2:$D$200, 2, FALSE), "-")</f>
        <v>76149000</v>
      </c>
      <c r="I17" s="303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218</v>
      </c>
      <c r="P17" s="39">
        <f t="shared" si="2"/>
        <v>233</v>
      </c>
      <c r="Q17" s="77">
        <f t="shared" si="3"/>
        <v>2.1929824600000002E-2</v>
      </c>
      <c r="R17" s="86">
        <f t="shared" si="5"/>
        <v>26911734.939602841</v>
      </c>
    </row>
    <row r="18" spans="1:18" ht="17.25" thickBot="1">
      <c r="A18" s="40" t="s">
        <v>171</v>
      </c>
      <c r="B18" s="11" t="s">
        <v>172</v>
      </c>
      <c r="C18" s="95">
        <v>426</v>
      </c>
      <c r="D18" s="92">
        <v>1.67064439E-2</v>
      </c>
      <c r="E18" s="93">
        <v>12927485.19420992</v>
      </c>
      <c r="F18" s="35"/>
      <c r="G18" s="309"/>
      <c r="H18" s="304"/>
      <c r="I18" s="305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106</v>
      </c>
      <c r="P18" s="39">
        <f t="shared" si="2"/>
        <v>2515</v>
      </c>
      <c r="Q18" s="77">
        <f t="shared" si="3"/>
        <v>2.0283975700000002E-2</v>
      </c>
      <c r="R18" s="86">
        <f t="shared" si="5"/>
        <v>17406787.549576141</v>
      </c>
    </row>
    <row r="19" spans="1:18" ht="17.25" thickBot="1">
      <c r="A19" s="40" t="s">
        <v>243</v>
      </c>
      <c r="B19" s="11" t="s">
        <v>244</v>
      </c>
      <c r="C19" s="95">
        <v>8425</v>
      </c>
      <c r="D19" s="92">
        <v>1.62846803E-2</v>
      </c>
      <c r="E19" s="93">
        <v>155331.28467734001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206</v>
      </c>
      <c r="P19" s="39">
        <f t="shared" si="2"/>
        <v>15.8</v>
      </c>
      <c r="Q19" s="77">
        <f t="shared" si="3"/>
        <v>1.9354838700000002E-2</v>
      </c>
      <c r="R19" s="86">
        <f t="shared" si="5"/>
        <v>270891542.25423855</v>
      </c>
    </row>
    <row r="20" spans="1:18" ht="17.25" thickBot="1">
      <c r="A20" s="40" t="s">
        <v>209</v>
      </c>
      <c r="B20" s="11" t="s">
        <v>210</v>
      </c>
      <c r="C20" s="95">
        <v>1330</v>
      </c>
      <c r="D20" s="92">
        <v>1.52671756E-2</v>
      </c>
      <c r="E20" s="93">
        <v>7493555.8207840696</v>
      </c>
      <c r="F20" s="35"/>
      <c r="G20" s="233" t="s">
        <v>254</v>
      </c>
      <c r="H20" s="234"/>
      <c r="I20" s="23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184</v>
      </c>
      <c r="P20" s="39">
        <f t="shared" si="2"/>
        <v>10130</v>
      </c>
      <c r="Q20" s="77">
        <f t="shared" si="3"/>
        <v>1.9114688099999999E-2</v>
      </c>
      <c r="R20" s="90">
        <f t="shared" si="5"/>
        <v>1310844.19772236</v>
      </c>
    </row>
    <row r="21" spans="1:18">
      <c r="A21" s="40" t="s">
        <v>201</v>
      </c>
      <c r="B21" s="11" t="s">
        <v>202</v>
      </c>
      <c r="C21" s="95">
        <v>21</v>
      </c>
      <c r="D21" s="92">
        <v>1.44927536E-2</v>
      </c>
      <c r="E21" s="93">
        <v>1395045325.2725546</v>
      </c>
      <c r="F21" s="35"/>
      <c r="G21" s="242" t="s">
        <v>36</v>
      </c>
      <c r="H21" s="243"/>
      <c r="I21" s="244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186</v>
      </c>
      <c r="P21" s="45">
        <f t="shared" si="2"/>
        <v>16.7</v>
      </c>
      <c r="Q21" s="80">
        <f t="shared" si="3"/>
        <v>1.8292682899999999E-2</v>
      </c>
      <c r="R21" s="99">
        <f t="shared" si="5"/>
        <v>1264676959.5883081</v>
      </c>
    </row>
    <row r="22" spans="1:18" ht="17.25" thickBot="1">
      <c r="A22" s="40" t="s">
        <v>53</v>
      </c>
      <c r="B22" s="11" t="s">
        <v>330</v>
      </c>
      <c r="C22" s="95">
        <v>447</v>
      </c>
      <c r="D22" s="92">
        <v>1.36054422E-2</v>
      </c>
      <c r="E22" s="93">
        <v>10038119.210701561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172</v>
      </c>
      <c r="P22" s="39">
        <f t="shared" si="2"/>
        <v>426</v>
      </c>
      <c r="Q22" s="77">
        <f t="shared" si="3"/>
        <v>1.67064439E-2</v>
      </c>
      <c r="R22" s="86">
        <f t="shared" si="5"/>
        <v>12927485.19420992</v>
      </c>
    </row>
    <row r="23" spans="1:18" ht="17.25" thickBot="1">
      <c r="A23" s="40" t="s">
        <v>245</v>
      </c>
      <c r="B23" s="11" t="s">
        <v>246</v>
      </c>
      <c r="C23" s="95">
        <v>2530</v>
      </c>
      <c r="D23" s="92">
        <v>1.2E-2</v>
      </c>
      <c r="E23" s="93">
        <v>1750062.5157412</v>
      </c>
      <c r="F23" s="35"/>
      <c r="G23" s="50" t="s">
        <v>38</v>
      </c>
      <c r="H23" s="234" t="s">
        <v>37</v>
      </c>
      <c r="I23" s="23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244</v>
      </c>
      <c r="P23" s="39">
        <f t="shared" si="2"/>
        <v>8425</v>
      </c>
      <c r="Q23" s="77">
        <f t="shared" si="3"/>
        <v>1.62846803E-2</v>
      </c>
      <c r="R23" s="86">
        <f t="shared" si="5"/>
        <v>155331.28467734001</v>
      </c>
    </row>
    <row r="24" spans="1:18">
      <c r="A24" s="40" t="s">
        <v>247</v>
      </c>
      <c r="B24" s="11" t="s">
        <v>248</v>
      </c>
      <c r="C24" s="95">
        <v>93.4</v>
      </c>
      <c r="D24" s="92">
        <v>1.1917659800000001E-2</v>
      </c>
      <c r="E24" s="93">
        <v>62160879.898000456</v>
      </c>
      <c r="F24" s="35"/>
      <c r="G24" s="308">
        <f>_xlfn.IFNA(VLOOKUP(G21, $B$2:$D$200, 3, FALSE), "-")</f>
        <v>-5.1864238000000002E-3</v>
      </c>
      <c r="H24" s="302">
        <f>_xlfn.IFNA(VLOOKUP(G21, $B$2:$D$200, 2, FALSE), "-")</f>
        <v>76149000</v>
      </c>
      <c r="I24" s="30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210</v>
      </c>
      <c r="P24" s="39">
        <f t="shared" si="2"/>
        <v>1330</v>
      </c>
      <c r="Q24" s="77">
        <f t="shared" si="3"/>
        <v>1.52671756E-2</v>
      </c>
      <c r="R24" s="86">
        <f t="shared" si="5"/>
        <v>7493555.8207840696</v>
      </c>
    </row>
    <row r="25" spans="1:18" ht="17.25" thickBot="1">
      <c r="A25" s="40" t="s">
        <v>95</v>
      </c>
      <c r="B25" s="11" t="s">
        <v>96</v>
      </c>
      <c r="C25" s="95">
        <v>8190</v>
      </c>
      <c r="D25" s="92">
        <v>1.17356393E-2</v>
      </c>
      <c r="E25" s="93">
        <v>2606567.3204617901</v>
      </c>
      <c r="F25" s="35"/>
      <c r="G25" s="309"/>
      <c r="H25" s="304"/>
      <c r="I25" s="30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202</v>
      </c>
      <c r="P25" s="37">
        <f t="shared" si="2"/>
        <v>21</v>
      </c>
      <c r="Q25" s="79">
        <f t="shared" si="3"/>
        <v>1.44927536E-2</v>
      </c>
      <c r="R25" s="87">
        <f t="shared" si="5"/>
        <v>1395045325.2725546</v>
      </c>
    </row>
    <row r="26" spans="1:18">
      <c r="A26" s="40" t="s">
        <v>109</v>
      </c>
      <c r="B26" s="11" t="s">
        <v>110</v>
      </c>
      <c r="C26" s="95">
        <v>7305</v>
      </c>
      <c r="D26" s="92">
        <v>1.10726644E-2</v>
      </c>
      <c r="E26" s="93">
        <v>204565.65347501999</v>
      </c>
      <c r="F26" s="35"/>
    </row>
    <row r="27" spans="1:18" ht="17.25" thickBot="1">
      <c r="A27" s="40" t="s">
        <v>229</v>
      </c>
      <c r="B27" s="11" t="s">
        <v>230</v>
      </c>
      <c r="C27" s="95">
        <v>940</v>
      </c>
      <c r="D27" s="92">
        <v>1.0752688200000001E-2</v>
      </c>
      <c r="E27" s="93">
        <v>53662057.21184098</v>
      </c>
      <c r="F27" s="35"/>
    </row>
    <row r="28" spans="1:18" ht="17.25" thickBot="1">
      <c r="A28" s="40" t="s">
        <v>207</v>
      </c>
      <c r="B28" s="11" t="s">
        <v>208</v>
      </c>
      <c r="C28" s="95">
        <v>19.2</v>
      </c>
      <c r="D28" s="92">
        <v>1.05263158E-2</v>
      </c>
      <c r="E28" s="93">
        <v>287506722.30057031</v>
      </c>
      <c r="F28" s="35"/>
      <c r="G28" s="233" t="s">
        <v>46</v>
      </c>
      <c r="H28" s="234"/>
      <c r="I28" s="234"/>
      <c r="J28" s="235"/>
      <c r="K28" s="233" t="s">
        <v>44</v>
      </c>
      <c r="L28" s="234"/>
      <c r="M28" s="234"/>
      <c r="N28" s="235"/>
      <c r="O28" s="233" t="s">
        <v>45</v>
      </c>
      <c r="P28" s="234"/>
      <c r="Q28" s="234"/>
      <c r="R28" s="235"/>
    </row>
    <row r="29" spans="1:18" ht="17.25" thickBot="1">
      <c r="A29" s="40" t="s">
        <v>169</v>
      </c>
      <c r="B29" s="11" t="s">
        <v>170</v>
      </c>
      <c r="C29" s="95">
        <v>3875</v>
      </c>
      <c r="D29" s="92">
        <v>9.1145832999999996E-3</v>
      </c>
      <c r="E29" s="93">
        <v>1116166.48997972</v>
      </c>
      <c r="F29" s="35"/>
      <c r="G29" s="298" t="s">
        <v>55</v>
      </c>
      <c r="H29" s="310">
        <f ca="1">NOW()</f>
        <v>44488.888159837959</v>
      </c>
      <c r="I29" s="311"/>
      <c r="J29" s="312"/>
      <c r="K29" s="301" t="s">
        <v>55</v>
      </c>
      <c r="L29" s="310">
        <f ca="1">NOW()</f>
        <v>44488.888159837959</v>
      </c>
      <c r="M29" s="311"/>
      <c r="N29" s="312"/>
      <c r="O29" s="301" t="s">
        <v>55</v>
      </c>
      <c r="P29" s="310">
        <f ca="1">NOW()</f>
        <v>44488.888159837959</v>
      </c>
      <c r="Q29" s="311"/>
      <c r="R29" s="312"/>
    </row>
    <row r="30" spans="1:18" ht="17.25" thickBot="1">
      <c r="A30" s="40" t="s">
        <v>135</v>
      </c>
      <c r="B30" s="11" t="s">
        <v>136</v>
      </c>
      <c r="C30" s="95">
        <v>349</v>
      </c>
      <c r="D30" s="92">
        <v>8.6705202000000002E-3</v>
      </c>
      <c r="E30" s="93">
        <v>9715315.3419658504</v>
      </c>
      <c r="F30" s="35"/>
      <c r="G30" s="295"/>
      <c r="H30" s="51" t="s">
        <v>58</v>
      </c>
      <c r="I30" s="73" t="s">
        <v>59</v>
      </c>
      <c r="J30" s="69" t="s">
        <v>262</v>
      </c>
      <c r="K30" s="250"/>
      <c r="L30" s="51" t="s">
        <v>58</v>
      </c>
      <c r="M30" s="73" t="s">
        <v>59</v>
      </c>
      <c r="N30" s="91" t="s">
        <v>262</v>
      </c>
      <c r="O30" s="250"/>
      <c r="P30" s="51" t="s">
        <v>58</v>
      </c>
      <c r="Q30" s="73" t="s">
        <v>59</v>
      </c>
      <c r="R30" s="91" t="s">
        <v>262</v>
      </c>
    </row>
    <row r="31" spans="1:18">
      <c r="A31" s="40" t="s">
        <v>66</v>
      </c>
      <c r="B31" s="11" t="s">
        <v>67</v>
      </c>
      <c r="C31" s="95">
        <v>4740</v>
      </c>
      <c r="D31" s="92">
        <v>8.5106382999999997E-3</v>
      </c>
      <c r="E31" s="93">
        <v>788611.04748505994</v>
      </c>
      <c r="F31" s="35"/>
      <c r="G31" s="52" t="s">
        <v>216</v>
      </c>
      <c r="H31" s="38">
        <f t="shared" ref="H31:H50" si="6">_xlfn.IFNA(VLOOKUP(G31, $B$2:$D$200, 2, FALSE), "")</f>
        <v>234</v>
      </c>
      <c r="I31" s="76">
        <f t="shared" ref="I31:I50" si="7">_xlfn.IFNA(VLOOKUP(G31, $B$2:$D$200, 3, FALSE), "")</f>
        <v>0.13592233009999999</v>
      </c>
      <c r="J31" s="85">
        <f>_xlfn.IFNA(VLOOKUP(G31, $B$2:$E$200, 4, FALSE), "")</f>
        <v>1093011195.2208238</v>
      </c>
      <c r="K31" s="81" t="s">
        <v>148</v>
      </c>
      <c r="L31" s="38">
        <f t="shared" ref="L31:L50" si="8">_xlfn.IFNA(VLOOKUP(K31, $B$2:$D$200, 2, FALSE), "")</f>
        <v>13.6</v>
      </c>
      <c r="M31" s="76">
        <f t="shared" ref="M31:M50" si="9">_xlfn.IFNA(VLOOKUP(K31, $B$2:$D$200, 3, FALSE), "")</f>
        <v>2.2556390999999999E-2</v>
      </c>
      <c r="N31" s="85">
        <f>_xlfn.IFNA(VLOOKUP(K31, $B$2:$E$200, 4, FALSE), "")</f>
        <v>1633401069.0065696</v>
      </c>
      <c r="O31" s="81" t="s">
        <v>216</v>
      </c>
      <c r="P31" s="38">
        <f t="shared" ref="P31:P50" si="10">_xlfn.IFNA(VLOOKUP(O31, $B$2:$D$200, 2, FALSE), "")</f>
        <v>234</v>
      </c>
      <c r="Q31" s="76">
        <f t="shared" ref="Q31:Q50" si="11">_xlfn.IFNA(VLOOKUP(O31, $B$2:$D$200, 3, FALSE), "")</f>
        <v>0.13592233009999999</v>
      </c>
      <c r="R31" s="85">
        <f>_xlfn.IFNA(VLOOKUP(O31, $B$2:$E$200, 4, FALSE), "")</f>
        <v>1093011195.2208238</v>
      </c>
    </row>
    <row r="32" spans="1:18">
      <c r="A32" s="40" t="s">
        <v>60</v>
      </c>
      <c r="B32" s="11" t="s">
        <v>61</v>
      </c>
      <c r="C32" s="95">
        <v>933</v>
      </c>
      <c r="D32" s="92">
        <v>7.5593952000000001E-3</v>
      </c>
      <c r="E32" s="93">
        <v>3919940.472474</v>
      </c>
      <c r="F32" s="35"/>
      <c r="G32" s="47" t="s">
        <v>74</v>
      </c>
      <c r="H32" s="39">
        <f t="shared" si="6"/>
        <v>41530</v>
      </c>
      <c r="I32" s="77">
        <f t="shared" si="7"/>
        <v>5.83588175E-2</v>
      </c>
      <c r="J32" s="86">
        <f t="shared" ref="J32:J50" si="12">_xlfn.IFNA(VLOOKUP(G32, $B$2:$E$200, 4, FALSE), "")</f>
        <v>1882300.8760784999</v>
      </c>
      <c r="K32" s="82" t="s">
        <v>206</v>
      </c>
      <c r="L32" s="39">
        <f t="shared" si="8"/>
        <v>15.8</v>
      </c>
      <c r="M32" s="77">
        <f t="shared" si="9"/>
        <v>1.9354838700000002E-2</v>
      </c>
      <c r="N32" s="86">
        <f t="shared" ref="N32:N50" si="13">_xlfn.IFNA(VLOOKUP(K32, $B$2:$E$200, 4, FALSE), "")</f>
        <v>270891542.25423855</v>
      </c>
      <c r="O32" s="82" t="s">
        <v>204</v>
      </c>
      <c r="P32" s="39">
        <f t="shared" si="10"/>
        <v>883</v>
      </c>
      <c r="Q32" s="77">
        <f t="shared" si="11"/>
        <v>4.4970414200000003E-2</v>
      </c>
      <c r="R32" s="86">
        <f t="shared" ref="R32:R50" si="14">_xlfn.IFNA(VLOOKUP(O32, $B$2:$E$200, 4, FALSE), "")</f>
        <v>281912368.58282894</v>
      </c>
    </row>
    <row r="33" spans="1:18">
      <c r="A33" s="40" t="s">
        <v>161</v>
      </c>
      <c r="B33" s="11" t="s">
        <v>162</v>
      </c>
      <c r="C33" s="95">
        <v>718</v>
      </c>
      <c r="D33" s="92">
        <v>7.0126227000000003E-3</v>
      </c>
      <c r="E33" s="93">
        <v>20363799.036955491</v>
      </c>
      <c r="F33" s="35"/>
      <c r="G33" s="47" t="s">
        <v>204</v>
      </c>
      <c r="H33" s="39">
        <f t="shared" si="6"/>
        <v>883</v>
      </c>
      <c r="I33" s="77">
        <f t="shared" si="7"/>
        <v>4.4970414200000003E-2</v>
      </c>
      <c r="J33" s="86">
        <f t="shared" si="12"/>
        <v>281912368.58282894</v>
      </c>
      <c r="K33" s="82" t="s">
        <v>186</v>
      </c>
      <c r="L33" s="39">
        <f t="shared" si="8"/>
        <v>16.7</v>
      </c>
      <c r="M33" s="77">
        <f t="shared" si="9"/>
        <v>1.8292682899999999E-2</v>
      </c>
      <c r="N33" s="86">
        <f t="shared" si="13"/>
        <v>1264676959.5883081</v>
      </c>
      <c r="O33" s="82" t="s">
        <v>190</v>
      </c>
      <c r="P33" s="39">
        <f t="shared" si="10"/>
        <v>376</v>
      </c>
      <c r="Q33" s="77">
        <f t="shared" si="11"/>
        <v>4.15512465E-2</v>
      </c>
      <c r="R33" s="86">
        <f t="shared" si="14"/>
        <v>90750350.485415041</v>
      </c>
    </row>
    <row r="34" spans="1:18">
      <c r="A34" s="40" t="s">
        <v>68</v>
      </c>
      <c r="B34" s="11" t="s">
        <v>69</v>
      </c>
      <c r="C34" s="95">
        <v>8725</v>
      </c>
      <c r="D34" s="92">
        <v>6.9244084999999997E-3</v>
      </c>
      <c r="E34" s="93">
        <v>954324.69529255002</v>
      </c>
      <c r="F34" s="35"/>
      <c r="G34" s="47" t="s">
        <v>190</v>
      </c>
      <c r="H34" s="39">
        <f t="shared" si="6"/>
        <v>376</v>
      </c>
      <c r="I34" s="77">
        <f t="shared" si="7"/>
        <v>4.15512465E-2</v>
      </c>
      <c r="J34" s="86">
        <f t="shared" si="12"/>
        <v>90750350.485415041</v>
      </c>
      <c r="K34" s="82" t="s">
        <v>202</v>
      </c>
      <c r="L34" s="39">
        <f t="shared" si="8"/>
        <v>21</v>
      </c>
      <c r="M34" s="77">
        <f t="shared" si="9"/>
        <v>1.44927536E-2</v>
      </c>
      <c r="N34" s="86">
        <f t="shared" si="13"/>
        <v>1395045325.2725546</v>
      </c>
      <c r="O34" s="82" t="s">
        <v>128</v>
      </c>
      <c r="P34" s="39">
        <f t="shared" si="10"/>
        <v>143</v>
      </c>
      <c r="Q34" s="77">
        <f t="shared" si="11"/>
        <v>3.62318841E-2</v>
      </c>
      <c r="R34" s="86">
        <f t="shared" si="14"/>
        <v>189450048.50351149</v>
      </c>
    </row>
    <row r="35" spans="1:18">
      <c r="A35" s="40" t="s">
        <v>64</v>
      </c>
      <c r="B35" s="11" t="s">
        <v>65</v>
      </c>
      <c r="C35" s="95">
        <v>62.2</v>
      </c>
      <c r="D35" s="92">
        <v>6.4724919000000002E-3</v>
      </c>
      <c r="E35" s="93">
        <v>81921550.521299735</v>
      </c>
      <c r="F35" s="35"/>
      <c r="G35" s="47" t="s">
        <v>128</v>
      </c>
      <c r="H35" s="44">
        <f t="shared" si="6"/>
        <v>143</v>
      </c>
      <c r="I35" s="78">
        <f t="shared" si="7"/>
        <v>3.62318841E-2</v>
      </c>
      <c r="J35" s="90">
        <f t="shared" si="12"/>
        <v>189450048.50351149</v>
      </c>
      <c r="K35" s="83" t="s">
        <v>248</v>
      </c>
      <c r="L35" s="44">
        <f t="shared" si="8"/>
        <v>93.4</v>
      </c>
      <c r="M35" s="78">
        <f t="shared" si="9"/>
        <v>1.1917659800000001E-2</v>
      </c>
      <c r="N35" s="90">
        <f t="shared" si="13"/>
        <v>62160879.898000456</v>
      </c>
      <c r="O35" s="83" t="s">
        <v>238</v>
      </c>
      <c r="P35" s="44">
        <f t="shared" si="10"/>
        <v>178</v>
      </c>
      <c r="Q35" s="78">
        <f t="shared" si="11"/>
        <v>3.4883720899999998E-2</v>
      </c>
      <c r="R35" s="90">
        <f t="shared" si="14"/>
        <v>763882559.57840919</v>
      </c>
    </row>
    <row r="36" spans="1:18">
      <c r="A36" s="40" t="s">
        <v>79</v>
      </c>
      <c r="B36" s="11" t="s">
        <v>80</v>
      </c>
      <c r="C36" s="95">
        <v>847</v>
      </c>
      <c r="D36" s="92">
        <v>5.9382423000000004E-3</v>
      </c>
      <c r="E36" s="93">
        <v>1964754.2198694299</v>
      </c>
      <c r="F36" s="35"/>
      <c r="G36" s="49" t="s">
        <v>238</v>
      </c>
      <c r="H36" s="39">
        <f t="shared" si="6"/>
        <v>178</v>
      </c>
      <c r="I36" s="77">
        <f t="shared" si="7"/>
        <v>3.4883720899999998E-2</v>
      </c>
      <c r="J36" s="99">
        <f t="shared" si="12"/>
        <v>763882559.57840919</v>
      </c>
      <c r="K36" s="82" t="s">
        <v>208</v>
      </c>
      <c r="L36" s="39">
        <f t="shared" si="8"/>
        <v>19.2</v>
      </c>
      <c r="M36" s="77">
        <f t="shared" si="9"/>
        <v>1.05263158E-2</v>
      </c>
      <c r="N36" s="99">
        <f t="shared" si="13"/>
        <v>287506722.30057031</v>
      </c>
      <c r="O36" s="82" t="s">
        <v>226</v>
      </c>
      <c r="P36" s="39">
        <f t="shared" si="10"/>
        <v>900</v>
      </c>
      <c r="Q36" s="77">
        <f t="shared" si="11"/>
        <v>2.5056947600000001E-2</v>
      </c>
      <c r="R36" s="99">
        <f t="shared" si="14"/>
        <v>99076673.999140635</v>
      </c>
    </row>
    <row r="37" spans="1:18">
      <c r="A37" s="40" t="s">
        <v>71</v>
      </c>
      <c r="B37" s="11" t="s">
        <v>72</v>
      </c>
      <c r="C37" s="95">
        <v>35.1</v>
      </c>
      <c r="D37" s="92">
        <v>5.7306589999999999E-3</v>
      </c>
      <c r="E37" s="93">
        <v>504101096.2667312</v>
      </c>
      <c r="F37" s="35"/>
      <c r="G37" s="47" t="s">
        <v>156</v>
      </c>
      <c r="H37" s="39">
        <f t="shared" si="6"/>
        <v>35900</v>
      </c>
      <c r="I37" s="77">
        <f t="shared" si="7"/>
        <v>3.1312841100000002E-2</v>
      </c>
      <c r="J37" s="86">
        <f t="shared" si="12"/>
        <v>151083.97712174</v>
      </c>
      <c r="K37" s="82" t="s">
        <v>65</v>
      </c>
      <c r="L37" s="39">
        <f t="shared" si="8"/>
        <v>62.2</v>
      </c>
      <c r="M37" s="77">
        <f t="shared" si="9"/>
        <v>6.4724919000000002E-3</v>
      </c>
      <c r="N37" s="86">
        <f t="shared" si="13"/>
        <v>81921550.521299735</v>
      </c>
      <c r="O37" s="82" t="s">
        <v>150</v>
      </c>
      <c r="P37" s="39">
        <f t="shared" si="10"/>
        <v>124</v>
      </c>
      <c r="Q37" s="77">
        <f t="shared" si="11"/>
        <v>2.4793388400000001E-2</v>
      </c>
      <c r="R37" s="86">
        <f t="shared" si="14"/>
        <v>179238029.4851501</v>
      </c>
    </row>
    <row r="38" spans="1:18">
      <c r="A38" s="40" t="s">
        <v>219</v>
      </c>
      <c r="B38" s="11" t="s">
        <v>220</v>
      </c>
      <c r="C38" s="95">
        <v>184</v>
      </c>
      <c r="D38" s="92">
        <v>5.4644808999999997E-3</v>
      </c>
      <c r="E38" s="93">
        <v>68477941.259455264</v>
      </c>
      <c r="F38" s="35"/>
      <c r="G38" s="47" t="s">
        <v>226</v>
      </c>
      <c r="H38" s="39">
        <f t="shared" si="6"/>
        <v>900</v>
      </c>
      <c r="I38" s="77">
        <f t="shared" si="7"/>
        <v>2.5056947600000001E-2</v>
      </c>
      <c r="J38" s="86">
        <f t="shared" si="12"/>
        <v>99076673.999140635</v>
      </c>
      <c r="K38" s="82" t="s">
        <v>72</v>
      </c>
      <c r="L38" s="39">
        <f t="shared" si="8"/>
        <v>35.1</v>
      </c>
      <c r="M38" s="77">
        <f t="shared" si="9"/>
        <v>5.7306589999999999E-3</v>
      </c>
      <c r="N38" s="86">
        <f t="shared" si="13"/>
        <v>504101096.2667312</v>
      </c>
      <c r="O38" s="82" t="s">
        <v>234</v>
      </c>
      <c r="P38" s="39">
        <f t="shared" si="10"/>
        <v>704</v>
      </c>
      <c r="Q38" s="77">
        <f t="shared" si="11"/>
        <v>2.3255814E-2</v>
      </c>
      <c r="R38" s="86">
        <f t="shared" si="14"/>
        <v>3286517.06550234</v>
      </c>
    </row>
    <row r="39" spans="1:18">
      <c r="A39" s="40" t="s">
        <v>123</v>
      </c>
      <c r="B39" s="11" t="s">
        <v>124</v>
      </c>
      <c r="C39" s="95">
        <v>230100</v>
      </c>
      <c r="D39" s="92">
        <v>5.4620930999999999E-3</v>
      </c>
      <c r="E39" s="93">
        <v>73140.145456719998</v>
      </c>
      <c r="F39" s="35"/>
      <c r="G39" s="47" t="s">
        <v>150</v>
      </c>
      <c r="H39" s="39">
        <f t="shared" si="6"/>
        <v>124</v>
      </c>
      <c r="I39" s="77">
        <f t="shared" si="7"/>
        <v>2.4793388400000001E-2</v>
      </c>
      <c r="J39" s="86">
        <f t="shared" si="12"/>
        <v>179238029.4851501</v>
      </c>
      <c r="K39" s="82" t="s">
        <v>176</v>
      </c>
      <c r="L39" s="39">
        <f t="shared" si="8"/>
        <v>22.7</v>
      </c>
      <c r="M39" s="77">
        <f t="shared" si="9"/>
        <v>4.4247788000000001E-3</v>
      </c>
      <c r="N39" s="86">
        <f t="shared" si="13"/>
        <v>340802824.23161954</v>
      </c>
      <c r="O39" s="82" t="s">
        <v>218</v>
      </c>
      <c r="P39" s="39">
        <f t="shared" si="10"/>
        <v>233</v>
      </c>
      <c r="Q39" s="77">
        <f t="shared" si="11"/>
        <v>2.1929824600000002E-2</v>
      </c>
      <c r="R39" s="86">
        <f t="shared" si="14"/>
        <v>26911734.939602841</v>
      </c>
    </row>
    <row r="40" spans="1:18" ht="17.25" thickBot="1">
      <c r="A40" s="40" t="s">
        <v>251</v>
      </c>
      <c r="B40" s="11" t="s">
        <v>252</v>
      </c>
      <c r="C40" s="95">
        <v>387</v>
      </c>
      <c r="D40" s="92">
        <v>5.1948052000000003E-3</v>
      </c>
      <c r="E40" s="93">
        <v>19212615.267314121</v>
      </c>
      <c r="F40" s="35"/>
      <c r="G40" s="53" t="s">
        <v>234</v>
      </c>
      <c r="H40" s="37">
        <f t="shared" si="6"/>
        <v>704</v>
      </c>
      <c r="I40" s="79">
        <f t="shared" si="7"/>
        <v>2.3255814E-2</v>
      </c>
      <c r="J40" s="87">
        <f t="shared" si="12"/>
        <v>3286517.06550234</v>
      </c>
      <c r="K40" s="84" t="s">
        <v>200</v>
      </c>
      <c r="L40" s="37">
        <f t="shared" si="8"/>
        <v>82.9</v>
      </c>
      <c r="M40" s="79">
        <f t="shared" si="9"/>
        <v>3.6319613000000001E-3</v>
      </c>
      <c r="N40" s="87">
        <f t="shared" si="13"/>
        <v>128506769.16163094</v>
      </c>
      <c r="O40" s="84" t="s">
        <v>172</v>
      </c>
      <c r="P40" s="37">
        <f t="shared" si="10"/>
        <v>426</v>
      </c>
      <c r="Q40" s="79">
        <f t="shared" si="11"/>
        <v>1.67064439E-2</v>
      </c>
      <c r="R40" s="87">
        <f t="shared" si="14"/>
        <v>12927485.19420992</v>
      </c>
    </row>
    <row r="41" spans="1:18">
      <c r="A41" s="40" t="s">
        <v>93</v>
      </c>
      <c r="B41" s="11" t="s">
        <v>94</v>
      </c>
      <c r="C41" s="95">
        <v>4655000</v>
      </c>
      <c r="D41" s="92">
        <v>5.1824660000000002E-3</v>
      </c>
      <c r="E41" s="93">
        <v>22667.136037169999</v>
      </c>
      <c r="F41" s="35"/>
      <c r="G41" s="52" t="s">
        <v>148</v>
      </c>
      <c r="H41" s="38">
        <f t="shared" si="6"/>
        <v>13.6</v>
      </c>
      <c r="I41" s="76">
        <f t="shared" si="7"/>
        <v>2.2556390999999999E-2</v>
      </c>
      <c r="J41" s="85">
        <f t="shared" si="12"/>
        <v>1633401069.0065696</v>
      </c>
      <c r="K41" s="81" t="s">
        <v>214</v>
      </c>
      <c r="L41" s="38">
        <f t="shared" si="8"/>
        <v>12.2</v>
      </c>
      <c r="M41" s="76">
        <f t="shared" si="9"/>
        <v>0</v>
      </c>
      <c r="N41" s="85">
        <f t="shared" si="13"/>
        <v>510812557.94122142</v>
      </c>
      <c r="O41" s="81" t="s">
        <v>330</v>
      </c>
      <c r="P41" s="38">
        <f t="shared" si="10"/>
        <v>447</v>
      </c>
      <c r="Q41" s="76">
        <f t="shared" si="11"/>
        <v>1.36054422E-2</v>
      </c>
      <c r="R41" s="85">
        <f t="shared" si="14"/>
        <v>10038119.210701561</v>
      </c>
    </row>
    <row r="42" spans="1:18">
      <c r="A42" s="40" t="s">
        <v>175</v>
      </c>
      <c r="B42" s="11" t="s">
        <v>176</v>
      </c>
      <c r="C42" s="95">
        <v>22.7</v>
      </c>
      <c r="D42" s="92">
        <v>4.4247788000000001E-3</v>
      </c>
      <c r="E42" s="93">
        <v>340802824.23161954</v>
      </c>
      <c r="F42" s="35"/>
      <c r="G42" s="47" t="s">
        <v>218</v>
      </c>
      <c r="H42" s="39">
        <f t="shared" si="6"/>
        <v>233</v>
      </c>
      <c r="I42" s="77">
        <f t="shared" si="7"/>
        <v>2.1929824600000002E-2</v>
      </c>
      <c r="J42" s="86">
        <f t="shared" si="12"/>
        <v>26911734.939602841</v>
      </c>
      <c r="K42" s="82" t="s">
        <v>188</v>
      </c>
      <c r="L42" s="39">
        <f t="shared" si="8"/>
        <v>18.2</v>
      </c>
      <c r="M42" s="77">
        <f t="shared" si="9"/>
        <v>0</v>
      </c>
      <c r="N42" s="86">
        <f t="shared" si="13"/>
        <v>412792385.50622153</v>
      </c>
      <c r="O42" s="82" t="s">
        <v>230</v>
      </c>
      <c r="P42" s="39">
        <f t="shared" si="10"/>
        <v>940</v>
      </c>
      <c r="Q42" s="77">
        <f t="shared" si="11"/>
        <v>1.0752688200000001E-2</v>
      </c>
      <c r="R42" s="86">
        <f t="shared" si="14"/>
        <v>53662057.21184098</v>
      </c>
    </row>
    <row r="43" spans="1:18">
      <c r="A43" s="40" t="s">
        <v>101</v>
      </c>
      <c r="B43" s="11" t="s">
        <v>102</v>
      </c>
      <c r="C43" s="95">
        <v>1140</v>
      </c>
      <c r="D43" s="92">
        <v>4.4052863000000001E-3</v>
      </c>
      <c r="E43" s="93">
        <v>1764170.9607852199</v>
      </c>
      <c r="F43" s="35"/>
      <c r="G43" s="47" t="s">
        <v>106</v>
      </c>
      <c r="H43" s="39">
        <f t="shared" si="6"/>
        <v>2515</v>
      </c>
      <c r="I43" s="77">
        <f t="shared" si="7"/>
        <v>2.0283975700000002E-2</v>
      </c>
      <c r="J43" s="86">
        <f t="shared" si="12"/>
        <v>17406787.549576141</v>
      </c>
      <c r="K43" s="82" t="s">
        <v>98</v>
      </c>
      <c r="L43" s="39">
        <f t="shared" si="8"/>
        <v>4.4000000000000004</v>
      </c>
      <c r="M43" s="77">
        <f t="shared" si="9"/>
        <v>-2.2675737E-3</v>
      </c>
      <c r="N43" s="86">
        <f t="shared" si="13"/>
        <v>2983790295.3913589</v>
      </c>
      <c r="O43" s="82" t="s">
        <v>136</v>
      </c>
      <c r="P43" s="39">
        <f t="shared" si="10"/>
        <v>349</v>
      </c>
      <c r="Q43" s="77">
        <f t="shared" si="11"/>
        <v>8.6705202000000002E-3</v>
      </c>
      <c r="R43" s="86">
        <f t="shared" si="14"/>
        <v>9715315.3419658504</v>
      </c>
    </row>
    <row r="44" spans="1:18">
      <c r="A44" s="40" t="s">
        <v>199</v>
      </c>
      <c r="B44" s="11" t="s">
        <v>200</v>
      </c>
      <c r="C44" s="95">
        <v>82.9</v>
      </c>
      <c r="D44" s="92">
        <v>3.6319613000000001E-3</v>
      </c>
      <c r="E44" s="93">
        <v>128506769.16163094</v>
      </c>
      <c r="F44" s="35"/>
      <c r="G44" s="47" t="s">
        <v>206</v>
      </c>
      <c r="H44" s="39">
        <f t="shared" si="6"/>
        <v>15.8</v>
      </c>
      <c r="I44" s="77">
        <f t="shared" si="7"/>
        <v>1.9354838700000002E-2</v>
      </c>
      <c r="J44" s="86">
        <f t="shared" si="12"/>
        <v>270891542.25423855</v>
      </c>
      <c r="K44" s="82" t="s">
        <v>120</v>
      </c>
      <c r="L44" s="39">
        <f t="shared" si="8"/>
        <v>37.5</v>
      </c>
      <c r="M44" s="77">
        <f t="shared" si="9"/>
        <v>-1.3157894700000001E-2</v>
      </c>
      <c r="N44" s="86">
        <f t="shared" si="13"/>
        <v>80314867.759078875</v>
      </c>
      <c r="O44" s="82" t="s">
        <v>61</v>
      </c>
      <c r="P44" s="39">
        <f t="shared" si="10"/>
        <v>933</v>
      </c>
      <c r="Q44" s="77">
        <f t="shared" si="11"/>
        <v>7.5593952000000001E-3</v>
      </c>
      <c r="R44" s="86">
        <f t="shared" si="14"/>
        <v>3919940.472474</v>
      </c>
    </row>
    <row r="45" spans="1:18">
      <c r="A45" s="40" t="s">
        <v>113</v>
      </c>
      <c r="B45" s="11" t="s">
        <v>114</v>
      </c>
      <c r="C45" s="95">
        <v>6715</v>
      </c>
      <c r="D45" s="92">
        <v>2.9873040000000001E-3</v>
      </c>
      <c r="E45" s="93">
        <v>550559.94369804999</v>
      </c>
      <c r="F45" s="35"/>
      <c r="G45" s="47" t="s">
        <v>184</v>
      </c>
      <c r="H45" s="44">
        <f t="shared" si="6"/>
        <v>10130</v>
      </c>
      <c r="I45" s="78">
        <f t="shared" si="7"/>
        <v>1.9114688099999999E-2</v>
      </c>
      <c r="J45" s="90">
        <f t="shared" si="12"/>
        <v>1310844.19772236</v>
      </c>
      <c r="K45" s="83" t="s">
        <v>232</v>
      </c>
      <c r="L45" s="44">
        <f t="shared" si="8"/>
        <v>79.900000000000006</v>
      </c>
      <c r="M45" s="78">
        <f t="shared" si="9"/>
        <v>-1.6009852200000001E-2</v>
      </c>
      <c r="N45" s="90">
        <f t="shared" si="13"/>
        <v>58149626.344357491</v>
      </c>
      <c r="O45" s="83" t="s">
        <v>162</v>
      </c>
      <c r="P45" s="44">
        <f t="shared" si="10"/>
        <v>718</v>
      </c>
      <c r="Q45" s="78">
        <f t="shared" si="11"/>
        <v>7.0126227000000003E-3</v>
      </c>
      <c r="R45" s="90">
        <f t="shared" si="14"/>
        <v>20363799.036955491</v>
      </c>
    </row>
    <row r="46" spans="1:18">
      <c r="A46" s="40" t="s">
        <v>83</v>
      </c>
      <c r="B46" s="11" t="s">
        <v>84</v>
      </c>
      <c r="C46" s="95">
        <v>5480</v>
      </c>
      <c r="D46" s="92">
        <v>2.7447392E-3</v>
      </c>
      <c r="E46" s="93">
        <v>2314856.9988195901</v>
      </c>
      <c r="F46" s="35"/>
      <c r="G46" s="49" t="s">
        <v>186</v>
      </c>
      <c r="H46" s="39">
        <f t="shared" si="6"/>
        <v>16.7</v>
      </c>
      <c r="I46" s="77">
        <f t="shared" si="7"/>
        <v>1.8292682899999999E-2</v>
      </c>
      <c r="J46" s="99">
        <f t="shared" si="12"/>
        <v>1264676959.5883081</v>
      </c>
      <c r="K46" s="82" t="s">
        <v>146</v>
      </c>
      <c r="L46" s="39">
        <f t="shared" si="8"/>
        <v>22.3</v>
      </c>
      <c r="M46" s="77">
        <f t="shared" si="9"/>
        <v>-1.76211454E-2</v>
      </c>
      <c r="N46" s="99">
        <f t="shared" si="13"/>
        <v>273659661.1480729</v>
      </c>
      <c r="O46" s="82" t="s">
        <v>80</v>
      </c>
      <c r="P46" s="39">
        <f t="shared" si="10"/>
        <v>847</v>
      </c>
      <c r="Q46" s="77">
        <f t="shared" si="11"/>
        <v>5.9382423000000004E-3</v>
      </c>
      <c r="R46" s="99">
        <f t="shared" si="14"/>
        <v>1964754.2198694299</v>
      </c>
    </row>
    <row r="47" spans="1:18">
      <c r="A47" s="40" t="s">
        <v>62</v>
      </c>
      <c r="B47" s="11" t="s">
        <v>63</v>
      </c>
      <c r="C47" s="95">
        <v>53020</v>
      </c>
      <c r="D47" s="92">
        <v>1.5111447000000001E-3</v>
      </c>
      <c r="E47" s="93">
        <v>69182.404534009998</v>
      </c>
      <c r="F47" s="35"/>
      <c r="G47" s="47" t="s">
        <v>172</v>
      </c>
      <c r="H47" s="39">
        <f t="shared" si="6"/>
        <v>426</v>
      </c>
      <c r="I47" s="77">
        <f t="shared" si="7"/>
        <v>1.67064439E-2</v>
      </c>
      <c r="J47" s="86">
        <f t="shared" si="12"/>
        <v>12927485.19420992</v>
      </c>
      <c r="K47" s="82" t="s">
        <v>328</v>
      </c>
      <c r="L47" s="39">
        <f t="shared" si="8"/>
        <v>0.23300000000000001</v>
      </c>
      <c r="M47" s="77">
        <f t="shared" si="9"/>
        <v>-2.91666667E-2</v>
      </c>
      <c r="N47" s="86">
        <f t="shared" si="13"/>
        <v>156916062662.86621</v>
      </c>
      <c r="O47" s="82" t="s">
        <v>220</v>
      </c>
      <c r="P47" s="39">
        <f t="shared" si="10"/>
        <v>184</v>
      </c>
      <c r="Q47" s="77">
        <f t="shared" si="11"/>
        <v>5.4644808999999997E-3</v>
      </c>
      <c r="R47" s="86">
        <f t="shared" si="14"/>
        <v>68477941.259455264</v>
      </c>
    </row>
    <row r="48" spans="1:18">
      <c r="A48" s="40" t="s">
        <v>87</v>
      </c>
      <c r="B48" s="11" t="s">
        <v>88</v>
      </c>
      <c r="C48" s="95">
        <v>207250</v>
      </c>
      <c r="D48" s="92">
        <v>2.413127E-4</v>
      </c>
      <c r="E48" s="93">
        <v>15354.0688914</v>
      </c>
      <c r="F48" s="35"/>
      <c r="G48" s="47" t="s">
        <v>244</v>
      </c>
      <c r="H48" s="39">
        <f t="shared" si="6"/>
        <v>8425</v>
      </c>
      <c r="I48" s="77">
        <f t="shared" si="7"/>
        <v>1.62846803E-2</v>
      </c>
      <c r="J48" s="86">
        <f t="shared" si="12"/>
        <v>155331.28467734001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252</v>
      </c>
      <c r="P48" s="39">
        <f t="shared" si="10"/>
        <v>387</v>
      </c>
      <c r="Q48" s="77">
        <f t="shared" si="11"/>
        <v>5.1948052000000003E-3</v>
      </c>
      <c r="R48" s="86">
        <f t="shared" si="14"/>
        <v>19212615.267314121</v>
      </c>
    </row>
    <row r="49" spans="1:18">
      <c r="A49" s="40" t="s">
        <v>177</v>
      </c>
      <c r="B49" s="11" t="s">
        <v>178</v>
      </c>
      <c r="C49" s="95">
        <v>15240</v>
      </c>
      <c r="D49" s="92">
        <v>0</v>
      </c>
      <c r="E49" s="93">
        <v>772166.85695587995</v>
      </c>
      <c r="F49" s="35"/>
      <c r="G49" s="47" t="s">
        <v>210</v>
      </c>
      <c r="H49" s="39">
        <f t="shared" si="6"/>
        <v>1330</v>
      </c>
      <c r="I49" s="77">
        <f t="shared" si="7"/>
        <v>1.52671756E-2</v>
      </c>
      <c r="J49" s="86">
        <f t="shared" si="12"/>
        <v>7493555.8207840696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57</v>
      </c>
      <c r="P49" s="39">
        <f t="shared" si="10"/>
        <v>206</v>
      </c>
      <c r="Q49" s="77">
        <f t="shared" si="11"/>
        <v>-4.8309179000000004E-3</v>
      </c>
      <c r="R49" s="86">
        <f t="shared" si="14"/>
        <v>14873186.12310544</v>
      </c>
    </row>
    <row r="50" spans="1:18" ht="17.25" thickBot="1">
      <c r="A50" s="40" t="s">
        <v>213</v>
      </c>
      <c r="B50" s="11" t="s">
        <v>214</v>
      </c>
      <c r="C50" s="95">
        <v>12.2</v>
      </c>
      <c r="D50" s="92">
        <v>0</v>
      </c>
      <c r="E50" s="93">
        <v>510812557.94122142</v>
      </c>
      <c r="F50" s="35"/>
      <c r="G50" s="53" t="s">
        <v>202</v>
      </c>
      <c r="H50" s="37">
        <f t="shared" si="6"/>
        <v>21</v>
      </c>
      <c r="I50" s="79">
        <f t="shared" si="7"/>
        <v>1.44927536E-2</v>
      </c>
      <c r="J50" s="87">
        <f t="shared" si="12"/>
        <v>1395045325.2725546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130</v>
      </c>
      <c r="P50" s="37">
        <f t="shared" si="10"/>
        <v>115</v>
      </c>
      <c r="Q50" s="79">
        <f t="shared" si="11"/>
        <v>-8.6206896999999998E-3</v>
      </c>
      <c r="R50" s="87">
        <f t="shared" si="14"/>
        <v>26715280.57659838</v>
      </c>
    </row>
    <row r="51" spans="1:18">
      <c r="A51" s="40" t="s">
        <v>187</v>
      </c>
      <c r="B51" s="11" t="s">
        <v>188</v>
      </c>
      <c r="C51" s="95">
        <v>18.2</v>
      </c>
      <c r="D51" s="92">
        <v>0</v>
      </c>
      <c r="E51" s="93">
        <v>412792385.50622153</v>
      </c>
      <c r="F51" s="35"/>
    </row>
    <row r="52" spans="1:18" ht="17.25" thickBot="1">
      <c r="A52" s="40" t="s">
        <v>333</v>
      </c>
      <c r="B52" s="11" t="s">
        <v>334</v>
      </c>
      <c r="C52" s="95">
        <v>1825</v>
      </c>
      <c r="D52" s="92">
        <v>0</v>
      </c>
      <c r="E52" s="93">
        <v>29103132.986380931</v>
      </c>
      <c r="F52" s="35"/>
    </row>
    <row r="53" spans="1:18" ht="17.25" thickBot="1">
      <c r="A53" s="40" t="s">
        <v>99</v>
      </c>
      <c r="B53" s="11" t="s">
        <v>100</v>
      </c>
      <c r="C53" s="95">
        <v>64780</v>
      </c>
      <c r="D53" s="92">
        <v>-3.0864199999999998E-4</v>
      </c>
      <c r="E53" s="93">
        <v>458867.18740964</v>
      </c>
      <c r="F53" s="35"/>
      <c r="G53" s="233" t="s">
        <v>253</v>
      </c>
      <c r="H53" s="234"/>
      <c r="I53" s="234"/>
      <c r="J53" s="235"/>
      <c r="K53" s="233" t="s">
        <v>256</v>
      </c>
      <c r="L53" s="234"/>
      <c r="M53" s="234"/>
      <c r="N53" s="235"/>
      <c r="O53" s="233" t="s">
        <v>257</v>
      </c>
      <c r="P53" s="234"/>
      <c r="Q53" s="234"/>
      <c r="R53" s="235"/>
    </row>
    <row r="54" spans="1:18" ht="17.25" thickBot="1">
      <c r="A54" s="40" t="s">
        <v>97</v>
      </c>
      <c r="B54" s="11" t="s">
        <v>98</v>
      </c>
      <c r="C54" s="95">
        <v>4.4000000000000004</v>
      </c>
      <c r="D54" s="92">
        <v>-2.2675737E-3</v>
      </c>
      <c r="E54" s="93">
        <v>2983790295.3913589</v>
      </c>
      <c r="F54" s="35"/>
      <c r="G54" s="298" t="s">
        <v>55</v>
      </c>
      <c r="H54" s="310">
        <f ca="1">NOW()</f>
        <v>44488.888159837959</v>
      </c>
      <c r="I54" s="311"/>
      <c r="J54" s="312"/>
      <c r="K54" s="301" t="s">
        <v>55</v>
      </c>
      <c r="L54" s="310">
        <f ca="1">NOW()</f>
        <v>44488.888159837959</v>
      </c>
      <c r="M54" s="311"/>
      <c r="N54" s="312"/>
      <c r="O54" s="301" t="s">
        <v>55</v>
      </c>
      <c r="P54" s="310">
        <f ca="1">NOW()</f>
        <v>44488.888159837959</v>
      </c>
      <c r="Q54" s="311"/>
      <c r="R54" s="312"/>
    </row>
    <row r="55" spans="1:18" ht="17.25" thickBot="1">
      <c r="A55" s="40" t="s">
        <v>133</v>
      </c>
      <c r="B55" s="11" t="s">
        <v>134</v>
      </c>
      <c r="C55" s="95">
        <v>2005</v>
      </c>
      <c r="D55" s="92">
        <v>-2.4875622000000001E-3</v>
      </c>
      <c r="E55" s="93">
        <v>560397.76458749</v>
      </c>
      <c r="F55" s="35"/>
      <c r="G55" s="295"/>
      <c r="H55" s="51" t="s">
        <v>58</v>
      </c>
      <c r="I55" s="73" t="s">
        <v>59</v>
      </c>
      <c r="J55" s="69" t="s">
        <v>262</v>
      </c>
      <c r="K55" s="250"/>
      <c r="L55" s="51" t="s">
        <v>58</v>
      </c>
      <c r="M55" s="73" t="s">
        <v>59</v>
      </c>
      <c r="N55" s="69" t="s">
        <v>262</v>
      </c>
      <c r="O55" s="250"/>
      <c r="P55" s="51" t="s">
        <v>58</v>
      </c>
      <c r="Q55" s="73" t="s">
        <v>59</v>
      </c>
      <c r="R55" s="69" t="s">
        <v>262</v>
      </c>
    </row>
    <row r="56" spans="1:18">
      <c r="A56" s="40" t="s">
        <v>167</v>
      </c>
      <c r="B56" s="11" t="s">
        <v>168</v>
      </c>
      <c r="C56" s="95">
        <v>28390</v>
      </c>
      <c r="D56" s="92">
        <v>-3.1601124000000002E-3</v>
      </c>
      <c r="E56" s="93">
        <v>77257.943558889994</v>
      </c>
      <c r="F56" s="35"/>
      <c r="G56" s="55" t="s">
        <v>236</v>
      </c>
      <c r="H56" s="38">
        <f t="shared" ref="H56:H75" si="15">_xlfn.IFNA(VLOOKUP(G56, $B$2:$D$200, 2, FALSE), "")</f>
        <v>124</v>
      </c>
      <c r="I56" s="76">
        <f t="shared" ref="I56:I65" si="16">_xlfn.IFNA(VLOOKUP(G56, $B$2:$D$200, 3, FALSE), "")</f>
        <v>-1.5873015899999999E-2</v>
      </c>
      <c r="J56" s="85">
        <f>_xlfn.IFNA(VLOOKUP(G56, $B$2:$E$200, 4, FALSE), "")</f>
        <v>30980458.37074456</v>
      </c>
      <c r="K56" s="81" t="s">
        <v>148</v>
      </c>
      <c r="L56" s="38">
        <f t="shared" ref="L56:L75" si="17">_xlfn.IFNA(VLOOKUP(K56, $B$2:$D$200, 2, FALSE), "")</f>
        <v>13.6</v>
      </c>
      <c r="M56" s="76">
        <f t="shared" ref="M56:M75" si="18">_xlfn.IFNA(VLOOKUP(K56, $B$2:$D$200, 3, FALSE), "")</f>
        <v>2.2556390999999999E-2</v>
      </c>
      <c r="N56" s="85">
        <f>_xlfn.IFNA(VLOOKUP(K56, $B$2:$E$200, 4, FALSE), "")</f>
        <v>1633401069.0065696</v>
      </c>
      <c r="O56" s="81" t="s">
        <v>252</v>
      </c>
      <c r="P56" s="38">
        <f t="shared" ref="P56:P75" si="19">_xlfn.IFNA(VLOOKUP(O56, $B$2:$D$200, 2, FALSE), "")</f>
        <v>387</v>
      </c>
      <c r="Q56" s="76">
        <f t="shared" ref="Q56:Q75" si="20">_xlfn.IFNA(VLOOKUP(O56, $B$2:$D$200, 3, FALSE), "")</f>
        <v>5.1948052000000003E-3</v>
      </c>
      <c r="R56" s="85">
        <f>_xlfn.IFNA(VLOOKUP(O56, $B$2:$E$200, 4, FALSE), "")</f>
        <v>19212615.267314121</v>
      </c>
    </row>
    <row r="57" spans="1:18">
      <c r="A57" s="40" t="s">
        <v>173</v>
      </c>
      <c r="B57" s="11" t="s">
        <v>174</v>
      </c>
      <c r="C57" s="95">
        <v>1535</v>
      </c>
      <c r="D57" s="92">
        <v>-3.2467531999999999E-3</v>
      </c>
      <c r="E57" s="93">
        <v>1422814.4150553599</v>
      </c>
      <c r="F57" s="35"/>
      <c r="G57" s="56" t="s">
        <v>232</v>
      </c>
      <c r="H57" s="39">
        <f t="shared" si="15"/>
        <v>79.900000000000006</v>
      </c>
      <c r="I57" s="77">
        <f t="shared" si="16"/>
        <v>-1.6009852200000001E-2</v>
      </c>
      <c r="J57" s="86">
        <f t="shared" ref="J57:J75" si="21">_xlfn.IFNA(VLOOKUP(G57, $B$2:$E$200, 4, FALSE), "")</f>
        <v>58149626.344357491</v>
      </c>
      <c r="K57" s="82" t="s">
        <v>206</v>
      </c>
      <c r="L57" s="39">
        <f t="shared" si="17"/>
        <v>15.8</v>
      </c>
      <c r="M57" s="77">
        <f t="shared" si="18"/>
        <v>1.9354838700000002E-2</v>
      </c>
      <c r="N57" s="86">
        <f t="shared" ref="N57:N75" si="22">_xlfn.IFNA(VLOOKUP(K57, $B$2:$E$200, 4, FALSE), "")</f>
        <v>270891542.25423855</v>
      </c>
      <c r="O57" s="82" t="s">
        <v>57</v>
      </c>
      <c r="P57" s="39">
        <f t="shared" si="19"/>
        <v>206</v>
      </c>
      <c r="Q57" s="77">
        <f t="shared" si="20"/>
        <v>-4.8309179000000004E-3</v>
      </c>
      <c r="R57" s="86">
        <f t="shared" ref="R57:R75" si="23">_xlfn.IFNA(VLOOKUP(O57, $B$2:$E$200, 4, FALSE), "")</f>
        <v>14873186.12310544</v>
      </c>
    </row>
    <row r="58" spans="1:18">
      <c r="A58" s="40" t="s">
        <v>75</v>
      </c>
      <c r="B58" s="11" t="s">
        <v>76</v>
      </c>
      <c r="C58" s="95">
        <v>31740</v>
      </c>
      <c r="D58" s="92">
        <v>-3.7664782999999999E-3</v>
      </c>
      <c r="E58" s="93">
        <v>265367.17969232</v>
      </c>
      <c r="F58" s="35"/>
      <c r="G58" s="56" t="s">
        <v>228</v>
      </c>
      <c r="H58" s="39">
        <f t="shared" si="15"/>
        <v>356</v>
      </c>
      <c r="I58" s="77">
        <f t="shared" si="16"/>
        <v>-1.65745856E-2</v>
      </c>
      <c r="J58" s="86">
        <f t="shared" si="21"/>
        <v>38631804.528862998</v>
      </c>
      <c r="K58" s="82" t="s">
        <v>186</v>
      </c>
      <c r="L58" s="39">
        <f t="shared" si="17"/>
        <v>16.7</v>
      </c>
      <c r="M58" s="77">
        <f t="shared" si="18"/>
        <v>1.8292682899999999E-2</v>
      </c>
      <c r="N58" s="86">
        <f t="shared" si="22"/>
        <v>1264676959.5883081</v>
      </c>
      <c r="O58" s="82" t="s">
        <v>130</v>
      </c>
      <c r="P58" s="39">
        <f t="shared" si="19"/>
        <v>115</v>
      </c>
      <c r="Q58" s="77">
        <f t="shared" si="20"/>
        <v>-8.6206896999999998E-3</v>
      </c>
      <c r="R58" s="86">
        <f t="shared" si="23"/>
        <v>26715280.57659838</v>
      </c>
    </row>
    <row r="59" spans="1:18">
      <c r="A59" s="40" t="s">
        <v>77</v>
      </c>
      <c r="B59" s="11" t="s">
        <v>78</v>
      </c>
      <c r="C59" s="95">
        <v>751500</v>
      </c>
      <c r="D59" s="92">
        <v>-4.1081368000000004E-3</v>
      </c>
      <c r="E59" s="93">
        <v>9938.2209148700003</v>
      </c>
      <c r="F59" s="35"/>
      <c r="G59" s="56" t="s">
        <v>146</v>
      </c>
      <c r="H59" s="39">
        <f t="shared" si="15"/>
        <v>22.3</v>
      </c>
      <c r="I59" s="77">
        <f t="shared" si="16"/>
        <v>-1.76211454E-2</v>
      </c>
      <c r="J59" s="86">
        <f t="shared" si="21"/>
        <v>273659661.1480729</v>
      </c>
      <c r="K59" s="82" t="s">
        <v>202</v>
      </c>
      <c r="L59" s="39">
        <f t="shared" si="17"/>
        <v>21</v>
      </c>
      <c r="M59" s="77">
        <f t="shared" si="18"/>
        <v>1.44927536E-2</v>
      </c>
      <c r="N59" s="86">
        <f t="shared" si="22"/>
        <v>1395045325.2725546</v>
      </c>
      <c r="O59" s="82" t="s">
        <v>112</v>
      </c>
      <c r="P59" s="39">
        <f t="shared" si="19"/>
        <v>899</v>
      </c>
      <c r="Q59" s="77">
        <f t="shared" si="20"/>
        <v>-8.8202867000000008E-3</v>
      </c>
      <c r="R59" s="86">
        <f t="shared" si="23"/>
        <v>7056155.3566081002</v>
      </c>
    </row>
    <row r="60" spans="1:18">
      <c r="A60" s="40" t="s">
        <v>151</v>
      </c>
      <c r="B60" s="11" t="s">
        <v>152</v>
      </c>
      <c r="C60" s="95">
        <v>150300</v>
      </c>
      <c r="D60" s="92">
        <v>-4.3060616000000001E-3</v>
      </c>
      <c r="E60" s="93">
        <v>116532.70434738</v>
      </c>
      <c r="F60" s="35"/>
      <c r="G60" s="56" t="s">
        <v>118</v>
      </c>
      <c r="H60" s="39">
        <f t="shared" si="15"/>
        <v>4380</v>
      </c>
      <c r="I60" s="77">
        <f t="shared" si="16"/>
        <v>-1.79372197E-2</v>
      </c>
      <c r="J60" s="90">
        <f t="shared" si="21"/>
        <v>1281236.3634524699</v>
      </c>
      <c r="K60" s="83" t="s">
        <v>248</v>
      </c>
      <c r="L60" s="44">
        <f t="shared" si="17"/>
        <v>93.4</v>
      </c>
      <c r="M60" s="78">
        <f t="shared" si="18"/>
        <v>1.1917659800000001E-2</v>
      </c>
      <c r="N60" s="90">
        <f t="shared" si="22"/>
        <v>62160879.898000456</v>
      </c>
      <c r="O60" s="83" t="s">
        <v>164</v>
      </c>
      <c r="P60" s="44">
        <f t="shared" si="19"/>
        <v>218</v>
      </c>
      <c r="Q60" s="78">
        <f t="shared" si="20"/>
        <v>-9.0909091000000008E-3</v>
      </c>
      <c r="R60" s="90">
        <f t="shared" si="23"/>
        <v>19822434.317120731</v>
      </c>
    </row>
    <row r="61" spans="1:18">
      <c r="A61" s="40" t="s">
        <v>56</v>
      </c>
      <c r="B61" s="11" t="s">
        <v>57</v>
      </c>
      <c r="C61" s="95">
        <v>206</v>
      </c>
      <c r="D61" s="92">
        <v>-4.8309179000000004E-3</v>
      </c>
      <c r="E61" s="93">
        <v>14873186.12310544</v>
      </c>
      <c r="F61" s="35"/>
      <c r="G61" s="60" t="s">
        <v>160</v>
      </c>
      <c r="H61" s="45">
        <f t="shared" si="15"/>
        <v>107</v>
      </c>
      <c r="I61" s="80">
        <f t="shared" si="16"/>
        <v>-1.83486239E-2</v>
      </c>
      <c r="J61" s="99">
        <f t="shared" si="21"/>
        <v>20028561.959292151</v>
      </c>
      <c r="K61" s="82" t="s">
        <v>208</v>
      </c>
      <c r="L61" s="39">
        <f t="shared" si="17"/>
        <v>19.2</v>
      </c>
      <c r="M61" s="77">
        <f t="shared" si="18"/>
        <v>1.05263158E-2</v>
      </c>
      <c r="N61" s="99">
        <f t="shared" si="22"/>
        <v>287506722.30057031</v>
      </c>
      <c r="O61" s="82" t="s">
        <v>240</v>
      </c>
      <c r="P61" s="39">
        <f t="shared" si="19"/>
        <v>625</v>
      </c>
      <c r="Q61" s="77">
        <f t="shared" si="20"/>
        <v>-9.5087162999999992E-3</v>
      </c>
      <c r="R61" s="99">
        <f t="shared" si="23"/>
        <v>2678806.55753107</v>
      </c>
    </row>
    <row r="62" spans="1:18">
      <c r="A62" s="40" t="s">
        <v>48</v>
      </c>
      <c r="B62" s="11" t="s">
        <v>49</v>
      </c>
      <c r="C62" s="95">
        <v>76149000</v>
      </c>
      <c r="D62" s="92">
        <v>-5.1864238000000002E-3</v>
      </c>
      <c r="E62" s="93">
        <v>3197.2089146799999</v>
      </c>
      <c r="F62" s="35"/>
      <c r="G62" s="56" t="s">
        <v>126</v>
      </c>
      <c r="H62" s="39">
        <f t="shared" si="15"/>
        <v>144</v>
      </c>
      <c r="I62" s="77">
        <f t="shared" si="16"/>
        <v>-2.0408163300000001E-2</v>
      </c>
      <c r="J62" s="86">
        <f t="shared" si="21"/>
        <v>58286106.171067871</v>
      </c>
      <c r="K62" s="82" t="s">
        <v>65</v>
      </c>
      <c r="L62" s="39">
        <f t="shared" si="17"/>
        <v>62.2</v>
      </c>
      <c r="M62" s="77">
        <f t="shared" si="18"/>
        <v>6.4724919000000002E-3</v>
      </c>
      <c r="N62" s="86">
        <f t="shared" si="22"/>
        <v>81921550.521299735</v>
      </c>
      <c r="O62" s="82" t="s">
        <v>264</v>
      </c>
      <c r="P62" s="39">
        <f t="shared" si="19"/>
        <v>303</v>
      </c>
      <c r="Q62" s="77">
        <f t="shared" si="20"/>
        <v>-9.8039215999999995E-3</v>
      </c>
      <c r="R62" s="86">
        <f t="shared" si="23"/>
        <v>317275935.9992885</v>
      </c>
    </row>
    <row r="63" spans="1:18">
      <c r="A63" s="40" t="s">
        <v>179</v>
      </c>
      <c r="B63" s="11" t="s">
        <v>180</v>
      </c>
      <c r="C63" s="95">
        <v>63890</v>
      </c>
      <c r="D63" s="92">
        <v>-6.0672060000000003E-3</v>
      </c>
      <c r="E63" s="93">
        <v>33000.971493910001</v>
      </c>
      <c r="F63" s="35"/>
      <c r="G63" s="56" t="s">
        <v>332</v>
      </c>
      <c r="H63" s="39">
        <f t="shared" si="15"/>
        <v>1590</v>
      </c>
      <c r="I63" s="77">
        <f t="shared" si="16"/>
        <v>-2.1538461500000002E-2</v>
      </c>
      <c r="J63" s="86">
        <f t="shared" si="21"/>
        <v>159551303.30247438</v>
      </c>
      <c r="K63" s="82" t="s">
        <v>72</v>
      </c>
      <c r="L63" s="39">
        <f t="shared" si="17"/>
        <v>35.1</v>
      </c>
      <c r="M63" s="77">
        <f t="shared" si="18"/>
        <v>5.7306589999999999E-3</v>
      </c>
      <c r="N63" s="86">
        <f t="shared" si="22"/>
        <v>504101096.2667312</v>
      </c>
      <c r="O63" s="82" t="s">
        <v>212</v>
      </c>
      <c r="P63" s="39">
        <f t="shared" si="19"/>
        <v>953</v>
      </c>
      <c r="Q63" s="77">
        <f t="shared" si="20"/>
        <v>-1.14107884E-2</v>
      </c>
      <c r="R63" s="86">
        <f t="shared" si="23"/>
        <v>7248593.4204383297</v>
      </c>
    </row>
    <row r="64" spans="1:18">
      <c r="A64" s="40" t="s">
        <v>221</v>
      </c>
      <c r="B64" s="11" t="s">
        <v>222</v>
      </c>
      <c r="C64" s="95">
        <v>4400</v>
      </c>
      <c r="D64" s="92">
        <v>-6.7720089999999998E-3</v>
      </c>
      <c r="E64" s="93">
        <v>339821.25053856999</v>
      </c>
      <c r="F64" s="35"/>
      <c r="G64" s="56" t="s">
        <v>250</v>
      </c>
      <c r="H64" s="39">
        <f t="shared" si="15"/>
        <v>1135</v>
      </c>
      <c r="I64" s="77">
        <f t="shared" si="16"/>
        <v>-2.1551724099999999E-2</v>
      </c>
      <c r="J64" s="86">
        <f t="shared" si="21"/>
        <v>1726631.93435798</v>
      </c>
      <c r="K64" s="82" t="s">
        <v>176</v>
      </c>
      <c r="L64" s="39">
        <f t="shared" si="17"/>
        <v>22.7</v>
      </c>
      <c r="M64" s="77">
        <f t="shared" si="18"/>
        <v>4.4247788000000001E-3</v>
      </c>
      <c r="N64" s="86">
        <f t="shared" si="22"/>
        <v>340802824.23161954</v>
      </c>
      <c r="O64" s="82" t="s">
        <v>122</v>
      </c>
      <c r="P64" s="39">
        <f t="shared" si="19"/>
        <v>578</v>
      </c>
      <c r="Q64" s="77">
        <f t="shared" si="20"/>
        <v>-1.3651877099999999E-2</v>
      </c>
      <c r="R64" s="86">
        <f t="shared" si="23"/>
        <v>9477506.2666035201</v>
      </c>
    </row>
    <row r="65" spans="1:18" ht="17.25" thickBot="1">
      <c r="A65" s="40" t="s">
        <v>89</v>
      </c>
      <c r="B65" s="11" t="s">
        <v>90</v>
      </c>
      <c r="C65" s="95">
        <v>1330</v>
      </c>
      <c r="D65" s="92">
        <v>-7.4626865999999998E-3</v>
      </c>
      <c r="E65" s="93">
        <v>89938139.375917435</v>
      </c>
      <c r="F65" s="35"/>
      <c r="G65" s="57" t="s">
        <v>116</v>
      </c>
      <c r="H65" s="37">
        <f t="shared" si="15"/>
        <v>225</v>
      </c>
      <c r="I65" s="79">
        <f t="shared" si="16"/>
        <v>-2.1739130400000001E-2</v>
      </c>
      <c r="J65" s="87">
        <f t="shared" si="21"/>
        <v>10319182.61502569</v>
      </c>
      <c r="K65" s="84" t="s">
        <v>200</v>
      </c>
      <c r="L65" s="37">
        <f t="shared" si="17"/>
        <v>82.9</v>
      </c>
      <c r="M65" s="79">
        <f t="shared" si="18"/>
        <v>3.6319613000000001E-3</v>
      </c>
      <c r="N65" s="87">
        <f t="shared" si="22"/>
        <v>128506769.16163094</v>
      </c>
      <c r="O65" s="84" t="s">
        <v>198</v>
      </c>
      <c r="P65" s="37">
        <f t="shared" si="19"/>
        <v>207</v>
      </c>
      <c r="Q65" s="79">
        <f t="shared" si="20"/>
        <v>-1.42857143E-2</v>
      </c>
      <c r="R65" s="87">
        <f t="shared" si="23"/>
        <v>27844258.447919849</v>
      </c>
    </row>
    <row r="66" spans="1:18">
      <c r="A66" s="40" t="s">
        <v>81</v>
      </c>
      <c r="B66" s="11" t="s">
        <v>82</v>
      </c>
      <c r="C66" s="95">
        <v>2605</v>
      </c>
      <c r="D66" s="92">
        <v>-7.6190475999999997E-3</v>
      </c>
      <c r="E66" s="93">
        <v>8649231.4515984096</v>
      </c>
      <c r="F66" s="35"/>
      <c r="G66" s="56" t="s">
        <v>51</v>
      </c>
      <c r="H66" s="38">
        <f t="shared" si="15"/>
        <v>457</v>
      </c>
      <c r="I66" s="76">
        <f t="shared" ref="I66:I75" si="24">_xlfn.IFNA(VLOOKUP(G66, $B$2:$D$200, 3, FALSE), "")</f>
        <v>-2.3504273499999999E-2</v>
      </c>
      <c r="J66" s="85">
        <f t="shared" si="21"/>
        <v>41271114.401276223</v>
      </c>
      <c r="K66" s="81" t="s">
        <v>214</v>
      </c>
      <c r="L66" s="38">
        <f t="shared" si="17"/>
        <v>12.2</v>
      </c>
      <c r="M66" s="76">
        <f t="shared" si="18"/>
        <v>0</v>
      </c>
      <c r="N66" s="85">
        <f t="shared" si="22"/>
        <v>510812557.94122142</v>
      </c>
      <c r="O66" s="81" t="s">
        <v>86</v>
      </c>
      <c r="P66" s="38">
        <f t="shared" si="19"/>
        <v>390</v>
      </c>
      <c r="Q66" s="76">
        <f t="shared" si="20"/>
        <v>-1.51515152E-2</v>
      </c>
      <c r="R66" s="85">
        <f t="shared" si="23"/>
        <v>10082176.58123116</v>
      </c>
    </row>
    <row r="67" spans="1:18">
      <c r="A67" s="40" t="s">
        <v>241</v>
      </c>
      <c r="B67" s="11" t="s">
        <v>242</v>
      </c>
      <c r="C67" s="95">
        <v>2430</v>
      </c>
      <c r="D67" s="92">
        <v>-8.1632652999999999E-3</v>
      </c>
      <c r="E67" s="93">
        <v>2403394.3208129099</v>
      </c>
      <c r="F67" s="35"/>
      <c r="G67" s="56" t="s">
        <v>192</v>
      </c>
      <c r="H67" s="39">
        <f t="shared" si="15"/>
        <v>124</v>
      </c>
      <c r="I67" s="77">
        <f t="shared" si="24"/>
        <v>-2.3622047199999999E-2</v>
      </c>
      <c r="J67" s="86">
        <f t="shared" si="21"/>
        <v>48280176.730551362</v>
      </c>
      <c r="K67" s="82" t="s">
        <v>188</v>
      </c>
      <c r="L67" s="39">
        <f t="shared" si="17"/>
        <v>18.2</v>
      </c>
      <c r="M67" s="77">
        <f t="shared" si="18"/>
        <v>0</v>
      </c>
      <c r="N67" s="86">
        <f t="shared" si="22"/>
        <v>412792385.50622153</v>
      </c>
      <c r="O67" s="82" t="s">
        <v>236</v>
      </c>
      <c r="P67" s="39">
        <f t="shared" si="19"/>
        <v>124</v>
      </c>
      <c r="Q67" s="77">
        <f t="shared" si="20"/>
        <v>-1.5873015899999999E-2</v>
      </c>
      <c r="R67" s="86">
        <f t="shared" si="23"/>
        <v>30980458.37074456</v>
      </c>
    </row>
    <row r="68" spans="1:18">
      <c r="A68" s="40" t="s">
        <v>129</v>
      </c>
      <c r="B68" s="11" t="s">
        <v>130</v>
      </c>
      <c r="C68" s="95">
        <v>115</v>
      </c>
      <c r="D68" s="92">
        <v>-8.6206896999999998E-3</v>
      </c>
      <c r="E68" s="93">
        <v>26715280.57659838</v>
      </c>
      <c r="F68" s="35"/>
      <c r="G68" s="56" t="s">
        <v>158</v>
      </c>
      <c r="H68" s="39">
        <f t="shared" si="15"/>
        <v>1540</v>
      </c>
      <c r="I68" s="77">
        <f t="shared" si="24"/>
        <v>-2.5316455700000001E-2</v>
      </c>
      <c r="J68" s="86">
        <f t="shared" si="21"/>
        <v>1315319.9383596799</v>
      </c>
      <c r="K68" s="82" t="s">
        <v>98</v>
      </c>
      <c r="L68" s="39">
        <f t="shared" si="17"/>
        <v>4.4000000000000004</v>
      </c>
      <c r="M68" s="77">
        <f t="shared" si="18"/>
        <v>-2.2675737E-3</v>
      </c>
      <c r="N68" s="86">
        <f t="shared" si="22"/>
        <v>2983790295.3913589</v>
      </c>
      <c r="O68" s="82" t="s">
        <v>228</v>
      </c>
      <c r="P68" s="39">
        <f t="shared" si="19"/>
        <v>356</v>
      </c>
      <c r="Q68" s="77">
        <f t="shared" si="20"/>
        <v>-1.65745856E-2</v>
      </c>
      <c r="R68" s="86">
        <f t="shared" si="23"/>
        <v>38631804.528862998</v>
      </c>
    </row>
    <row r="69" spans="1:18">
      <c r="A69" s="40" t="s">
        <v>111</v>
      </c>
      <c r="B69" s="11" t="s">
        <v>112</v>
      </c>
      <c r="C69" s="95">
        <v>899</v>
      </c>
      <c r="D69" s="92">
        <v>-8.8202867000000008E-3</v>
      </c>
      <c r="E69" s="93">
        <v>7056155.3566081002</v>
      </c>
      <c r="F69" s="35"/>
      <c r="G69" s="56" t="s">
        <v>182</v>
      </c>
      <c r="H69" s="39">
        <f t="shared" si="15"/>
        <v>1410</v>
      </c>
      <c r="I69" s="77">
        <f t="shared" si="24"/>
        <v>-2.75862069E-2</v>
      </c>
      <c r="J69" s="86">
        <f t="shared" si="21"/>
        <v>2285085.7508145599</v>
      </c>
      <c r="K69" s="82" t="s">
        <v>120</v>
      </c>
      <c r="L69" s="39">
        <f t="shared" si="17"/>
        <v>37.5</v>
      </c>
      <c r="M69" s="77">
        <f t="shared" si="18"/>
        <v>-1.3157894700000001E-2</v>
      </c>
      <c r="N69" s="86">
        <f t="shared" si="22"/>
        <v>80314867.759078875</v>
      </c>
      <c r="O69" s="82" t="s">
        <v>160</v>
      </c>
      <c r="P69" s="39">
        <f t="shared" si="19"/>
        <v>107</v>
      </c>
      <c r="Q69" s="77">
        <f t="shared" si="20"/>
        <v>-1.83486239E-2</v>
      </c>
      <c r="R69" s="86">
        <f t="shared" si="23"/>
        <v>20028561.959292151</v>
      </c>
    </row>
    <row r="70" spans="1:18">
      <c r="A70" s="40" t="s">
        <v>143</v>
      </c>
      <c r="B70" s="11" t="s">
        <v>144</v>
      </c>
      <c r="C70" s="95">
        <v>2800</v>
      </c>
      <c r="D70" s="92">
        <v>-8.8495575000000007E-3</v>
      </c>
      <c r="E70" s="93">
        <v>1496311.44764508</v>
      </c>
      <c r="F70" s="35"/>
      <c r="G70" s="56" t="s">
        <v>328</v>
      </c>
      <c r="H70" s="39">
        <f t="shared" si="15"/>
        <v>0.23300000000000001</v>
      </c>
      <c r="I70" s="77">
        <f t="shared" si="24"/>
        <v>-2.91666667E-2</v>
      </c>
      <c r="J70" s="90">
        <f t="shared" si="21"/>
        <v>156916062662.86621</v>
      </c>
      <c r="K70" s="83" t="s">
        <v>232</v>
      </c>
      <c r="L70" s="44">
        <f t="shared" si="17"/>
        <v>79.900000000000006</v>
      </c>
      <c r="M70" s="78">
        <f t="shared" si="18"/>
        <v>-1.6009852200000001E-2</v>
      </c>
      <c r="N70" s="90">
        <f t="shared" si="22"/>
        <v>58149626.344357491</v>
      </c>
      <c r="O70" s="83" t="s">
        <v>126</v>
      </c>
      <c r="P70" s="44">
        <f t="shared" si="19"/>
        <v>144</v>
      </c>
      <c r="Q70" s="78">
        <f t="shared" si="20"/>
        <v>-2.0408163300000001E-2</v>
      </c>
      <c r="R70" s="90">
        <f t="shared" si="23"/>
        <v>58286106.171067871</v>
      </c>
    </row>
    <row r="71" spans="1:18">
      <c r="A71" s="40" t="s">
        <v>131</v>
      </c>
      <c r="B71" s="11" t="s">
        <v>132</v>
      </c>
      <c r="C71" s="95">
        <v>49890</v>
      </c>
      <c r="D71" s="92">
        <v>-8.9392133000000002E-3</v>
      </c>
      <c r="E71" s="93">
        <v>354395.33206554002</v>
      </c>
      <c r="F71" s="35"/>
      <c r="G71" s="60" t="s">
        <v>108</v>
      </c>
      <c r="H71" s="45">
        <f t="shared" si="15"/>
        <v>170</v>
      </c>
      <c r="I71" s="80">
        <f t="shared" si="24"/>
        <v>-3.9548022600000003E-2</v>
      </c>
      <c r="J71" s="99">
        <f t="shared" si="21"/>
        <v>40542667.5889256</v>
      </c>
      <c r="K71" s="82" t="s">
        <v>146</v>
      </c>
      <c r="L71" s="39">
        <f t="shared" si="17"/>
        <v>22.3</v>
      </c>
      <c r="M71" s="77">
        <f t="shared" si="18"/>
        <v>-1.76211454E-2</v>
      </c>
      <c r="N71" s="99">
        <f t="shared" si="22"/>
        <v>273659661.1480729</v>
      </c>
      <c r="O71" s="82" t="s">
        <v>116</v>
      </c>
      <c r="P71" s="39">
        <f t="shared" si="19"/>
        <v>225</v>
      </c>
      <c r="Q71" s="77">
        <f t="shared" si="20"/>
        <v>-2.1739130400000001E-2</v>
      </c>
      <c r="R71" s="99">
        <f t="shared" si="23"/>
        <v>10319182.61502569</v>
      </c>
    </row>
    <row r="72" spans="1:18">
      <c r="A72" s="40" t="s">
        <v>335</v>
      </c>
      <c r="B72" s="11" t="s">
        <v>336</v>
      </c>
      <c r="C72" s="95">
        <v>192550</v>
      </c>
      <c r="D72" s="92">
        <v>-9.0066907000000002E-3</v>
      </c>
      <c r="E72" s="93">
        <v>83343.627488640006</v>
      </c>
      <c r="F72" s="35"/>
      <c r="G72" s="56" t="s">
        <v>196</v>
      </c>
      <c r="H72" s="39">
        <f t="shared" si="15"/>
        <v>17060</v>
      </c>
      <c r="I72" s="77">
        <f t="shared" si="24"/>
        <v>-4.6927374299999998E-2</v>
      </c>
      <c r="J72" s="86">
        <f t="shared" si="21"/>
        <v>4131874.4367671399</v>
      </c>
      <c r="K72" s="82" t="s">
        <v>328</v>
      </c>
      <c r="L72" s="39">
        <f t="shared" si="17"/>
        <v>0.23300000000000001</v>
      </c>
      <c r="M72" s="77">
        <f t="shared" si="18"/>
        <v>-2.91666667E-2</v>
      </c>
      <c r="N72" s="86">
        <f t="shared" si="22"/>
        <v>156916062662.86621</v>
      </c>
      <c r="O72" s="82" t="s">
        <v>51</v>
      </c>
      <c r="P72" s="39">
        <f t="shared" si="19"/>
        <v>457</v>
      </c>
      <c r="Q72" s="77">
        <f t="shared" si="20"/>
        <v>-2.3504273499999999E-2</v>
      </c>
      <c r="R72" s="86">
        <f t="shared" si="23"/>
        <v>41271114.401276223</v>
      </c>
    </row>
    <row r="73" spans="1:18">
      <c r="A73" s="40" t="s">
        <v>163</v>
      </c>
      <c r="B73" s="11" t="s">
        <v>164</v>
      </c>
      <c r="C73" s="95">
        <v>218</v>
      </c>
      <c r="D73" s="92">
        <v>-9.0909091000000008E-3</v>
      </c>
      <c r="E73" s="93">
        <v>19822434.317120731</v>
      </c>
      <c r="F73" s="35"/>
      <c r="G73" s="56" t="s">
        <v>142</v>
      </c>
      <c r="H73" s="39">
        <f t="shared" si="15"/>
        <v>120</v>
      </c>
      <c r="I73" s="77">
        <f t="shared" si="24"/>
        <v>-6.25E-2</v>
      </c>
      <c r="J73" s="86">
        <f t="shared" si="21"/>
        <v>242333034.69532776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192</v>
      </c>
      <c r="P73" s="39">
        <f t="shared" si="19"/>
        <v>124</v>
      </c>
      <c r="Q73" s="77">
        <f t="shared" si="20"/>
        <v>-2.3622047199999999E-2</v>
      </c>
      <c r="R73" s="86">
        <f t="shared" si="23"/>
        <v>48280176.730551362</v>
      </c>
    </row>
    <row r="74" spans="1:18">
      <c r="A74" s="40" t="s">
        <v>239</v>
      </c>
      <c r="B74" s="11" t="s">
        <v>240</v>
      </c>
      <c r="C74" s="95">
        <v>625</v>
      </c>
      <c r="D74" s="92">
        <v>-9.5087162999999992E-3</v>
      </c>
      <c r="E74" s="93">
        <v>2678806.55753107</v>
      </c>
      <c r="F74" s="35"/>
      <c r="G74" s="56" t="s">
        <v>194</v>
      </c>
      <c r="H74" s="39">
        <f t="shared" si="15"/>
        <v>4165</v>
      </c>
      <c r="I74" s="77">
        <f t="shared" si="24"/>
        <v>-6.6143497800000006E-2</v>
      </c>
      <c r="J74" s="86">
        <f t="shared" si="21"/>
        <v>13435740.446705541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108</v>
      </c>
      <c r="P74" s="39">
        <f t="shared" si="19"/>
        <v>170</v>
      </c>
      <c r="Q74" s="77">
        <f t="shared" si="20"/>
        <v>-3.9548022600000003E-2</v>
      </c>
      <c r="R74" s="86">
        <f t="shared" si="23"/>
        <v>40542667.5889256</v>
      </c>
    </row>
    <row r="75" spans="1:18" ht="17.25" thickBot="1">
      <c r="A75" s="40" t="s">
        <v>263</v>
      </c>
      <c r="B75" s="11" t="s">
        <v>264</v>
      </c>
      <c r="C75" s="95">
        <v>303</v>
      </c>
      <c r="D75" s="92">
        <v>-9.8039215999999995E-3</v>
      </c>
      <c r="E75" s="93">
        <v>317275935.9992885</v>
      </c>
      <c r="F75" s="35"/>
      <c r="G75" s="57" t="s">
        <v>166</v>
      </c>
      <c r="H75" s="37">
        <f t="shared" si="15"/>
        <v>2855</v>
      </c>
      <c r="I75" s="79">
        <f t="shared" si="24"/>
        <v>-0.1092043682</v>
      </c>
      <c r="J75" s="87">
        <f t="shared" si="21"/>
        <v>65878577.119150661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142</v>
      </c>
      <c r="P75" s="37">
        <f t="shared" si="19"/>
        <v>120</v>
      </c>
      <c r="Q75" s="79">
        <f t="shared" si="20"/>
        <v>-6.25E-2</v>
      </c>
      <c r="R75" s="87">
        <f t="shared" si="23"/>
        <v>242333034.69532776</v>
      </c>
    </row>
    <row r="76" spans="1:18">
      <c r="A76" s="40" t="s">
        <v>91</v>
      </c>
      <c r="B76" s="11" t="s">
        <v>92</v>
      </c>
      <c r="C76" s="95">
        <v>83670</v>
      </c>
      <c r="D76" s="92">
        <v>-1.08759901E-2</v>
      </c>
      <c r="E76" s="93">
        <v>218728.64040621999</v>
      </c>
      <c r="F76" s="35"/>
      <c r="G76" s="35"/>
      <c r="H76" s="35"/>
      <c r="I76" s="35"/>
    </row>
    <row r="77" spans="1:18">
      <c r="A77" s="40" t="s">
        <v>223</v>
      </c>
      <c r="B77" s="11" t="s">
        <v>224</v>
      </c>
      <c r="C77" s="95">
        <v>1810</v>
      </c>
      <c r="D77" s="92">
        <v>-1.09289617E-2</v>
      </c>
      <c r="E77" s="93">
        <v>1145080.4153459901</v>
      </c>
      <c r="F77" s="35"/>
      <c r="G77" s="35"/>
      <c r="H77" s="35"/>
      <c r="I77" s="35"/>
    </row>
    <row r="78" spans="1:18">
      <c r="A78" s="40" t="s">
        <v>211</v>
      </c>
      <c r="B78" s="11" t="s">
        <v>212</v>
      </c>
      <c r="C78" s="95">
        <v>953</v>
      </c>
      <c r="D78" s="92">
        <v>-1.14107884E-2</v>
      </c>
      <c r="E78" s="93">
        <v>7248593.4204383297</v>
      </c>
      <c r="F78" s="35"/>
      <c r="G78" s="35"/>
      <c r="H78" s="35"/>
      <c r="I78" s="35"/>
    </row>
    <row r="79" spans="1:18">
      <c r="A79" s="40" t="s">
        <v>137</v>
      </c>
      <c r="B79" s="11" t="s">
        <v>138</v>
      </c>
      <c r="C79" s="95">
        <v>17070</v>
      </c>
      <c r="D79" s="92">
        <v>-1.21527778E-2</v>
      </c>
      <c r="E79" s="93">
        <v>1784390.3986148201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1995</v>
      </c>
      <c r="D80" s="92">
        <v>-1.2376237599999999E-2</v>
      </c>
      <c r="E80" s="93">
        <v>901465.75249920005</v>
      </c>
      <c r="F80" s="35"/>
      <c r="G80" s="35"/>
      <c r="H80" s="35"/>
      <c r="I80" s="35"/>
    </row>
    <row r="81" spans="1:9">
      <c r="A81" s="40" t="s">
        <v>103</v>
      </c>
      <c r="B81" s="11" t="s">
        <v>104</v>
      </c>
      <c r="C81" s="95">
        <v>1190</v>
      </c>
      <c r="D81" s="92">
        <v>-1.2448132799999999E-2</v>
      </c>
      <c r="E81" s="93">
        <v>990743.84518119995</v>
      </c>
      <c r="F81" s="35"/>
      <c r="G81" s="35"/>
      <c r="H81" s="35"/>
      <c r="I81" s="35"/>
    </row>
    <row r="82" spans="1:9">
      <c r="A82" s="40" t="s">
        <v>119</v>
      </c>
      <c r="B82" s="11" t="s">
        <v>120</v>
      </c>
      <c r="C82" s="95">
        <v>37.5</v>
      </c>
      <c r="D82" s="92">
        <v>-1.3157894700000001E-2</v>
      </c>
      <c r="E82" s="93">
        <v>80314867.759078875</v>
      </c>
      <c r="F82" s="35"/>
      <c r="G82" s="35"/>
      <c r="H82" s="35"/>
      <c r="I82" s="35"/>
    </row>
    <row r="83" spans="1:9">
      <c r="A83" s="40" t="s">
        <v>121</v>
      </c>
      <c r="B83" s="11" t="s">
        <v>122</v>
      </c>
      <c r="C83" s="95">
        <v>578</v>
      </c>
      <c r="D83" s="92">
        <v>-1.3651877099999999E-2</v>
      </c>
      <c r="E83" s="93">
        <v>9477506.2666035201</v>
      </c>
      <c r="F83" s="35"/>
      <c r="G83" s="35"/>
      <c r="H83" s="35"/>
      <c r="I83" s="35"/>
    </row>
    <row r="84" spans="1:9">
      <c r="A84" s="40" t="s">
        <v>139</v>
      </c>
      <c r="B84" s="11" t="s">
        <v>140</v>
      </c>
      <c r="C84" s="95">
        <v>10460</v>
      </c>
      <c r="D84" s="92">
        <v>-1.4137606E-2</v>
      </c>
      <c r="E84" s="93">
        <v>126737.76193964999</v>
      </c>
      <c r="F84" s="35"/>
      <c r="G84" s="35"/>
      <c r="H84" s="35"/>
      <c r="I84" s="35"/>
    </row>
    <row r="85" spans="1:9">
      <c r="A85" s="40" t="s">
        <v>197</v>
      </c>
      <c r="B85" s="11" t="s">
        <v>198</v>
      </c>
      <c r="C85" s="95">
        <v>207</v>
      </c>
      <c r="D85" s="92">
        <v>-1.42857143E-2</v>
      </c>
      <c r="E85" s="93">
        <v>27844258.447919849</v>
      </c>
      <c r="F85" s="35"/>
      <c r="G85" s="35"/>
      <c r="H85" s="35"/>
      <c r="I85" s="35"/>
    </row>
    <row r="86" spans="1:9">
      <c r="A86" s="40" t="s">
        <v>85</v>
      </c>
      <c r="B86" s="11" t="s">
        <v>86</v>
      </c>
      <c r="C86" s="95">
        <v>390</v>
      </c>
      <c r="D86" s="92">
        <v>-1.51515152E-2</v>
      </c>
      <c r="E86" s="93">
        <v>10082176.58123116</v>
      </c>
      <c r="F86" s="35"/>
      <c r="G86" s="35"/>
      <c r="H86" s="35"/>
      <c r="I86" s="35"/>
    </row>
    <row r="87" spans="1:9">
      <c r="A87" s="40" t="s">
        <v>235</v>
      </c>
      <c r="B87" s="11" t="s">
        <v>236</v>
      </c>
      <c r="C87" s="95">
        <v>124</v>
      </c>
      <c r="D87" s="92">
        <v>-1.5873015899999999E-2</v>
      </c>
      <c r="E87" s="93">
        <v>30980458.37074456</v>
      </c>
      <c r="F87" s="35"/>
      <c r="G87" s="35"/>
      <c r="H87" s="35"/>
      <c r="I87" s="35"/>
    </row>
    <row r="88" spans="1:9">
      <c r="A88" s="40" t="s">
        <v>231</v>
      </c>
      <c r="B88" s="11" t="s">
        <v>232</v>
      </c>
      <c r="C88" s="95">
        <v>79.900000000000006</v>
      </c>
      <c r="D88" s="92">
        <v>-1.6009852200000001E-2</v>
      </c>
      <c r="E88" s="93">
        <v>58149626.344357491</v>
      </c>
      <c r="F88" s="35"/>
      <c r="G88" s="35"/>
      <c r="H88" s="35"/>
      <c r="I88" s="35"/>
    </row>
    <row r="89" spans="1:9">
      <c r="A89" s="40" t="s">
        <v>227</v>
      </c>
      <c r="B89" s="11" t="s">
        <v>228</v>
      </c>
      <c r="C89" s="95">
        <v>356</v>
      </c>
      <c r="D89" s="92">
        <v>-1.65745856E-2</v>
      </c>
      <c r="E89" s="93">
        <v>38631804.528862998</v>
      </c>
      <c r="F89" s="35"/>
      <c r="G89" s="35"/>
      <c r="H89" s="35"/>
      <c r="I89" s="35"/>
    </row>
    <row r="90" spans="1:9">
      <c r="A90" s="40" t="s">
        <v>145</v>
      </c>
      <c r="B90" s="11" t="s">
        <v>146</v>
      </c>
      <c r="C90" s="95">
        <v>22.3</v>
      </c>
      <c r="D90" s="92">
        <v>-1.76211454E-2</v>
      </c>
      <c r="E90" s="93">
        <v>273659661.1480729</v>
      </c>
      <c r="F90" s="35"/>
      <c r="G90" s="35"/>
      <c r="H90" s="35"/>
      <c r="I90" s="35"/>
    </row>
    <row r="91" spans="1:9">
      <c r="A91" s="40" t="s">
        <v>117</v>
      </c>
      <c r="B91" s="11" t="s">
        <v>118</v>
      </c>
      <c r="C91" s="95">
        <v>4380</v>
      </c>
      <c r="D91" s="92">
        <v>-1.79372197E-2</v>
      </c>
      <c r="E91" s="93">
        <v>1281236.3634524699</v>
      </c>
      <c r="F91" s="35"/>
      <c r="G91" s="35"/>
      <c r="H91" s="35"/>
      <c r="I91" s="35"/>
    </row>
    <row r="92" spans="1:9">
      <c r="A92" s="40" t="s">
        <v>159</v>
      </c>
      <c r="B92" s="11" t="s">
        <v>160</v>
      </c>
      <c r="C92" s="95">
        <v>107</v>
      </c>
      <c r="D92" s="92">
        <v>-1.83486239E-2</v>
      </c>
      <c r="E92" s="93">
        <v>20028561.959292151</v>
      </c>
      <c r="F92" s="35"/>
      <c r="G92" s="35"/>
      <c r="H92" s="35"/>
      <c r="I92" s="35"/>
    </row>
    <row r="93" spans="1:9">
      <c r="A93" s="40" t="s">
        <v>125</v>
      </c>
      <c r="B93" s="11" t="s">
        <v>126</v>
      </c>
      <c r="C93" s="95">
        <v>144</v>
      </c>
      <c r="D93" s="92">
        <v>-2.0408163300000001E-2</v>
      </c>
      <c r="E93" s="93">
        <v>58286106.171067871</v>
      </c>
      <c r="F93" s="35"/>
      <c r="G93" s="35"/>
      <c r="H93" s="35"/>
      <c r="I93" s="35"/>
    </row>
    <row r="94" spans="1:9">
      <c r="A94" s="40" t="s">
        <v>331</v>
      </c>
      <c r="B94" s="11" t="s">
        <v>332</v>
      </c>
      <c r="C94" s="95">
        <v>1590</v>
      </c>
      <c r="D94" s="92">
        <v>-2.1538461500000002E-2</v>
      </c>
      <c r="E94" s="93">
        <v>159551303.30247438</v>
      </c>
      <c r="F94" s="35"/>
      <c r="G94" s="35"/>
      <c r="H94" s="35"/>
      <c r="I94" s="35"/>
    </row>
    <row r="95" spans="1:9">
      <c r="A95" s="40" t="s">
        <v>249</v>
      </c>
      <c r="B95" s="11" t="s">
        <v>250</v>
      </c>
      <c r="C95" s="95">
        <v>1135</v>
      </c>
      <c r="D95" s="92">
        <v>-2.1551724099999999E-2</v>
      </c>
      <c r="E95" s="93">
        <v>1726631.93435798</v>
      </c>
      <c r="F95" s="35"/>
      <c r="G95" s="35"/>
      <c r="H95" s="35"/>
      <c r="I95" s="35"/>
    </row>
    <row r="96" spans="1:9">
      <c r="A96" s="40" t="s">
        <v>115</v>
      </c>
      <c r="B96" s="11" t="s">
        <v>116</v>
      </c>
      <c r="C96" s="95">
        <v>225</v>
      </c>
      <c r="D96" s="92">
        <v>-2.1739130400000001E-2</v>
      </c>
      <c r="E96" s="93">
        <v>10319182.61502569</v>
      </c>
      <c r="F96" s="35"/>
      <c r="G96" s="35"/>
      <c r="H96" s="35"/>
      <c r="I96" s="35"/>
    </row>
    <row r="97" spans="1:9">
      <c r="A97" s="40" t="s">
        <v>50</v>
      </c>
      <c r="B97" s="11" t="s">
        <v>51</v>
      </c>
      <c r="C97" s="95">
        <v>457</v>
      </c>
      <c r="D97" s="92">
        <v>-2.3504273499999999E-2</v>
      </c>
      <c r="E97" s="93">
        <v>41271114.401276223</v>
      </c>
      <c r="F97" s="35"/>
      <c r="G97" s="35"/>
      <c r="H97" s="35"/>
      <c r="I97" s="35"/>
    </row>
    <row r="98" spans="1:9">
      <c r="A98" s="40" t="s">
        <v>191</v>
      </c>
      <c r="B98" s="11" t="s">
        <v>192</v>
      </c>
      <c r="C98" s="95">
        <v>124</v>
      </c>
      <c r="D98" s="92">
        <v>-2.3622047199999999E-2</v>
      </c>
      <c r="E98" s="93">
        <v>48280176.730551362</v>
      </c>
      <c r="F98" s="35"/>
      <c r="G98" s="35"/>
      <c r="H98" s="35"/>
      <c r="I98" s="35"/>
    </row>
    <row r="99" spans="1:9">
      <c r="A99" s="40" t="s">
        <v>157</v>
      </c>
      <c r="B99" s="11" t="s">
        <v>158</v>
      </c>
      <c r="C99" s="95">
        <v>1540</v>
      </c>
      <c r="D99" s="92">
        <v>-2.5316455700000001E-2</v>
      </c>
      <c r="E99" s="93">
        <v>1315319.9383596799</v>
      </c>
      <c r="F99" s="35"/>
      <c r="G99" s="35"/>
      <c r="H99" s="35"/>
      <c r="I99" s="35"/>
    </row>
    <row r="100" spans="1:9">
      <c r="A100" s="40" t="s">
        <v>181</v>
      </c>
      <c r="B100" s="11" t="s">
        <v>182</v>
      </c>
      <c r="C100" s="95">
        <v>1410</v>
      </c>
      <c r="D100" s="92">
        <v>-2.75862069E-2</v>
      </c>
      <c r="E100" s="93">
        <v>2285085.7508145599</v>
      </c>
      <c r="F100" s="35"/>
      <c r="G100" s="35"/>
      <c r="H100" s="35"/>
      <c r="I100" s="35"/>
    </row>
    <row r="101" spans="1:9">
      <c r="A101" s="40" t="s">
        <v>327</v>
      </c>
      <c r="B101" s="11" t="s">
        <v>328</v>
      </c>
      <c r="C101" s="95">
        <v>0.23300000000000001</v>
      </c>
      <c r="D101" s="92">
        <v>-2.91666667E-2</v>
      </c>
      <c r="E101" s="93">
        <v>156916062662.86621</v>
      </c>
      <c r="F101" s="35"/>
      <c r="G101" s="35"/>
      <c r="H101" s="35"/>
      <c r="I101" s="35"/>
    </row>
    <row r="102" spans="1:9">
      <c r="A102" s="40" t="s">
        <v>107</v>
      </c>
      <c r="B102" s="11" t="s">
        <v>108</v>
      </c>
      <c r="C102" s="95">
        <v>170</v>
      </c>
      <c r="D102" s="92">
        <v>-3.9548022600000003E-2</v>
      </c>
      <c r="E102" s="93">
        <v>40542667.5889256</v>
      </c>
      <c r="F102" s="35"/>
      <c r="G102" s="35"/>
      <c r="H102" s="35"/>
      <c r="I102" s="35"/>
    </row>
    <row r="103" spans="1:9">
      <c r="A103" s="40" t="s">
        <v>195</v>
      </c>
      <c r="B103" s="11" t="s">
        <v>196</v>
      </c>
      <c r="C103" s="95">
        <v>17060</v>
      </c>
      <c r="D103" s="92">
        <v>-4.6927374299999998E-2</v>
      </c>
      <c r="E103" s="93">
        <v>4131874.4367671399</v>
      </c>
      <c r="F103" s="35"/>
      <c r="G103" s="35"/>
      <c r="H103" s="35"/>
      <c r="I103" s="35"/>
    </row>
    <row r="104" spans="1:9">
      <c r="A104" s="40" t="s">
        <v>141</v>
      </c>
      <c r="B104" s="11" t="s">
        <v>142</v>
      </c>
      <c r="C104" s="95">
        <v>120</v>
      </c>
      <c r="D104" s="92">
        <v>-6.25E-2</v>
      </c>
      <c r="E104" s="93">
        <v>242333034.69532776</v>
      </c>
      <c r="F104" s="35"/>
      <c r="G104" s="35"/>
      <c r="H104" s="35"/>
      <c r="I104" s="35"/>
    </row>
    <row r="105" spans="1:9">
      <c r="A105" s="40" t="s">
        <v>193</v>
      </c>
      <c r="B105" s="11" t="s">
        <v>194</v>
      </c>
      <c r="C105" s="95">
        <v>4165</v>
      </c>
      <c r="D105" s="92">
        <v>-6.6143497800000006E-2</v>
      </c>
      <c r="E105" s="93">
        <v>13435740.446705541</v>
      </c>
      <c r="F105" s="35"/>
      <c r="G105" s="35"/>
      <c r="H105" s="35"/>
      <c r="I105" s="35"/>
    </row>
    <row r="106" spans="1:9">
      <c r="A106" s="40" t="s">
        <v>165</v>
      </c>
      <c r="B106" s="11" t="s">
        <v>166</v>
      </c>
      <c r="C106" s="95">
        <v>2855</v>
      </c>
      <c r="D106" s="92">
        <v>-0.1092043682</v>
      </c>
      <c r="E106" s="93">
        <v>65878577.119150661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6" t="str">
        <f>TEXT(투자전략!$G$1, "[$-ko-KR]yyyy년 mm월") &amp; " 총결산"</f>
        <v>2021년 10월 총결산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8"/>
    </row>
    <row r="2" spans="1:15" ht="16.5" customHeight="1" thickBot="1">
      <c r="A2" s="242" t="s">
        <v>287</v>
      </c>
      <c r="B2" s="243"/>
      <c r="C2" s="243"/>
      <c r="D2" s="234" t="s">
        <v>283</v>
      </c>
      <c r="E2" s="234"/>
      <c r="F2" s="235"/>
      <c r="G2" s="236" t="s">
        <v>284</v>
      </c>
      <c r="H2" s="237"/>
      <c r="I2" s="238"/>
      <c r="J2" s="233" t="s">
        <v>285</v>
      </c>
      <c r="K2" s="234"/>
      <c r="L2" s="234"/>
      <c r="M2" s="234" t="s">
        <v>286</v>
      </c>
      <c r="N2" s="234"/>
      <c r="O2" s="235"/>
    </row>
    <row r="3" spans="1:15" ht="16.5" customHeight="1">
      <c r="A3" s="313">
        <v>1</v>
      </c>
      <c r="B3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44"/>
      <c r="D3" s="242" t="s">
        <v>288</v>
      </c>
      <c r="E3" s="243"/>
      <c r="F3" s="244"/>
      <c r="G3" s="242" t="s">
        <v>295</v>
      </c>
      <c r="H3" s="243"/>
      <c r="I3" s="244"/>
      <c r="J3" s="242" t="s">
        <v>302</v>
      </c>
      <c r="K3" s="243"/>
      <c r="L3" s="244"/>
      <c r="M3" s="242" t="s">
        <v>309</v>
      </c>
      <c r="N3" s="243"/>
      <c r="O3" s="244"/>
    </row>
    <row r="4" spans="1:15" ht="16.5" customHeight="1" thickBot="1">
      <c r="A4" s="314"/>
      <c r="B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1,277,215 KRW (49.47%)</v>
      </c>
      <c r="C4" s="250"/>
      <c r="D4" s="248" t="str">
        <f ca="1" xml:space="preserve"> TEXT($F$92, "#,##0") &amp; " KRW (" &amp; TEXT($E$92, "0.00%)")</f>
        <v>862,976 KRW (33.43%)</v>
      </c>
      <c r="E4" s="249"/>
      <c r="F4" s="250"/>
      <c r="G4" s="248" t="str">
        <f ca="1" xml:space="preserve"> TEXT($I$92, "#,##0") &amp; " KRW (" &amp; TEXT($H$92, "0.00%)")</f>
        <v>922,854 KRW (35.75%)</v>
      </c>
      <c r="H4" s="249"/>
      <c r="I4" s="250"/>
      <c r="J4" s="248" t="str">
        <f ca="1" xml:space="preserve"> TEXT($L$92, "#,##0") &amp; " KRW (" &amp; TEXT($K$92, "0.00%)")</f>
        <v>1,277,215 KRW (49.47%)</v>
      </c>
      <c r="K4" s="249"/>
      <c r="L4" s="250"/>
      <c r="M4" s="248" t="str">
        <f ca="1" xml:space="preserve"> TEXT($O$92, "#,##0") &amp; " KRW (" &amp; TEXT($N$92, "0.00%)")</f>
        <v>916,915 KRW (35.52%)</v>
      </c>
      <c r="N4" s="249"/>
      <c r="O4" s="250"/>
    </row>
    <row r="5" spans="1:15" ht="16.5" customHeight="1">
      <c r="A5" s="313">
        <v>2</v>
      </c>
      <c r="B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44"/>
      <c r="D5" s="242" t="s">
        <v>289</v>
      </c>
      <c r="E5" s="243"/>
      <c r="F5" s="244"/>
      <c r="G5" s="242" t="s">
        <v>296</v>
      </c>
      <c r="H5" s="243"/>
      <c r="I5" s="244"/>
      <c r="J5" s="242" t="s">
        <v>303</v>
      </c>
      <c r="K5" s="243"/>
      <c r="L5" s="244"/>
      <c r="M5" s="242" t="s">
        <v>310</v>
      </c>
      <c r="N5" s="243"/>
      <c r="O5" s="244"/>
    </row>
    <row r="6" spans="1:15" ht="16.5" customHeight="1" thickBot="1">
      <c r="A6" s="314"/>
      <c r="B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1,277,215 KRW (49.47%)</v>
      </c>
      <c r="C6" s="250"/>
      <c r="D6" s="248" t="str">
        <f ca="1" xml:space="preserve"> TEXT($F$130, "#,##0") &amp; " KRW (" &amp; TEXT($E$130, "0.00%)")</f>
        <v>539,949 KRW (18.00%)</v>
      </c>
      <c r="E6" s="249"/>
      <c r="F6" s="250"/>
      <c r="G6" s="248" t="str">
        <f ca="1" xml:space="preserve"> TEXT($I$130, "#,##0") &amp; " KRW (" &amp; TEXT($H$130, "0.00%)")</f>
        <v>616,961 KRW (20.57%)</v>
      </c>
      <c r="H6" s="249"/>
      <c r="I6" s="250"/>
      <c r="J6" s="248" t="str">
        <f ca="1" xml:space="preserve"> TEXT($L$130, "#,##0") &amp; " KRW (" &amp; TEXT($K$130, "0.00%)")</f>
        <v>606,162 KRW (20.21%)</v>
      </c>
      <c r="K6" s="249"/>
      <c r="L6" s="250"/>
      <c r="M6" s="248" t="str">
        <f ca="1" xml:space="preserve"> TEXT($O$130, "#,##0") &amp; " KRW (" &amp; TEXT($N$130, "0.00%)")</f>
        <v>761,536 KRW (25.38%)</v>
      </c>
      <c r="N6" s="249"/>
      <c r="O6" s="250"/>
    </row>
    <row r="7" spans="1:15" ht="16.5" customHeight="1">
      <c r="A7" s="313">
        <v>3</v>
      </c>
      <c r="B7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엽전코인 Top20</v>
      </c>
      <c r="C7" s="244"/>
      <c r="D7" s="242" t="s">
        <v>290</v>
      </c>
      <c r="E7" s="243"/>
      <c r="F7" s="244"/>
      <c r="G7" s="242" t="s">
        <v>297</v>
      </c>
      <c r="H7" s="243"/>
      <c r="I7" s="244"/>
      <c r="J7" s="242" t="s">
        <v>304</v>
      </c>
      <c r="K7" s="243"/>
      <c r="L7" s="244"/>
      <c r="M7" s="242" t="s">
        <v>311</v>
      </c>
      <c r="N7" s="243"/>
      <c r="O7" s="244"/>
    </row>
    <row r="8" spans="1:15" ht="16.5" customHeight="1" thickBot="1">
      <c r="A8" s="314"/>
      <c r="B8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922,854 KRW (35.75%)</v>
      </c>
      <c r="C8" s="250"/>
      <c r="D8" s="248" t="str">
        <f ca="1" xml:space="preserve"> TEXT($F$206, "#,##0") &amp; " KRW (" &amp; TEXT($E$206, "0.00%)")</f>
        <v>862,976 KRW (33.43%)</v>
      </c>
      <c r="E8" s="249"/>
      <c r="F8" s="250"/>
      <c r="G8" s="248" t="str">
        <f ca="1" xml:space="preserve"> TEXT($I$206, "#,##0") &amp; " KRW (" &amp; TEXT($H$206, "0.00%)")</f>
        <v>922,854 KRW (35.75%)</v>
      </c>
      <c r="H8" s="249"/>
      <c r="I8" s="250"/>
      <c r="J8" s="248" t="str">
        <f ca="1" xml:space="preserve"> TEXT($L$206, "#,##0") &amp; " KRW (" &amp; TEXT($K$206, "0.00%)")</f>
        <v>1,277,215 KRW (49.47%)</v>
      </c>
      <c r="K8" s="249"/>
      <c r="L8" s="250"/>
      <c r="M8" s="248" t="str">
        <f ca="1" xml:space="preserve"> TEXT($O$206, "#,##0") &amp; " KRW (" &amp; TEXT($N$206, "0.00%)")</f>
        <v>916,915 KRW (35.52%)</v>
      </c>
      <c r="N8" s="249"/>
      <c r="O8" s="250"/>
    </row>
    <row r="9" spans="1:15" ht="16.5" customHeight="1">
      <c r="A9" s="313">
        <v>4</v>
      </c>
      <c r="B9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엽전코인 Top20</v>
      </c>
      <c r="C9" s="244"/>
      <c r="D9" s="242" t="s">
        <v>291</v>
      </c>
      <c r="E9" s="243"/>
      <c r="F9" s="244"/>
      <c r="G9" s="242" t="s">
        <v>298</v>
      </c>
      <c r="H9" s="243"/>
      <c r="I9" s="244"/>
      <c r="J9" s="242" t="s">
        <v>305</v>
      </c>
      <c r="K9" s="243"/>
      <c r="L9" s="244"/>
      <c r="M9" s="242" t="s">
        <v>312</v>
      </c>
      <c r="N9" s="243"/>
      <c r="O9" s="244"/>
    </row>
    <row r="10" spans="1:15" ht="16.5" customHeight="1" thickBot="1">
      <c r="A10" s="314"/>
      <c r="B10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922,854 KRW (35.75%)</v>
      </c>
      <c r="C10" s="250"/>
      <c r="D10" s="248" t="str">
        <f ca="1" xml:space="preserve"> TEXT($F$244, "#,##0") &amp; " KRW (" &amp; TEXT($E$244, "0.00%)")</f>
        <v>331,440 KRW (11.05%)</v>
      </c>
      <c r="E10" s="249"/>
      <c r="F10" s="250"/>
      <c r="G10" s="248" t="str">
        <f ca="1" xml:space="preserve"> TEXT($I$244, "#,##0") &amp; " KRW (" &amp; TEXT($H$244, "0.00%)")</f>
        <v>265,445 KRW (8.85%)</v>
      </c>
      <c r="H10" s="249"/>
      <c r="I10" s="250"/>
      <c r="J10" s="248" t="str">
        <f ca="1" xml:space="preserve"> TEXT($L$244, "#,##0") &amp; " KRW (" &amp; TEXT($K$244, "0.00%)")</f>
        <v>444,344 KRW (14.81%)</v>
      </c>
      <c r="K10" s="249"/>
      <c r="L10" s="250"/>
      <c r="M10" s="248" t="str">
        <f ca="1" xml:space="preserve"> TEXT($O$244, "#,##0") &amp; " KRW (" &amp; TEXT($N$244, "0.00%)")</f>
        <v>542,341 KRW (18.08%)</v>
      </c>
      <c r="N10" s="249"/>
      <c r="O10" s="250"/>
    </row>
    <row r="11" spans="1:15" ht="16.5" customHeight="1">
      <c r="A11" s="313">
        <v>5</v>
      </c>
      <c r="B11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Top20</v>
      </c>
      <c r="C11" s="244"/>
      <c r="D11" s="242" t="s">
        <v>292</v>
      </c>
      <c r="E11" s="243"/>
      <c r="F11" s="244"/>
      <c r="G11" s="242" t="s">
        <v>299</v>
      </c>
      <c r="H11" s="243"/>
      <c r="I11" s="244"/>
      <c r="J11" s="242" t="s">
        <v>306</v>
      </c>
      <c r="K11" s="243"/>
      <c r="L11" s="244"/>
      <c r="M11" s="242" t="s">
        <v>313</v>
      </c>
      <c r="N11" s="243"/>
      <c r="O11" s="244"/>
    </row>
    <row r="12" spans="1:15" ht="16.5" customHeight="1" thickBot="1">
      <c r="A12" s="314"/>
      <c r="B12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916,915 KRW (35.52%)</v>
      </c>
      <c r="C12" s="250"/>
      <c r="D12" s="248" t="str">
        <f ca="1" xml:space="preserve"> TEXT($F$168, "#,##0") &amp; " KRW (" &amp; TEXT($E$168, "0.00%)")</f>
        <v>798,564 KRW (26.62%)</v>
      </c>
      <c r="E12" s="249"/>
      <c r="F12" s="250"/>
      <c r="G12" s="248" t="str">
        <f ca="1" xml:space="preserve"> TEXT($I$168, "#,##0") &amp; " KRW (" &amp; TEXT($H$168, "0.00%)")</f>
        <v>865,592 KRW (28.85%)</v>
      </c>
      <c r="H12" s="249"/>
      <c r="I12" s="250"/>
      <c r="J12" s="248" t="str">
        <f ca="1" xml:space="preserve"> TEXT($L$168, "#,##0") &amp; " KRW (" &amp; TEXT($K$168, "0.00%)")</f>
        <v>618,761 KRW (20.63%)</v>
      </c>
      <c r="K12" s="249"/>
      <c r="L12" s="250"/>
      <c r="M12" s="248" t="str">
        <f ca="1" xml:space="preserve"> TEXT($O$168, "#,##0") &amp; " KRW (" &amp; TEXT($N$168, "0.00%)")</f>
        <v>412,852 KRW (13.76%)</v>
      </c>
      <c r="N12" s="249"/>
      <c r="O12" s="250"/>
    </row>
    <row r="13" spans="1:15" ht="16.5" customHeight="1">
      <c r="A13" s="313">
        <v>6</v>
      </c>
      <c r="B13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44"/>
      <c r="D13" s="242" t="s">
        <v>293</v>
      </c>
      <c r="E13" s="243"/>
      <c r="F13" s="244"/>
      <c r="G13" s="242" t="s">
        <v>300</v>
      </c>
      <c r="H13" s="243"/>
      <c r="I13" s="244"/>
      <c r="J13" s="242" t="s">
        <v>307</v>
      </c>
      <c r="K13" s="243"/>
      <c r="L13" s="244"/>
      <c r="M13" s="242" t="s">
        <v>314</v>
      </c>
      <c r="N13" s="243"/>
      <c r="O13" s="244"/>
    </row>
    <row r="14" spans="1:15" ht="16.5" customHeight="1" thickBot="1">
      <c r="A14" s="314"/>
      <c r="B1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916,915 KRW (35.52%)</v>
      </c>
      <c r="C14" s="250"/>
      <c r="D14" s="248" t="str">
        <f ca="1" xml:space="preserve"> TEXT($F$282, "#,##0") &amp; " KRW (" &amp; TEXT($E$282, "0.00%)")</f>
        <v>-125,485 KRW (-4.18%)</v>
      </c>
      <c r="E14" s="249"/>
      <c r="F14" s="250"/>
      <c r="G14" s="248" t="str">
        <f ca="1" xml:space="preserve"> TEXT($I$282, "#,##0") &amp; " KRW (" &amp; TEXT($H$282, "0.00%)")</f>
        <v>-130,919 KRW (-4.36%)</v>
      </c>
      <c r="H14" s="249"/>
      <c r="I14" s="250"/>
      <c r="J14" s="248" t="str">
        <f ca="1" xml:space="preserve"> TEXT($L$282, "#,##0") &amp; " KRW (" &amp; TEXT($K$282, "0.00%)")</f>
        <v>36,248 KRW (1.21%)</v>
      </c>
      <c r="K14" s="249"/>
      <c r="L14" s="250"/>
      <c r="M14" s="248" t="str">
        <f ca="1" xml:space="preserve"> TEXT($O$282, "#,##0") &amp; " KRW (" &amp; TEXT($N$282, "0.00%)")</f>
        <v>121,592 KRW (4.05%)</v>
      </c>
      <c r="N14" s="249"/>
      <c r="O14" s="250"/>
    </row>
    <row r="15" spans="1:15" ht="16.5" customHeight="1">
      <c r="A15" s="313">
        <v>7</v>
      </c>
      <c r="B1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44"/>
      <c r="D15" s="242" t="s">
        <v>294</v>
      </c>
      <c r="E15" s="243"/>
      <c r="F15" s="244"/>
      <c r="G15" s="242" t="s">
        <v>301</v>
      </c>
      <c r="H15" s="243"/>
      <c r="I15" s="244"/>
      <c r="J15" s="242" t="s">
        <v>308</v>
      </c>
      <c r="K15" s="243"/>
      <c r="L15" s="244"/>
      <c r="M15" s="242" t="s">
        <v>315</v>
      </c>
      <c r="N15" s="243"/>
      <c r="O15" s="244"/>
    </row>
    <row r="16" spans="1:15" ht="16.5" customHeight="1" thickBot="1">
      <c r="A16" s="314"/>
      <c r="B1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865,592 KRW (28.85%)</v>
      </c>
      <c r="C16" s="250"/>
      <c r="D16" s="248" t="str">
        <f ca="1" xml:space="preserve"> TEXT($F$54, "#,##0") &amp; " KRW (" &amp; TEXT($E$54, "0.00%)")</f>
        <v>0 KRW (0.00%)</v>
      </c>
      <c r="E16" s="249"/>
      <c r="F16" s="250"/>
      <c r="G16" s="248" t="str">
        <f ca="1" xml:space="preserve"> TEXT($I$54, "#,##0") &amp; " KRW (" &amp; TEXT($H$54, "0.00%)")</f>
        <v>0 KRW (0.00%)</v>
      </c>
      <c r="H16" s="249"/>
      <c r="I16" s="250"/>
      <c r="J16" s="248" t="str">
        <f ca="1" xml:space="preserve"> TEXT($L$54, "#,##0") &amp; " KRW (" &amp; TEXT($K$54, "0.00%)")</f>
        <v>0 KRW (0.00%)</v>
      </c>
      <c r="K16" s="249"/>
      <c r="L16" s="250"/>
      <c r="M16" s="248" t="str">
        <f ca="1" xml:space="preserve"> TEXT($O$54, "#,##0") &amp; " KRW (" &amp; TEXT($N$54, "0.00%)")</f>
        <v>0 KRW (0.00%)</v>
      </c>
      <c r="N16" s="249"/>
      <c r="O16" s="250"/>
    </row>
    <row r="18" spans="1:15" ht="16.5" customHeight="1" thickBot="1"/>
    <row r="19" spans="1:15" ht="16.5" customHeight="1" thickBot="1">
      <c r="A19" s="233" t="str">
        <f>TEXT(투자전략!$G$1, "[$-ko-KR]yyyy년 mm월 ") &amp; "실거래 월말결산"</f>
        <v>2021년 10월 실거래 월말결산</v>
      </c>
      <c r="B19" s="234"/>
      <c r="C19" s="234"/>
      <c r="D19" s="234"/>
      <c r="E19" s="234"/>
      <c r="F19" s="234"/>
      <c r="G19" s="234"/>
      <c r="H19" s="234"/>
      <c r="I19" s="234"/>
      <c r="J19" s="234"/>
      <c r="K19" s="234"/>
      <c r="L19" s="234"/>
      <c r="M19" s="234"/>
      <c r="N19" s="234"/>
      <c r="O19" s="235"/>
    </row>
    <row r="20" spans="1:15" ht="16.5" customHeight="1" thickBot="1">
      <c r="A20" s="294" t="s">
        <v>282</v>
      </c>
      <c r="B20" s="248" t="s">
        <v>280</v>
      </c>
      <c r="C20" s="250"/>
      <c r="D20" s="248" t="s">
        <v>272</v>
      </c>
      <c r="E20" s="249"/>
      <c r="F20" s="250"/>
      <c r="G20" s="248" t="s">
        <v>273</v>
      </c>
      <c r="H20" s="249"/>
      <c r="I20" s="250"/>
      <c r="J20" s="248" t="s">
        <v>274</v>
      </c>
      <c r="K20" s="249"/>
      <c r="L20" s="250"/>
      <c r="M20" s="248" t="s">
        <v>275</v>
      </c>
      <c r="N20" s="249"/>
      <c r="O20" s="250"/>
    </row>
    <row r="21" spans="1:15" ht="16.5" customHeight="1" thickBot="1">
      <c r="A21" s="298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>
        <f t="shared" ca="1" si="0"/>
        <v>0</v>
      </c>
      <c r="D40" s="139">
        <f t="shared" ca="1" si="1"/>
        <v>0</v>
      </c>
      <c r="E40" s="77">
        <f t="shared" ca="1" si="2"/>
        <v>0</v>
      </c>
      <c r="F40" s="137">
        <f t="shared" ca="1" si="3"/>
        <v>0</v>
      </c>
      <c r="G40" s="139">
        <f t="shared" ca="1" si="4"/>
        <v>0</v>
      </c>
      <c r="H40" s="77">
        <f t="shared" ca="1" si="5"/>
        <v>0</v>
      </c>
      <c r="I40" s="137">
        <f t="shared" ca="1" si="6"/>
        <v>0</v>
      </c>
      <c r="J40" s="139">
        <f t="shared" ca="1" si="7"/>
        <v>0</v>
      </c>
      <c r="K40" s="77">
        <f t="shared" ca="1" si="8"/>
        <v>0</v>
      </c>
      <c r="L40" s="137">
        <f t="shared" ca="1" si="9"/>
        <v>0</v>
      </c>
      <c r="M40" s="139">
        <f t="shared" ca="1" si="10"/>
        <v>0</v>
      </c>
      <c r="N40" s="77">
        <f t="shared" ca="1" si="11"/>
        <v>0</v>
      </c>
      <c r="O40" s="137">
        <f t="shared" ca="1" si="12"/>
        <v>0</v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2" t="s">
        <v>281</v>
      </c>
      <c r="B53" s="244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48"/>
      <c r="B54" s="25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3" t="str">
        <f>TEXT(투자전략!$G$1, "[$-ko-KR]yyyy년 mm월 ") &amp; "[엽전코인] 전일대비 상승률 Top20 월말결산"</f>
        <v>2021년 10월 [엽전코인] 전일대비 상승률 Top20 월말결산</v>
      </c>
      <c r="B57" s="234"/>
      <c r="C57" s="234"/>
      <c r="D57" s="234"/>
      <c r="E57" s="234"/>
      <c r="F57" s="234"/>
      <c r="G57" s="234"/>
      <c r="H57" s="234"/>
      <c r="I57" s="234"/>
      <c r="J57" s="234"/>
      <c r="K57" s="234"/>
      <c r="L57" s="234"/>
      <c r="M57" s="234"/>
      <c r="N57" s="234"/>
      <c r="O57" s="235"/>
    </row>
    <row r="58" spans="1:15" ht="16.5" customHeight="1" thickBot="1">
      <c r="A58" s="294" t="s">
        <v>282</v>
      </c>
      <c r="B58" s="248" t="s">
        <v>280</v>
      </c>
      <c r="C58" s="250"/>
      <c r="D58" s="248" t="s">
        <v>272</v>
      </c>
      <c r="E58" s="249"/>
      <c r="F58" s="250"/>
      <c r="G58" s="248" t="s">
        <v>273</v>
      </c>
      <c r="H58" s="249"/>
      <c r="I58" s="250"/>
      <c r="J58" s="248" t="s">
        <v>274</v>
      </c>
      <c r="K58" s="249"/>
      <c r="L58" s="250"/>
      <c r="M58" s="248" t="s">
        <v>275</v>
      </c>
      <c r="N58" s="249"/>
      <c r="O58" s="250"/>
    </row>
    <row r="59" spans="1:15" ht="16.5" customHeight="1" thickBot="1">
      <c r="A59" s="298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2559486.2641999004</v>
      </c>
      <c r="N75" s="77">
        <f t="shared" ca="1" si="24"/>
        <v>3.7201036078040087E-3</v>
      </c>
      <c r="O75" s="137">
        <f t="shared" ca="1" si="25"/>
        <v>9486.2641999002226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>
        <f t="shared" ca="1" si="13"/>
        <v>2550000</v>
      </c>
      <c r="D76" s="139">
        <f t="shared" ca="1" si="14"/>
        <v>2541813.8445393867</v>
      </c>
      <c r="E76" s="77">
        <f t="shared" ca="1" si="15"/>
        <v>-3.2102570433778311E-3</v>
      </c>
      <c r="F76" s="137">
        <f t="shared" ca="1" si="16"/>
        <v>-8186.1554606134678</v>
      </c>
      <c r="G76" s="139">
        <f t="shared" ca="1" si="17"/>
        <v>2548136.1831620783</v>
      </c>
      <c r="H76" s="77">
        <f t="shared" ca="1" si="18"/>
        <v>-7.3090856389085681E-4</v>
      </c>
      <c r="I76" s="137">
        <f t="shared" ca="1" si="19"/>
        <v>-1863.8168379216841</v>
      </c>
      <c r="J76" s="139">
        <f t="shared" ca="1" si="20"/>
        <v>2532936.7206478477</v>
      </c>
      <c r="K76" s="77">
        <f t="shared" ca="1" si="21"/>
        <v>-6.6914820988831199E-3</v>
      </c>
      <c r="L76" s="137">
        <f t="shared" ca="1" si="22"/>
        <v>-17063.279352151956</v>
      </c>
      <c r="M76" s="139">
        <f t="shared" ca="1" si="23"/>
        <v>2537883.4288780033</v>
      </c>
      <c r="N76" s="77">
        <f t="shared" ca="1" si="24"/>
        <v>-4.7515965184300899E-3</v>
      </c>
      <c r="O76" s="137">
        <f t="shared" ca="1" si="25"/>
        <v>-12116.571121996731</v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>
        <f t="shared" ca="1" si="13"/>
        <v>2550000</v>
      </c>
      <c r="D77" s="139">
        <f t="shared" ca="1" si="14"/>
        <v>2488213.950688235</v>
      </c>
      <c r="E77" s="77">
        <f t="shared" ca="1" si="15"/>
        <v>-2.4229823259515684E-2</v>
      </c>
      <c r="F77" s="137">
        <f t="shared" ca="1" si="16"/>
        <v>-61786.049311764989</v>
      </c>
      <c r="G77" s="139">
        <f t="shared" ca="1" si="17"/>
        <v>2463007.9914723933</v>
      </c>
      <c r="H77" s="77">
        <f t="shared" ca="1" si="18"/>
        <v>-3.4114513148081033E-2</v>
      </c>
      <c r="I77" s="137">
        <f t="shared" ca="1" si="19"/>
        <v>-86992.008527606653</v>
      </c>
      <c r="J77" s="139">
        <f t="shared" ca="1" si="20"/>
        <v>2453637.0839337856</v>
      </c>
      <c r="K77" s="77">
        <f t="shared" ca="1" si="21"/>
        <v>-3.7789378849495799E-2</v>
      </c>
      <c r="L77" s="137">
        <f t="shared" ca="1" si="22"/>
        <v>-96362.916066214282</v>
      </c>
      <c r="M77" s="139">
        <f t="shared" ca="1" si="23"/>
        <v>2469534.8680653581</v>
      </c>
      <c r="N77" s="77">
        <f t="shared" ca="1" si="24"/>
        <v>-3.1554953699859452E-2</v>
      </c>
      <c r="O77" s="137">
        <f t="shared" ca="1" si="25"/>
        <v>-80465.131934641628</v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>
        <f t="shared" ca="1" si="13"/>
        <v>2550000</v>
      </c>
      <c r="D78" s="139">
        <f t="shared" ca="1" si="14"/>
        <v>2572600.9591860794</v>
      </c>
      <c r="E78" s="77">
        <f t="shared" ca="1" si="15"/>
        <v>8.8631212494430494E-3</v>
      </c>
      <c r="F78" s="137">
        <f t="shared" ca="1" si="16"/>
        <v>22600.959186079774</v>
      </c>
      <c r="G78" s="139">
        <f t="shared" ca="1" si="17"/>
        <v>2610573.5868246607</v>
      </c>
      <c r="H78" s="77">
        <f t="shared" ca="1" si="18"/>
        <v>2.3754347774376738E-2</v>
      </c>
      <c r="I78" s="137">
        <f t="shared" ca="1" si="19"/>
        <v>60573.586824660677</v>
      </c>
      <c r="J78" s="139">
        <f t="shared" ca="1" si="20"/>
        <v>2589849.7184291813</v>
      </c>
      <c r="K78" s="77">
        <f t="shared" ca="1" si="21"/>
        <v>1.5627340560463242E-2</v>
      </c>
      <c r="L78" s="137">
        <f t="shared" ca="1" si="22"/>
        <v>39849.718429181252</v>
      </c>
      <c r="M78" s="139">
        <f t="shared" ca="1" si="23"/>
        <v>2550000</v>
      </c>
      <c r="N78" s="77">
        <f t="shared" ca="1" si="24"/>
        <v>0</v>
      </c>
      <c r="O78" s="137">
        <f t="shared" ca="1" si="25"/>
        <v>0</v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2" t="s">
        <v>281</v>
      </c>
      <c r="B91" s="244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48"/>
      <c r="B92" s="250"/>
      <c r="C92" s="136">
        <f ca="1">SUM(C60:C90)</f>
        <v>49050000</v>
      </c>
      <c r="D92" s="140">
        <f ca="1">SUM(D60:D90)</f>
        <v>49912975.524847694</v>
      </c>
      <c r="E92" s="79">
        <f ca="1">IFERROR(F92 / (SUM($C60:$C90) / COUNT($C60:$C90)), 0)</f>
        <v>0.33428205855466503</v>
      </c>
      <c r="F92" s="138">
        <f ca="1">SUM(F60:F90)</f>
        <v>862975.52484770108</v>
      </c>
      <c r="G92" s="140">
        <f ca="1">SUM(G60:G90)</f>
        <v>49972854.486529894</v>
      </c>
      <c r="H92" s="79">
        <f ca="1">IFERROR(I92 / (SUM($C60:$C90) / COUNT($C60:$C90)), 0)</f>
        <v>0.35747676338568657</v>
      </c>
      <c r="I92" s="138">
        <f ca="1">SUM(I60:I90)</f>
        <v>922854.48652989091</v>
      </c>
      <c r="J92" s="140">
        <f ca="1">SUM(J60:J90)</f>
        <v>50327215.2874946</v>
      </c>
      <c r="K92" s="79">
        <f ca="1">IFERROR(L92 / (SUM($C60:$C90) / COUNT($C60:$C90)), 0)</f>
        <v>0.49474190545152857</v>
      </c>
      <c r="L92" s="138">
        <f ca="1">SUM(L60:L90)</f>
        <v>1277215.287494604</v>
      </c>
      <c r="M92" s="140">
        <f ca="1">SUM(M60:M90)</f>
        <v>49966914.624445535</v>
      </c>
      <c r="N92" s="79">
        <f ca="1">IFERROR(O92 / (SUM($C60:$C90) / COUNT($C60:$C90)), 0)</f>
        <v>0.3551758993774759</v>
      </c>
      <c r="O92" s="138">
        <f ca="1">SUM(O60:O90)</f>
        <v>916914.62444553652</v>
      </c>
    </row>
    <row r="94" spans="1:15" ht="16.5" customHeight="1" thickBot="1"/>
    <row r="95" spans="1:15" ht="16.5" customHeight="1" thickBot="1">
      <c r="A95" s="233" t="str">
        <f>TEXT(투자전략!$G$1, "[$-ko-KR]yyyy년 mm월 ") &amp; "[동전코인] 전일대비 상승률 Top20 월말결산"</f>
        <v>2021년 10월 [동전코인] 전일대비 상승률 Top20 월말결산</v>
      </c>
      <c r="B95" s="234"/>
      <c r="C95" s="234"/>
      <c r="D95" s="234"/>
      <c r="E95" s="234"/>
      <c r="F95" s="234"/>
      <c r="G95" s="234"/>
      <c r="H95" s="234"/>
      <c r="I95" s="234"/>
      <c r="J95" s="234"/>
      <c r="K95" s="234"/>
      <c r="L95" s="234"/>
      <c r="M95" s="234"/>
      <c r="N95" s="234"/>
      <c r="O95" s="235"/>
    </row>
    <row r="96" spans="1:15" ht="16.5" customHeight="1" thickBot="1">
      <c r="A96" s="294" t="s">
        <v>282</v>
      </c>
      <c r="B96" s="248" t="s">
        <v>280</v>
      </c>
      <c r="C96" s="250"/>
      <c r="D96" s="248" t="s">
        <v>272</v>
      </c>
      <c r="E96" s="249"/>
      <c r="F96" s="250"/>
      <c r="G96" s="248" t="s">
        <v>273</v>
      </c>
      <c r="H96" s="249"/>
      <c r="I96" s="250"/>
      <c r="J96" s="248" t="s">
        <v>274</v>
      </c>
      <c r="K96" s="249"/>
      <c r="L96" s="250"/>
      <c r="M96" s="248" t="s">
        <v>275</v>
      </c>
      <c r="N96" s="249"/>
      <c r="O96" s="250"/>
    </row>
    <row r="97" spans="1:15" ht="16.5" customHeight="1" thickBot="1">
      <c r="A97" s="298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3047728.7995058913</v>
      </c>
      <c r="N113" s="77">
        <f t="shared" ca="1" si="37"/>
        <v>1.590959983529705E-2</v>
      </c>
      <c r="O113" s="137">
        <f t="shared" ca="1" si="38"/>
        <v>47728.79950589114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>
        <f t="shared" ca="1" si="26"/>
        <v>3000000</v>
      </c>
      <c r="D114" s="139">
        <f t="shared" ca="1" si="27"/>
        <v>3003007.6266838615</v>
      </c>
      <c r="E114" s="77">
        <f t="shared" ca="1" si="28"/>
        <v>1.0025422279538172E-3</v>
      </c>
      <c r="F114" s="137">
        <f t="shared" ca="1" si="29"/>
        <v>3007.6266838614492</v>
      </c>
      <c r="G114" s="139">
        <f t="shared" ca="1" si="30"/>
        <v>2997327.9311836325</v>
      </c>
      <c r="H114" s="77">
        <f t="shared" ca="1" si="31"/>
        <v>-8.9068960545590889E-4</v>
      </c>
      <c r="I114" s="137">
        <f t="shared" ca="1" si="32"/>
        <v>-2672.0688163677273</v>
      </c>
      <c r="J114" s="139">
        <f t="shared" ca="1" si="33"/>
        <v>2980383.1220496483</v>
      </c>
      <c r="K114" s="77">
        <f t="shared" ca="1" si="34"/>
        <v>-6.5389593167839918E-3</v>
      </c>
      <c r="L114" s="137">
        <f t="shared" ca="1" si="35"/>
        <v>-19616.87795035198</v>
      </c>
      <c r="M114" s="139">
        <f t="shared" ca="1" si="36"/>
        <v>2991710.9818443693</v>
      </c>
      <c r="N114" s="77">
        <f t="shared" ca="1" si="37"/>
        <v>-2.7630060518768298E-3</v>
      </c>
      <c r="O114" s="137">
        <f t="shared" ca="1" si="38"/>
        <v>-8289.0181556304888</v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>
        <f t="shared" ca="1" si="26"/>
        <v>3000000</v>
      </c>
      <c r="D115" s="139">
        <f t="shared" ca="1" si="27"/>
        <v>2943749.2808777788</v>
      </c>
      <c r="E115" s="77">
        <f t="shared" ca="1" si="28"/>
        <v>-1.8750239707407045E-2</v>
      </c>
      <c r="F115" s="137">
        <f t="shared" ca="1" si="29"/>
        <v>-56250.719122221162</v>
      </c>
      <c r="G115" s="139">
        <f t="shared" ca="1" si="30"/>
        <v>2940385.6500785989</v>
      </c>
      <c r="H115" s="77">
        <f t="shared" ca="1" si="31"/>
        <v>-1.9871449973800262E-2</v>
      </c>
      <c r="I115" s="137">
        <f t="shared" ca="1" si="32"/>
        <v>-59614.34992140079</v>
      </c>
      <c r="J115" s="139">
        <f t="shared" ca="1" si="33"/>
        <v>2927729.9326264937</v>
      </c>
      <c r="K115" s="77">
        <f t="shared" ca="1" si="34"/>
        <v>-2.4090022457835456E-2</v>
      </c>
      <c r="L115" s="137">
        <f t="shared" ca="1" si="35"/>
        <v>-72270.067373506376</v>
      </c>
      <c r="M115" s="139">
        <f t="shared" ca="1" si="36"/>
        <v>2974379.0471067005</v>
      </c>
      <c r="N115" s="77">
        <f t="shared" ca="1" si="37"/>
        <v>-8.5403176310998707E-3</v>
      </c>
      <c r="O115" s="137">
        <f t="shared" ca="1" si="38"/>
        <v>-25620.952893299607</v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>
        <f t="shared" ca="1" si="26"/>
        <v>3000000</v>
      </c>
      <c r="D116" s="139">
        <f t="shared" ca="1" si="27"/>
        <v>2974860.2989712437</v>
      </c>
      <c r="E116" s="77">
        <f t="shared" ca="1" si="28"/>
        <v>-8.3799003429188296E-3</v>
      </c>
      <c r="F116" s="137">
        <f t="shared" ca="1" si="29"/>
        <v>-25139.701028756495</v>
      </c>
      <c r="G116" s="139">
        <f t="shared" ca="1" si="30"/>
        <v>2967920.5553921964</v>
      </c>
      <c r="H116" s="77">
        <f t="shared" ca="1" si="31"/>
        <v>-1.0693148202601133E-2</v>
      </c>
      <c r="I116" s="137">
        <f t="shared" ca="1" si="32"/>
        <v>-32079.444607803387</v>
      </c>
      <c r="J116" s="139">
        <f t="shared" ca="1" si="33"/>
        <v>2967212.6691118283</v>
      </c>
      <c r="K116" s="77">
        <f t="shared" ca="1" si="34"/>
        <v>-1.0929110296057219E-2</v>
      </c>
      <c r="L116" s="137">
        <f t="shared" ca="1" si="35"/>
        <v>-32787.330888171651</v>
      </c>
      <c r="M116" s="139">
        <f t="shared" ca="1" si="36"/>
        <v>3000000</v>
      </c>
      <c r="N116" s="77">
        <f t="shared" ca="1" si="37"/>
        <v>0</v>
      </c>
      <c r="O116" s="137">
        <f t="shared" ca="1" si="38"/>
        <v>0</v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2" t="s">
        <v>281</v>
      </c>
      <c r="B129" s="244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48"/>
      <c r="B130" s="250"/>
      <c r="C130" s="136">
        <f ca="1">SUM(C98:C128)</f>
        <v>57000000</v>
      </c>
      <c r="D130" s="140">
        <f ca="1">SUM(D98:D128)</f>
        <v>57539949.400367819</v>
      </c>
      <c r="E130" s="79">
        <f ca="1">IFERROR(F130 / (SUM($C98:$C128) / COUNT($C98:$C128)), 0)</f>
        <v>0.1799831334559403</v>
      </c>
      <c r="F130" s="138">
        <f ca="1">SUM(F98:F128)</f>
        <v>539949.40036782087</v>
      </c>
      <c r="G130" s="140">
        <f ca="1">SUM(G98:G128)</f>
        <v>57620583.009319291</v>
      </c>
      <c r="H130" s="79">
        <f ca="1">IFERROR(I130 / (SUM($C98:$C128) / COUNT($C98:$C128)), 0)</f>
        <v>0.20565351819402208</v>
      </c>
      <c r="I130" s="138">
        <f ca="1">SUM(I98:I128)</f>
        <v>616960.55458206625</v>
      </c>
      <c r="J130" s="140">
        <f ca="1">SUM(J98:J128)</f>
        <v>57610538.141699344</v>
      </c>
      <c r="K130" s="79">
        <f ca="1">IFERROR(L130 / (SUM($C98:$C128) / COUNT($C98:$C128)), 0)</f>
        <v>0.20205414486195955</v>
      </c>
      <c r="L130" s="138">
        <f ca="1">SUM(L98:L128)</f>
        <v>606162.43458587863</v>
      </c>
      <c r="M130" s="140">
        <f ca="1">SUM(M98:M128)</f>
        <v>57763253.246915266</v>
      </c>
      <c r="N130" s="79">
        <f ca="1">IFERROR(O130 / (SUM($C98:$C128) / COUNT($C98:$C128)), 0)</f>
        <v>0.2538453327039209</v>
      </c>
      <c r="O130" s="138">
        <f ca="1">SUM(O98:O128)</f>
        <v>761535.99811176269</v>
      </c>
    </row>
    <row r="132" spans="1:15" ht="16.5" customHeight="1" thickBot="1"/>
    <row r="133" spans="1:15" ht="16.5" customHeight="1" thickBot="1">
      <c r="A133" s="233" t="str">
        <f>TEXT(투자전략!$G$1, "[$-ko-KR]yyyy년 mm월 ") &amp; "전일대비 상승률 Top20 월말결산"</f>
        <v>2021년 10월 전일대비 상승률 Top20 월말결산</v>
      </c>
      <c r="B133" s="234"/>
      <c r="C133" s="234"/>
      <c r="D133" s="234"/>
      <c r="E133" s="234"/>
      <c r="F133" s="234"/>
      <c r="G133" s="234"/>
      <c r="H133" s="234"/>
      <c r="I133" s="234"/>
      <c r="J133" s="234"/>
      <c r="K133" s="234"/>
      <c r="L133" s="234"/>
      <c r="M133" s="234"/>
      <c r="N133" s="234"/>
      <c r="O133" s="235"/>
    </row>
    <row r="134" spans="1:15" ht="16.5" customHeight="1" thickBot="1">
      <c r="A134" s="294" t="s">
        <v>282</v>
      </c>
      <c r="B134" s="248" t="s">
        <v>280</v>
      </c>
      <c r="C134" s="250"/>
      <c r="D134" s="248" t="s">
        <v>272</v>
      </c>
      <c r="E134" s="249"/>
      <c r="F134" s="250"/>
      <c r="G134" s="248" t="s">
        <v>273</v>
      </c>
      <c r="H134" s="249"/>
      <c r="I134" s="250"/>
      <c r="J134" s="248" t="s">
        <v>274</v>
      </c>
      <c r="K134" s="249"/>
      <c r="L134" s="250"/>
      <c r="M134" s="248" t="s">
        <v>275</v>
      </c>
      <c r="N134" s="249"/>
      <c r="O134" s="250"/>
    </row>
    <row r="135" spans="1:15" ht="16.5" customHeight="1" thickBot="1">
      <c r="A135" s="298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3043297.4179839641</v>
      </c>
      <c r="N151" s="77">
        <f t="shared" ca="1" si="50"/>
        <v>1.4432472661321494E-2</v>
      </c>
      <c r="O151" s="137">
        <f t="shared" ca="1" si="51"/>
        <v>43297.417983964478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>
        <f t="shared" ca="1" si="39"/>
        <v>3000000</v>
      </c>
      <c r="D152" s="139">
        <f t="shared" ca="1" si="40"/>
        <v>2986527.3447436863</v>
      </c>
      <c r="E152" s="77">
        <f t="shared" ca="1" si="41"/>
        <v>-4.4908850854379579E-3</v>
      </c>
      <c r="F152" s="137">
        <f t="shared" ca="1" si="42"/>
        <v>-13472.655256313872</v>
      </c>
      <c r="G152" s="139">
        <f t="shared" ca="1" si="43"/>
        <v>2974140.1300093345</v>
      </c>
      <c r="H152" s="77">
        <f t="shared" ca="1" si="44"/>
        <v>-8.6199566635551794E-3</v>
      </c>
      <c r="I152" s="137">
        <f t="shared" ca="1" si="45"/>
        <v>-25859.869990665538</v>
      </c>
      <c r="J152" s="139">
        <f t="shared" ca="1" si="46"/>
        <v>2953084.065670134</v>
      </c>
      <c r="K152" s="77">
        <f t="shared" ca="1" si="47"/>
        <v>-1.5638644776621888E-2</v>
      </c>
      <c r="L152" s="137">
        <f t="shared" ca="1" si="48"/>
        <v>-46915.93432986566</v>
      </c>
      <c r="M152" s="139">
        <f t="shared" ca="1" si="49"/>
        <v>2948619.1925497297</v>
      </c>
      <c r="N152" s="77">
        <f t="shared" ca="1" si="50"/>
        <v>-1.7126935816756735E-2</v>
      </c>
      <c r="O152" s="137">
        <f t="shared" ca="1" si="51"/>
        <v>-51380.807450270222</v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>
        <f t="shared" ca="1" si="39"/>
        <v>3000000</v>
      </c>
      <c r="D153" s="139">
        <f t="shared" ca="1" si="40"/>
        <v>2993078.4246353637</v>
      </c>
      <c r="E153" s="77">
        <f t="shared" ca="1" si="41"/>
        <v>-2.307191788212037E-3</v>
      </c>
      <c r="F153" s="137">
        <f t="shared" ca="1" si="42"/>
        <v>-6921.5753646361163</v>
      </c>
      <c r="G153" s="139">
        <f t="shared" ca="1" si="43"/>
        <v>2977592.0450095376</v>
      </c>
      <c r="H153" s="77">
        <f t="shared" ca="1" si="44"/>
        <v>-7.4693183301542234E-3</v>
      </c>
      <c r="I153" s="137">
        <f t="shared" ca="1" si="45"/>
        <v>-22407.954990462684</v>
      </c>
      <c r="J153" s="139">
        <f t="shared" ca="1" si="46"/>
        <v>2957828.5005524089</v>
      </c>
      <c r="K153" s="77">
        <f t="shared" ca="1" si="47"/>
        <v>-1.4057166482530453E-2</v>
      </c>
      <c r="L153" s="137">
        <f t="shared" ca="1" si="48"/>
        <v>-42171.499447591355</v>
      </c>
      <c r="M153" s="139">
        <f t="shared" ca="1" si="49"/>
        <v>2960077.4269112349</v>
      </c>
      <c r="N153" s="77">
        <f t="shared" ca="1" si="50"/>
        <v>-1.3307524362921744E-2</v>
      </c>
      <c r="O153" s="137">
        <f t="shared" ca="1" si="51"/>
        <v>-39922.573088765232</v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>
        <f t="shared" ca="1" si="39"/>
        <v>3000000</v>
      </c>
      <c r="D154" s="139">
        <f t="shared" ca="1" si="40"/>
        <v>2954948.6538316803</v>
      </c>
      <c r="E154" s="77">
        <f t="shared" ca="1" si="41"/>
        <v>-1.501711538943994E-2</v>
      </c>
      <c r="F154" s="137">
        <f t="shared" ca="1" si="42"/>
        <v>-45051.346168319826</v>
      </c>
      <c r="G154" s="139">
        <f t="shared" ca="1" si="43"/>
        <v>2934011.2880307562</v>
      </c>
      <c r="H154" s="77">
        <f t="shared" ca="1" si="44"/>
        <v>-2.1996237323081345E-2</v>
      </c>
      <c r="I154" s="137">
        <f t="shared" ca="1" si="45"/>
        <v>-65988.711969244032</v>
      </c>
      <c r="J154" s="139">
        <f t="shared" ca="1" si="46"/>
        <v>2929028.4104821687</v>
      </c>
      <c r="K154" s="77">
        <f t="shared" ca="1" si="47"/>
        <v>-2.3657196505943827E-2</v>
      </c>
      <c r="L154" s="137">
        <f t="shared" ca="1" si="48"/>
        <v>-70971.589517831482</v>
      </c>
      <c r="M154" s="139">
        <f t="shared" ca="1" si="49"/>
        <v>3000000</v>
      </c>
      <c r="N154" s="77">
        <f t="shared" ca="1" si="50"/>
        <v>0</v>
      </c>
      <c r="O154" s="137">
        <f t="shared" ca="1" si="51"/>
        <v>0</v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2" t="s">
        <v>281</v>
      </c>
      <c r="B167" s="244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48"/>
      <c r="B168" s="250"/>
      <c r="C168" s="136">
        <f ca="1">SUM(C136:C166)</f>
        <v>57000000</v>
      </c>
      <c r="D168" s="140">
        <f ca="1">SUM(D136:D166)</f>
        <v>57798563.575087048</v>
      </c>
      <c r="E168" s="79">
        <f ca="1">IFERROR(F168 / (SUM($C136:$C166) / COUNT($C136:$C166)), 0)</f>
        <v>0.26618785836234826</v>
      </c>
      <c r="F168" s="138">
        <f ca="1">SUM(F136:F166)</f>
        <v>798563.57508704474</v>
      </c>
      <c r="G168" s="140">
        <f ca="1">SUM(G136:G166)</f>
        <v>57865592.496501148</v>
      </c>
      <c r="H168" s="79">
        <f ca="1">IFERROR(I168 / (SUM($C136:$C166) / COUNT($C136:$C166)), 0)</f>
        <v>0.28853083216704239</v>
      </c>
      <c r="I168" s="138">
        <f ca="1">SUM(I136:I166)</f>
        <v>865592.49650112726</v>
      </c>
      <c r="J168" s="140">
        <f ca="1">SUM(J136:J166)</f>
        <v>57618761.428960025</v>
      </c>
      <c r="K168" s="79">
        <f ca="1">IFERROR(L168 / (SUM($C136:$C166) / COUNT($C136:$C166)), 0)</f>
        <v>0.20625380965334145</v>
      </c>
      <c r="L168" s="138">
        <f ca="1">SUM(L136:L166)</f>
        <v>618761.42896002438</v>
      </c>
      <c r="M168" s="140">
        <f ca="1">SUM(M136:M166)</f>
        <v>57412852.350008264</v>
      </c>
      <c r="N168" s="79">
        <f ca="1">IFERROR(O168 / (SUM($C136:$C166) / COUNT($C136:$C166)), 0)</f>
        <v>0.13761745000275685</v>
      </c>
      <c r="O168" s="138">
        <f ca="1">SUM(O136:O166)</f>
        <v>412852.35000827059</v>
      </c>
    </row>
    <row r="170" spans="1:15" ht="16.5" customHeight="1" thickBot="1"/>
    <row r="171" spans="1:15" ht="16.5" customHeight="1" thickBot="1">
      <c r="A171" s="233" t="str">
        <f>TEXT(투자전략!$G$1, "[$-ko-KR]yyyy년 mm월 ") &amp; "[엽전코인] 전일대비 상승률 Bottom20 월말결산"</f>
        <v>2021년 10월 [엽전코인] 전일대비 상승률 Bottom20 월말결산</v>
      </c>
      <c r="B171" s="234"/>
      <c r="C171" s="234"/>
      <c r="D171" s="234"/>
      <c r="E171" s="234"/>
      <c r="F171" s="234"/>
      <c r="G171" s="234"/>
      <c r="H171" s="234"/>
      <c r="I171" s="234"/>
      <c r="J171" s="234"/>
      <c r="K171" s="234"/>
      <c r="L171" s="234"/>
      <c r="M171" s="234"/>
      <c r="N171" s="234"/>
      <c r="O171" s="235"/>
    </row>
    <row r="172" spans="1:15" ht="16.5" customHeight="1" thickBot="1">
      <c r="A172" s="294" t="s">
        <v>282</v>
      </c>
      <c r="B172" s="248" t="s">
        <v>280</v>
      </c>
      <c r="C172" s="250"/>
      <c r="D172" s="248" t="s">
        <v>272</v>
      </c>
      <c r="E172" s="249"/>
      <c r="F172" s="250"/>
      <c r="G172" s="248" t="s">
        <v>273</v>
      </c>
      <c r="H172" s="249"/>
      <c r="I172" s="250"/>
      <c r="J172" s="248" t="s">
        <v>274</v>
      </c>
      <c r="K172" s="249"/>
      <c r="L172" s="250"/>
      <c r="M172" s="248" t="s">
        <v>275</v>
      </c>
      <c r="N172" s="249"/>
      <c r="O172" s="250"/>
    </row>
    <row r="173" spans="1:15" ht="16.5" customHeight="1" thickBot="1">
      <c r="A173" s="298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2559486.2641999004</v>
      </c>
      <c r="N189" s="77">
        <f t="shared" ca="1" si="63"/>
        <v>3.7201036078040087E-3</v>
      </c>
      <c r="O189" s="137">
        <f t="shared" ca="1" si="64"/>
        <v>9486.2641999002226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>
        <f t="shared" ca="1" si="52"/>
        <v>2550000</v>
      </c>
      <c r="D190" s="139">
        <f t="shared" ca="1" si="53"/>
        <v>2541813.8445393867</v>
      </c>
      <c r="E190" s="77">
        <f t="shared" ca="1" si="54"/>
        <v>-3.2102570433778311E-3</v>
      </c>
      <c r="F190" s="137">
        <f t="shared" ca="1" si="55"/>
        <v>-8186.1554606134678</v>
      </c>
      <c r="G190" s="139">
        <f t="shared" ca="1" si="56"/>
        <v>2548136.1831620783</v>
      </c>
      <c r="H190" s="77">
        <f t="shared" ca="1" si="57"/>
        <v>-7.3090856389085681E-4</v>
      </c>
      <c r="I190" s="137">
        <f t="shared" ca="1" si="58"/>
        <v>-1863.8168379216841</v>
      </c>
      <c r="J190" s="139">
        <f t="shared" ca="1" si="59"/>
        <v>2532936.7206478477</v>
      </c>
      <c r="K190" s="77">
        <f t="shared" ca="1" si="60"/>
        <v>-6.6914820988831199E-3</v>
      </c>
      <c r="L190" s="137">
        <f t="shared" ca="1" si="61"/>
        <v>-17063.279352151956</v>
      </c>
      <c r="M190" s="139">
        <f t="shared" ca="1" si="62"/>
        <v>2537883.4288780033</v>
      </c>
      <c r="N190" s="77">
        <f t="shared" ca="1" si="63"/>
        <v>-4.7515965184300899E-3</v>
      </c>
      <c r="O190" s="137">
        <f t="shared" ca="1" si="64"/>
        <v>-12116.571121996731</v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>
        <f t="shared" ca="1" si="52"/>
        <v>2550000</v>
      </c>
      <c r="D191" s="139">
        <f t="shared" ca="1" si="53"/>
        <v>2488213.950688235</v>
      </c>
      <c r="E191" s="77">
        <f t="shared" ca="1" si="54"/>
        <v>-2.4229823259515684E-2</v>
      </c>
      <c r="F191" s="137">
        <f t="shared" ca="1" si="55"/>
        <v>-61786.049311764989</v>
      </c>
      <c r="G191" s="139">
        <f t="shared" ca="1" si="56"/>
        <v>2463007.9914723933</v>
      </c>
      <c r="H191" s="77">
        <f t="shared" ca="1" si="57"/>
        <v>-3.4114513148081033E-2</v>
      </c>
      <c r="I191" s="137">
        <f t="shared" ca="1" si="58"/>
        <v>-86992.008527606653</v>
      </c>
      <c r="J191" s="139">
        <f t="shared" ca="1" si="59"/>
        <v>2453637.0839337856</v>
      </c>
      <c r="K191" s="77">
        <f t="shared" ca="1" si="60"/>
        <v>-3.7789378849495799E-2</v>
      </c>
      <c r="L191" s="137">
        <f t="shared" ca="1" si="61"/>
        <v>-96362.916066214282</v>
      </c>
      <c r="M191" s="139">
        <f t="shared" ca="1" si="62"/>
        <v>2469534.8680653581</v>
      </c>
      <c r="N191" s="77">
        <f t="shared" ca="1" si="63"/>
        <v>-3.1554953699859452E-2</v>
      </c>
      <c r="O191" s="137">
        <f t="shared" ca="1" si="64"/>
        <v>-80465.131934641628</v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>
        <f t="shared" ca="1" si="52"/>
        <v>2550000</v>
      </c>
      <c r="D192" s="139">
        <f t="shared" ca="1" si="53"/>
        <v>2572600.9591860794</v>
      </c>
      <c r="E192" s="77">
        <f t="shared" ca="1" si="54"/>
        <v>8.8631212494430494E-3</v>
      </c>
      <c r="F192" s="137">
        <f t="shared" ca="1" si="55"/>
        <v>22600.959186079774</v>
      </c>
      <c r="G192" s="139">
        <f t="shared" ca="1" si="56"/>
        <v>2610573.5868246607</v>
      </c>
      <c r="H192" s="77">
        <f t="shared" ca="1" si="57"/>
        <v>2.3754347774376738E-2</v>
      </c>
      <c r="I192" s="137">
        <f t="shared" ca="1" si="58"/>
        <v>60573.586824660677</v>
      </c>
      <c r="J192" s="139">
        <f t="shared" ca="1" si="59"/>
        <v>2589849.7184291813</v>
      </c>
      <c r="K192" s="77">
        <f t="shared" ca="1" si="60"/>
        <v>1.5627340560463242E-2</v>
      </c>
      <c r="L192" s="137">
        <f t="shared" ca="1" si="61"/>
        <v>39849.718429181252</v>
      </c>
      <c r="M192" s="139">
        <f t="shared" ca="1" si="62"/>
        <v>2550000</v>
      </c>
      <c r="N192" s="77">
        <f t="shared" ca="1" si="63"/>
        <v>0</v>
      </c>
      <c r="O192" s="137">
        <f t="shared" ca="1" si="64"/>
        <v>0</v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2" t="s">
        <v>281</v>
      </c>
      <c r="B205" s="244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48"/>
      <c r="B206" s="250"/>
      <c r="C206" s="136">
        <f ca="1">SUM(C174:C204)</f>
        <v>49050000</v>
      </c>
      <c r="D206" s="140">
        <f ca="1">SUM(D174:D204)</f>
        <v>49912975.524847694</v>
      </c>
      <c r="E206" s="79">
        <f ca="1">IFERROR(F206 / (SUM($C174:$C204) / COUNT($C174:$C204)), 0)</f>
        <v>0.33428205855466503</v>
      </c>
      <c r="F206" s="138">
        <f ca="1">SUM(F174:F204)</f>
        <v>862975.52484770108</v>
      </c>
      <c r="G206" s="140">
        <f ca="1">SUM(G174:G204)</f>
        <v>49972854.486529894</v>
      </c>
      <c r="H206" s="79">
        <f ca="1">IFERROR(I206 / (SUM($C174:$C204) / COUNT($C174:$C204)), 0)</f>
        <v>0.35747676338568657</v>
      </c>
      <c r="I206" s="138">
        <f ca="1">SUM(I174:I204)</f>
        <v>922854.48652989091</v>
      </c>
      <c r="J206" s="140">
        <f ca="1">SUM(J174:J204)</f>
        <v>50327215.2874946</v>
      </c>
      <c r="K206" s="79">
        <f ca="1">IFERROR(L206 / (SUM($C174:$C204) / COUNT($C174:$C204)), 0)</f>
        <v>0.49474190545152857</v>
      </c>
      <c r="L206" s="138">
        <f ca="1">SUM(L174:L204)</f>
        <v>1277215.287494604</v>
      </c>
      <c r="M206" s="140">
        <f ca="1">SUM(M174:M204)</f>
        <v>49966914.624445535</v>
      </c>
      <c r="N206" s="79">
        <f ca="1">IFERROR(O206 / (SUM($C174:$C204) / COUNT($C174:$C204)), 0)</f>
        <v>0.3551758993774759</v>
      </c>
      <c r="O206" s="138">
        <f ca="1">SUM(O174:O204)</f>
        <v>916914.62444553652</v>
      </c>
    </row>
    <row r="208" spans="1:15" ht="16.5" customHeight="1" thickBot="1"/>
    <row r="209" spans="1:15" ht="16.5" customHeight="1" thickBot="1">
      <c r="A209" s="233" t="str">
        <f>TEXT(투자전략!$G$1, "[$-ko-KR]yyyy년 mm월 ") &amp; "[동전코인] 전일대비 상승률 Bottom20 월말결산"</f>
        <v>2021년 10월 [동전코인] 전일대비 상승률 Bottom20 월말결산</v>
      </c>
      <c r="B209" s="234"/>
      <c r="C209" s="234"/>
      <c r="D209" s="234"/>
      <c r="E209" s="234"/>
      <c r="F209" s="234"/>
      <c r="G209" s="234"/>
      <c r="H209" s="234"/>
      <c r="I209" s="234"/>
      <c r="J209" s="234"/>
      <c r="K209" s="234"/>
      <c r="L209" s="234"/>
      <c r="M209" s="234"/>
      <c r="N209" s="234"/>
      <c r="O209" s="235"/>
    </row>
    <row r="210" spans="1:15" ht="16.5" customHeight="1" thickBot="1">
      <c r="A210" s="294" t="s">
        <v>282</v>
      </c>
      <c r="B210" s="248" t="s">
        <v>280</v>
      </c>
      <c r="C210" s="250"/>
      <c r="D210" s="248" t="s">
        <v>272</v>
      </c>
      <c r="E210" s="249"/>
      <c r="F210" s="250"/>
      <c r="G210" s="248" t="s">
        <v>273</v>
      </c>
      <c r="H210" s="249"/>
      <c r="I210" s="250"/>
      <c r="J210" s="248" t="s">
        <v>274</v>
      </c>
      <c r="K210" s="249"/>
      <c r="L210" s="250"/>
      <c r="M210" s="248" t="s">
        <v>275</v>
      </c>
      <c r="N210" s="249"/>
      <c r="O210" s="250"/>
    </row>
    <row r="211" spans="1:15" ht="16.5" customHeight="1" thickBot="1">
      <c r="A211" s="298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2983179.0465309308</v>
      </c>
      <c r="N227" s="77">
        <f t="shared" ca="1" si="76"/>
        <v>-5.6069844896896644E-3</v>
      </c>
      <c r="O227" s="137">
        <f t="shared" ca="1" si="77"/>
        <v>-16820.953469068998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>
        <f t="shared" ca="1" si="65"/>
        <v>3000000</v>
      </c>
      <c r="D228" s="139">
        <f t="shared" ca="1" si="66"/>
        <v>3018822.5383592327</v>
      </c>
      <c r="E228" s="77">
        <f t="shared" ca="1" si="67"/>
        <v>6.2741794530776331E-3</v>
      </c>
      <c r="F228" s="137">
        <f t="shared" ca="1" si="68"/>
        <v>18822.538359232898</v>
      </c>
      <c r="G228" s="139">
        <f t="shared" ca="1" si="69"/>
        <v>3028253.123862477</v>
      </c>
      <c r="H228" s="77">
        <f t="shared" ca="1" si="70"/>
        <v>9.4177079541591484E-3</v>
      </c>
      <c r="I228" s="137">
        <f t="shared" ca="1" si="71"/>
        <v>28253.123862477449</v>
      </c>
      <c r="J228" s="139">
        <f t="shared" ca="1" si="72"/>
        <v>3009407.9306779499</v>
      </c>
      <c r="K228" s="77">
        <f t="shared" ca="1" si="73"/>
        <v>3.135976892649986E-3</v>
      </c>
      <c r="L228" s="137">
        <f t="shared" ca="1" si="74"/>
        <v>9407.9306779499548</v>
      </c>
      <c r="M228" s="139">
        <f t="shared" ca="1" si="75"/>
        <v>3012922.3978836355</v>
      </c>
      <c r="N228" s="77">
        <f t="shared" ca="1" si="76"/>
        <v>4.3074659612117915E-3</v>
      </c>
      <c r="O228" s="137">
        <f t="shared" ca="1" si="77"/>
        <v>12922.397883635371</v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>
        <f t="shared" ca="1" si="65"/>
        <v>3000000</v>
      </c>
      <c r="D229" s="139">
        <f t="shared" ca="1" si="66"/>
        <v>2951786.9526556721</v>
      </c>
      <c r="E229" s="77">
        <f t="shared" ca="1" si="67"/>
        <v>-1.607101578144262E-2</v>
      </c>
      <c r="F229" s="137">
        <f t="shared" ca="1" si="68"/>
        <v>-48213.047344327861</v>
      </c>
      <c r="G229" s="139">
        <f t="shared" ca="1" si="69"/>
        <v>2932732.0220094058</v>
      </c>
      <c r="H229" s="77">
        <f t="shared" ca="1" si="70"/>
        <v>-2.2422659330198061E-2</v>
      </c>
      <c r="I229" s="137">
        <f t="shared" ca="1" si="71"/>
        <v>-67267.977990594169</v>
      </c>
      <c r="J229" s="139">
        <f t="shared" ca="1" si="72"/>
        <v>2917290.903940639</v>
      </c>
      <c r="K229" s="77">
        <f t="shared" ca="1" si="73"/>
        <v>-2.7569698686453641E-2</v>
      </c>
      <c r="L229" s="137">
        <f t="shared" ca="1" si="74"/>
        <v>-82709.09605936092</v>
      </c>
      <c r="M229" s="139">
        <f t="shared" ca="1" si="75"/>
        <v>2944681.5900737974</v>
      </c>
      <c r="N229" s="77">
        <f t="shared" ca="1" si="76"/>
        <v>-1.8439469975400937E-2</v>
      </c>
      <c r="O229" s="137">
        <f t="shared" ca="1" si="77"/>
        <v>-55318.409926202796</v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>
        <f t="shared" ca="1" si="65"/>
        <v>3000000</v>
      </c>
      <c r="D230" s="139">
        <f t="shared" ca="1" si="66"/>
        <v>3066003.1447244249</v>
      </c>
      <c r="E230" s="77">
        <f t="shared" ca="1" si="67"/>
        <v>2.2001048241474939E-2</v>
      </c>
      <c r="F230" s="137">
        <f t="shared" ca="1" si="68"/>
        <v>66003.144724424841</v>
      </c>
      <c r="G230" s="139">
        <f t="shared" ca="1" si="69"/>
        <v>3111535.2155468501</v>
      </c>
      <c r="H230" s="77">
        <f t="shared" ca="1" si="70"/>
        <v>3.7178405182283387E-2</v>
      </c>
      <c r="I230" s="137">
        <f t="shared" ca="1" si="71"/>
        <v>111535.21554685014</v>
      </c>
      <c r="J230" s="139">
        <f t="shared" ca="1" si="72"/>
        <v>3084878.6049094703</v>
      </c>
      <c r="K230" s="77">
        <f t="shared" ca="1" si="73"/>
        <v>2.8292868303156644E-2</v>
      </c>
      <c r="L230" s="137">
        <f t="shared" ca="1" si="74"/>
        <v>84878.604909469926</v>
      </c>
      <c r="M230" s="139">
        <f t="shared" ca="1" si="75"/>
        <v>3000000</v>
      </c>
      <c r="N230" s="77">
        <f t="shared" ca="1" si="76"/>
        <v>0</v>
      </c>
      <c r="O230" s="137">
        <f t="shared" ca="1" si="77"/>
        <v>0</v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2" t="s">
        <v>281</v>
      </c>
      <c r="B243" s="244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48"/>
      <c r="B244" s="250"/>
      <c r="C244" s="136">
        <f ca="1">SUM(C212:C242)</f>
        <v>57000000</v>
      </c>
      <c r="D244" s="140">
        <f ca="1">SUM(D212:D242)</f>
        <v>57331440.061995998</v>
      </c>
      <c r="E244" s="79">
        <f ca="1">IFERROR(F244 / (SUM($C212:$C242) / COUNT($C212:$C242)), 0)</f>
        <v>0.11048002066533345</v>
      </c>
      <c r="F244" s="138">
        <f ca="1">SUM(F212:F242)</f>
        <v>331440.06199600035</v>
      </c>
      <c r="G244" s="140">
        <f ca="1">SUM(G212:G242)</f>
        <v>57267124.844518095</v>
      </c>
      <c r="H244" s="79">
        <f ca="1">IFERROR(I244 / (SUM($C212:$C242) / COUNT($C212:$C242)), 0)</f>
        <v>8.8481781153699146E-2</v>
      </c>
      <c r="I244" s="138">
        <f ca="1">SUM(I212:I242)</f>
        <v>265445.34346109745</v>
      </c>
      <c r="J244" s="140">
        <f ca="1">SUM(J212:J242)</f>
        <v>57447415.004149787</v>
      </c>
      <c r="K244" s="79">
        <f ca="1">IFERROR(L244 / (SUM($C212:$C242) / COUNT($C212:$C242)), 0)</f>
        <v>0.14811457575472492</v>
      </c>
      <c r="L244" s="138">
        <f ca="1">SUM(L212:L242)</f>
        <v>444343.72726417473</v>
      </c>
      <c r="M244" s="140">
        <f ca="1">SUM(M212:M242)</f>
        <v>57545198.723812811</v>
      </c>
      <c r="N244" s="79">
        <f ca="1">IFERROR(O244 / (SUM($C212:$C242) / COUNT($C212:$C242)), 0)</f>
        <v>0.18078021412898387</v>
      </c>
      <c r="O244" s="138">
        <f ca="1">SUM(O212:O242)</f>
        <v>542340.6423869516</v>
      </c>
    </row>
    <row r="246" spans="1:15" ht="16.5" customHeight="1" thickBot="1"/>
    <row r="247" spans="1:15" ht="16.5" customHeight="1" thickBot="1">
      <c r="A247" s="233" t="str">
        <f>TEXT(투자전략!$G$1, "[$-ko-KR]yyyy년 mm월 ") &amp; "전일대비 상승률 Bottom20 월말결산"</f>
        <v>2021년 10월 전일대비 상승률 Bottom20 월말결산</v>
      </c>
      <c r="B247" s="234"/>
      <c r="C247" s="234"/>
      <c r="D247" s="234"/>
      <c r="E247" s="234"/>
      <c r="F247" s="234"/>
      <c r="G247" s="234"/>
      <c r="H247" s="234"/>
      <c r="I247" s="234"/>
      <c r="J247" s="234"/>
      <c r="K247" s="234"/>
      <c r="L247" s="234"/>
      <c r="M247" s="234"/>
      <c r="N247" s="234"/>
      <c r="O247" s="235"/>
    </row>
    <row r="248" spans="1:15" ht="16.5" customHeight="1" thickBot="1">
      <c r="A248" s="294" t="s">
        <v>282</v>
      </c>
      <c r="B248" s="248" t="s">
        <v>280</v>
      </c>
      <c r="C248" s="250"/>
      <c r="D248" s="248" t="s">
        <v>272</v>
      </c>
      <c r="E248" s="249"/>
      <c r="F248" s="250"/>
      <c r="G248" s="248" t="s">
        <v>273</v>
      </c>
      <c r="H248" s="249"/>
      <c r="I248" s="250"/>
      <c r="J248" s="248" t="s">
        <v>274</v>
      </c>
      <c r="K248" s="249"/>
      <c r="L248" s="250"/>
      <c r="M248" s="248" t="s">
        <v>275</v>
      </c>
      <c r="N248" s="249"/>
      <c r="O248" s="250"/>
    </row>
    <row r="249" spans="1:15" ht="16.5" customHeight="1" thickBot="1">
      <c r="A249" s="298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2986250.1379871937</v>
      </c>
      <c r="N265" s="77">
        <f t="shared" ca="1" si="89"/>
        <v>-4.5832873376021018E-3</v>
      </c>
      <c r="O265" s="137">
        <f t="shared" ca="1" si="90"/>
        <v>-13749.862012806308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>
        <f t="shared" ca="1" si="78"/>
        <v>3000000</v>
      </c>
      <c r="D266" s="139">
        <f t="shared" ca="1" si="79"/>
        <v>2998897.9868755755</v>
      </c>
      <c r="E266" s="77">
        <f t="shared" ca="1" si="80"/>
        <v>-3.6733770814154976E-4</v>
      </c>
      <c r="F266" s="137">
        <f t="shared" ca="1" si="81"/>
        <v>-1102.0131244246531</v>
      </c>
      <c r="G266" s="139">
        <f t="shared" ca="1" si="82"/>
        <v>3001719.9997542258</v>
      </c>
      <c r="H266" s="77">
        <f t="shared" ca="1" si="83"/>
        <v>5.7333325140867977E-4</v>
      </c>
      <c r="I266" s="137">
        <f t="shared" ca="1" si="84"/>
        <v>1719.9997542260389</v>
      </c>
      <c r="J266" s="139">
        <f t="shared" ca="1" si="85"/>
        <v>2983551.333020064</v>
      </c>
      <c r="K266" s="77">
        <f t="shared" ca="1" si="86"/>
        <v>-5.4828889933119049E-3</v>
      </c>
      <c r="L266" s="137">
        <f t="shared" ca="1" si="87"/>
        <v>-16448.666979935719</v>
      </c>
      <c r="M266" s="139">
        <f t="shared" ca="1" si="88"/>
        <v>2973701.8944450049</v>
      </c>
      <c r="N266" s="77">
        <f t="shared" ca="1" si="89"/>
        <v>-8.7660351849984004E-3</v>
      </c>
      <c r="O266" s="137">
        <f t="shared" ca="1" si="90"/>
        <v>-26298.1055549952</v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>
        <f t="shared" ca="1" si="78"/>
        <v>3000000</v>
      </c>
      <c r="D267" s="139">
        <f t="shared" ca="1" si="79"/>
        <v>2901653.1984506054</v>
      </c>
      <c r="E267" s="77">
        <f t="shared" ca="1" si="80"/>
        <v>-3.2782267183131431E-2</v>
      </c>
      <c r="F267" s="137">
        <f t="shared" ca="1" si="81"/>
        <v>-98346.801549394295</v>
      </c>
      <c r="G267" s="139">
        <f t="shared" ca="1" si="82"/>
        <v>2872019.9212726923</v>
      </c>
      <c r="H267" s="77">
        <f t="shared" ca="1" si="83"/>
        <v>-4.2660026242435881E-2</v>
      </c>
      <c r="I267" s="137">
        <f t="shared" ca="1" si="84"/>
        <v>-127980.07872730761</v>
      </c>
      <c r="J267" s="139">
        <f t="shared" ca="1" si="85"/>
        <v>2854295.9604484253</v>
      </c>
      <c r="K267" s="77">
        <f t="shared" ca="1" si="86"/>
        <v>-4.856801318385813E-2</v>
      </c>
      <c r="L267" s="137">
        <f t="shared" ca="1" si="87"/>
        <v>-145704.03955157436</v>
      </c>
      <c r="M267" s="139">
        <f t="shared" ca="1" si="88"/>
        <v>2881607.1683450923</v>
      </c>
      <c r="N267" s="77">
        <f t="shared" ca="1" si="89"/>
        <v>-3.9464277218302563E-2</v>
      </c>
      <c r="O267" s="137">
        <f t="shared" ca="1" si="90"/>
        <v>-118392.83165490773</v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>
        <f t="shared" ca="1" si="78"/>
        <v>3000000</v>
      </c>
      <c r="D268" s="139">
        <f t="shared" ca="1" si="79"/>
        <v>3021641.1224039225</v>
      </c>
      <c r="E268" s="77">
        <f t="shared" ca="1" si="80"/>
        <v>7.2137074679740872E-3</v>
      </c>
      <c r="F268" s="137">
        <f t="shared" ca="1" si="81"/>
        <v>21641.122403922258</v>
      </c>
      <c r="G268" s="139">
        <f t="shared" ca="1" si="82"/>
        <v>3098183.5827709772</v>
      </c>
      <c r="H268" s="77">
        <f t="shared" ca="1" si="83"/>
        <v>3.2727860923658925E-2</v>
      </c>
      <c r="I268" s="137">
        <f t="shared" ca="1" si="84"/>
        <v>98183.582770976762</v>
      </c>
      <c r="J268" s="139">
        <f t="shared" ca="1" si="85"/>
        <v>3069400.3017412997</v>
      </c>
      <c r="K268" s="77">
        <f t="shared" ca="1" si="86"/>
        <v>2.3133433913766627E-2</v>
      </c>
      <c r="L268" s="137">
        <f t="shared" ca="1" si="87"/>
        <v>69400.301741299874</v>
      </c>
      <c r="M268" s="139">
        <f t="shared" ca="1" si="88"/>
        <v>3000000</v>
      </c>
      <c r="N268" s="77">
        <f t="shared" ca="1" si="89"/>
        <v>0</v>
      </c>
      <c r="O268" s="137">
        <f t="shared" ca="1" si="90"/>
        <v>0</v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2" t="s">
        <v>281</v>
      </c>
      <c r="B281" s="244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48"/>
      <c r="B282" s="250"/>
      <c r="C282" s="136">
        <f ca="1">SUM(C250:C280)</f>
        <v>57000000</v>
      </c>
      <c r="D282" s="140">
        <f ca="1">SUM(D250:D280)</f>
        <v>56874515.427030161</v>
      </c>
      <c r="E282" s="79">
        <f ca="1">IFERROR(F282 / (SUM($C250:$C280) / COUNT($C250:$C280)), 0)</f>
        <v>-4.1828190989947799E-2</v>
      </c>
      <c r="F282" s="138">
        <f ca="1">SUM(F250:F280)</f>
        <v>-125484.5729698434</v>
      </c>
      <c r="G282" s="140">
        <f ca="1">SUM(G250:G280)</f>
        <v>56869080.85311985</v>
      </c>
      <c r="H282" s="79">
        <f ca="1">IFERROR(I282 / (SUM($C250:$C280) / COUNT($C250:$C280)), 0)</f>
        <v>-4.3639715626717118E-2</v>
      </c>
      <c r="I282" s="138">
        <f ca="1">SUM(I250:I280)</f>
        <v>-130919.14688015135</v>
      </c>
      <c r="J282" s="140">
        <f ca="1">SUM(J250:J280)</f>
        <v>57036247.525460437</v>
      </c>
      <c r="K282" s="79">
        <f ca="1">IFERROR(L282 / (SUM($C250:$C280) / COUNT($C250:$C280)), 0)</f>
        <v>1.2082508486811852E-2</v>
      </c>
      <c r="L282" s="138">
        <f ca="1">SUM(L250:L280)</f>
        <v>36247.525460435558</v>
      </c>
      <c r="M282" s="140">
        <f ca="1">SUM(M250:M280)</f>
        <v>57121591.881350793</v>
      </c>
      <c r="N282" s="79">
        <f ca="1">IFERROR(O282 / (SUM($C250:$C280) / COUNT($C250:$C280)), 0)</f>
        <v>4.0530627116930382E-2</v>
      </c>
      <c r="O282" s="138">
        <f ca="1">SUM(O250:O280)</f>
        <v>121591.88135079114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633" priority="323">
      <formula>$E$54 &gt; 0</formula>
    </cfRule>
    <cfRule type="expression" dxfId="3632" priority="324">
      <formula>$E$54 = 0</formula>
    </cfRule>
    <cfRule type="expression" dxfId="3631" priority="325">
      <formula>$E$54 &lt; 0</formula>
    </cfRule>
  </conditionalFormatting>
  <conditionalFormatting sqref="G20:I21 H54:I54">
    <cfRule type="expression" dxfId="3630" priority="320">
      <formula>$H$54 &gt; 0</formula>
    </cfRule>
    <cfRule type="expression" dxfId="3629" priority="321">
      <formula>$H$54 = 0</formula>
    </cfRule>
    <cfRule type="expression" dxfId="3628" priority="322">
      <formula>$H$54 &lt; 0</formula>
    </cfRule>
  </conditionalFormatting>
  <conditionalFormatting sqref="J20:L21 K54:L54">
    <cfRule type="expression" dxfId="3627" priority="317">
      <formula>$K$54 &gt; 0</formula>
    </cfRule>
    <cfRule type="expression" dxfId="3626" priority="318">
      <formula>$K$54 = 0</formula>
    </cfRule>
    <cfRule type="expression" dxfId="3625" priority="319">
      <formula>$K$54 &lt; 0</formula>
    </cfRule>
  </conditionalFormatting>
  <conditionalFormatting sqref="M20:O21 N54:O54">
    <cfRule type="expression" dxfId="3624" priority="314">
      <formula>$N$54 &gt; 0</formula>
    </cfRule>
    <cfRule type="expression" dxfId="3623" priority="315">
      <formula>$N$54 = 0</formula>
    </cfRule>
    <cfRule type="expression" dxfId="3622" priority="316">
      <formula>$N$54 &lt; 0</formula>
    </cfRule>
  </conditionalFormatting>
  <conditionalFormatting sqref="D22:F52">
    <cfRule type="expression" dxfId="3621" priority="299">
      <formula>AND($E22 &gt; 0, ISNUMBER($E22))</formula>
    </cfRule>
    <cfRule type="expression" dxfId="3620" priority="300">
      <formula>AND($E22 = 0, ISNUMBER($E22))</formula>
    </cfRule>
    <cfRule type="expression" dxfId="3619" priority="301">
      <formula>AND($E22 &lt; 0, ISNUMBER($E22))</formula>
    </cfRule>
  </conditionalFormatting>
  <conditionalFormatting sqref="G22:I52">
    <cfRule type="expression" dxfId="3618" priority="296">
      <formula>AND($H22 &gt; 0, ISNUMBER($H22))</formula>
    </cfRule>
    <cfRule type="expression" dxfId="3617" priority="297">
      <formula>AND($H22 = 0, ISNUMBER($H22))</formula>
    </cfRule>
    <cfRule type="expression" dxfId="3616" priority="298">
      <formula>AND($H22 &lt; 0, ISNUMBER($H22))</formula>
    </cfRule>
  </conditionalFormatting>
  <conditionalFormatting sqref="J22:L52">
    <cfRule type="expression" dxfId="3615" priority="293">
      <formula>AND($K22 &gt; 0, ISNUMBER($K22))</formula>
    </cfRule>
    <cfRule type="expression" dxfId="3614" priority="294">
      <formula>AND($K22 = 0, ISNUMBER($K22))</formula>
    </cfRule>
    <cfRule type="expression" dxfId="3613" priority="295">
      <formula>AND($K22 &lt; 0, ISNUMBER($K22))</formula>
    </cfRule>
  </conditionalFormatting>
  <conditionalFormatting sqref="M22:O52">
    <cfRule type="expression" dxfId="3612" priority="290">
      <formula>AND($N22 &gt; 0, ISNUMBER($N22))</formula>
    </cfRule>
    <cfRule type="expression" dxfId="3611" priority="291">
      <formula>AND($N22 = 0, ISNUMBER($N22))</formula>
    </cfRule>
    <cfRule type="expression" dxfId="3610" priority="292">
      <formula>AND($N22 &lt; 0, ISNUMBER($N22))</formula>
    </cfRule>
  </conditionalFormatting>
  <conditionalFormatting sqref="D58:F59 E92:F92">
    <cfRule type="expression" dxfId="3609" priority="287">
      <formula>$E$92 &gt; 0</formula>
    </cfRule>
    <cfRule type="expression" dxfId="3608" priority="288">
      <formula>$E$92 = 0</formula>
    </cfRule>
    <cfRule type="expression" dxfId="3607" priority="289">
      <formula>$E$92 &lt; 0</formula>
    </cfRule>
  </conditionalFormatting>
  <conditionalFormatting sqref="G58:I59 H92:I92">
    <cfRule type="expression" dxfId="3606" priority="284">
      <formula>$H$92 &gt; 0</formula>
    </cfRule>
    <cfRule type="expression" dxfId="3605" priority="285">
      <formula>$H$92 = 0</formula>
    </cfRule>
    <cfRule type="expression" dxfId="3604" priority="286">
      <formula>$H$92 &lt; 0</formula>
    </cfRule>
  </conditionalFormatting>
  <conditionalFormatting sqref="J58:L59 K92:L92">
    <cfRule type="expression" dxfId="3603" priority="281">
      <formula>$K$92 &gt; 0</formula>
    </cfRule>
    <cfRule type="expression" dxfId="3602" priority="282">
      <formula>$K$92 = 0</formula>
    </cfRule>
    <cfRule type="expression" dxfId="3601" priority="283">
      <formula>$K$92 &lt; 0</formula>
    </cfRule>
  </conditionalFormatting>
  <conditionalFormatting sqref="M58:O59 N92:O92">
    <cfRule type="expression" dxfId="3600" priority="278">
      <formula>$N$92 &gt; 0</formula>
    </cfRule>
    <cfRule type="expression" dxfId="3599" priority="279">
      <formula>$N$92 = 0</formula>
    </cfRule>
    <cfRule type="expression" dxfId="3598" priority="280">
      <formula>$N$92 &lt; 0</formula>
    </cfRule>
  </conditionalFormatting>
  <conditionalFormatting sqref="D60:F90">
    <cfRule type="expression" dxfId="3597" priority="275">
      <formula>AND($E60 &gt; 0, ISNUMBER($E60))</formula>
    </cfRule>
    <cfRule type="expression" dxfId="3596" priority="276">
      <formula>AND($E60 = 0, ISNUMBER($E60))</formula>
    </cfRule>
    <cfRule type="expression" dxfId="3595" priority="277">
      <formula>AND($E60 &lt; 0, ISNUMBER($E60))</formula>
    </cfRule>
  </conditionalFormatting>
  <conditionalFormatting sqref="G60:I90">
    <cfRule type="expression" dxfId="3594" priority="272">
      <formula>AND($H60 &gt; 0, ISNUMBER($H60))</formula>
    </cfRule>
    <cfRule type="expression" dxfId="3593" priority="273">
      <formula>AND($H60 = 0, ISNUMBER($H60))</formula>
    </cfRule>
    <cfRule type="expression" dxfId="3592" priority="274">
      <formula>AND($H60 &lt; 0, ISNUMBER($H60))</formula>
    </cfRule>
  </conditionalFormatting>
  <conditionalFormatting sqref="J60:L90">
    <cfRule type="expression" dxfId="3591" priority="269">
      <formula>AND($K60 &gt; 0, ISNUMBER($K60))</formula>
    </cfRule>
    <cfRule type="expression" dxfId="3590" priority="270">
      <formula>AND($K60 = 0, ISNUMBER($K60))</formula>
    </cfRule>
    <cfRule type="expression" dxfId="3589" priority="271">
      <formula>AND($K60 &lt; 0, ISNUMBER($K60))</formula>
    </cfRule>
  </conditionalFormatting>
  <conditionalFormatting sqref="M60:O90">
    <cfRule type="expression" dxfId="3588" priority="266">
      <formula>AND($N60 &gt; 0, ISNUMBER($N60))</formula>
    </cfRule>
    <cfRule type="expression" dxfId="3587" priority="267">
      <formula>AND($N60 = 0, ISNUMBER($N60))</formula>
    </cfRule>
    <cfRule type="expression" dxfId="3586" priority="268">
      <formula>AND($N60 &lt; 0, ISNUMBER($N60))</formula>
    </cfRule>
  </conditionalFormatting>
  <conditionalFormatting sqref="D96:F97 E130:F130">
    <cfRule type="expression" dxfId="3585" priority="263">
      <formula>$E$130 &gt; 0</formula>
    </cfRule>
    <cfRule type="expression" dxfId="3584" priority="264">
      <formula>$E$130 = 0</formula>
    </cfRule>
    <cfRule type="expression" dxfId="3583" priority="265">
      <formula>$E$130 &lt; 0</formula>
    </cfRule>
  </conditionalFormatting>
  <conditionalFormatting sqref="G96:I97 H130:I130">
    <cfRule type="expression" dxfId="3582" priority="260">
      <formula>$H$130 &gt; 0</formula>
    </cfRule>
    <cfRule type="expression" dxfId="3581" priority="261">
      <formula>$H$130 = 0</formula>
    </cfRule>
    <cfRule type="expression" dxfId="3580" priority="262">
      <formula>$H$130 &lt; 0</formula>
    </cfRule>
  </conditionalFormatting>
  <conditionalFormatting sqref="J96:L97 K130:L130">
    <cfRule type="expression" dxfId="3579" priority="257">
      <formula>$K$130 &gt; 0</formula>
    </cfRule>
    <cfRule type="expression" dxfId="3578" priority="258">
      <formula>$K$130 = 0</formula>
    </cfRule>
    <cfRule type="expression" dxfId="3577" priority="259">
      <formula>$K$130 &lt; 0</formula>
    </cfRule>
  </conditionalFormatting>
  <conditionalFormatting sqref="M96:O97 N130:O130">
    <cfRule type="expression" dxfId="3576" priority="254">
      <formula>$N$130 &gt; 0</formula>
    </cfRule>
    <cfRule type="expression" dxfId="3575" priority="255">
      <formula>$N$130 = 0</formula>
    </cfRule>
    <cfRule type="expression" dxfId="3574" priority="256">
      <formula>$N$130 &lt; 0</formula>
    </cfRule>
  </conditionalFormatting>
  <conditionalFormatting sqref="D98:F128">
    <cfRule type="expression" dxfId="3573" priority="251">
      <formula>AND($E98 &gt; 0, ISNUMBER($E98))</formula>
    </cfRule>
    <cfRule type="expression" dxfId="3572" priority="252">
      <formula>AND($E98 = 0, ISNUMBER($E98))</formula>
    </cfRule>
    <cfRule type="expression" dxfId="3571" priority="253">
      <formula>AND($E98 &lt; 0, ISNUMBER($E98))</formula>
    </cfRule>
  </conditionalFormatting>
  <conditionalFormatting sqref="G98:I128">
    <cfRule type="expression" dxfId="3570" priority="248">
      <formula>AND($H98 &gt; 0, ISNUMBER($H98))</formula>
    </cfRule>
    <cfRule type="expression" dxfId="3569" priority="249">
      <formula>AND($H98 = 0, ISNUMBER($H98))</formula>
    </cfRule>
    <cfRule type="expression" dxfId="3568" priority="250">
      <formula>AND($H98 &lt; 0, ISNUMBER($H98))</formula>
    </cfRule>
  </conditionalFormatting>
  <conditionalFormatting sqref="J98:L128">
    <cfRule type="expression" dxfId="3567" priority="245">
      <formula>AND($K98 &gt; 0, ISNUMBER($K98))</formula>
    </cfRule>
    <cfRule type="expression" dxfId="3566" priority="246">
      <formula>AND($K98 = 0, ISNUMBER($K98))</formula>
    </cfRule>
    <cfRule type="expression" dxfId="3565" priority="247">
      <formula>AND($K98 &lt; 0, ISNUMBER($K98))</formula>
    </cfRule>
  </conditionalFormatting>
  <conditionalFormatting sqref="M98:O128">
    <cfRule type="expression" dxfId="3564" priority="242">
      <formula>AND($N98 &gt; 0, ISNUMBER($N98))</formula>
    </cfRule>
    <cfRule type="expression" dxfId="3563" priority="243">
      <formula>AND($N98 = 0, ISNUMBER($N98))</formula>
    </cfRule>
    <cfRule type="expression" dxfId="3562" priority="244">
      <formula>AND($N98 &lt; 0, ISNUMBER($N98))</formula>
    </cfRule>
  </conditionalFormatting>
  <conditionalFormatting sqref="D134:F135 E168:F168">
    <cfRule type="expression" dxfId="3561" priority="239">
      <formula>$E$168 &gt; 0</formula>
    </cfRule>
    <cfRule type="expression" dxfId="3560" priority="240">
      <formula>$E$168 = 0</formula>
    </cfRule>
    <cfRule type="expression" dxfId="3559" priority="241">
      <formula>$E$168 &lt; 0</formula>
    </cfRule>
  </conditionalFormatting>
  <conditionalFormatting sqref="G134:I135 H168:I168">
    <cfRule type="expression" dxfId="3558" priority="236">
      <formula>$H$168 &gt; 0</formula>
    </cfRule>
    <cfRule type="expression" dxfId="3557" priority="237">
      <formula>$H$168 = 0</formula>
    </cfRule>
    <cfRule type="expression" dxfId="3556" priority="238">
      <formula>$H$168 &lt; 0</formula>
    </cfRule>
  </conditionalFormatting>
  <conditionalFormatting sqref="J134:L135 K168:L168">
    <cfRule type="expression" dxfId="3555" priority="233">
      <formula>$K$168 &gt; 0</formula>
    </cfRule>
    <cfRule type="expression" dxfId="3554" priority="234">
      <formula>$K$168 = 0</formula>
    </cfRule>
    <cfRule type="expression" dxfId="3553" priority="235">
      <formula>$K$168 &lt; 0</formula>
    </cfRule>
  </conditionalFormatting>
  <conditionalFormatting sqref="M134:O135 N168:O168">
    <cfRule type="expression" dxfId="3552" priority="230">
      <formula>$N$168 &gt; 0</formula>
    </cfRule>
    <cfRule type="expression" dxfId="3551" priority="231">
      <formula>$N$168 = 0</formula>
    </cfRule>
    <cfRule type="expression" dxfId="3550" priority="232">
      <formula>$N$168 &lt; 0</formula>
    </cfRule>
  </conditionalFormatting>
  <conditionalFormatting sqref="D136:F166">
    <cfRule type="expression" dxfId="3549" priority="227">
      <formula>AND($E136 &gt; 0, ISNUMBER($E136))</formula>
    </cfRule>
    <cfRule type="expression" dxfId="3548" priority="228">
      <formula>AND($E136 = 0, ISNUMBER($E136))</formula>
    </cfRule>
    <cfRule type="expression" dxfId="3547" priority="229">
      <formula>AND($E136 &lt; 0, ISNUMBER($E136))</formula>
    </cfRule>
  </conditionalFormatting>
  <conditionalFormatting sqref="G136:I166">
    <cfRule type="expression" dxfId="3546" priority="224">
      <formula>AND($H136 &gt; 0, ISNUMBER($H136))</formula>
    </cfRule>
    <cfRule type="expression" dxfId="3545" priority="225">
      <formula>AND($H136 = 0, ISNUMBER($H136))</formula>
    </cfRule>
    <cfRule type="expression" dxfId="3544" priority="226">
      <formula>AND($H136 &lt; 0, ISNUMBER($H136))</formula>
    </cfRule>
  </conditionalFormatting>
  <conditionalFormatting sqref="J136:L166">
    <cfRule type="expression" dxfId="3543" priority="221">
      <formula>AND($K136 &gt; 0, ISNUMBER($K136))</formula>
    </cfRule>
    <cfRule type="expression" dxfId="3542" priority="222">
      <formula>AND($K136 = 0, ISNUMBER($K136))</formula>
    </cfRule>
    <cfRule type="expression" dxfId="3541" priority="223">
      <formula>AND($K136 &lt; 0, ISNUMBER($K136))</formula>
    </cfRule>
  </conditionalFormatting>
  <conditionalFormatting sqref="M136:O166">
    <cfRule type="expression" dxfId="3540" priority="218">
      <formula>AND($N136 &gt; 0, ISNUMBER($N136))</formula>
    </cfRule>
    <cfRule type="expression" dxfId="3539" priority="219">
      <formula>AND($N136 = 0, ISNUMBER($N136))</formula>
    </cfRule>
    <cfRule type="expression" dxfId="3538" priority="220">
      <formula>AND($N136 &lt; 0, ISNUMBER($N136))</formula>
    </cfRule>
  </conditionalFormatting>
  <conditionalFormatting sqref="D172:F173 E206:F206">
    <cfRule type="expression" dxfId="3537" priority="215">
      <formula>$E$206 &gt; 0</formula>
    </cfRule>
    <cfRule type="expression" dxfId="3536" priority="216">
      <formula>$E$206 = 0</formula>
    </cfRule>
    <cfRule type="expression" dxfId="3535" priority="217">
      <formula>$E$206 &lt; 0</formula>
    </cfRule>
  </conditionalFormatting>
  <conditionalFormatting sqref="G172:I173 H206:I206">
    <cfRule type="expression" dxfId="3534" priority="212">
      <formula>$H$206 &gt; 0</formula>
    </cfRule>
    <cfRule type="expression" dxfId="3533" priority="213">
      <formula>$H$206 = 0</formula>
    </cfRule>
    <cfRule type="expression" dxfId="3532" priority="214">
      <formula>$H$206 &lt; 0</formula>
    </cfRule>
  </conditionalFormatting>
  <conditionalFormatting sqref="J172:L173 K206:L206">
    <cfRule type="expression" dxfId="3531" priority="209">
      <formula>$K$206 &gt; 0</formula>
    </cfRule>
    <cfRule type="expression" dxfId="3530" priority="210">
      <formula>$K$206 = 0</formula>
    </cfRule>
    <cfRule type="expression" dxfId="3529" priority="211">
      <formula>$K$206 &lt; 0</formula>
    </cfRule>
  </conditionalFormatting>
  <conditionalFormatting sqref="M172:O173 N206:O206">
    <cfRule type="expression" dxfId="3528" priority="206">
      <formula>$N$206 &gt; 0</formula>
    </cfRule>
    <cfRule type="expression" dxfId="3527" priority="207">
      <formula>$N$206 = 0</formula>
    </cfRule>
    <cfRule type="expression" dxfId="3526" priority="208">
      <formula>$N$206 &lt; 0</formula>
    </cfRule>
  </conditionalFormatting>
  <conditionalFormatting sqref="D174:F204">
    <cfRule type="expression" dxfId="3525" priority="203">
      <formula>AND($E174 &gt; 0, ISNUMBER($E174))</formula>
    </cfRule>
    <cfRule type="expression" dxfId="3524" priority="204">
      <formula>AND($E174 = 0, ISNUMBER($E174))</formula>
    </cfRule>
    <cfRule type="expression" dxfId="3523" priority="205">
      <formula>AND($E174 &lt; 0, ISNUMBER($E174))</formula>
    </cfRule>
  </conditionalFormatting>
  <conditionalFormatting sqref="G174:I204">
    <cfRule type="expression" dxfId="3522" priority="200">
      <formula>AND($H174 &gt; 0, ISNUMBER($H174))</formula>
    </cfRule>
    <cfRule type="expression" dxfId="3521" priority="201">
      <formula>AND($H174 = 0, ISNUMBER($H174))</formula>
    </cfRule>
    <cfRule type="expression" dxfId="3520" priority="202">
      <formula>AND($H174 &lt; 0, ISNUMBER($H174))</formula>
    </cfRule>
  </conditionalFormatting>
  <conditionalFormatting sqref="J174:L204">
    <cfRule type="expression" dxfId="3519" priority="197">
      <formula>AND($K174 &gt; 0, ISNUMBER($K174))</formula>
    </cfRule>
    <cfRule type="expression" dxfId="3518" priority="198">
      <formula>AND($K174 = 0, ISNUMBER($K174))</formula>
    </cfRule>
    <cfRule type="expression" dxfId="3517" priority="199">
      <formula>AND($K174 &lt; 0, ISNUMBER($K174))</formula>
    </cfRule>
  </conditionalFormatting>
  <conditionalFormatting sqref="M174:O204">
    <cfRule type="expression" dxfId="3516" priority="194">
      <formula>AND($N174 &gt; 0, ISNUMBER($N174))</formula>
    </cfRule>
    <cfRule type="expression" dxfId="3515" priority="195">
      <formula>AND($N174 = 0, ISNUMBER($N174))</formula>
    </cfRule>
    <cfRule type="expression" dxfId="3514" priority="196">
      <formula>AND($N174 &lt; 0, ISNUMBER($N174))</formula>
    </cfRule>
  </conditionalFormatting>
  <conditionalFormatting sqref="D210:F211 E244:F244">
    <cfRule type="expression" dxfId="3513" priority="191">
      <formula>$E$244 &gt; 0</formula>
    </cfRule>
    <cfRule type="expression" dxfId="3512" priority="192">
      <formula>$E$244 = 0</formula>
    </cfRule>
    <cfRule type="expression" dxfId="3511" priority="193">
      <formula>$E$244 &lt; 0</formula>
    </cfRule>
  </conditionalFormatting>
  <conditionalFormatting sqref="G210:I211 H244:I244">
    <cfRule type="expression" dxfId="3510" priority="188">
      <formula>$H$244 &gt; 0</formula>
    </cfRule>
    <cfRule type="expression" dxfId="3509" priority="189">
      <formula>$H$244 = 0</formula>
    </cfRule>
    <cfRule type="expression" dxfId="3508" priority="190">
      <formula>$H$244 &lt; 0</formula>
    </cfRule>
  </conditionalFormatting>
  <conditionalFormatting sqref="J210:L211 K244:L244">
    <cfRule type="expression" dxfId="3507" priority="185">
      <formula>$K$244 &gt; 0</formula>
    </cfRule>
    <cfRule type="expression" dxfId="3506" priority="186">
      <formula>$K$244 = 0</formula>
    </cfRule>
    <cfRule type="expression" dxfId="3505" priority="187">
      <formula>$K$244 &lt; 0</formula>
    </cfRule>
  </conditionalFormatting>
  <conditionalFormatting sqref="M210:O211 N244:O244">
    <cfRule type="expression" dxfId="3504" priority="182">
      <formula>$N$244 &gt; 0</formula>
    </cfRule>
    <cfRule type="expression" dxfId="3503" priority="183">
      <formula>$N$244 = 0</formula>
    </cfRule>
    <cfRule type="expression" dxfId="3502" priority="184">
      <formula>$N$244 &lt; 0</formula>
    </cfRule>
  </conditionalFormatting>
  <conditionalFormatting sqref="D212:F242">
    <cfRule type="expression" dxfId="3501" priority="179">
      <formula>AND($E212 &gt; 0, ISNUMBER($E212))</formula>
    </cfRule>
    <cfRule type="expression" dxfId="3500" priority="180">
      <formula>AND($E212 = 0, ISNUMBER($E212))</formula>
    </cfRule>
    <cfRule type="expression" dxfId="3499" priority="181">
      <formula>AND($E212 &lt; 0, ISNUMBER($E212))</formula>
    </cfRule>
  </conditionalFormatting>
  <conditionalFormatting sqref="G212:I242">
    <cfRule type="expression" dxfId="3498" priority="176">
      <formula>AND($H212 &gt; 0, ISNUMBER($H212))</formula>
    </cfRule>
    <cfRule type="expression" dxfId="3497" priority="177">
      <formula>AND($H212 = 0, ISNUMBER($H212))</formula>
    </cfRule>
    <cfRule type="expression" dxfId="3496" priority="178">
      <formula>AND($H212 &lt; 0, ISNUMBER($H212))</formula>
    </cfRule>
  </conditionalFormatting>
  <conditionalFormatting sqref="J212:L242">
    <cfRule type="expression" dxfId="3495" priority="173">
      <formula>AND($K212 &gt; 0, ISNUMBER($K212))</formula>
    </cfRule>
    <cfRule type="expression" dxfId="3494" priority="174">
      <formula>AND($K212 = 0, ISNUMBER($K212))</formula>
    </cfRule>
    <cfRule type="expression" dxfId="3493" priority="175">
      <formula>AND($K212 &lt; 0, ISNUMBER($K212))</formula>
    </cfRule>
  </conditionalFormatting>
  <conditionalFormatting sqref="M212:O242">
    <cfRule type="expression" dxfId="3492" priority="170">
      <formula>AND($N212 &gt; 0, ISNUMBER($N212))</formula>
    </cfRule>
    <cfRule type="expression" dxfId="3491" priority="171">
      <formula>AND($N212 = 0, ISNUMBER($N212))</formula>
    </cfRule>
    <cfRule type="expression" dxfId="3490" priority="172">
      <formula>AND($N212 &lt; 0, ISNUMBER($N212))</formula>
    </cfRule>
  </conditionalFormatting>
  <conditionalFormatting sqref="D248:F249 E282:F282">
    <cfRule type="expression" dxfId="3489" priority="167">
      <formula>$E$282 &gt; 0</formula>
    </cfRule>
    <cfRule type="expression" dxfId="3488" priority="168">
      <formula>$E$282 = 0</formula>
    </cfRule>
    <cfRule type="expression" dxfId="3487" priority="169">
      <formula>$E$282 &lt; 0</formula>
    </cfRule>
  </conditionalFormatting>
  <conditionalFormatting sqref="G248:I249 H282:I282">
    <cfRule type="expression" dxfId="3486" priority="164">
      <formula>$H$282 &gt; 0</formula>
    </cfRule>
    <cfRule type="expression" dxfId="3485" priority="165">
      <formula>$H$282 = 0</formula>
    </cfRule>
    <cfRule type="expression" dxfId="3484" priority="166">
      <formula>$H$282 &lt; 0</formula>
    </cfRule>
  </conditionalFormatting>
  <conditionalFormatting sqref="J248:L249 K282:L282">
    <cfRule type="expression" dxfId="3483" priority="161">
      <formula>$K$282 &gt; 0</formula>
    </cfRule>
    <cfRule type="expression" dxfId="3482" priority="162">
      <formula>$K$282 = 0</formula>
    </cfRule>
    <cfRule type="expression" dxfId="3481" priority="163">
      <formula>$K$282 &lt; 0</formula>
    </cfRule>
  </conditionalFormatting>
  <conditionalFormatting sqref="M248:O249 N282:O282">
    <cfRule type="expression" dxfId="3480" priority="158">
      <formula>$N$282 &gt; 0</formula>
    </cfRule>
    <cfRule type="expression" dxfId="3479" priority="159">
      <formula>$N$282 = 0</formula>
    </cfRule>
    <cfRule type="expression" dxfId="3478" priority="160">
      <formula>$N$282 &lt; 0</formula>
    </cfRule>
  </conditionalFormatting>
  <conditionalFormatting sqref="D250:F280">
    <cfRule type="expression" dxfId="3477" priority="155">
      <formula>AND($E250 &gt; 0, ISNUMBER($E250))</formula>
    </cfRule>
    <cfRule type="expression" dxfId="3476" priority="156">
      <formula>AND($E250 = 0, ISNUMBER($E250))</formula>
    </cfRule>
    <cfRule type="expression" dxfId="3475" priority="157">
      <formula>AND($E250 &lt; 0, ISNUMBER($E250))</formula>
    </cfRule>
  </conditionalFormatting>
  <conditionalFormatting sqref="G250:I280">
    <cfRule type="expression" dxfId="3474" priority="152">
      <formula>AND($H250 &gt; 0, ISNUMBER($H250))</formula>
    </cfRule>
    <cfRule type="expression" dxfId="3473" priority="153">
      <formula>AND($H250 = 0, ISNUMBER($H250))</formula>
    </cfRule>
    <cfRule type="expression" dxfId="3472" priority="154">
      <formula>AND($H250 &lt; 0, ISNUMBER($H250))</formula>
    </cfRule>
  </conditionalFormatting>
  <conditionalFormatting sqref="J250:L280">
    <cfRule type="expression" dxfId="3471" priority="149">
      <formula>AND($K250 &gt; 0, ISNUMBER($K250))</formula>
    </cfRule>
    <cfRule type="expression" dxfId="3470" priority="150">
      <formula>AND($K250 = 0, ISNUMBER($K250))</formula>
    </cfRule>
    <cfRule type="expression" dxfId="3469" priority="151">
      <formula>AND($K250 &lt; 0, ISNUMBER($K250))</formula>
    </cfRule>
  </conditionalFormatting>
  <conditionalFormatting sqref="M250:O280">
    <cfRule type="expression" dxfId="3468" priority="146">
      <formula>AND($N250 &gt; 0, ISNUMBER($N250))</formula>
    </cfRule>
    <cfRule type="expression" dxfId="3467" priority="147">
      <formula>AND($N250 = 0, ISNUMBER($N250))</formula>
    </cfRule>
    <cfRule type="expression" dxfId="3466" priority="148">
      <formula>AND($N250 &lt; 0, ISNUMBER($N250))</formula>
    </cfRule>
  </conditionalFormatting>
  <conditionalFormatting sqref="D5:F6">
    <cfRule type="expression" dxfId="3465" priority="143">
      <formula>$F$130 &gt; 0</formula>
    </cfRule>
    <cfRule type="expression" dxfId="3464" priority="144">
      <formula>$F$130 = 0</formula>
    </cfRule>
    <cfRule type="expression" dxfId="3463" priority="145">
      <formula>$F$130 &lt; 0</formula>
    </cfRule>
  </conditionalFormatting>
  <conditionalFormatting sqref="D7:F8">
    <cfRule type="expression" dxfId="3462" priority="140">
      <formula>$F$206 &gt; 0</formula>
    </cfRule>
    <cfRule type="expression" dxfId="3461" priority="141">
      <formula>$F$206 = 0</formula>
    </cfRule>
    <cfRule type="expression" dxfId="3460" priority="142">
      <formula>$F$206 &lt; 0</formula>
    </cfRule>
  </conditionalFormatting>
  <conditionalFormatting sqref="D9:F10">
    <cfRule type="expression" dxfId="3459" priority="137">
      <formula>$F$244 &gt; 0</formula>
    </cfRule>
    <cfRule type="expression" dxfId="3458" priority="138">
      <formula>$F$244 = 0</formula>
    </cfRule>
    <cfRule type="expression" dxfId="3457" priority="139">
      <formula>$F$244 &lt; 0</formula>
    </cfRule>
  </conditionalFormatting>
  <conditionalFormatting sqref="D11:F12">
    <cfRule type="expression" dxfId="3456" priority="134">
      <formula>$F$168 &gt; 0</formula>
    </cfRule>
    <cfRule type="expression" dxfId="3455" priority="135">
      <formula>$F$168 = 0</formula>
    </cfRule>
    <cfRule type="expression" dxfId="3454" priority="136">
      <formula>$F$168 &lt; 0</formula>
    </cfRule>
  </conditionalFormatting>
  <conditionalFormatting sqref="D13:F14">
    <cfRule type="expression" dxfId="3453" priority="92">
      <formula>$F$282 &gt; 0</formula>
    </cfRule>
    <cfRule type="expression" dxfId="3452" priority="93">
      <formula>$F$282 = 0</formula>
    </cfRule>
    <cfRule type="expression" dxfId="3451" priority="94">
      <formula>$F$282 &lt; 0</formula>
    </cfRule>
  </conditionalFormatting>
  <conditionalFormatting sqref="D15:F16">
    <cfRule type="expression" dxfId="3450" priority="77">
      <formula>$F$54 &gt; 0</formula>
    </cfRule>
    <cfRule type="expression" dxfId="3449" priority="78">
      <formula>$F$54 = 0</formula>
    </cfRule>
    <cfRule type="expression" dxfId="3448" priority="79">
      <formula>$F$54 &lt; 0</formula>
    </cfRule>
  </conditionalFormatting>
  <conditionalFormatting sqref="G5:I6">
    <cfRule type="expression" dxfId="3447" priority="65">
      <formula>$I$130 &gt; 0</formula>
    </cfRule>
    <cfRule type="expression" dxfId="3446" priority="66">
      <formula>$I$130 = 0</formula>
    </cfRule>
    <cfRule type="expression" dxfId="3445" priority="67">
      <formula>$I$130 &lt; 0</formula>
    </cfRule>
  </conditionalFormatting>
  <conditionalFormatting sqref="G7:I8">
    <cfRule type="expression" dxfId="3444" priority="62">
      <formula>$I$206 &gt; 0</formula>
    </cfRule>
    <cfRule type="expression" dxfId="3443" priority="63">
      <formula>$I$206 = 0</formula>
    </cfRule>
    <cfRule type="expression" dxfId="3442" priority="64">
      <formula>$I$206 &lt; 0</formula>
    </cfRule>
  </conditionalFormatting>
  <conditionalFormatting sqref="G9:I10">
    <cfRule type="expression" dxfId="3441" priority="59">
      <formula>$I$244 &gt; 0</formula>
    </cfRule>
    <cfRule type="expression" dxfId="3440" priority="60">
      <formula>$I$244 = 0</formula>
    </cfRule>
    <cfRule type="expression" dxfId="3439" priority="61">
      <formula>$I$244 &lt; 0</formula>
    </cfRule>
  </conditionalFormatting>
  <conditionalFormatting sqref="G11:I12">
    <cfRule type="expression" dxfId="3438" priority="56">
      <formula>$I$168 &gt; 0</formula>
    </cfRule>
    <cfRule type="expression" dxfId="3437" priority="57">
      <formula>$I$168 = 0</formula>
    </cfRule>
    <cfRule type="expression" dxfId="3436" priority="58">
      <formula>$I$168 &lt; 0</formula>
    </cfRule>
  </conditionalFormatting>
  <conditionalFormatting sqref="G13:I14">
    <cfRule type="expression" dxfId="3435" priority="53">
      <formula>$I$282 &gt; 0</formula>
    </cfRule>
    <cfRule type="expression" dxfId="3434" priority="54">
      <formula>$I$282 = 0</formula>
    </cfRule>
    <cfRule type="expression" dxfId="3433" priority="55">
      <formula>$I$282 &lt; 0</formula>
    </cfRule>
  </conditionalFormatting>
  <conditionalFormatting sqref="G15:I16">
    <cfRule type="expression" dxfId="3432" priority="50">
      <formula>$I$54 &gt; 0</formula>
    </cfRule>
    <cfRule type="expression" dxfId="3431" priority="51">
      <formula>$I$54 = 0</formula>
    </cfRule>
    <cfRule type="expression" dxfId="3430" priority="52">
      <formula>$I$54 &lt; 0</formula>
    </cfRule>
  </conditionalFormatting>
  <conditionalFormatting sqref="J5:L6">
    <cfRule type="expression" dxfId="3429" priority="47">
      <formula>$L$130 &gt; 0</formula>
    </cfRule>
    <cfRule type="expression" dxfId="3428" priority="48">
      <formula>$L$130 = 0</formula>
    </cfRule>
    <cfRule type="expression" dxfId="3427" priority="49">
      <formula>$L$130 &lt; 0</formula>
    </cfRule>
  </conditionalFormatting>
  <conditionalFormatting sqref="J7:L8">
    <cfRule type="expression" dxfId="3426" priority="44">
      <formula>$L$206 &gt; 0</formula>
    </cfRule>
    <cfRule type="expression" dxfId="3425" priority="45">
      <formula>$L$206 = 0</formula>
    </cfRule>
    <cfRule type="expression" dxfId="3424" priority="46">
      <formula>$L$206 &lt; 0</formula>
    </cfRule>
  </conditionalFormatting>
  <conditionalFormatting sqref="J9:L10">
    <cfRule type="expression" dxfId="3423" priority="41">
      <formula>$L$244 &gt; 0</formula>
    </cfRule>
    <cfRule type="expression" dxfId="3422" priority="42">
      <formula>$L$244 = 0</formula>
    </cfRule>
    <cfRule type="expression" dxfId="3421" priority="43">
      <formula>$L$244 &lt; 0</formula>
    </cfRule>
  </conditionalFormatting>
  <conditionalFormatting sqref="J11:L12">
    <cfRule type="expression" dxfId="3420" priority="38">
      <formula>$L$168 &gt; 0</formula>
    </cfRule>
    <cfRule type="expression" dxfId="3419" priority="39">
      <formula>$L$168 = 0</formula>
    </cfRule>
    <cfRule type="expression" dxfId="3418" priority="40">
      <formula>$L$168 &lt; 0</formula>
    </cfRule>
  </conditionalFormatting>
  <conditionalFormatting sqref="J13:L14">
    <cfRule type="expression" dxfId="3417" priority="35">
      <formula>$L$282 &gt; 0</formula>
    </cfRule>
    <cfRule type="expression" dxfId="3416" priority="36">
      <formula>$L$282 = 0</formula>
    </cfRule>
    <cfRule type="expression" dxfId="3415" priority="37">
      <formula>$L$282 &lt; 0</formula>
    </cfRule>
  </conditionalFormatting>
  <conditionalFormatting sqref="J15:L16">
    <cfRule type="expression" dxfId="3414" priority="32">
      <formula>$L$54 &gt; 0</formula>
    </cfRule>
    <cfRule type="expression" dxfId="3413" priority="33">
      <formula>$L$54 = 0</formula>
    </cfRule>
    <cfRule type="expression" dxfId="3412" priority="34">
      <formula>$L$54 &lt; 0</formula>
    </cfRule>
  </conditionalFormatting>
  <conditionalFormatting sqref="M5:O6">
    <cfRule type="expression" dxfId="3411" priority="29">
      <formula>$O$130 &gt; 0</formula>
    </cfRule>
    <cfRule type="expression" dxfId="3410" priority="30">
      <formula>$O$130 = 0</formula>
    </cfRule>
    <cfRule type="expression" dxfId="3409" priority="31">
      <formula>$O$130 &lt; 0</formula>
    </cfRule>
  </conditionalFormatting>
  <conditionalFormatting sqref="M7:O8">
    <cfRule type="expression" dxfId="3408" priority="26">
      <formula>$O$206 &gt; 0</formula>
    </cfRule>
    <cfRule type="expression" dxfId="3407" priority="27">
      <formula>$O$206 = 0</formula>
    </cfRule>
    <cfRule type="expression" dxfId="3406" priority="28">
      <formula>$O$206 &lt; 0</formula>
    </cfRule>
  </conditionalFormatting>
  <conditionalFormatting sqref="M9:O10">
    <cfRule type="expression" dxfId="3405" priority="23">
      <formula>$O$244 &gt; 0</formula>
    </cfRule>
    <cfRule type="expression" dxfId="3404" priority="24">
      <formula>$O$244 = 0</formula>
    </cfRule>
    <cfRule type="expression" dxfId="3403" priority="25">
      <formula>$O$244 &lt; 0</formula>
    </cfRule>
  </conditionalFormatting>
  <conditionalFormatting sqref="M11:O12">
    <cfRule type="expression" dxfId="3402" priority="20">
      <formula>$O$168 &gt; 0</formula>
    </cfRule>
    <cfRule type="expression" dxfId="3401" priority="21">
      <formula>$O$168 = 0</formula>
    </cfRule>
    <cfRule type="expression" dxfId="3400" priority="22">
      <formula>$O$168 &lt; 0</formula>
    </cfRule>
  </conditionalFormatting>
  <conditionalFormatting sqref="M13:O14">
    <cfRule type="expression" dxfId="3399" priority="17">
      <formula>$O$282 &gt; 0</formula>
    </cfRule>
    <cfRule type="expression" dxfId="3398" priority="18">
      <formula>$O$282 = 0</formula>
    </cfRule>
    <cfRule type="expression" dxfId="3397" priority="19">
      <formula>$O$282 &lt; 0</formula>
    </cfRule>
  </conditionalFormatting>
  <conditionalFormatting sqref="M15:O16">
    <cfRule type="expression" dxfId="3396" priority="14">
      <formula>$O$54 &gt; 0</formula>
    </cfRule>
    <cfRule type="expression" dxfId="3395" priority="15">
      <formula>$O$54 = 0</formula>
    </cfRule>
    <cfRule type="expression" dxfId="3394" priority="16">
      <formula>$O$54 &lt; 0</formula>
    </cfRule>
  </conditionalFormatting>
  <conditionalFormatting sqref="D3:F4">
    <cfRule type="expression" dxfId="3393" priority="13">
      <formula>$F$92 &lt; 0</formula>
    </cfRule>
    <cfRule type="expression" dxfId="3392" priority="12">
      <formula>$F$92 = 0</formula>
    </cfRule>
    <cfRule type="expression" dxfId="3391" priority="11">
      <formula>$F$92 &gt; 0</formula>
    </cfRule>
  </conditionalFormatting>
  <conditionalFormatting sqref="G3:I4">
    <cfRule type="expression" dxfId="3390" priority="10">
      <formula>$I$92 &lt; 0</formula>
    </cfRule>
    <cfRule type="expression" dxfId="3389" priority="9">
      <formula>$I$92 = 0</formula>
    </cfRule>
    <cfRule type="expression" dxfId="3388" priority="8">
      <formula>$I$92 &gt; 0</formula>
    </cfRule>
  </conditionalFormatting>
  <conditionalFormatting sqref="J3:L4">
    <cfRule type="expression" dxfId="3387" priority="5">
      <formula>$L$92 &gt; 0</formula>
    </cfRule>
    <cfRule type="expression" dxfId="3386" priority="6">
      <formula>$L$92 = 0</formula>
    </cfRule>
    <cfRule type="expression" dxfId="3385" priority="7">
      <formula>$L$92 &lt; 0</formula>
    </cfRule>
  </conditionalFormatting>
  <conditionalFormatting sqref="M3:O4">
    <cfRule type="expression" dxfId="3384" priority="2">
      <formula>$O$92 &gt; 0</formula>
    </cfRule>
    <cfRule type="expression" dxfId="3383" priority="3">
      <formula>$O$92 = 0</formula>
    </cfRule>
    <cfRule type="expression" dxfId="338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44470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5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2021-10-01(금) 오전 00:00</v>
      </c>
      <c r="C15" s="300"/>
      <c r="D15" s="256" t="str">
        <f>TEXT($G$1, "[$-ko-KR]yyyy-mm-dd(ddd) ") &amp; "오후 14:00"</f>
        <v>2021-10-01(금) 오후 14:00</v>
      </c>
      <c r="E15" s="257"/>
      <c r="F15" s="258"/>
      <c r="G15" s="256" t="str">
        <f>TEXT($G$1, "[$-ko-KR]yyyy-mm-dd(ddd) ") &amp; "오후 19:00"</f>
        <v>2021-10-01(금) 오후 19:00</v>
      </c>
      <c r="H15" s="257"/>
      <c r="I15" s="258"/>
      <c r="J15" s="256" t="str">
        <f>TEXT($G$1, "[$-ko-KR]yyyy-mm-dd(ddd) ") &amp; "오후 21:00"</f>
        <v>2021-10-01(금) 오후 21:00</v>
      </c>
      <c r="K15" s="257"/>
      <c r="L15" s="258"/>
      <c r="M15" s="256" t="str">
        <f>TEXT($G$1+1, "[$-ko-KR]yyyy-mm-dd(ddd) ") &amp; "오전 00:00"</f>
        <v>2021-10-02(토)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57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2021-10-01(금) 오전 00:00</v>
      </c>
      <c r="C42" s="297"/>
      <c r="D42" s="256" t="str">
        <f>TEXT($G$1, "[$-ko-KR]yyyy-mm-dd(ddd) ") &amp; "오후 14:00"</f>
        <v>2021-10-01(금) 오후 14:00</v>
      </c>
      <c r="E42" s="257"/>
      <c r="F42" s="258"/>
      <c r="G42" s="256" t="str">
        <f>TEXT($G$1, "[$-ko-KR]yyyy-mm-dd(ddd) ") &amp; "오후 19:00"</f>
        <v>2021-10-01(금) 오후 19:00</v>
      </c>
      <c r="H42" s="257"/>
      <c r="I42" s="258"/>
      <c r="J42" s="256" t="str">
        <f>TEXT($G$1, "[$-ko-KR]yyyy-mm-dd(ddd) ") &amp; "오후 21:00"</f>
        <v>2021-10-01(금) 오후 21:00</v>
      </c>
      <c r="K42" s="257"/>
      <c r="L42" s="258"/>
      <c r="M42" s="256" t="str">
        <f>TEXT($G$1+1, "[$-ko-KR]yyyy-mm-dd(ddd) ") &amp; "오전 00:00"</f>
        <v>2021-10-02(토)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54"/>
      <c r="R44" s="254"/>
      <c r="S44" s="254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54"/>
      <c r="R45" s="254"/>
      <c r="S45" s="254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59"/>
      <c r="R46" s="259"/>
      <c r="S46" s="259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59"/>
      <c r="R47" s="259"/>
      <c r="S47" s="259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59"/>
      <c r="R48" s="259"/>
      <c r="S48" s="259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59"/>
      <c r="R49" s="259"/>
      <c r="S49" s="259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59"/>
      <c r="R50" s="259"/>
      <c r="S50" s="259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59"/>
      <c r="R51" s="259"/>
      <c r="S51" s="259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68"/>
      <c r="R53" s="269"/>
      <c r="S53" s="270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71"/>
      <c r="R54" s="272"/>
      <c r="S54" s="273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74"/>
      <c r="R55" s="275"/>
      <c r="S55" s="276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59"/>
      <c r="R56" s="259"/>
      <c r="S56" s="259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54"/>
      <c r="R57" s="254"/>
      <c r="S57" s="254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54"/>
      <c r="R58" s="254"/>
      <c r="S58" s="254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59"/>
      <c r="R59" s="259"/>
      <c r="S59" s="259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59"/>
      <c r="R60" s="259"/>
      <c r="S60" s="259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59"/>
      <c r="R61" s="259"/>
      <c r="S61" s="259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81"/>
      <c r="R62" s="282"/>
      <c r="S62" s="283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57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2021-10-01(금) 오전 00:00</v>
      </c>
      <c r="C69" s="297"/>
      <c r="D69" s="256" t="str">
        <f>TEXT($G$1, "[$-ko-KR]yyyy-mm-dd(ddd) ") &amp; "오후 14:00"</f>
        <v>2021-10-01(금) 오후 14:00</v>
      </c>
      <c r="E69" s="257"/>
      <c r="F69" s="258"/>
      <c r="G69" s="256" t="str">
        <f>TEXT($G$1, "[$-ko-KR]yyyy-mm-dd(ddd) ") &amp; "오후 19:00"</f>
        <v>2021-10-01(금) 오후 19:00</v>
      </c>
      <c r="H69" s="257"/>
      <c r="I69" s="258"/>
      <c r="J69" s="256" t="str">
        <f>TEXT($G$1, "[$-ko-KR]yyyy-mm-dd(ddd) ") &amp; "오후 21:00"</f>
        <v>2021-10-01(금) 오후 21:00</v>
      </c>
      <c r="K69" s="257"/>
      <c r="L69" s="258"/>
      <c r="M69" s="256" t="str">
        <f>TEXT($G$1+1, "[$-ko-KR]yyyy-mm-dd(ddd) ") &amp; "오전 00:00"</f>
        <v>2021-10-02(토)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54"/>
      <c r="R71" s="254"/>
      <c r="S71" s="254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54"/>
      <c r="R72" s="254"/>
      <c r="S72" s="254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59"/>
      <c r="R73" s="259"/>
      <c r="S73" s="259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59"/>
      <c r="R74" s="259"/>
      <c r="S74" s="259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59"/>
      <c r="R75" s="259"/>
      <c r="S75" s="259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59"/>
      <c r="R76" s="259"/>
      <c r="S76" s="259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59"/>
      <c r="R77" s="259"/>
      <c r="S77" s="259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59"/>
      <c r="R78" s="259"/>
      <c r="S78" s="259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68"/>
      <c r="R80" s="269"/>
      <c r="S80" s="270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71"/>
      <c r="R81" s="272"/>
      <c r="S81" s="273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74"/>
      <c r="R82" s="275"/>
      <c r="S82" s="276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59"/>
      <c r="R83" s="259"/>
      <c r="S83" s="259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54"/>
      <c r="R84" s="254"/>
      <c r="S84" s="254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54"/>
      <c r="R85" s="254"/>
      <c r="S85" s="254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59"/>
      <c r="R86" s="259"/>
      <c r="S86" s="259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59"/>
      <c r="R87" s="259"/>
      <c r="S87" s="259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59"/>
      <c r="R88" s="259"/>
      <c r="S88" s="259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81"/>
      <c r="R89" s="282"/>
      <c r="S89" s="283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57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2021-10-01(금) 오전 00:00</v>
      </c>
      <c r="C96" s="297"/>
      <c r="D96" s="256" t="str">
        <f>TEXT($G$1, "[$-ko-KR]yyyy-mm-dd(ddd) ") &amp; "오후 14:00"</f>
        <v>2021-10-01(금) 오후 14:00</v>
      </c>
      <c r="E96" s="257"/>
      <c r="F96" s="258"/>
      <c r="G96" s="256" t="str">
        <f>TEXT($G$1, "[$-ko-KR]yyyy-mm-dd(ddd) ") &amp; "오후 19:00"</f>
        <v>2021-10-01(금) 오후 19:00</v>
      </c>
      <c r="H96" s="257"/>
      <c r="I96" s="258"/>
      <c r="J96" s="256" t="str">
        <f>TEXT($G$1, "[$-ko-KR]yyyy-mm-dd(ddd) ") &amp; "오후 21:00"</f>
        <v>2021-10-01(금) 오후 21:00</v>
      </c>
      <c r="K96" s="257"/>
      <c r="L96" s="258"/>
      <c r="M96" s="256" t="str">
        <f>TEXT($G$1+1, "[$-ko-KR]yyyy-mm-dd(ddd) ") &amp; "오전 00:00"</f>
        <v>2021-10-02(토)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54"/>
      <c r="R98" s="254"/>
      <c r="S98" s="254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54"/>
      <c r="R99" s="254"/>
      <c r="S99" s="254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59"/>
      <c r="R100" s="259"/>
      <c r="S100" s="259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59"/>
      <c r="R101" s="259"/>
      <c r="S101" s="259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59"/>
      <c r="R102" s="259"/>
      <c r="S102" s="259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59"/>
      <c r="R103" s="259"/>
      <c r="S103" s="259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59"/>
      <c r="R104" s="259"/>
      <c r="S104" s="259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59"/>
      <c r="R105" s="259"/>
      <c r="S105" s="259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68"/>
      <c r="R107" s="269"/>
      <c r="S107" s="270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71"/>
      <c r="R108" s="272"/>
      <c r="S108" s="273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74"/>
      <c r="R109" s="275"/>
      <c r="S109" s="276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59"/>
      <c r="R110" s="259"/>
      <c r="S110" s="259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54"/>
      <c r="R111" s="254"/>
      <c r="S111" s="254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54"/>
      <c r="R112" s="254"/>
      <c r="S112" s="254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59"/>
      <c r="R113" s="259"/>
      <c r="S113" s="259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59"/>
      <c r="R114" s="259"/>
      <c r="S114" s="259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59"/>
      <c r="R115" s="259"/>
      <c r="S115" s="259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81"/>
      <c r="R116" s="282"/>
      <c r="S116" s="283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57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2021-10-01(금) 오전 00:00</v>
      </c>
      <c r="C123" s="297"/>
      <c r="D123" s="256" t="str">
        <f>TEXT($G$1, "[$-ko-KR]yyyy-mm-dd(ddd) ") &amp; "오후 14:00"</f>
        <v>2021-10-01(금) 오후 14:00</v>
      </c>
      <c r="E123" s="257"/>
      <c r="F123" s="258"/>
      <c r="G123" s="256" t="str">
        <f>TEXT($G$1, "[$-ko-KR]yyyy-mm-dd(ddd) ") &amp; "오후 19:00"</f>
        <v>2021-10-01(금) 오후 19:00</v>
      </c>
      <c r="H123" s="257"/>
      <c r="I123" s="258"/>
      <c r="J123" s="256" t="str">
        <f>TEXT($G$1, "[$-ko-KR]yyyy-mm-dd(ddd) ") &amp; "오후 21:00"</f>
        <v>2021-10-01(금) 오후 21:00</v>
      </c>
      <c r="K123" s="257"/>
      <c r="L123" s="258"/>
      <c r="M123" s="256" t="str">
        <f>TEXT($G$1+1, "[$-ko-KR]yyyy-mm-dd(ddd) ") &amp; "오전 00:00"</f>
        <v>2021-10-02(토)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54"/>
      <c r="R125" s="254"/>
      <c r="S125" s="254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54"/>
      <c r="R126" s="254"/>
      <c r="S126" s="254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59"/>
      <c r="R127" s="259"/>
      <c r="S127" s="259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59"/>
      <c r="R128" s="259"/>
      <c r="S128" s="259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59"/>
      <c r="R129" s="259"/>
      <c r="S129" s="259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59"/>
      <c r="R130" s="259"/>
      <c r="S130" s="259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59"/>
      <c r="R131" s="259"/>
      <c r="S131" s="259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59"/>
      <c r="R132" s="259"/>
      <c r="S132" s="259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68"/>
      <c r="R134" s="269"/>
      <c r="S134" s="270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71"/>
      <c r="R135" s="272"/>
      <c r="S135" s="273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74"/>
      <c r="R136" s="275"/>
      <c r="S136" s="276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59"/>
      <c r="R137" s="259"/>
      <c r="S137" s="259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54"/>
      <c r="R138" s="254"/>
      <c r="S138" s="254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54"/>
      <c r="R139" s="254"/>
      <c r="S139" s="254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59"/>
      <c r="R140" s="259"/>
      <c r="S140" s="259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59"/>
      <c r="R141" s="259"/>
      <c r="S141" s="259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59"/>
      <c r="R142" s="259"/>
      <c r="S142" s="259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81"/>
      <c r="R143" s="282"/>
      <c r="S143" s="283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57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2021-10-01(금) 오전 00:00</v>
      </c>
      <c r="C150" s="297"/>
      <c r="D150" s="256" t="str">
        <f>TEXT($G$1, "[$-ko-KR]yyyy-mm-dd(ddd) ") &amp; "오후 14:00"</f>
        <v>2021-10-01(금) 오후 14:00</v>
      </c>
      <c r="E150" s="257"/>
      <c r="F150" s="258"/>
      <c r="G150" s="256" t="str">
        <f>TEXT($G$1, "[$-ko-KR]yyyy-mm-dd(ddd) ") &amp; "오후 19:00"</f>
        <v>2021-10-01(금) 오후 19:00</v>
      </c>
      <c r="H150" s="257"/>
      <c r="I150" s="258"/>
      <c r="J150" s="256" t="str">
        <f>TEXT($G$1, "[$-ko-KR]yyyy-mm-dd(ddd) ") &amp; "오후 21:00"</f>
        <v>2021-10-01(금) 오후 21:00</v>
      </c>
      <c r="K150" s="257"/>
      <c r="L150" s="258"/>
      <c r="M150" s="256" t="str">
        <f>TEXT($G$1+1, "[$-ko-KR]yyyy-mm-dd(ddd) ") &amp; "오전 00:00"</f>
        <v>2021-10-02(토)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54"/>
      <c r="R152" s="254"/>
      <c r="S152" s="254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54"/>
      <c r="R153" s="254"/>
      <c r="S153" s="254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59"/>
      <c r="R154" s="259"/>
      <c r="S154" s="259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59"/>
      <c r="R155" s="259"/>
      <c r="S155" s="259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59"/>
      <c r="R156" s="259"/>
      <c r="S156" s="259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59"/>
      <c r="R157" s="259"/>
      <c r="S157" s="259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59"/>
      <c r="R158" s="259"/>
      <c r="S158" s="259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59"/>
      <c r="R159" s="259"/>
      <c r="S159" s="259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68"/>
      <c r="R161" s="269"/>
      <c r="S161" s="270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71"/>
      <c r="R162" s="272"/>
      <c r="S162" s="273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74"/>
      <c r="R163" s="275"/>
      <c r="S163" s="276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59"/>
      <c r="R164" s="259"/>
      <c r="S164" s="259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54"/>
      <c r="R165" s="254"/>
      <c r="S165" s="254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54"/>
      <c r="R166" s="254"/>
      <c r="S166" s="254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59"/>
      <c r="R167" s="259"/>
      <c r="S167" s="259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59"/>
      <c r="R168" s="259"/>
      <c r="S168" s="259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59"/>
      <c r="R169" s="259"/>
      <c r="S169" s="259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81"/>
      <c r="R170" s="282"/>
      <c r="S170" s="283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57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2021-10-01(금) 오전 00:00</v>
      </c>
      <c r="C177" s="297"/>
      <c r="D177" s="256" t="str">
        <f>TEXT($G$1, "[$-ko-KR]yyyy-mm-dd(ddd) ") &amp; "오후 14:00"</f>
        <v>2021-10-01(금) 오후 14:00</v>
      </c>
      <c r="E177" s="257"/>
      <c r="F177" s="258"/>
      <c r="G177" s="256" t="str">
        <f>TEXT($G$1, "[$-ko-KR]yyyy-mm-dd(ddd) ") &amp; "오후 19:00"</f>
        <v>2021-10-01(금) 오후 19:00</v>
      </c>
      <c r="H177" s="257"/>
      <c r="I177" s="258"/>
      <c r="J177" s="256" t="str">
        <f>TEXT($G$1, "[$-ko-KR]yyyy-mm-dd(ddd) ") &amp; "오후 21:00"</f>
        <v>2021-10-01(금) 오후 21:00</v>
      </c>
      <c r="K177" s="257"/>
      <c r="L177" s="258"/>
      <c r="M177" s="256" t="str">
        <f>TEXT($G$1+1, "[$-ko-KR]yyyy-mm-dd(ddd) ") &amp; "오전 00:00"</f>
        <v>2021-10-02(토)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54"/>
      <c r="R179" s="254"/>
      <c r="S179" s="254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54"/>
      <c r="R180" s="254"/>
      <c r="S180" s="254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59"/>
      <c r="R181" s="259"/>
      <c r="S181" s="259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59"/>
      <c r="R182" s="259"/>
      <c r="S182" s="259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59"/>
      <c r="R183" s="259"/>
      <c r="S183" s="259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59"/>
      <c r="R184" s="259"/>
      <c r="S184" s="259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59"/>
      <c r="R185" s="259"/>
      <c r="S185" s="259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59"/>
      <c r="R186" s="259"/>
      <c r="S186" s="259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68"/>
      <c r="R188" s="269"/>
      <c r="S188" s="270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71"/>
      <c r="R189" s="272"/>
      <c r="S189" s="273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74"/>
      <c r="R190" s="275"/>
      <c r="S190" s="276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59"/>
      <c r="R191" s="259"/>
      <c r="S191" s="259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54"/>
      <c r="R192" s="254"/>
      <c r="S192" s="254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54"/>
      <c r="R193" s="254"/>
      <c r="S193" s="254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59"/>
      <c r="R194" s="259"/>
      <c r="S194" s="259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59"/>
      <c r="R195" s="259"/>
      <c r="S195" s="259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59"/>
      <c r="R196" s="259"/>
      <c r="S196" s="259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81"/>
      <c r="R197" s="282"/>
      <c r="S197" s="283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71" priority="157">
      <formula>AND($N17 &gt; 0, ISNUMBER($N17))</formula>
    </cfRule>
    <cfRule type="expression" dxfId="3370" priority="158">
      <formula>AND($N17 = 0 * ISNUMBER($N17))</formula>
    </cfRule>
    <cfRule type="expression" dxfId="3369" priority="159">
      <formula>AND($N17 &lt; 0, ISNUMBER($N17))</formula>
    </cfRule>
  </conditionalFormatting>
  <conditionalFormatting sqref="A17:F36">
    <cfRule type="expression" dxfId="3368" priority="166">
      <formula>AND($E17 &gt; 0, ISNUMBER($E17))</formula>
    </cfRule>
    <cfRule type="expression" dxfId="3367" priority="167">
      <formula>AND($E17 = 0 * ISNUMBER($E17))</formula>
    </cfRule>
    <cfRule type="expression" dxfId="3366" priority="168">
      <formula>AND($E17 &lt; 0, ISNUMBER($E17))</formula>
    </cfRule>
  </conditionalFormatting>
  <conditionalFormatting sqref="A17:C36 G17:I36">
    <cfRule type="expression" dxfId="3365" priority="163">
      <formula>AND($H17 &gt; 0, ISNUMBER($H17))</formula>
    </cfRule>
    <cfRule type="expression" dxfId="3364" priority="164">
      <formula>AND($H17 = 0 * ISNUMBER($H17))</formula>
    </cfRule>
    <cfRule type="expression" dxfId="3363" priority="165">
      <formula>AND($H17 &lt; 0, ISNUMBER($H17))</formula>
    </cfRule>
  </conditionalFormatting>
  <conditionalFormatting sqref="A17:C36 J17:L36">
    <cfRule type="expression" dxfId="3362" priority="160">
      <formula>AND($K17 &gt; 0, ISNUMBER($K17))</formula>
    </cfRule>
    <cfRule type="expression" dxfId="3361" priority="161">
      <formula>AND($K17 = 0 * ISNUMBER($K17))</formula>
    </cfRule>
    <cfRule type="expression" dxfId="3360" priority="162">
      <formula>AND($K17 &lt; 0, ISNUMBER($K17))</formula>
    </cfRule>
  </conditionalFormatting>
  <conditionalFormatting sqref="D15:F16 E37:F37">
    <cfRule type="expression" dxfId="3359" priority="154">
      <formula>$E$37 &gt; 0</formula>
    </cfRule>
    <cfRule type="expression" dxfId="3358" priority="155">
      <formula>$E$37 = 0</formula>
    </cfRule>
    <cfRule type="expression" dxfId="3357" priority="156">
      <formula>$E$37 &lt; 0</formula>
    </cfRule>
  </conditionalFormatting>
  <conditionalFormatting sqref="G15:I16 H37:I37">
    <cfRule type="expression" dxfId="3356" priority="151">
      <formula>$H$37 &gt; 0</formula>
    </cfRule>
    <cfRule type="expression" dxfId="3355" priority="152">
      <formula>$H$37 = 0</formula>
    </cfRule>
    <cfRule type="expression" dxfId="3354" priority="153">
      <formula>$H$37 &lt; 0</formula>
    </cfRule>
  </conditionalFormatting>
  <conditionalFormatting sqref="J15:L16 K37:L37">
    <cfRule type="expression" dxfId="3353" priority="148">
      <formula>$K$37 &gt; 0</formula>
    </cfRule>
    <cfRule type="expression" dxfId="3352" priority="149">
      <formula>$K$37 = 0</formula>
    </cfRule>
    <cfRule type="expression" dxfId="3351" priority="150">
      <formula>$K$37 &lt; 0</formula>
    </cfRule>
  </conditionalFormatting>
  <conditionalFormatting sqref="M15:O16 N37:O37">
    <cfRule type="expression" dxfId="3350" priority="145">
      <formula>$N$37 &gt; 0</formula>
    </cfRule>
    <cfRule type="expression" dxfId="3349" priority="146">
      <formula>$N$37 = 0</formula>
    </cfRule>
    <cfRule type="expression" dxfId="3348" priority="147">
      <formula>$N$37 &lt; 0</formula>
    </cfRule>
  </conditionalFormatting>
  <conditionalFormatting sqref="A44:C63 M44:O63">
    <cfRule type="expression" dxfId="3347" priority="133">
      <formula>AND($N44 &gt; 0, ISNUMBER($N44))</formula>
    </cfRule>
    <cfRule type="expression" dxfId="3346" priority="134">
      <formula>AND($N44 = 0 * ISNUMBER($N44))</formula>
    </cfRule>
    <cfRule type="expression" dxfId="3345" priority="135">
      <formula>AND($N44 &lt; 0, ISNUMBER($N44))</formula>
    </cfRule>
  </conditionalFormatting>
  <conditionalFormatting sqref="A44:F63">
    <cfRule type="expression" dxfId="3344" priority="142">
      <formula>AND($E44 &gt; 0, ISNUMBER($E44))</formula>
    </cfRule>
    <cfRule type="expression" dxfId="3343" priority="143">
      <formula>AND($E44 = 0 * ISNUMBER($E44))</formula>
    </cfRule>
    <cfRule type="expression" dxfId="3342" priority="144">
      <formula>AND($E44 &lt; 0, ISNUMBER($E44))</formula>
    </cfRule>
  </conditionalFormatting>
  <conditionalFormatting sqref="A44:C63 G44:I63">
    <cfRule type="expression" dxfId="3341" priority="139">
      <formula>AND($H44 &gt; 0, ISNUMBER($H44))</formula>
    </cfRule>
    <cfRule type="expression" dxfId="3340" priority="140">
      <formula>AND($H44 = 0 * ISNUMBER($H44))</formula>
    </cfRule>
    <cfRule type="expression" dxfId="3339" priority="141">
      <formula>AND($H44 &lt; 0, ISNUMBER($H44))</formula>
    </cfRule>
  </conditionalFormatting>
  <conditionalFormatting sqref="A44:C63 J44:L63">
    <cfRule type="expression" dxfId="3338" priority="136">
      <formula>AND($K44 &gt; 0, ISNUMBER($K44))</formula>
    </cfRule>
    <cfRule type="expression" dxfId="3337" priority="137">
      <formula>AND($K44 = 0 * ISNUMBER($K44))</formula>
    </cfRule>
    <cfRule type="expression" dxfId="3336" priority="138">
      <formula>AND($K44 &lt; 0, ISNUMBER($K44))</formula>
    </cfRule>
  </conditionalFormatting>
  <conditionalFormatting sqref="D42:F43 E64:F64">
    <cfRule type="expression" dxfId="3335" priority="130">
      <formula>$E$64 &gt; 0</formula>
    </cfRule>
    <cfRule type="expression" dxfId="3334" priority="131">
      <formula>$E$64 = 0</formula>
    </cfRule>
    <cfRule type="expression" dxfId="3333" priority="132">
      <formula>$E$64 &lt; 0</formula>
    </cfRule>
  </conditionalFormatting>
  <conditionalFormatting sqref="G42:I43 H64:I64">
    <cfRule type="expression" dxfId="3332" priority="127">
      <formula>$H$64 &gt; 0</formula>
    </cfRule>
    <cfRule type="expression" dxfId="3331" priority="128">
      <formula>$H$64 = 0</formula>
    </cfRule>
    <cfRule type="expression" dxfId="3330" priority="129">
      <formula>$H$64 &lt; 0</formula>
    </cfRule>
  </conditionalFormatting>
  <conditionalFormatting sqref="J42:L43 K64:L64">
    <cfRule type="expression" dxfId="3329" priority="124">
      <formula>$K$64 &gt; 0</formula>
    </cfRule>
    <cfRule type="expression" dxfId="3328" priority="125">
      <formula>$K$64 = 0</formula>
    </cfRule>
    <cfRule type="expression" dxfId="3327" priority="126">
      <formula>$K$64 &lt; 0</formula>
    </cfRule>
  </conditionalFormatting>
  <conditionalFormatting sqref="M42:O43 N64:O64">
    <cfRule type="expression" dxfId="3326" priority="121">
      <formula>$N$64 &gt; 0</formula>
    </cfRule>
    <cfRule type="expression" dxfId="3325" priority="122">
      <formula>$N$64 = 0</formula>
    </cfRule>
    <cfRule type="expression" dxfId="3324" priority="123">
      <formula>$N$64 &lt; 0</formula>
    </cfRule>
  </conditionalFormatting>
  <conditionalFormatting sqref="A71:C90 M71:O90">
    <cfRule type="expression" dxfId="3323" priority="109">
      <formula>AND($N71 &gt; 0, ISNUMBER($N71))</formula>
    </cfRule>
    <cfRule type="expression" dxfId="3322" priority="110">
      <formula>AND($N71 = 0 * ISNUMBER($N71))</formula>
    </cfRule>
    <cfRule type="expression" dxfId="3321" priority="111">
      <formula>AND($N71 &lt; 0, ISNUMBER($N71))</formula>
    </cfRule>
  </conditionalFormatting>
  <conditionalFormatting sqref="A71:F90">
    <cfRule type="expression" dxfId="3320" priority="118">
      <formula>AND($E71 &gt; 0, ISNUMBER($E71))</formula>
    </cfRule>
    <cfRule type="expression" dxfId="3319" priority="119">
      <formula>AND($E71 = 0 * ISNUMBER($E71))</formula>
    </cfRule>
    <cfRule type="expression" dxfId="3318" priority="120">
      <formula>AND($E71 &lt; 0, ISNUMBER($E71))</formula>
    </cfRule>
  </conditionalFormatting>
  <conditionalFormatting sqref="A71:C90 G71:I90">
    <cfRule type="expression" dxfId="3317" priority="115">
      <formula>AND($H71 &gt; 0, ISNUMBER($H71))</formula>
    </cfRule>
    <cfRule type="expression" dxfId="3316" priority="116">
      <formula>AND($H71 = 0 * ISNUMBER($H71))</formula>
    </cfRule>
    <cfRule type="expression" dxfId="3315" priority="117">
      <formula>AND($H71 &lt; 0, ISNUMBER($H71))</formula>
    </cfRule>
  </conditionalFormatting>
  <conditionalFormatting sqref="A71:C90 J71:L90">
    <cfRule type="expression" dxfId="3314" priority="112">
      <formula>AND($K71 &gt; 0, ISNUMBER($K71))</formula>
    </cfRule>
    <cfRule type="expression" dxfId="3313" priority="113">
      <formula>AND($K71 = 0 * ISNUMBER($K71))</formula>
    </cfRule>
    <cfRule type="expression" dxfId="3312" priority="114">
      <formula>AND($K71 &lt; 0, ISNUMBER($K71))</formula>
    </cfRule>
  </conditionalFormatting>
  <conditionalFormatting sqref="D69:F70 E91:F91">
    <cfRule type="expression" dxfId="3311" priority="106">
      <formula>$E$91 &gt; 0</formula>
    </cfRule>
    <cfRule type="expression" dxfId="3310" priority="107">
      <formula>$E$91 = 0</formula>
    </cfRule>
    <cfRule type="expression" dxfId="3309" priority="108">
      <formula>$E$91 &lt; 0</formula>
    </cfRule>
  </conditionalFormatting>
  <conditionalFormatting sqref="G69:I70 H91:I91">
    <cfRule type="expression" dxfId="3308" priority="103">
      <formula>$H$91 &gt; 0</formula>
    </cfRule>
    <cfRule type="expression" dxfId="3307" priority="104">
      <formula>$H$91 = 0</formula>
    </cfRule>
    <cfRule type="expression" dxfId="3306" priority="105">
      <formula>$H$91 &lt; 0</formula>
    </cfRule>
  </conditionalFormatting>
  <conditionalFormatting sqref="J69:L70 K91:L91">
    <cfRule type="expression" dxfId="3305" priority="100">
      <formula>$K$91 &gt; 0</formula>
    </cfRule>
    <cfRule type="expression" dxfId="3304" priority="101">
      <formula>$K$91 = 0</formula>
    </cfRule>
    <cfRule type="expression" dxfId="3303" priority="102">
      <formula>$K$91 &lt; 0</formula>
    </cfRule>
  </conditionalFormatting>
  <conditionalFormatting sqref="M69:O70 N91:O91">
    <cfRule type="expression" dxfId="3302" priority="97">
      <formula>$N$91 &gt; 0</formula>
    </cfRule>
    <cfRule type="expression" dxfId="3301" priority="98">
      <formula>$N$91 = 0</formula>
    </cfRule>
    <cfRule type="expression" dxfId="3300" priority="99">
      <formula>$N$91 &lt; 0</formula>
    </cfRule>
  </conditionalFormatting>
  <conditionalFormatting sqref="A98:C117 M98:O117">
    <cfRule type="expression" dxfId="3299" priority="85">
      <formula>AND($N98 &gt; 0, ISNUMBER($N98))</formula>
    </cfRule>
    <cfRule type="expression" dxfId="3298" priority="86">
      <formula>AND($N98 = 0 * ISNUMBER($N98))</formula>
    </cfRule>
    <cfRule type="expression" dxfId="3297" priority="87">
      <formula>AND($N98 &lt; 0, ISNUMBER($N98))</formula>
    </cfRule>
  </conditionalFormatting>
  <conditionalFormatting sqref="A98:F117">
    <cfRule type="expression" dxfId="3296" priority="94">
      <formula>AND($E98 &gt; 0, ISNUMBER($E98))</formula>
    </cfRule>
    <cfRule type="expression" dxfId="3295" priority="95">
      <formula>AND($E98 = 0 * ISNUMBER($E98))</formula>
    </cfRule>
    <cfRule type="expression" dxfId="3294" priority="96">
      <formula>AND($E98 &lt; 0, ISNUMBER($E98))</formula>
    </cfRule>
  </conditionalFormatting>
  <conditionalFormatting sqref="A98:C117 G98:I117">
    <cfRule type="expression" dxfId="3293" priority="91">
      <formula>AND($H98 &gt; 0, ISNUMBER($H98))</formula>
    </cfRule>
    <cfRule type="expression" dxfId="3292" priority="92">
      <formula>AND($H98 = 0 * ISNUMBER($H98))</formula>
    </cfRule>
    <cfRule type="expression" dxfId="3291" priority="93">
      <formula>AND($H98 &lt; 0, ISNUMBER($H98))</formula>
    </cfRule>
  </conditionalFormatting>
  <conditionalFormatting sqref="A98:C117 J98:L117">
    <cfRule type="expression" dxfId="3290" priority="88">
      <formula>AND($K98 &gt; 0, ISNUMBER($K98))</formula>
    </cfRule>
    <cfRule type="expression" dxfId="3289" priority="89">
      <formula>AND($K98 = 0 * ISNUMBER($K98))</formula>
    </cfRule>
    <cfRule type="expression" dxfId="3288" priority="90">
      <formula>AND($K98 &lt; 0, ISNUMBER($K98))</formula>
    </cfRule>
  </conditionalFormatting>
  <conditionalFormatting sqref="D96:F97 E118:F118">
    <cfRule type="expression" dxfId="3287" priority="82">
      <formula>$E$118 &gt; 0</formula>
    </cfRule>
    <cfRule type="expression" dxfId="3286" priority="83">
      <formula>$E$118 = 0</formula>
    </cfRule>
    <cfRule type="expression" dxfId="3285" priority="84">
      <formula>$E$118 &lt; 0</formula>
    </cfRule>
  </conditionalFormatting>
  <conditionalFormatting sqref="G96:I97 H118:I118">
    <cfRule type="expression" dxfId="3284" priority="79">
      <formula>$H$118 &gt; 0</formula>
    </cfRule>
    <cfRule type="expression" dxfId="3283" priority="80">
      <formula>$H$118 = 0</formula>
    </cfRule>
    <cfRule type="expression" dxfId="3282" priority="81">
      <formula>$H$118 &lt; 0</formula>
    </cfRule>
  </conditionalFormatting>
  <conditionalFormatting sqref="J96:L97 K118:L118">
    <cfRule type="expression" dxfId="3281" priority="76">
      <formula>$K$118 &gt; 0</formula>
    </cfRule>
    <cfRule type="expression" dxfId="3280" priority="77">
      <formula>$K$118 = 0</formula>
    </cfRule>
    <cfRule type="expression" dxfId="3279" priority="78">
      <formula>$K$118 &lt; 0</formula>
    </cfRule>
  </conditionalFormatting>
  <conditionalFormatting sqref="M96:O97 N118:O118">
    <cfRule type="expression" dxfId="3278" priority="73">
      <formula>$N$118 &gt; 0</formula>
    </cfRule>
    <cfRule type="expression" dxfId="3277" priority="74">
      <formula>$N$118 = 0</formula>
    </cfRule>
    <cfRule type="expression" dxfId="3276" priority="75">
      <formula>$N$118 &lt; 0</formula>
    </cfRule>
  </conditionalFormatting>
  <conditionalFormatting sqref="A125:C144 M125:O144">
    <cfRule type="expression" dxfId="3275" priority="61">
      <formula>AND($N125 &gt; 0, ISNUMBER($N125))</formula>
    </cfRule>
    <cfRule type="expression" dxfId="3274" priority="62">
      <formula>AND($N125 = 0 * ISNUMBER($N125))</formula>
    </cfRule>
    <cfRule type="expression" dxfId="3273" priority="63">
      <formula>AND($N125 &lt; 0, ISNUMBER($N125))</formula>
    </cfRule>
  </conditionalFormatting>
  <conditionalFormatting sqref="A125:F144">
    <cfRule type="expression" dxfId="3272" priority="70">
      <formula>AND($E125 &gt; 0, ISNUMBER($E125))</formula>
    </cfRule>
    <cfRule type="expression" dxfId="3271" priority="71">
      <formula>AND($E125 = 0 * ISNUMBER($E125))</formula>
    </cfRule>
    <cfRule type="expression" dxfId="3270" priority="72">
      <formula>AND($E125 &lt; 0, ISNUMBER($E125))</formula>
    </cfRule>
  </conditionalFormatting>
  <conditionalFormatting sqref="A125:C144 G125:I144">
    <cfRule type="expression" dxfId="3269" priority="67">
      <formula>AND($H125 &gt; 0, ISNUMBER($H125))</formula>
    </cfRule>
    <cfRule type="expression" dxfId="3268" priority="68">
      <formula>AND($H125 = 0 * ISNUMBER($H125))</formula>
    </cfRule>
    <cfRule type="expression" dxfId="3267" priority="69">
      <formula>AND($H125 &lt; 0, ISNUMBER($H125))</formula>
    </cfRule>
  </conditionalFormatting>
  <conditionalFormatting sqref="A125:C144 J125:L144">
    <cfRule type="expression" dxfId="3266" priority="64">
      <formula>AND($K125 &gt; 0, ISNUMBER($K125))</formula>
    </cfRule>
    <cfRule type="expression" dxfId="3265" priority="65">
      <formula>AND($K125 = 0 * ISNUMBER($K125))</formula>
    </cfRule>
    <cfRule type="expression" dxfId="3264" priority="66">
      <formula>AND($K125 &lt; 0, ISNUMBER($K125))</formula>
    </cfRule>
  </conditionalFormatting>
  <conditionalFormatting sqref="D123:F124 E145:F145">
    <cfRule type="expression" dxfId="3263" priority="58">
      <formula>$E$145 &gt; 0</formula>
    </cfRule>
    <cfRule type="expression" dxfId="3262" priority="59">
      <formula>$E$145 = 0</formula>
    </cfRule>
    <cfRule type="expression" dxfId="3261" priority="60">
      <formula>$E$145 &lt; 0</formula>
    </cfRule>
  </conditionalFormatting>
  <conditionalFormatting sqref="G123:I124 H145:I145">
    <cfRule type="expression" dxfId="3260" priority="55">
      <formula>$H$145 &gt; 0</formula>
    </cfRule>
    <cfRule type="expression" dxfId="3259" priority="56">
      <formula>$H$145 = 0</formula>
    </cfRule>
    <cfRule type="expression" dxfId="3258" priority="57">
      <formula>$H$145 &lt; 0</formula>
    </cfRule>
  </conditionalFormatting>
  <conditionalFormatting sqref="J123:L124 K145:L145">
    <cfRule type="expression" dxfId="3257" priority="52">
      <formula>$K$145 &gt; 0</formula>
    </cfRule>
    <cfRule type="expression" dxfId="3256" priority="53">
      <formula>$K$145 = 0</formula>
    </cfRule>
    <cfRule type="expression" dxfId="3255" priority="54">
      <formula>$K$145 &lt; 0</formula>
    </cfRule>
  </conditionalFormatting>
  <conditionalFormatting sqref="M123:O124 N145:O145">
    <cfRule type="expression" dxfId="3254" priority="49">
      <formula>$N$145 &gt; 0</formula>
    </cfRule>
    <cfRule type="expression" dxfId="3253" priority="50">
      <formula>$N$145 = 0</formula>
    </cfRule>
    <cfRule type="expression" dxfId="3252" priority="51">
      <formula>$N$145 &lt; 0</formula>
    </cfRule>
  </conditionalFormatting>
  <conditionalFormatting sqref="A152:C171 M152:O171">
    <cfRule type="expression" dxfId="3251" priority="37">
      <formula>AND($N152 &gt; 0, ISNUMBER($N152))</formula>
    </cfRule>
    <cfRule type="expression" dxfId="3250" priority="38">
      <formula>AND($N152 = 0 * ISNUMBER($N152))</formula>
    </cfRule>
    <cfRule type="expression" dxfId="3249" priority="39">
      <formula>AND($N152 &lt; 0, ISNUMBER($N152))</formula>
    </cfRule>
  </conditionalFormatting>
  <conditionalFormatting sqref="A152:F171">
    <cfRule type="expression" dxfId="3248" priority="46">
      <formula>AND($E152 &gt; 0, ISNUMBER($E152))</formula>
    </cfRule>
    <cfRule type="expression" dxfId="3247" priority="47">
      <formula>AND($E152 = 0 * ISNUMBER($E152))</formula>
    </cfRule>
    <cfRule type="expression" dxfId="3246" priority="48">
      <formula>AND($E152 &lt; 0, ISNUMBER($E152))</formula>
    </cfRule>
  </conditionalFormatting>
  <conditionalFormatting sqref="A152:C171 G152:I171">
    <cfRule type="expression" dxfId="3245" priority="43">
      <formula>AND($H152 &gt; 0, ISNUMBER($H152))</formula>
    </cfRule>
    <cfRule type="expression" dxfId="3244" priority="44">
      <formula>AND($H152 = 0 * ISNUMBER($H152))</formula>
    </cfRule>
    <cfRule type="expression" dxfId="3243" priority="45">
      <formula>AND($H152 &lt; 0, ISNUMBER($H152))</formula>
    </cfRule>
  </conditionalFormatting>
  <conditionalFormatting sqref="A152:C171 J152:L171">
    <cfRule type="expression" dxfId="3242" priority="40">
      <formula>AND($K152 &gt; 0, ISNUMBER($K152))</formula>
    </cfRule>
    <cfRule type="expression" dxfId="3241" priority="41">
      <formula>AND($K152 = 0 * ISNUMBER($K152))</formula>
    </cfRule>
    <cfRule type="expression" dxfId="3240" priority="42">
      <formula>AND($K152 &lt; 0, ISNUMBER($K152))</formula>
    </cfRule>
  </conditionalFormatting>
  <conditionalFormatting sqref="D150:F151 E172:F172">
    <cfRule type="expression" dxfId="3239" priority="34">
      <formula>$E$172 &gt; 0</formula>
    </cfRule>
    <cfRule type="expression" dxfId="3238" priority="35">
      <formula>$E$172 = 0</formula>
    </cfRule>
    <cfRule type="expression" dxfId="3237" priority="36">
      <formula>$E$172 &lt; 0</formula>
    </cfRule>
  </conditionalFormatting>
  <conditionalFormatting sqref="G150:I151 H172:I172">
    <cfRule type="expression" dxfId="3236" priority="31">
      <formula>$H$172 &gt; 0</formula>
    </cfRule>
    <cfRule type="expression" dxfId="3235" priority="32">
      <formula>$H$172 = 0</formula>
    </cfRule>
    <cfRule type="expression" dxfId="3234" priority="33">
      <formula>$H$172 &lt; 0</formula>
    </cfRule>
  </conditionalFormatting>
  <conditionalFormatting sqref="J150:L151 K172:L172">
    <cfRule type="expression" dxfId="3233" priority="28">
      <formula>$K$172 &gt; 0</formula>
    </cfRule>
    <cfRule type="expression" dxfId="3232" priority="29">
      <formula>$K$172 = 0</formula>
    </cfRule>
    <cfRule type="expression" dxfId="3231" priority="30">
      <formula>$K$172 &lt; 0</formula>
    </cfRule>
  </conditionalFormatting>
  <conditionalFormatting sqref="M150:O151 N172:O172">
    <cfRule type="expression" dxfId="3230" priority="25">
      <formula>$N$172 &gt; 0</formula>
    </cfRule>
    <cfRule type="expression" dxfId="3229" priority="26">
      <formula>$N$172 = 0</formula>
    </cfRule>
    <cfRule type="expression" dxfId="3228" priority="27">
      <formula>$N$172 &lt; 0</formula>
    </cfRule>
  </conditionalFormatting>
  <conditionalFormatting sqref="A179:C198 M179:O198">
    <cfRule type="expression" dxfId="3227" priority="13">
      <formula>AND($N179 &gt; 0, ISNUMBER($N179))</formula>
    </cfRule>
    <cfRule type="expression" dxfId="3226" priority="14">
      <formula>AND($N179 = 0 * ISNUMBER($N179))</formula>
    </cfRule>
    <cfRule type="expression" dxfId="3225" priority="15">
      <formula>AND($N179 &lt; 0, ISNUMBER($N179))</formula>
    </cfRule>
  </conditionalFormatting>
  <conditionalFormatting sqref="A179:F198">
    <cfRule type="expression" dxfId="3224" priority="22">
      <formula>AND($E179 &gt; 0, ISNUMBER($E179))</formula>
    </cfRule>
    <cfRule type="expression" dxfId="3223" priority="23">
      <formula>AND($E179 = 0 * ISNUMBER($E179))</formula>
    </cfRule>
    <cfRule type="expression" dxfId="3222" priority="24">
      <formula>AND($E179 &lt; 0, ISNUMBER($E179))</formula>
    </cfRule>
  </conditionalFormatting>
  <conditionalFormatting sqref="A179:C198 G179:I198">
    <cfRule type="expression" dxfId="3221" priority="19">
      <formula>AND($H179 &gt; 0, ISNUMBER($H179))</formula>
    </cfRule>
    <cfRule type="expression" dxfId="3220" priority="20">
      <formula>AND($H179 = 0 * ISNUMBER($H179))</formula>
    </cfRule>
    <cfRule type="expression" dxfId="3219" priority="21">
      <formula>AND($H179 &lt; 0, ISNUMBER($H179))</formula>
    </cfRule>
  </conditionalFormatting>
  <conditionalFormatting sqref="A179:C198 J179:L198">
    <cfRule type="expression" dxfId="3218" priority="16">
      <formula>AND($K179 &gt; 0, ISNUMBER($K179))</formula>
    </cfRule>
    <cfRule type="expression" dxfId="3217" priority="17">
      <formula>AND($K179 = 0 * ISNUMBER($K179))</formula>
    </cfRule>
    <cfRule type="expression" dxfId="3216" priority="18">
      <formula>AND($K179 &lt; 0, ISNUMBER($K179))</formula>
    </cfRule>
  </conditionalFormatting>
  <conditionalFormatting sqref="D177:F178 E199:F199">
    <cfRule type="expression" dxfId="3215" priority="10">
      <formula>$E$199 &gt; 0</formula>
    </cfRule>
    <cfRule type="expression" dxfId="3214" priority="11">
      <formula>$E$199 = 0</formula>
    </cfRule>
    <cfRule type="expression" dxfId="3213" priority="12">
      <formula>$E$199 &lt; 0</formula>
    </cfRule>
  </conditionalFormatting>
  <conditionalFormatting sqref="G177:I178 H199:I199">
    <cfRule type="expression" dxfId="3212" priority="7">
      <formula>$H$199 &gt; 0</formula>
    </cfRule>
    <cfRule type="expression" dxfId="3211" priority="8">
      <formula>$H$199 = 0</formula>
    </cfRule>
    <cfRule type="expression" dxfId="3210" priority="9">
      <formula>$H$199 &lt; 0</formula>
    </cfRule>
  </conditionalFormatting>
  <conditionalFormatting sqref="J177:L178 K199:L199">
    <cfRule type="expression" dxfId="3209" priority="4">
      <formula>$K$199 &gt; 0</formula>
    </cfRule>
    <cfRule type="expression" dxfId="3208" priority="5">
      <formula>$K$199 = 0</formula>
    </cfRule>
    <cfRule type="expression" dxfId="3207" priority="6">
      <formula>$K$199 &lt; 0</formula>
    </cfRule>
  </conditionalFormatting>
  <conditionalFormatting sqref="M177:O178 N199:O199">
    <cfRule type="expression" dxfId="3206" priority="1">
      <formula>$N$199 &gt; 0</formula>
    </cfRule>
    <cfRule type="expression" dxfId="3205" priority="2">
      <formula>$N$199 = 0</formula>
    </cfRule>
    <cfRule type="expression" dxfId="32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44471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6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2021-10-02(토) 오전 00:00</v>
      </c>
      <c r="C15" s="300"/>
      <c r="D15" s="256" t="str">
        <f>TEXT($G$1, "[$-ko-KR]yyyy-mm-dd(ddd) ") &amp; "오후 14:00"</f>
        <v>2021-10-02(토) 오후 14:00</v>
      </c>
      <c r="E15" s="257"/>
      <c r="F15" s="258"/>
      <c r="G15" s="256" t="str">
        <f>TEXT($G$1, "[$-ko-KR]yyyy-mm-dd(ddd) ") &amp; "오후 19:00"</f>
        <v>2021-10-02(토) 오후 19:00</v>
      </c>
      <c r="H15" s="257"/>
      <c r="I15" s="258"/>
      <c r="J15" s="256" t="str">
        <f>TEXT($G$1, "[$-ko-KR]yyyy-mm-dd(ddd) ") &amp; "오후 21:00"</f>
        <v>2021-10-02(토) 오후 21:00</v>
      </c>
      <c r="K15" s="257"/>
      <c r="L15" s="258"/>
      <c r="M15" s="256" t="str">
        <f>TEXT($G$1+1, "[$-ko-KR]yyyy-mm-dd(ddd) ") &amp; "오전 00:00"</f>
        <v>2021-10-03(일)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61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2021-10-02(토) 오전 00:00</v>
      </c>
      <c r="C42" s="297"/>
      <c r="D42" s="256" t="str">
        <f>TEXT($G$1, "[$-ko-KR]yyyy-mm-dd(ddd) ") &amp; "오후 14:00"</f>
        <v>2021-10-02(토) 오후 14:00</v>
      </c>
      <c r="E42" s="257"/>
      <c r="F42" s="258"/>
      <c r="G42" s="256" t="str">
        <f>TEXT($G$1, "[$-ko-KR]yyyy-mm-dd(ddd) ") &amp; "오후 19:00"</f>
        <v>2021-10-02(토) 오후 19:00</v>
      </c>
      <c r="H42" s="257"/>
      <c r="I42" s="258"/>
      <c r="J42" s="256" t="str">
        <f>TEXT($G$1, "[$-ko-KR]yyyy-mm-dd(ddd) ") &amp; "오후 21:00"</f>
        <v>2021-10-02(토) 오후 21:00</v>
      </c>
      <c r="K42" s="257"/>
      <c r="L42" s="258"/>
      <c r="M42" s="256" t="str">
        <f>TEXT($G$1+1, "[$-ko-KR]yyyy-mm-dd(ddd) ") &amp; "오전 00:00"</f>
        <v>2021-10-03(일)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54"/>
      <c r="R44" s="254"/>
      <c r="S44" s="254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54"/>
      <c r="R45" s="254"/>
      <c r="S45" s="254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59"/>
      <c r="R46" s="259"/>
      <c r="S46" s="259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59"/>
      <c r="R47" s="259"/>
      <c r="S47" s="259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59"/>
      <c r="R48" s="259"/>
      <c r="S48" s="259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59"/>
      <c r="R49" s="259"/>
      <c r="S49" s="259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59"/>
      <c r="R50" s="259"/>
      <c r="S50" s="259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59"/>
      <c r="R51" s="259"/>
      <c r="S51" s="259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68"/>
      <c r="R53" s="269"/>
      <c r="S53" s="270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71"/>
      <c r="R54" s="272"/>
      <c r="S54" s="273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74"/>
      <c r="R55" s="275"/>
      <c r="S55" s="276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59"/>
      <c r="R56" s="259"/>
      <c r="S56" s="259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54"/>
      <c r="R57" s="254"/>
      <c r="S57" s="254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54"/>
      <c r="R58" s="254"/>
      <c r="S58" s="254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59"/>
      <c r="R59" s="259"/>
      <c r="S59" s="259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59"/>
      <c r="R60" s="259"/>
      <c r="S60" s="259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59"/>
      <c r="R61" s="259"/>
      <c r="S61" s="259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61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2021-10-02(토) 오전 00:00</v>
      </c>
      <c r="C69" s="297"/>
      <c r="D69" s="256" t="str">
        <f>TEXT($G$1, "[$-ko-KR]yyyy-mm-dd(ddd) ") &amp; "오후 14:00"</f>
        <v>2021-10-02(토) 오후 14:00</v>
      </c>
      <c r="E69" s="257"/>
      <c r="F69" s="258"/>
      <c r="G69" s="256" t="str">
        <f>TEXT($G$1, "[$-ko-KR]yyyy-mm-dd(ddd) ") &amp; "오후 19:00"</f>
        <v>2021-10-02(토) 오후 19:00</v>
      </c>
      <c r="H69" s="257"/>
      <c r="I69" s="258"/>
      <c r="J69" s="256" t="str">
        <f>TEXT($G$1, "[$-ko-KR]yyyy-mm-dd(ddd) ") &amp; "오후 21:00"</f>
        <v>2021-10-02(토) 오후 21:00</v>
      </c>
      <c r="K69" s="257"/>
      <c r="L69" s="258"/>
      <c r="M69" s="256" t="str">
        <f>TEXT($G$1+1, "[$-ko-KR]yyyy-mm-dd(ddd) ") &amp; "오전 00:00"</f>
        <v>2021-10-03(일)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54"/>
      <c r="R71" s="254"/>
      <c r="S71" s="254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54"/>
      <c r="R72" s="254"/>
      <c r="S72" s="254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59"/>
      <c r="R73" s="259"/>
      <c r="S73" s="259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59"/>
      <c r="R74" s="259"/>
      <c r="S74" s="259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59"/>
      <c r="R75" s="259"/>
      <c r="S75" s="259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59"/>
      <c r="R76" s="259"/>
      <c r="S76" s="259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59"/>
      <c r="R77" s="259"/>
      <c r="S77" s="259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59"/>
      <c r="R78" s="259"/>
      <c r="S78" s="259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68"/>
      <c r="R80" s="269"/>
      <c r="S80" s="270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71"/>
      <c r="R81" s="272"/>
      <c r="S81" s="273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74"/>
      <c r="R82" s="275"/>
      <c r="S82" s="276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59"/>
      <c r="R83" s="259"/>
      <c r="S83" s="259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54"/>
      <c r="R84" s="254"/>
      <c r="S84" s="254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54"/>
      <c r="R85" s="254"/>
      <c r="S85" s="254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59"/>
      <c r="R86" s="259"/>
      <c r="S86" s="259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59"/>
      <c r="R87" s="259"/>
      <c r="S87" s="259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59"/>
      <c r="R88" s="259"/>
      <c r="S88" s="259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81"/>
      <c r="R89" s="282"/>
      <c r="S89" s="283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61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2021-10-02(토) 오전 00:00</v>
      </c>
      <c r="C96" s="297"/>
      <c r="D96" s="256" t="str">
        <f>TEXT($G$1, "[$-ko-KR]yyyy-mm-dd(ddd) ") &amp; "오후 14:00"</f>
        <v>2021-10-02(토) 오후 14:00</v>
      </c>
      <c r="E96" s="257"/>
      <c r="F96" s="258"/>
      <c r="G96" s="256" t="str">
        <f>TEXT($G$1, "[$-ko-KR]yyyy-mm-dd(ddd) ") &amp; "오후 19:00"</f>
        <v>2021-10-02(토) 오후 19:00</v>
      </c>
      <c r="H96" s="257"/>
      <c r="I96" s="258"/>
      <c r="J96" s="256" t="str">
        <f>TEXT($G$1, "[$-ko-KR]yyyy-mm-dd(ddd) ") &amp; "오후 21:00"</f>
        <v>2021-10-02(토) 오후 21:00</v>
      </c>
      <c r="K96" s="257"/>
      <c r="L96" s="258"/>
      <c r="M96" s="256" t="str">
        <f>TEXT($G$1+1, "[$-ko-KR]yyyy-mm-dd(ddd) ") &amp; "오전 00:00"</f>
        <v>2021-10-03(일)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54"/>
      <c r="R98" s="254"/>
      <c r="S98" s="254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54"/>
      <c r="R99" s="254"/>
      <c r="S99" s="254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59"/>
      <c r="R100" s="259"/>
      <c r="S100" s="259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59"/>
      <c r="R101" s="259"/>
      <c r="S101" s="259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59"/>
      <c r="R102" s="259"/>
      <c r="S102" s="259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59"/>
      <c r="R103" s="259"/>
      <c r="S103" s="259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59"/>
      <c r="R104" s="259"/>
      <c r="S104" s="259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59"/>
      <c r="R105" s="259"/>
      <c r="S105" s="259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68"/>
      <c r="R107" s="269"/>
      <c r="S107" s="270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71"/>
      <c r="R108" s="272"/>
      <c r="S108" s="273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74"/>
      <c r="R109" s="275"/>
      <c r="S109" s="276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59"/>
      <c r="R110" s="259"/>
      <c r="S110" s="259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54"/>
      <c r="R111" s="254"/>
      <c r="S111" s="254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54"/>
      <c r="R112" s="254"/>
      <c r="S112" s="254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59"/>
      <c r="R113" s="259"/>
      <c r="S113" s="259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59"/>
      <c r="R114" s="259"/>
      <c r="S114" s="259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59"/>
      <c r="R115" s="259"/>
      <c r="S115" s="259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81"/>
      <c r="R116" s="282"/>
      <c r="S116" s="283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61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2021-10-02(토) 오전 00:00</v>
      </c>
      <c r="C123" s="297"/>
      <c r="D123" s="256" t="str">
        <f>TEXT($G$1, "[$-ko-KR]yyyy-mm-dd(ddd) ") &amp; "오후 14:00"</f>
        <v>2021-10-02(토) 오후 14:00</v>
      </c>
      <c r="E123" s="257"/>
      <c r="F123" s="258"/>
      <c r="G123" s="256" t="str">
        <f>TEXT($G$1, "[$-ko-KR]yyyy-mm-dd(ddd) ") &amp; "오후 19:00"</f>
        <v>2021-10-02(토) 오후 19:00</v>
      </c>
      <c r="H123" s="257"/>
      <c r="I123" s="258"/>
      <c r="J123" s="256" t="str">
        <f>TEXT($G$1, "[$-ko-KR]yyyy-mm-dd(ddd) ") &amp; "오후 21:00"</f>
        <v>2021-10-02(토) 오후 21:00</v>
      </c>
      <c r="K123" s="257"/>
      <c r="L123" s="258"/>
      <c r="M123" s="256" t="str">
        <f>TEXT($G$1+1, "[$-ko-KR]yyyy-mm-dd(ddd) ") &amp; "오전 00:00"</f>
        <v>2021-10-03(일)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54"/>
      <c r="R125" s="254"/>
      <c r="S125" s="254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54"/>
      <c r="R126" s="254"/>
      <c r="S126" s="254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59"/>
      <c r="R127" s="259"/>
      <c r="S127" s="259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59"/>
      <c r="R128" s="259"/>
      <c r="S128" s="259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59"/>
      <c r="R129" s="259"/>
      <c r="S129" s="259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59"/>
      <c r="R130" s="259"/>
      <c r="S130" s="259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59"/>
      <c r="R131" s="259"/>
      <c r="S131" s="259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59"/>
      <c r="R132" s="259"/>
      <c r="S132" s="259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68"/>
      <c r="R134" s="269"/>
      <c r="S134" s="270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71"/>
      <c r="R135" s="272"/>
      <c r="S135" s="273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74"/>
      <c r="R136" s="275"/>
      <c r="S136" s="276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59"/>
      <c r="R137" s="259"/>
      <c r="S137" s="259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54"/>
      <c r="R138" s="254"/>
      <c r="S138" s="254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54"/>
      <c r="R139" s="254"/>
      <c r="S139" s="254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59"/>
      <c r="R140" s="259"/>
      <c r="S140" s="259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59"/>
      <c r="R141" s="259"/>
      <c r="S141" s="259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59"/>
      <c r="R142" s="259"/>
      <c r="S142" s="259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61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2021-10-02(토) 오전 00:00</v>
      </c>
      <c r="C150" s="297"/>
      <c r="D150" s="256" t="str">
        <f>TEXT($G$1, "[$-ko-KR]yyyy-mm-dd(ddd) ") &amp; "오후 14:00"</f>
        <v>2021-10-02(토) 오후 14:00</v>
      </c>
      <c r="E150" s="257"/>
      <c r="F150" s="258"/>
      <c r="G150" s="256" t="str">
        <f>TEXT($G$1, "[$-ko-KR]yyyy-mm-dd(ddd) ") &amp; "오후 19:00"</f>
        <v>2021-10-02(토) 오후 19:00</v>
      </c>
      <c r="H150" s="257"/>
      <c r="I150" s="258"/>
      <c r="J150" s="256" t="str">
        <f>TEXT($G$1, "[$-ko-KR]yyyy-mm-dd(ddd) ") &amp; "오후 21:00"</f>
        <v>2021-10-02(토) 오후 21:00</v>
      </c>
      <c r="K150" s="257"/>
      <c r="L150" s="258"/>
      <c r="M150" s="256" t="str">
        <f>TEXT($G$1+1, "[$-ko-KR]yyyy-mm-dd(ddd) ") &amp; "오전 00:00"</f>
        <v>2021-10-03(일)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54"/>
      <c r="R152" s="254"/>
      <c r="S152" s="254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54"/>
      <c r="R153" s="254"/>
      <c r="S153" s="254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59"/>
      <c r="R154" s="259"/>
      <c r="S154" s="259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59"/>
      <c r="R155" s="259"/>
      <c r="S155" s="259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59"/>
      <c r="R156" s="259"/>
      <c r="S156" s="259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59"/>
      <c r="R157" s="259"/>
      <c r="S157" s="259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59"/>
      <c r="R158" s="259"/>
      <c r="S158" s="259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59"/>
      <c r="R159" s="259"/>
      <c r="S159" s="259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68"/>
      <c r="R161" s="269"/>
      <c r="S161" s="270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71"/>
      <c r="R162" s="272"/>
      <c r="S162" s="273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74"/>
      <c r="R163" s="275"/>
      <c r="S163" s="276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59"/>
      <c r="R164" s="259"/>
      <c r="S164" s="259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54"/>
      <c r="R165" s="254"/>
      <c r="S165" s="254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54"/>
      <c r="R166" s="254"/>
      <c r="S166" s="254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59"/>
      <c r="R167" s="259"/>
      <c r="S167" s="259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59"/>
      <c r="R168" s="259"/>
      <c r="S168" s="259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59"/>
      <c r="R169" s="259"/>
      <c r="S169" s="259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81"/>
      <c r="R170" s="282"/>
      <c r="S170" s="283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61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2021-10-02(토) 오전 00:00</v>
      </c>
      <c r="C177" s="297"/>
      <c r="D177" s="256" t="str">
        <f>TEXT($G$1, "[$-ko-KR]yyyy-mm-dd(ddd) ") &amp; "오후 14:00"</f>
        <v>2021-10-02(토) 오후 14:00</v>
      </c>
      <c r="E177" s="257"/>
      <c r="F177" s="258"/>
      <c r="G177" s="256" t="str">
        <f>TEXT($G$1, "[$-ko-KR]yyyy-mm-dd(ddd) ") &amp; "오후 19:00"</f>
        <v>2021-10-02(토) 오후 19:00</v>
      </c>
      <c r="H177" s="257"/>
      <c r="I177" s="258"/>
      <c r="J177" s="256" t="str">
        <f>TEXT($G$1, "[$-ko-KR]yyyy-mm-dd(ddd) ") &amp; "오후 21:00"</f>
        <v>2021-10-02(토) 오후 21:00</v>
      </c>
      <c r="K177" s="257"/>
      <c r="L177" s="258"/>
      <c r="M177" s="256" t="str">
        <f>TEXT($G$1+1, "[$-ko-KR]yyyy-mm-dd(ddd) ") &amp; "오전 00:00"</f>
        <v>2021-10-03(일)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54"/>
      <c r="R179" s="254"/>
      <c r="S179" s="254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54"/>
      <c r="R180" s="254"/>
      <c r="S180" s="254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59"/>
      <c r="R181" s="259"/>
      <c r="S181" s="259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59"/>
      <c r="R182" s="259"/>
      <c r="S182" s="259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59"/>
      <c r="R183" s="259"/>
      <c r="S183" s="259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59"/>
      <c r="R184" s="259"/>
      <c r="S184" s="259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59"/>
      <c r="R185" s="259"/>
      <c r="S185" s="259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59"/>
      <c r="R186" s="259"/>
      <c r="S186" s="259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68"/>
      <c r="R188" s="269"/>
      <c r="S188" s="270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71"/>
      <c r="R189" s="272"/>
      <c r="S189" s="273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74"/>
      <c r="R190" s="275"/>
      <c r="S190" s="276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59"/>
      <c r="R191" s="259"/>
      <c r="S191" s="259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54"/>
      <c r="R192" s="254"/>
      <c r="S192" s="254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54"/>
      <c r="R193" s="254"/>
      <c r="S193" s="254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59"/>
      <c r="R194" s="259"/>
      <c r="S194" s="259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59"/>
      <c r="R195" s="259"/>
      <c r="S195" s="259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59"/>
      <c r="R196" s="259"/>
      <c r="S196" s="259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81"/>
      <c r="R197" s="282"/>
      <c r="S197" s="283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44472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6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2021-10-03(일) 오전 00:00</v>
      </c>
      <c r="C15" s="300"/>
      <c r="D15" s="256" t="str">
        <f>TEXT($G$1, "[$-ko-KR]yyyy-mm-dd(ddd) ") &amp; "오후 14:00"</f>
        <v>2021-10-03(일) 오후 14:00</v>
      </c>
      <c r="E15" s="257"/>
      <c r="F15" s="258"/>
      <c r="G15" s="256" t="str">
        <f>TEXT($G$1, "[$-ko-KR]yyyy-mm-dd(ddd) ") &amp; "오후 19:00"</f>
        <v>2021-10-03(일) 오후 19:00</v>
      </c>
      <c r="H15" s="257"/>
      <c r="I15" s="258"/>
      <c r="J15" s="256" t="str">
        <f>TEXT($G$1, "[$-ko-KR]yyyy-mm-dd(ddd) ") &amp; "오후 21:00"</f>
        <v>2021-10-03(일) 오후 21:00</v>
      </c>
      <c r="K15" s="257"/>
      <c r="L15" s="258"/>
      <c r="M15" s="256" t="str">
        <f>TEXT($G$1+1, "[$-ko-KR]yyyy-mm-dd(ddd) ") &amp; "오전 00:00"</f>
        <v>2021-10-04(월)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65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2021-10-03(일) 오전 00:00</v>
      </c>
      <c r="C42" s="297"/>
      <c r="D42" s="256" t="str">
        <f>TEXT($G$1, "[$-ko-KR]yyyy-mm-dd(ddd) ") &amp; "오후 14:00"</f>
        <v>2021-10-03(일) 오후 14:00</v>
      </c>
      <c r="E42" s="257"/>
      <c r="F42" s="258"/>
      <c r="G42" s="256" t="str">
        <f>TEXT($G$1, "[$-ko-KR]yyyy-mm-dd(ddd) ") &amp; "오후 19:00"</f>
        <v>2021-10-03(일) 오후 19:00</v>
      </c>
      <c r="H42" s="257"/>
      <c r="I42" s="258"/>
      <c r="J42" s="256" t="str">
        <f>TEXT($G$1, "[$-ko-KR]yyyy-mm-dd(ddd) ") &amp; "오후 21:00"</f>
        <v>2021-10-03(일) 오후 21:00</v>
      </c>
      <c r="K42" s="257"/>
      <c r="L42" s="258"/>
      <c r="M42" s="256" t="str">
        <f>TEXT($G$1+1, "[$-ko-KR]yyyy-mm-dd(ddd) ") &amp; "오전 00:00"</f>
        <v>2021-10-04(월)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54"/>
      <c r="R44" s="254"/>
      <c r="S44" s="254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54"/>
      <c r="R45" s="254"/>
      <c r="S45" s="254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59"/>
      <c r="R46" s="259"/>
      <c r="S46" s="259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59"/>
      <c r="R47" s="259"/>
      <c r="S47" s="259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59"/>
      <c r="R48" s="259"/>
      <c r="S48" s="259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59"/>
      <c r="R49" s="259"/>
      <c r="S49" s="259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59"/>
      <c r="R50" s="259"/>
      <c r="S50" s="259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59"/>
      <c r="R51" s="259"/>
      <c r="S51" s="259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68"/>
      <c r="R53" s="269"/>
      <c r="S53" s="270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71"/>
      <c r="R54" s="272"/>
      <c r="S54" s="273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74"/>
      <c r="R55" s="275"/>
      <c r="S55" s="276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59"/>
      <c r="R56" s="259"/>
      <c r="S56" s="259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54"/>
      <c r="R57" s="254"/>
      <c r="S57" s="254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54"/>
      <c r="R58" s="254"/>
      <c r="S58" s="254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59"/>
      <c r="R59" s="259"/>
      <c r="S59" s="259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59"/>
      <c r="R60" s="259"/>
      <c r="S60" s="259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65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2021-10-03(일) 오전 00:00</v>
      </c>
      <c r="C69" s="297"/>
      <c r="D69" s="256" t="str">
        <f>TEXT($G$1, "[$-ko-KR]yyyy-mm-dd(ddd) ") &amp; "오후 14:00"</f>
        <v>2021-10-03(일) 오후 14:00</v>
      </c>
      <c r="E69" s="257"/>
      <c r="F69" s="258"/>
      <c r="G69" s="256" t="str">
        <f>TEXT($G$1, "[$-ko-KR]yyyy-mm-dd(ddd) ") &amp; "오후 19:00"</f>
        <v>2021-10-03(일) 오후 19:00</v>
      </c>
      <c r="H69" s="257"/>
      <c r="I69" s="258"/>
      <c r="J69" s="256" t="str">
        <f>TEXT($G$1, "[$-ko-KR]yyyy-mm-dd(ddd) ") &amp; "오후 21:00"</f>
        <v>2021-10-03(일) 오후 21:00</v>
      </c>
      <c r="K69" s="257"/>
      <c r="L69" s="258"/>
      <c r="M69" s="256" t="str">
        <f>TEXT($G$1+1, "[$-ko-KR]yyyy-mm-dd(ddd) ") &amp; "오전 00:00"</f>
        <v>2021-10-04(월)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54"/>
      <c r="R71" s="254"/>
      <c r="S71" s="254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54"/>
      <c r="R72" s="254"/>
      <c r="S72" s="254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59"/>
      <c r="R73" s="259"/>
      <c r="S73" s="259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59"/>
      <c r="R74" s="259"/>
      <c r="S74" s="259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59"/>
      <c r="R75" s="259"/>
      <c r="S75" s="259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59"/>
      <c r="R76" s="259"/>
      <c r="S76" s="259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59"/>
      <c r="R77" s="259"/>
      <c r="S77" s="259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59"/>
      <c r="R78" s="259"/>
      <c r="S78" s="259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68"/>
      <c r="R80" s="269"/>
      <c r="S80" s="270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71"/>
      <c r="R81" s="272"/>
      <c r="S81" s="273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74"/>
      <c r="R82" s="275"/>
      <c r="S82" s="276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59"/>
      <c r="R83" s="259"/>
      <c r="S83" s="259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54"/>
      <c r="R84" s="254"/>
      <c r="S84" s="254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54"/>
      <c r="R85" s="254"/>
      <c r="S85" s="254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59"/>
      <c r="R86" s="259"/>
      <c r="S86" s="259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59"/>
      <c r="R87" s="259"/>
      <c r="S87" s="259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59"/>
      <c r="R88" s="259"/>
      <c r="S88" s="259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81"/>
      <c r="R89" s="282"/>
      <c r="S89" s="283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65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2021-10-03(일) 오전 00:00</v>
      </c>
      <c r="C96" s="297"/>
      <c r="D96" s="256" t="str">
        <f>TEXT($G$1, "[$-ko-KR]yyyy-mm-dd(ddd) ") &amp; "오후 14:00"</f>
        <v>2021-10-03(일) 오후 14:00</v>
      </c>
      <c r="E96" s="257"/>
      <c r="F96" s="258"/>
      <c r="G96" s="256" t="str">
        <f>TEXT($G$1, "[$-ko-KR]yyyy-mm-dd(ddd) ") &amp; "오후 19:00"</f>
        <v>2021-10-03(일) 오후 19:00</v>
      </c>
      <c r="H96" s="257"/>
      <c r="I96" s="258"/>
      <c r="J96" s="256" t="str">
        <f>TEXT($G$1, "[$-ko-KR]yyyy-mm-dd(ddd) ") &amp; "오후 21:00"</f>
        <v>2021-10-03(일) 오후 21:00</v>
      </c>
      <c r="K96" s="257"/>
      <c r="L96" s="258"/>
      <c r="M96" s="256" t="str">
        <f>TEXT($G$1+1, "[$-ko-KR]yyyy-mm-dd(ddd) ") &amp; "오전 00:00"</f>
        <v>2021-10-04(월)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54"/>
      <c r="R98" s="254"/>
      <c r="S98" s="254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54"/>
      <c r="R99" s="254"/>
      <c r="S99" s="254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59"/>
      <c r="R100" s="259"/>
      <c r="S100" s="259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59"/>
      <c r="R101" s="259"/>
      <c r="S101" s="259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59"/>
      <c r="R102" s="259"/>
      <c r="S102" s="259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59"/>
      <c r="R103" s="259"/>
      <c r="S103" s="259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59"/>
      <c r="R104" s="259"/>
      <c r="S104" s="259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59"/>
      <c r="R105" s="259"/>
      <c r="S105" s="259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68"/>
      <c r="R107" s="269"/>
      <c r="S107" s="270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71"/>
      <c r="R108" s="272"/>
      <c r="S108" s="273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74"/>
      <c r="R109" s="275"/>
      <c r="S109" s="276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59"/>
      <c r="R110" s="259"/>
      <c r="S110" s="259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54"/>
      <c r="R111" s="254"/>
      <c r="S111" s="254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54"/>
      <c r="R112" s="254"/>
      <c r="S112" s="254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59"/>
      <c r="R113" s="259"/>
      <c r="S113" s="259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59"/>
      <c r="R114" s="259"/>
      <c r="S114" s="259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59"/>
      <c r="R115" s="259"/>
      <c r="S115" s="259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81"/>
      <c r="R116" s="282"/>
      <c r="S116" s="283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65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2021-10-03(일) 오전 00:00</v>
      </c>
      <c r="C123" s="297"/>
      <c r="D123" s="256" t="str">
        <f>TEXT($G$1, "[$-ko-KR]yyyy-mm-dd(ddd) ") &amp; "오후 14:00"</f>
        <v>2021-10-03(일) 오후 14:00</v>
      </c>
      <c r="E123" s="257"/>
      <c r="F123" s="258"/>
      <c r="G123" s="256" t="str">
        <f>TEXT($G$1, "[$-ko-KR]yyyy-mm-dd(ddd) ") &amp; "오후 19:00"</f>
        <v>2021-10-03(일) 오후 19:00</v>
      </c>
      <c r="H123" s="257"/>
      <c r="I123" s="258"/>
      <c r="J123" s="256" t="str">
        <f>TEXT($G$1, "[$-ko-KR]yyyy-mm-dd(ddd) ") &amp; "오후 21:00"</f>
        <v>2021-10-03(일) 오후 21:00</v>
      </c>
      <c r="K123" s="257"/>
      <c r="L123" s="258"/>
      <c r="M123" s="256" t="str">
        <f>TEXT($G$1+1, "[$-ko-KR]yyyy-mm-dd(ddd) ") &amp; "오전 00:00"</f>
        <v>2021-10-04(월)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54"/>
      <c r="R125" s="254"/>
      <c r="S125" s="254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54"/>
      <c r="R126" s="254"/>
      <c r="S126" s="254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59"/>
      <c r="R127" s="259"/>
      <c r="S127" s="259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59"/>
      <c r="R128" s="259"/>
      <c r="S128" s="259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59"/>
      <c r="R129" s="259"/>
      <c r="S129" s="259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59"/>
      <c r="R130" s="259"/>
      <c r="S130" s="259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59"/>
      <c r="R131" s="259"/>
      <c r="S131" s="259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59"/>
      <c r="R132" s="259"/>
      <c r="S132" s="259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68"/>
      <c r="R134" s="269"/>
      <c r="S134" s="270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71"/>
      <c r="R135" s="272"/>
      <c r="S135" s="273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74"/>
      <c r="R136" s="275"/>
      <c r="S136" s="276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59"/>
      <c r="R137" s="259"/>
      <c r="S137" s="259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54"/>
      <c r="R138" s="254"/>
      <c r="S138" s="254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54"/>
      <c r="R139" s="254"/>
      <c r="S139" s="254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59"/>
      <c r="R140" s="259"/>
      <c r="S140" s="259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59"/>
      <c r="R141" s="259"/>
      <c r="S141" s="259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65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2021-10-03(일) 오전 00:00</v>
      </c>
      <c r="C150" s="297"/>
      <c r="D150" s="256" t="str">
        <f>TEXT($G$1, "[$-ko-KR]yyyy-mm-dd(ddd) ") &amp; "오후 14:00"</f>
        <v>2021-10-03(일) 오후 14:00</v>
      </c>
      <c r="E150" s="257"/>
      <c r="F150" s="258"/>
      <c r="G150" s="256" t="str">
        <f>TEXT($G$1, "[$-ko-KR]yyyy-mm-dd(ddd) ") &amp; "오후 19:00"</f>
        <v>2021-10-03(일) 오후 19:00</v>
      </c>
      <c r="H150" s="257"/>
      <c r="I150" s="258"/>
      <c r="J150" s="256" t="str">
        <f>TEXT($G$1, "[$-ko-KR]yyyy-mm-dd(ddd) ") &amp; "오후 21:00"</f>
        <v>2021-10-03(일) 오후 21:00</v>
      </c>
      <c r="K150" s="257"/>
      <c r="L150" s="258"/>
      <c r="M150" s="256" t="str">
        <f>TEXT($G$1+1, "[$-ko-KR]yyyy-mm-dd(ddd) ") &amp; "오전 00:00"</f>
        <v>2021-10-04(월)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54"/>
      <c r="R152" s="254"/>
      <c r="S152" s="254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54"/>
      <c r="R153" s="254"/>
      <c r="S153" s="254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59"/>
      <c r="R154" s="259"/>
      <c r="S154" s="259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59"/>
      <c r="R155" s="259"/>
      <c r="S155" s="259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59"/>
      <c r="R156" s="259"/>
      <c r="S156" s="259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59"/>
      <c r="R157" s="259"/>
      <c r="S157" s="259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59"/>
      <c r="R158" s="259"/>
      <c r="S158" s="259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59"/>
      <c r="R159" s="259"/>
      <c r="S159" s="259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68"/>
      <c r="R161" s="269"/>
      <c r="S161" s="270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71"/>
      <c r="R162" s="272"/>
      <c r="S162" s="273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74"/>
      <c r="R163" s="275"/>
      <c r="S163" s="276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59"/>
      <c r="R164" s="259"/>
      <c r="S164" s="259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54"/>
      <c r="R165" s="254"/>
      <c r="S165" s="254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54"/>
      <c r="R166" s="254"/>
      <c r="S166" s="254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59"/>
      <c r="R167" s="259"/>
      <c r="S167" s="259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59"/>
      <c r="R168" s="259"/>
      <c r="S168" s="259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59"/>
      <c r="R169" s="259"/>
      <c r="S169" s="259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81"/>
      <c r="R170" s="282"/>
      <c r="S170" s="283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65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2021-10-03(일) 오전 00:00</v>
      </c>
      <c r="C177" s="297"/>
      <c r="D177" s="256" t="str">
        <f>TEXT($G$1, "[$-ko-KR]yyyy-mm-dd(ddd) ") &amp; "오후 14:00"</f>
        <v>2021-10-03(일) 오후 14:00</v>
      </c>
      <c r="E177" s="257"/>
      <c r="F177" s="258"/>
      <c r="G177" s="256" t="str">
        <f>TEXT($G$1, "[$-ko-KR]yyyy-mm-dd(ddd) ") &amp; "오후 19:00"</f>
        <v>2021-10-03(일) 오후 19:00</v>
      </c>
      <c r="H177" s="257"/>
      <c r="I177" s="258"/>
      <c r="J177" s="256" t="str">
        <f>TEXT($G$1, "[$-ko-KR]yyyy-mm-dd(ddd) ") &amp; "오후 21:00"</f>
        <v>2021-10-03(일) 오후 21:00</v>
      </c>
      <c r="K177" s="257"/>
      <c r="L177" s="258"/>
      <c r="M177" s="256" t="str">
        <f>TEXT($G$1+1, "[$-ko-KR]yyyy-mm-dd(ddd) ") &amp; "오전 00:00"</f>
        <v>2021-10-04(월)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54"/>
      <c r="R179" s="254"/>
      <c r="S179" s="254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54"/>
      <c r="R180" s="254"/>
      <c r="S180" s="254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59"/>
      <c r="R181" s="259"/>
      <c r="S181" s="259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59"/>
      <c r="R182" s="259"/>
      <c r="S182" s="259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59"/>
      <c r="R183" s="259"/>
      <c r="S183" s="259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59"/>
      <c r="R184" s="259"/>
      <c r="S184" s="259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59"/>
      <c r="R185" s="259"/>
      <c r="S185" s="259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59"/>
      <c r="R186" s="259"/>
      <c r="S186" s="259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68"/>
      <c r="R188" s="269"/>
      <c r="S188" s="270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71"/>
      <c r="R189" s="272"/>
      <c r="S189" s="273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74"/>
      <c r="R190" s="275"/>
      <c r="S190" s="276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59"/>
      <c r="R191" s="259"/>
      <c r="S191" s="259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54"/>
      <c r="R192" s="254"/>
      <c r="S192" s="254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54"/>
      <c r="R193" s="254"/>
      <c r="S193" s="254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59"/>
      <c r="R194" s="259"/>
      <c r="S194" s="259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59"/>
      <c r="R195" s="259"/>
      <c r="S195" s="259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59"/>
      <c r="R196" s="259"/>
      <c r="S196" s="259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81"/>
      <c r="R197" s="282"/>
      <c r="S197" s="283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44473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6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2021-10-04(월) 오전 00:00</v>
      </c>
      <c r="C15" s="300"/>
      <c r="D15" s="256" t="str">
        <f>TEXT($G$1, "[$-ko-KR]yyyy-mm-dd(ddd) ") &amp; "오후 14:00"</f>
        <v>2021-10-04(월) 오후 14:00</v>
      </c>
      <c r="E15" s="257"/>
      <c r="F15" s="258"/>
      <c r="G15" s="256" t="str">
        <f>TEXT($G$1, "[$-ko-KR]yyyy-mm-dd(ddd) ") &amp; "오후 19:00"</f>
        <v>2021-10-04(월) 오후 19:00</v>
      </c>
      <c r="H15" s="257"/>
      <c r="I15" s="258"/>
      <c r="J15" s="256" t="str">
        <f>TEXT($G$1, "[$-ko-KR]yyyy-mm-dd(ddd) ") &amp; "오후 21:00"</f>
        <v>2021-10-04(월) 오후 21:00</v>
      </c>
      <c r="K15" s="257"/>
      <c r="L15" s="258"/>
      <c r="M15" s="256" t="str">
        <f>TEXT($G$1+1, "[$-ko-KR]yyyy-mm-dd(ddd) ") &amp; "오전 00:00"</f>
        <v>2021-10-05(화)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69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2021-10-04(월) 오전 00:00</v>
      </c>
      <c r="C42" s="297"/>
      <c r="D42" s="256" t="str">
        <f>TEXT($G$1, "[$-ko-KR]yyyy-mm-dd(ddd) ") &amp; "오후 14:00"</f>
        <v>2021-10-04(월) 오후 14:00</v>
      </c>
      <c r="E42" s="257"/>
      <c r="F42" s="258"/>
      <c r="G42" s="256" t="str">
        <f>TEXT($G$1, "[$-ko-KR]yyyy-mm-dd(ddd) ") &amp; "오후 19:00"</f>
        <v>2021-10-04(월) 오후 19:00</v>
      </c>
      <c r="H42" s="257"/>
      <c r="I42" s="258"/>
      <c r="J42" s="256" t="str">
        <f>TEXT($G$1, "[$-ko-KR]yyyy-mm-dd(ddd) ") &amp; "오후 21:00"</f>
        <v>2021-10-04(월) 오후 21:00</v>
      </c>
      <c r="K42" s="257"/>
      <c r="L42" s="258"/>
      <c r="M42" s="256" t="str">
        <f>TEXT($G$1+1, "[$-ko-KR]yyyy-mm-dd(ddd) ") &amp; "오전 00:00"</f>
        <v>2021-10-05(화)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54"/>
      <c r="R44" s="254"/>
      <c r="S44" s="254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54"/>
      <c r="R45" s="254"/>
      <c r="S45" s="254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59"/>
      <c r="R46" s="259"/>
      <c r="S46" s="259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59"/>
      <c r="R47" s="259"/>
      <c r="S47" s="259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59"/>
      <c r="R48" s="259"/>
      <c r="S48" s="259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59"/>
      <c r="R49" s="259"/>
      <c r="S49" s="259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59"/>
      <c r="R50" s="259"/>
      <c r="S50" s="259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59"/>
      <c r="R51" s="259"/>
      <c r="S51" s="259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68"/>
      <c r="R53" s="269"/>
      <c r="S53" s="270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71"/>
      <c r="R54" s="272"/>
      <c r="S54" s="273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74"/>
      <c r="R55" s="275"/>
      <c r="S55" s="276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59"/>
      <c r="R56" s="259"/>
      <c r="S56" s="259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54"/>
      <c r="R57" s="254"/>
      <c r="S57" s="254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54"/>
      <c r="R58" s="254"/>
      <c r="S58" s="254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59"/>
      <c r="R59" s="259"/>
      <c r="S59" s="259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59"/>
      <c r="R60" s="259"/>
      <c r="S60" s="259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69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2021-10-04(월) 오전 00:00</v>
      </c>
      <c r="C69" s="297"/>
      <c r="D69" s="256" t="str">
        <f>TEXT($G$1, "[$-ko-KR]yyyy-mm-dd(ddd) ") &amp; "오후 14:00"</f>
        <v>2021-10-04(월) 오후 14:00</v>
      </c>
      <c r="E69" s="257"/>
      <c r="F69" s="258"/>
      <c r="G69" s="256" t="str">
        <f>TEXT($G$1, "[$-ko-KR]yyyy-mm-dd(ddd) ") &amp; "오후 19:00"</f>
        <v>2021-10-04(월) 오후 19:00</v>
      </c>
      <c r="H69" s="257"/>
      <c r="I69" s="258"/>
      <c r="J69" s="256" t="str">
        <f>TEXT($G$1, "[$-ko-KR]yyyy-mm-dd(ddd) ") &amp; "오후 21:00"</f>
        <v>2021-10-04(월) 오후 21:00</v>
      </c>
      <c r="K69" s="257"/>
      <c r="L69" s="258"/>
      <c r="M69" s="256" t="str">
        <f>TEXT($G$1+1, "[$-ko-KR]yyyy-mm-dd(ddd) ") &amp; "오전 00:00"</f>
        <v>2021-10-05(화)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54"/>
      <c r="R71" s="254"/>
      <c r="S71" s="254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54"/>
      <c r="R72" s="254"/>
      <c r="S72" s="254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59"/>
      <c r="R73" s="259"/>
      <c r="S73" s="259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59"/>
      <c r="R74" s="259"/>
      <c r="S74" s="259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59"/>
      <c r="R75" s="259"/>
      <c r="S75" s="259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59"/>
      <c r="R76" s="259"/>
      <c r="S76" s="259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59"/>
      <c r="R77" s="259"/>
      <c r="S77" s="259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59"/>
      <c r="R78" s="259"/>
      <c r="S78" s="259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68"/>
      <c r="R80" s="269"/>
      <c r="S80" s="270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71"/>
      <c r="R81" s="272"/>
      <c r="S81" s="273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74"/>
      <c r="R82" s="275"/>
      <c r="S82" s="276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59"/>
      <c r="R83" s="259"/>
      <c r="S83" s="259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54"/>
      <c r="R84" s="254"/>
      <c r="S84" s="254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54"/>
      <c r="R85" s="254"/>
      <c r="S85" s="254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59"/>
      <c r="R86" s="259"/>
      <c r="S86" s="259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59"/>
      <c r="R87" s="259"/>
      <c r="S87" s="259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59"/>
      <c r="R88" s="259"/>
      <c r="S88" s="259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81"/>
      <c r="R89" s="282"/>
      <c r="S89" s="283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69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2021-10-04(월) 오전 00:00</v>
      </c>
      <c r="C96" s="297"/>
      <c r="D96" s="256" t="str">
        <f>TEXT($G$1, "[$-ko-KR]yyyy-mm-dd(ddd) ") &amp; "오후 14:00"</f>
        <v>2021-10-04(월) 오후 14:00</v>
      </c>
      <c r="E96" s="257"/>
      <c r="F96" s="258"/>
      <c r="G96" s="256" t="str">
        <f>TEXT($G$1, "[$-ko-KR]yyyy-mm-dd(ddd) ") &amp; "오후 19:00"</f>
        <v>2021-10-04(월) 오후 19:00</v>
      </c>
      <c r="H96" s="257"/>
      <c r="I96" s="258"/>
      <c r="J96" s="256" t="str">
        <f>TEXT($G$1, "[$-ko-KR]yyyy-mm-dd(ddd) ") &amp; "오후 21:00"</f>
        <v>2021-10-04(월) 오후 21:00</v>
      </c>
      <c r="K96" s="257"/>
      <c r="L96" s="258"/>
      <c r="M96" s="256" t="str">
        <f>TEXT($G$1+1, "[$-ko-KR]yyyy-mm-dd(ddd) ") &amp; "오전 00:00"</f>
        <v>2021-10-05(화)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54"/>
      <c r="R98" s="254"/>
      <c r="S98" s="254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54"/>
      <c r="R99" s="254"/>
      <c r="S99" s="254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59"/>
      <c r="R100" s="259"/>
      <c r="S100" s="259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59"/>
      <c r="R101" s="259"/>
      <c r="S101" s="259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59"/>
      <c r="R102" s="259"/>
      <c r="S102" s="259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59"/>
      <c r="R103" s="259"/>
      <c r="S103" s="259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59"/>
      <c r="R104" s="259"/>
      <c r="S104" s="259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59"/>
      <c r="R105" s="259"/>
      <c r="S105" s="259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68"/>
      <c r="R107" s="269"/>
      <c r="S107" s="270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71"/>
      <c r="R108" s="272"/>
      <c r="S108" s="273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74"/>
      <c r="R109" s="275"/>
      <c r="S109" s="276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59"/>
      <c r="R110" s="259"/>
      <c r="S110" s="259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54"/>
      <c r="R111" s="254"/>
      <c r="S111" s="254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54"/>
      <c r="R112" s="254"/>
      <c r="S112" s="254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59"/>
      <c r="R113" s="259"/>
      <c r="S113" s="259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59"/>
      <c r="R114" s="259"/>
      <c r="S114" s="259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59"/>
      <c r="R115" s="259"/>
      <c r="S115" s="259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81"/>
      <c r="R116" s="282"/>
      <c r="S116" s="283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69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2021-10-04(월) 오전 00:00</v>
      </c>
      <c r="C123" s="297"/>
      <c r="D123" s="256" t="str">
        <f>TEXT($G$1, "[$-ko-KR]yyyy-mm-dd(ddd) ") &amp; "오후 14:00"</f>
        <v>2021-10-04(월) 오후 14:00</v>
      </c>
      <c r="E123" s="257"/>
      <c r="F123" s="258"/>
      <c r="G123" s="256" t="str">
        <f>TEXT($G$1, "[$-ko-KR]yyyy-mm-dd(ddd) ") &amp; "오후 19:00"</f>
        <v>2021-10-04(월) 오후 19:00</v>
      </c>
      <c r="H123" s="257"/>
      <c r="I123" s="258"/>
      <c r="J123" s="256" t="str">
        <f>TEXT($G$1, "[$-ko-KR]yyyy-mm-dd(ddd) ") &amp; "오후 21:00"</f>
        <v>2021-10-04(월) 오후 21:00</v>
      </c>
      <c r="K123" s="257"/>
      <c r="L123" s="258"/>
      <c r="M123" s="256" t="str">
        <f>TEXT($G$1+1, "[$-ko-KR]yyyy-mm-dd(ddd) ") &amp; "오전 00:00"</f>
        <v>2021-10-05(화)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54"/>
      <c r="R125" s="254"/>
      <c r="S125" s="254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54"/>
      <c r="R126" s="254"/>
      <c r="S126" s="254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59"/>
      <c r="R127" s="259"/>
      <c r="S127" s="259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59"/>
      <c r="R128" s="259"/>
      <c r="S128" s="259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59"/>
      <c r="R129" s="259"/>
      <c r="S129" s="259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59"/>
      <c r="R130" s="259"/>
      <c r="S130" s="259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59"/>
      <c r="R131" s="259"/>
      <c r="S131" s="259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59"/>
      <c r="R132" s="259"/>
      <c r="S132" s="259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68"/>
      <c r="R134" s="269"/>
      <c r="S134" s="270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71"/>
      <c r="R135" s="272"/>
      <c r="S135" s="273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74"/>
      <c r="R136" s="275"/>
      <c r="S136" s="276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59"/>
      <c r="R137" s="259"/>
      <c r="S137" s="259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54"/>
      <c r="R138" s="254"/>
      <c r="S138" s="254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54"/>
      <c r="R139" s="254"/>
      <c r="S139" s="254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59"/>
      <c r="R140" s="259"/>
      <c r="S140" s="259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59"/>
      <c r="R141" s="259"/>
      <c r="S141" s="259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69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2021-10-04(월) 오전 00:00</v>
      </c>
      <c r="C150" s="297"/>
      <c r="D150" s="256" t="str">
        <f>TEXT($G$1, "[$-ko-KR]yyyy-mm-dd(ddd) ") &amp; "오후 14:00"</f>
        <v>2021-10-04(월) 오후 14:00</v>
      </c>
      <c r="E150" s="257"/>
      <c r="F150" s="258"/>
      <c r="G150" s="256" t="str">
        <f>TEXT($G$1, "[$-ko-KR]yyyy-mm-dd(ddd) ") &amp; "오후 19:00"</f>
        <v>2021-10-04(월) 오후 19:00</v>
      </c>
      <c r="H150" s="257"/>
      <c r="I150" s="258"/>
      <c r="J150" s="256" t="str">
        <f>TEXT($G$1, "[$-ko-KR]yyyy-mm-dd(ddd) ") &amp; "오후 21:00"</f>
        <v>2021-10-04(월) 오후 21:00</v>
      </c>
      <c r="K150" s="257"/>
      <c r="L150" s="258"/>
      <c r="M150" s="256" t="str">
        <f>TEXT($G$1+1, "[$-ko-KR]yyyy-mm-dd(ddd) ") &amp; "오전 00:00"</f>
        <v>2021-10-05(화)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54"/>
      <c r="R152" s="254"/>
      <c r="S152" s="254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54"/>
      <c r="R153" s="254"/>
      <c r="S153" s="254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59"/>
      <c r="R154" s="259"/>
      <c r="S154" s="259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59"/>
      <c r="R155" s="259"/>
      <c r="S155" s="259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59"/>
      <c r="R156" s="259"/>
      <c r="S156" s="259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59"/>
      <c r="R157" s="259"/>
      <c r="S157" s="259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59"/>
      <c r="R158" s="259"/>
      <c r="S158" s="259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59"/>
      <c r="R159" s="259"/>
      <c r="S159" s="259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68"/>
      <c r="R161" s="269"/>
      <c r="S161" s="270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71"/>
      <c r="R162" s="272"/>
      <c r="S162" s="273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74"/>
      <c r="R163" s="275"/>
      <c r="S163" s="276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59"/>
      <c r="R164" s="259"/>
      <c r="S164" s="259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54"/>
      <c r="R165" s="254"/>
      <c r="S165" s="254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54"/>
      <c r="R166" s="254"/>
      <c r="S166" s="254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59"/>
      <c r="R167" s="259"/>
      <c r="S167" s="259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59"/>
      <c r="R168" s="259"/>
      <c r="S168" s="259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59"/>
      <c r="R169" s="259"/>
      <c r="S169" s="259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81"/>
      <c r="R170" s="282"/>
      <c r="S170" s="283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69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2021-10-04(월) 오전 00:00</v>
      </c>
      <c r="C177" s="297"/>
      <c r="D177" s="256" t="str">
        <f>TEXT($G$1, "[$-ko-KR]yyyy-mm-dd(ddd) ") &amp; "오후 14:00"</f>
        <v>2021-10-04(월) 오후 14:00</v>
      </c>
      <c r="E177" s="257"/>
      <c r="F177" s="258"/>
      <c r="G177" s="256" t="str">
        <f>TEXT($G$1, "[$-ko-KR]yyyy-mm-dd(ddd) ") &amp; "오후 19:00"</f>
        <v>2021-10-04(월) 오후 19:00</v>
      </c>
      <c r="H177" s="257"/>
      <c r="I177" s="258"/>
      <c r="J177" s="256" t="str">
        <f>TEXT($G$1, "[$-ko-KR]yyyy-mm-dd(ddd) ") &amp; "오후 21:00"</f>
        <v>2021-10-04(월) 오후 21:00</v>
      </c>
      <c r="K177" s="257"/>
      <c r="L177" s="258"/>
      <c r="M177" s="256" t="str">
        <f>TEXT($G$1+1, "[$-ko-KR]yyyy-mm-dd(ddd) ") &amp; "오전 00:00"</f>
        <v>2021-10-05(화)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54"/>
      <c r="R179" s="254"/>
      <c r="S179" s="254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54"/>
      <c r="R180" s="254"/>
      <c r="S180" s="254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59"/>
      <c r="R181" s="259"/>
      <c r="S181" s="259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59"/>
      <c r="R182" s="259"/>
      <c r="S182" s="259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59"/>
      <c r="R183" s="259"/>
      <c r="S183" s="259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59"/>
      <c r="R184" s="259"/>
      <c r="S184" s="259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59"/>
      <c r="R185" s="259"/>
      <c r="S185" s="259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59"/>
      <c r="R186" s="259"/>
      <c r="S186" s="259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68"/>
      <c r="R188" s="269"/>
      <c r="S188" s="270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71"/>
      <c r="R189" s="272"/>
      <c r="S189" s="273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74"/>
      <c r="R190" s="275"/>
      <c r="S190" s="276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59"/>
      <c r="R191" s="259"/>
      <c r="S191" s="259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54"/>
      <c r="R192" s="254"/>
      <c r="S192" s="254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54"/>
      <c r="R193" s="254"/>
      <c r="S193" s="254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59"/>
      <c r="R194" s="259"/>
      <c r="S194" s="259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59"/>
      <c r="R195" s="259"/>
      <c r="S195" s="259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59"/>
      <c r="R196" s="259"/>
      <c r="S196" s="259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81"/>
      <c r="R197" s="282"/>
      <c r="S197" s="283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44474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7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2021-10-05(화) 오전 00:00</v>
      </c>
      <c r="C15" s="300"/>
      <c r="D15" s="256" t="str">
        <f>TEXT($G$1, "[$-ko-KR]yyyy-mm-dd(ddd) ") &amp; "오후 14:00"</f>
        <v>2021-10-05(화) 오후 14:00</v>
      </c>
      <c r="E15" s="257"/>
      <c r="F15" s="258"/>
      <c r="G15" s="256" t="str">
        <f>TEXT($G$1, "[$-ko-KR]yyyy-mm-dd(ddd) ") &amp; "오후 19:00"</f>
        <v>2021-10-05(화) 오후 19:00</v>
      </c>
      <c r="H15" s="257"/>
      <c r="I15" s="258"/>
      <c r="J15" s="256" t="str">
        <f>TEXT($G$1, "[$-ko-KR]yyyy-mm-dd(ddd) ") &amp; "오후 21:00"</f>
        <v>2021-10-05(화) 오후 21:00</v>
      </c>
      <c r="K15" s="257"/>
      <c r="L15" s="258"/>
      <c r="M15" s="256" t="str">
        <f>TEXT($G$1+1, "[$-ko-KR]yyyy-mm-dd(ddd) ") &amp; "오전 00:00"</f>
        <v>2021-10-06(수)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73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2021-10-05(화) 오전 00:00</v>
      </c>
      <c r="C42" s="297"/>
      <c r="D42" s="256" t="str">
        <f>TEXT($G$1, "[$-ko-KR]yyyy-mm-dd(ddd) ") &amp; "오후 14:00"</f>
        <v>2021-10-05(화) 오후 14:00</v>
      </c>
      <c r="E42" s="257"/>
      <c r="F42" s="258"/>
      <c r="G42" s="256" t="str">
        <f>TEXT($G$1, "[$-ko-KR]yyyy-mm-dd(ddd) ") &amp; "오후 19:00"</f>
        <v>2021-10-05(화) 오후 19:00</v>
      </c>
      <c r="H42" s="257"/>
      <c r="I42" s="258"/>
      <c r="J42" s="256" t="str">
        <f>TEXT($G$1, "[$-ko-KR]yyyy-mm-dd(ddd) ") &amp; "오후 21:00"</f>
        <v>2021-10-05(화) 오후 21:00</v>
      </c>
      <c r="K42" s="257"/>
      <c r="L42" s="258"/>
      <c r="M42" s="256" t="str">
        <f>TEXT($G$1+1, "[$-ko-KR]yyyy-mm-dd(ddd) ") &amp; "오전 00:00"</f>
        <v>2021-10-06(수)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54"/>
      <c r="R44" s="254"/>
      <c r="S44" s="254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54"/>
      <c r="R45" s="254"/>
      <c r="S45" s="254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59"/>
      <c r="R46" s="259"/>
      <c r="S46" s="259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59"/>
      <c r="R47" s="259"/>
      <c r="S47" s="259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59"/>
      <c r="R48" s="259"/>
      <c r="S48" s="259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59"/>
      <c r="R49" s="259"/>
      <c r="S49" s="259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59"/>
      <c r="R50" s="259"/>
      <c r="S50" s="259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59"/>
      <c r="R51" s="259"/>
      <c r="S51" s="259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68"/>
      <c r="R53" s="269"/>
      <c r="S53" s="270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71"/>
      <c r="R54" s="272"/>
      <c r="S54" s="273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74"/>
      <c r="R55" s="275"/>
      <c r="S55" s="276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59"/>
      <c r="R56" s="259"/>
      <c r="S56" s="259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54"/>
      <c r="R57" s="254"/>
      <c r="S57" s="254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54"/>
      <c r="R58" s="254"/>
      <c r="S58" s="254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59"/>
      <c r="R59" s="259"/>
      <c r="S59" s="259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59"/>
      <c r="R60" s="259"/>
      <c r="S60" s="259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59"/>
      <c r="R61" s="259"/>
      <c r="S61" s="259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73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2021-10-05(화) 오전 00:00</v>
      </c>
      <c r="C69" s="297"/>
      <c r="D69" s="256" t="str">
        <f>TEXT($G$1, "[$-ko-KR]yyyy-mm-dd(ddd) ") &amp; "오후 14:00"</f>
        <v>2021-10-05(화) 오후 14:00</v>
      </c>
      <c r="E69" s="257"/>
      <c r="F69" s="258"/>
      <c r="G69" s="256" t="str">
        <f>TEXT($G$1, "[$-ko-KR]yyyy-mm-dd(ddd) ") &amp; "오후 19:00"</f>
        <v>2021-10-05(화) 오후 19:00</v>
      </c>
      <c r="H69" s="257"/>
      <c r="I69" s="258"/>
      <c r="J69" s="256" t="str">
        <f>TEXT($G$1, "[$-ko-KR]yyyy-mm-dd(ddd) ") &amp; "오후 21:00"</f>
        <v>2021-10-05(화) 오후 21:00</v>
      </c>
      <c r="K69" s="257"/>
      <c r="L69" s="258"/>
      <c r="M69" s="256" t="str">
        <f>TEXT($G$1+1, "[$-ko-KR]yyyy-mm-dd(ddd) ") &amp; "오전 00:00"</f>
        <v>2021-10-06(수)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54"/>
      <c r="R71" s="254"/>
      <c r="S71" s="254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54"/>
      <c r="R72" s="254"/>
      <c r="S72" s="254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59"/>
      <c r="R73" s="259"/>
      <c r="S73" s="259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59"/>
      <c r="R74" s="259"/>
      <c r="S74" s="259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59"/>
      <c r="R75" s="259"/>
      <c r="S75" s="259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59"/>
      <c r="R76" s="259"/>
      <c r="S76" s="259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59"/>
      <c r="R77" s="259"/>
      <c r="S77" s="259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59"/>
      <c r="R78" s="259"/>
      <c r="S78" s="259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68"/>
      <c r="R80" s="269"/>
      <c r="S80" s="270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71"/>
      <c r="R81" s="272"/>
      <c r="S81" s="273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74"/>
      <c r="R82" s="275"/>
      <c r="S82" s="276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59"/>
      <c r="R83" s="259"/>
      <c r="S83" s="259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54"/>
      <c r="R84" s="254"/>
      <c r="S84" s="254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54"/>
      <c r="R85" s="254"/>
      <c r="S85" s="254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59"/>
      <c r="R86" s="259"/>
      <c r="S86" s="259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59"/>
      <c r="R87" s="259"/>
      <c r="S87" s="259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59"/>
      <c r="R88" s="259"/>
      <c r="S88" s="259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81"/>
      <c r="R89" s="282"/>
      <c r="S89" s="283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73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2021-10-05(화) 오전 00:00</v>
      </c>
      <c r="C96" s="297"/>
      <c r="D96" s="256" t="str">
        <f>TEXT($G$1, "[$-ko-KR]yyyy-mm-dd(ddd) ") &amp; "오후 14:00"</f>
        <v>2021-10-05(화) 오후 14:00</v>
      </c>
      <c r="E96" s="257"/>
      <c r="F96" s="258"/>
      <c r="G96" s="256" t="str">
        <f>TEXT($G$1, "[$-ko-KR]yyyy-mm-dd(ddd) ") &amp; "오후 19:00"</f>
        <v>2021-10-05(화) 오후 19:00</v>
      </c>
      <c r="H96" s="257"/>
      <c r="I96" s="258"/>
      <c r="J96" s="256" t="str">
        <f>TEXT($G$1, "[$-ko-KR]yyyy-mm-dd(ddd) ") &amp; "오후 21:00"</f>
        <v>2021-10-05(화) 오후 21:00</v>
      </c>
      <c r="K96" s="257"/>
      <c r="L96" s="258"/>
      <c r="M96" s="256" t="str">
        <f>TEXT($G$1+1, "[$-ko-KR]yyyy-mm-dd(ddd) ") &amp; "오전 00:00"</f>
        <v>2021-10-06(수)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54"/>
      <c r="R98" s="254"/>
      <c r="S98" s="254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54"/>
      <c r="R99" s="254"/>
      <c r="S99" s="254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59"/>
      <c r="R100" s="259"/>
      <c r="S100" s="259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59"/>
      <c r="R101" s="259"/>
      <c r="S101" s="259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59"/>
      <c r="R102" s="259"/>
      <c r="S102" s="259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59"/>
      <c r="R103" s="259"/>
      <c r="S103" s="259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9"/>
      <c r="R104" s="259"/>
      <c r="S104" s="259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59"/>
      <c r="R105" s="259"/>
      <c r="S105" s="259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68"/>
      <c r="R107" s="269"/>
      <c r="S107" s="270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71"/>
      <c r="R108" s="272"/>
      <c r="S108" s="273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74"/>
      <c r="R109" s="275"/>
      <c r="S109" s="276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59"/>
      <c r="R110" s="259"/>
      <c r="S110" s="259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54"/>
      <c r="R111" s="254"/>
      <c r="S111" s="254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54"/>
      <c r="R112" s="254"/>
      <c r="S112" s="254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59"/>
      <c r="R113" s="259"/>
      <c r="S113" s="259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59"/>
      <c r="R114" s="259"/>
      <c r="S114" s="259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59"/>
      <c r="R115" s="259"/>
      <c r="S115" s="259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81"/>
      <c r="R116" s="282"/>
      <c r="S116" s="283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73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2021-10-05(화) 오전 00:00</v>
      </c>
      <c r="C123" s="297"/>
      <c r="D123" s="256" t="str">
        <f>TEXT($G$1, "[$-ko-KR]yyyy-mm-dd(ddd) ") &amp; "오후 14:00"</f>
        <v>2021-10-05(화) 오후 14:00</v>
      </c>
      <c r="E123" s="257"/>
      <c r="F123" s="258"/>
      <c r="G123" s="256" t="str">
        <f>TEXT($G$1, "[$-ko-KR]yyyy-mm-dd(ddd) ") &amp; "오후 19:00"</f>
        <v>2021-10-05(화) 오후 19:00</v>
      </c>
      <c r="H123" s="257"/>
      <c r="I123" s="258"/>
      <c r="J123" s="256" t="str">
        <f>TEXT($G$1, "[$-ko-KR]yyyy-mm-dd(ddd) ") &amp; "오후 21:00"</f>
        <v>2021-10-05(화) 오후 21:00</v>
      </c>
      <c r="K123" s="257"/>
      <c r="L123" s="258"/>
      <c r="M123" s="256" t="str">
        <f>TEXT($G$1+1, "[$-ko-KR]yyyy-mm-dd(ddd) ") &amp; "오전 00:00"</f>
        <v>2021-10-06(수)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54"/>
      <c r="R125" s="254"/>
      <c r="S125" s="254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54"/>
      <c r="R126" s="254"/>
      <c r="S126" s="254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59"/>
      <c r="R127" s="259"/>
      <c r="S127" s="259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59"/>
      <c r="R128" s="259"/>
      <c r="S128" s="259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59"/>
      <c r="R129" s="259"/>
      <c r="S129" s="259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59"/>
      <c r="R130" s="259"/>
      <c r="S130" s="259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59"/>
      <c r="R131" s="259"/>
      <c r="S131" s="259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59"/>
      <c r="R132" s="259"/>
      <c r="S132" s="259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68"/>
      <c r="R134" s="269"/>
      <c r="S134" s="270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71"/>
      <c r="R135" s="272"/>
      <c r="S135" s="273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74"/>
      <c r="R136" s="275"/>
      <c r="S136" s="276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59"/>
      <c r="R137" s="259"/>
      <c r="S137" s="259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54"/>
      <c r="R138" s="254"/>
      <c r="S138" s="254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54"/>
      <c r="R139" s="254"/>
      <c r="S139" s="254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59"/>
      <c r="R140" s="259"/>
      <c r="S140" s="259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59"/>
      <c r="R141" s="259"/>
      <c r="S141" s="259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59"/>
      <c r="R142" s="259"/>
      <c r="S142" s="259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73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2021-10-05(화) 오전 00:00</v>
      </c>
      <c r="C150" s="297"/>
      <c r="D150" s="256" t="str">
        <f>TEXT($G$1, "[$-ko-KR]yyyy-mm-dd(ddd) ") &amp; "오후 14:00"</f>
        <v>2021-10-05(화) 오후 14:00</v>
      </c>
      <c r="E150" s="257"/>
      <c r="F150" s="258"/>
      <c r="G150" s="256" t="str">
        <f>TEXT($G$1, "[$-ko-KR]yyyy-mm-dd(ddd) ") &amp; "오후 19:00"</f>
        <v>2021-10-05(화) 오후 19:00</v>
      </c>
      <c r="H150" s="257"/>
      <c r="I150" s="258"/>
      <c r="J150" s="256" t="str">
        <f>TEXT($G$1, "[$-ko-KR]yyyy-mm-dd(ddd) ") &amp; "오후 21:00"</f>
        <v>2021-10-05(화) 오후 21:00</v>
      </c>
      <c r="K150" s="257"/>
      <c r="L150" s="258"/>
      <c r="M150" s="256" t="str">
        <f>TEXT($G$1+1, "[$-ko-KR]yyyy-mm-dd(ddd) ") &amp; "오전 00:00"</f>
        <v>2021-10-06(수)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54"/>
      <c r="R152" s="254"/>
      <c r="S152" s="254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54"/>
      <c r="R153" s="254"/>
      <c r="S153" s="254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59"/>
      <c r="R154" s="259"/>
      <c r="S154" s="259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59"/>
      <c r="R155" s="259"/>
      <c r="S155" s="259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59"/>
      <c r="R156" s="259"/>
      <c r="S156" s="259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59"/>
      <c r="R157" s="259"/>
      <c r="S157" s="259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59"/>
      <c r="R158" s="259"/>
      <c r="S158" s="259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59"/>
      <c r="R159" s="259"/>
      <c r="S159" s="259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68"/>
      <c r="R161" s="269"/>
      <c r="S161" s="270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71"/>
      <c r="R162" s="272"/>
      <c r="S162" s="273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74"/>
      <c r="R163" s="275"/>
      <c r="S163" s="276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59"/>
      <c r="R164" s="259"/>
      <c r="S164" s="259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54"/>
      <c r="R165" s="254"/>
      <c r="S165" s="254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54"/>
      <c r="R166" s="254"/>
      <c r="S166" s="254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59"/>
      <c r="R167" s="259"/>
      <c r="S167" s="259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59"/>
      <c r="R168" s="259"/>
      <c r="S168" s="259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59"/>
      <c r="R169" s="259"/>
      <c r="S169" s="259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81"/>
      <c r="R170" s="282"/>
      <c r="S170" s="283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73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2021-10-05(화) 오전 00:00</v>
      </c>
      <c r="C177" s="297"/>
      <c r="D177" s="256" t="str">
        <f>TEXT($G$1, "[$-ko-KR]yyyy-mm-dd(ddd) ") &amp; "오후 14:00"</f>
        <v>2021-10-05(화) 오후 14:00</v>
      </c>
      <c r="E177" s="257"/>
      <c r="F177" s="258"/>
      <c r="G177" s="256" t="str">
        <f>TEXT($G$1, "[$-ko-KR]yyyy-mm-dd(ddd) ") &amp; "오후 19:00"</f>
        <v>2021-10-05(화) 오후 19:00</v>
      </c>
      <c r="H177" s="257"/>
      <c r="I177" s="258"/>
      <c r="J177" s="256" t="str">
        <f>TEXT($G$1, "[$-ko-KR]yyyy-mm-dd(ddd) ") &amp; "오후 21:00"</f>
        <v>2021-10-05(화) 오후 21:00</v>
      </c>
      <c r="K177" s="257"/>
      <c r="L177" s="258"/>
      <c r="M177" s="256" t="str">
        <f>TEXT($G$1+1, "[$-ko-KR]yyyy-mm-dd(ddd) ") &amp; "오전 00:00"</f>
        <v>2021-10-06(수)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54"/>
      <c r="R179" s="254"/>
      <c r="S179" s="254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54"/>
      <c r="R180" s="254"/>
      <c r="S180" s="254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59"/>
      <c r="R181" s="259"/>
      <c r="S181" s="259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59"/>
      <c r="R182" s="259"/>
      <c r="S182" s="259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59"/>
      <c r="R183" s="259"/>
      <c r="S183" s="259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59"/>
      <c r="R184" s="259"/>
      <c r="S184" s="259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59"/>
      <c r="R185" s="259"/>
      <c r="S185" s="259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59"/>
      <c r="R186" s="259"/>
      <c r="S186" s="259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68"/>
      <c r="R188" s="269"/>
      <c r="S188" s="270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71"/>
      <c r="R189" s="272"/>
      <c r="S189" s="273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74"/>
      <c r="R190" s="275"/>
      <c r="S190" s="276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59"/>
      <c r="R191" s="259"/>
      <c r="S191" s="259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54"/>
      <c r="R192" s="254"/>
      <c r="S192" s="254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54"/>
      <c r="R193" s="254"/>
      <c r="S193" s="254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59"/>
      <c r="R194" s="259"/>
      <c r="S194" s="259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59"/>
      <c r="R195" s="259"/>
      <c r="S195" s="259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59"/>
      <c r="R196" s="259"/>
      <c r="S196" s="259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81"/>
      <c r="R197" s="282"/>
      <c r="S197" s="283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44475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7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2021-10-06(수) 오전 00:00</v>
      </c>
      <c r="C15" s="300"/>
      <c r="D15" s="256" t="str">
        <f>TEXT($G$1, "[$-ko-KR]yyyy-mm-dd(ddd) ") &amp; "오후 14:00"</f>
        <v>2021-10-06(수) 오후 14:00</v>
      </c>
      <c r="E15" s="257"/>
      <c r="F15" s="258"/>
      <c r="G15" s="256" t="str">
        <f>TEXT($G$1, "[$-ko-KR]yyyy-mm-dd(ddd) ") &amp; "오후 19:00"</f>
        <v>2021-10-06(수) 오후 19:00</v>
      </c>
      <c r="H15" s="257"/>
      <c r="I15" s="258"/>
      <c r="J15" s="256" t="str">
        <f>TEXT($G$1, "[$-ko-KR]yyyy-mm-dd(ddd) ") &amp; "오후 21:00"</f>
        <v>2021-10-06(수) 오후 21:00</v>
      </c>
      <c r="K15" s="257"/>
      <c r="L15" s="258"/>
      <c r="M15" s="256" t="str">
        <f>TEXT($G$1+1, "[$-ko-KR]yyyy-mm-dd(ddd) ") &amp; "오전 00:00"</f>
        <v>2021-10-07(목)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77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2021-10-06(수) 오전 00:00</v>
      </c>
      <c r="C42" s="297"/>
      <c r="D42" s="256" t="str">
        <f>TEXT($G$1, "[$-ko-KR]yyyy-mm-dd(ddd) ") &amp; "오후 14:00"</f>
        <v>2021-10-06(수) 오후 14:00</v>
      </c>
      <c r="E42" s="257"/>
      <c r="F42" s="258"/>
      <c r="G42" s="256" t="str">
        <f>TEXT($G$1, "[$-ko-KR]yyyy-mm-dd(ddd) ") &amp; "오후 19:00"</f>
        <v>2021-10-06(수) 오후 19:00</v>
      </c>
      <c r="H42" s="257"/>
      <c r="I42" s="258"/>
      <c r="J42" s="256" t="str">
        <f>TEXT($G$1, "[$-ko-KR]yyyy-mm-dd(ddd) ") &amp; "오후 21:00"</f>
        <v>2021-10-06(수) 오후 21:00</v>
      </c>
      <c r="K42" s="257"/>
      <c r="L42" s="258"/>
      <c r="M42" s="256" t="str">
        <f>TEXT($G$1+1, "[$-ko-KR]yyyy-mm-dd(ddd) ") &amp; "오전 00:00"</f>
        <v>2021-10-07(목)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54"/>
      <c r="R44" s="254"/>
      <c r="S44" s="254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54"/>
      <c r="R45" s="254"/>
      <c r="S45" s="254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59"/>
      <c r="R46" s="259"/>
      <c r="S46" s="259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59"/>
      <c r="R47" s="259"/>
      <c r="S47" s="259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59"/>
      <c r="R48" s="259"/>
      <c r="S48" s="259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59"/>
      <c r="R49" s="259"/>
      <c r="S49" s="259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59"/>
      <c r="R50" s="259"/>
      <c r="S50" s="259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59"/>
      <c r="R51" s="259"/>
      <c r="S51" s="259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68"/>
      <c r="R53" s="269"/>
      <c r="S53" s="270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71"/>
      <c r="R54" s="272"/>
      <c r="S54" s="273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74"/>
      <c r="R55" s="275"/>
      <c r="S55" s="276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59"/>
      <c r="R56" s="259"/>
      <c r="S56" s="259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54"/>
      <c r="R57" s="254"/>
      <c r="S57" s="254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54"/>
      <c r="R58" s="254"/>
      <c r="S58" s="254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59"/>
      <c r="R59" s="259"/>
      <c r="S59" s="259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77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2021-10-06(수) 오전 00:00</v>
      </c>
      <c r="C69" s="297"/>
      <c r="D69" s="256" t="str">
        <f>TEXT($G$1, "[$-ko-KR]yyyy-mm-dd(ddd) ") &amp; "오후 14:00"</f>
        <v>2021-10-06(수) 오후 14:00</v>
      </c>
      <c r="E69" s="257"/>
      <c r="F69" s="258"/>
      <c r="G69" s="256" t="str">
        <f>TEXT($G$1, "[$-ko-KR]yyyy-mm-dd(ddd) ") &amp; "오후 19:00"</f>
        <v>2021-10-06(수) 오후 19:00</v>
      </c>
      <c r="H69" s="257"/>
      <c r="I69" s="258"/>
      <c r="J69" s="256" t="str">
        <f>TEXT($G$1, "[$-ko-KR]yyyy-mm-dd(ddd) ") &amp; "오후 21:00"</f>
        <v>2021-10-06(수) 오후 21:00</v>
      </c>
      <c r="K69" s="257"/>
      <c r="L69" s="258"/>
      <c r="M69" s="256" t="str">
        <f>TEXT($G$1+1, "[$-ko-KR]yyyy-mm-dd(ddd) ") &amp; "오전 00:00"</f>
        <v>2021-10-07(목)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54"/>
      <c r="R71" s="254"/>
      <c r="S71" s="254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54"/>
      <c r="R72" s="254"/>
      <c r="S72" s="254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59"/>
      <c r="R73" s="259"/>
      <c r="S73" s="259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59"/>
      <c r="R74" s="259"/>
      <c r="S74" s="259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59"/>
      <c r="R75" s="259"/>
      <c r="S75" s="259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59"/>
      <c r="R76" s="259"/>
      <c r="S76" s="259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59"/>
      <c r="R77" s="259"/>
      <c r="S77" s="259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59"/>
      <c r="R78" s="259"/>
      <c r="S78" s="259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68"/>
      <c r="R80" s="269"/>
      <c r="S80" s="270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71"/>
      <c r="R81" s="272"/>
      <c r="S81" s="273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74"/>
      <c r="R82" s="275"/>
      <c r="S82" s="276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59"/>
      <c r="R83" s="259"/>
      <c r="S83" s="259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54"/>
      <c r="R84" s="254"/>
      <c r="S84" s="254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54"/>
      <c r="R85" s="254"/>
      <c r="S85" s="254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59"/>
      <c r="R86" s="259"/>
      <c r="S86" s="259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59"/>
      <c r="R87" s="259"/>
      <c r="S87" s="259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59"/>
      <c r="R88" s="259"/>
      <c r="S88" s="259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81"/>
      <c r="R89" s="282"/>
      <c r="S89" s="283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77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2021-10-06(수) 오전 00:00</v>
      </c>
      <c r="C96" s="297"/>
      <c r="D96" s="256" t="str">
        <f>TEXT($G$1, "[$-ko-KR]yyyy-mm-dd(ddd) ") &amp; "오후 14:00"</f>
        <v>2021-10-06(수) 오후 14:00</v>
      </c>
      <c r="E96" s="257"/>
      <c r="F96" s="258"/>
      <c r="G96" s="256" t="str">
        <f>TEXT($G$1, "[$-ko-KR]yyyy-mm-dd(ddd) ") &amp; "오후 19:00"</f>
        <v>2021-10-06(수) 오후 19:00</v>
      </c>
      <c r="H96" s="257"/>
      <c r="I96" s="258"/>
      <c r="J96" s="256" t="str">
        <f>TEXT($G$1, "[$-ko-KR]yyyy-mm-dd(ddd) ") &amp; "오후 21:00"</f>
        <v>2021-10-06(수) 오후 21:00</v>
      </c>
      <c r="K96" s="257"/>
      <c r="L96" s="258"/>
      <c r="M96" s="256" t="str">
        <f>TEXT($G$1+1, "[$-ko-KR]yyyy-mm-dd(ddd) ") &amp; "오전 00:00"</f>
        <v>2021-10-07(목)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54"/>
      <c r="R98" s="254"/>
      <c r="S98" s="254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54"/>
      <c r="R99" s="254"/>
      <c r="S99" s="254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59"/>
      <c r="R100" s="259"/>
      <c r="S100" s="259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59"/>
      <c r="R101" s="259"/>
      <c r="S101" s="259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59"/>
      <c r="R102" s="259"/>
      <c r="S102" s="259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59"/>
      <c r="R103" s="259"/>
      <c r="S103" s="259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59"/>
      <c r="R104" s="259"/>
      <c r="S104" s="259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59"/>
      <c r="R105" s="259"/>
      <c r="S105" s="259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68"/>
      <c r="R107" s="269"/>
      <c r="S107" s="270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71"/>
      <c r="R108" s="272"/>
      <c r="S108" s="273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74"/>
      <c r="R109" s="275"/>
      <c r="S109" s="276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59"/>
      <c r="R110" s="259"/>
      <c r="S110" s="259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54"/>
      <c r="R111" s="254"/>
      <c r="S111" s="254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54"/>
      <c r="R112" s="254"/>
      <c r="S112" s="254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59"/>
      <c r="R113" s="259"/>
      <c r="S113" s="259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59"/>
      <c r="R114" s="259"/>
      <c r="S114" s="259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59"/>
      <c r="R115" s="259"/>
      <c r="S115" s="259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81"/>
      <c r="R116" s="282"/>
      <c r="S116" s="283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77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2021-10-06(수) 오전 00:00</v>
      </c>
      <c r="C123" s="297"/>
      <c r="D123" s="256" t="str">
        <f>TEXT($G$1, "[$-ko-KR]yyyy-mm-dd(ddd) ") &amp; "오후 14:00"</f>
        <v>2021-10-06(수) 오후 14:00</v>
      </c>
      <c r="E123" s="257"/>
      <c r="F123" s="258"/>
      <c r="G123" s="256" t="str">
        <f>TEXT($G$1, "[$-ko-KR]yyyy-mm-dd(ddd) ") &amp; "오후 19:00"</f>
        <v>2021-10-06(수) 오후 19:00</v>
      </c>
      <c r="H123" s="257"/>
      <c r="I123" s="258"/>
      <c r="J123" s="256" t="str">
        <f>TEXT($G$1, "[$-ko-KR]yyyy-mm-dd(ddd) ") &amp; "오후 21:00"</f>
        <v>2021-10-06(수) 오후 21:00</v>
      </c>
      <c r="K123" s="257"/>
      <c r="L123" s="258"/>
      <c r="M123" s="256" t="str">
        <f>TEXT($G$1+1, "[$-ko-KR]yyyy-mm-dd(ddd) ") &amp; "오전 00:00"</f>
        <v>2021-10-07(목)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54"/>
      <c r="R125" s="254"/>
      <c r="S125" s="254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54"/>
      <c r="R126" s="254"/>
      <c r="S126" s="254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59"/>
      <c r="R127" s="259"/>
      <c r="S127" s="259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59"/>
      <c r="R128" s="259"/>
      <c r="S128" s="259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59"/>
      <c r="R129" s="259"/>
      <c r="S129" s="259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59"/>
      <c r="R130" s="259"/>
      <c r="S130" s="259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59"/>
      <c r="R131" s="259"/>
      <c r="S131" s="259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59"/>
      <c r="R132" s="259"/>
      <c r="S132" s="259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68"/>
      <c r="R134" s="269"/>
      <c r="S134" s="270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71"/>
      <c r="R135" s="272"/>
      <c r="S135" s="273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74"/>
      <c r="R136" s="275"/>
      <c r="S136" s="276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59"/>
      <c r="R137" s="259"/>
      <c r="S137" s="259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54"/>
      <c r="R138" s="254"/>
      <c r="S138" s="254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54"/>
      <c r="R139" s="254"/>
      <c r="S139" s="254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59"/>
      <c r="R140" s="259"/>
      <c r="S140" s="259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77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2021-10-06(수) 오전 00:00</v>
      </c>
      <c r="C150" s="297"/>
      <c r="D150" s="256" t="str">
        <f>TEXT($G$1, "[$-ko-KR]yyyy-mm-dd(ddd) ") &amp; "오후 14:00"</f>
        <v>2021-10-06(수) 오후 14:00</v>
      </c>
      <c r="E150" s="257"/>
      <c r="F150" s="258"/>
      <c r="G150" s="256" t="str">
        <f>TEXT($G$1, "[$-ko-KR]yyyy-mm-dd(ddd) ") &amp; "오후 19:00"</f>
        <v>2021-10-06(수) 오후 19:00</v>
      </c>
      <c r="H150" s="257"/>
      <c r="I150" s="258"/>
      <c r="J150" s="256" t="str">
        <f>TEXT($G$1, "[$-ko-KR]yyyy-mm-dd(ddd) ") &amp; "오후 21:00"</f>
        <v>2021-10-06(수) 오후 21:00</v>
      </c>
      <c r="K150" s="257"/>
      <c r="L150" s="258"/>
      <c r="M150" s="256" t="str">
        <f>TEXT($G$1+1, "[$-ko-KR]yyyy-mm-dd(ddd) ") &amp; "오전 00:00"</f>
        <v>2021-10-07(목)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54"/>
      <c r="R152" s="254"/>
      <c r="S152" s="254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54"/>
      <c r="R153" s="254"/>
      <c r="S153" s="254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59"/>
      <c r="R154" s="259"/>
      <c r="S154" s="259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59"/>
      <c r="R155" s="259"/>
      <c r="S155" s="259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59"/>
      <c r="R156" s="259"/>
      <c r="S156" s="259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59"/>
      <c r="R157" s="259"/>
      <c r="S157" s="259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59"/>
      <c r="R158" s="259"/>
      <c r="S158" s="259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59"/>
      <c r="R159" s="259"/>
      <c r="S159" s="259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68"/>
      <c r="R161" s="269"/>
      <c r="S161" s="270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71"/>
      <c r="R162" s="272"/>
      <c r="S162" s="273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74"/>
      <c r="R163" s="275"/>
      <c r="S163" s="276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59"/>
      <c r="R164" s="259"/>
      <c r="S164" s="259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54"/>
      <c r="R165" s="254"/>
      <c r="S165" s="254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54"/>
      <c r="R166" s="254"/>
      <c r="S166" s="254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59"/>
      <c r="R167" s="259"/>
      <c r="S167" s="259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59"/>
      <c r="R168" s="259"/>
      <c r="S168" s="259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59"/>
      <c r="R169" s="259"/>
      <c r="S169" s="259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81"/>
      <c r="R170" s="282"/>
      <c r="S170" s="283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77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2021-10-06(수) 오전 00:00</v>
      </c>
      <c r="C177" s="297"/>
      <c r="D177" s="256" t="str">
        <f>TEXT($G$1, "[$-ko-KR]yyyy-mm-dd(ddd) ") &amp; "오후 14:00"</f>
        <v>2021-10-06(수) 오후 14:00</v>
      </c>
      <c r="E177" s="257"/>
      <c r="F177" s="258"/>
      <c r="G177" s="256" t="str">
        <f>TEXT($G$1, "[$-ko-KR]yyyy-mm-dd(ddd) ") &amp; "오후 19:00"</f>
        <v>2021-10-06(수) 오후 19:00</v>
      </c>
      <c r="H177" s="257"/>
      <c r="I177" s="258"/>
      <c r="J177" s="256" t="str">
        <f>TEXT($G$1, "[$-ko-KR]yyyy-mm-dd(ddd) ") &amp; "오후 21:00"</f>
        <v>2021-10-06(수) 오후 21:00</v>
      </c>
      <c r="K177" s="257"/>
      <c r="L177" s="258"/>
      <c r="M177" s="256" t="str">
        <f>TEXT($G$1+1, "[$-ko-KR]yyyy-mm-dd(ddd) ") &amp; "오전 00:00"</f>
        <v>2021-10-07(목)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54"/>
      <c r="R179" s="254"/>
      <c r="S179" s="254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54"/>
      <c r="R180" s="254"/>
      <c r="S180" s="254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59"/>
      <c r="R181" s="259"/>
      <c r="S181" s="259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59"/>
      <c r="R182" s="259"/>
      <c r="S182" s="259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59"/>
      <c r="R183" s="259"/>
      <c r="S183" s="259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59"/>
      <c r="R184" s="259"/>
      <c r="S184" s="259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59"/>
      <c r="R185" s="259"/>
      <c r="S185" s="259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59"/>
      <c r="R186" s="259"/>
      <c r="S186" s="259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68"/>
      <c r="R188" s="269"/>
      <c r="S188" s="270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71"/>
      <c r="R189" s="272"/>
      <c r="S189" s="273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74"/>
      <c r="R190" s="275"/>
      <c r="S190" s="276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59"/>
      <c r="R191" s="259"/>
      <c r="S191" s="259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54"/>
      <c r="R192" s="254"/>
      <c r="S192" s="254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54"/>
      <c r="R193" s="254"/>
      <c r="S193" s="254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59"/>
      <c r="R194" s="259"/>
      <c r="S194" s="259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59"/>
      <c r="R195" s="259"/>
      <c r="S195" s="259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59"/>
      <c r="R196" s="259"/>
      <c r="S196" s="259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81"/>
      <c r="R197" s="282"/>
      <c r="S197" s="283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44476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2021-10-07(목) 오전 00:00</v>
      </c>
      <c r="C15" s="300"/>
      <c r="D15" s="256" t="str">
        <f>TEXT($G$1, "[$-ko-KR]yyyy-mm-dd(ddd) ") &amp; "오후 14:00"</f>
        <v>2021-10-07(목) 오후 14:00</v>
      </c>
      <c r="E15" s="257"/>
      <c r="F15" s="258"/>
      <c r="G15" s="256" t="str">
        <f>TEXT($G$1, "[$-ko-KR]yyyy-mm-dd(ddd) ") &amp; "오후 19:00"</f>
        <v>2021-10-07(목) 오후 19:00</v>
      </c>
      <c r="H15" s="257"/>
      <c r="I15" s="258"/>
      <c r="J15" s="256" t="str">
        <f>TEXT($G$1, "[$-ko-KR]yyyy-mm-dd(ddd) ") &amp; "오후 21:00"</f>
        <v>2021-10-07(목) 오후 21:00</v>
      </c>
      <c r="K15" s="257"/>
      <c r="L15" s="258"/>
      <c r="M15" s="256" t="str">
        <f>TEXT($G$1+1, "[$-ko-KR]yyyy-mm-dd(ddd) ") &amp; "오전 00:00"</f>
        <v>2021-10-08(금)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1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2021-10-07(목) 오전 00:00</v>
      </c>
      <c r="C42" s="297"/>
      <c r="D42" s="256" t="str">
        <f>TEXT($G$1, "[$-ko-KR]yyyy-mm-dd(ddd) ") &amp; "오후 14:00"</f>
        <v>2021-10-07(목) 오후 14:00</v>
      </c>
      <c r="E42" s="257"/>
      <c r="F42" s="258"/>
      <c r="G42" s="256" t="str">
        <f>TEXT($G$1, "[$-ko-KR]yyyy-mm-dd(ddd) ") &amp; "오후 19:00"</f>
        <v>2021-10-07(목) 오후 19:00</v>
      </c>
      <c r="H42" s="257"/>
      <c r="I42" s="258"/>
      <c r="J42" s="256" t="str">
        <f>TEXT($G$1, "[$-ko-KR]yyyy-mm-dd(ddd) ") &amp; "오후 21:00"</f>
        <v>2021-10-07(목) 오후 21:00</v>
      </c>
      <c r="K42" s="257"/>
      <c r="L42" s="258"/>
      <c r="M42" s="256" t="str">
        <f>TEXT($G$1+1, "[$-ko-KR]yyyy-mm-dd(ddd) ") &amp; "오전 00:00"</f>
        <v>2021-10-08(금)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54"/>
      <c r="R44" s="254"/>
      <c r="S44" s="254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54"/>
      <c r="R45" s="254"/>
      <c r="S45" s="254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59"/>
      <c r="R46" s="259"/>
      <c r="S46" s="259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59"/>
      <c r="R47" s="259"/>
      <c r="S47" s="259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59"/>
      <c r="R48" s="259"/>
      <c r="S48" s="259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59"/>
      <c r="R49" s="259"/>
      <c r="S49" s="259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59"/>
      <c r="R50" s="259"/>
      <c r="S50" s="259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59"/>
      <c r="R51" s="259"/>
      <c r="S51" s="259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68"/>
      <c r="R53" s="269"/>
      <c r="S53" s="270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71"/>
      <c r="R54" s="272"/>
      <c r="S54" s="273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74"/>
      <c r="R55" s="275"/>
      <c r="S55" s="276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59"/>
      <c r="R56" s="259"/>
      <c r="S56" s="259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54"/>
      <c r="R57" s="254"/>
      <c r="S57" s="254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54"/>
      <c r="R58" s="254"/>
      <c r="S58" s="254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59"/>
      <c r="R59" s="259"/>
      <c r="S59" s="259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1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2021-10-07(목) 오전 00:00</v>
      </c>
      <c r="C69" s="297"/>
      <c r="D69" s="256" t="str">
        <f>TEXT($G$1, "[$-ko-KR]yyyy-mm-dd(ddd) ") &amp; "오후 14:00"</f>
        <v>2021-10-07(목) 오후 14:00</v>
      </c>
      <c r="E69" s="257"/>
      <c r="F69" s="258"/>
      <c r="G69" s="256" t="str">
        <f>TEXT($G$1, "[$-ko-KR]yyyy-mm-dd(ddd) ") &amp; "오후 19:00"</f>
        <v>2021-10-07(목) 오후 19:00</v>
      </c>
      <c r="H69" s="257"/>
      <c r="I69" s="258"/>
      <c r="J69" s="256" t="str">
        <f>TEXT($G$1, "[$-ko-KR]yyyy-mm-dd(ddd) ") &amp; "오후 21:00"</f>
        <v>2021-10-07(목) 오후 21:00</v>
      </c>
      <c r="K69" s="257"/>
      <c r="L69" s="258"/>
      <c r="M69" s="256" t="str">
        <f>TEXT($G$1+1, "[$-ko-KR]yyyy-mm-dd(ddd) ") &amp; "오전 00:00"</f>
        <v>2021-10-08(금)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54"/>
      <c r="R71" s="254"/>
      <c r="S71" s="254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54"/>
      <c r="R72" s="254"/>
      <c r="S72" s="254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59"/>
      <c r="R73" s="259"/>
      <c r="S73" s="259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59"/>
      <c r="R74" s="259"/>
      <c r="S74" s="259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59"/>
      <c r="R75" s="259"/>
      <c r="S75" s="259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59"/>
      <c r="R76" s="259"/>
      <c r="S76" s="259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59"/>
      <c r="R77" s="259"/>
      <c r="S77" s="259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59"/>
      <c r="R78" s="259"/>
      <c r="S78" s="259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68"/>
      <c r="R80" s="269"/>
      <c r="S80" s="270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71"/>
      <c r="R81" s="272"/>
      <c r="S81" s="273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74"/>
      <c r="R82" s="275"/>
      <c r="S82" s="276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59"/>
      <c r="R83" s="259"/>
      <c r="S83" s="259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54"/>
      <c r="R84" s="254"/>
      <c r="S84" s="254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54"/>
      <c r="R85" s="254"/>
      <c r="S85" s="254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59"/>
      <c r="R86" s="259"/>
      <c r="S86" s="259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59"/>
      <c r="R87" s="259"/>
      <c r="S87" s="259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59"/>
      <c r="R88" s="259"/>
      <c r="S88" s="259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81"/>
      <c r="R89" s="282"/>
      <c r="S89" s="283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1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2021-10-07(목) 오전 00:00</v>
      </c>
      <c r="C96" s="297"/>
      <c r="D96" s="256" t="str">
        <f>TEXT($G$1, "[$-ko-KR]yyyy-mm-dd(ddd) ") &amp; "오후 14:00"</f>
        <v>2021-10-07(목) 오후 14:00</v>
      </c>
      <c r="E96" s="257"/>
      <c r="F96" s="258"/>
      <c r="G96" s="256" t="str">
        <f>TEXT($G$1, "[$-ko-KR]yyyy-mm-dd(ddd) ") &amp; "오후 19:00"</f>
        <v>2021-10-07(목) 오후 19:00</v>
      </c>
      <c r="H96" s="257"/>
      <c r="I96" s="258"/>
      <c r="J96" s="256" t="str">
        <f>TEXT($G$1, "[$-ko-KR]yyyy-mm-dd(ddd) ") &amp; "오후 21:00"</f>
        <v>2021-10-07(목) 오후 21:00</v>
      </c>
      <c r="K96" s="257"/>
      <c r="L96" s="258"/>
      <c r="M96" s="256" t="str">
        <f>TEXT($G$1+1, "[$-ko-KR]yyyy-mm-dd(ddd) ") &amp; "오전 00:00"</f>
        <v>2021-10-08(금)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54"/>
      <c r="R98" s="254"/>
      <c r="S98" s="254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54"/>
      <c r="R99" s="254"/>
      <c r="S99" s="254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59"/>
      <c r="R100" s="259"/>
      <c r="S100" s="259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59"/>
      <c r="R101" s="259"/>
      <c r="S101" s="259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59"/>
      <c r="R102" s="259"/>
      <c r="S102" s="259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59"/>
      <c r="R103" s="259"/>
      <c r="S103" s="259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59"/>
      <c r="R104" s="259"/>
      <c r="S104" s="259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59"/>
      <c r="R105" s="259"/>
      <c r="S105" s="259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68"/>
      <c r="R107" s="269"/>
      <c r="S107" s="270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71"/>
      <c r="R108" s="272"/>
      <c r="S108" s="273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74"/>
      <c r="R109" s="275"/>
      <c r="S109" s="276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59"/>
      <c r="R110" s="259"/>
      <c r="S110" s="259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54"/>
      <c r="R111" s="254"/>
      <c r="S111" s="254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54"/>
      <c r="R112" s="254"/>
      <c r="S112" s="254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59"/>
      <c r="R113" s="259"/>
      <c r="S113" s="259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59"/>
      <c r="R114" s="259"/>
      <c r="S114" s="259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59"/>
      <c r="R115" s="259"/>
      <c r="S115" s="259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81"/>
      <c r="R116" s="282"/>
      <c r="S116" s="283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1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2021-10-07(목) 오전 00:00</v>
      </c>
      <c r="C123" s="297"/>
      <c r="D123" s="256" t="str">
        <f>TEXT($G$1, "[$-ko-KR]yyyy-mm-dd(ddd) ") &amp; "오후 14:00"</f>
        <v>2021-10-07(목) 오후 14:00</v>
      </c>
      <c r="E123" s="257"/>
      <c r="F123" s="258"/>
      <c r="G123" s="256" t="str">
        <f>TEXT($G$1, "[$-ko-KR]yyyy-mm-dd(ddd) ") &amp; "오후 19:00"</f>
        <v>2021-10-07(목) 오후 19:00</v>
      </c>
      <c r="H123" s="257"/>
      <c r="I123" s="258"/>
      <c r="J123" s="256" t="str">
        <f>TEXT($G$1, "[$-ko-KR]yyyy-mm-dd(ddd) ") &amp; "오후 21:00"</f>
        <v>2021-10-07(목) 오후 21:00</v>
      </c>
      <c r="K123" s="257"/>
      <c r="L123" s="258"/>
      <c r="M123" s="256" t="str">
        <f>TEXT($G$1+1, "[$-ko-KR]yyyy-mm-dd(ddd) ") &amp; "오전 00:00"</f>
        <v>2021-10-08(금)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54"/>
      <c r="R125" s="254"/>
      <c r="S125" s="254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54"/>
      <c r="R126" s="254"/>
      <c r="S126" s="254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59"/>
      <c r="R127" s="259"/>
      <c r="S127" s="259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59"/>
      <c r="R128" s="259"/>
      <c r="S128" s="259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59"/>
      <c r="R129" s="259"/>
      <c r="S129" s="259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59"/>
      <c r="R130" s="259"/>
      <c r="S130" s="259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59"/>
      <c r="R131" s="259"/>
      <c r="S131" s="259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59"/>
      <c r="R132" s="259"/>
      <c r="S132" s="259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68"/>
      <c r="R134" s="269"/>
      <c r="S134" s="270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71"/>
      <c r="R135" s="272"/>
      <c r="S135" s="273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74"/>
      <c r="R136" s="275"/>
      <c r="S136" s="276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59"/>
      <c r="R137" s="259"/>
      <c r="S137" s="259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54"/>
      <c r="R138" s="254"/>
      <c r="S138" s="254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54"/>
      <c r="R139" s="254"/>
      <c r="S139" s="254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59"/>
      <c r="R140" s="259"/>
      <c r="S140" s="259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1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2021-10-07(목) 오전 00:00</v>
      </c>
      <c r="C150" s="297"/>
      <c r="D150" s="256" t="str">
        <f>TEXT($G$1, "[$-ko-KR]yyyy-mm-dd(ddd) ") &amp; "오후 14:00"</f>
        <v>2021-10-07(목) 오후 14:00</v>
      </c>
      <c r="E150" s="257"/>
      <c r="F150" s="258"/>
      <c r="G150" s="256" t="str">
        <f>TEXT($G$1, "[$-ko-KR]yyyy-mm-dd(ddd) ") &amp; "오후 19:00"</f>
        <v>2021-10-07(목) 오후 19:00</v>
      </c>
      <c r="H150" s="257"/>
      <c r="I150" s="258"/>
      <c r="J150" s="256" t="str">
        <f>TEXT($G$1, "[$-ko-KR]yyyy-mm-dd(ddd) ") &amp; "오후 21:00"</f>
        <v>2021-10-07(목) 오후 21:00</v>
      </c>
      <c r="K150" s="257"/>
      <c r="L150" s="258"/>
      <c r="M150" s="256" t="str">
        <f>TEXT($G$1+1, "[$-ko-KR]yyyy-mm-dd(ddd) ") &amp; "오전 00:00"</f>
        <v>2021-10-08(금)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54"/>
      <c r="R152" s="254"/>
      <c r="S152" s="254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54"/>
      <c r="R153" s="254"/>
      <c r="S153" s="254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59"/>
      <c r="R154" s="259"/>
      <c r="S154" s="259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59"/>
      <c r="R155" s="259"/>
      <c r="S155" s="259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59"/>
      <c r="R156" s="259"/>
      <c r="S156" s="259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59"/>
      <c r="R157" s="259"/>
      <c r="S157" s="259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59"/>
      <c r="R158" s="259"/>
      <c r="S158" s="259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59"/>
      <c r="R159" s="259"/>
      <c r="S159" s="259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68"/>
      <c r="R161" s="269"/>
      <c r="S161" s="270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71"/>
      <c r="R162" s="272"/>
      <c r="S162" s="273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74"/>
      <c r="R163" s="275"/>
      <c r="S163" s="276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59"/>
      <c r="R164" s="259"/>
      <c r="S164" s="259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54"/>
      <c r="R165" s="254"/>
      <c r="S165" s="254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54"/>
      <c r="R166" s="254"/>
      <c r="S166" s="254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59"/>
      <c r="R167" s="259"/>
      <c r="S167" s="259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59"/>
      <c r="R168" s="259"/>
      <c r="S168" s="259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59"/>
      <c r="R169" s="259"/>
      <c r="S169" s="259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81"/>
      <c r="R170" s="282"/>
      <c r="S170" s="283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1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2021-10-07(목) 오전 00:00</v>
      </c>
      <c r="C177" s="297"/>
      <c r="D177" s="256" t="str">
        <f>TEXT($G$1, "[$-ko-KR]yyyy-mm-dd(ddd) ") &amp; "오후 14:00"</f>
        <v>2021-10-07(목) 오후 14:00</v>
      </c>
      <c r="E177" s="257"/>
      <c r="F177" s="258"/>
      <c r="G177" s="256" t="str">
        <f>TEXT($G$1, "[$-ko-KR]yyyy-mm-dd(ddd) ") &amp; "오후 19:00"</f>
        <v>2021-10-07(목) 오후 19:00</v>
      </c>
      <c r="H177" s="257"/>
      <c r="I177" s="258"/>
      <c r="J177" s="256" t="str">
        <f>TEXT($G$1, "[$-ko-KR]yyyy-mm-dd(ddd) ") &amp; "오후 21:00"</f>
        <v>2021-10-07(목) 오후 21:00</v>
      </c>
      <c r="K177" s="257"/>
      <c r="L177" s="258"/>
      <c r="M177" s="256" t="str">
        <f>TEXT($G$1+1, "[$-ko-KR]yyyy-mm-dd(ddd) ") &amp; "오전 00:00"</f>
        <v>2021-10-08(금)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54"/>
      <c r="R179" s="254"/>
      <c r="S179" s="254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54"/>
      <c r="R180" s="254"/>
      <c r="S180" s="254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59"/>
      <c r="R181" s="259"/>
      <c r="S181" s="259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59"/>
      <c r="R182" s="259"/>
      <c r="S182" s="259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59"/>
      <c r="R183" s="259"/>
      <c r="S183" s="259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59"/>
      <c r="R184" s="259"/>
      <c r="S184" s="259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59"/>
      <c r="R185" s="259"/>
      <c r="S185" s="259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59"/>
      <c r="R186" s="259"/>
      <c r="S186" s="259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68"/>
      <c r="R188" s="269"/>
      <c r="S188" s="270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71"/>
      <c r="R189" s="272"/>
      <c r="S189" s="273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74"/>
      <c r="R190" s="275"/>
      <c r="S190" s="276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59"/>
      <c r="R191" s="259"/>
      <c r="S191" s="259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54"/>
      <c r="R192" s="254"/>
      <c r="S192" s="254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54"/>
      <c r="R193" s="254"/>
      <c r="S193" s="254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59"/>
      <c r="R194" s="259"/>
      <c r="S194" s="259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59"/>
      <c r="R195" s="259"/>
      <c r="S195" s="259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59"/>
      <c r="R196" s="259"/>
      <c r="S196" s="259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81"/>
      <c r="R197" s="282"/>
      <c r="S197" s="283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2021-10-08(금) 오전 00:00</v>
      </c>
      <c r="C15" s="300"/>
      <c r="D15" s="256" t="str">
        <f>TEXT($G$1, "[$-ko-KR]yyyy-mm-dd(ddd) ") &amp; "오후 14:00"</f>
        <v>2021-10-08(금) 오후 14:00</v>
      </c>
      <c r="E15" s="257"/>
      <c r="F15" s="258"/>
      <c r="G15" s="256" t="str">
        <f>TEXT($G$1, "[$-ko-KR]yyyy-mm-dd(ddd) ") &amp; "오후 19:00"</f>
        <v>2021-10-08(금) 오후 19:00</v>
      </c>
      <c r="H15" s="257"/>
      <c r="I15" s="258"/>
      <c r="J15" s="256" t="str">
        <f>TEXT($G$1, "[$-ko-KR]yyyy-mm-dd(ddd) ") &amp; "오후 21:00"</f>
        <v>2021-10-08(금) 오후 21:00</v>
      </c>
      <c r="K15" s="257"/>
      <c r="L15" s="258"/>
      <c r="M15" s="256" t="str">
        <f>TEXT($G$1+1, "[$-ko-KR]yyyy-mm-dd(ddd) ") &amp; "오전 00:00"</f>
        <v>2021-10-09(토)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5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2021-10-08(금) 오전 00:00</v>
      </c>
      <c r="C42" s="297"/>
      <c r="D42" s="256" t="str">
        <f>TEXT($G$1, "[$-ko-KR]yyyy-mm-dd(ddd) ") &amp; "오후 14:00"</f>
        <v>2021-10-08(금) 오후 14:00</v>
      </c>
      <c r="E42" s="257"/>
      <c r="F42" s="258"/>
      <c r="G42" s="256" t="str">
        <f>TEXT($G$1, "[$-ko-KR]yyyy-mm-dd(ddd) ") &amp; "오후 19:00"</f>
        <v>2021-10-08(금) 오후 19:00</v>
      </c>
      <c r="H42" s="257"/>
      <c r="I42" s="258"/>
      <c r="J42" s="256" t="str">
        <f>TEXT($G$1, "[$-ko-KR]yyyy-mm-dd(ddd) ") &amp; "오후 21:00"</f>
        <v>2021-10-08(금) 오후 21:00</v>
      </c>
      <c r="K42" s="257"/>
      <c r="L42" s="258"/>
      <c r="M42" s="256" t="str">
        <f>TEXT($G$1+1, "[$-ko-KR]yyyy-mm-dd(ddd) ") &amp; "오전 00:00"</f>
        <v>2021-10-09(토)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54"/>
      <c r="R44" s="254"/>
      <c r="S44" s="254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54"/>
      <c r="R45" s="254"/>
      <c r="S45" s="254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59"/>
      <c r="R46" s="259"/>
      <c r="S46" s="259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59"/>
      <c r="R47" s="259"/>
      <c r="S47" s="259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59"/>
      <c r="R48" s="259"/>
      <c r="S48" s="259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59"/>
      <c r="R49" s="259"/>
      <c r="S49" s="259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59"/>
      <c r="R50" s="259"/>
      <c r="S50" s="259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59"/>
      <c r="R51" s="259"/>
      <c r="S51" s="259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68"/>
      <c r="R53" s="269"/>
      <c r="S53" s="270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71"/>
      <c r="R54" s="272"/>
      <c r="S54" s="273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74"/>
      <c r="R55" s="275"/>
      <c r="S55" s="276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59"/>
      <c r="R56" s="259"/>
      <c r="S56" s="259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54"/>
      <c r="R57" s="254"/>
      <c r="S57" s="254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54"/>
      <c r="R58" s="254"/>
      <c r="S58" s="254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59"/>
      <c r="R59" s="259"/>
      <c r="S59" s="259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5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2021-10-08(금) 오전 00:00</v>
      </c>
      <c r="C69" s="297"/>
      <c r="D69" s="256" t="str">
        <f>TEXT($G$1, "[$-ko-KR]yyyy-mm-dd(ddd) ") &amp; "오후 14:00"</f>
        <v>2021-10-08(금) 오후 14:00</v>
      </c>
      <c r="E69" s="257"/>
      <c r="F69" s="258"/>
      <c r="G69" s="256" t="str">
        <f>TEXT($G$1, "[$-ko-KR]yyyy-mm-dd(ddd) ") &amp; "오후 19:00"</f>
        <v>2021-10-08(금) 오후 19:00</v>
      </c>
      <c r="H69" s="257"/>
      <c r="I69" s="258"/>
      <c r="J69" s="256" t="str">
        <f>TEXT($G$1, "[$-ko-KR]yyyy-mm-dd(ddd) ") &amp; "오후 21:00"</f>
        <v>2021-10-08(금) 오후 21:00</v>
      </c>
      <c r="K69" s="257"/>
      <c r="L69" s="258"/>
      <c r="M69" s="256" t="str">
        <f>TEXT($G$1+1, "[$-ko-KR]yyyy-mm-dd(ddd) ") &amp; "오전 00:00"</f>
        <v>2021-10-09(토)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54"/>
      <c r="R71" s="254"/>
      <c r="S71" s="254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54"/>
      <c r="R72" s="254"/>
      <c r="S72" s="254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59"/>
      <c r="R73" s="259"/>
      <c r="S73" s="259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59"/>
      <c r="R74" s="259"/>
      <c r="S74" s="259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59"/>
      <c r="R75" s="259"/>
      <c r="S75" s="259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59"/>
      <c r="R76" s="259"/>
      <c r="S76" s="259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59"/>
      <c r="R77" s="259"/>
      <c r="S77" s="259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59"/>
      <c r="R78" s="259"/>
      <c r="S78" s="259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68"/>
      <c r="R80" s="269"/>
      <c r="S80" s="270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71"/>
      <c r="R81" s="272"/>
      <c r="S81" s="273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74"/>
      <c r="R82" s="275"/>
      <c r="S82" s="276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59"/>
      <c r="R83" s="259"/>
      <c r="S83" s="259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54"/>
      <c r="R84" s="254"/>
      <c r="S84" s="254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54"/>
      <c r="R85" s="254"/>
      <c r="S85" s="254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59"/>
      <c r="R86" s="259"/>
      <c r="S86" s="259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59"/>
      <c r="R87" s="259"/>
      <c r="S87" s="259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59"/>
      <c r="R88" s="259"/>
      <c r="S88" s="259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81"/>
      <c r="R89" s="282"/>
      <c r="S89" s="283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5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2021-10-08(금) 오전 00:00</v>
      </c>
      <c r="C96" s="297"/>
      <c r="D96" s="256" t="str">
        <f>TEXT($G$1, "[$-ko-KR]yyyy-mm-dd(ddd) ") &amp; "오후 14:00"</f>
        <v>2021-10-08(금) 오후 14:00</v>
      </c>
      <c r="E96" s="257"/>
      <c r="F96" s="258"/>
      <c r="G96" s="256" t="str">
        <f>TEXT($G$1, "[$-ko-KR]yyyy-mm-dd(ddd) ") &amp; "오후 19:00"</f>
        <v>2021-10-08(금) 오후 19:00</v>
      </c>
      <c r="H96" s="257"/>
      <c r="I96" s="258"/>
      <c r="J96" s="256" t="str">
        <f>TEXT($G$1, "[$-ko-KR]yyyy-mm-dd(ddd) ") &amp; "오후 21:00"</f>
        <v>2021-10-08(금) 오후 21:00</v>
      </c>
      <c r="K96" s="257"/>
      <c r="L96" s="258"/>
      <c r="M96" s="256" t="str">
        <f>TEXT($G$1+1, "[$-ko-KR]yyyy-mm-dd(ddd) ") &amp; "오전 00:00"</f>
        <v>2021-10-09(토)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54"/>
      <c r="R98" s="254"/>
      <c r="S98" s="254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54"/>
      <c r="R99" s="254"/>
      <c r="S99" s="254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59"/>
      <c r="R100" s="259"/>
      <c r="S100" s="259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59"/>
      <c r="R101" s="259"/>
      <c r="S101" s="259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59"/>
      <c r="R102" s="259"/>
      <c r="S102" s="259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59"/>
      <c r="R103" s="259"/>
      <c r="S103" s="259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59"/>
      <c r="R104" s="259"/>
      <c r="S104" s="259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59"/>
      <c r="R105" s="259"/>
      <c r="S105" s="259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68"/>
      <c r="R107" s="269"/>
      <c r="S107" s="270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71"/>
      <c r="R108" s="272"/>
      <c r="S108" s="273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74"/>
      <c r="R109" s="275"/>
      <c r="S109" s="276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59"/>
      <c r="R110" s="259"/>
      <c r="S110" s="259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54"/>
      <c r="R111" s="254"/>
      <c r="S111" s="254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54"/>
      <c r="R112" s="254"/>
      <c r="S112" s="254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59"/>
      <c r="R113" s="259"/>
      <c r="S113" s="259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59"/>
      <c r="R114" s="259"/>
      <c r="S114" s="259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59"/>
      <c r="R115" s="259"/>
      <c r="S115" s="259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81"/>
      <c r="R116" s="282"/>
      <c r="S116" s="283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5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2021-10-08(금) 오전 00:00</v>
      </c>
      <c r="C123" s="297"/>
      <c r="D123" s="256" t="str">
        <f>TEXT($G$1, "[$-ko-KR]yyyy-mm-dd(ddd) ") &amp; "오후 14:00"</f>
        <v>2021-10-08(금) 오후 14:00</v>
      </c>
      <c r="E123" s="257"/>
      <c r="F123" s="258"/>
      <c r="G123" s="256" t="str">
        <f>TEXT($G$1, "[$-ko-KR]yyyy-mm-dd(ddd) ") &amp; "오후 19:00"</f>
        <v>2021-10-08(금) 오후 19:00</v>
      </c>
      <c r="H123" s="257"/>
      <c r="I123" s="258"/>
      <c r="J123" s="256" t="str">
        <f>TEXT($G$1, "[$-ko-KR]yyyy-mm-dd(ddd) ") &amp; "오후 21:00"</f>
        <v>2021-10-08(금) 오후 21:00</v>
      </c>
      <c r="K123" s="257"/>
      <c r="L123" s="258"/>
      <c r="M123" s="256" t="str">
        <f>TEXT($G$1+1, "[$-ko-KR]yyyy-mm-dd(ddd) ") &amp; "오전 00:00"</f>
        <v>2021-10-09(토)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54"/>
      <c r="R125" s="254"/>
      <c r="S125" s="254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54"/>
      <c r="R126" s="254"/>
      <c r="S126" s="254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59"/>
      <c r="R127" s="259"/>
      <c r="S127" s="259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59"/>
      <c r="R128" s="259"/>
      <c r="S128" s="259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59"/>
      <c r="R129" s="259"/>
      <c r="S129" s="259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59"/>
      <c r="R130" s="259"/>
      <c r="S130" s="259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59"/>
      <c r="R131" s="259"/>
      <c r="S131" s="259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59"/>
      <c r="R132" s="259"/>
      <c r="S132" s="259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68"/>
      <c r="R134" s="269"/>
      <c r="S134" s="270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71"/>
      <c r="R135" s="272"/>
      <c r="S135" s="273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74"/>
      <c r="R136" s="275"/>
      <c r="S136" s="276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59"/>
      <c r="R137" s="259"/>
      <c r="S137" s="259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54"/>
      <c r="R138" s="254"/>
      <c r="S138" s="254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54"/>
      <c r="R139" s="254"/>
      <c r="S139" s="254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59"/>
      <c r="R140" s="259"/>
      <c r="S140" s="259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5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2021-10-08(금) 오전 00:00</v>
      </c>
      <c r="C150" s="297"/>
      <c r="D150" s="256" t="str">
        <f>TEXT($G$1, "[$-ko-KR]yyyy-mm-dd(ddd) ") &amp; "오후 14:00"</f>
        <v>2021-10-08(금) 오후 14:00</v>
      </c>
      <c r="E150" s="257"/>
      <c r="F150" s="258"/>
      <c r="G150" s="256" t="str">
        <f>TEXT($G$1, "[$-ko-KR]yyyy-mm-dd(ddd) ") &amp; "오후 19:00"</f>
        <v>2021-10-08(금) 오후 19:00</v>
      </c>
      <c r="H150" s="257"/>
      <c r="I150" s="258"/>
      <c r="J150" s="256" t="str">
        <f>TEXT($G$1, "[$-ko-KR]yyyy-mm-dd(ddd) ") &amp; "오후 21:00"</f>
        <v>2021-10-08(금) 오후 21:00</v>
      </c>
      <c r="K150" s="257"/>
      <c r="L150" s="258"/>
      <c r="M150" s="256" t="str">
        <f>TEXT($G$1+1, "[$-ko-KR]yyyy-mm-dd(ddd) ") &amp; "오전 00:00"</f>
        <v>2021-10-09(토)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54"/>
      <c r="R152" s="254"/>
      <c r="S152" s="254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54"/>
      <c r="R153" s="254"/>
      <c r="S153" s="254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59"/>
      <c r="R154" s="259"/>
      <c r="S154" s="259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59"/>
      <c r="R155" s="259"/>
      <c r="S155" s="259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59"/>
      <c r="R156" s="259"/>
      <c r="S156" s="259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59"/>
      <c r="R157" s="259"/>
      <c r="S157" s="259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59"/>
      <c r="R158" s="259"/>
      <c r="S158" s="259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59"/>
      <c r="R159" s="259"/>
      <c r="S159" s="259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68"/>
      <c r="R161" s="269"/>
      <c r="S161" s="270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71"/>
      <c r="R162" s="272"/>
      <c r="S162" s="273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74"/>
      <c r="R163" s="275"/>
      <c r="S163" s="276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59"/>
      <c r="R164" s="259"/>
      <c r="S164" s="259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54"/>
      <c r="R165" s="254"/>
      <c r="S165" s="254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54"/>
      <c r="R166" s="254"/>
      <c r="S166" s="254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59"/>
      <c r="R167" s="259"/>
      <c r="S167" s="259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59"/>
      <c r="R168" s="259"/>
      <c r="S168" s="259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59"/>
      <c r="R169" s="259"/>
      <c r="S169" s="259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81"/>
      <c r="R170" s="282"/>
      <c r="S170" s="283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5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2021-10-08(금) 오전 00:00</v>
      </c>
      <c r="C177" s="297"/>
      <c r="D177" s="256" t="str">
        <f>TEXT($G$1, "[$-ko-KR]yyyy-mm-dd(ddd) ") &amp; "오후 14:00"</f>
        <v>2021-10-08(금) 오후 14:00</v>
      </c>
      <c r="E177" s="257"/>
      <c r="F177" s="258"/>
      <c r="G177" s="256" t="str">
        <f>TEXT($G$1, "[$-ko-KR]yyyy-mm-dd(ddd) ") &amp; "오후 19:00"</f>
        <v>2021-10-08(금) 오후 19:00</v>
      </c>
      <c r="H177" s="257"/>
      <c r="I177" s="258"/>
      <c r="J177" s="256" t="str">
        <f>TEXT($G$1, "[$-ko-KR]yyyy-mm-dd(ddd) ") &amp; "오후 21:00"</f>
        <v>2021-10-08(금) 오후 21:00</v>
      </c>
      <c r="K177" s="257"/>
      <c r="L177" s="258"/>
      <c r="M177" s="256" t="str">
        <f>TEXT($G$1+1, "[$-ko-KR]yyyy-mm-dd(ddd) ") &amp; "오전 00:00"</f>
        <v>2021-10-09(토)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54"/>
      <c r="R179" s="254"/>
      <c r="S179" s="254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54"/>
      <c r="R180" s="254"/>
      <c r="S180" s="254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59"/>
      <c r="R181" s="259"/>
      <c r="S181" s="259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59"/>
      <c r="R182" s="259"/>
      <c r="S182" s="259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59"/>
      <c r="R183" s="259"/>
      <c r="S183" s="259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59"/>
      <c r="R184" s="259"/>
      <c r="S184" s="259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59"/>
      <c r="R185" s="259"/>
      <c r="S185" s="259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59"/>
      <c r="R186" s="259"/>
      <c r="S186" s="259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68"/>
      <c r="R188" s="269"/>
      <c r="S188" s="270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71"/>
      <c r="R189" s="272"/>
      <c r="S189" s="273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74"/>
      <c r="R190" s="275"/>
      <c r="S190" s="276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59"/>
      <c r="R191" s="259"/>
      <c r="S191" s="259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54"/>
      <c r="R192" s="254"/>
      <c r="S192" s="254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54"/>
      <c r="R193" s="254"/>
      <c r="S193" s="254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59"/>
      <c r="R194" s="259"/>
      <c r="S194" s="259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59"/>
      <c r="R195" s="259"/>
      <c r="S195" s="259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59"/>
      <c r="R196" s="259"/>
      <c r="S196" s="259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81"/>
      <c r="R197" s="282"/>
      <c r="S197" s="283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44478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2021-10-09(토) 오전 00:00</v>
      </c>
      <c r="C15" s="300"/>
      <c r="D15" s="256" t="str">
        <f>TEXT($G$1, "[$-ko-KR]yyyy-mm-dd(ddd) ") &amp; "오후 14:00"</f>
        <v>2021-10-09(토) 오후 14:00</v>
      </c>
      <c r="E15" s="257"/>
      <c r="F15" s="258"/>
      <c r="G15" s="256" t="str">
        <f>TEXT($G$1, "[$-ko-KR]yyyy-mm-dd(ddd) ") &amp; "오후 19:00"</f>
        <v>2021-10-09(토) 오후 19:00</v>
      </c>
      <c r="H15" s="257"/>
      <c r="I15" s="258"/>
      <c r="J15" s="256" t="str">
        <f>TEXT($G$1, "[$-ko-KR]yyyy-mm-dd(ddd) ") &amp; "오후 21:00"</f>
        <v>2021-10-09(토) 오후 21:00</v>
      </c>
      <c r="K15" s="257"/>
      <c r="L15" s="258"/>
      <c r="M15" s="256" t="str">
        <f>TEXT($G$1+1, "[$-ko-KR]yyyy-mm-dd(ddd) ") &amp; "오전 00:00"</f>
        <v>2021-10-10(일)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9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2021-10-09(토) 오전 00:00</v>
      </c>
      <c r="C42" s="297"/>
      <c r="D42" s="256" t="str">
        <f>TEXT($G$1, "[$-ko-KR]yyyy-mm-dd(ddd) ") &amp; "오후 14:00"</f>
        <v>2021-10-09(토) 오후 14:00</v>
      </c>
      <c r="E42" s="257"/>
      <c r="F42" s="258"/>
      <c r="G42" s="256" t="str">
        <f>TEXT($G$1, "[$-ko-KR]yyyy-mm-dd(ddd) ") &amp; "오후 19:00"</f>
        <v>2021-10-09(토) 오후 19:00</v>
      </c>
      <c r="H42" s="257"/>
      <c r="I42" s="258"/>
      <c r="J42" s="256" t="str">
        <f>TEXT($G$1, "[$-ko-KR]yyyy-mm-dd(ddd) ") &amp; "오후 21:00"</f>
        <v>2021-10-09(토) 오후 21:00</v>
      </c>
      <c r="K42" s="257"/>
      <c r="L42" s="258"/>
      <c r="M42" s="256" t="str">
        <f>TEXT($G$1+1, "[$-ko-KR]yyyy-mm-dd(ddd) ") &amp; "오전 00:00"</f>
        <v>2021-10-10(일)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54"/>
      <c r="R44" s="254"/>
      <c r="S44" s="254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54"/>
      <c r="R45" s="254"/>
      <c r="S45" s="254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59"/>
      <c r="R46" s="259"/>
      <c r="S46" s="259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59"/>
      <c r="R47" s="259"/>
      <c r="S47" s="259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59"/>
      <c r="R48" s="259"/>
      <c r="S48" s="259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59"/>
      <c r="R49" s="259"/>
      <c r="S49" s="259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59"/>
      <c r="R50" s="259"/>
      <c r="S50" s="259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59"/>
      <c r="R51" s="259"/>
      <c r="S51" s="259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68"/>
      <c r="R53" s="269"/>
      <c r="S53" s="270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71"/>
      <c r="R54" s="272"/>
      <c r="S54" s="273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74"/>
      <c r="R55" s="275"/>
      <c r="S55" s="276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59"/>
      <c r="R56" s="259"/>
      <c r="S56" s="259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54"/>
      <c r="R57" s="254"/>
      <c r="S57" s="254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54"/>
      <c r="R58" s="254"/>
      <c r="S58" s="254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9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2021-10-09(토) 오전 00:00</v>
      </c>
      <c r="C69" s="297"/>
      <c r="D69" s="256" t="str">
        <f>TEXT($G$1, "[$-ko-KR]yyyy-mm-dd(ddd) ") &amp; "오후 14:00"</f>
        <v>2021-10-09(토) 오후 14:00</v>
      </c>
      <c r="E69" s="257"/>
      <c r="F69" s="258"/>
      <c r="G69" s="256" t="str">
        <f>TEXT($G$1, "[$-ko-KR]yyyy-mm-dd(ddd) ") &amp; "오후 19:00"</f>
        <v>2021-10-09(토) 오후 19:00</v>
      </c>
      <c r="H69" s="257"/>
      <c r="I69" s="258"/>
      <c r="J69" s="256" t="str">
        <f>TEXT($G$1, "[$-ko-KR]yyyy-mm-dd(ddd) ") &amp; "오후 21:00"</f>
        <v>2021-10-09(토) 오후 21:00</v>
      </c>
      <c r="K69" s="257"/>
      <c r="L69" s="258"/>
      <c r="M69" s="256" t="str">
        <f>TEXT($G$1+1, "[$-ko-KR]yyyy-mm-dd(ddd) ") &amp; "오전 00:00"</f>
        <v>2021-10-10(일)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54"/>
      <c r="R71" s="254"/>
      <c r="S71" s="254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54"/>
      <c r="R72" s="254"/>
      <c r="S72" s="254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59"/>
      <c r="R73" s="259"/>
      <c r="S73" s="259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59"/>
      <c r="R74" s="259"/>
      <c r="S74" s="259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59"/>
      <c r="R75" s="259"/>
      <c r="S75" s="259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59"/>
      <c r="R76" s="259"/>
      <c r="S76" s="259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59"/>
      <c r="R77" s="259"/>
      <c r="S77" s="259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59"/>
      <c r="R78" s="259"/>
      <c r="S78" s="259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68"/>
      <c r="R80" s="269"/>
      <c r="S80" s="270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71"/>
      <c r="R81" s="272"/>
      <c r="S81" s="273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74"/>
      <c r="R82" s="275"/>
      <c r="S82" s="276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59"/>
      <c r="R83" s="259"/>
      <c r="S83" s="259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54"/>
      <c r="R84" s="254"/>
      <c r="S84" s="254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54"/>
      <c r="R85" s="254"/>
      <c r="S85" s="254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59"/>
      <c r="R86" s="259"/>
      <c r="S86" s="259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59"/>
      <c r="R87" s="259"/>
      <c r="S87" s="259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59"/>
      <c r="R88" s="259"/>
      <c r="S88" s="259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81"/>
      <c r="R89" s="282"/>
      <c r="S89" s="283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9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2021-10-09(토) 오전 00:00</v>
      </c>
      <c r="C96" s="297"/>
      <c r="D96" s="256" t="str">
        <f>TEXT($G$1, "[$-ko-KR]yyyy-mm-dd(ddd) ") &amp; "오후 14:00"</f>
        <v>2021-10-09(토) 오후 14:00</v>
      </c>
      <c r="E96" s="257"/>
      <c r="F96" s="258"/>
      <c r="G96" s="256" t="str">
        <f>TEXT($G$1, "[$-ko-KR]yyyy-mm-dd(ddd) ") &amp; "오후 19:00"</f>
        <v>2021-10-09(토) 오후 19:00</v>
      </c>
      <c r="H96" s="257"/>
      <c r="I96" s="258"/>
      <c r="J96" s="256" t="str">
        <f>TEXT($G$1, "[$-ko-KR]yyyy-mm-dd(ddd) ") &amp; "오후 21:00"</f>
        <v>2021-10-09(토) 오후 21:00</v>
      </c>
      <c r="K96" s="257"/>
      <c r="L96" s="258"/>
      <c r="M96" s="256" t="str">
        <f>TEXT($G$1+1, "[$-ko-KR]yyyy-mm-dd(ddd) ") &amp; "오전 00:00"</f>
        <v>2021-10-10(일)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54"/>
      <c r="R98" s="254"/>
      <c r="S98" s="254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54"/>
      <c r="R99" s="254"/>
      <c r="S99" s="254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59"/>
      <c r="R100" s="259"/>
      <c r="S100" s="259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59"/>
      <c r="R101" s="259"/>
      <c r="S101" s="259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59"/>
      <c r="R102" s="259"/>
      <c r="S102" s="259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59"/>
      <c r="R103" s="259"/>
      <c r="S103" s="259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59"/>
      <c r="R104" s="259"/>
      <c r="S104" s="259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59"/>
      <c r="R105" s="259"/>
      <c r="S105" s="259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68"/>
      <c r="R107" s="269"/>
      <c r="S107" s="270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71"/>
      <c r="R108" s="272"/>
      <c r="S108" s="273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74"/>
      <c r="R109" s="275"/>
      <c r="S109" s="276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59"/>
      <c r="R110" s="259"/>
      <c r="S110" s="259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54"/>
      <c r="R111" s="254"/>
      <c r="S111" s="254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54"/>
      <c r="R112" s="254"/>
      <c r="S112" s="254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59"/>
      <c r="R113" s="259"/>
      <c r="S113" s="259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59"/>
      <c r="R114" s="259"/>
      <c r="S114" s="259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59"/>
      <c r="R115" s="259"/>
      <c r="S115" s="259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81"/>
      <c r="R116" s="282"/>
      <c r="S116" s="283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9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2021-10-09(토) 오전 00:00</v>
      </c>
      <c r="C123" s="297"/>
      <c r="D123" s="256" t="str">
        <f>TEXT($G$1, "[$-ko-KR]yyyy-mm-dd(ddd) ") &amp; "오후 14:00"</f>
        <v>2021-10-09(토) 오후 14:00</v>
      </c>
      <c r="E123" s="257"/>
      <c r="F123" s="258"/>
      <c r="G123" s="256" t="str">
        <f>TEXT($G$1, "[$-ko-KR]yyyy-mm-dd(ddd) ") &amp; "오후 19:00"</f>
        <v>2021-10-09(토) 오후 19:00</v>
      </c>
      <c r="H123" s="257"/>
      <c r="I123" s="258"/>
      <c r="J123" s="256" t="str">
        <f>TEXT($G$1, "[$-ko-KR]yyyy-mm-dd(ddd) ") &amp; "오후 21:00"</f>
        <v>2021-10-09(토) 오후 21:00</v>
      </c>
      <c r="K123" s="257"/>
      <c r="L123" s="258"/>
      <c r="M123" s="256" t="str">
        <f>TEXT($G$1+1, "[$-ko-KR]yyyy-mm-dd(ddd) ") &amp; "오전 00:00"</f>
        <v>2021-10-10(일)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54"/>
      <c r="R125" s="254"/>
      <c r="S125" s="254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54"/>
      <c r="R126" s="254"/>
      <c r="S126" s="254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59"/>
      <c r="R127" s="259"/>
      <c r="S127" s="259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59"/>
      <c r="R128" s="259"/>
      <c r="S128" s="259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59"/>
      <c r="R129" s="259"/>
      <c r="S129" s="259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59"/>
      <c r="R130" s="259"/>
      <c r="S130" s="259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59"/>
      <c r="R131" s="259"/>
      <c r="S131" s="259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59"/>
      <c r="R132" s="259"/>
      <c r="S132" s="259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68"/>
      <c r="R134" s="269"/>
      <c r="S134" s="270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71"/>
      <c r="R135" s="272"/>
      <c r="S135" s="273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74"/>
      <c r="R136" s="275"/>
      <c r="S136" s="276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59"/>
      <c r="R137" s="259"/>
      <c r="S137" s="259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54"/>
      <c r="R138" s="254"/>
      <c r="S138" s="254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54"/>
      <c r="R139" s="254"/>
      <c r="S139" s="254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9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2021-10-09(토) 오전 00:00</v>
      </c>
      <c r="C150" s="297"/>
      <c r="D150" s="256" t="str">
        <f>TEXT($G$1, "[$-ko-KR]yyyy-mm-dd(ddd) ") &amp; "오후 14:00"</f>
        <v>2021-10-09(토) 오후 14:00</v>
      </c>
      <c r="E150" s="257"/>
      <c r="F150" s="258"/>
      <c r="G150" s="256" t="str">
        <f>TEXT($G$1, "[$-ko-KR]yyyy-mm-dd(ddd) ") &amp; "오후 19:00"</f>
        <v>2021-10-09(토) 오후 19:00</v>
      </c>
      <c r="H150" s="257"/>
      <c r="I150" s="258"/>
      <c r="J150" s="256" t="str">
        <f>TEXT($G$1, "[$-ko-KR]yyyy-mm-dd(ddd) ") &amp; "오후 21:00"</f>
        <v>2021-10-09(토) 오후 21:00</v>
      </c>
      <c r="K150" s="257"/>
      <c r="L150" s="258"/>
      <c r="M150" s="256" t="str">
        <f>TEXT($G$1+1, "[$-ko-KR]yyyy-mm-dd(ddd) ") &amp; "오전 00:00"</f>
        <v>2021-10-10(일)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54"/>
      <c r="R152" s="254"/>
      <c r="S152" s="254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54"/>
      <c r="R153" s="254"/>
      <c r="S153" s="254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59"/>
      <c r="R154" s="259"/>
      <c r="S154" s="259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59"/>
      <c r="R155" s="259"/>
      <c r="S155" s="259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59"/>
      <c r="R156" s="259"/>
      <c r="S156" s="259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59"/>
      <c r="R157" s="259"/>
      <c r="S157" s="259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59"/>
      <c r="R158" s="259"/>
      <c r="S158" s="259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59"/>
      <c r="R159" s="259"/>
      <c r="S159" s="259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68"/>
      <c r="R161" s="269"/>
      <c r="S161" s="270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71"/>
      <c r="R162" s="272"/>
      <c r="S162" s="273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74"/>
      <c r="R163" s="275"/>
      <c r="S163" s="276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59"/>
      <c r="R164" s="259"/>
      <c r="S164" s="259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54"/>
      <c r="R165" s="254"/>
      <c r="S165" s="254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54"/>
      <c r="R166" s="254"/>
      <c r="S166" s="254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59"/>
      <c r="R167" s="259"/>
      <c r="S167" s="259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59"/>
      <c r="R168" s="259"/>
      <c r="S168" s="259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59"/>
      <c r="R169" s="259"/>
      <c r="S169" s="259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81"/>
      <c r="R170" s="282"/>
      <c r="S170" s="283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9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2021-10-09(토) 오전 00:00</v>
      </c>
      <c r="C177" s="297"/>
      <c r="D177" s="256" t="str">
        <f>TEXT($G$1, "[$-ko-KR]yyyy-mm-dd(ddd) ") &amp; "오후 14:00"</f>
        <v>2021-10-09(토) 오후 14:00</v>
      </c>
      <c r="E177" s="257"/>
      <c r="F177" s="258"/>
      <c r="G177" s="256" t="str">
        <f>TEXT($G$1, "[$-ko-KR]yyyy-mm-dd(ddd) ") &amp; "오후 19:00"</f>
        <v>2021-10-09(토) 오후 19:00</v>
      </c>
      <c r="H177" s="257"/>
      <c r="I177" s="258"/>
      <c r="J177" s="256" t="str">
        <f>TEXT($G$1, "[$-ko-KR]yyyy-mm-dd(ddd) ") &amp; "오후 21:00"</f>
        <v>2021-10-09(토) 오후 21:00</v>
      </c>
      <c r="K177" s="257"/>
      <c r="L177" s="258"/>
      <c r="M177" s="256" t="str">
        <f>TEXT($G$1+1, "[$-ko-KR]yyyy-mm-dd(ddd) ") &amp; "오전 00:00"</f>
        <v>2021-10-10(일)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54"/>
      <c r="R179" s="254"/>
      <c r="S179" s="254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54"/>
      <c r="R180" s="254"/>
      <c r="S180" s="254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59"/>
      <c r="R181" s="259"/>
      <c r="S181" s="259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59"/>
      <c r="R182" s="259"/>
      <c r="S182" s="259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59"/>
      <c r="R183" s="259"/>
      <c r="S183" s="259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59"/>
      <c r="R184" s="259"/>
      <c r="S184" s="259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59"/>
      <c r="R185" s="259"/>
      <c r="S185" s="259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59"/>
      <c r="R186" s="259"/>
      <c r="S186" s="259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68"/>
      <c r="R188" s="269"/>
      <c r="S188" s="270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71"/>
      <c r="R189" s="272"/>
      <c r="S189" s="273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74"/>
      <c r="R190" s="275"/>
      <c r="S190" s="276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59"/>
      <c r="R191" s="259"/>
      <c r="S191" s="259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54"/>
      <c r="R192" s="254"/>
      <c r="S192" s="254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54"/>
      <c r="R193" s="254"/>
      <c r="S193" s="254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59"/>
      <c r="R194" s="259"/>
      <c r="S194" s="259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59"/>
      <c r="R195" s="259"/>
      <c r="S195" s="259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59"/>
      <c r="R196" s="259"/>
      <c r="S196" s="259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81"/>
      <c r="R197" s="282"/>
      <c r="S197" s="283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44479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9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2021-10-10(일) 오전 00:00</v>
      </c>
      <c r="C15" s="300"/>
      <c r="D15" s="256" t="str">
        <f>TEXT($G$1, "[$-ko-KR]yyyy-mm-dd(ddd) ") &amp; "오후 14:00"</f>
        <v>2021-10-10(일) 오후 14:00</v>
      </c>
      <c r="E15" s="257"/>
      <c r="F15" s="258"/>
      <c r="G15" s="256" t="str">
        <f>TEXT($G$1, "[$-ko-KR]yyyy-mm-dd(ddd) ") &amp; "오후 19:00"</f>
        <v>2021-10-10(일) 오후 19:00</v>
      </c>
      <c r="H15" s="257"/>
      <c r="I15" s="258"/>
      <c r="J15" s="256" t="str">
        <f>TEXT($G$1, "[$-ko-KR]yyyy-mm-dd(ddd) ") &amp; "오후 21:00"</f>
        <v>2021-10-10(일) 오후 21:00</v>
      </c>
      <c r="K15" s="257"/>
      <c r="L15" s="258"/>
      <c r="M15" s="256" t="str">
        <f>TEXT($G$1+1, "[$-ko-KR]yyyy-mm-dd(ddd) ") &amp; "오전 00:00"</f>
        <v>2021-10-11(월)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93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2021-10-10(일) 오전 00:00</v>
      </c>
      <c r="C42" s="297"/>
      <c r="D42" s="256" t="str">
        <f>TEXT($G$1, "[$-ko-KR]yyyy-mm-dd(ddd) ") &amp; "오후 14:00"</f>
        <v>2021-10-10(일) 오후 14:00</v>
      </c>
      <c r="E42" s="257"/>
      <c r="F42" s="258"/>
      <c r="G42" s="256" t="str">
        <f>TEXT($G$1, "[$-ko-KR]yyyy-mm-dd(ddd) ") &amp; "오후 19:00"</f>
        <v>2021-10-10(일) 오후 19:00</v>
      </c>
      <c r="H42" s="257"/>
      <c r="I42" s="258"/>
      <c r="J42" s="256" t="str">
        <f>TEXT($G$1, "[$-ko-KR]yyyy-mm-dd(ddd) ") &amp; "오후 21:00"</f>
        <v>2021-10-10(일) 오후 21:00</v>
      </c>
      <c r="K42" s="257"/>
      <c r="L42" s="258"/>
      <c r="M42" s="256" t="str">
        <f>TEXT($G$1+1, "[$-ko-KR]yyyy-mm-dd(ddd) ") &amp; "오전 00:00"</f>
        <v>2021-10-11(월)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54"/>
      <c r="R44" s="254"/>
      <c r="S44" s="254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54"/>
      <c r="R45" s="254"/>
      <c r="S45" s="254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59"/>
      <c r="R46" s="259"/>
      <c r="S46" s="259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59"/>
      <c r="R47" s="259"/>
      <c r="S47" s="259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59"/>
      <c r="R48" s="259"/>
      <c r="S48" s="259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59"/>
      <c r="R49" s="259"/>
      <c r="S49" s="259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59"/>
      <c r="R50" s="259"/>
      <c r="S50" s="259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59"/>
      <c r="R51" s="259"/>
      <c r="S51" s="259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68"/>
      <c r="R53" s="269"/>
      <c r="S53" s="270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71"/>
      <c r="R54" s="272"/>
      <c r="S54" s="273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74"/>
      <c r="R55" s="275"/>
      <c r="S55" s="276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59"/>
      <c r="R56" s="259"/>
      <c r="S56" s="259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54"/>
      <c r="R57" s="254"/>
      <c r="S57" s="254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54"/>
      <c r="R58" s="254"/>
      <c r="S58" s="254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93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2021-10-10(일) 오전 00:00</v>
      </c>
      <c r="C69" s="297"/>
      <c r="D69" s="256" t="str">
        <f>TEXT($G$1, "[$-ko-KR]yyyy-mm-dd(ddd) ") &amp; "오후 14:00"</f>
        <v>2021-10-10(일) 오후 14:00</v>
      </c>
      <c r="E69" s="257"/>
      <c r="F69" s="258"/>
      <c r="G69" s="256" t="str">
        <f>TEXT($G$1, "[$-ko-KR]yyyy-mm-dd(ddd) ") &amp; "오후 19:00"</f>
        <v>2021-10-10(일) 오후 19:00</v>
      </c>
      <c r="H69" s="257"/>
      <c r="I69" s="258"/>
      <c r="J69" s="256" t="str">
        <f>TEXT($G$1, "[$-ko-KR]yyyy-mm-dd(ddd) ") &amp; "오후 21:00"</f>
        <v>2021-10-10(일) 오후 21:00</v>
      </c>
      <c r="K69" s="257"/>
      <c r="L69" s="258"/>
      <c r="M69" s="256" t="str">
        <f>TEXT($G$1+1, "[$-ko-KR]yyyy-mm-dd(ddd) ") &amp; "오전 00:00"</f>
        <v>2021-10-11(월)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54"/>
      <c r="R71" s="254"/>
      <c r="S71" s="254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54"/>
      <c r="R72" s="254"/>
      <c r="S72" s="254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59"/>
      <c r="R73" s="259"/>
      <c r="S73" s="259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59"/>
      <c r="R74" s="259"/>
      <c r="S74" s="259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59"/>
      <c r="R75" s="259"/>
      <c r="S75" s="259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59"/>
      <c r="R76" s="259"/>
      <c r="S76" s="259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59"/>
      <c r="R77" s="259"/>
      <c r="S77" s="259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59"/>
      <c r="R78" s="259"/>
      <c r="S78" s="259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68"/>
      <c r="R80" s="269"/>
      <c r="S80" s="270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71"/>
      <c r="R81" s="272"/>
      <c r="S81" s="273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74"/>
      <c r="R82" s="275"/>
      <c r="S82" s="276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59"/>
      <c r="R83" s="259"/>
      <c r="S83" s="259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54"/>
      <c r="R84" s="254"/>
      <c r="S84" s="254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54"/>
      <c r="R85" s="254"/>
      <c r="S85" s="254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59"/>
      <c r="R86" s="259"/>
      <c r="S86" s="259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59"/>
      <c r="R87" s="259"/>
      <c r="S87" s="259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59"/>
      <c r="R88" s="259"/>
      <c r="S88" s="259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81"/>
      <c r="R89" s="282"/>
      <c r="S89" s="283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93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2021-10-10(일) 오전 00:00</v>
      </c>
      <c r="C96" s="297"/>
      <c r="D96" s="256" t="str">
        <f>TEXT($G$1, "[$-ko-KR]yyyy-mm-dd(ddd) ") &amp; "오후 14:00"</f>
        <v>2021-10-10(일) 오후 14:00</v>
      </c>
      <c r="E96" s="257"/>
      <c r="F96" s="258"/>
      <c r="G96" s="256" t="str">
        <f>TEXT($G$1, "[$-ko-KR]yyyy-mm-dd(ddd) ") &amp; "오후 19:00"</f>
        <v>2021-10-10(일) 오후 19:00</v>
      </c>
      <c r="H96" s="257"/>
      <c r="I96" s="258"/>
      <c r="J96" s="256" t="str">
        <f>TEXT($G$1, "[$-ko-KR]yyyy-mm-dd(ddd) ") &amp; "오후 21:00"</f>
        <v>2021-10-10(일) 오후 21:00</v>
      </c>
      <c r="K96" s="257"/>
      <c r="L96" s="258"/>
      <c r="M96" s="256" t="str">
        <f>TEXT($G$1+1, "[$-ko-KR]yyyy-mm-dd(ddd) ") &amp; "오전 00:00"</f>
        <v>2021-10-11(월)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54"/>
      <c r="R98" s="254"/>
      <c r="S98" s="254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54"/>
      <c r="R99" s="254"/>
      <c r="S99" s="254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59"/>
      <c r="R100" s="259"/>
      <c r="S100" s="259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59"/>
      <c r="R101" s="259"/>
      <c r="S101" s="259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59"/>
      <c r="R102" s="259"/>
      <c r="S102" s="259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59"/>
      <c r="R103" s="259"/>
      <c r="S103" s="259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59"/>
      <c r="R104" s="259"/>
      <c r="S104" s="259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59"/>
      <c r="R105" s="259"/>
      <c r="S105" s="259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68"/>
      <c r="R107" s="269"/>
      <c r="S107" s="270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71"/>
      <c r="R108" s="272"/>
      <c r="S108" s="273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74"/>
      <c r="R109" s="275"/>
      <c r="S109" s="276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59"/>
      <c r="R110" s="259"/>
      <c r="S110" s="259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54"/>
      <c r="R111" s="254"/>
      <c r="S111" s="254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54"/>
      <c r="R112" s="254"/>
      <c r="S112" s="254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59"/>
      <c r="R113" s="259"/>
      <c r="S113" s="259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59"/>
      <c r="R114" s="259"/>
      <c r="S114" s="259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59"/>
      <c r="R115" s="259"/>
      <c r="S115" s="259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81"/>
      <c r="R116" s="282"/>
      <c r="S116" s="283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93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2021-10-10(일) 오전 00:00</v>
      </c>
      <c r="C123" s="297"/>
      <c r="D123" s="256" t="str">
        <f>TEXT($G$1, "[$-ko-KR]yyyy-mm-dd(ddd) ") &amp; "오후 14:00"</f>
        <v>2021-10-10(일) 오후 14:00</v>
      </c>
      <c r="E123" s="257"/>
      <c r="F123" s="258"/>
      <c r="G123" s="256" t="str">
        <f>TEXT($G$1, "[$-ko-KR]yyyy-mm-dd(ddd) ") &amp; "오후 19:00"</f>
        <v>2021-10-10(일) 오후 19:00</v>
      </c>
      <c r="H123" s="257"/>
      <c r="I123" s="258"/>
      <c r="J123" s="256" t="str">
        <f>TEXT($G$1, "[$-ko-KR]yyyy-mm-dd(ddd) ") &amp; "오후 21:00"</f>
        <v>2021-10-10(일) 오후 21:00</v>
      </c>
      <c r="K123" s="257"/>
      <c r="L123" s="258"/>
      <c r="M123" s="256" t="str">
        <f>TEXT($G$1+1, "[$-ko-KR]yyyy-mm-dd(ddd) ") &amp; "오전 00:00"</f>
        <v>2021-10-11(월)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54"/>
      <c r="R125" s="254"/>
      <c r="S125" s="254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54"/>
      <c r="R126" s="254"/>
      <c r="S126" s="254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59"/>
      <c r="R127" s="259"/>
      <c r="S127" s="259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59"/>
      <c r="R128" s="259"/>
      <c r="S128" s="259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59"/>
      <c r="R129" s="259"/>
      <c r="S129" s="259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59"/>
      <c r="R130" s="259"/>
      <c r="S130" s="259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59"/>
      <c r="R131" s="259"/>
      <c r="S131" s="259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59"/>
      <c r="R132" s="259"/>
      <c r="S132" s="259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68"/>
      <c r="R134" s="269"/>
      <c r="S134" s="270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71"/>
      <c r="R135" s="272"/>
      <c r="S135" s="273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74"/>
      <c r="R136" s="275"/>
      <c r="S136" s="276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59"/>
      <c r="R137" s="259"/>
      <c r="S137" s="259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54"/>
      <c r="R138" s="254"/>
      <c r="S138" s="254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54"/>
      <c r="R139" s="254"/>
      <c r="S139" s="254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93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2021-10-10(일) 오전 00:00</v>
      </c>
      <c r="C150" s="297"/>
      <c r="D150" s="256" t="str">
        <f>TEXT($G$1, "[$-ko-KR]yyyy-mm-dd(ddd) ") &amp; "오후 14:00"</f>
        <v>2021-10-10(일) 오후 14:00</v>
      </c>
      <c r="E150" s="257"/>
      <c r="F150" s="258"/>
      <c r="G150" s="256" t="str">
        <f>TEXT($G$1, "[$-ko-KR]yyyy-mm-dd(ddd) ") &amp; "오후 19:00"</f>
        <v>2021-10-10(일) 오후 19:00</v>
      </c>
      <c r="H150" s="257"/>
      <c r="I150" s="258"/>
      <c r="J150" s="256" t="str">
        <f>TEXT($G$1, "[$-ko-KR]yyyy-mm-dd(ddd) ") &amp; "오후 21:00"</f>
        <v>2021-10-10(일) 오후 21:00</v>
      </c>
      <c r="K150" s="257"/>
      <c r="L150" s="258"/>
      <c r="M150" s="256" t="str">
        <f>TEXT($G$1+1, "[$-ko-KR]yyyy-mm-dd(ddd) ") &amp; "오전 00:00"</f>
        <v>2021-10-11(월)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54"/>
      <c r="R152" s="254"/>
      <c r="S152" s="254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54"/>
      <c r="R153" s="254"/>
      <c r="S153" s="254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59"/>
      <c r="R154" s="259"/>
      <c r="S154" s="259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59"/>
      <c r="R155" s="259"/>
      <c r="S155" s="259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59"/>
      <c r="R156" s="259"/>
      <c r="S156" s="259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59"/>
      <c r="R157" s="259"/>
      <c r="S157" s="259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59"/>
      <c r="R158" s="259"/>
      <c r="S158" s="259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59"/>
      <c r="R159" s="259"/>
      <c r="S159" s="259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68"/>
      <c r="R161" s="269"/>
      <c r="S161" s="270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71"/>
      <c r="R162" s="272"/>
      <c r="S162" s="273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74"/>
      <c r="R163" s="275"/>
      <c r="S163" s="276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59"/>
      <c r="R164" s="259"/>
      <c r="S164" s="259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54"/>
      <c r="R165" s="254"/>
      <c r="S165" s="254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54"/>
      <c r="R166" s="254"/>
      <c r="S166" s="254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59"/>
      <c r="R167" s="259"/>
      <c r="S167" s="259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59"/>
      <c r="R168" s="259"/>
      <c r="S168" s="259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59"/>
      <c r="R169" s="259"/>
      <c r="S169" s="259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81"/>
      <c r="R170" s="282"/>
      <c r="S170" s="283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93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2021-10-10(일) 오전 00:00</v>
      </c>
      <c r="C177" s="297"/>
      <c r="D177" s="256" t="str">
        <f>TEXT($G$1, "[$-ko-KR]yyyy-mm-dd(ddd) ") &amp; "오후 14:00"</f>
        <v>2021-10-10(일) 오후 14:00</v>
      </c>
      <c r="E177" s="257"/>
      <c r="F177" s="258"/>
      <c r="G177" s="256" t="str">
        <f>TEXT($G$1, "[$-ko-KR]yyyy-mm-dd(ddd) ") &amp; "오후 19:00"</f>
        <v>2021-10-10(일) 오후 19:00</v>
      </c>
      <c r="H177" s="257"/>
      <c r="I177" s="258"/>
      <c r="J177" s="256" t="str">
        <f>TEXT($G$1, "[$-ko-KR]yyyy-mm-dd(ddd) ") &amp; "오후 21:00"</f>
        <v>2021-10-10(일) 오후 21:00</v>
      </c>
      <c r="K177" s="257"/>
      <c r="L177" s="258"/>
      <c r="M177" s="256" t="str">
        <f>TEXT($G$1+1, "[$-ko-KR]yyyy-mm-dd(ddd) ") &amp; "오전 00:00"</f>
        <v>2021-10-11(월)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54"/>
      <c r="R179" s="254"/>
      <c r="S179" s="254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54"/>
      <c r="R180" s="254"/>
      <c r="S180" s="254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59"/>
      <c r="R181" s="259"/>
      <c r="S181" s="259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59"/>
      <c r="R182" s="259"/>
      <c r="S182" s="259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59"/>
      <c r="R183" s="259"/>
      <c r="S183" s="259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59"/>
      <c r="R184" s="259"/>
      <c r="S184" s="259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59"/>
      <c r="R185" s="259"/>
      <c r="S185" s="259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59"/>
      <c r="R186" s="259"/>
      <c r="S186" s="259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68"/>
      <c r="R188" s="269"/>
      <c r="S188" s="270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71"/>
      <c r="R189" s="272"/>
      <c r="S189" s="273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74"/>
      <c r="R190" s="275"/>
      <c r="S190" s="276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59"/>
      <c r="R191" s="259"/>
      <c r="S191" s="259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54"/>
      <c r="R192" s="254"/>
      <c r="S192" s="254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54"/>
      <c r="R193" s="254"/>
      <c r="S193" s="254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59"/>
      <c r="R194" s="259"/>
      <c r="S194" s="259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59"/>
      <c r="R195" s="259"/>
      <c r="S195" s="259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59"/>
      <c r="R196" s="259"/>
      <c r="S196" s="259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81"/>
      <c r="R197" s="282"/>
      <c r="S197" s="283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44480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9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2021-10-11(월) 오전 00:00</v>
      </c>
      <c r="C15" s="300"/>
      <c r="D15" s="256" t="str">
        <f>TEXT($G$1, "[$-ko-KR]yyyy-mm-dd(ddd) ") &amp; "오후 14:00"</f>
        <v>2021-10-11(월) 오후 14:00</v>
      </c>
      <c r="E15" s="257"/>
      <c r="F15" s="258"/>
      <c r="G15" s="256" t="str">
        <f>TEXT($G$1, "[$-ko-KR]yyyy-mm-dd(ddd) ") &amp; "오후 19:00"</f>
        <v>2021-10-11(월) 오후 19:00</v>
      </c>
      <c r="H15" s="257"/>
      <c r="I15" s="258"/>
      <c r="J15" s="256" t="str">
        <f>TEXT($G$1, "[$-ko-KR]yyyy-mm-dd(ddd) ") &amp; "오후 21:00"</f>
        <v>2021-10-11(월) 오후 21:00</v>
      </c>
      <c r="K15" s="257"/>
      <c r="L15" s="258"/>
      <c r="M15" s="256" t="str">
        <f>TEXT($G$1+1, "[$-ko-KR]yyyy-mm-dd(ddd) ") &amp; "오전 00:00"</f>
        <v>2021-10-12(화)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97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2021-10-11(월) 오전 00:00</v>
      </c>
      <c r="C42" s="297"/>
      <c r="D42" s="256" t="str">
        <f>TEXT($G$1, "[$-ko-KR]yyyy-mm-dd(ddd) ") &amp; "오후 14:00"</f>
        <v>2021-10-11(월) 오후 14:00</v>
      </c>
      <c r="E42" s="257"/>
      <c r="F42" s="258"/>
      <c r="G42" s="256" t="str">
        <f>TEXT($G$1, "[$-ko-KR]yyyy-mm-dd(ddd) ") &amp; "오후 19:00"</f>
        <v>2021-10-11(월) 오후 19:00</v>
      </c>
      <c r="H42" s="257"/>
      <c r="I42" s="258"/>
      <c r="J42" s="256" t="str">
        <f>TEXT($G$1, "[$-ko-KR]yyyy-mm-dd(ddd) ") &amp; "오후 21:00"</f>
        <v>2021-10-11(월) 오후 21:00</v>
      </c>
      <c r="K42" s="257"/>
      <c r="L42" s="258"/>
      <c r="M42" s="256" t="str">
        <f>TEXT($G$1+1, "[$-ko-KR]yyyy-mm-dd(ddd) ") &amp; "오전 00:00"</f>
        <v>2021-10-12(화)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54"/>
      <c r="R44" s="254"/>
      <c r="S44" s="254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54"/>
      <c r="R45" s="254"/>
      <c r="S45" s="254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59"/>
      <c r="R46" s="259"/>
      <c r="S46" s="259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59"/>
      <c r="R47" s="259"/>
      <c r="S47" s="259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59"/>
      <c r="R48" s="259"/>
      <c r="S48" s="259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59"/>
      <c r="R49" s="259"/>
      <c r="S49" s="259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59"/>
      <c r="R50" s="259"/>
      <c r="S50" s="259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59"/>
      <c r="R51" s="259"/>
      <c r="S51" s="259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68"/>
      <c r="R53" s="269"/>
      <c r="S53" s="270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71"/>
      <c r="R54" s="272"/>
      <c r="S54" s="273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74"/>
      <c r="R55" s="275"/>
      <c r="S55" s="276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59"/>
      <c r="R56" s="259"/>
      <c r="S56" s="259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54"/>
      <c r="R57" s="254"/>
      <c r="S57" s="254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54"/>
      <c r="R58" s="254"/>
      <c r="S58" s="254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97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2021-10-11(월) 오전 00:00</v>
      </c>
      <c r="C69" s="297"/>
      <c r="D69" s="256" t="str">
        <f>TEXT($G$1, "[$-ko-KR]yyyy-mm-dd(ddd) ") &amp; "오후 14:00"</f>
        <v>2021-10-11(월) 오후 14:00</v>
      </c>
      <c r="E69" s="257"/>
      <c r="F69" s="258"/>
      <c r="G69" s="256" t="str">
        <f>TEXT($G$1, "[$-ko-KR]yyyy-mm-dd(ddd) ") &amp; "오후 19:00"</f>
        <v>2021-10-11(월) 오후 19:00</v>
      </c>
      <c r="H69" s="257"/>
      <c r="I69" s="258"/>
      <c r="J69" s="256" t="str">
        <f>TEXT($G$1, "[$-ko-KR]yyyy-mm-dd(ddd) ") &amp; "오후 21:00"</f>
        <v>2021-10-11(월) 오후 21:00</v>
      </c>
      <c r="K69" s="257"/>
      <c r="L69" s="258"/>
      <c r="M69" s="256" t="str">
        <f>TEXT($G$1+1, "[$-ko-KR]yyyy-mm-dd(ddd) ") &amp; "오전 00:00"</f>
        <v>2021-10-12(화)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54"/>
      <c r="R71" s="254"/>
      <c r="S71" s="254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54"/>
      <c r="R72" s="254"/>
      <c r="S72" s="254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59"/>
      <c r="R73" s="259"/>
      <c r="S73" s="259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59"/>
      <c r="R74" s="259"/>
      <c r="S74" s="259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59"/>
      <c r="R75" s="259"/>
      <c r="S75" s="259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59"/>
      <c r="R76" s="259"/>
      <c r="S76" s="259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59"/>
      <c r="R77" s="259"/>
      <c r="S77" s="259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59"/>
      <c r="R78" s="259"/>
      <c r="S78" s="259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68"/>
      <c r="R80" s="269"/>
      <c r="S80" s="270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71"/>
      <c r="R81" s="272"/>
      <c r="S81" s="273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74"/>
      <c r="R82" s="275"/>
      <c r="S82" s="276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59"/>
      <c r="R83" s="259"/>
      <c r="S83" s="259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54"/>
      <c r="R84" s="254"/>
      <c r="S84" s="254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54"/>
      <c r="R85" s="254"/>
      <c r="S85" s="254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59"/>
      <c r="R86" s="259"/>
      <c r="S86" s="259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59"/>
      <c r="R87" s="259"/>
      <c r="S87" s="259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59"/>
      <c r="R88" s="259"/>
      <c r="S88" s="259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81"/>
      <c r="R89" s="282"/>
      <c r="S89" s="283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97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2021-10-11(월) 오전 00:00</v>
      </c>
      <c r="C96" s="297"/>
      <c r="D96" s="256" t="str">
        <f>TEXT($G$1, "[$-ko-KR]yyyy-mm-dd(ddd) ") &amp; "오후 14:00"</f>
        <v>2021-10-11(월) 오후 14:00</v>
      </c>
      <c r="E96" s="257"/>
      <c r="F96" s="258"/>
      <c r="G96" s="256" t="str">
        <f>TEXT($G$1, "[$-ko-KR]yyyy-mm-dd(ddd) ") &amp; "오후 19:00"</f>
        <v>2021-10-11(월) 오후 19:00</v>
      </c>
      <c r="H96" s="257"/>
      <c r="I96" s="258"/>
      <c r="J96" s="256" t="str">
        <f>TEXT($G$1, "[$-ko-KR]yyyy-mm-dd(ddd) ") &amp; "오후 21:00"</f>
        <v>2021-10-11(월) 오후 21:00</v>
      </c>
      <c r="K96" s="257"/>
      <c r="L96" s="258"/>
      <c r="M96" s="256" t="str">
        <f>TEXT($G$1+1, "[$-ko-KR]yyyy-mm-dd(ddd) ") &amp; "오전 00:00"</f>
        <v>2021-10-12(화)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54"/>
      <c r="R98" s="254"/>
      <c r="S98" s="254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54"/>
      <c r="R99" s="254"/>
      <c r="S99" s="254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59"/>
      <c r="R100" s="259"/>
      <c r="S100" s="259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59"/>
      <c r="R101" s="259"/>
      <c r="S101" s="259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59"/>
      <c r="R102" s="259"/>
      <c r="S102" s="259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59"/>
      <c r="R103" s="259"/>
      <c r="S103" s="259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59"/>
      <c r="R104" s="259"/>
      <c r="S104" s="259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59"/>
      <c r="R105" s="259"/>
      <c r="S105" s="259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68"/>
      <c r="R107" s="269"/>
      <c r="S107" s="270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71"/>
      <c r="R108" s="272"/>
      <c r="S108" s="273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74"/>
      <c r="R109" s="275"/>
      <c r="S109" s="276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59"/>
      <c r="R110" s="259"/>
      <c r="S110" s="259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54"/>
      <c r="R111" s="254"/>
      <c r="S111" s="254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54"/>
      <c r="R112" s="254"/>
      <c r="S112" s="254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59"/>
      <c r="R113" s="259"/>
      <c r="S113" s="259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59"/>
      <c r="R114" s="259"/>
      <c r="S114" s="259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59"/>
      <c r="R115" s="259"/>
      <c r="S115" s="259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81"/>
      <c r="R116" s="282"/>
      <c r="S116" s="283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97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2021-10-11(월) 오전 00:00</v>
      </c>
      <c r="C123" s="297"/>
      <c r="D123" s="256" t="str">
        <f>TEXT($G$1, "[$-ko-KR]yyyy-mm-dd(ddd) ") &amp; "오후 14:00"</f>
        <v>2021-10-11(월) 오후 14:00</v>
      </c>
      <c r="E123" s="257"/>
      <c r="F123" s="258"/>
      <c r="G123" s="256" t="str">
        <f>TEXT($G$1, "[$-ko-KR]yyyy-mm-dd(ddd) ") &amp; "오후 19:00"</f>
        <v>2021-10-11(월) 오후 19:00</v>
      </c>
      <c r="H123" s="257"/>
      <c r="I123" s="258"/>
      <c r="J123" s="256" t="str">
        <f>TEXT($G$1, "[$-ko-KR]yyyy-mm-dd(ddd) ") &amp; "오후 21:00"</f>
        <v>2021-10-11(월) 오후 21:00</v>
      </c>
      <c r="K123" s="257"/>
      <c r="L123" s="258"/>
      <c r="M123" s="256" t="str">
        <f>TEXT($G$1+1, "[$-ko-KR]yyyy-mm-dd(ddd) ") &amp; "오전 00:00"</f>
        <v>2021-10-12(화)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54"/>
      <c r="R125" s="254"/>
      <c r="S125" s="254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54"/>
      <c r="R126" s="254"/>
      <c r="S126" s="254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59"/>
      <c r="R127" s="259"/>
      <c r="S127" s="259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59"/>
      <c r="R128" s="259"/>
      <c r="S128" s="259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59"/>
      <c r="R129" s="259"/>
      <c r="S129" s="259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59"/>
      <c r="R130" s="259"/>
      <c r="S130" s="259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59"/>
      <c r="R131" s="259"/>
      <c r="S131" s="259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59"/>
      <c r="R132" s="259"/>
      <c r="S132" s="259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68"/>
      <c r="R134" s="269"/>
      <c r="S134" s="270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71"/>
      <c r="R135" s="272"/>
      <c r="S135" s="273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74"/>
      <c r="R136" s="275"/>
      <c r="S136" s="276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59"/>
      <c r="R137" s="259"/>
      <c r="S137" s="259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54"/>
      <c r="R138" s="254"/>
      <c r="S138" s="254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54"/>
      <c r="R139" s="254"/>
      <c r="S139" s="254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97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2021-10-11(월) 오전 00:00</v>
      </c>
      <c r="C150" s="297"/>
      <c r="D150" s="256" t="str">
        <f>TEXT($G$1, "[$-ko-KR]yyyy-mm-dd(ddd) ") &amp; "오후 14:00"</f>
        <v>2021-10-11(월) 오후 14:00</v>
      </c>
      <c r="E150" s="257"/>
      <c r="F150" s="258"/>
      <c r="G150" s="256" t="str">
        <f>TEXT($G$1, "[$-ko-KR]yyyy-mm-dd(ddd) ") &amp; "오후 19:00"</f>
        <v>2021-10-11(월) 오후 19:00</v>
      </c>
      <c r="H150" s="257"/>
      <c r="I150" s="258"/>
      <c r="J150" s="256" t="str">
        <f>TEXT($G$1, "[$-ko-KR]yyyy-mm-dd(ddd) ") &amp; "오후 21:00"</f>
        <v>2021-10-11(월) 오후 21:00</v>
      </c>
      <c r="K150" s="257"/>
      <c r="L150" s="258"/>
      <c r="M150" s="256" t="str">
        <f>TEXT($G$1+1, "[$-ko-KR]yyyy-mm-dd(ddd) ") &amp; "오전 00:00"</f>
        <v>2021-10-12(화)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54"/>
      <c r="R152" s="254"/>
      <c r="S152" s="254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54"/>
      <c r="R153" s="254"/>
      <c r="S153" s="254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59"/>
      <c r="R154" s="259"/>
      <c r="S154" s="259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59"/>
      <c r="R155" s="259"/>
      <c r="S155" s="259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59"/>
      <c r="R156" s="259"/>
      <c r="S156" s="259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59"/>
      <c r="R157" s="259"/>
      <c r="S157" s="259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59"/>
      <c r="R158" s="259"/>
      <c r="S158" s="259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59"/>
      <c r="R159" s="259"/>
      <c r="S159" s="259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68"/>
      <c r="R161" s="269"/>
      <c r="S161" s="270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71"/>
      <c r="R162" s="272"/>
      <c r="S162" s="273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74"/>
      <c r="R163" s="275"/>
      <c r="S163" s="276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59"/>
      <c r="R164" s="259"/>
      <c r="S164" s="259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54"/>
      <c r="R165" s="254"/>
      <c r="S165" s="254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54"/>
      <c r="R166" s="254"/>
      <c r="S166" s="254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59"/>
      <c r="R167" s="259"/>
      <c r="S167" s="259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59"/>
      <c r="R168" s="259"/>
      <c r="S168" s="259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59"/>
      <c r="R169" s="259"/>
      <c r="S169" s="259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81"/>
      <c r="R170" s="282"/>
      <c r="S170" s="283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97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2021-10-11(월) 오전 00:00</v>
      </c>
      <c r="C177" s="297"/>
      <c r="D177" s="256" t="str">
        <f>TEXT($G$1, "[$-ko-KR]yyyy-mm-dd(ddd) ") &amp; "오후 14:00"</f>
        <v>2021-10-11(월) 오후 14:00</v>
      </c>
      <c r="E177" s="257"/>
      <c r="F177" s="258"/>
      <c r="G177" s="256" t="str">
        <f>TEXT($G$1, "[$-ko-KR]yyyy-mm-dd(ddd) ") &amp; "오후 19:00"</f>
        <v>2021-10-11(월) 오후 19:00</v>
      </c>
      <c r="H177" s="257"/>
      <c r="I177" s="258"/>
      <c r="J177" s="256" t="str">
        <f>TEXT($G$1, "[$-ko-KR]yyyy-mm-dd(ddd) ") &amp; "오후 21:00"</f>
        <v>2021-10-11(월) 오후 21:00</v>
      </c>
      <c r="K177" s="257"/>
      <c r="L177" s="258"/>
      <c r="M177" s="256" t="str">
        <f>TEXT($G$1+1, "[$-ko-KR]yyyy-mm-dd(ddd) ") &amp; "오전 00:00"</f>
        <v>2021-10-12(화)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54"/>
      <c r="R179" s="254"/>
      <c r="S179" s="254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54"/>
      <c r="R180" s="254"/>
      <c r="S180" s="254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59"/>
      <c r="R181" s="259"/>
      <c r="S181" s="259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59"/>
      <c r="R182" s="259"/>
      <c r="S182" s="259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59"/>
      <c r="R183" s="259"/>
      <c r="S183" s="259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59"/>
      <c r="R184" s="259"/>
      <c r="S184" s="259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59"/>
      <c r="R185" s="259"/>
      <c r="S185" s="259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59"/>
      <c r="R186" s="259"/>
      <c r="S186" s="259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68"/>
      <c r="R188" s="269"/>
      <c r="S188" s="270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71"/>
      <c r="R189" s="272"/>
      <c r="S189" s="273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74"/>
      <c r="R190" s="275"/>
      <c r="S190" s="276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59"/>
      <c r="R191" s="259"/>
      <c r="S191" s="259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54"/>
      <c r="R192" s="254"/>
      <c r="S192" s="254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54"/>
      <c r="R193" s="254"/>
      <c r="S193" s="254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59"/>
      <c r="R194" s="259"/>
      <c r="S194" s="259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59"/>
      <c r="R195" s="259"/>
      <c r="S195" s="259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59"/>
      <c r="R196" s="259"/>
      <c r="S196" s="259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81"/>
      <c r="R197" s="282"/>
      <c r="S197" s="283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44481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2021-10-12(화) 오전 00:00</v>
      </c>
      <c r="C15" s="300"/>
      <c r="D15" s="256" t="str">
        <f>TEXT($G$1, "[$-ko-KR]yyyy-mm-dd(ddd) ") &amp; "오후 14:00"</f>
        <v>2021-10-12(화) 오후 14:00</v>
      </c>
      <c r="E15" s="257"/>
      <c r="F15" s="258"/>
      <c r="G15" s="256" t="str">
        <f>TEXT($G$1, "[$-ko-KR]yyyy-mm-dd(ddd) ") &amp; "오후 19:00"</f>
        <v>2021-10-12(화) 오후 19:00</v>
      </c>
      <c r="H15" s="257"/>
      <c r="I15" s="258"/>
      <c r="J15" s="256" t="str">
        <f>TEXT($G$1, "[$-ko-KR]yyyy-mm-dd(ddd) ") &amp; "오후 21:00"</f>
        <v>2021-10-12(화) 오후 21:00</v>
      </c>
      <c r="K15" s="257"/>
      <c r="L15" s="258"/>
      <c r="M15" s="256" t="str">
        <f>TEXT($G$1+1, "[$-ko-KR]yyyy-mm-dd(ddd) ") &amp; "오전 00:00"</f>
        <v>2021-10-13(수)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1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2021-10-12(화) 오전 00:00</v>
      </c>
      <c r="C42" s="297"/>
      <c r="D42" s="256" t="str">
        <f>TEXT($G$1, "[$-ko-KR]yyyy-mm-dd(ddd) ") &amp; "오후 14:00"</f>
        <v>2021-10-12(화) 오후 14:00</v>
      </c>
      <c r="E42" s="257"/>
      <c r="F42" s="258"/>
      <c r="G42" s="256" t="str">
        <f>TEXT($G$1, "[$-ko-KR]yyyy-mm-dd(ddd) ") &amp; "오후 19:00"</f>
        <v>2021-10-12(화) 오후 19:00</v>
      </c>
      <c r="H42" s="257"/>
      <c r="I42" s="258"/>
      <c r="J42" s="256" t="str">
        <f>TEXT($G$1, "[$-ko-KR]yyyy-mm-dd(ddd) ") &amp; "오후 21:00"</f>
        <v>2021-10-12(화) 오후 21:00</v>
      </c>
      <c r="K42" s="257"/>
      <c r="L42" s="258"/>
      <c r="M42" s="256" t="str">
        <f>TEXT($G$1+1, "[$-ko-KR]yyyy-mm-dd(ddd) ") &amp; "오전 00:00"</f>
        <v>2021-10-13(수)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54"/>
      <c r="R44" s="254"/>
      <c r="S44" s="254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54"/>
      <c r="R45" s="254"/>
      <c r="S45" s="254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59"/>
      <c r="R46" s="259"/>
      <c r="S46" s="259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59"/>
      <c r="R47" s="259"/>
      <c r="S47" s="259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59"/>
      <c r="R48" s="259"/>
      <c r="S48" s="259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59"/>
      <c r="R49" s="259"/>
      <c r="S49" s="259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59"/>
      <c r="R50" s="259"/>
      <c r="S50" s="259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59"/>
      <c r="R51" s="259"/>
      <c r="S51" s="259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68"/>
      <c r="R53" s="269"/>
      <c r="S53" s="270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71"/>
      <c r="R54" s="272"/>
      <c r="S54" s="273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74"/>
      <c r="R55" s="275"/>
      <c r="S55" s="276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59"/>
      <c r="R56" s="259"/>
      <c r="S56" s="259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54"/>
      <c r="R57" s="254"/>
      <c r="S57" s="254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54"/>
      <c r="R58" s="254"/>
      <c r="S58" s="254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59"/>
      <c r="R59" s="259"/>
      <c r="S59" s="259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1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2021-10-12(화) 오전 00:00</v>
      </c>
      <c r="C69" s="297"/>
      <c r="D69" s="256" t="str">
        <f>TEXT($G$1, "[$-ko-KR]yyyy-mm-dd(ddd) ") &amp; "오후 14:00"</f>
        <v>2021-10-12(화) 오후 14:00</v>
      </c>
      <c r="E69" s="257"/>
      <c r="F69" s="258"/>
      <c r="G69" s="256" t="str">
        <f>TEXT($G$1, "[$-ko-KR]yyyy-mm-dd(ddd) ") &amp; "오후 19:00"</f>
        <v>2021-10-12(화) 오후 19:00</v>
      </c>
      <c r="H69" s="257"/>
      <c r="I69" s="258"/>
      <c r="J69" s="256" t="str">
        <f>TEXT($G$1, "[$-ko-KR]yyyy-mm-dd(ddd) ") &amp; "오후 21:00"</f>
        <v>2021-10-12(화) 오후 21:00</v>
      </c>
      <c r="K69" s="257"/>
      <c r="L69" s="258"/>
      <c r="M69" s="256" t="str">
        <f>TEXT($G$1+1, "[$-ko-KR]yyyy-mm-dd(ddd) ") &amp; "오전 00:00"</f>
        <v>2021-10-13(수)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54"/>
      <c r="R71" s="254"/>
      <c r="S71" s="254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54"/>
      <c r="R72" s="254"/>
      <c r="S72" s="254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59"/>
      <c r="R73" s="259"/>
      <c r="S73" s="259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59"/>
      <c r="R74" s="259"/>
      <c r="S74" s="259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59"/>
      <c r="R75" s="259"/>
      <c r="S75" s="259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59"/>
      <c r="R76" s="259"/>
      <c r="S76" s="259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59"/>
      <c r="R77" s="259"/>
      <c r="S77" s="259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59"/>
      <c r="R78" s="259"/>
      <c r="S78" s="259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68"/>
      <c r="R80" s="269"/>
      <c r="S80" s="270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71"/>
      <c r="R81" s="272"/>
      <c r="S81" s="273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74"/>
      <c r="R82" s="275"/>
      <c r="S82" s="276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59"/>
      <c r="R83" s="259"/>
      <c r="S83" s="259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54"/>
      <c r="R84" s="254"/>
      <c r="S84" s="254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54"/>
      <c r="R85" s="254"/>
      <c r="S85" s="254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59"/>
      <c r="R86" s="259"/>
      <c r="S86" s="259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59"/>
      <c r="R87" s="259"/>
      <c r="S87" s="259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59"/>
      <c r="R88" s="259"/>
      <c r="S88" s="259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81"/>
      <c r="R89" s="282"/>
      <c r="S89" s="283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1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2021-10-12(화) 오전 00:00</v>
      </c>
      <c r="C96" s="297"/>
      <c r="D96" s="256" t="str">
        <f>TEXT($G$1, "[$-ko-KR]yyyy-mm-dd(ddd) ") &amp; "오후 14:00"</f>
        <v>2021-10-12(화) 오후 14:00</v>
      </c>
      <c r="E96" s="257"/>
      <c r="F96" s="258"/>
      <c r="G96" s="256" t="str">
        <f>TEXT($G$1, "[$-ko-KR]yyyy-mm-dd(ddd) ") &amp; "오후 19:00"</f>
        <v>2021-10-12(화) 오후 19:00</v>
      </c>
      <c r="H96" s="257"/>
      <c r="I96" s="258"/>
      <c r="J96" s="256" t="str">
        <f>TEXT($G$1, "[$-ko-KR]yyyy-mm-dd(ddd) ") &amp; "오후 21:00"</f>
        <v>2021-10-12(화) 오후 21:00</v>
      </c>
      <c r="K96" s="257"/>
      <c r="L96" s="258"/>
      <c r="M96" s="256" t="str">
        <f>TEXT($G$1+1, "[$-ko-KR]yyyy-mm-dd(ddd) ") &amp; "오전 00:00"</f>
        <v>2021-10-13(수)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54"/>
      <c r="R98" s="254"/>
      <c r="S98" s="254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54"/>
      <c r="R99" s="254"/>
      <c r="S99" s="254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59"/>
      <c r="R100" s="259"/>
      <c r="S100" s="259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59"/>
      <c r="R101" s="259"/>
      <c r="S101" s="259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59"/>
      <c r="R102" s="259"/>
      <c r="S102" s="259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59"/>
      <c r="R103" s="259"/>
      <c r="S103" s="259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59"/>
      <c r="R104" s="259"/>
      <c r="S104" s="259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59"/>
      <c r="R105" s="259"/>
      <c r="S105" s="259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68"/>
      <c r="R107" s="269"/>
      <c r="S107" s="270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71"/>
      <c r="R108" s="272"/>
      <c r="S108" s="273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74"/>
      <c r="R109" s="275"/>
      <c r="S109" s="276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59"/>
      <c r="R110" s="259"/>
      <c r="S110" s="259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54"/>
      <c r="R111" s="254"/>
      <c r="S111" s="254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54"/>
      <c r="R112" s="254"/>
      <c r="S112" s="254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59"/>
      <c r="R113" s="259"/>
      <c r="S113" s="259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59"/>
      <c r="R114" s="259"/>
      <c r="S114" s="259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59"/>
      <c r="R115" s="259"/>
      <c r="S115" s="259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81"/>
      <c r="R116" s="282"/>
      <c r="S116" s="283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1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2021-10-12(화) 오전 00:00</v>
      </c>
      <c r="C123" s="297"/>
      <c r="D123" s="256" t="str">
        <f>TEXT($G$1, "[$-ko-KR]yyyy-mm-dd(ddd) ") &amp; "오후 14:00"</f>
        <v>2021-10-12(화) 오후 14:00</v>
      </c>
      <c r="E123" s="257"/>
      <c r="F123" s="258"/>
      <c r="G123" s="256" t="str">
        <f>TEXT($G$1, "[$-ko-KR]yyyy-mm-dd(ddd) ") &amp; "오후 19:00"</f>
        <v>2021-10-12(화) 오후 19:00</v>
      </c>
      <c r="H123" s="257"/>
      <c r="I123" s="258"/>
      <c r="J123" s="256" t="str">
        <f>TEXT($G$1, "[$-ko-KR]yyyy-mm-dd(ddd) ") &amp; "오후 21:00"</f>
        <v>2021-10-12(화) 오후 21:00</v>
      </c>
      <c r="K123" s="257"/>
      <c r="L123" s="258"/>
      <c r="M123" s="256" t="str">
        <f>TEXT($G$1+1, "[$-ko-KR]yyyy-mm-dd(ddd) ") &amp; "오전 00:00"</f>
        <v>2021-10-13(수)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54"/>
      <c r="R125" s="254"/>
      <c r="S125" s="254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54"/>
      <c r="R126" s="254"/>
      <c r="S126" s="254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59"/>
      <c r="R127" s="259"/>
      <c r="S127" s="259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59"/>
      <c r="R128" s="259"/>
      <c r="S128" s="259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59"/>
      <c r="R129" s="259"/>
      <c r="S129" s="259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59"/>
      <c r="R130" s="259"/>
      <c r="S130" s="259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59"/>
      <c r="R131" s="259"/>
      <c r="S131" s="259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59"/>
      <c r="R132" s="259"/>
      <c r="S132" s="259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68"/>
      <c r="R134" s="269"/>
      <c r="S134" s="270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71"/>
      <c r="R135" s="272"/>
      <c r="S135" s="273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74"/>
      <c r="R136" s="275"/>
      <c r="S136" s="276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59"/>
      <c r="R137" s="259"/>
      <c r="S137" s="259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54"/>
      <c r="R138" s="254"/>
      <c r="S138" s="254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54"/>
      <c r="R139" s="254"/>
      <c r="S139" s="254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59"/>
      <c r="R140" s="259"/>
      <c r="S140" s="259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1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2021-10-12(화) 오전 00:00</v>
      </c>
      <c r="C150" s="297"/>
      <c r="D150" s="256" t="str">
        <f>TEXT($G$1, "[$-ko-KR]yyyy-mm-dd(ddd) ") &amp; "오후 14:00"</f>
        <v>2021-10-12(화) 오후 14:00</v>
      </c>
      <c r="E150" s="257"/>
      <c r="F150" s="258"/>
      <c r="G150" s="256" t="str">
        <f>TEXT($G$1, "[$-ko-KR]yyyy-mm-dd(ddd) ") &amp; "오후 19:00"</f>
        <v>2021-10-12(화) 오후 19:00</v>
      </c>
      <c r="H150" s="257"/>
      <c r="I150" s="258"/>
      <c r="J150" s="256" t="str">
        <f>TEXT($G$1, "[$-ko-KR]yyyy-mm-dd(ddd) ") &amp; "오후 21:00"</f>
        <v>2021-10-12(화) 오후 21:00</v>
      </c>
      <c r="K150" s="257"/>
      <c r="L150" s="258"/>
      <c r="M150" s="256" t="str">
        <f>TEXT($G$1+1, "[$-ko-KR]yyyy-mm-dd(ddd) ") &amp; "오전 00:00"</f>
        <v>2021-10-13(수)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54"/>
      <c r="R152" s="254"/>
      <c r="S152" s="254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54"/>
      <c r="R153" s="254"/>
      <c r="S153" s="254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59"/>
      <c r="R154" s="259"/>
      <c r="S154" s="259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59"/>
      <c r="R155" s="259"/>
      <c r="S155" s="259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59"/>
      <c r="R156" s="259"/>
      <c r="S156" s="259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59"/>
      <c r="R157" s="259"/>
      <c r="S157" s="259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59"/>
      <c r="R158" s="259"/>
      <c r="S158" s="259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59"/>
      <c r="R159" s="259"/>
      <c r="S159" s="259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68"/>
      <c r="R161" s="269"/>
      <c r="S161" s="270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71"/>
      <c r="R162" s="272"/>
      <c r="S162" s="273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74"/>
      <c r="R163" s="275"/>
      <c r="S163" s="276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59"/>
      <c r="R164" s="259"/>
      <c r="S164" s="259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54"/>
      <c r="R165" s="254"/>
      <c r="S165" s="254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54"/>
      <c r="R166" s="254"/>
      <c r="S166" s="254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59"/>
      <c r="R167" s="259"/>
      <c r="S167" s="259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59"/>
      <c r="R168" s="259"/>
      <c r="S168" s="259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59"/>
      <c r="R169" s="259"/>
      <c r="S169" s="259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81"/>
      <c r="R170" s="282"/>
      <c r="S170" s="283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1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2021-10-12(화) 오전 00:00</v>
      </c>
      <c r="C177" s="297"/>
      <c r="D177" s="256" t="str">
        <f>TEXT($G$1, "[$-ko-KR]yyyy-mm-dd(ddd) ") &amp; "오후 14:00"</f>
        <v>2021-10-12(화) 오후 14:00</v>
      </c>
      <c r="E177" s="257"/>
      <c r="F177" s="258"/>
      <c r="G177" s="256" t="str">
        <f>TEXT($G$1, "[$-ko-KR]yyyy-mm-dd(ddd) ") &amp; "오후 19:00"</f>
        <v>2021-10-12(화) 오후 19:00</v>
      </c>
      <c r="H177" s="257"/>
      <c r="I177" s="258"/>
      <c r="J177" s="256" t="str">
        <f>TEXT($G$1, "[$-ko-KR]yyyy-mm-dd(ddd) ") &amp; "오후 21:00"</f>
        <v>2021-10-12(화) 오후 21:00</v>
      </c>
      <c r="K177" s="257"/>
      <c r="L177" s="258"/>
      <c r="M177" s="256" t="str">
        <f>TEXT($G$1+1, "[$-ko-KR]yyyy-mm-dd(ddd) ") &amp; "오전 00:00"</f>
        <v>2021-10-13(수)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54"/>
      <c r="R179" s="254"/>
      <c r="S179" s="254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54"/>
      <c r="R180" s="254"/>
      <c r="S180" s="254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59"/>
      <c r="R181" s="259"/>
      <c r="S181" s="259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59"/>
      <c r="R182" s="259"/>
      <c r="S182" s="259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59"/>
      <c r="R183" s="259"/>
      <c r="S183" s="259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59"/>
      <c r="R184" s="259"/>
      <c r="S184" s="259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59"/>
      <c r="R185" s="259"/>
      <c r="S185" s="259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59"/>
      <c r="R186" s="259"/>
      <c r="S186" s="259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68"/>
      <c r="R188" s="269"/>
      <c r="S188" s="270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71"/>
      <c r="R189" s="272"/>
      <c r="S189" s="273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74"/>
      <c r="R190" s="275"/>
      <c r="S190" s="276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59"/>
      <c r="R191" s="259"/>
      <c r="S191" s="259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54"/>
      <c r="R192" s="254"/>
      <c r="S192" s="254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54"/>
      <c r="R193" s="254"/>
      <c r="S193" s="254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59"/>
      <c r="R194" s="259"/>
      <c r="S194" s="259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59"/>
      <c r="R195" s="259"/>
      <c r="S195" s="259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59"/>
      <c r="R196" s="259"/>
      <c r="S196" s="259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81"/>
      <c r="R197" s="282"/>
      <c r="S197" s="283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44482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2021-10-13(수) 오전 00:00</v>
      </c>
      <c r="C15" s="300"/>
      <c r="D15" s="256" t="str">
        <f>TEXT($G$1, "[$-ko-KR]yyyy-mm-dd(ddd) ") &amp; "오후 14:00"</f>
        <v>2021-10-13(수) 오후 14:00</v>
      </c>
      <c r="E15" s="257"/>
      <c r="F15" s="258"/>
      <c r="G15" s="256" t="str">
        <f>TEXT($G$1, "[$-ko-KR]yyyy-mm-dd(ddd) ") &amp; "오후 19:00"</f>
        <v>2021-10-13(수) 오후 19:00</v>
      </c>
      <c r="H15" s="257"/>
      <c r="I15" s="258"/>
      <c r="J15" s="256" t="str">
        <f>TEXT($G$1, "[$-ko-KR]yyyy-mm-dd(ddd) ") &amp; "오후 21:00"</f>
        <v>2021-10-13(수) 오후 21:00</v>
      </c>
      <c r="K15" s="257"/>
      <c r="L15" s="258"/>
      <c r="M15" s="256" t="str">
        <f>TEXT($G$1+1, "[$-ko-KR]yyyy-mm-dd(ddd) ") &amp; "오전 00:00"</f>
        <v>2021-10-14(목)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5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2021-10-13(수) 오전 00:00</v>
      </c>
      <c r="C42" s="297"/>
      <c r="D42" s="256" t="str">
        <f>TEXT($G$1, "[$-ko-KR]yyyy-mm-dd(ddd) ") &amp; "오후 14:00"</f>
        <v>2021-10-13(수) 오후 14:00</v>
      </c>
      <c r="E42" s="257"/>
      <c r="F42" s="258"/>
      <c r="G42" s="256" t="str">
        <f>TEXT($G$1, "[$-ko-KR]yyyy-mm-dd(ddd) ") &amp; "오후 19:00"</f>
        <v>2021-10-13(수) 오후 19:00</v>
      </c>
      <c r="H42" s="257"/>
      <c r="I42" s="258"/>
      <c r="J42" s="256" t="str">
        <f>TEXT($G$1, "[$-ko-KR]yyyy-mm-dd(ddd) ") &amp; "오후 21:00"</f>
        <v>2021-10-13(수) 오후 21:00</v>
      </c>
      <c r="K42" s="257"/>
      <c r="L42" s="258"/>
      <c r="M42" s="256" t="str">
        <f>TEXT($G$1+1, "[$-ko-KR]yyyy-mm-dd(ddd) ") &amp; "오전 00:00"</f>
        <v>2021-10-14(목)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54"/>
      <c r="R44" s="254"/>
      <c r="S44" s="254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54"/>
      <c r="R45" s="254"/>
      <c r="S45" s="254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59"/>
      <c r="R46" s="259"/>
      <c r="S46" s="259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59"/>
      <c r="R47" s="259"/>
      <c r="S47" s="259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59"/>
      <c r="R48" s="259"/>
      <c r="S48" s="259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59"/>
      <c r="R49" s="259"/>
      <c r="S49" s="259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59"/>
      <c r="R50" s="259"/>
      <c r="S50" s="259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59"/>
      <c r="R51" s="259"/>
      <c r="S51" s="259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68"/>
      <c r="R53" s="269"/>
      <c r="S53" s="270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71"/>
      <c r="R54" s="272"/>
      <c r="S54" s="273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74"/>
      <c r="R55" s="275"/>
      <c r="S55" s="276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59"/>
      <c r="R56" s="259"/>
      <c r="S56" s="259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54"/>
      <c r="R57" s="254"/>
      <c r="S57" s="254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54"/>
      <c r="R58" s="254"/>
      <c r="S58" s="254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59"/>
      <c r="R59" s="259"/>
      <c r="S59" s="259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5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2021-10-13(수) 오전 00:00</v>
      </c>
      <c r="C69" s="297"/>
      <c r="D69" s="256" t="str">
        <f>TEXT($G$1, "[$-ko-KR]yyyy-mm-dd(ddd) ") &amp; "오후 14:00"</f>
        <v>2021-10-13(수) 오후 14:00</v>
      </c>
      <c r="E69" s="257"/>
      <c r="F69" s="258"/>
      <c r="G69" s="256" t="str">
        <f>TEXT($G$1, "[$-ko-KR]yyyy-mm-dd(ddd) ") &amp; "오후 19:00"</f>
        <v>2021-10-13(수) 오후 19:00</v>
      </c>
      <c r="H69" s="257"/>
      <c r="I69" s="258"/>
      <c r="J69" s="256" t="str">
        <f>TEXT($G$1, "[$-ko-KR]yyyy-mm-dd(ddd) ") &amp; "오후 21:00"</f>
        <v>2021-10-13(수) 오후 21:00</v>
      </c>
      <c r="K69" s="257"/>
      <c r="L69" s="258"/>
      <c r="M69" s="256" t="str">
        <f>TEXT($G$1+1, "[$-ko-KR]yyyy-mm-dd(ddd) ") &amp; "오전 00:00"</f>
        <v>2021-10-14(목)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54"/>
      <c r="R71" s="254"/>
      <c r="S71" s="254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54"/>
      <c r="R72" s="254"/>
      <c r="S72" s="254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59"/>
      <c r="R73" s="259"/>
      <c r="S73" s="259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59"/>
      <c r="R74" s="259"/>
      <c r="S74" s="259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59"/>
      <c r="R75" s="259"/>
      <c r="S75" s="259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59"/>
      <c r="R76" s="259"/>
      <c r="S76" s="259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59"/>
      <c r="R77" s="259"/>
      <c r="S77" s="259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59"/>
      <c r="R78" s="259"/>
      <c r="S78" s="259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68"/>
      <c r="R80" s="269"/>
      <c r="S80" s="270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71"/>
      <c r="R81" s="272"/>
      <c r="S81" s="273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74"/>
      <c r="R82" s="275"/>
      <c r="S82" s="276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59"/>
      <c r="R83" s="259"/>
      <c r="S83" s="259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54"/>
      <c r="R84" s="254"/>
      <c r="S84" s="254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54"/>
      <c r="R85" s="254"/>
      <c r="S85" s="254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59"/>
      <c r="R86" s="259"/>
      <c r="S86" s="259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59"/>
      <c r="R87" s="259"/>
      <c r="S87" s="259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59"/>
      <c r="R88" s="259"/>
      <c r="S88" s="259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281"/>
      <c r="R89" s="282"/>
      <c r="S89" s="283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5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2021-10-13(수) 오전 00:00</v>
      </c>
      <c r="C96" s="297"/>
      <c r="D96" s="256" t="str">
        <f>TEXT($G$1, "[$-ko-KR]yyyy-mm-dd(ddd) ") &amp; "오후 14:00"</f>
        <v>2021-10-13(수) 오후 14:00</v>
      </c>
      <c r="E96" s="257"/>
      <c r="F96" s="258"/>
      <c r="G96" s="256" t="str">
        <f>TEXT($G$1, "[$-ko-KR]yyyy-mm-dd(ddd) ") &amp; "오후 19:00"</f>
        <v>2021-10-13(수) 오후 19:00</v>
      </c>
      <c r="H96" s="257"/>
      <c r="I96" s="258"/>
      <c r="J96" s="256" t="str">
        <f>TEXT($G$1, "[$-ko-KR]yyyy-mm-dd(ddd) ") &amp; "오후 21:00"</f>
        <v>2021-10-13(수) 오후 21:00</v>
      </c>
      <c r="K96" s="257"/>
      <c r="L96" s="258"/>
      <c r="M96" s="256" t="str">
        <f>TEXT($G$1+1, "[$-ko-KR]yyyy-mm-dd(ddd) ") &amp; "오전 00:00"</f>
        <v>2021-10-14(목)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54"/>
      <c r="R98" s="254"/>
      <c r="S98" s="254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54"/>
      <c r="R99" s="254"/>
      <c r="S99" s="254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59"/>
      <c r="R100" s="259"/>
      <c r="S100" s="259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59"/>
      <c r="R101" s="259"/>
      <c r="S101" s="259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59"/>
      <c r="R102" s="259"/>
      <c r="S102" s="259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59"/>
      <c r="R103" s="259"/>
      <c r="S103" s="259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9"/>
      <c r="R104" s="259"/>
      <c r="S104" s="259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59"/>
      <c r="R105" s="259"/>
      <c r="S105" s="259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68"/>
      <c r="R107" s="269"/>
      <c r="S107" s="270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71"/>
      <c r="R108" s="272"/>
      <c r="S108" s="273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74"/>
      <c r="R109" s="275"/>
      <c r="S109" s="276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59"/>
      <c r="R110" s="259"/>
      <c r="S110" s="259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54"/>
      <c r="R111" s="254"/>
      <c r="S111" s="254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54"/>
      <c r="R112" s="254"/>
      <c r="S112" s="254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59"/>
      <c r="R113" s="259"/>
      <c r="S113" s="259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59"/>
      <c r="R114" s="259"/>
      <c r="S114" s="259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59"/>
      <c r="R115" s="259"/>
      <c r="S115" s="259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281"/>
      <c r="R116" s="282"/>
      <c r="S116" s="283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5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2021-10-13(수) 오전 00:00</v>
      </c>
      <c r="C123" s="297"/>
      <c r="D123" s="256" t="str">
        <f>TEXT($G$1, "[$-ko-KR]yyyy-mm-dd(ddd) ") &amp; "오후 14:00"</f>
        <v>2021-10-13(수) 오후 14:00</v>
      </c>
      <c r="E123" s="257"/>
      <c r="F123" s="258"/>
      <c r="G123" s="256" t="str">
        <f>TEXT($G$1, "[$-ko-KR]yyyy-mm-dd(ddd) ") &amp; "오후 19:00"</f>
        <v>2021-10-13(수) 오후 19:00</v>
      </c>
      <c r="H123" s="257"/>
      <c r="I123" s="258"/>
      <c r="J123" s="256" t="str">
        <f>TEXT($G$1, "[$-ko-KR]yyyy-mm-dd(ddd) ") &amp; "오후 21:00"</f>
        <v>2021-10-13(수) 오후 21:00</v>
      </c>
      <c r="K123" s="257"/>
      <c r="L123" s="258"/>
      <c r="M123" s="256" t="str">
        <f>TEXT($G$1+1, "[$-ko-KR]yyyy-mm-dd(ddd) ") &amp; "오전 00:00"</f>
        <v>2021-10-14(목)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54"/>
      <c r="R125" s="254"/>
      <c r="S125" s="254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54"/>
      <c r="R126" s="254"/>
      <c r="S126" s="254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59"/>
      <c r="R127" s="259"/>
      <c r="S127" s="259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59"/>
      <c r="R128" s="259"/>
      <c r="S128" s="259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59"/>
      <c r="R129" s="259"/>
      <c r="S129" s="259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59"/>
      <c r="R130" s="259"/>
      <c r="S130" s="259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59"/>
      <c r="R131" s="259"/>
      <c r="S131" s="259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59"/>
      <c r="R132" s="259"/>
      <c r="S132" s="259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68"/>
      <c r="R134" s="269"/>
      <c r="S134" s="270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71"/>
      <c r="R135" s="272"/>
      <c r="S135" s="273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74"/>
      <c r="R136" s="275"/>
      <c r="S136" s="276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59"/>
      <c r="R137" s="259"/>
      <c r="S137" s="259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54"/>
      <c r="R138" s="254"/>
      <c r="S138" s="254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54"/>
      <c r="R139" s="254"/>
      <c r="S139" s="254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59"/>
      <c r="R140" s="259"/>
      <c r="S140" s="259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5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2021-10-13(수) 오전 00:00</v>
      </c>
      <c r="C150" s="297"/>
      <c r="D150" s="256" t="str">
        <f>TEXT($G$1, "[$-ko-KR]yyyy-mm-dd(ddd) ") &amp; "오후 14:00"</f>
        <v>2021-10-13(수) 오후 14:00</v>
      </c>
      <c r="E150" s="257"/>
      <c r="F150" s="258"/>
      <c r="G150" s="256" t="str">
        <f>TEXT($G$1, "[$-ko-KR]yyyy-mm-dd(ddd) ") &amp; "오후 19:00"</f>
        <v>2021-10-13(수) 오후 19:00</v>
      </c>
      <c r="H150" s="257"/>
      <c r="I150" s="258"/>
      <c r="J150" s="256" t="str">
        <f>TEXT($G$1, "[$-ko-KR]yyyy-mm-dd(ddd) ") &amp; "오후 21:00"</f>
        <v>2021-10-13(수) 오후 21:00</v>
      </c>
      <c r="K150" s="257"/>
      <c r="L150" s="258"/>
      <c r="M150" s="256" t="str">
        <f>TEXT($G$1+1, "[$-ko-KR]yyyy-mm-dd(ddd) ") &amp; "오전 00:00"</f>
        <v>2021-10-14(목)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54"/>
      <c r="R152" s="254"/>
      <c r="S152" s="254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54"/>
      <c r="R153" s="254"/>
      <c r="S153" s="254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59"/>
      <c r="R154" s="259"/>
      <c r="S154" s="259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59"/>
      <c r="R155" s="259"/>
      <c r="S155" s="259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59"/>
      <c r="R156" s="259"/>
      <c r="S156" s="259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59"/>
      <c r="R157" s="259"/>
      <c r="S157" s="259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59"/>
      <c r="R158" s="259"/>
      <c r="S158" s="259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59"/>
      <c r="R159" s="259"/>
      <c r="S159" s="259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68"/>
      <c r="R161" s="269"/>
      <c r="S161" s="270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71"/>
      <c r="R162" s="272"/>
      <c r="S162" s="273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74"/>
      <c r="R163" s="275"/>
      <c r="S163" s="276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59"/>
      <c r="R164" s="259"/>
      <c r="S164" s="259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54"/>
      <c r="R165" s="254"/>
      <c r="S165" s="254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54"/>
      <c r="R166" s="254"/>
      <c r="S166" s="254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59"/>
      <c r="R167" s="259"/>
      <c r="S167" s="259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59"/>
      <c r="R168" s="259"/>
      <c r="S168" s="259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59"/>
      <c r="R169" s="259"/>
      <c r="S169" s="259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281"/>
      <c r="R170" s="282"/>
      <c r="S170" s="283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5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2021-10-13(수) 오전 00:00</v>
      </c>
      <c r="C177" s="297"/>
      <c r="D177" s="256" t="str">
        <f>TEXT($G$1, "[$-ko-KR]yyyy-mm-dd(ddd) ") &amp; "오후 14:00"</f>
        <v>2021-10-13(수) 오후 14:00</v>
      </c>
      <c r="E177" s="257"/>
      <c r="F177" s="258"/>
      <c r="G177" s="256" t="str">
        <f>TEXT($G$1, "[$-ko-KR]yyyy-mm-dd(ddd) ") &amp; "오후 19:00"</f>
        <v>2021-10-13(수) 오후 19:00</v>
      </c>
      <c r="H177" s="257"/>
      <c r="I177" s="258"/>
      <c r="J177" s="256" t="str">
        <f>TEXT($G$1, "[$-ko-KR]yyyy-mm-dd(ddd) ") &amp; "오후 21:00"</f>
        <v>2021-10-13(수) 오후 21:00</v>
      </c>
      <c r="K177" s="257"/>
      <c r="L177" s="258"/>
      <c r="M177" s="256" t="str">
        <f>TEXT($G$1+1, "[$-ko-KR]yyyy-mm-dd(ddd) ") &amp; "오전 00:00"</f>
        <v>2021-10-14(목)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54"/>
      <c r="R179" s="254"/>
      <c r="S179" s="254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4"/>
      <c r="R180" s="254"/>
      <c r="S180" s="254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59"/>
      <c r="R181" s="259"/>
      <c r="S181" s="259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59"/>
      <c r="R182" s="259"/>
      <c r="S182" s="259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59"/>
      <c r="R183" s="259"/>
      <c r="S183" s="259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59"/>
      <c r="R184" s="259"/>
      <c r="S184" s="259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59"/>
      <c r="R185" s="259"/>
      <c r="S185" s="259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59"/>
      <c r="R186" s="259"/>
      <c r="S186" s="259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68"/>
      <c r="R188" s="269"/>
      <c r="S188" s="270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71"/>
      <c r="R189" s="272"/>
      <c r="S189" s="273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74"/>
      <c r="R190" s="275"/>
      <c r="S190" s="276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59"/>
      <c r="R191" s="259"/>
      <c r="S191" s="259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54"/>
      <c r="R192" s="254"/>
      <c r="S192" s="254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54"/>
      <c r="R193" s="254"/>
      <c r="S193" s="254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59"/>
      <c r="R194" s="259"/>
      <c r="S194" s="259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59"/>
      <c r="R195" s="259"/>
      <c r="S195" s="259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59"/>
      <c r="R196" s="259"/>
      <c r="S196" s="259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281"/>
      <c r="R197" s="282"/>
      <c r="S197" s="283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44483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2021-10-14(목) 오전 00:00</v>
      </c>
      <c r="C15" s="300"/>
      <c r="D15" s="256" t="str">
        <f>TEXT($G$1, "[$-ko-KR]yyyy-mm-dd(ddd) ") &amp; "오후 14:00"</f>
        <v>2021-10-14(목) 오후 14:00</v>
      </c>
      <c r="E15" s="257"/>
      <c r="F15" s="258"/>
      <c r="G15" s="256" t="str">
        <f>TEXT($G$1, "[$-ko-KR]yyyy-mm-dd(ddd) ") &amp; "오후 19:00"</f>
        <v>2021-10-14(목) 오후 19:00</v>
      </c>
      <c r="H15" s="257"/>
      <c r="I15" s="258"/>
      <c r="J15" s="256" t="str">
        <f>TEXT($G$1, "[$-ko-KR]yyyy-mm-dd(ddd) ") &amp; "오후 21:00"</f>
        <v>2021-10-14(목) 오후 21:00</v>
      </c>
      <c r="K15" s="257"/>
      <c r="L15" s="258"/>
      <c r="M15" s="256" t="str">
        <f>TEXT($G$1+1, "[$-ko-KR]yyyy-mm-dd(ddd) ") &amp; "오전 00:00"</f>
        <v>2021-10-15(금)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9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2021-10-14(목) 오전 00:00</v>
      </c>
      <c r="C42" s="297"/>
      <c r="D42" s="256" t="str">
        <f>TEXT($G$1, "[$-ko-KR]yyyy-mm-dd(ddd) ") &amp; "오후 14:00"</f>
        <v>2021-10-14(목) 오후 14:00</v>
      </c>
      <c r="E42" s="257"/>
      <c r="F42" s="258"/>
      <c r="G42" s="256" t="str">
        <f>TEXT($G$1, "[$-ko-KR]yyyy-mm-dd(ddd) ") &amp; "오후 19:00"</f>
        <v>2021-10-14(목) 오후 19:00</v>
      </c>
      <c r="H42" s="257"/>
      <c r="I42" s="258"/>
      <c r="J42" s="256" t="str">
        <f>TEXT($G$1, "[$-ko-KR]yyyy-mm-dd(ddd) ") &amp; "오후 21:00"</f>
        <v>2021-10-14(목) 오후 21:00</v>
      </c>
      <c r="K42" s="257"/>
      <c r="L42" s="258"/>
      <c r="M42" s="256" t="str">
        <f>TEXT($G$1+1, "[$-ko-KR]yyyy-mm-dd(ddd) ") &amp; "오전 00:00"</f>
        <v>2021-10-15(금)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54"/>
      <c r="R44" s="254"/>
      <c r="S44" s="254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54"/>
      <c r="R45" s="254"/>
      <c r="S45" s="254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59"/>
      <c r="R46" s="259"/>
      <c r="S46" s="259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59"/>
      <c r="R47" s="259"/>
      <c r="S47" s="259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59"/>
      <c r="R48" s="259"/>
      <c r="S48" s="259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59"/>
      <c r="R49" s="259"/>
      <c r="S49" s="259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59"/>
      <c r="R50" s="259"/>
      <c r="S50" s="259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59"/>
      <c r="R51" s="259"/>
      <c r="S51" s="259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68"/>
      <c r="R53" s="269"/>
      <c r="S53" s="270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71"/>
      <c r="R54" s="272"/>
      <c r="S54" s="273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274"/>
      <c r="R55" s="275"/>
      <c r="S55" s="276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59"/>
      <c r="R56" s="259"/>
      <c r="S56" s="259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54"/>
      <c r="R57" s="254"/>
      <c r="S57" s="254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54"/>
      <c r="R58" s="254"/>
      <c r="S58" s="254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59"/>
      <c r="R59" s="259"/>
      <c r="S59" s="259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9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2021-10-14(목) 오전 00:00</v>
      </c>
      <c r="C69" s="297"/>
      <c r="D69" s="256" t="str">
        <f>TEXT($G$1, "[$-ko-KR]yyyy-mm-dd(ddd) ") &amp; "오후 14:00"</f>
        <v>2021-10-14(목) 오후 14:00</v>
      </c>
      <c r="E69" s="257"/>
      <c r="F69" s="258"/>
      <c r="G69" s="256" t="str">
        <f>TEXT($G$1, "[$-ko-KR]yyyy-mm-dd(ddd) ") &amp; "오후 19:00"</f>
        <v>2021-10-14(목) 오후 19:00</v>
      </c>
      <c r="H69" s="257"/>
      <c r="I69" s="258"/>
      <c r="J69" s="256" t="str">
        <f>TEXT($G$1, "[$-ko-KR]yyyy-mm-dd(ddd) ") &amp; "오후 21:00"</f>
        <v>2021-10-14(목) 오후 21:00</v>
      </c>
      <c r="K69" s="257"/>
      <c r="L69" s="258"/>
      <c r="M69" s="256" t="str">
        <f>TEXT($G$1+1, "[$-ko-KR]yyyy-mm-dd(ddd) ") &amp; "오전 00:00"</f>
        <v>2021-10-15(금)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54"/>
      <c r="R71" s="254"/>
      <c r="S71" s="254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54"/>
      <c r="R72" s="254"/>
      <c r="S72" s="254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59"/>
      <c r="R73" s="259"/>
      <c r="S73" s="259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59"/>
      <c r="R74" s="259"/>
      <c r="S74" s="259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59"/>
      <c r="R75" s="259"/>
      <c r="S75" s="259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59"/>
      <c r="R76" s="259"/>
      <c r="S76" s="259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59"/>
      <c r="R77" s="259"/>
      <c r="S77" s="259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59"/>
      <c r="R78" s="259"/>
      <c r="S78" s="259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68"/>
      <c r="R80" s="269"/>
      <c r="S80" s="270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71"/>
      <c r="R81" s="272"/>
      <c r="S81" s="273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274"/>
      <c r="R82" s="275"/>
      <c r="S82" s="276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59"/>
      <c r="R83" s="259"/>
      <c r="S83" s="259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54"/>
      <c r="R84" s="254"/>
      <c r="S84" s="254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54"/>
      <c r="R85" s="254"/>
      <c r="S85" s="254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59"/>
      <c r="R86" s="259"/>
      <c r="S86" s="259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59"/>
      <c r="R87" s="259"/>
      <c r="S87" s="259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281"/>
      <c r="R89" s="282"/>
      <c r="S89" s="283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9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2021-10-14(목) 오전 00:00</v>
      </c>
      <c r="C96" s="297"/>
      <c r="D96" s="256" t="str">
        <f>TEXT($G$1, "[$-ko-KR]yyyy-mm-dd(ddd) ") &amp; "오후 14:00"</f>
        <v>2021-10-14(목) 오후 14:00</v>
      </c>
      <c r="E96" s="257"/>
      <c r="F96" s="258"/>
      <c r="G96" s="256" t="str">
        <f>TEXT($G$1, "[$-ko-KR]yyyy-mm-dd(ddd) ") &amp; "오후 19:00"</f>
        <v>2021-10-14(목) 오후 19:00</v>
      </c>
      <c r="H96" s="257"/>
      <c r="I96" s="258"/>
      <c r="J96" s="256" t="str">
        <f>TEXT($G$1, "[$-ko-KR]yyyy-mm-dd(ddd) ") &amp; "오후 21:00"</f>
        <v>2021-10-14(목) 오후 21:00</v>
      </c>
      <c r="K96" s="257"/>
      <c r="L96" s="258"/>
      <c r="M96" s="256" t="str">
        <f>TEXT($G$1+1, "[$-ko-KR]yyyy-mm-dd(ddd) ") &amp; "오전 00:00"</f>
        <v>2021-10-15(금)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54"/>
      <c r="R98" s="254"/>
      <c r="S98" s="254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54"/>
      <c r="R99" s="254"/>
      <c r="S99" s="254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59"/>
      <c r="R100" s="259"/>
      <c r="S100" s="259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59"/>
      <c r="R101" s="259"/>
      <c r="S101" s="259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59"/>
      <c r="R102" s="259"/>
      <c r="S102" s="259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59"/>
      <c r="R103" s="259"/>
      <c r="S103" s="259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59"/>
      <c r="R104" s="259"/>
      <c r="S104" s="259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59"/>
      <c r="R105" s="259"/>
      <c r="S105" s="259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68"/>
      <c r="R107" s="269"/>
      <c r="S107" s="270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71"/>
      <c r="R108" s="272"/>
      <c r="S108" s="273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274"/>
      <c r="R109" s="275"/>
      <c r="S109" s="276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59"/>
      <c r="R110" s="259"/>
      <c r="S110" s="259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54"/>
      <c r="R111" s="254"/>
      <c r="S111" s="254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54"/>
      <c r="R112" s="254"/>
      <c r="S112" s="254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59"/>
      <c r="R113" s="259"/>
      <c r="S113" s="259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59"/>
      <c r="R114" s="259"/>
      <c r="S114" s="259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59"/>
      <c r="R115" s="259"/>
      <c r="S115" s="259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281"/>
      <c r="R116" s="282"/>
      <c r="S116" s="283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9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2021-10-14(목) 오전 00:00</v>
      </c>
      <c r="C123" s="297"/>
      <c r="D123" s="256" t="str">
        <f>TEXT($G$1, "[$-ko-KR]yyyy-mm-dd(ddd) ") &amp; "오후 14:00"</f>
        <v>2021-10-14(목) 오후 14:00</v>
      </c>
      <c r="E123" s="257"/>
      <c r="F123" s="258"/>
      <c r="G123" s="256" t="str">
        <f>TEXT($G$1, "[$-ko-KR]yyyy-mm-dd(ddd) ") &amp; "오후 19:00"</f>
        <v>2021-10-14(목) 오후 19:00</v>
      </c>
      <c r="H123" s="257"/>
      <c r="I123" s="258"/>
      <c r="J123" s="256" t="str">
        <f>TEXT($G$1, "[$-ko-KR]yyyy-mm-dd(ddd) ") &amp; "오후 21:00"</f>
        <v>2021-10-14(목) 오후 21:00</v>
      </c>
      <c r="K123" s="257"/>
      <c r="L123" s="258"/>
      <c r="M123" s="256" t="str">
        <f>TEXT($G$1+1, "[$-ko-KR]yyyy-mm-dd(ddd) ") &amp; "오전 00:00"</f>
        <v>2021-10-15(금)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54"/>
      <c r="R125" s="254"/>
      <c r="S125" s="254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54"/>
      <c r="R126" s="254"/>
      <c r="S126" s="254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59"/>
      <c r="R127" s="259"/>
      <c r="S127" s="259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59"/>
      <c r="R128" s="259"/>
      <c r="S128" s="259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59"/>
      <c r="R129" s="259"/>
      <c r="S129" s="259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59"/>
      <c r="R130" s="259"/>
      <c r="S130" s="259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59"/>
      <c r="R131" s="259"/>
      <c r="S131" s="259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59"/>
      <c r="R132" s="259"/>
      <c r="S132" s="259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68"/>
      <c r="R134" s="269"/>
      <c r="S134" s="270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71"/>
      <c r="R135" s="272"/>
      <c r="S135" s="273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274"/>
      <c r="R136" s="275"/>
      <c r="S136" s="276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59"/>
      <c r="R137" s="259"/>
      <c r="S137" s="259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54"/>
      <c r="R138" s="254"/>
      <c r="S138" s="254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54"/>
      <c r="R139" s="254"/>
      <c r="S139" s="254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59"/>
      <c r="R140" s="259"/>
      <c r="S140" s="259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9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2021-10-14(목) 오전 00:00</v>
      </c>
      <c r="C150" s="297"/>
      <c r="D150" s="256" t="str">
        <f>TEXT($G$1, "[$-ko-KR]yyyy-mm-dd(ddd) ") &amp; "오후 14:00"</f>
        <v>2021-10-14(목) 오후 14:00</v>
      </c>
      <c r="E150" s="257"/>
      <c r="F150" s="258"/>
      <c r="G150" s="256" t="str">
        <f>TEXT($G$1, "[$-ko-KR]yyyy-mm-dd(ddd) ") &amp; "오후 19:00"</f>
        <v>2021-10-14(목) 오후 19:00</v>
      </c>
      <c r="H150" s="257"/>
      <c r="I150" s="258"/>
      <c r="J150" s="256" t="str">
        <f>TEXT($G$1, "[$-ko-KR]yyyy-mm-dd(ddd) ") &amp; "오후 21:00"</f>
        <v>2021-10-14(목) 오후 21:00</v>
      </c>
      <c r="K150" s="257"/>
      <c r="L150" s="258"/>
      <c r="M150" s="256" t="str">
        <f>TEXT($G$1+1, "[$-ko-KR]yyyy-mm-dd(ddd) ") &amp; "오전 00:00"</f>
        <v>2021-10-15(금)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54"/>
      <c r="R152" s="254"/>
      <c r="S152" s="254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54"/>
      <c r="R153" s="254"/>
      <c r="S153" s="254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59"/>
      <c r="R155" s="259"/>
      <c r="S155" s="259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59"/>
      <c r="R156" s="259"/>
      <c r="S156" s="259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59"/>
      <c r="R157" s="259"/>
      <c r="S157" s="259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59"/>
      <c r="R158" s="259"/>
      <c r="S158" s="259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59"/>
      <c r="R159" s="259"/>
      <c r="S159" s="259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68"/>
      <c r="R161" s="269"/>
      <c r="S161" s="270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71"/>
      <c r="R162" s="272"/>
      <c r="S162" s="273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4"/>
      <c r="R163" s="275"/>
      <c r="S163" s="276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59"/>
      <c r="R164" s="259"/>
      <c r="S164" s="259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54"/>
      <c r="R165" s="254"/>
      <c r="S165" s="254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54"/>
      <c r="R166" s="254"/>
      <c r="S166" s="254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59"/>
      <c r="R167" s="259"/>
      <c r="S167" s="259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59"/>
      <c r="R168" s="259"/>
      <c r="S168" s="259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59"/>
      <c r="R169" s="259"/>
      <c r="S169" s="259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281"/>
      <c r="R170" s="282"/>
      <c r="S170" s="283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9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2021-10-14(목) 오전 00:00</v>
      </c>
      <c r="C177" s="297"/>
      <c r="D177" s="256" t="str">
        <f>TEXT($G$1, "[$-ko-KR]yyyy-mm-dd(ddd) ") &amp; "오후 14:00"</f>
        <v>2021-10-14(목) 오후 14:00</v>
      </c>
      <c r="E177" s="257"/>
      <c r="F177" s="258"/>
      <c r="G177" s="256" t="str">
        <f>TEXT($G$1, "[$-ko-KR]yyyy-mm-dd(ddd) ") &amp; "오후 19:00"</f>
        <v>2021-10-14(목) 오후 19:00</v>
      </c>
      <c r="H177" s="257"/>
      <c r="I177" s="258"/>
      <c r="J177" s="256" t="str">
        <f>TEXT($G$1, "[$-ko-KR]yyyy-mm-dd(ddd) ") &amp; "오후 21:00"</f>
        <v>2021-10-14(목) 오후 21:00</v>
      </c>
      <c r="K177" s="257"/>
      <c r="L177" s="258"/>
      <c r="M177" s="256" t="str">
        <f>TEXT($G$1+1, "[$-ko-KR]yyyy-mm-dd(ddd) ") &amp; "오전 00:00"</f>
        <v>2021-10-15(금)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54"/>
      <c r="R179" s="254"/>
      <c r="S179" s="254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54"/>
      <c r="R180" s="254"/>
      <c r="S180" s="254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59"/>
      <c r="R181" s="259"/>
      <c r="S181" s="259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59"/>
      <c r="R182" s="259"/>
      <c r="S182" s="259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59"/>
      <c r="R183" s="259"/>
      <c r="S183" s="259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59"/>
      <c r="R184" s="259"/>
      <c r="S184" s="259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59"/>
      <c r="R185" s="259"/>
      <c r="S185" s="259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59"/>
      <c r="R186" s="259"/>
      <c r="S186" s="259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68"/>
      <c r="R188" s="269"/>
      <c r="S188" s="270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71"/>
      <c r="R189" s="272"/>
      <c r="S189" s="273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274"/>
      <c r="R190" s="275"/>
      <c r="S190" s="276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59"/>
      <c r="R191" s="259"/>
      <c r="S191" s="259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54"/>
      <c r="R192" s="254"/>
      <c r="S192" s="254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54"/>
      <c r="R193" s="254"/>
      <c r="S193" s="254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59"/>
      <c r="R194" s="259"/>
      <c r="S194" s="259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59"/>
      <c r="R195" s="259"/>
      <c r="S195" s="259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59"/>
      <c r="R196" s="259"/>
      <c r="S196" s="259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281"/>
      <c r="R197" s="282"/>
      <c r="S197" s="283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44484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1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2021-10-15(금) 오전 00:00</v>
      </c>
      <c r="C15" s="300"/>
      <c r="D15" s="256" t="str">
        <f>TEXT($G$1, "[$-ko-KR]yyyy-mm-dd(ddd) ") &amp; "오후 14:00"</f>
        <v>2021-10-15(금) 오후 14:00</v>
      </c>
      <c r="E15" s="257"/>
      <c r="F15" s="258"/>
      <c r="G15" s="256" t="str">
        <f>TEXT($G$1, "[$-ko-KR]yyyy-mm-dd(ddd) ") &amp; "오후 19:00"</f>
        <v>2021-10-15(금) 오후 19:00</v>
      </c>
      <c r="H15" s="257"/>
      <c r="I15" s="258"/>
      <c r="J15" s="256" t="str">
        <f>TEXT($G$1, "[$-ko-KR]yyyy-mm-dd(ddd) ") &amp; "오후 21:00"</f>
        <v>2021-10-15(금) 오후 21:00</v>
      </c>
      <c r="K15" s="257"/>
      <c r="L15" s="258"/>
      <c r="M15" s="256" t="str">
        <f>TEXT($G$1+1, "[$-ko-KR]yyyy-mm-dd(ddd) ") &amp; "오전 00:00"</f>
        <v>2021-10-16(토)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13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2021-10-15(금) 오전 00:00</v>
      </c>
      <c r="C42" s="297"/>
      <c r="D42" s="256" t="str">
        <f>TEXT($G$1, "[$-ko-KR]yyyy-mm-dd(ddd) ") &amp; "오후 14:00"</f>
        <v>2021-10-15(금) 오후 14:00</v>
      </c>
      <c r="E42" s="257"/>
      <c r="F42" s="258"/>
      <c r="G42" s="256" t="str">
        <f>TEXT($G$1, "[$-ko-KR]yyyy-mm-dd(ddd) ") &amp; "오후 19:00"</f>
        <v>2021-10-15(금) 오후 19:00</v>
      </c>
      <c r="H42" s="257"/>
      <c r="I42" s="258"/>
      <c r="J42" s="256" t="str">
        <f>TEXT($G$1, "[$-ko-KR]yyyy-mm-dd(ddd) ") &amp; "오후 21:00"</f>
        <v>2021-10-15(금) 오후 21:00</v>
      </c>
      <c r="K42" s="257"/>
      <c r="L42" s="258"/>
      <c r="M42" s="256" t="str">
        <f>TEXT($G$1+1, "[$-ko-KR]yyyy-mm-dd(ddd) ") &amp; "오전 00:00"</f>
        <v>2021-10-16(토)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54"/>
      <c r="R44" s="254"/>
      <c r="S44" s="254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54"/>
      <c r="R45" s="254"/>
      <c r="S45" s="254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59"/>
      <c r="R46" s="259"/>
      <c r="S46" s="259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59"/>
      <c r="R47" s="259"/>
      <c r="S47" s="259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59"/>
      <c r="R48" s="259"/>
      <c r="S48" s="259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59"/>
      <c r="R49" s="259"/>
      <c r="S49" s="259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59"/>
      <c r="R50" s="259"/>
      <c r="S50" s="259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59"/>
      <c r="R51" s="259"/>
      <c r="S51" s="259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68"/>
      <c r="R53" s="269"/>
      <c r="S53" s="270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71"/>
      <c r="R54" s="272"/>
      <c r="S54" s="273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274"/>
      <c r="R55" s="275"/>
      <c r="S55" s="276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59"/>
      <c r="R56" s="259"/>
      <c r="S56" s="259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54"/>
      <c r="R57" s="254"/>
      <c r="S57" s="254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54"/>
      <c r="R58" s="254"/>
      <c r="S58" s="254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59"/>
      <c r="R59" s="259"/>
      <c r="S59" s="259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13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2021-10-15(금) 오전 00:00</v>
      </c>
      <c r="C69" s="297"/>
      <c r="D69" s="256" t="str">
        <f>TEXT($G$1, "[$-ko-KR]yyyy-mm-dd(ddd) ") &amp; "오후 14:00"</f>
        <v>2021-10-15(금) 오후 14:00</v>
      </c>
      <c r="E69" s="257"/>
      <c r="F69" s="258"/>
      <c r="G69" s="256" t="str">
        <f>TEXT($G$1, "[$-ko-KR]yyyy-mm-dd(ddd) ") &amp; "오후 19:00"</f>
        <v>2021-10-15(금) 오후 19:00</v>
      </c>
      <c r="H69" s="257"/>
      <c r="I69" s="258"/>
      <c r="J69" s="256" t="str">
        <f>TEXT($G$1, "[$-ko-KR]yyyy-mm-dd(ddd) ") &amp; "오후 21:00"</f>
        <v>2021-10-15(금) 오후 21:00</v>
      </c>
      <c r="K69" s="257"/>
      <c r="L69" s="258"/>
      <c r="M69" s="256" t="str">
        <f>TEXT($G$1+1, "[$-ko-KR]yyyy-mm-dd(ddd) ") &amp; "오전 00:00"</f>
        <v>2021-10-16(토)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54"/>
      <c r="R71" s="254"/>
      <c r="S71" s="254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54"/>
      <c r="R72" s="254"/>
      <c r="S72" s="254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59"/>
      <c r="R73" s="259"/>
      <c r="S73" s="259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59"/>
      <c r="R74" s="259"/>
      <c r="S74" s="259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59"/>
      <c r="R75" s="259"/>
      <c r="S75" s="259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59"/>
      <c r="R76" s="259"/>
      <c r="S76" s="259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59"/>
      <c r="R77" s="259"/>
      <c r="S77" s="259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59"/>
      <c r="R78" s="259"/>
      <c r="S78" s="259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68"/>
      <c r="R80" s="269"/>
      <c r="S80" s="270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71"/>
      <c r="R81" s="272"/>
      <c r="S81" s="273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274"/>
      <c r="R82" s="275"/>
      <c r="S82" s="276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59"/>
      <c r="R83" s="259"/>
      <c r="S83" s="259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54"/>
      <c r="R84" s="254"/>
      <c r="S84" s="254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54"/>
      <c r="R85" s="254"/>
      <c r="S85" s="254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59"/>
      <c r="R86" s="259"/>
      <c r="S86" s="259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59"/>
      <c r="R87" s="259"/>
      <c r="S87" s="259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59"/>
      <c r="R88" s="259"/>
      <c r="S88" s="259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281"/>
      <c r="R89" s="282"/>
      <c r="S89" s="283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13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2021-10-15(금) 오전 00:00</v>
      </c>
      <c r="C96" s="297"/>
      <c r="D96" s="256" t="str">
        <f>TEXT($G$1, "[$-ko-KR]yyyy-mm-dd(ddd) ") &amp; "오후 14:00"</f>
        <v>2021-10-15(금) 오후 14:00</v>
      </c>
      <c r="E96" s="257"/>
      <c r="F96" s="258"/>
      <c r="G96" s="256" t="str">
        <f>TEXT($G$1, "[$-ko-KR]yyyy-mm-dd(ddd) ") &amp; "오후 19:00"</f>
        <v>2021-10-15(금) 오후 19:00</v>
      </c>
      <c r="H96" s="257"/>
      <c r="I96" s="258"/>
      <c r="J96" s="256" t="str">
        <f>TEXT($G$1, "[$-ko-KR]yyyy-mm-dd(ddd) ") &amp; "오후 21:00"</f>
        <v>2021-10-15(금) 오후 21:00</v>
      </c>
      <c r="K96" s="257"/>
      <c r="L96" s="258"/>
      <c r="M96" s="256" t="str">
        <f>TEXT($G$1+1, "[$-ko-KR]yyyy-mm-dd(ddd) ") &amp; "오전 00:00"</f>
        <v>2021-10-16(토)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54"/>
      <c r="R98" s="254"/>
      <c r="S98" s="254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54"/>
      <c r="R99" s="254"/>
      <c r="S99" s="254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59"/>
      <c r="R100" s="259"/>
      <c r="S100" s="259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59"/>
      <c r="R101" s="259"/>
      <c r="S101" s="259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59"/>
      <c r="R102" s="259"/>
      <c r="S102" s="259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59"/>
      <c r="R103" s="259"/>
      <c r="S103" s="259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59"/>
      <c r="R104" s="259"/>
      <c r="S104" s="259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59"/>
      <c r="R105" s="259"/>
      <c r="S105" s="259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68"/>
      <c r="R107" s="269"/>
      <c r="S107" s="270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71"/>
      <c r="R108" s="272"/>
      <c r="S108" s="273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274"/>
      <c r="R109" s="275"/>
      <c r="S109" s="276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59"/>
      <c r="R110" s="259"/>
      <c r="S110" s="259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54"/>
      <c r="R111" s="254"/>
      <c r="S111" s="254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54"/>
      <c r="R112" s="254"/>
      <c r="S112" s="254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59"/>
      <c r="R113" s="259"/>
      <c r="S113" s="259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59"/>
      <c r="R114" s="259"/>
      <c r="S114" s="259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59"/>
      <c r="R115" s="259"/>
      <c r="S115" s="259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281"/>
      <c r="R116" s="282"/>
      <c r="S116" s="283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13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2021-10-15(금) 오전 00:00</v>
      </c>
      <c r="C123" s="297"/>
      <c r="D123" s="256" t="str">
        <f>TEXT($G$1, "[$-ko-KR]yyyy-mm-dd(ddd) ") &amp; "오후 14:00"</f>
        <v>2021-10-15(금) 오후 14:00</v>
      </c>
      <c r="E123" s="257"/>
      <c r="F123" s="258"/>
      <c r="G123" s="256" t="str">
        <f>TEXT($G$1, "[$-ko-KR]yyyy-mm-dd(ddd) ") &amp; "오후 19:00"</f>
        <v>2021-10-15(금) 오후 19:00</v>
      </c>
      <c r="H123" s="257"/>
      <c r="I123" s="258"/>
      <c r="J123" s="256" t="str">
        <f>TEXT($G$1, "[$-ko-KR]yyyy-mm-dd(ddd) ") &amp; "오후 21:00"</f>
        <v>2021-10-15(금) 오후 21:00</v>
      </c>
      <c r="K123" s="257"/>
      <c r="L123" s="258"/>
      <c r="M123" s="256" t="str">
        <f>TEXT($G$1+1, "[$-ko-KR]yyyy-mm-dd(ddd) ") &amp; "오전 00:00"</f>
        <v>2021-10-16(토)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54"/>
      <c r="R125" s="254"/>
      <c r="S125" s="254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54"/>
      <c r="R126" s="254"/>
      <c r="S126" s="254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59"/>
      <c r="R127" s="259"/>
      <c r="S127" s="259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59"/>
      <c r="R128" s="259"/>
      <c r="S128" s="259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59"/>
      <c r="R129" s="259"/>
      <c r="S129" s="259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59"/>
      <c r="R130" s="259"/>
      <c r="S130" s="259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59"/>
      <c r="R131" s="259"/>
      <c r="S131" s="259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59"/>
      <c r="R132" s="259"/>
      <c r="S132" s="259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68"/>
      <c r="R134" s="269"/>
      <c r="S134" s="270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71"/>
      <c r="R135" s="272"/>
      <c r="S135" s="273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274"/>
      <c r="R136" s="275"/>
      <c r="S136" s="276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59"/>
      <c r="R137" s="259"/>
      <c r="S137" s="259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54"/>
      <c r="R138" s="254"/>
      <c r="S138" s="254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54"/>
      <c r="R139" s="254"/>
      <c r="S139" s="254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59"/>
      <c r="R140" s="259"/>
      <c r="S140" s="259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13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2021-10-15(금) 오전 00:00</v>
      </c>
      <c r="C150" s="297"/>
      <c r="D150" s="256" t="str">
        <f>TEXT($G$1, "[$-ko-KR]yyyy-mm-dd(ddd) ") &amp; "오후 14:00"</f>
        <v>2021-10-15(금) 오후 14:00</v>
      </c>
      <c r="E150" s="257"/>
      <c r="F150" s="258"/>
      <c r="G150" s="256" t="str">
        <f>TEXT($G$1, "[$-ko-KR]yyyy-mm-dd(ddd) ") &amp; "오후 19:00"</f>
        <v>2021-10-15(금) 오후 19:00</v>
      </c>
      <c r="H150" s="257"/>
      <c r="I150" s="258"/>
      <c r="J150" s="256" t="str">
        <f>TEXT($G$1, "[$-ko-KR]yyyy-mm-dd(ddd) ") &amp; "오후 21:00"</f>
        <v>2021-10-15(금) 오후 21:00</v>
      </c>
      <c r="K150" s="257"/>
      <c r="L150" s="258"/>
      <c r="M150" s="256" t="str">
        <f>TEXT($G$1+1, "[$-ko-KR]yyyy-mm-dd(ddd) ") &amp; "오전 00:00"</f>
        <v>2021-10-16(토)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54"/>
      <c r="R152" s="254"/>
      <c r="S152" s="254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54"/>
      <c r="R153" s="254"/>
      <c r="S153" s="254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59"/>
      <c r="R154" s="259"/>
      <c r="S154" s="259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59"/>
      <c r="R155" s="259"/>
      <c r="S155" s="259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59"/>
      <c r="R156" s="259"/>
      <c r="S156" s="259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59"/>
      <c r="R157" s="259"/>
      <c r="S157" s="259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59"/>
      <c r="R158" s="259"/>
      <c r="S158" s="259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59"/>
      <c r="R159" s="259"/>
      <c r="S159" s="259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68"/>
      <c r="R161" s="269"/>
      <c r="S161" s="270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71"/>
      <c r="R162" s="272"/>
      <c r="S162" s="273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274"/>
      <c r="R163" s="275"/>
      <c r="S163" s="276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59"/>
      <c r="R164" s="259"/>
      <c r="S164" s="259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54"/>
      <c r="R165" s="254"/>
      <c r="S165" s="254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54"/>
      <c r="R166" s="254"/>
      <c r="S166" s="254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59"/>
      <c r="R167" s="259"/>
      <c r="S167" s="259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59"/>
      <c r="R168" s="259"/>
      <c r="S168" s="259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59"/>
      <c r="R169" s="259"/>
      <c r="S169" s="259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281"/>
      <c r="R170" s="282"/>
      <c r="S170" s="283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13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2021-10-15(금) 오전 00:00</v>
      </c>
      <c r="C177" s="297"/>
      <c r="D177" s="256" t="str">
        <f>TEXT($G$1, "[$-ko-KR]yyyy-mm-dd(ddd) ") &amp; "오후 14:00"</f>
        <v>2021-10-15(금) 오후 14:00</v>
      </c>
      <c r="E177" s="257"/>
      <c r="F177" s="258"/>
      <c r="G177" s="256" t="str">
        <f>TEXT($G$1, "[$-ko-KR]yyyy-mm-dd(ddd) ") &amp; "오후 19:00"</f>
        <v>2021-10-15(금) 오후 19:00</v>
      </c>
      <c r="H177" s="257"/>
      <c r="I177" s="258"/>
      <c r="J177" s="256" t="str">
        <f>TEXT($G$1, "[$-ko-KR]yyyy-mm-dd(ddd) ") &amp; "오후 21:00"</f>
        <v>2021-10-15(금) 오후 21:00</v>
      </c>
      <c r="K177" s="257"/>
      <c r="L177" s="258"/>
      <c r="M177" s="256" t="str">
        <f>TEXT($G$1+1, "[$-ko-KR]yyyy-mm-dd(ddd) ") &amp; "오전 00:00"</f>
        <v>2021-10-16(토)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54"/>
      <c r="R179" s="254"/>
      <c r="S179" s="254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54"/>
      <c r="R180" s="254"/>
      <c r="S180" s="254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59"/>
      <c r="R181" s="259"/>
      <c r="S181" s="259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59"/>
      <c r="R182" s="259"/>
      <c r="S182" s="259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59"/>
      <c r="R183" s="259"/>
      <c r="S183" s="259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59"/>
      <c r="R184" s="259"/>
      <c r="S184" s="259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59"/>
      <c r="R185" s="259"/>
      <c r="S185" s="259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59"/>
      <c r="R186" s="259"/>
      <c r="S186" s="259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68"/>
      <c r="R188" s="269"/>
      <c r="S188" s="270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71"/>
      <c r="R189" s="272"/>
      <c r="S189" s="273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274"/>
      <c r="R190" s="275"/>
      <c r="S190" s="276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59"/>
      <c r="R191" s="259"/>
      <c r="S191" s="259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54"/>
      <c r="R192" s="254"/>
      <c r="S192" s="254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54"/>
      <c r="R193" s="254"/>
      <c r="S193" s="254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59"/>
      <c r="R194" s="259"/>
      <c r="S194" s="259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59"/>
      <c r="R195" s="259"/>
      <c r="S195" s="259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59"/>
      <c r="R196" s="259"/>
      <c r="S196" s="259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281"/>
      <c r="R197" s="282"/>
      <c r="S197" s="283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44485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43,297 KRW (1.44%)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9,486 KRW (0.37%)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47,729 KRW (1.59%)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-13,750 KRW (-0.46%)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1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2021-10-16(토) 오전 00:00</v>
      </c>
      <c r="C15" s="300"/>
      <c r="D15" s="256" t="str">
        <f>TEXT($G$1, "[$-ko-KR]yyyy-mm-dd(ddd) ") &amp; "오후 14:00"</f>
        <v>2021-10-16(토) 오후 14:00</v>
      </c>
      <c r="E15" s="257"/>
      <c r="F15" s="258"/>
      <c r="G15" s="256" t="str">
        <f>TEXT($G$1, "[$-ko-KR]yyyy-mm-dd(ddd) ") &amp; "오후 19:00"</f>
        <v>2021-10-16(토) 오후 19:00</v>
      </c>
      <c r="H15" s="257"/>
      <c r="I15" s="258"/>
      <c r="J15" s="256" t="str">
        <f>TEXT($G$1, "[$-ko-KR]yyyy-mm-dd(ddd) ") &amp; "오후 21:00"</f>
        <v>2021-10-16(토) 오후 21:00</v>
      </c>
      <c r="K15" s="257"/>
      <c r="L15" s="258"/>
      <c r="M15" s="256" t="str">
        <f>TEXT($G$1+1, "[$-ko-KR]yyyy-mm-dd(ddd) ") &amp; "오전 00:00"</f>
        <v>2021-10-17(일)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17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2021-10-16(토) 오전 00:00</v>
      </c>
      <c r="C42" s="297"/>
      <c r="D42" s="256" t="str">
        <f>TEXT($G$1, "[$-ko-KR]yyyy-mm-dd(ddd) ") &amp; "오후 14:00"</f>
        <v>2021-10-16(토) 오후 14:00</v>
      </c>
      <c r="E42" s="257"/>
      <c r="F42" s="258"/>
      <c r="G42" s="256" t="str">
        <f>TEXT($G$1, "[$-ko-KR]yyyy-mm-dd(ddd) ") &amp; "오후 19:00"</f>
        <v>2021-10-16(토) 오후 19:00</v>
      </c>
      <c r="H42" s="257"/>
      <c r="I42" s="258"/>
      <c r="J42" s="256" t="str">
        <f>TEXT($G$1, "[$-ko-KR]yyyy-mm-dd(ddd) ") &amp; "오후 21:00"</f>
        <v>2021-10-16(토) 오후 21:00</v>
      </c>
      <c r="K42" s="257"/>
      <c r="L42" s="258"/>
      <c r="M42" s="256" t="str">
        <f>TEXT($G$1+1, "[$-ko-KR]yyyy-mm-dd(ddd) ") &amp; "오전 00:00"</f>
        <v>2021-10-17(일)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>
        <v>4.45</v>
      </c>
      <c r="N44" s="14">
        <f>IF(ISNUMBER(M44), (M44 - $B44) / $B44, "")</f>
        <v>-6.6964285714286266E-3</v>
      </c>
      <c r="O44" s="16">
        <f>IF(ISNUMBER(M44), $B64 * N44, "")</f>
        <v>-1004.464285714294</v>
      </c>
      <c r="Q44" s="254"/>
      <c r="R44" s="254"/>
      <c r="S44" s="254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>
        <v>93.2</v>
      </c>
      <c r="N45" s="32">
        <f t="shared" ref="N45:N48" si="17">IF(ISNUMBER(M45), (M45 - $B45) / $B45, "")</f>
        <v>-1.271186440677969E-2</v>
      </c>
      <c r="O45" s="18">
        <f>IF(ISNUMBER(M45), $B64 * N45, "")</f>
        <v>-1906.7796610169535</v>
      </c>
      <c r="Q45" s="254"/>
      <c r="R45" s="254"/>
      <c r="S45" s="254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>
        <v>22.4</v>
      </c>
      <c r="N46" s="32">
        <f t="shared" si="17"/>
        <v>1.3574660633484033E-2</v>
      </c>
      <c r="O46" s="18">
        <f>IF(ISNUMBER(M46), $B64 * N46, "")</f>
        <v>2036.199095022605</v>
      </c>
      <c r="Q46" s="259"/>
      <c r="R46" s="259"/>
      <c r="S46" s="259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>
        <v>64.099999999999994</v>
      </c>
      <c r="N47" s="32">
        <f t="shared" si="17"/>
        <v>7.8616352201256751E-3</v>
      </c>
      <c r="O47" s="18">
        <f>IF(ISNUMBER(M47), $B64 * N47, "")</f>
        <v>1179.2452830188513</v>
      </c>
      <c r="Q47" s="259"/>
      <c r="R47" s="259"/>
      <c r="S47" s="259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>
        <v>0.249</v>
      </c>
      <c r="N48" s="21">
        <f t="shared" si="17"/>
        <v>-2.3529411764705903E-2</v>
      </c>
      <c r="O48" s="22">
        <f>IF(ISNUMBER(M48), $B64 * N48, "")</f>
        <v>-3529.4117647058856</v>
      </c>
      <c r="Q48" s="259"/>
      <c r="R48" s="259"/>
      <c r="S48" s="259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>
        <v>38.5</v>
      </c>
      <c r="N49" s="107">
        <f>IF(ISNUMBER(M49), (M49 - $B49) / $B49, "")</f>
        <v>1.0498687664041956E-2</v>
      </c>
      <c r="O49" s="108">
        <f>IF(ISNUMBER(M49), $B64 * N49, "")</f>
        <v>1574.8031496062936</v>
      </c>
      <c r="Q49" s="259"/>
      <c r="R49" s="259"/>
      <c r="S49" s="259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>
        <v>83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9"/>
      <c r="R50" s="259"/>
      <c r="S50" s="259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>
        <v>81</v>
      </c>
      <c r="N51" s="32">
        <f t="shared" si="21"/>
        <v>-1.4598540145985436E-2</v>
      </c>
      <c r="O51" s="18">
        <f>IF(ISNUMBER(M51), $B64 * N51, "")</f>
        <v>-2189.7810218978152</v>
      </c>
      <c r="Q51" s="259"/>
      <c r="R51" s="259"/>
      <c r="S51" s="259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>
        <v>18.600000000000001</v>
      </c>
      <c r="N52" s="32">
        <f t="shared" si="21"/>
        <v>1.6393442622950859E-2</v>
      </c>
      <c r="O52" s="18">
        <f>IF(ISNUMBER(M52), $B64 * N52, "")</f>
        <v>2459.0163934426287</v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>
        <v>12.5</v>
      </c>
      <c r="N53" s="25">
        <f t="shared" si="21"/>
        <v>0</v>
      </c>
      <c r="O53" s="104">
        <f>IF(ISNUMBER(M53), $B64 * N53, "")</f>
        <v>0</v>
      </c>
      <c r="Q53" s="268"/>
      <c r="R53" s="269"/>
      <c r="S53" s="270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>
        <v>13.8</v>
      </c>
      <c r="N54" s="14">
        <f>IF(ISNUMBER(M54), (M54 - $B54) / $B54, "")</f>
        <v>1.4705882352941256E-2</v>
      </c>
      <c r="O54" s="16">
        <f>IF(ISNUMBER(M54), $B64 * N54, "")</f>
        <v>2205.8823529411884</v>
      </c>
      <c r="Q54" s="271"/>
      <c r="R54" s="272"/>
      <c r="S54" s="273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>
        <v>23.6</v>
      </c>
      <c r="N55" s="32">
        <f t="shared" ref="N55:N58" si="25">IF(ISNUMBER(M55), (M55 - $B55) / $B55, "")</f>
        <v>-2.479338842975198E-2</v>
      </c>
      <c r="O55" s="18">
        <f>IF(ISNUMBER(M55), $B64 * N55, "")</f>
        <v>-3719.0082644627969</v>
      </c>
      <c r="Q55" s="274"/>
      <c r="R55" s="275"/>
      <c r="S55" s="276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>
        <v>15.8</v>
      </c>
      <c r="N56" s="32">
        <f t="shared" si="25"/>
        <v>1.2820512820512889E-2</v>
      </c>
      <c r="O56" s="18">
        <f>IF(ISNUMBER(M56), $B64 * N56, "")</f>
        <v>1923.0769230769333</v>
      </c>
      <c r="Q56" s="259"/>
      <c r="R56" s="259"/>
      <c r="S56" s="259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>
        <v>16.5</v>
      </c>
      <c r="N57" s="32">
        <f t="shared" si="25"/>
        <v>1.8518518518518563E-2</v>
      </c>
      <c r="O57" s="18">
        <f>IF(ISNUMBER(M57), $B64 * N57, "")</f>
        <v>2777.7777777777842</v>
      </c>
      <c r="Q57" s="254"/>
      <c r="R57" s="254"/>
      <c r="S57" s="254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>
        <v>20.100000000000001</v>
      </c>
      <c r="N58" s="21">
        <f t="shared" si="25"/>
        <v>5.0000000000000712E-3</v>
      </c>
      <c r="O58" s="22">
        <f>IF(ISNUMBER(M58), $B64 * N58, "")</f>
        <v>750.00000000001069</v>
      </c>
      <c r="Q58" s="254"/>
      <c r="R58" s="254"/>
      <c r="S58" s="254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>
        <v>22.1</v>
      </c>
      <c r="N59" s="107">
        <f>IF(ISNUMBER(M59), (M59 - $B59) / $B59, "")</f>
        <v>8.3333333333333481E-2</v>
      </c>
      <c r="O59" s="108">
        <f>IF(ISNUMBER(M59), $B64 * N59, "")</f>
        <v>12500.000000000022</v>
      </c>
      <c r="Q59" s="259"/>
      <c r="R59" s="259"/>
      <c r="S59" s="259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>
        <v>36.299999999999997</v>
      </c>
      <c r="N60" s="32">
        <f t="shared" ref="N60:N63" si="29">IF(ISNUMBER(M60), (M60 - $B60) / $B60, "")</f>
        <v>-3.7135278514589004E-2</v>
      </c>
      <c r="O60" s="18">
        <f>IF(ISNUMBER(M60), $B64 * N60, "")</f>
        <v>-5570.2917771883504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3.7201036078040087E-3</v>
      </c>
      <c r="O64" s="28">
        <f>SUM(O44:O63)</f>
        <v>9486.2641999002226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17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2021-10-16(토) 오전 00:00</v>
      </c>
      <c r="C69" s="297"/>
      <c r="D69" s="256" t="str">
        <f>TEXT($G$1, "[$-ko-KR]yyyy-mm-dd(ddd) ") &amp; "오후 14:00"</f>
        <v>2021-10-16(토) 오후 14:00</v>
      </c>
      <c r="E69" s="257"/>
      <c r="F69" s="258"/>
      <c r="G69" s="256" t="str">
        <f>TEXT($G$1, "[$-ko-KR]yyyy-mm-dd(ddd) ") &amp; "오후 19:00"</f>
        <v>2021-10-16(토) 오후 19:00</v>
      </c>
      <c r="H69" s="257"/>
      <c r="I69" s="258"/>
      <c r="J69" s="256" t="str">
        <f>TEXT($G$1, "[$-ko-KR]yyyy-mm-dd(ddd) ") &amp; "오후 21:00"</f>
        <v>2021-10-16(토) 오후 21:00</v>
      </c>
      <c r="K69" s="257"/>
      <c r="L69" s="258"/>
      <c r="M69" s="256" t="str">
        <f>TEXT($G$1+1, "[$-ko-KR]yyyy-mm-dd(ddd) ") &amp; "오전 00:00"</f>
        <v>2021-10-17(일)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>
        <v>121</v>
      </c>
      <c r="N71" s="14">
        <f>IF(ISNUMBER(M71), (M71 - $B71) / $B71, "")</f>
        <v>-8.1967213114754103E-3</v>
      </c>
      <c r="O71" s="16">
        <f>IF(ISNUMBER(M71), $B91 * N71, "")</f>
        <v>-1229.5081967213116</v>
      </c>
      <c r="Q71" s="254"/>
      <c r="R71" s="254"/>
      <c r="S71" s="254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>
        <v>232</v>
      </c>
      <c r="N72" s="32">
        <f t="shared" ref="N72:N75" si="33">IF(ISNUMBER(M72), (M72 - $B72) / $B72, "")</f>
        <v>2.2026431718061675E-2</v>
      </c>
      <c r="O72" s="18">
        <f>IF(ISNUMBER(M72), $B91 * N72, "")</f>
        <v>3303.9647577092514</v>
      </c>
      <c r="Q72" s="254"/>
      <c r="R72" s="254"/>
      <c r="S72" s="254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>
        <v>293</v>
      </c>
      <c r="N73" s="32">
        <f t="shared" si="33"/>
        <v>3.1690140845070422E-2</v>
      </c>
      <c r="O73" s="18">
        <f>IF(ISNUMBER(M73), $B91 * N73, "")</f>
        <v>4753.5211267605637</v>
      </c>
      <c r="Q73" s="259"/>
      <c r="R73" s="259"/>
      <c r="S73" s="259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>
        <v>857</v>
      </c>
      <c r="N74" s="32">
        <f t="shared" si="33"/>
        <v>7.0505287896592246E-3</v>
      </c>
      <c r="O74" s="18">
        <f>IF(ISNUMBER(M74), $B91 * N74, "")</f>
        <v>1057.5793184488837</v>
      </c>
      <c r="Q74" s="259"/>
      <c r="R74" s="259"/>
      <c r="S74" s="259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>
        <v>120</v>
      </c>
      <c r="N75" s="21">
        <f t="shared" si="33"/>
        <v>8.4033613445378148E-3</v>
      </c>
      <c r="O75" s="22">
        <f>IF(ISNUMBER(M75), $B91 * N75, "")</f>
        <v>1260.5042016806722</v>
      </c>
      <c r="Q75" s="259"/>
      <c r="R75" s="259"/>
      <c r="S75" s="259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>
        <v>348</v>
      </c>
      <c r="N76" s="107">
        <f>IF(ISNUMBER(M76), (M76 - $B76) / $B76, "")</f>
        <v>-8.5470085470085479E-3</v>
      </c>
      <c r="O76" s="108">
        <f>IF(ISNUMBER(M76), $B91 * N76, "")</f>
        <v>-1282.0512820512822</v>
      </c>
      <c r="Q76" s="259"/>
      <c r="R76" s="259"/>
      <c r="S76" s="259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>
        <v>148</v>
      </c>
      <c r="N77" s="32">
        <f t="shared" ref="N77:N80" si="37">IF(ISNUMBER(M77), (M77 - $B77) / $B77, "")</f>
        <v>3.4965034965034968E-2</v>
      </c>
      <c r="O77" s="18">
        <f>IF(ISNUMBER(M77), $B91 * N77, "")</f>
        <v>5244.7552447552453</v>
      </c>
      <c r="Q77" s="259"/>
      <c r="R77" s="259"/>
      <c r="S77" s="259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>
        <v>111</v>
      </c>
      <c r="N78" s="32">
        <f t="shared" si="37"/>
        <v>9.0909090909090905E-3</v>
      </c>
      <c r="O78" s="18">
        <f>IF(ISNUMBER(M78), $B91 * N78, "")</f>
        <v>1363.6363636363635</v>
      </c>
      <c r="Q78" s="259"/>
      <c r="R78" s="259"/>
      <c r="S78" s="259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>
        <v>507</v>
      </c>
      <c r="N79" s="32">
        <f t="shared" si="37"/>
        <v>0.14965986394557823</v>
      </c>
      <c r="O79" s="18">
        <f>IF(ISNUMBER(M79), $B91 * N79, "")</f>
        <v>22448.979591836734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>
        <v>938</v>
      </c>
      <c r="N80" s="25">
        <f t="shared" si="37"/>
        <v>1.735357917570499E-2</v>
      </c>
      <c r="O80" s="104">
        <f>IF(ISNUMBER(M80), $B91 * N80, "")</f>
        <v>2603.0368763557485</v>
      </c>
      <c r="Q80" s="268"/>
      <c r="R80" s="269"/>
      <c r="S80" s="270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>
        <v>397</v>
      </c>
      <c r="N81" s="14">
        <f>IF(ISNUMBER(M81), (M81 - $B81) / $B81, "")</f>
        <v>5.0632911392405064E-3</v>
      </c>
      <c r="O81" s="16">
        <f>IF(ISNUMBER(M81), $B91 * N81, "")</f>
        <v>759.49367088607596</v>
      </c>
      <c r="Q81" s="271"/>
      <c r="R81" s="272"/>
      <c r="S81" s="273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>
        <v>212</v>
      </c>
      <c r="N82" s="32">
        <f t="shared" ref="N82:N85" si="41">IF(ISNUMBER(M82), (M82 - $B82) / $B82, "")</f>
        <v>9.5238095238095247E-3</v>
      </c>
      <c r="O82" s="18">
        <f>IF(ISNUMBER(M82), $B91 * N82, "")</f>
        <v>1428.5714285714287</v>
      </c>
      <c r="Q82" s="274"/>
      <c r="R82" s="275"/>
      <c r="S82" s="276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>
        <v>337</v>
      </c>
      <c r="N83" s="32">
        <f t="shared" si="41"/>
        <v>-2.9585798816568047E-3</v>
      </c>
      <c r="O83" s="18">
        <f>IF(ISNUMBER(M83), $B91 * N83, "")</f>
        <v>-443.7869822485207</v>
      </c>
      <c r="Q83" s="259"/>
      <c r="R83" s="259"/>
      <c r="S83" s="259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>
        <v>221</v>
      </c>
      <c r="N84" s="32">
        <f t="shared" si="41"/>
        <v>1.8433179723502304E-2</v>
      </c>
      <c r="O84" s="18">
        <f>IF(ISNUMBER(M84), $B91 * N84, "")</f>
        <v>2764.9769585253457</v>
      </c>
      <c r="Q84" s="254"/>
      <c r="R84" s="254"/>
      <c r="S84" s="254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>
        <v>588</v>
      </c>
      <c r="N85" s="21">
        <f t="shared" si="41"/>
        <v>-3.3898305084745762E-3</v>
      </c>
      <c r="O85" s="22">
        <f>IF(ISNUMBER(M85), $B91 * N85, "")</f>
        <v>-508.47457627118644</v>
      </c>
      <c r="Q85" s="254"/>
      <c r="R85" s="254"/>
      <c r="S85" s="254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>
        <v>143</v>
      </c>
      <c r="N86" s="107">
        <f>IF(ISNUMBER(M86), (M86 - $B86) / $B86, "")</f>
        <v>0</v>
      </c>
      <c r="O86" s="108">
        <f>IF(ISNUMBER(M86), $B91 * N86, "")</f>
        <v>0</v>
      </c>
      <c r="Q86" s="259"/>
      <c r="R86" s="259"/>
      <c r="S86" s="259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>
        <v>905</v>
      </c>
      <c r="N87" s="32">
        <f t="shared" ref="N87:N90" si="45">IF(ISNUMBER(M87), (M87 - $B87) / $B87, "")</f>
        <v>8.918617614269788E-3</v>
      </c>
      <c r="O87" s="18">
        <f>IF(ISNUMBER(M87), $B91 * N87, "")</f>
        <v>1337.7926421404682</v>
      </c>
      <c r="Q87" s="259"/>
      <c r="R87" s="259"/>
      <c r="S87" s="259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>
        <v>965</v>
      </c>
      <c r="N88" s="32">
        <f t="shared" si="45"/>
        <v>-4.1279669762641896E-3</v>
      </c>
      <c r="O88" s="18">
        <f>IF(ISNUMBER(M88), $B91 * N88, "")</f>
        <v>-619.19504643962841</v>
      </c>
      <c r="Q88" s="259"/>
      <c r="R88" s="259"/>
      <c r="S88" s="259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>
        <v>643</v>
      </c>
      <c r="N89" s="32">
        <f t="shared" si="45"/>
        <v>-1.3803680981595092E-2</v>
      </c>
      <c r="O89" s="18">
        <f>IF(ISNUMBER(M89), $B91 * N89, "")</f>
        <v>-2070.5521472392638</v>
      </c>
      <c r="Q89" s="281"/>
      <c r="R89" s="282"/>
      <c r="S89" s="283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>
        <v>112</v>
      </c>
      <c r="N90" s="25">
        <f t="shared" si="45"/>
        <v>3.7037037037037035E-2</v>
      </c>
      <c r="O90" s="104">
        <f>IF(ISNUMBER(M90), $B91 * N90, "")</f>
        <v>5555.5555555555557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1.590959983529705E-2</v>
      </c>
      <c r="O91" s="28">
        <f>SUM(O71:O90)</f>
        <v>47728.79950589114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17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2021-10-16(토) 오전 00:00</v>
      </c>
      <c r="C96" s="297"/>
      <c r="D96" s="256" t="str">
        <f>TEXT($G$1, "[$-ko-KR]yyyy-mm-dd(ddd) ") &amp; "오후 14:00"</f>
        <v>2021-10-16(토) 오후 14:00</v>
      </c>
      <c r="E96" s="257"/>
      <c r="F96" s="258"/>
      <c r="G96" s="256" t="str">
        <f>TEXT($G$1, "[$-ko-KR]yyyy-mm-dd(ddd) ") &amp; "오후 19:00"</f>
        <v>2021-10-16(토) 오후 19:00</v>
      </c>
      <c r="H96" s="257"/>
      <c r="I96" s="258"/>
      <c r="J96" s="256" t="str">
        <f>TEXT($G$1, "[$-ko-KR]yyyy-mm-dd(ddd) ") &amp; "오후 21:00"</f>
        <v>2021-10-16(토) 오후 21:00</v>
      </c>
      <c r="K96" s="257"/>
      <c r="L96" s="258"/>
      <c r="M96" s="256" t="str">
        <f>TEXT($G$1+1, "[$-ko-KR]yyyy-mm-dd(ddd) ") &amp; "오전 00:00"</f>
        <v>2021-10-17(일)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>
        <v>1930</v>
      </c>
      <c r="N98" s="14">
        <f>IF(ISNUMBER(M98), (M98 - $B98) / $B98, "")</f>
        <v>8.1232492997198882E-2</v>
      </c>
      <c r="O98" s="16">
        <f>IF(ISNUMBER(M98), $B118 * N98, "")</f>
        <v>12184.873949579833</v>
      </c>
      <c r="Q98" s="254"/>
      <c r="R98" s="254"/>
      <c r="S98" s="254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>
        <v>1850</v>
      </c>
      <c r="N99" s="32">
        <f t="shared" ref="N99:N102" si="49">IF(ISNUMBER(M99), (M99 - $B99) / $B99, "")</f>
        <v>1.6483516483516484E-2</v>
      </c>
      <c r="O99" s="18">
        <f>IF(ISNUMBER(M99), $B118 * N99, "")</f>
        <v>2472.5274725274726</v>
      </c>
      <c r="Q99" s="254"/>
      <c r="R99" s="254"/>
      <c r="S99" s="254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>
        <v>194900</v>
      </c>
      <c r="N100" s="32">
        <f t="shared" si="49"/>
        <v>-6.1193268740438551E-3</v>
      </c>
      <c r="O100" s="18">
        <f>IF(ISNUMBER(M100), $B118 * N100, "")</f>
        <v>-917.89903110657826</v>
      </c>
      <c r="Q100" s="259"/>
      <c r="R100" s="259"/>
      <c r="S100" s="259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>
        <v>74433000</v>
      </c>
      <c r="N101" s="32">
        <f t="shared" si="49"/>
        <v>4.8193746962578972E-3</v>
      </c>
      <c r="O101" s="18">
        <f>IF(ISNUMBER(M101), $B118 * N101, "")</f>
        <v>722.90620443868454</v>
      </c>
      <c r="Q101" s="259"/>
      <c r="R101" s="259"/>
      <c r="S101" s="259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>
        <v>85330</v>
      </c>
      <c r="N102" s="21">
        <f t="shared" si="49"/>
        <v>-2.6579968058407483E-2</v>
      </c>
      <c r="O102" s="22">
        <f>IF(ISNUMBER(M102), $B118 * N102, "")</f>
        <v>-3986.9952087611223</v>
      </c>
      <c r="Q102" s="259"/>
      <c r="R102" s="259"/>
      <c r="S102" s="259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>
        <v>782600</v>
      </c>
      <c r="N103" s="107">
        <f>IF(ISNUMBER(M103), (M103 - $B103) / $B103, "")</f>
        <v>2.6899357039758563E-2</v>
      </c>
      <c r="O103" s="108">
        <f>IF(ISNUMBER(M103), $B118 * N103, "")</f>
        <v>4034.9035559637846</v>
      </c>
      <c r="Q103" s="259"/>
      <c r="R103" s="259"/>
      <c r="S103" s="259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>
        <v>7605</v>
      </c>
      <c r="N104" s="32">
        <f t="shared" ref="N104:N107" si="53">IF(ISNUMBER(M104), (M104 - $B104) / $B104, "")</f>
        <v>-1.7441860465116279E-2</v>
      </c>
      <c r="O104" s="18">
        <f>IF(ISNUMBER(M104), $B118 * N104, "")</f>
        <v>-2616.2790697674418</v>
      </c>
      <c r="Q104" s="259"/>
      <c r="R104" s="259"/>
      <c r="S104" s="259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>
        <v>2705</v>
      </c>
      <c r="N105" s="32">
        <f t="shared" si="53"/>
        <v>-9.1575091575091579E-3</v>
      </c>
      <c r="O105" s="18">
        <f>IF(ISNUMBER(M105), $B118 * N105, "")</f>
        <v>-1373.6263736263736</v>
      </c>
      <c r="Q105" s="259"/>
      <c r="R105" s="259"/>
      <c r="S105" s="259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>
        <v>121</v>
      </c>
      <c r="N106" s="32">
        <f t="shared" si="53"/>
        <v>-8.1967213114754103E-3</v>
      </c>
      <c r="O106" s="18">
        <f>IF(ISNUMBER(M106), $B118 * N106, "")</f>
        <v>-1229.5081967213116</v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>
        <v>229550</v>
      </c>
      <c r="N107" s="25">
        <f t="shared" si="53"/>
        <v>1.7058041648205582E-2</v>
      </c>
      <c r="O107" s="104">
        <f>IF(ISNUMBER(M107), $B118 * N107, "")</f>
        <v>2558.7062472308376</v>
      </c>
      <c r="Q107" s="268"/>
      <c r="R107" s="269"/>
      <c r="S107" s="270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>
        <v>4768000</v>
      </c>
      <c r="N108" s="14">
        <f>IF(ISNUMBER(M108), (M108 - $B108) / $B108, "")</f>
        <v>1.5764806135492117E-2</v>
      </c>
      <c r="O108" s="16">
        <f>IF(ISNUMBER(M108), $B118 * N108, "")</f>
        <v>2364.7209203238176</v>
      </c>
      <c r="Q108" s="271"/>
      <c r="R108" s="272"/>
      <c r="S108" s="273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>
        <v>1415</v>
      </c>
      <c r="N109" s="32">
        <f t="shared" ref="N109:N112" si="57">IF(ISNUMBER(M109), (M109 - $B109) / $B109, "")</f>
        <v>1.7985611510791366E-2</v>
      </c>
      <c r="O109" s="18">
        <f>IF(ISNUMBER(M109), $B118 * N109, "")</f>
        <v>2697.8417266187048</v>
      </c>
      <c r="Q109" s="274"/>
      <c r="R109" s="275"/>
      <c r="S109" s="276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>
        <v>34790</v>
      </c>
      <c r="N110" s="32">
        <f t="shared" si="57"/>
        <v>6.554364471669219E-2</v>
      </c>
      <c r="O110" s="18">
        <f>IF(ISNUMBER(M110), $B118 * N110, "")</f>
        <v>9831.5467075038287</v>
      </c>
      <c r="Q110" s="259"/>
      <c r="R110" s="259"/>
      <c r="S110" s="259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>
        <v>232</v>
      </c>
      <c r="N111" s="32">
        <f t="shared" si="57"/>
        <v>2.2026431718061675E-2</v>
      </c>
      <c r="O111" s="18">
        <f>IF(ISNUMBER(M111), $B118 * N111, "")</f>
        <v>3303.9647577092514</v>
      </c>
      <c r="Q111" s="254"/>
      <c r="R111" s="254"/>
      <c r="S111" s="254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>
        <v>293</v>
      </c>
      <c r="N112" s="21">
        <f t="shared" si="57"/>
        <v>3.1690140845070422E-2</v>
      </c>
      <c r="O112" s="22">
        <f>IF(ISNUMBER(M112), $B118 * N112, "")</f>
        <v>4753.5211267605637</v>
      </c>
      <c r="Q112" s="254"/>
      <c r="R112" s="254"/>
      <c r="S112" s="254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>
        <v>209150</v>
      </c>
      <c r="N113" s="107">
        <f>IF(ISNUMBER(M113), (M113 - $B113) / $B113, "")</f>
        <v>-8.2977714556661929E-3</v>
      </c>
      <c r="O113" s="108">
        <f>IF(ISNUMBER(M113), $B118 * N113, "")</f>
        <v>-1244.665718349929</v>
      </c>
      <c r="Q113" s="259"/>
      <c r="R113" s="259"/>
      <c r="S113" s="259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>
        <v>66440</v>
      </c>
      <c r="N114" s="32">
        <f t="shared" ref="N114:N117" si="61">IF(ISNUMBER(M114), (M114 - $B114) / $B114, "")</f>
        <v>4.5358330813426067E-3</v>
      </c>
      <c r="O114" s="18">
        <f>IF(ISNUMBER(M114), $B118 * N114, "")</f>
        <v>680.37496220139099</v>
      </c>
      <c r="Q114" s="259"/>
      <c r="R114" s="259"/>
      <c r="S114" s="259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>
        <v>5640</v>
      </c>
      <c r="N115" s="32">
        <f t="shared" si="61"/>
        <v>9.8478066248880933E-3</v>
      </c>
      <c r="O115" s="18">
        <f>IF(ISNUMBER(M115), $B118 * N115, "")</f>
        <v>1477.1709937332139</v>
      </c>
      <c r="Q115" s="259"/>
      <c r="R115" s="259"/>
      <c r="S115" s="259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>
        <v>51360</v>
      </c>
      <c r="N116" s="32">
        <f t="shared" si="61"/>
        <v>4.3902439024390241E-2</v>
      </c>
      <c r="O116" s="18">
        <f>IF(ISNUMBER(M116), $B118 * N116, "")</f>
        <v>6585.3658536585363</v>
      </c>
      <c r="Q116" s="281"/>
      <c r="R116" s="282"/>
      <c r="S116" s="283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>
        <v>54470</v>
      </c>
      <c r="N117" s="25">
        <f t="shared" si="61"/>
        <v>6.6531140269820736E-3</v>
      </c>
      <c r="O117" s="104">
        <f>IF(ISNUMBER(M117), $B118 * N117, "")</f>
        <v>997.96710404731107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1.4432472661321494E-2</v>
      </c>
      <c r="O118" s="28">
        <f>SUM(O98:O117)</f>
        <v>43297.417983964478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17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2021-10-16(토) 오전 00:00</v>
      </c>
      <c r="C123" s="297"/>
      <c r="D123" s="256" t="str">
        <f>TEXT($G$1, "[$-ko-KR]yyyy-mm-dd(ddd) ") &amp; "오후 14:00"</f>
        <v>2021-10-16(토) 오후 14:00</v>
      </c>
      <c r="E123" s="257"/>
      <c r="F123" s="258"/>
      <c r="G123" s="256" t="str">
        <f>TEXT($G$1, "[$-ko-KR]yyyy-mm-dd(ddd) ") &amp; "오후 19:00"</f>
        <v>2021-10-16(토) 오후 19:00</v>
      </c>
      <c r="H123" s="257"/>
      <c r="I123" s="258"/>
      <c r="J123" s="256" t="str">
        <f>TEXT($G$1, "[$-ko-KR]yyyy-mm-dd(ddd) ") &amp; "오후 21:00"</f>
        <v>2021-10-16(토) 오후 21:00</v>
      </c>
      <c r="K123" s="257"/>
      <c r="L123" s="258"/>
      <c r="M123" s="256" t="str">
        <f>TEXT($G$1+1, "[$-ko-KR]yyyy-mm-dd(ddd) ") &amp; "오전 00:00"</f>
        <v>2021-10-17(일)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>
        <v>4.45</v>
      </c>
      <c r="N125" s="14">
        <f>IF(ISNUMBER(M125), (M125 - $B125) / $B125, "")</f>
        <v>-6.6964285714286266E-3</v>
      </c>
      <c r="O125" s="16">
        <f>IF(ISNUMBER(M125), $B145 * N125, "")</f>
        <v>-1004.464285714294</v>
      </c>
      <c r="Q125" s="254"/>
      <c r="R125" s="254"/>
      <c r="S125" s="254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>
        <v>93.2</v>
      </c>
      <c r="N126" s="32">
        <f t="shared" ref="N126:N129" si="65">IF(ISNUMBER(M126), (M126 - $B126) / $B126, "")</f>
        <v>-1.271186440677969E-2</v>
      </c>
      <c r="O126" s="18">
        <f>IF(ISNUMBER(M126), $B145 * N126, "")</f>
        <v>-1906.7796610169535</v>
      </c>
      <c r="Q126" s="254"/>
      <c r="R126" s="254"/>
      <c r="S126" s="254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>
        <v>22.4</v>
      </c>
      <c r="N127" s="32">
        <f t="shared" si="65"/>
        <v>1.3574660633484033E-2</v>
      </c>
      <c r="O127" s="18">
        <f>IF(ISNUMBER(M127), $B145 * N127, "")</f>
        <v>2036.199095022605</v>
      </c>
      <c r="Q127" s="259"/>
      <c r="R127" s="259"/>
      <c r="S127" s="259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>
        <v>64.099999999999994</v>
      </c>
      <c r="N128" s="32">
        <f t="shared" si="65"/>
        <v>7.8616352201256751E-3</v>
      </c>
      <c r="O128" s="18">
        <f>IF(ISNUMBER(M128), $B145 * N128, "")</f>
        <v>1179.2452830188513</v>
      </c>
      <c r="Q128" s="259"/>
      <c r="R128" s="259"/>
      <c r="S128" s="259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>
        <v>0.249</v>
      </c>
      <c r="N129" s="21">
        <f t="shared" si="65"/>
        <v>-2.3529411764705903E-2</v>
      </c>
      <c r="O129" s="22">
        <f>IF(ISNUMBER(M129), $B145 * N129, "")</f>
        <v>-3529.4117647058856</v>
      </c>
      <c r="Q129" s="259"/>
      <c r="R129" s="259"/>
      <c r="S129" s="259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>
        <v>38.5</v>
      </c>
      <c r="N130" s="107">
        <f>IF(ISNUMBER(M130), (M130 - $B130) / $B130, "")</f>
        <v>1.0498687664041956E-2</v>
      </c>
      <c r="O130" s="108">
        <f>IF(ISNUMBER(M130), $B145 * N130, "")</f>
        <v>1574.8031496062936</v>
      </c>
      <c r="Q130" s="259"/>
      <c r="R130" s="259"/>
      <c r="S130" s="259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>
        <v>83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9"/>
      <c r="R131" s="259"/>
      <c r="S131" s="259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>
        <v>81</v>
      </c>
      <c r="N132" s="32">
        <f t="shared" si="69"/>
        <v>-1.4598540145985436E-2</v>
      </c>
      <c r="O132" s="18">
        <f>IF(ISNUMBER(M132), $B145 * N132, "")</f>
        <v>-2189.7810218978152</v>
      </c>
      <c r="Q132" s="259"/>
      <c r="R132" s="259"/>
      <c r="S132" s="259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>
        <v>18.600000000000001</v>
      </c>
      <c r="N133" s="32">
        <f t="shared" si="69"/>
        <v>1.6393442622950859E-2</v>
      </c>
      <c r="O133" s="18">
        <f>IF(ISNUMBER(M133), $B145 * N133, "")</f>
        <v>2459.0163934426287</v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>
        <v>12.5</v>
      </c>
      <c r="N134" s="25">
        <f t="shared" si="69"/>
        <v>0</v>
      </c>
      <c r="O134" s="104">
        <f>IF(ISNUMBER(M134), $B145 * N134, "")</f>
        <v>0</v>
      </c>
      <c r="Q134" s="268"/>
      <c r="R134" s="269"/>
      <c r="S134" s="270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>
        <v>13.8</v>
      </c>
      <c r="N135" s="14">
        <f>IF(ISNUMBER(M135), (M135 - $B135) / $B135, "")</f>
        <v>1.4705882352941256E-2</v>
      </c>
      <c r="O135" s="16">
        <f>IF(ISNUMBER(M135), $B145 * N135, "")</f>
        <v>2205.8823529411884</v>
      </c>
      <c r="Q135" s="271"/>
      <c r="R135" s="272"/>
      <c r="S135" s="273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>
        <v>23.6</v>
      </c>
      <c r="N136" s="32">
        <f t="shared" ref="N136:N139" si="73">IF(ISNUMBER(M136), (M136 - $B136) / $B136, "")</f>
        <v>-2.479338842975198E-2</v>
      </c>
      <c r="O136" s="18">
        <f>IF(ISNUMBER(M136), $B145 * N136, "")</f>
        <v>-3719.0082644627969</v>
      </c>
      <c r="Q136" s="274"/>
      <c r="R136" s="275"/>
      <c r="S136" s="276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>
        <v>15.8</v>
      </c>
      <c r="N137" s="32">
        <f t="shared" si="73"/>
        <v>1.2820512820512889E-2</v>
      </c>
      <c r="O137" s="18">
        <f>IF(ISNUMBER(M137), $B145 * N137, "")</f>
        <v>1923.0769230769333</v>
      </c>
      <c r="Q137" s="259"/>
      <c r="R137" s="259"/>
      <c r="S137" s="259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>
        <v>16.5</v>
      </c>
      <c r="N138" s="32">
        <f t="shared" si="73"/>
        <v>1.8518518518518563E-2</v>
      </c>
      <c r="O138" s="18">
        <f>IF(ISNUMBER(M138), $B145 * N138, "")</f>
        <v>2777.7777777777842</v>
      </c>
      <c r="Q138" s="254"/>
      <c r="R138" s="254"/>
      <c r="S138" s="254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>
        <v>20.100000000000001</v>
      </c>
      <c r="N139" s="21">
        <f t="shared" si="73"/>
        <v>5.0000000000000712E-3</v>
      </c>
      <c r="O139" s="22">
        <f>IF(ISNUMBER(M139), $B145 * N139, "")</f>
        <v>750.00000000001069</v>
      </c>
      <c r="Q139" s="254"/>
      <c r="R139" s="254"/>
      <c r="S139" s="254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>
        <v>22.1</v>
      </c>
      <c r="N140" s="107">
        <f>IF(ISNUMBER(M140), (M140 - $B140) / $B140, "")</f>
        <v>8.3333333333333481E-2</v>
      </c>
      <c r="O140" s="108">
        <f>IF(ISNUMBER(M140), $B145 * N140, "")</f>
        <v>12500.000000000022</v>
      </c>
      <c r="Q140" s="259"/>
      <c r="R140" s="259"/>
      <c r="S140" s="259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>
        <v>36.299999999999997</v>
      </c>
      <c r="N141" s="32">
        <f t="shared" ref="N141:N144" si="77">IF(ISNUMBER(M141), (M141 - $B141) / $B141, "")</f>
        <v>-3.7135278514589004E-2</v>
      </c>
      <c r="O141" s="18">
        <f>IF(ISNUMBER(M141), $B145 * N141, "")</f>
        <v>-5570.2917771883504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3.7201036078040087E-3</v>
      </c>
      <c r="O145" s="28">
        <f>SUM(O125:O144)</f>
        <v>9486.2641999002226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17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2021-10-16(토) 오전 00:00</v>
      </c>
      <c r="C150" s="297"/>
      <c r="D150" s="256" t="str">
        <f>TEXT($G$1, "[$-ko-KR]yyyy-mm-dd(ddd) ") &amp; "오후 14:00"</f>
        <v>2021-10-16(토) 오후 14:00</v>
      </c>
      <c r="E150" s="257"/>
      <c r="F150" s="258"/>
      <c r="G150" s="256" t="str">
        <f>TEXT($G$1, "[$-ko-KR]yyyy-mm-dd(ddd) ") &amp; "오후 19:00"</f>
        <v>2021-10-16(토) 오후 19:00</v>
      </c>
      <c r="H150" s="257"/>
      <c r="I150" s="258"/>
      <c r="J150" s="256" t="str">
        <f>TEXT($G$1, "[$-ko-KR]yyyy-mm-dd(ddd) ") &amp; "오후 21:00"</f>
        <v>2021-10-16(토) 오후 21:00</v>
      </c>
      <c r="K150" s="257"/>
      <c r="L150" s="258"/>
      <c r="M150" s="256" t="str">
        <f>TEXT($G$1+1, "[$-ko-KR]yyyy-mm-dd(ddd) ") &amp; "오전 00:00"</f>
        <v>2021-10-17(일)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>
        <v>965</v>
      </c>
      <c r="N152" s="14">
        <f>IF(ISNUMBER(M152), (M152 - $B152) / $B152, "")</f>
        <v>-4.1279669762641896E-3</v>
      </c>
      <c r="O152" s="16">
        <f>IF(ISNUMBER(M152), $B172 * N152, "")</f>
        <v>-619.19504643962841</v>
      </c>
      <c r="Q152" s="254"/>
      <c r="R152" s="254"/>
      <c r="S152" s="254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>
        <v>643</v>
      </c>
      <c r="N153" s="32">
        <f t="shared" ref="N153:N156" si="81">IF(ISNUMBER(M153), (M153 - $B153) / $B153, "")</f>
        <v>-1.3803680981595092E-2</v>
      </c>
      <c r="O153" s="18">
        <f>IF(ISNUMBER(M153), $B172 * N153, "")</f>
        <v>-2070.5521472392638</v>
      </c>
      <c r="Q153" s="254"/>
      <c r="R153" s="254"/>
      <c r="S153" s="254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>
        <v>112</v>
      </c>
      <c r="N154" s="32">
        <f t="shared" si="81"/>
        <v>3.7037037037037035E-2</v>
      </c>
      <c r="O154" s="18">
        <f>IF(ISNUMBER(M154), $B172 * N154, "")</f>
        <v>5555.5555555555557</v>
      </c>
      <c r="Q154" s="259"/>
      <c r="R154" s="259"/>
      <c r="S154" s="259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>
        <v>449</v>
      </c>
      <c r="N155" s="32">
        <f t="shared" si="81"/>
        <v>8.988764044943821E-3</v>
      </c>
      <c r="O155" s="18">
        <f>IF(ISNUMBER(M155), $B172 * N155, "")</f>
        <v>1348.3146067415732</v>
      </c>
      <c r="Q155" s="259"/>
      <c r="R155" s="259"/>
      <c r="S155" s="259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>
        <v>391</v>
      </c>
      <c r="N156" s="21">
        <f t="shared" si="81"/>
        <v>-2.0050125313283207E-2</v>
      </c>
      <c r="O156" s="22">
        <f>IF(ISNUMBER(M156), $B172 * N156, "")</f>
        <v>-3007.5187969924809</v>
      </c>
      <c r="Q156" s="259"/>
      <c r="R156" s="259"/>
      <c r="S156" s="259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>
        <v>431</v>
      </c>
      <c r="N157" s="107">
        <f>IF(ISNUMBER(M157), (M157 - $B157) / $B157, "")</f>
        <v>-2.2675736961451247E-2</v>
      </c>
      <c r="O157" s="108">
        <f>IF(ISNUMBER(M157), $B172 * N157, "")</f>
        <v>-3401.3605442176872</v>
      </c>
      <c r="Q157" s="259"/>
      <c r="R157" s="259"/>
      <c r="S157" s="259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>
        <v>374</v>
      </c>
      <c r="N158" s="32">
        <f t="shared" ref="N158:N161" si="85">IF(ISNUMBER(M158), (M158 - $B158) / $B158, "")</f>
        <v>-2.0942408376963352E-2</v>
      </c>
      <c r="O158" s="18">
        <f>IF(ISNUMBER(M158), $B172 * N158, "")</f>
        <v>-3141.3612565445028</v>
      </c>
      <c r="Q158" s="259"/>
      <c r="R158" s="259"/>
      <c r="S158" s="259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>
        <v>170</v>
      </c>
      <c r="N159" s="32">
        <f t="shared" si="85"/>
        <v>-1.1627906976744186E-2</v>
      </c>
      <c r="O159" s="18">
        <f>IF(ISNUMBER(M159), $B172 * N159, "")</f>
        <v>-1744.1860465116279</v>
      </c>
      <c r="Q159" s="259"/>
      <c r="R159" s="259"/>
      <c r="S159" s="259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>
        <v>711</v>
      </c>
      <c r="N160" s="32">
        <f t="shared" si="85"/>
        <v>-8.368200836820083E-3</v>
      </c>
      <c r="O160" s="18">
        <f>IF(ISNUMBER(M160), $B172 * N160, "")</f>
        <v>-1255.2301255230125</v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>
        <v>852</v>
      </c>
      <c r="N161" s="25">
        <f t="shared" si="85"/>
        <v>-3.0716723549488054E-2</v>
      </c>
      <c r="O161" s="104">
        <f>IF(ISNUMBER(M161), $B172 * N161, "")</f>
        <v>-4607.5085324232077</v>
      </c>
      <c r="Q161" s="268"/>
      <c r="R161" s="269"/>
      <c r="S161" s="270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>
        <v>870</v>
      </c>
      <c r="N162" s="14">
        <f>IF(ISNUMBER(M162), (M162 - $B162) / $B162, "")</f>
        <v>6.9444444444444441E-3</v>
      </c>
      <c r="O162" s="16">
        <f>IF(ISNUMBER(M162), $B172 * N162, "")</f>
        <v>1041.6666666666665</v>
      </c>
      <c r="Q162" s="271"/>
      <c r="R162" s="272"/>
      <c r="S162" s="273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>
        <v>187</v>
      </c>
      <c r="N163" s="32">
        <f t="shared" ref="N163:N166" si="89">IF(ISNUMBER(M163), (M163 - $B163) / $B163, "")</f>
        <v>-1.5789473684210527E-2</v>
      </c>
      <c r="O163" s="18">
        <f>IF(ISNUMBER(M163), $B172 * N163, "")</f>
        <v>-2368.4210526315792</v>
      </c>
      <c r="Q163" s="274"/>
      <c r="R163" s="275"/>
      <c r="S163" s="276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>
        <v>737</v>
      </c>
      <c r="N164" s="32">
        <f t="shared" si="89"/>
        <v>-8.0753701211305519E-3</v>
      </c>
      <c r="O164" s="18">
        <f>IF(ISNUMBER(M164), $B172 * N164, "")</f>
        <v>-1211.3055181695827</v>
      </c>
      <c r="Q164" s="259"/>
      <c r="R164" s="259"/>
      <c r="S164" s="259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>
        <v>128</v>
      </c>
      <c r="N165" s="32">
        <f t="shared" si="89"/>
        <v>0</v>
      </c>
      <c r="O165" s="18">
        <f>IF(ISNUMBER(M165), $B172 * N165, "")</f>
        <v>0</v>
      </c>
      <c r="Q165" s="254"/>
      <c r="R165" s="254"/>
      <c r="S165" s="254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131</v>
      </c>
      <c r="N166" s="21">
        <f t="shared" si="89"/>
        <v>3.968253968253968E-2</v>
      </c>
      <c r="O166" s="22">
        <f>IF(ISNUMBER(M166), $B172 * N166, "")</f>
        <v>5952.3809523809523</v>
      </c>
      <c r="Q166" s="254"/>
      <c r="R166" s="254"/>
      <c r="S166" s="254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>
        <v>940</v>
      </c>
      <c r="N167" s="107">
        <f>IF(ISNUMBER(M167), (M167 - $B167) / $B167, "")</f>
        <v>-2.3883696780893044E-2</v>
      </c>
      <c r="O167" s="108">
        <f>IF(ISNUMBER(M167), $B172 * N167, "")</f>
        <v>-3582.5545171339568</v>
      </c>
      <c r="Q167" s="259"/>
      <c r="R167" s="259"/>
      <c r="S167" s="259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232</v>
      </c>
      <c r="N168" s="32">
        <f t="shared" ref="N168:N171" si="93">IF(ISNUMBER(M168), (M168 - $B168) / $B168, "")</f>
        <v>-1.276595744680851E-2</v>
      </c>
      <c r="O168" s="18">
        <f>IF(ISNUMBER(M168), $B172 * N168, "")</f>
        <v>-1914.8936170212764</v>
      </c>
      <c r="Q168" s="259"/>
      <c r="R168" s="259"/>
      <c r="S168" s="259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>
        <v>208</v>
      </c>
      <c r="N169" s="32">
        <f t="shared" si="93"/>
        <v>-2.3474178403755867E-2</v>
      </c>
      <c r="O169" s="18">
        <f>IF(ISNUMBER(M169), $B172 * N169, "")</f>
        <v>-3521.1267605633802</v>
      </c>
      <c r="Q169" s="259"/>
      <c r="R169" s="259"/>
      <c r="S169" s="259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>
        <v>178</v>
      </c>
      <c r="N170" s="32">
        <f t="shared" si="93"/>
        <v>-3.2608695652173912E-2</v>
      </c>
      <c r="O170" s="18">
        <f>IF(ISNUMBER(M170), $B172 * N170, "")</f>
        <v>-4891.304347826087</v>
      </c>
      <c r="Q170" s="281"/>
      <c r="R170" s="282"/>
      <c r="S170" s="283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>
        <v>213</v>
      </c>
      <c r="N171" s="25">
        <f t="shared" si="93"/>
        <v>4.4117647058823532E-2</v>
      </c>
      <c r="O171" s="104">
        <f>IF(ISNUMBER(M171), $B172 * N171, "")</f>
        <v>6617.6470588235297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-5.6069844896896644E-3</v>
      </c>
      <c r="O172" s="28">
        <f>SUM(O152:O171)</f>
        <v>-16820.953469068998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17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2021-10-16(토) 오전 00:00</v>
      </c>
      <c r="C177" s="297"/>
      <c r="D177" s="256" t="str">
        <f>TEXT($G$1, "[$-ko-KR]yyyy-mm-dd(ddd) ") &amp; "오후 14:00"</f>
        <v>2021-10-16(토) 오후 14:00</v>
      </c>
      <c r="E177" s="257"/>
      <c r="F177" s="258"/>
      <c r="G177" s="256" t="str">
        <f>TEXT($G$1, "[$-ko-KR]yyyy-mm-dd(ddd) ") &amp; "오후 19:00"</f>
        <v>2021-10-16(토) 오후 19:00</v>
      </c>
      <c r="H177" s="257"/>
      <c r="I177" s="258"/>
      <c r="J177" s="256" t="str">
        <f>TEXT($G$1, "[$-ko-KR]yyyy-mm-dd(ddd) ") &amp; "오후 21:00"</f>
        <v>2021-10-16(토) 오후 21:00</v>
      </c>
      <c r="K177" s="257"/>
      <c r="L177" s="258"/>
      <c r="M177" s="256" t="str">
        <f>TEXT($G$1+1, "[$-ko-KR]yyyy-mm-dd(ddd) ") &amp; "오전 00:00"</f>
        <v>2021-10-17(일)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>
        <v>940</v>
      </c>
      <c r="N179" s="14">
        <f>IF(ISNUMBER(M179), (M179 - $B179) / $B179, "")</f>
        <v>-2.3883696780893044E-2</v>
      </c>
      <c r="O179" s="16">
        <f>IF(ISNUMBER(M179), $B199 * N179, "")</f>
        <v>-3582.5545171339568</v>
      </c>
      <c r="Q179" s="254"/>
      <c r="R179" s="254"/>
      <c r="S179" s="254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>
        <v>1330</v>
      </c>
      <c r="N180" s="32">
        <f t="shared" ref="N180:N183" si="97">IF(ISNUMBER(M180), (M180 - $B180) / $B180, "")</f>
        <v>-1.8450184501845018E-2</v>
      </c>
      <c r="O180" s="18">
        <f>IF(ISNUMBER(M180), $B199 * N180, "")</f>
        <v>-2767.5276752767527</v>
      </c>
      <c r="Q180" s="254"/>
      <c r="R180" s="254"/>
      <c r="S180" s="254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>
        <v>18.600000000000001</v>
      </c>
      <c r="N181" s="32">
        <f t="shared" si="97"/>
        <v>1.6393442622950859E-2</v>
      </c>
      <c r="O181" s="18">
        <f>IF(ISNUMBER(M181), $B199 * N181, "")</f>
        <v>2459.0163934426287</v>
      </c>
      <c r="Q181" s="259"/>
      <c r="R181" s="259"/>
      <c r="S181" s="259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>
        <v>2390</v>
      </c>
      <c r="N182" s="32">
        <f t="shared" si="97"/>
        <v>-2.4489795918367346E-2</v>
      </c>
      <c r="O182" s="18">
        <f>IF(ISNUMBER(M182), $B199 * N182, "")</f>
        <v>-3673.4693877551017</v>
      </c>
      <c r="Q182" s="259"/>
      <c r="R182" s="259"/>
      <c r="S182" s="259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>
        <v>12.5</v>
      </c>
      <c r="N183" s="21">
        <f t="shared" si="97"/>
        <v>0</v>
      </c>
      <c r="O183" s="22">
        <f>IF(ISNUMBER(M183), $B199 * N183, "")</f>
        <v>0</v>
      </c>
      <c r="Q183" s="259"/>
      <c r="R183" s="259"/>
      <c r="S183" s="259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>
        <v>10340</v>
      </c>
      <c r="N184" s="107">
        <f>IF(ISNUMBER(M184), (M184 - $B184) / $B184, "")</f>
        <v>-2.8929604628736743E-3</v>
      </c>
      <c r="O184" s="108">
        <f>IF(ISNUMBER(M184), $B199 * N184, "")</f>
        <v>-433.94406943105116</v>
      </c>
      <c r="Q184" s="259"/>
      <c r="R184" s="259"/>
      <c r="S184" s="259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232</v>
      </c>
      <c r="N185" s="32">
        <f t="shared" ref="N185:N188" si="101">IF(ISNUMBER(M185), (M185 - $B185) / $B185, "")</f>
        <v>-1.276595744680851E-2</v>
      </c>
      <c r="O185" s="18">
        <f>IF(ISNUMBER(M185), $B199 * N185, "")</f>
        <v>-1914.8936170212764</v>
      </c>
      <c r="Q185" s="259"/>
      <c r="R185" s="259"/>
      <c r="S185" s="259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>
        <v>13.8</v>
      </c>
      <c r="N186" s="32">
        <f t="shared" si="101"/>
        <v>1.4705882352941256E-2</v>
      </c>
      <c r="O186" s="18">
        <f>IF(ISNUMBER(M186), $B199 * N186, "")</f>
        <v>2205.8823529411884</v>
      </c>
      <c r="Q186" s="259"/>
      <c r="R186" s="259"/>
      <c r="S186" s="259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>
        <v>4665</v>
      </c>
      <c r="N187" s="32">
        <f t="shared" si="101"/>
        <v>-1.8927444794952682E-2</v>
      </c>
      <c r="O187" s="18">
        <f>IF(ISNUMBER(M187), $B199 * N187, "")</f>
        <v>-2839.116719242902</v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>
        <v>2465</v>
      </c>
      <c r="N188" s="25">
        <f t="shared" si="101"/>
        <v>-4.2718446601941747E-2</v>
      </c>
      <c r="O188" s="104">
        <f>IF(ISNUMBER(M188), $B199 * N188, "")</f>
        <v>-6407.7669902912621</v>
      </c>
      <c r="Q188" s="268"/>
      <c r="R188" s="269"/>
      <c r="S188" s="270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>
        <v>208</v>
      </c>
      <c r="N189" s="14">
        <f>IF(ISNUMBER(M189), (M189 - $B189) / $B189, "")</f>
        <v>-2.3474178403755867E-2</v>
      </c>
      <c r="O189" s="16">
        <f>IF(ISNUMBER(M189), $B199 * N189, "")</f>
        <v>-3521.1267605633802</v>
      </c>
      <c r="Q189" s="271"/>
      <c r="R189" s="272"/>
      <c r="S189" s="273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>
        <v>23.6</v>
      </c>
      <c r="N190" s="32">
        <f t="shared" ref="N190:N193" si="105">IF(ISNUMBER(M190), (M190 - $B190) / $B190, "")</f>
        <v>-2.479338842975198E-2</v>
      </c>
      <c r="O190" s="18">
        <f>IF(ISNUMBER(M190), $B199 * N190, "")</f>
        <v>-3719.0082644627969</v>
      </c>
      <c r="Q190" s="274"/>
      <c r="R190" s="275"/>
      <c r="S190" s="276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>
        <v>15.8</v>
      </c>
      <c r="N191" s="32">
        <f t="shared" si="105"/>
        <v>1.2820512820512889E-2</v>
      </c>
      <c r="O191" s="18">
        <f>IF(ISNUMBER(M191), $B199 * N191, "")</f>
        <v>1923.0769230769333</v>
      </c>
      <c r="Q191" s="259"/>
      <c r="R191" s="259"/>
      <c r="S191" s="259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>
        <v>16.5</v>
      </c>
      <c r="N192" s="32">
        <f t="shared" si="105"/>
        <v>1.8518518518518563E-2</v>
      </c>
      <c r="O192" s="18">
        <f>IF(ISNUMBER(M192), $B199 * N192, "")</f>
        <v>2777.7777777777842</v>
      </c>
      <c r="Q192" s="254"/>
      <c r="R192" s="254"/>
      <c r="S192" s="254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>
        <v>4795</v>
      </c>
      <c r="N193" s="21">
        <f t="shared" si="105"/>
        <v>-2.4415055951169887E-2</v>
      </c>
      <c r="O193" s="22">
        <f>IF(ISNUMBER(M193), $B199 * N193, "")</f>
        <v>-3662.2583926754833</v>
      </c>
      <c r="Q193" s="254"/>
      <c r="R193" s="254"/>
      <c r="S193" s="254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>
        <v>178</v>
      </c>
      <c r="N194" s="107">
        <f>IF(ISNUMBER(M194), (M194 - $B194) / $B194, "")</f>
        <v>-3.2608695652173912E-2</v>
      </c>
      <c r="O194" s="108">
        <f>IF(ISNUMBER(M194), $B199 * N194, "")</f>
        <v>-4891.304347826087</v>
      </c>
      <c r="Q194" s="259"/>
      <c r="R194" s="259"/>
      <c r="S194" s="259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>
        <v>213</v>
      </c>
      <c r="N195" s="32">
        <f t="shared" ref="N195:N198" si="109">IF(ISNUMBER(M195), (M195 - $B195) / $B195, "")</f>
        <v>4.4117647058823532E-2</v>
      </c>
      <c r="O195" s="18">
        <f>IF(ISNUMBER(M195), $B199 * N195, "")</f>
        <v>6617.6470588235297</v>
      </c>
      <c r="Q195" s="259"/>
      <c r="R195" s="259"/>
      <c r="S195" s="259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>
        <v>20.100000000000001</v>
      </c>
      <c r="N196" s="32">
        <f t="shared" si="109"/>
        <v>5.0000000000000712E-3</v>
      </c>
      <c r="O196" s="18">
        <f>IF(ISNUMBER(M196), $B199 * N196, "")</f>
        <v>750.00000000001069</v>
      </c>
      <c r="Q196" s="259"/>
      <c r="R196" s="259"/>
      <c r="S196" s="259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>
        <v>22.1</v>
      </c>
      <c r="N197" s="32">
        <f t="shared" si="109"/>
        <v>8.3333333333333481E-2</v>
      </c>
      <c r="O197" s="18">
        <f>IF(ISNUMBER(M197), $B199 * N197, "")</f>
        <v>12500.000000000022</v>
      </c>
      <c r="Q197" s="281"/>
      <c r="R197" s="282"/>
      <c r="S197" s="283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>
        <v>36.299999999999997</v>
      </c>
      <c r="N198" s="25">
        <f t="shared" si="109"/>
        <v>-3.7135278514589004E-2</v>
      </c>
      <c r="O198" s="104">
        <f>IF(ISNUMBER(M198), $B199 * N198, "")</f>
        <v>-5570.2917771883504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-4.5832873376021018E-3</v>
      </c>
      <c r="O199" s="28">
        <f>SUM(O179:O198)</f>
        <v>-13749.862012806308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451C-F3A2-4171-A175-0C75C01EA40B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44486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-51,381 KRW (-1.71%)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-12,117 KRW (-0.48%)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-8,289 KRW (-0.28%)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-26,298 KRW (-0.88%)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2021-10-17(일) 오전 00:00</v>
      </c>
      <c r="C15" s="300"/>
      <c r="D15" s="256" t="str">
        <f>TEXT($G$1, "[$-ko-KR]yyyy-mm-dd(ddd) ") &amp; "오후 14:00"</f>
        <v>2021-10-17(일) 오후 14:00</v>
      </c>
      <c r="E15" s="257"/>
      <c r="F15" s="258"/>
      <c r="G15" s="256" t="str">
        <f>TEXT($G$1, "[$-ko-KR]yyyy-mm-dd(ddd) ") &amp; "오후 19:00"</f>
        <v>2021-10-17(일) 오후 19:00</v>
      </c>
      <c r="H15" s="257"/>
      <c r="I15" s="258"/>
      <c r="J15" s="256" t="str">
        <f>TEXT($G$1, "[$-ko-KR]yyyy-mm-dd(ddd) ") &amp; "오후 21:00"</f>
        <v>2021-10-17(일) 오후 21:00</v>
      </c>
      <c r="K15" s="257"/>
      <c r="L15" s="258"/>
      <c r="M15" s="256" t="str">
        <f>TEXT($G$1+1, "[$-ko-KR]yyyy-mm-dd(ddd) ") &amp; "오전 00:00"</f>
        <v>2021-10-18(월)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1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2021-10-17(일) 오전 00:00</v>
      </c>
      <c r="C42" s="297"/>
      <c r="D42" s="256" t="str">
        <f>TEXT($G$1, "[$-ko-KR]yyyy-mm-dd(ddd) ") &amp; "오후 14:00"</f>
        <v>2021-10-17(일) 오후 14:00</v>
      </c>
      <c r="E42" s="257"/>
      <c r="F42" s="258"/>
      <c r="G42" s="256" t="str">
        <f>TEXT($G$1, "[$-ko-KR]yyyy-mm-dd(ddd) ") &amp; "오후 19:00"</f>
        <v>2021-10-17(일) 오후 19:00</v>
      </c>
      <c r="H42" s="257"/>
      <c r="I42" s="258"/>
      <c r="J42" s="256" t="str">
        <f>TEXT($G$1, "[$-ko-KR]yyyy-mm-dd(ddd) ") &amp; "오후 21:00"</f>
        <v>2021-10-17(일) 오후 21:00</v>
      </c>
      <c r="K42" s="257"/>
      <c r="L42" s="258"/>
      <c r="M42" s="256" t="str">
        <f>TEXT($G$1+1, "[$-ko-KR]yyyy-mm-dd(ddd) ") &amp; "오전 00:00"</f>
        <v>2021-10-18(월)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2" t="s">
        <v>58</v>
      </c>
      <c r="H43" s="223" t="s">
        <v>266</v>
      </c>
      <c r="I43" s="22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202</v>
      </c>
      <c r="B44" s="124">
        <v>22.1</v>
      </c>
      <c r="C44" s="76">
        <v>8.3333333300000006E-2</v>
      </c>
      <c r="D44" s="13">
        <v>21.8</v>
      </c>
      <c r="E44" s="14">
        <f>IF(ISNUMBER(D44), (D44 - $B44) / $B44, "")</f>
        <v>-1.3574660633484194E-2</v>
      </c>
      <c r="F44" s="16">
        <f>IF(ISNUMBER(D44), $B64 * E44, "")</f>
        <v>-2036.1990950226291</v>
      </c>
      <c r="G44" s="29">
        <v>21.8</v>
      </c>
      <c r="H44" s="14">
        <f>IF(ISNUMBER(G44), (G44 - $B44) / $B44, "")</f>
        <v>-1.3574660633484194E-2</v>
      </c>
      <c r="I44" s="100">
        <f>IF(ISNUMBER(G44), $B64 * H44, "")</f>
        <v>-2036.1990950226291</v>
      </c>
      <c r="J44" s="13">
        <v>21.6</v>
      </c>
      <c r="K44" s="14">
        <f>IF(ISNUMBER(J44), (J44 - $B44) / $B44, "")</f>
        <v>-2.2624434389140271E-2</v>
      </c>
      <c r="L44" s="16">
        <f>IF(ISNUMBER(J44), $B64 * K44, "")</f>
        <v>-3393.6651583710404</v>
      </c>
      <c r="M44" s="29">
        <v>21.5</v>
      </c>
      <c r="N44" s="14">
        <f>IF(ISNUMBER(M44), (M44 - $B44) / $B44, "")</f>
        <v>-2.7149321266968389E-2</v>
      </c>
      <c r="O44" s="16">
        <f>IF(ISNUMBER(M44), $B64 * N44, "")</f>
        <v>-4072.3981900452582</v>
      </c>
      <c r="Q44" s="254"/>
      <c r="R44" s="254"/>
      <c r="S44" s="254"/>
    </row>
    <row r="45" spans="1:19" ht="17.25" customHeight="1" thickBot="1">
      <c r="A45" s="125" t="s">
        <v>186</v>
      </c>
      <c r="B45" s="126">
        <v>16.5</v>
      </c>
      <c r="C45" s="77">
        <v>1.8518518500000001E-2</v>
      </c>
      <c r="D45" s="15">
        <v>16.5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16.5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16.600000000000001</v>
      </c>
      <c r="K45" s="32">
        <f t="shared" ref="K45:K48" si="16">IF(ISNUMBER(J45), (J45 - $B45) / $B45, "")</f>
        <v>6.0606060606061465E-3</v>
      </c>
      <c r="L45" s="18">
        <f>IF(ISNUMBER(J45), $B64 * K45, "")</f>
        <v>909.09090909092197</v>
      </c>
      <c r="M45" s="31">
        <v>16.899999999999999</v>
      </c>
      <c r="N45" s="32">
        <f t="shared" ref="N45:N48" si="17">IF(ISNUMBER(M45), (M45 - $B45) / $B45, "")</f>
        <v>2.4242424242424156E-2</v>
      </c>
      <c r="O45" s="18">
        <f>IF(ISNUMBER(M45), $B64 * N45, "")</f>
        <v>3636.3636363636233</v>
      </c>
      <c r="Q45" s="254"/>
      <c r="R45" s="254"/>
      <c r="S45" s="254"/>
    </row>
    <row r="46" spans="1:19" ht="17.25" customHeight="1" thickBot="1">
      <c r="A46" s="125" t="s">
        <v>120</v>
      </c>
      <c r="B46" s="126">
        <v>38.5</v>
      </c>
      <c r="C46" s="77">
        <v>5.2219320999999999E-3</v>
      </c>
      <c r="D46" s="15">
        <v>38.299999999999997</v>
      </c>
      <c r="E46" s="32">
        <f t="shared" si="14"/>
        <v>-5.1948051948052685E-3</v>
      </c>
      <c r="F46" s="18">
        <f>IF(ISNUMBER(D46), $B64 * E46, "")</f>
        <v>-779.22077922079029</v>
      </c>
      <c r="G46" s="31">
        <v>38.200000000000003</v>
      </c>
      <c r="H46" s="32">
        <f t="shared" si="15"/>
        <v>-7.7922077922077185E-3</v>
      </c>
      <c r="I46" s="101">
        <f>IF(ISNUMBER(G46), $B64 * H46, "")</f>
        <v>-1168.8311688311578</v>
      </c>
      <c r="J46" s="15">
        <v>37.6</v>
      </c>
      <c r="K46" s="32">
        <f t="shared" si="16"/>
        <v>-2.3376623376623339E-2</v>
      </c>
      <c r="L46" s="18">
        <f>IF(ISNUMBER(J46), $B64 * K46, "")</f>
        <v>-3506.4935064935007</v>
      </c>
      <c r="M46" s="31">
        <v>37.700000000000003</v>
      </c>
      <c r="N46" s="32">
        <f t="shared" si="17"/>
        <v>-2.0779220779220706E-2</v>
      </c>
      <c r="O46" s="18">
        <f>IF(ISNUMBER(M46), $B64 * N46, "")</f>
        <v>-3116.8831168831061</v>
      </c>
      <c r="Q46" s="259"/>
      <c r="R46" s="259"/>
      <c r="S46" s="259"/>
    </row>
    <row r="47" spans="1:19" ht="17.25" customHeight="1" thickBot="1">
      <c r="A47" s="125" t="s">
        <v>248</v>
      </c>
      <c r="B47" s="126">
        <v>93.2</v>
      </c>
      <c r="C47" s="77">
        <v>2.1505375999999999E-3</v>
      </c>
      <c r="D47" s="15">
        <v>93.6</v>
      </c>
      <c r="E47" s="32">
        <f t="shared" si="14"/>
        <v>4.2918454935621398E-3</v>
      </c>
      <c r="F47" s="18">
        <f>IF(ISNUMBER(D47), $B64 * E47, "")</f>
        <v>643.77682403432095</v>
      </c>
      <c r="G47" s="31">
        <v>95.1</v>
      </c>
      <c r="H47" s="32">
        <f t="shared" si="15"/>
        <v>2.038626609442051E-2</v>
      </c>
      <c r="I47" s="101">
        <f>IF(ISNUMBER(G47), $B64 * H47, "")</f>
        <v>3057.9399141630765</v>
      </c>
      <c r="J47" s="15">
        <v>94.8</v>
      </c>
      <c r="K47" s="32">
        <f t="shared" si="16"/>
        <v>1.7167381974248865E-2</v>
      </c>
      <c r="L47" s="18">
        <f>IF(ISNUMBER(J47), $B64 * K47, "")</f>
        <v>2575.1072961373297</v>
      </c>
      <c r="M47" s="31">
        <v>96.6</v>
      </c>
      <c r="N47" s="32">
        <f t="shared" si="17"/>
        <v>3.6480686695278874E-2</v>
      </c>
      <c r="O47" s="18">
        <f>IF(ISNUMBER(M47), $B64 * N47, "")</f>
        <v>5472.103004291831</v>
      </c>
      <c r="Q47" s="259"/>
      <c r="R47" s="259"/>
      <c r="S47" s="259"/>
    </row>
    <row r="48" spans="1:19" ht="17.25" customHeight="1" thickBot="1">
      <c r="A48" s="127" t="s">
        <v>208</v>
      </c>
      <c r="B48" s="128">
        <v>20.100000000000001</v>
      </c>
      <c r="C48" s="78">
        <v>0</v>
      </c>
      <c r="D48" s="20">
        <v>19.8</v>
      </c>
      <c r="E48" s="21">
        <f t="shared" si="14"/>
        <v>-1.4925373134328393E-2</v>
      </c>
      <c r="F48" s="22">
        <f>IF(ISNUMBER(D48), $B64 * E48, "")</f>
        <v>-2238.8059701492589</v>
      </c>
      <c r="G48" s="30">
        <v>19.8</v>
      </c>
      <c r="H48" s="21">
        <f t="shared" si="15"/>
        <v>-1.4925373134328393E-2</v>
      </c>
      <c r="I48" s="105">
        <f>IF(ISNUMBER(G48), $B64 * H48, "")</f>
        <v>-2238.8059701492589</v>
      </c>
      <c r="J48" s="20">
        <v>19.7</v>
      </c>
      <c r="K48" s="21">
        <f t="shared" si="16"/>
        <v>-1.9900497512437915E-2</v>
      </c>
      <c r="L48" s="22">
        <f>IF(ISNUMBER(J48), $B64 * K48, "")</f>
        <v>-2985.0746268656872</v>
      </c>
      <c r="M48" s="30">
        <v>19.7</v>
      </c>
      <c r="N48" s="21">
        <f t="shared" si="17"/>
        <v>-1.9900497512437915E-2</v>
      </c>
      <c r="O48" s="22">
        <f>IF(ISNUMBER(M48), $B64 * N48, "")</f>
        <v>-2985.0746268656872</v>
      </c>
      <c r="Q48" s="259"/>
      <c r="R48" s="259"/>
      <c r="S48" s="259"/>
    </row>
    <row r="49" spans="1:19" ht="17.25" customHeight="1" thickBot="1">
      <c r="A49" s="125" t="s">
        <v>98</v>
      </c>
      <c r="B49" s="129">
        <v>4.45</v>
      </c>
      <c r="C49" s="80">
        <v>-2.2421525E-3</v>
      </c>
      <c r="D49" s="106">
        <v>4.45</v>
      </c>
      <c r="E49" s="107">
        <f>IF(ISNUMBER(D49), (D49 - $B49) / $B49, "")</f>
        <v>0</v>
      </c>
      <c r="F49" s="108">
        <f>IF(ISNUMBER(D49), $B64 * E49, "")</f>
        <v>0</v>
      </c>
      <c r="G49" s="109">
        <v>4.51</v>
      </c>
      <c r="H49" s="107">
        <f>IF(ISNUMBER(G49), (G49 - $B49) / $B49, "")</f>
        <v>1.3483146067415642E-2</v>
      </c>
      <c r="I49" s="110">
        <f>IF(ISNUMBER(G49), $B64 * H49, "")</f>
        <v>2022.4719101123462</v>
      </c>
      <c r="J49" s="106">
        <v>4.47</v>
      </c>
      <c r="K49" s="107">
        <f>IF(ISNUMBER(J49), (J49 - $B49) / $B49, "")</f>
        <v>4.4943820224718142E-3</v>
      </c>
      <c r="L49" s="108">
        <f>IF(ISNUMBER(J49), $B64 * K49, "")</f>
        <v>674.15730337077218</v>
      </c>
      <c r="M49" s="109">
        <v>4.5</v>
      </c>
      <c r="N49" s="107">
        <f>IF(ISNUMBER(M49), (M49 - $B49) / $B49, "")</f>
        <v>1.1235955056179735E-2</v>
      </c>
      <c r="O49" s="108">
        <f>IF(ISNUMBER(M49), $B64 * N49, "")</f>
        <v>1685.3932584269603</v>
      </c>
      <c r="Q49" s="259"/>
      <c r="R49" s="259"/>
      <c r="S49" s="259"/>
    </row>
    <row r="50" spans="1:19" ht="17.25" customHeight="1" thickBot="1">
      <c r="A50" s="125" t="s">
        <v>65</v>
      </c>
      <c r="B50" s="126">
        <v>64.099999999999994</v>
      </c>
      <c r="C50" s="77">
        <v>-4.6583850999999997E-3</v>
      </c>
      <c r="D50" s="15">
        <v>63.9</v>
      </c>
      <c r="E50" s="32">
        <f t="shared" ref="E50:E53" si="18">IF(ISNUMBER(D50), (D50 - $B50) / $B50, "")</f>
        <v>-3.1201248049921334E-3</v>
      </c>
      <c r="F50" s="18">
        <f>IF(ISNUMBER(D50), $B64 * E50, "")</f>
        <v>-468.01872074882004</v>
      </c>
      <c r="G50" s="31">
        <v>63.7</v>
      </c>
      <c r="H50" s="32">
        <f t="shared" ref="H50:H53" si="19">IF(ISNUMBER(G50), (G50 - $B50) / $B50, "")</f>
        <v>-6.2402496099842669E-3</v>
      </c>
      <c r="I50" s="101">
        <f>IF(ISNUMBER(G50), $B64 * H50, "")</f>
        <v>-936.03744149764009</v>
      </c>
      <c r="J50" s="15">
        <v>63.4</v>
      </c>
      <c r="K50" s="32">
        <f t="shared" ref="K50:K53" si="20">IF(ISNUMBER(J50), (J50 - $B50) / $B50, "")</f>
        <v>-1.0920436817472633E-2</v>
      </c>
      <c r="L50" s="18">
        <f>IF(ISNUMBER(J50), $B64 * K50, "")</f>
        <v>-1638.0655226208951</v>
      </c>
      <c r="M50" s="31">
        <v>63.4</v>
      </c>
      <c r="N50" s="32">
        <f t="shared" ref="N50:N53" si="21">IF(ISNUMBER(M50), (M50 - $B50) / $B50, "")</f>
        <v>-1.0920436817472633E-2</v>
      </c>
      <c r="O50" s="18">
        <f>IF(ISNUMBER(M50), $B64 * N50, "")</f>
        <v>-1638.0655226208951</v>
      </c>
      <c r="Q50" s="259"/>
      <c r="R50" s="259"/>
      <c r="S50" s="259"/>
    </row>
    <row r="51" spans="1:19" ht="17.25" customHeight="1" thickBot="1">
      <c r="A51" s="125" t="s">
        <v>148</v>
      </c>
      <c r="B51" s="126">
        <v>13.8</v>
      </c>
      <c r="C51" s="77">
        <v>-7.1942446E-3</v>
      </c>
      <c r="D51" s="15">
        <v>13.6</v>
      </c>
      <c r="E51" s="32">
        <f t="shared" si="18"/>
        <v>-1.4492753623188482E-2</v>
      </c>
      <c r="F51" s="18">
        <f>IF(ISNUMBER(D51), $B64 * E51, "")</f>
        <v>-2173.9130434782724</v>
      </c>
      <c r="G51" s="31">
        <v>13.6</v>
      </c>
      <c r="H51" s="32">
        <f t="shared" si="19"/>
        <v>-1.4492753623188482E-2</v>
      </c>
      <c r="I51" s="101">
        <f>IF(ISNUMBER(G51), $B64 * H51, "")</f>
        <v>-2173.9130434782724</v>
      </c>
      <c r="J51" s="15">
        <v>13.5</v>
      </c>
      <c r="K51" s="32">
        <f t="shared" si="20"/>
        <v>-2.173913043478266E-2</v>
      </c>
      <c r="L51" s="18">
        <f>IF(ISNUMBER(J51), $B64 * K51, "")</f>
        <v>-3260.8695652173992</v>
      </c>
      <c r="M51" s="31">
        <v>13.5</v>
      </c>
      <c r="N51" s="32">
        <f t="shared" si="21"/>
        <v>-2.173913043478266E-2</v>
      </c>
      <c r="O51" s="18">
        <f>IF(ISNUMBER(M51), $B64 * N51, "")</f>
        <v>-3260.8695652173992</v>
      </c>
      <c r="Q51" s="259"/>
      <c r="R51" s="259"/>
      <c r="S51" s="259"/>
    </row>
    <row r="52" spans="1:19" ht="17.25" customHeight="1" thickBot="1">
      <c r="A52" s="125" t="s">
        <v>214</v>
      </c>
      <c r="B52" s="126">
        <v>12.5</v>
      </c>
      <c r="C52" s="77">
        <v>-7.9365079000000005E-3</v>
      </c>
      <c r="D52" s="15">
        <v>12.6</v>
      </c>
      <c r="E52" s="32">
        <f t="shared" si="18"/>
        <v>7.9999999999999724E-3</v>
      </c>
      <c r="F52" s="18">
        <f>IF(ISNUMBER(D52), $B64 * E52, "")</f>
        <v>1199.9999999999959</v>
      </c>
      <c r="G52" s="31">
        <v>12.6</v>
      </c>
      <c r="H52" s="32">
        <f t="shared" si="19"/>
        <v>7.9999999999999724E-3</v>
      </c>
      <c r="I52" s="101">
        <f>IF(ISNUMBER(G52), $B64 * H52, "")</f>
        <v>1199.9999999999959</v>
      </c>
      <c r="J52" s="15">
        <v>12.5</v>
      </c>
      <c r="K52" s="32">
        <f t="shared" si="20"/>
        <v>0</v>
      </c>
      <c r="L52" s="18">
        <f>IF(ISNUMBER(J52), $B64 * K52, "")</f>
        <v>0</v>
      </c>
      <c r="M52" s="31">
        <v>12.4</v>
      </c>
      <c r="N52" s="32">
        <f t="shared" si="21"/>
        <v>-7.9999999999999724E-3</v>
      </c>
      <c r="O52" s="18">
        <f>IF(ISNUMBER(M52), $B64 * N52, "")</f>
        <v>-1199.9999999999959</v>
      </c>
      <c r="Q52" s="33"/>
      <c r="R52" s="33"/>
    </row>
    <row r="53" spans="1:19" ht="17.25" customHeight="1" thickBot="1">
      <c r="A53" s="130" t="s">
        <v>188</v>
      </c>
      <c r="B53" s="131">
        <v>18.600000000000001</v>
      </c>
      <c r="C53" s="79">
        <v>-1.06382979E-2</v>
      </c>
      <c r="D53" s="24">
        <v>18.5</v>
      </c>
      <c r="E53" s="25">
        <f t="shared" si="18"/>
        <v>-5.3763440860215813E-3</v>
      </c>
      <c r="F53" s="104">
        <f>IF(ISNUMBER(D53), $B64 * E53, "")</f>
        <v>-806.45161290323722</v>
      </c>
      <c r="G53" s="102">
        <v>18.7</v>
      </c>
      <c r="H53" s="25">
        <f t="shared" si="19"/>
        <v>5.3763440860213904E-3</v>
      </c>
      <c r="I53" s="103">
        <f>IF(ISNUMBER(G53), $B64 * H53, "")</f>
        <v>806.45161290320857</v>
      </c>
      <c r="J53" s="24">
        <v>18.5</v>
      </c>
      <c r="K53" s="25">
        <f t="shared" si="20"/>
        <v>-5.3763440860215813E-3</v>
      </c>
      <c r="L53" s="104">
        <f>IF(ISNUMBER(J53), $B64 * K53, "")</f>
        <v>-806.45161290323722</v>
      </c>
      <c r="M53" s="102">
        <v>18.5</v>
      </c>
      <c r="N53" s="25">
        <f t="shared" si="21"/>
        <v>-5.3763440860215813E-3</v>
      </c>
      <c r="O53" s="104">
        <f>IF(ISNUMBER(M53), $B64 * N53, "")</f>
        <v>-806.45161290323722</v>
      </c>
      <c r="Q53" s="268"/>
      <c r="R53" s="269"/>
      <c r="S53" s="270"/>
    </row>
    <row r="54" spans="1:19" ht="17.25" customHeight="1">
      <c r="A54" s="123" t="s">
        <v>200</v>
      </c>
      <c r="B54" s="124">
        <v>83</v>
      </c>
      <c r="C54" s="76">
        <v>-1.0727056E-2</v>
      </c>
      <c r="D54" s="13">
        <v>82.7</v>
      </c>
      <c r="E54" s="14">
        <f>IF(ISNUMBER(D54), (D54 - $B54) / $B54, "")</f>
        <v>-3.614457831325267E-3</v>
      </c>
      <c r="F54" s="16">
        <f>IF(ISNUMBER(D54), $B64 * E54, "")</f>
        <v>-542.16867469879003</v>
      </c>
      <c r="G54" s="29">
        <v>82.9</v>
      </c>
      <c r="H54" s="14">
        <f>IF(ISNUMBER(G54), (G54 - $B54) / $B54, "")</f>
        <v>-1.2048192771083653E-3</v>
      </c>
      <c r="I54" s="100">
        <f>IF(ISNUMBER(G54), $B64 * H54, "")</f>
        <v>-180.72289156625479</v>
      </c>
      <c r="J54" s="13">
        <v>82.2</v>
      </c>
      <c r="K54" s="14">
        <f>IF(ISNUMBER(J54), (J54 - $B54) / $B54, "")</f>
        <v>-9.638554216867436E-3</v>
      </c>
      <c r="L54" s="16">
        <f>IF(ISNUMBER(J54), $B64 * K54, "")</f>
        <v>-1445.7831325301154</v>
      </c>
      <c r="M54" s="29">
        <v>82</v>
      </c>
      <c r="N54" s="14">
        <f>IF(ISNUMBER(M54), (M54 - $B54) / $B54, "")</f>
        <v>-1.2048192771084338E-2</v>
      </c>
      <c r="O54" s="16">
        <f>IF(ISNUMBER(M54), $B64 * N54, "")</f>
        <v>-1807.2289156626507</v>
      </c>
      <c r="Q54" s="271"/>
      <c r="R54" s="272"/>
      <c r="S54" s="273"/>
    </row>
    <row r="55" spans="1:19" ht="17.25" customHeight="1" thickBot="1">
      <c r="A55" s="125" t="s">
        <v>328</v>
      </c>
      <c r="B55" s="126">
        <v>0.249</v>
      </c>
      <c r="C55" s="77">
        <v>-1.19047619E-2</v>
      </c>
      <c r="D55" s="15">
        <v>0.253</v>
      </c>
      <c r="E55" s="32">
        <f t="shared" ref="E55:E58" si="22">IF(ISNUMBER(D55), (D55 - $B55) / $B55, "")</f>
        <v>1.6064257028112466E-2</v>
      </c>
      <c r="F55" s="18">
        <f>IF(ISNUMBER(D55), $B64 * E55, "")</f>
        <v>2409.63855421687</v>
      </c>
      <c r="G55" s="31">
        <v>0.252</v>
      </c>
      <c r="H55" s="32">
        <f t="shared" ref="H55:H58" si="23">IF(ISNUMBER(G55), (G55 - $B55) / $B55, "")</f>
        <v>1.2048192771084348E-2</v>
      </c>
      <c r="I55" s="101">
        <f>IF(ISNUMBER(G55), $B64 * H55, "")</f>
        <v>1807.2289156626523</v>
      </c>
      <c r="J55" s="15">
        <v>0.253</v>
      </c>
      <c r="K55" s="32">
        <f t="shared" ref="K55:K58" si="24">IF(ISNUMBER(J55), (J55 - $B55) / $B55, "")</f>
        <v>1.6064257028112466E-2</v>
      </c>
      <c r="L55" s="18">
        <f>IF(ISNUMBER(J55), $B64 * K55, "")</f>
        <v>2409.63855421687</v>
      </c>
      <c r="M55" s="31">
        <v>0.252</v>
      </c>
      <c r="N55" s="32">
        <f t="shared" ref="N55:N58" si="25">IF(ISNUMBER(M55), (M55 - $B55) / $B55, "")</f>
        <v>1.2048192771084348E-2</v>
      </c>
      <c r="O55" s="18">
        <f>IF(ISNUMBER(M55), $B64 * N55, "")</f>
        <v>1807.2289156626523</v>
      </c>
      <c r="Q55" s="274"/>
      <c r="R55" s="275"/>
      <c r="S55" s="276"/>
    </row>
    <row r="56" spans="1:19" ht="17.25" customHeight="1" thickBot="1">
      <c r="A56" s="125" t="s">
        <v>146</v>
      </c>
      <c r="B56" s="126">
        <v>22.4</v>
      </c>
      <c r="C56" s="77">
        <v>-1.3215859E-2</v>
      </c>
      <c r="D56" s="15">
        <v>22.3</v>
      </c>
      <c r="E56" s="32">
        <f t="shared" si="22"/>
        <v>-4.4642857142856195E-3</v>
      </c>
      <c r="F56" s="18">
        <f>IF(ISNUMBER(D56), $B64 * E56, "")</f>
        <v>-669.6428571428429</v>
      </c>
      <c r="G56" s="31">
        <v>22.2</v>
      </c>
      <c r="H56" s="32">
        <f t="shared" si="23"/>
        <v>-8.9285714285713969E-3</v>
      </c>
      <c r="I56" s="101">
        <f>IF(ISNUMBER(G56), $B64 * H56, "")</f>
        <v>-1339.2857142857094</v>
      </c>
      <c r="J56" s="15">
        <v>22</v>
      </c>
      <c r="K56" s="32">
        <f t="shared" si="24"/>
        <v>-1.7857142857142794E-2</v>
      </c>
      <c r="L56" s="18">
        <f>IF(ISNUMBER(J56), $B64 * K56, "")</f>
        <v>-2678.5714285714189</v>
      </c>
      <c r="M56" s="31">
        <v>22</v>
      </c>
      <c r="N56" s="32">
        <f t="shared" si="25"/>
        <v>-1.7857142857142794E-2</v>
      </c>
      <c r="O56" s="18">
        <f>IF(ISNUMBER(M56), $B64 * N56, "")</f>
        <v>-2678.5714285714189</v>
      </c>
      <c r="Q56" s="259"/>
      <c r="R56" s="259"/>
      <c r="S56" s="259"/>
    </row>
    <row r="57" spans="1:19" ht="17.25" customHeight="1" thickBot="1">
      <c r="A57" s="125" t="s">
        <v>232</v>
      </c>
      <c r="B57" s="126">
        <v>81</v>
      </c>
      <c r="C57" s="77">
        <v>-1.8181818200000002E-2</v>
      </c>
      <c r="D57" s="15">
        <v>81.5</v>
      </c>
      <c r="E57" s="32">
        <f t="shared" si="22"/>
        <v>6.1728395061728392E-3</v>
      </c>
      <c r="F57" s="18">
        <f>IF(ISNUMBER(D57), $B64 * E57, "")</f>
        <v>925.92592592592587</v>
      </c>
      <c r="G57" s="31">
        <v>81.3</v>
      </c>
      <c r="H57" s="32">
        <f t="shared" si="23"/>
        <v>3.7037037037036687E-3</v>
      </c>
      <c r="I57" s="101">
        <f>IF(ISNUMBER(G57), $B64 * H57, "")</f>
        <v>555.55555555555031</v>
      </c>
      <c r="J57" s="15">
        <v>81.2</v>
      </c>
      <c r="K57" s="32">
        <f t="shared" si="24"/>
        <v>2.4691358024691709E-3</v>
      </c>
      <c r="L57" s="18">
        <f>IF(ISNUMBER(J57), $B64 * K57, "")</f>
        <v>370.37037037037561</v>
      </c>
      <c r="M57" s="31">
        <v>81.099999999999994</v>
      </c>
      <c r="N57" s="32">
        <f t="shared" si="25"/>
        <v>1.2345679012344976E-3</v>
      </c>
      <c r="O57" s="18">
        <f>IF(ISNUMBER(M57), $B64 * N57, "")</f>
        <v>185.18518518517465</v>
      </c>
      <c r="Q57" s="254"/>
      <c r="R57" s="254"/>
      <c r="S57" s="254"/>
    </row>
    <row r="58" spans="1:19" ht="17.25" customHeight="1" thickBot="1">
      <c r="A58" s="127" t="s">
        <v>206</v>
      </c>
      <c r="B58" s="128">
        <v>15.8</v>
      </c>
      <c r="C58" s="78">
        <v>-1.8633540399999999E-2</v>
      </c>
      <c r="D58" s="20">
        <v>15.7</v>
      </c>
      <c r="E58" s="21">
        <f t="shared" si="22"/>
        <v>-6.3291139240507222E-3</v>
      </c>
      <c r="F58" s="22">
        <f>IF(ISNUMBER(D58), $B64 * E58, "")</f>
        <v>-949.36708860760837</v>
      </c>
      <c r="G58" s="30">
        <v>15.8</v>
      </c>
      <c r="H58" s="21">
        <f t="shared" si="23"/>
        <v>0</v>
      </c>
      <c r="I58" s="105">
        <f>IF(ISNUMBER(G58), $B64 * H58, "")</f>
        <v>0</v>
      </c>
      <c r="J58" s="20">
        <v>15.7</v>
      </c>
      <c r="K58" s="21">
        <f t="shared" si="24"/>
        <v>-6.3291139240507222E-3</v>
      </c>
      <c r="L58" s="22">
        <f>IF(ISNUMBER(J58), $B64 * K58, "")</f>
        <v>-949.36708860760837</v>
      </c>
      <c r="M58" s="30">
        <v>15.8</v>
      </c>
      <c r="N58" s="21">
        <f t="shared" si="25"/>
        <v>0</v>
      </c>
      <c r="O58" s="22">
        <f>IF(ISNUMBER(M58), $B64 * N58, "")</f>
        <v>0</v>
      </c>
      <c r="Q58" s="254"/>
      <c r="R58" s="254"/>
      <c r="S58" s="254"/>
    </row>
    <row r="59" spans="1:19" ht="17.25" customHeight="1" thickBot="1">
      <c r="A59" s="125" t="s">
        <v>72</v>
      </c>
      <c r="B59" s="129">
        <v>36.299999999999997</v>
      </c>
      <c r="C59" s="80">
        <v>-3.71352785E-2</v>
      </c>
      <c r="D59" s="106">
        <v>35.799999999999997</v>
      </c>
      <c r="E59" s="107">
        <f>IF(ISNUMBER(D59), (D59 - $B59) / $B59, "")</f>
        <v>-1.3774104683195593E-2</v>
      </c>
      <c r="F59" s="108">
        <f>IF(ISNUMBER(D59), $B64 * E59, "")</f>
        <v>-2066.1157024793388</v>
      </c>
      <c r="G59" s="109">
        <v>36</v>
      </c>
      <c r="H59" s="107">
        <f>IF(ISNUMBER(G59), (G59 - $B59) / $B59, "")</f>
        <v>-8.2644628099172775E-3</v>
      </c>
      <c r="I59" s="110">
        <f>IF(ISNUMBER(G59), $B64 * H59, "")</f>
        <v>-1239.6694214875915</v>
      </c>
      <c r="J59" s="106">
        <v>35.799999999999997</v>
      </c>
      <c r="K59" s="107">
        <f>IF(ISNUMBER(J59), (J59 - $B59) / $B59, "")</f>
        <v>-1.3774104683195593E-2</v>
      </c>
      <c r="L59" s="108">
        <f>IF(ISNUMBER(J59), $B64 * K59, "")</f>
        <v>-2066.1157024793388</v>
      </c>
      <c r="M59" s="109">
        <v>35.799999999999997</v>
      </c>
      <c r="N59" s="107">
        <f>IF(ISNUMBER(M59), (M59 - $B59) / $B59, "")</f>
        <v>-1.3774104683195593E-2</v>
      </c>
      <c r="O59" s="108">
        <f>IF(ISNUMBER(M59), $B64 * N59, "")</f>
        <v>-2066.1157024793388</v>
      </c>
      <c r="Q59" s="259"/>
      <c r="R59" s="259"/>
      <c r="S59" s="259"/>
    </row>
    <row r="60" spans="1:19" ht="17.25" customHeight="1" thickBot="1">
      <c r="A60" s="125" t="s">
        <v>176</v>
      </c>
      <c r="B60" s="126">
        <v>23.6</v>
      </c>
      <c r="C60" s="77">
        <v>-4.4534413000000002E-2</v>
      </c>
      <c r="D60" s="15">
        <v>23.5</v>
      </c>
      <c r="E60" s="32">
        <f t="shared" ref="E60:E63" si="26">IF(ISNUMBER(D60), (D60 - $B60) / $B60, "")</f>
        <v>-4.2372881355932802E-3</v>
      </c>
      <c r="F60" s="18">
        <f>IF(ISNUMBER(D60), $B64 * E60, "")</f>
        <v>-635.59322033899207</v>
      </c>
      <c r="G60" s="31">
        <v>23.6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23.4</v>
      </c>
      <c r="K60" s="32">
        <f t="shared" ref="K60:K63" si="28">IF(ISNUMBER(J60), (J60 - $B60) / $B60, "")</f>
        <v>-8.4745762711865603E-3</v>
      </c>
      <c r="L60" s="18">
        <f>IF(ISNUMBER(J60), $B64 * K60, "")</f>
        <v>-1271.1864406779841</v>
      </c>
      <c r="M60" s="31">
        <v>23.4</v>
      </c>
      <c r="N60" s="32">
        <f t="shared" ref="N60:N63" si="29">IF(ISNUMBER(M60), (M60 - $B60) / $B60, "")</f>
        <v>-8.4745762711865603E-3</v>
      </c>
      <c r="O60" s="18">
        <f>IF(ISNUMBER(M60), $B64 * N60, "")</f>
        <v>-1271.1864406779841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-3.2102570433778311E-3</v>
      </c>
      <c r="F64" s="28">
        <f>SUM(F44:F63)</f>
        <v>-8186.1554606134678</v>
      </c>
      <c r="G64" s="26" t="s">
        <v>269</v>
      </c>
      <c r="H64" s="27">
        <f>IF(COUNT(H44:H63), SUM(H44:H63) / COUNT(H44:H63), 0)</f>
        <v>-7.3090856389085681E-4</v>
      </c>
      <c r="I64" s="28">
        <f>SUM(I44:I63)</f>
        <v>-1863.8168379216841</v>
      </c>
      <c r="J64" s="26" t="s">
        <v>269</v>
      </c>
      <c r="K64" s="27">
        <f>IF(COUNT(K44:K63), SUM(K44:K63) / COUNT(K44:K63), 0)</f>
        <v>-6.6914820988831199E-3</v>
      </c>
      <c r="L64" s="28">
        <f>SUM(L44:L63)</f>
        <v>-17063.279352151956</v>
      </c>
      <c r="M64" s="26" t="s">
        <v>269</v>
      </c>
      <c r="N64" s="27">
        <f>IF(COUNT(N44:N63), SUM(N44:N63) / COUNT(N44:N63), 0)</f>
        <v>-4.7515965184300899E-3</v>
      </c>
      <c r="O64" s="28">
        <f>SUM(O44:O63)</f>
        <v>-12116.571121996731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1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2021-10-17(일) 오전 00:00</v>
      </c>
      <c r="C69" s="297"/>
      <c r="D69" s="256" t="str">
        <f>TEXT($G$1, "[$-ko-KR]yyyy-mm-dd(ddd) ") &amp; "오후 14:00"</f>
        <v>2021-10-17(일) 오후 14:00</v>
      </c>
      <c r="E69" s="257"/>
      <c r="F69" s="258"/>
      <c r="G69" s="256" t="str">
        <f>TEXT($G$1, "[$-ko-KR]yyyy-mm-dd(ddd) ") &amp; "오후 19:00"</f>
        <v>2021-10-17(일) 오후 19:00</v>
      </c>
      <c r="H69" s="257"/>
      <c r="I69" s="258"/>
      <c r="J69" s="256" t="str">
        <f>TEXT($G$1, "[$-ko-KR]yyyy-mm-dd(ddd) ") &amp; "오후 21:00"</f>
        <v>2021-10-17(일) 오후 21:00</v>
      </c>
      <c r="K69" s="257"/>
      <c r="L69" s="258"/>
      <c r="M69" s="256" t="str">
        <f>TEXT($G$1+1, "[$-ko-KR]yyyy-mm-dd(ddd) ") &amp; "오전 00:00"</f>
        <v>2021-10-18(월)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2" t="s">
        <v>58</v>
      </c>
      <c r="H70" s="223" t="s">
        <v>266</v>
      </c>
      <c r="I70" s="22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51</v>
      </c>
      <c r="B71" s="124">
        <v>507</v>
      </c>
      <c r="C71" s="76">
        <v>0.14189189190000001</v>
      </c>
      <c r="D71" s="13">
        <v>482</v>
      </c>
      <c r="E71" s="14">
        <f>IF(ISNUMBER(D71), (D71 - $B71) / $B71, "")</f>
        <v>-4.9309664694280081E-2</v>
      </c>
      <c r="F71" s="16">
        <f>IF(ISNUMBER(D71), $B91 * E71, "")</f>
        <v>-7396.4497041420118</v>
      </c>
      <c r="G71" s="29">
        <v>475</v>
      </c>
      <c r="H71" s="14">
        <f>IF(ISNUMBER(G71), (G71 - $B71) / $B71, "")</f>
        <v>-6.3116370808678504E-2</v>
      </c>
      <c r="I71" s="100">
        <f>IF(ISNUMBER(G71), $B91 * H71, "")</f>
        <v>-9467.455621301775</v>
      </c>
      <c r="J71" s="13">
        <v>472</v>
      </c>
      <c r="K71" s="14">
        <f>IF(ISNUMBER(J71), (J71 - $B71) / $B71, "")</f>
        <v>-6.9033530571992116E-2</v>
      </c>
      <c r="L71" s="16">
        <f>IF(ISNUMBER(J71), $B91 * K71, "")</f>
        <v>-10355.029585798817</v>
      </c>
      <c r="M71" s="29">
        <v>472</v>
      </c>
      <c r="N71" s="14">
        <f>IF(ISNUMBER(M71), (M71 - $B71) / $B71, "")</f>
        <v>-6.9033530571992116E-2</v>
      </c>
      <c r="O71" s="16">
        <f>IF(ISNUMBER(M71), $B91 * N71, "")</f>
        <v>-10355.029585798817</v>
      </c>
      <c r="Q71" s="254"/>
      <c r="R71" s="254"/>
      <c r="S71" s="254"/>
    </row>
    <row r="72" spans="1:19" ht="17.25" thickBot="1">
      <c r="A72" s="125" t="s">
        <v>216</v>
      </c>
      <c r="B72" s="126">
        <v>213</v>
      </c>
      <c r="C72" s="77">
        <v>2.40384615E-2</v>
      </c>
      <c r="D72" s="15">
        <v>213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211</v>
      </c>
      <c r="H72" s="32">
        <f t="shared" ref="H72:H75" si="31">IF(ISNUMBER(G72), (G72 - $B72) / $B72, "")</f>
        <v>-9.3896713615023476E-3</v>
      </c>
      <c r="I72" s="101">
        <f>IF(ISNUMBER(G72), $B91 * H72, "")</f>
        <v>-1408.4507042253522</v>
      </c>
      <c r="J72" s="15">
        <v>209</v>
      </c>
      <c r="K72" s="32">
        <f t="shared" ref="K72:K75" si="32">IF(ISNUMBER(J72), (J72 - $B72) / $B72, "")</f>
        <v>-1.8779342723004695E-2</v>
      </c>
      <c r="L72" s="18">
        <f>IF(ISNUMBER(J72), $B91 * K72, "")</f>
        <v>-2816.9014084507044</v>
      </c>
      <c r="M72" s="31">
        <v>211</v>
      </c>
      <c r="N72" s="32">
        <f t="shared" ref="N72:N75" si="33">IF(ISNUMBER(M72), (M72 - $B72) / $B72, "")</f>
        <v>-9.3896713615023476E-3</v>
      </c>
      <c r="O72" s="18">
        <f>IF(ISNUMBER(M72), $B91 * N72, "")</f>
        <v>-1408.4507042253522</v>
      </c>
      <c r="Q72" s="254"/>
      <c r="R72" s="254"/>
      <c r="S72" s="254"/>
    </row>
    <row r="73" spans="1:19" ht="17.25" thickBot="1">
      <c r="A73" s="125" t="s">
        <v>236</v>
      </c>
      <c r="B73" s="126">
        <v>131</v>
      </c>
      <c r="C73" s="77">
        <v>2.34375E-2</v>
      </c>
      <c r="D73" s="15">
        <v>129</v>
      </c>
      <c r="E73" s="32">
        <f t="shared" si="30"/>
        <v>-1.5267175572519083E-2</v>
      </c>
      <c r="F73" s="18">
        <f>IF(ISNUMBER(D73), $B91 * E73, "")</f>
        <v>-2290.0763358778627</v>
      </c>
      <c r="G73" s="31">
        <v>130</v>
      </c>
      <c r="H73" s="32">
        <f t="shared" si="31"/>
        <v>-7.6335877862595417E-3</v>
      </c>
      <c r="I73" s="101">
        <f>IF(ISNUMBER(G73), $B91 * H73, "")</f>
        <v>-1145.0381679389313</v>
      </c>
      <c r="J73" s="15">
        <v>129</v>
      </c>
      <c r="K73" s="32">
        <f t="shared" si="32"/>
        <v>-1.5267175572519083E-2</v>
      </c>
      <c r="L73" s="18">
        <f>IF(ISNUMBER(J73), $B91 * K73, "")</f>
        <v>-2290.0763358778627</v>
      </c>
      <c r="M73" s="31">
        <v>129</v>
      </c>
      <c r="N73" s="32">
        <f t="shared" si="33"/>
        <v>-1.5267175572519083E-2</v>
      </c>
      <c r="O73" s="18">
        <f>IF(ISNUMBER(M73), $B91 * N73, "")</f>
        <v>-2290.0763358778627</v>
      </c>
      <c r="Q73" s="259"/>
      <c r="R73" s="259"/>
      <c r="S73" s="259"/>
    </row>
    <row r="74" spans="1:19" ht="17.25" thickBot="1">
      <c r="A74" s="125" t="s">
        <v>264</v>
      </c>
      <c r="B74" s="126">
        <v>293</v>
      </c>
      <c r="C74" s="77">
        <v>2.09059233E-2</v>
      </c>
      <c r="D74" s="15">
        <v>291</v>
      </c>
      <c r="E74" s="32">
        <f t="shared" si="30"/>
        <v>-6.8259385665529011E-3</v>
      </c>
      <c r="F74" s="18">
        <f>IF(ISNUMBER(D74), $B91 * E74, "")</f>
        <v>-1023.8907849829352</v>
      </c>
      <c r="G74" s="31">
        <v>292</v>
      </c>
      <c r="H74" s="32">
        <f t="shared" si="31"/>
        <v>-3.4129692832764505E-3</v>
      </c>
      <c r="I74" s="101">
        <f>IF(ISNUMBER(G74), $B91 * H74, "")</f>
        <v>-511.9453924914676</v>
      </c>
      <c r="J74" s="15">
        <v>292</v>
      </c>
      <c r="K74" s="32">
        <f t="shared" si="32"/>
        <v>-3.4129692832764505E-3</v>
      </c>
      <c r="L74" s="18">
        <f>IF(ISNUMBER(J74), $B91 * K74, "")</f>
        <v>-511.9453924914676</v>
      </c>
      <c r="M74" s="31">
        <v>292</v>
      </c>
      <c r="N74" s="32">
        <f t="shared" si="33"/>
        <v>-3.4129692832764505E-3</v>
      </c>
      <c r="O74" s="18">
        <f>IF(ISNUMBER(M74), $B91 * N74, "")</f>
        <v>-511.9453924914676</v>
      </c>
      <c r="Q74" s="259"/>
      <c r="R74" s="259"/>
      <c r="S74" s="259"/>
    </row>
    <row r="75" spans="1:19" ht="17.25" thickBot="1">
      <c r="A75" s="127" t="s">
        <v>160</v>
      </c>
      <c r="B75" s="128">
        <v>112</v>
      </c>
      <c r="C75" s="78">
        <v>1.8181818200000002E-2</v>
      </c>
      <c r="D75" s="20">
        <v>112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0</v>
      </c>
      <c r="I75" s="105">
        <f>IF(ISNUMBER(G75), $B91 * H75, "")</f>
        <v>0</v>
      </c>
      <c r="J75" s="20">
        <v>111</v>
      </c>
      <c r="K75" s="21">
        <f t="shared" si="32"/>
        <v>-8.9285714285714281E-3</v>
      </c>
      <c r="L75" s="22">
        <f>IF(ISNUMBER(J75), $B91 * K75, "")</f>
        <v>-1339.2857142857142</v>
      </c>
      <c r="M75" s="30">
        <v>110</v>
      </c>
      <c r="N75" s="21">
        <f t="shared" si="33"/>
        <v>-1.7857142857142856E-2</v>
      </c>
      <c r="O75" s="22">
        <f>IF(ISNUMBER(M75), $B91 * N75, "")</f>
        <v>-2678.5714285714284</v>
      </c>
      <c r="Q75" s="259"/>
      <c r="R75" s="259"/>
      <c r="S75" s="259"/>
    </row>
    <row r="76" spans="1:19" ht="17.25" thickBot="1">
      <c r="A76" s="125" t="s">
        <v>130</v>
      </c>
      <c r="B76" s="129">
        <v>120</v>
      </c>
      <c r="C76" s="80">
        <v>1.6949152499999998E-2</v>
      </c>
      <c r="D76" s="106">
        <v>120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-8.3333333333333332E-3</v>
      </c>
      <c r="I76" s="110">
        <f>IF(ISNUMBER(G76), $B91 * H76, "")</f>
        <v>-1250</v>
      </c>
      <c r="J76" s="106">
        <v>119</v>
      </c>
      <c r="K76" s="107">
        <f>IF(ISNUMBER(J76), (J76 - $B76) / $B76, "")</f>
        <v>-8.3333333333333332E-3</v>
      </c>
      <c r="L76" s="108">
        <f>IF(ISNUMBER(J76), $B91 * K76, "")</f>
        <v>-1250</v>
      </c>
      <c r="M76" s="109">
        <v>118</v>
      </c>
      <c r="N76" s="107">
        <f>IF(ISNUMBER(M76), (M76 - $B76) / $B76, "")</f>
        <v>-1.6666666666666666E-2</v>
      </c>
      <c r="O76" s="108">
        <f>IF(ISNUMBER(M76), $B91 * N76, "")</f>
        <v>-2500</v>
      </c>
      <c r="Q76" s="259"/>
      <c r="R76" s="259"/>
      <c r="S76" s="259"/>
    </row>
    <row r="77" spans="1:19" ht="17.25" thickBot="1">
      <c r="A77" s="125" t="s">
        <v>164</v>
      </c>
      <c r="B77" s="126">
        <v>221</v>
      </c>
      <c r="C77" s="77">
        <v>1.3761467899999999E-2</v>
      </c>
      <c r="D77" s="15">
        <v>220</v>
      </c>
      <c r="E77" s="32">
        <f t="shared" ref="E77:E80" si="34">IF(ISNUMBER(D77), (D77 - $B77) / $B77, "")</f>
        <v>-4.5248868778280547E-3</v>
      </c>
      <c r="F77" s="18">
        <f>IF(ISNUMBER(D77), $B91 * E77, "")</f>
        <v>-678.73303167420818</v>
      </c>
      <c r="G77" s="31">
        <v>220</v>
      </c>
      <c r="H77" s="32">
        <f t="shared" ref="H77:H80" si="35">IF(ISNUMBER(G77), (G77 - $B77) / $B77, "")</f>
        <v>-4.5248868778280547E-3</v>
      </c>
      <c r="I77" s="101">
        <f>IF(ISNUMBER(G77), $B91 * H77, "")</f>
        <v>-678.73303167420818</v>
      </c>
      <c r="J77" s="15">
        <v>219</v>
      </c>
      <c r="K77" s="32">
        <f t="shared" ref="K77:K80" si="36">IF(ISNUMBER(J77), (J77 - $B77) / $B77, "")</f>
        <v>-9.0497737556561094E-3</v>
      </c>
      <c r="L77" s="18">
        <f>IF(ISNUMBER(J77), $B91 * K77, "")</f>
        <v>-1357.4660633484164</v>
      </c>
      <c r="M77" s="31">
        <v>219</v>
      </c>
      <c r="N77" s="32">
        <f t="shared" ref="N77:N80" si="37">IF(ISNUMBER(M77), (M77 - $B77) / $B77, "")</f>
        <v>-9.0497737556561094E-3</v>
      </c>
      <c r="O77" s="18">
        <f>IF(ISNUMBER(M77), $B91 * N77, "")</f>
        <v>-1357.4660633484164</v>
      </c>
      <c r="Q77" s="259"/>
      <c r="R77" s="259"/>
      <c r="S77" s="259"/>
    </row>
    <row r="78" spans="1:19" ht="17.25" thickBot="1">
      <c r="A78" s="125" t="s">
        <v>86</v>
      </c>
      <c r="B78" s="126">
        <v>397</v>
      </c>
      <c r="C78" s="77">
        <v>1.0178117E-2</v>
      </c>
      <c r="D78" s="15">
        <v>401</v>
      </c>
      <c r="E78" s="32">
        <f t="shared" si="34"/>
        <v>1.0075566750629723E-2</v>
      </c>
      <c r="F78" s="18">
        <f>IF(ISNUMBER(D78), $B91 * E78, "")</f>
        <v>1511.3350125944585</v>
      </c>
      <c r="G78" s="31">
        <v>397</v>
      </c>
      <c r="H78" s="32">
        <f t="shared" si="35"/>
        <v>0</v>
      </c>
      <c r="I78" s="101">
        <f>IF(ISNUMBER(G78), $B91 * H78, "")</f>
        <v>0</v>
      </c>
      <c r="J78" s="15">
        <v>397</v>
      </c>
      <c r="K78" s="32">
        <f t="shared" si="36"/>
        <v>0</v>
      </c>
      <c r="L78" s="18">
        <f>IF(ISNUMBER(J78), $B91 * K78, "")</f>
        <v>0</v>
      </c>
      <c r="M78" s="31">
        <v>395</v>
      </c>
      <c r="N78" s="32">
        <f t="shared" si="37"/>
        <v>-5.0377833753148613E-3</v>
      </c>
      <c r="O78" s="18">
        <f>IF(ISNUMBER(M78), $B91 * N78, "")</f>
        <v>-755.66750629722924</v>
      </c>
      <c r="Q78" s="259"/>
      <c r="R78" s="259"/>
      <c r="S78" s="259"/>
    </row>
    <row r="79" spans="1:19" ht="17.25" thickBot="1">
      <c r="A79" s="125" t="s">
        <v>212</v>
      </c>
      <c r="B79" s="126">
        <v>965</v>
      </c>
      <c r="C79" s="77">
        <v>9.4142258999999999E-3</v>
      </c>
      <c r="D79" s="15">
        <v>966</v>
      </c>
      <c r="E79" s="32">
        <f t="shared" si="34"/>
        <v>1.0362694300518134E-3</v>
      </c>
      <c r="F79" s="18">
        <f>IF(ISNUMBER(D79), $B91 * E79, "")</f>
        <v>155.440414507772</v>
      </c>
      <c r="G79" s="31">
        <v>964</v>
      </c>
      <c r="H79" s="32">
        <f t="shared" si="35"/>
        <v>-1.0362694300518134E-3</v>
      </c>
      <c r="I79" s="101">
        <f>IF(ISNUMBER(G79), $B91 * H79, "")</f>
        <v>-155.440414507772</v>
      </c>
      <c r="J79" s="15">
        <v>967</v>
      </c>
      <c r="K79" s="32">
        <f t="shared" si="36"/>
        <v>2.0725388601036268E-3</v>
      </c>
      <c r="L79" s="18">
        <f>IF(ISNUMBER(J79), $B91 * K79, "")</f>
        <v>310.88082901554401</v>
      </c>
      <c r="M79" s="31">
        <v>971</v>
      </c>
      <c r="N79" s="32">
        <f t="shared" si="37"/>
        <v>6.2176165803108805E-3</v>
      </c>
      <c r="O79" s="18">
        <f>IF(ISNUMBER(M79), $B91 * N79, "")</f>
        <v>932.64248704663203</v>
      </c>
      <c r="Q79" s="33"/>
      <c r="R79" s="33"/>
    </row>
    <row r="80" spans="1:19" ht="17.25" thickBot="1">
      <c r="A80" s="130" t="s">
        <v>142</v>
      </c>
      <c r="B80" s="131">
        <v>111</v>
      </c>
      <c r="C80" s="79">
        <v>9.0909091000000008E-3</v>
      </c>
      <c r="D80" s="24">
        <v>112</v>
      </c>
      <c r="E80" s="25">
        <f t="shared" si="34"/>
        <v>9.0090090090090089E-3</v>
      </c>
      <c r="F80" s="104">
        <f>IF(ISNUMBER(D80), $B91 * E80, "")</f>
        <v>1351.3513513513512</v>
      </c>
      <c r="G80" s="102">
        <v>112</v>
      </c>
      <c r="H80" s="25">
        <f t="shared" si="35"/>
        <v>9.0090090090090089E-3</v>
      </c>
      <c r="I80" s="103">
        <f>IF(ISNUMBER(G80), $B91 * H80, "")</f>
        <v>1351.3513513513512</v>
      </c>
      <c r="J80" s="24">
        <v>110</v>
      </c>
      <c r="K80" s="25">
        <f t="shared" si="36"/>
        <v>-9.0090090090090089E-3</v>
      </c>
      <c r="L80" s="104">
        <f>IF(ISNUMBER(J80), $B91 * K80, "")</f>
        <v>-1351.3513513513512</v>
      </c>
      <c r="M80" s="102">
        <v>111</v>
      </c>
      <c r="N80" s="25">
        <f t="shared" si="37"/>
        <v>0</v>
      </c>
      <c r="O80" s="104">
        <f>IF(ISNUMBER(M80), $B91 * N80, "")</f>
        <v>0</v>
      </c>
      <c r="Q80" s="268"/>
      <c r="R80" s="269"/>
      <c r="S80" s="270"/>
    </row>
    <row r="81" spans="1:19">
      <c r="A81" s="123" t="s">
        <v>228</v>
      </c>
      <c r="B81" s="124">
        <v>337</v>
      </c>
      <c r="C81" s="76">
        <v>8.9820358999999992E-3</v>
      </c>
      <c r="D81" s="13">
        <v>339</v>
      </c>
      <c r="E81" s="14">
        <f>IF(ISNUMBER(D81), (D81 - $B81) / $B81, "")</f>
        <v>5.9347181008902079E-3</v>
      </c>
      <c r="F81" s="16">
        <f>IF(ISNUMBER(D81), $B91 * E81, "")</f>
        <v>890.20771513353122</v>
      </c>
      <c r="G81" s="29">
        <v>343</v>
      </c>
      <c r="H81" s="14">
        <f>IF(ISNUMBER(G81), (G81 - $B81) / $B81, "")</f>
        <v>1.7804154302670624E-2</v>
      </c>
      <c r="I81" s="100">
        <f>IF(ISNUMBER(G81), $B91 * H81, "")</f>
        <v>2670.6231454005938</v>
      </c>
      <c r="J81" s="13">
        <v>343</v>
      </c>
      <c r="K81" s="14">
        <f>IF(ISNUMBER(J81), (J81 - $B81) / $B81, "")</f>
        <v>1.7804154302670624E-2</v>
      </c>
      <c r="L81" s="16">
        <f>IF(ISNUMBER(J81), $B91 * K81, "")</f>
        <v>2670.6231454005938</v>
      </c>
      <c r="M81" s="29">
        <v>342</v>
      </c>
      <c r="N81" s="14">
        <f>IF(ISNUMBER(M81), (M81 - $B81) / $B81, "")</f>
        <v>1.483679525222552E-2</v>
      </c>
      <c r="O81" s="16">
        <f>IF(ISNUMBER(M81), $B91 * N81, "")</f>
        <v>2225.519287833828</v>
      </c>
      <c r="Q81" s="271"/>
      <c r="R81" s="272"/>
      <c r="S81" s="273"/>
    </row>
    <row r="82" spans="1:19" ht="17.25" thickBot="1">
      <c r="A82" s="125" t="s">
        <v>80</v>
      </c>
      <c r="B82" s="126">
        <v>857</v>
      </c>
      <c r="C82" s="77">
        <v>7.0505287999999998E-3</v>
      </c>
      <c r="D82" s="15">
        <v>869</v>
      </c>
      <c r="E82" s="32">
        <f t="shared" ref="E82:E85" si="38">IF(ISNUMBER(D82), (D82 - $B82) / $B82, "")</f>
        <v>1.4002333722287048E-2</v>
      </c>
      <c r="F82" s="18">
        <f>IF(ISNUMBER(D82), $B91 * E82, "")</f>
        <v>2100.3500583430573</v>
      </c>
      <c r="G82" s="31">
        <v>864</v>
      </c>
      <c r="H82" s="32">
        <f t="shared" ref="H82:H85" si="39">IF(ISNUMBER(G82), (G82 - $B82) / $B82, "")</f>
        <v>8.1680280046674443E-3</v>
      </c>
      <c r="I82" s="101">
        <f>IF(ISNUMBER(G82), $B91 * H82, "")</f>
        <v>1225.2042007001166</v>
      </c>
      <c r="J82" s="15">
        <v>857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860</v>
      </c>
      <c r="N82" s="32">
        <f t="shared" ref="N82:N85" si="41">IF(ISNUMBER(M82), (M82 - $B82) / $B82, "")</f>
        <v>3.5005834305717621E-3</v>
      </c>
      <c r="O82" s="18">
        <f>IF(ISNUMBER(M82), $B91 * N82, "")</f>
        <v>525.08751458576432</v>
      </c>
      <c r="Q82" s="274"/>
      <c r="R82" s="275"/>
      <c r="S82" s="276"/>
    </row>
    <row r="83" spans="1:19" ht="17.25" thickBot="1">
      <c r="A83" s="125" t="s">
        <v>61</v>
      </c>
      <c r="B83" s="126">
        <v>938</v>
      </c>
      <c r="C83" s="77">
        <v>6.4377682E-3</v>
      </c>
      <c r="D83" s="15">
        <v>979</v>
      </c>
      <c r="E83" s="32">
        <f t="shared" si="38"/>
        <v>4.3710021321961619E-2</v>
      </c>
      <c r="F83" s="18">
        <f>IF(ISNUMBER(D83), $B91 * E83, "")</f>
        <v>6556.5031982942428</v>
      </c>
      <c r="G83" s="31">
        <v>972</v>
      </c>
      <c r="H83" s="32">
        <f t="shared" si="39"/>
        <v>3.6247334754797439E-2</v>
      </c>
      <c r="I83" s="101">
        <f>IF(ISNUMBER(G83), $B91 * H83, "")</f>
        <v>5437.1002132196154</v>
      </c>
      <c r="J83" s="15">
        <v>959</v>
      </c>
      <c r="K83" s="32">
        <f t="shared" si="40"/>
        <v>2.2388059701492536E-2</v>
      </c>
      <c r="L83" s="18">
        <f>IF(ISNUMBER(J83), $B91 * K83, "")</f>
        <v>3358.2089552238804</v>
      </c>
      <c r="M83" s="31">
        <v>958</v>
      </c>
      <c r="N83" s="32">
        <f t="shared" si="41"/>
        <v>2.1321961620469083E-2</v>
      </c>
      <c r="O83" s="18">
        <f>IF(ISNUMBER(M83), $B91 * N83, "")</f>
        <v>3198.2942430703624</v>
      </c>
      <c r="Q83" s="259"/>
      <c r="R83" s="259"/>
      <c r="S83" s="259"/>
    </row>
    <row r="84" spans="1:19" ht="17.25" thickBot="1">
      <c r="A84" s="125" t="s">
        <v>116</v>
      </c>
      <c r="B84" s="126">
        <v>232</v>
      </c>
      <c r="C84" s="77">
        <v>4.3290042999999997E-3</v>
      </c>
      <c r="D84" s="15">
        <v>231</v>
      </c>
      <c r="E84" s="32">
        <f t="shared" si="38"/>
        <v>-4.3103448275862068E-3</v>
      </c>
      <c r="F84" s="18">
        <f>IF(ISNUMBER(D84), $B91 * E84, "")</f>
        <v>-646.55172413793105</v>
      </c>
      <c r="G84" s="31">
        <v>231</v>
      </c>
      <c r="H84" s="32">
        <f t="shared" si="39"/>
        <v>-4.3103448275862068E-3</v>
      </c>
      <c r="I84" s="101">
        <f>IF(ISNUMBER(G84), $B91 * H84, "")</f>
        <v>-646.55172413793105</v>
      </c>
      <c r="J84" s="15">
        <v>232</v>
      </c>
      <c r="K84" s="32">
        <f t="shared" si="40"/>
        <v>0</v>
      </c>
      <c r="L84" s="18">
        <f>IF(ISNUMBER(J84), $B91 * K84, "")</f>
        <v>0</v>
      </c>
      <c r="M84" s="31">
        <v>231</v>
      </c>
      <c r="N84" s="32">
        <f t="shared" si="41"/>
        <v>-4.3103448275862068E-3</v>
      </c>
      <c r="O84" s="18">
        <f>IF(ISNUMBER(M84), $B91 * N84, "")</f>
        <v>-646.55172413793105</v>
      </c>
      <c r="Q84" s="254"/>
      <c r="R84" s="254"/>
      <c r="S84" s="254"/>
    </row>
    <row r="85" spans="1:19" ht="17.25" thickBot="1">
      <c r="A85" s="127" t="s">
        <v>330</v>
      </c>
      <c r="B85" s="128">
        <v>449</v>
      </c>
      <c r="C85" s="78">
        <v>2.2321429000000002E-3</v>
      </c>
      <c r="D85" s="20">
        <v>457</v>
      </c>
      <c r="E85" s="21">
        <f t="shared" si="38"/>
        <v>1.7817371937639197E-2</v>
      </c>
      <c r="F85" s="22">
        <f>IF(ISNUMBER(D85), $B91 * E85, "")</f>
        <v>2672.6057906458796</v>
      </c>
      <c r="G85" s="30">
        <v>456</v>
      </c>
      <c r="H85" s="21">
        <f t="shared" si="39"/>
        <v>1.5590200445434299E-2</v>
      </c>
      <c r="I85" s="105">
        <f>IF(ISNUMBER(G85), $B91 * H85, "")</f>
        <v>2338.5300668151449</v>
      </c>
      <c r="J85" s="20">
        <v>448</v>
      </c>
      <c r="K85" s="21">
        <f t="shared" si="40"/>
        <v>-2.2271714922048997E-3</v>
      </c>
      <c r="L85" s="22">
        <f>IF(ISNUMBER(J85), $B91 * K85, "")</f>
        <v>-334.07572383073494</v>
      </c>
      <c r="M85" s="30">
        <v>444</v>
      </c>
      <c r="N85" s="21">
        <f t="shared" si="41"/>
        <v>-1.1135857461024499E-2</v>
      </c>
      <c r="O85" s="22">
        <f>IF(ISNUMBER(M85), $B91 * N85, "")</f>
        <v>-1670.3786191536749</v>
      </c>
      <c r="Q85" s="254"/>
      <c r="R85" s="254"/>
      <c r="S85" s="254"/>
    </row>
    <row r="86" spans="1:19" ht="17.25" thickBot="1">
      <c r="A86" s="125" t="s">
        <v>150</v>
      </c>
      <c r="B86" s="129">
        <v>121</v>
      </c>
      <c r="C86" s="80">
        <v>0</v>
      </c>
      <c r="D86" s="106">
        <v>122</v>
      </c>
      <c r="E86" s="107">
        <f>IF(ISNUMBER(D86), (D86 - $B86) / $B86, "")</f>
        <v>8.2644628099173556E-3</v>
      </c>
      <c r="F86" s="108">
        <f>IF(ISNUMBER(D86), $B91 * E86, "")</f>
        <v>1239.6694214876034</v>
      </c>
      <c r="G86" s="109">
        <v>123</v>
      </c>
      <c r="H86" s="107">
        <f>IF(ISNUMBER(G86), (G86 - $B86) / $B86, "")</f>
        <v>1.6528925619834711E-2</v>
      </c>
      <c r="I86" s="110">
        <f>IF(ISNUMBER(G86), $B91 * H86, "")</f>
        <v>2479.3388429752067</v>
      </c>
      <c r="J86" s="106">
        <v>123</v>
      </c>
      <c r="K86" s="107">
        <f>IF(ISNUMBER(J86), (J86 - $B86) / $B86, "")</f>
        <v>1.6528925619834711E-2</v>
      </c>
      <c r="L86" s="108">
        <f>IF(ISNUMBER(J86), $B91 * K86, "")</f>
        <v>2479.3388429752067</v>
      </c>
      <c r="M86" s="109">
        <v>125</v>
      </c>
      <c r="N86" s="107">
        <f>IF(ISNUMBER(M86), (M86 - $B86) / $B86, "")</f>
        <v>3.3057851239669422E-2</v>
      </c>
      <c r="O86" s="108">
        <f>IF(ISNUMBER(M86), $B91 * N86, "")</f>
        <v>4958.6776859504134</v>
      </c>
      <c r="Q86" s="259"/>
      <c r="R86" s="259"/>
      <c r="S86" s="259"/>
    </row>
    <row r="87" spans="1:19" ht="17.25" thickBot="1">
      <c r="A87" s="125" t="s">
        <v>204</v>
      </c>
      <c r="B87" s="126">
        <v>870</v>
      </c>
      <c r="C87" s="77">
        <v>0</v>
      </c>
      <c r="D87" s="15">
        <v>869</v>
      </c>
      <c r="E87" s="32">
        <f t="shared" ref="E87:E90" si="42">IF(ISNUMBER(D87), (D87 - $B87) / $B87, "")</f>
        <v>-1.1494252873563218E-3</v>
      </c>
      <c r="F87" s="18">
        <f>IF(ISNUMBER(D87), $B91 * E87, "")</f>
        <v>-172.41379310344828</v>
      </c>
      <c r="G87" s="31">
        <v>868</v>
      </c>
      <c r="H87" s="32">
        <f t="shared" ref="H87:H90" si="43">IF(ISNUMBER(G87), (G87 - $B87) / $B87, "")</f>
        <v>-2.2988505747126436E-3</v>
      </c>
      <c r="I87" s="101">
        <f>IF(ISNUMBER(G87), $B91 * H87, "")</f>
        <v>-344.82758620689657</v>
      </c>
      <c r="J87" s="15">
        <v>865</v>
      </c>
      <c r="K87" s="32">
        <f t="shared" ref="K87:K90" si="44">IF(ISNUMBER(J87), (J87 - $B87) / $B87, "")</f>
        <v>-5.7471264367816091E-3</v>
      </c>
      <c r="L87" s="18">
        <f>IF(ISNUMBER(J87), $B91 * K87, "")</f>
        <v>-862.06896551724139</v>
      </c>
      <c r="M87" s="31">
        <v>863</v>
      </c>
      <c r="N87" s="32">
        <f t="shared" ref="N87:N90" si="45">IF(ISNUMBER(M87), (M87 - $B87) / $B87, "")</f>
        <v>-8.0459770114942528E-3</v>
      </c>
      <c r="O87" s="18">
        <f>IF(ISNUMBER(M87), $B91 * N87, "")</f>
        <v>-1206.8965517241379</v>
      </c>
      <c r="Q87" s="259"/>
      <c r="R87" s="259"/>
      <c r="S87" s="259"/>
    </row>
    <row r="88" spans="1:19" ht="17.25" thickBot="1">
      <c r="A88" s="125" t="s">
        <v>128</v>
      </c>
      <c r="B88" s="126">
        <v>143</v>
      </c>
      <c r="C88" s="77">
        <v>0</v>
      </c>
      <c r="D88" s="15">
        <v>143</v>
      </c>
      <c r="E88" s="32">
        <f t="shared" si="42"/>
        <v>0</v>
      </c>
      <c r="F88" s="18">
        <f>IF(ISNUMBER(D88), $B91 * E88, "")</f>
        <v>0</v>
      </c>
      <c r="G88" s="31">
        <v>142</v>
      </c>
      <c r="H88" s="32">
        <f t="shared" si="43"/>
        <v>-6.993006993006993E-3</v>
      </c>
      <c r="I88" s="101">
        <f>IF(ISNUMBER(G88), $B91 * H88, "")</f>
        <v>-1048.951048951049</v>
      </c>
      <c r="J88" s="15">
        <v>139</v>
      </c>
      <c r="K88" s="32">
        <f t="shared" si="44"/>
        <v>-2.7972027972027972E-2</v>
      </c>
      <c r="L88" s="18">
        <f>IF(ISNUMBER(J88), $B91 * K88, "")</f>
        <v>-4195.8041958041958</v>
      </c>
      <c r="M88" s="31">
        <v>141</v>
      </c>
      <c r="N88" s="32">
        <f t="shared" si="45"/>
        <v>-1.3986013986013986E-2</v>
      </c>
      <c r="O88" s="18">
        <f>IF(ISNUMBER(M88), $B91 * N88, "")</f>
        <v>-2097.9020979020979</v>
      </c>
      <c r="Q88" s="259"/>
      <c r="R88" s="259"/>
      <c r="S88" s="259"/>
    </row>
    <row r="89" spans="1:19">
      <c r="A89" s="125" t="s">
        <v>126</v>
      </c>
      <c r="B89" s="126">
        <v>148</v>
      </c>
      <c r="C89" s="77">
        <v>0</v>
      </c>
      <c r="D89" s="15">
        <v>146</v>
      </c>
      <c r="E89" s="32">
        <f t="shared" si="42"/>
        <v>-1.3513513513513514E-2</v>
      </c>
      <c r="F89" s="18">
        <f>IF(ISNUMBER(D89), $B91 * E89, "")</f>
        <v>-2027.0270270270271</v>
      </c>
      <c r="G89" s="31">
        <v>146</v>
      </c>
      <c r="H89" s="32">
        <f t="shared" si="43"/>
        <v>-1.3513513513513514E-2</v>
      </c>
      <c r="I89" s="101">
        <f>IF(ISNUMBER(G89), $B91 * H89, "")</f>
        <v>-2027.0270270270271</v>
      </c>
      <c r="J89" s="15">
        <v>146</v>
      </c>
      <c r="K89" s="32">
        <f t="shared" si="44"/>
        <v>-1.3513513513513514E-2</v>
      </c>
      <c r="L89" s="18">
        <f>IF(ISNUMBER(J89), $B91 * K89, "")</f>
        <v>-2027.0270270270271</v>
      </c>
      <c r="M89" s="31">
        <v>155</v>
      </c>
      <c r="N89" s="32">
        <f t="shared" si="45"/>
        <v>4.72972972972973E-2</v>
      </c>
      <c r="O89" s="18">
        <f>IF(ISNUMBER(M89), $B91 * N89, "")</f>
        <v>7094.594594594595</v>
      </c>
      <c r="Q89" s="281"/>
      <c r="R89" s="282"/>
      <c r="S89" s="283"/>
    </row>
    <row r="90" spans="1:19" ht="17.25" thickBot="1">
      <c r="A90" s="130" t="s">
        <v>122</v>
      </c>
      <c r="B90" s="131">
        <v>588</v>
      </c>
      <c r="C90" s="79">
        <v>-1.6977928999999999E-3</v>
      </c>
      <c r="D90" s="24">
        <v>591</v>
      </c>
      <c r="E90" s="25">
        <f t="shared" si="42"/>
        <v>5.1020408163265302E-3</v>
      </c>
      <c r="F90" s="104">
        <f>IF(ISNUMBER(D90), $B91 * E90, "")</f>
        <v>765.30612244897952</v>
      </c>
      <c r="G90" s="102">
        <v>590</v>
      </c>
      <c r="H90" s="25">
        <f t="shared" si="43"/>
        <v>3.4013605442176869E-3</v>
      </c>
      <c r="I90" s="103">
        <f>IF(ISNUMBER(G90), $B91 * H90, "")</f>
        <v>510.20408163265301</v>
      </c>
      <c r="J90" s="24">
        <v>589</v>
      </c>
      <c r="K90" s="25">
        <f t="shared" si="44"/>
        <v>1.7006802721088435E-3</v>
      </c>
      <c r="L90" s="104">
        <f>IF(ISNUMBER(J90), $B91 * K90, "")</f>
        <v>255.10204081632651</v>
      </c>
      <c r="M90" s="102">
        <v>589</v>
      </c>
      <c r="N90" s="25">
        <f t="shared" si="45"/>
        <v>1.7006802721088435E-3</v>
      </c>
      <c r="O90" s="104">
        <f>IF(ISNUMBER(M90), $B91 * N90, "")</f>
        <v>255.10204081632651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1.0025422279538172E-3</v>
      </c>
      <c r="F91" s="28">
        <f>SUM(F71:F90)</f>
        <v>3007.6266838614492</v>
      </c>
      <c r="G91" s="26" t="s">
        <v>269</v>
      </c>
      <c r="H91" s="27">
        <f>IF(COUNT(H71:H90), SUM(H71:H90) / COUNT(H71:H90), 0)</f>
        <v>-8.9068960545590889E-4</v>
      </c>
      <c r="I91" s="28">
        <f>SUM(I71:I90)</f>
        <v>-2672.0688163677273</v>
      </c>
      <c r="J91" s="26" t="s">
        <v>269</v>
      </c>
      <c r="K91" s="27">
        <f>IF(COUNT(K71:K90), SUM(K71:K90) / COUNT(K71:K90), 0)</f>
        <v>-6.5389593167839918E-3</v>
      </c>
      <c r="L91" s="28">
        <f>SUM(L71:L90)</f>
        <v>-19616.87795035198</v>
      </c>
      <c r="M91" s="26" t="s">
        <v>269</v>
      </c>
      <c r="N91" s="27">
        <f>IF(COUNT(N71:N90), SUM(N71:N90) / COUNT(N71:N90), 0)</f>
        <v>-2.7630060518768298E-3</v>
      </c>
      <c r="O91" s="28">
        <f>SUM(O71:O90)</f>
        <v>-8289.0181556304888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1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2021-10-17(일) 오전 00:00</v>
      </c>
      <c r="C96" s="297"/>
      <c r="D96" s="256" t="str">
        <f>TEXT($G$1, "[$-ko-KR]yyyy-mm-dd(ddd) ") &amp; "오후 14:00"</f>
        <v>2021-10-17(일) 오후 14:00</v>
      </c>
      <c r="E96" s="257"/>
      <c r="F96" s="258"/>
      <c r="G96" s="256" t="str">
        <f>TEXT($G$1, "[$-ko-KR]yyyy-mm-dd(ddd) ") &amp; "오후 19:00"</f>
        <v>2021-10-17(일) 오후 19:00</v>
      </c>
      <c r="H96" s="257"/>
      <c r="I96" s="258"/>
      <c r="J96" s="256" t="str">
        <f>TEXT($G$1, "[$-ko-KR]yyyy-mm-dd(ddd) ") &amp; "오후 21:00"</f>
        <v>2021-10-17(일) 오후 21:00</v>
      </c>
      <c r="K96" s="257"/>
      <c r="L96" s="258"/>
      <c r="M96" s="256" t="str">
        <f>TEXT($G$1+1, "[$-ko-KR]yyyy-mm-dd(ddd) ") &amp; "오전 00:00"</f>
        <v>2021-10-18(월)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2" t="s">
        <v>58</v>
      </c>
      <c r="H97" s="223" t="s">
        <v>266</v>
      </c>
      <c r="I97" s="22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51</v>
      </c>
      <c r="B98" s="124">
        <v>507</v>
      </c>
      <c r="C98" s="76">
        <v>0.14189189190000001</v>
      </c>
      <c r="D98" s="13">
        <v>482</v>
      </c>
      <c r="E98" s="14">
        <f>IF(ISNUMBER(D98), (D98 - $B98) / $B98, "")</f>
        <v>-4.9309664694280081E-2</v>
      </c>
      <c r="F98" s="16">
        <f>IF(ISNUMBER(D98), $B118 * E98, "")</f>
        <v>-7396.4497041420118</v>
      </c>
      <c r="G98" s="29">
        <v>475</v>
      </c>
      <c r="H98" s="14">
        <f>IF(ISNUMBER(G98), (G98 - $B98) / $B98, "")</f>
        <v>-6.3116370808678504E-2</v>
      </c>
      <c r="I98" s="100">
        <f>IF(ISNUMBER(G98), $B118 * H98, "")</f>
        <v>-9467.455621301775</v>
      </c>
      <c r="J98" s="13">
        <v>472</v>
      </c>
      <c r="K98" s="14">
        <f>IF(ISNUMBER(J98), (J98 - $B98) / $B98, "")</f>
        <v>-6.9033530571992116E-2</v>
      </c>
      <c r="L98" s="16">
        <f>IF(ISNUMBER(J98), $B118 * K98, "")</f>
        <v>-10355.029585798817</v>
      </c>
      <c r="M98" s="29">
        <v>472</v>
      </c>
      <c r="N98" s="14">
        <f>IF(ISNUMBER(M98), (M98 - $B98) / $B98, "")</f>
        <v>-6.9033530571992116E-2</v>
      </c>
      <c r="O98" s="16">
        <f>IF(ISNUMBER(M98), $B118 * N98, "")</f>
        <v>-10355.029585798817</v>
      </c>
      <c r="Q98" s="254"/>
      <c r="R98" s="254"/>
      <c r="S98" s="254"/>
    </row>
    <row r="99" spans="1:19" ht="17.25" thickBot="1">
      <c r="A99" s="125" t="s">
        <v>202</v>
      </c>
      <c r="B99" s="126">
        <v>22.1</v>
      </c>
      <c r="C99" s="77">
        <v>8.3333333300000006E-2</v>
      </c>
      <c r="D99" s="15">
        <v>21.8</v>
      </c>
      <c r="E99" s="32">
        <f t="shared" ref="E99:E102" si="46">IF(ISNUMBER(D99), (D99 - $B99) / $B99, "")</f>
        <v>-1.3574660633484194E-2</v>
      </c>
      <c r="F99" s="18">
        <f>IF(ISNUMBER(D99), $B118 * E99, "")</f>
        <v>-2036.1990950226291</v>
      </c>
      <c r="G99" s="31">
        <v>21.8</v>
      </c>
      <c r="H99" s="32">
        <f t="shared" ref="H99:H102" si="47">IF(ISNUMBER(G99), (G99 - $B99) / $B99, "")</f>
        <v>-1.3574660633484194E-2</v>
      </c>
      <c r="I99" s="101">
        <f>IF(ISNUMBER(G99), $B118 * H99, "")</f>
        <v>-2036.1990950226291</v>
      </c>
      <c r="J99" s="15">
        <v>21.6</v>
      </c>
      <c r="K99" s="32">
        <f t="shared" ref="K99:K102" si="48">IF(ISNUMBER(J99), (J99 - $B99) / $B99, "")</f>
        <v>-2.2624434389140271E-2</v>
      </c>
      <c r="L99" s="18">
        <f>IF(ISNUMBER(J99), $B118 * K99, "")</f>
        <v>-3393.6651583710404</v>
      </c>
      <c r="M99" s="31">
        <v>21.5</v>
      </c>
      <c r="N99" s="32">
        <f t="shared" ref="N99:N102" si="49">IF(ISNUMBER(M99), (M99 - $B99) / $B99, "")</f>
        <v>-2.7149321266968389E-2</v>
      </c>
      <c r="O99" s="18">
        <f>IF(ISNUMBER(M99), $B118 * N99, "")</f>
        <v>-4072.3981900452582</v>
      </c>
      <c r="Q99" s="254"/>
      <c r="R99" s="254"/>
      <c r="S99" s="254"/>
    </row>
    <row r="100" spans="1:19" ht="17.25" thickBot="1">
      <c r="A100" s="125" t="s">
        <v>154</v>
      </c>
      <c r="B100" s="126">
        <v>2105</v>
      </c>
      <c r="C100" s="77">
        <v>6.5822784800000006E-2</v>
      </c>
      <c r="D100" s="15">
        <v>2060</v>
      </c>
      <c r="E100" s="32">
        <f t="shared" si="46"/>
        <v>-2.1377672209026127E-2</v>
      </c>
      <c r="F100" s="18">
        <f>IF(ISNUMBER(D100), $B118 * E100, "")</f>
        <v>-3206.6508313539189</v>
      </c>
      <c r="G100" s="31">
        <v>2065</v>
      </c>
      <c r="H100" s="32">
        <f t="shared" si="47"/>
        <v>-1.9002375296912115E-2</v>
      </c>
      <c r="I100" s="101">
        <f>IF(ISNUMBER(G100), $B118 * H100, "")</f>
        <v>-2850.3562945368171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2055</v>
      </c>
      <c r="N100" s="32">
        <f t="shared" si="49"/>
        <v>-2.3752969121140142E-2</v>
      </c>
      <c r="O100" s="18">
        <f>IF(ISNUMBER(M100), $B118 * N100, "")</f>
        <v>-3562.9453681710211</v>
      </c>
      <c r="Q100" s="259"/>
      <c r="R100" s="259"/>
      <c r="S100" s="259"/>
    </row>
    <row r="101" spans="1:19" ht="17.25" thickBot="1">
      <c r="A101" s="125" t="s">
        <v>332</v>
      </c>
      <c r="B101" s="126">
        <v>1930</v>
      </c>
      <c r="C101" s="77">
        <v>6.3360881499999994E-2</v>
      </c>
      <c r="D101" s="15">
        <v>2060</v>
      </c>
      <c r="E101" s="32">
        <f t="shared" si="46"/>
        <v>6.7357512953367879E-2</v>
      </c>
      <c r="F101" s="18">
        <f>IF(ISNUMBER(D101), $B118 * E101, "")</f>
        <v>10103.626943005182</v>
      </c>
      <c r="G101" s="31">
        <v>1975</v>
      </c>
      <c r="H101" s="32">
        <f t="shared" si="47"/>
        <v>2.3316062176165803E-2</v>
      </c>
      <c r="I101" s="101">
        <f>IF(ISNUMBER(G101), $B118 * H101, "")</f>
        <v>3497.4093264248704</v>
      </c>
      <c r="J101" s="15">
        <v>1945</v>
      </c>
      <c r="K101" s="32">
        <f t="shared" si="48"/>
        <v>7.7720207253886009E-3</v>
      </c>
      <c r="L101" s="18">
        <f>IF(ISNUMBER(J101), $B118 * K101, "")</f>
        <v>1165.8031088082901</v>
      </c>
      <c r="M101" s="31">
        <v>1875</v>
      </c>
      <c r="N101" s="32">
        <f t="shared" si="49"/>
        <v>-2.8497409326424871E-2</v>
      </c>
      <c r="O101" s="18">
        <f>IF(ISNUMBER(M101), $B118 * N101, "")</f>
        <v>-4274.6113989637306</v>
      </c>
      <c r="Q101" s="259"/>
      <c r="R101" s="259"/>
      <c r="S101" s="259"/>
    </row>
    <row r="102" spans="1:19" ht="17.25" thickBot="1">
      <c r="A102" s="127" t="s">
        <v>76</v>
      </c>
      <c r="B102" s="128">
        <v>34790</v>
      </c>
      <c r="C102" s="78">
        <v>4.9155609199999999E-2</v>
      </c>
      <c r="D102" s="20">
        <v>33870</v>
      </c>
      <c r="E102" s="21">
        <f t="shared" si="46"/>
        <v>-2.644438056912906E-2</v>
      </c>
      <c r="F102" s="22">
        <f>IF(ISNUMBER(D102), $B118 * E102, "")</f>
        <v>-3966.6570853693588</v>
      </c>
      <c r="G102" s="30">
        <v>33610</v>
      </c>
      <c r="H102" s="21">
        <f t="shared" si="47"/>
        <v>-3.3917792469100316E-2</v>
      </c>
      <c r="I102" s="105">
        <f>IF(ISNUMBER(G102), $B118 * H102, "")</f>
        <v>-5087.668870365047</v>
      </c>
      <c r="J102" s="20">
        <v>33310</v>
      </c>
      <c r="K102" s="21">
        <f t="shared" si="48"/>
        <v>-4.2540960045990228E-2</v>
      </c>
      <c r="L102" s="22">
        <f>IF(ISNUMBER(J102), $B118 * K102, "")</f>
        <v>-6381.1440068985339</v>
      </c>
      <c r="M102" s="30">
        <v>33200</v>
      </c>
      <c r="N102" s="21">
        <f t="shared" si="49"/>
        <v>-4.5702788157516529E-2</v>
      </c>
      <c r="O102" s="22">
        <f>IF(ISNUMBER(M102), $B118 * N102, "")</f>
        <v>-6855.4182236274792</v>
      </c>
      <c r="Q102" s="259"/>
      <c r="R102" s="259"/>
      <c r="S102" s="259"/>
    </row>
    <row r="103" spans="1:19" ht="17.25" thickBot="1">
      <c r="A103" s="125" t="s">
        <v>158</v>
      </c>
      <c r="B103" s="129">
        <v>1660</v>
      </c>
      <c r="C103" s="80">
        <v>3.4267912800000001E-2</v>
      </c>
      <c r="D103" s="106">
        <v>1610</v>
      </c>
      <c r="E103" s="107">
        <f>IF(ISNUMBER(D103), (D103 - $B103) / $B103, "")</f>
        <v>-3.0120481927710843E-2</v>
      </c>
      <c r="F103" s="108">
        <f>IF(ISNUMBER(D103), $B118 * E103, "")</f>
        <v>-4518.0722891566265</v>
      </c>
      <c r="G103" s="109">
        <v>1615</v>
      </c>
      <c r="H103" s="107">
        <f>IF(ISNUMBER(G103), (G103 - $B103) / $B103, "")</f>
        <v>-2.710843373493976E-2</v>
      </c>
      <c r="I103" s="110">
        <f>IF(ISNUMBER(G103), $B118 * H103, "")</f>
        <v>-4066.265060240964</v>
      </c>
      <c r="J103" s="106">
        <v>1600</v>
      </c>
      <c r="K103" s="107">
        <f>IF(ISNUMBER(J103), (J103 - $B103) / $B103, "")</f>
        <v>-3.614457831325301E-2</v>
      </c>
      <c r="L103" s="108">
        <f>IF(ISNUMBER(J103), $B118 * K103, "")</f>
        <v>-5421.6867469879517</v>
      </c>
      <c r="M103" s="109">
        <v>1600</v>
      </c>
      <c r="N103" s="107">
        <f>IF(ISNUMBER(M103), (M103 - $B103) / $B103, "")</f>
        <v>-3.614457831325301E-2</v>
      </c>
      <c r="O103" s="108">
        <f>IF(ISNUMBER(M103), $B118 * N103, "")</f>
        <v>-5421.6867469879517</v>
      </c>
      <c r="Q103" s="259"/>
      <c r="R103" s="259"/>
      <c r="S103" s="259"/>
    </row>
    <row r="104" spans="1:19" ht="17.25" thickBot="1">
      <c r="A104" s="125" t="s">
        <v>216</v>
      </c>
      <c r="B104" s="126">
        <v>213</v>
      </c>
      <c r="C104" s="77">
        <v>2.40384615E-2</v>
      </c>
      <c r="D104" s="15">
        <v>213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211</v>
      </c>
      <c r="H104" s="32">
        <f t="shared" ref="H104:H107" si="51">IF(ISNUMBER(G104), (G104 - $B104) / $B104, "")</f>
        <v>-9.3896713615023476E-3</v>
      </c>
      <c r="I104" s="101">
        <f>IF(ISNUMBER(G104), $B118 * H104, "")</f>
        <v>-1408.4507042253522</v>
      </c>
      <c r="J104" s="15">
        <v>209</v>
      </c>
      <c r="K104" s="32">
        <f t="shared" ref="K104:K107" si="52">IF(ISNUMBER(J104), (J104 - $B104) / $B104, "")</f>
        <v>-1.8779342723004695E-2</v>
      </c>
      <c r="L104" s="18">
        <f>IF(ISNUMBER(J104), $B118 * K104, "")</f>
        <v>-2816.9014084507044</v>
      </c>
      <c r="M104" s="31">
        <v>211</v>
      </c>
      <c r="N104" s="32">
        <f t="shared" ref="N104:N107" si="53">IF(ISNUMBER(M104), (M104 - $B104) / $B104, "")</f>
        <v>-9.3896713615023476E-3</v>
      </c>
      <c r="O104" s="18">
        <f>IF(ISNUMBER(M104), $B118 * N104, "")</f>
        <v>-1408.4507042253522</v>
      </c>
      <c r="Q104" s="259"/>
      <c r="R104" s="259"/>
      <c r="S104" s="259"/>
    </row>
    <row r="105" spans="1:19" ht="17.25" thickBot="1">
      <c r="A105" s="125" t="s">
        <v>236</v>
      </c>
      <c r="B105" s="126">
        <v>131</v>
      </c>
      <c r="C105" s="77">
        <v>2.34375E-2</v>
      </c>
      <c r="D105" s="15">
        <v>129</v>
      </c>
      <c r="E105" s="32">
        <f t="shared" si="50"/>
        <v>-1.5267175572519083E-2</v>
      </c>
      <c r="F105" s="18">
        <f>IF(ISNUMBER(D105), $B118 * E105, "")</f>
        <v>-2290.0763358778627</v>
      </c>
      <c r="G105" s="31">
        <v>130</v>
      </c>
      <c r="H105" s="32">
        <f t="shared" si="51"/>
        <v>-7.6335877862595417E-3</v>
      </c>
      <c r="I105" s="101">
        <f>IF(ISNUMBER(G105), $B118 * H105, "")</f>
        <v>-1145.0381679389313</v>
      </c>
      <c r="J105" s="15">
        <v>129</v>
      </c>
      <c r="K105" s="32">
        <f t="shared" si="52"/>
        <v>-1.5267175572519083E-2</v>
      </c>
      <c r="L105" s="18">
        <f>IF(ISNUMBER(J105), $B118 * K105, "")</f>
        <v>-2290.0763358778627</v>
      </c>
      <c r="M105" s="31">
        <v>129</v>
      </c>
      <c r="N105" s="32">
        <f t="shared" si="53"/>
        <v>-1.5267175572519083E-2</v>
      </c>
      <c r="O105" s="18">
        <f>IF(ISNUMBER(M105), $B118 * N105, "")</f>
        <v>-2290.0763358778627</v>
      </c>
      <c r="Q105" s="259"/>
      <c r="R105" s="259"/>
      <c r="S105" s="259"/>
    </row>
    <row r="106" spans="1:19" ht="17.25" thickBot="1">
      <c r="A106" s="125" t="s">
        <v>264</v>
      </c>
      <c r="B106" s="126">
        <v>293</v>
      </c>
      <c r="C106" s="77">
        <v>2.09059233E-2</v>
      </c>
      <c r="D106" s="15">
        <v>291</v>
      </c>
      <c r="E106" s="32">
        <f t="shared" si="50"/>
        <v>-6.8259385665529011E-3</v>
      </c>
      <c r="F106" s="18">
        <f>IF(ISNUMBER(D106), $B118 * E106, "")</f>
        <v>-1023.8907849829352</v>
      </c>
      <c r="G106" s="31">
        <v>292</v>
      </c>
      <c r="H106" s="32">
        <f t="shared" si="51"/>
        <v>-3.4129692832764505E-3</v>
      </c>
      <c r="I106" s="101">
        <f>IF(ISNUMBER(G106), $B118 * H106, "")</f>
        <v>-511.9453924914676</v>
      </c>
      <c r="J106" s="15">
        <v>292</v>
      </c>
      <c r="K106" s="32">
        <f t="shared" si="52"/>
        <v>-3.4129692832764505E-3</v>
      </c>
      <c r="L106" s="18">
        <f>IF(ISNUMBER(J106), $B118 * K106, "")</f>
        <v>-511.9453924914676</v>
      </c>
      <c r="M106" s="31">
        <v>292</v>
      </c>
      <c r="N106" s="32">
        <f t="shared" si="53"/>
        <v>-3.4129692832764505E-3</v>
      </c>
      <c r="O106" s="18">
        <f>IF(ISNUMBER(M106), $B118 * N106, "")</f>
        <v>-511.9453924914676</v>
      </c>
      <c r="Q106" s="33"/>
      <c r="R106" s="33"/>
    </row>
    <row r="107" spans="1:19" ht="17.25" thickBot="1">
      <c r="A107" s="130" t="s">
        <v>78</v>
      </c>
      <c r="B107" s="131">
        <v>782600</v>
      </c>
      <c r="C107" s="79">
        <v>1.8745118500000001E-2</v>
      </c>
      <c r="D107" s="24">
        <v>768200</v>
      </c>
      <c r="E107" s="25">
        <f t="shared" si="50"/>
        <v>-1.8400204446716074E-2</v>
      </c>
      <c r="F107" s="104">
        <f>IF(ISNUMBER(D107), $B118 * E107, "")</f>
        <v>-2760.030667007411</v>
      </c>
      <c r="G107" s="102">
        <v>764600</v>
      </c>
      <c r="H107" s="25">
        <f t="shared" si="51"/>
        <v>-2.3000255558395095E-2</v>
      </c>
      <c r="I107" s="103">
        <f>IF(ISNUMBER(G107), $B118 * H107, "")</f>
        <v>-3450.0383337592643</v>
      </c>
      <c r="J107" s="24">
        <v>759300</v>
      </c>
      <c r="K107" s="25">
        <f t="shared" si="52"/>
        <v>-2.9772553028366983E-2</v>
      </c>
      <c r="L107" s="104">
        <f>IF(ISNUMBER(J107), $B118 * K107, "")</f>
        <v>-4465.8829542550475</v>
      </c>
      <c r="M107" s="102">
        <v>754400</v>
      </c>
      <c r="N107" s="25">
        <f t="shared" si="53"/>
        <v>-3.6033733708152313E-2</v>
      </c>
      <c r="O107" s="104">
        <f>IF(ISNUMBER(M107), $B118 * N107, "")</f>
        <v>-5405.0600562228474</v>
      </c>
      <c r="Q107" s="268"/>
      <c r="R107" s="269"/>
      <c r="S107" s="270"/>
    </row>
    <row r="108" spans="1:19">
      <c r="A108" s="123" t="s">
        <v>186</v>
      </c>
      <c r="B108" s="124">
        <v>16.5</v>
      </c>
      <c r="C108" s="76">
        <v>1.8518518500000001E-2</v>
      </c>
      <c r="D108" s="13">
        <v>16.5</v>
      </c>
      <c r="E108" s="14">
        <f>IF(ISNUMBER(D108), (D108 - $B108) / $B108, "")</f>
        <v>0</v>
      </c>
      <c r="F108" s="16">
        <f>IF(ISNUMBER(D108), $B118 * E108, "")</f>
        <v>0</v>
      </c>
      <c r="G108" s="29">
        <v>16.5</v>
      </c>
      <c r="H108" s="14">
        <f>IF(ISNUMBER(G108), (G108 - $B108) / $B108, "")</f>
        <v>0</v>
      </c>
      <c r="I108" s="100">
        <f>IF(ISNUMBER(G108), $B118 * H108, "")</f>
        <v>0</v>
      </c>
      <c r="J108" s="13">
        <v>16.600000000000001</v>
      </c>
      <c r="K108" s="14">
        <f>IF(ISNUMBER(J108), (J108 - $B108) / $B108, "")</f>
        <v>6.0606060606061465E-3</v>
      </c>
      <c r="L108" s="16">
        <f>IF(ISNUMBER(J108), $B118 * K108, "")</f>
        <v>909.09090909092197</v>
      </c>
      <c r="M108" s="29">
        <v>16.899999999999999</v>
      </c>
      <c r="N108" s="14">
        <f>IF(ISNUMBER(M108), (M108 - $B108) / $B108, "")</f>
        <v>2.4242424242424156E-2</v>
      </c>
      <c r="O108" s="16">
        <f>IF(ISNUMBER(M108), $B118 * N108, "")</f>
        <v>3636.3636363636233</v>
      </c>
      <c r="Q108" s="271"/>
      <c r="R108" s="272"/>
      <c r="S108" s="273"/>
    </row>
    <row r="109" spans="1:19" ht="17.25" thickBot="1">
      <c r="A109" s="125" t="s">
        <v>160</v>
      </c>
      <c r="B109" s="126">
        <v>112</v>
      </c>
      <c r="C109" s="77">
        <v>1.8181818200000002E-2</v>
      </c>
      <c r="D109" s="15">
        <v>112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112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111</v>
      </c>
      <c r="K109" s="32">
        <f t="shared" ref="K109:K112" si="56">IF(ISNUMBER(J109), (J109 - $B109) / $B109, "")</f>
        <v>-8.9285714285714281E-3</v>
      </c>
      <c r="L109" s="18">
        <f>IF(ISNUMBER(J109), $B118 * K109, "")</f>
        <v>-1339.2857142857142</v>
      </c>
      <c r="M109" s="31">
        <v>110</v>
      </c>
      <c r="N109" s="32">
        <f t="shared" ref="N109:N112" si="57">IF(ISNUMBER(M109), (M109 - $B109) / $B109, "")</f>
        <v>-1.7857142857142856E-2</v>
      </c>
      <c r="O109" s="18">
        <f>IF(ISNUMBER(M109), $B118 * N109, "")</f>
        <v>-2678.5714285714284</v>
      </c>
      <c r="Q109" s="274"/>
      <c r="R109" s="275"/>
      <c r="S109" s="276"/>
    </row>
    <row r="110" spans="1:19" ht="17.25" thickBot="1">
      <c r="A110" s="125" t="s">
        <v>130</v>
      </c>
      <c r="B110" s="126">
        <v>120</v>
      </c>
      <c r="C110" s="77">
        <v>1.6949152499999998E-2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119</v>
      </c>
      <c r="H110" s="32">
        <f t="shared" si="55"/>
        <v>-8.3333333333333332E-3</v>
      </c>
      <c r="I110" s="101">
        <f>IF(ISNUMBER(G110), $B118 * H110, "")</f>
        <v>-1250</v>
      </c>
      <c r="J110" s="15">
        <v>119</v>
      </c>
      <c r="K110" s="32">
        <f t="shared" si="56"/>
        <v>-8.3333333333333332E-3</v>
      </c>
      <c r="L110" s="18">
        <f>IF(ISNUMBER(J110), $B118 * K110, "")</f>
        <v>-1250</v>
      </c>
      <c r="M110" s="31">
        <v>118</v>
      </c>
      <c r="N110" s="32">
        <f t="shared" si="57"/>
        <v>-1.6666666666666666E-2</v>
      </c>
      <c r="O110" s="18">
        <f>IF(ISNUMBER(M110), $B118 * N110, "")</f>
        <v>-2500</v>
      </c>
      <c r="Q110" s="259"/>
      <c r="R110" s="259"/>
      <c r="S110" s="259"/>
    </row>
    <row r="111" spans="1:19" ht="17.25" thickBot="1">
      <c r="A111" s="125" t="s">
        <v>134</v>
      </c>
      <c r="B111" s="126">
        <v>2110</v>
      </c>
      <c r="C111" s="77">
        <v>1.6867469900000001E-2</v>
      </c>
      <c r="D111" s="15">
        <v>2090</v>
      </c>
      <c r="E111" s="32">
        <f t="shared" si="54"/>
        <v>-9.4786729857819912E-3</v>
      </c>
      <c r="F111" s="18">
        <f>IF(ISNUMBER(D111), $B118 * E111, "")</f>
        <v>-1421.8009478672986</v>
      </c>
      <c r="G111" s="31">
        <v>2075</v>
      </c>
      <c r="H111" s="32">
        <f t="shared" si="55"/>
        <v>-1.6587677725118485E-2</v>
      </c>
      <c r="I111" s="101">
        <f>IF(ISNUMBER(G111), $B118 * H111, "")</f>
        <v>-2488.1516587677729</v>
      </c>
      <c r="J111" s="15">
        <v>2040</v>
      </c>
      <c r="K111" s="32">
        <f t="shared" si="56"/>
        <v>-3.3175355450236969E-2</v>
      </c>
      <c r="L111" s="18">
        <f>IF(ISNUMBER(J111), $B118 * K111, "")</f>
        <v>-4976.3033175355458</v>
      </c>
      <c r="M111" s="31">
        <v>2045</v>
      </c>
      <c r="N111" s="32">
        <f t="shared" si="57"/>
        <v>-3.0805687203791468E-2</v>
      </c>
      <c r="O111" s="18">
        <f>IF(ISNUMBER(M111), $B118 * N111, "")</f>
        <v>-4620.8530805687205</v>
      </c>
      <c r="Q111" s="254"/>
      <c r="R111" s="254"/>
      <c r="S111" s="254"/>
    </row>
    <row r="112" spans="1:19" ht="17.25" thickBot="1">
      <c r="A112" s="127" t="s">
        <v>74</v>
      </c>
      <c r="B112" s="128">
        <v>41310</v>
      </c>
      <c r="C112" s="78">
        <v>1.6486220499999999E-2</v>
      </c>
      <c r="D112" s="20">
        <v>41000</v>
      </c>
      <c r="E112" s="21">
        <f t="shared" si="54"/>
        <v>-7.5042362624061967E-3</v>
      </c>
      <c r="F112" s="22">
        <f>IF(ISNUMBER(D112), $B118 * E112, "")</f>
        <v>-1125.6354393609295</v>
      </c>
      <c r="G112" s="30">
        <v>41150</v>
      </c>
      <c r="H112" s="21">
        <f t="shared" si="55"/>
        <v>-3.8731541999515854E-3</v>
      </c>
      <c r="I112" s="105">
        <f>IF(ISNUMBER(G112), $B118 * H112, "")</f>
        <v>-580.97312999273777</v>
      </c>
      <c r="J112" s="20">
        <v>40830</v>
      </c>
      <c r="K112" s="21">
        <f t="shared" si="56"/>
        <v>-1.1619462599854757E-2</v>
      </c>
      <c r="L112" s="22">
        <f>IF(ISNUMBER(J112), $B118 * K112, "")</f>
        <v>-1742.9193899782135</v>
      </c>
      <c r="M112" s="30">
        <v>40640</v>
      </c>
      <c r="N112" s="21">
        <f t="shared" si="57"/>
        <v>-1.6218833212297265E-2</v>
      </c>
      <c r="O112" s="22">
        <f>IF(ISNUMBER(M112), $B118 * N112, "")</f>
        <v>-2432.8249818445897</v>
      </c>
      <c r="Q112" s="254"/>
      <c r="R112" s="254"/>
      <c r="S112" s="254"/>
    </row>
    <row r="113" spans="1:19" ht="17.25" thickBot="1">
      <c r="A113" s="125" t="s">
        <v>164</v>
      </c>
      <c r="B113" s="129">
        <v>221</v>
      </c>
      <c r="C113" s="80">
        <v>1.3761467899999999E-2</v>
      </c>
      <c r="D113" s="106">
        <v>220</v>
      </c>
      <c r="E113" s="107">
        <f>IF(ISNUMBER(D113), (D113 - $B113) / $B113, "")</f>
        <v>-4.5248868778280547E-3</v>
      </c>
      <c r="F113" s="108">
        <f>IF(ISNUMBER(D113), $B118 * E113, "")</f>
        <v>-678.73303167420818</v>
      </c>
      <c r="G113" s="109">
        <v>220</v>
      </c>
      <c r="H113" s="107">
        <f>IF(ISNUMBER(G113), (G113 - $B113) / $B113, "")</f>
        <v>-4.5248868778280547E-3</v>
      </c>
      <c r="I113" s="110">
        <f>IF(ISNUMBER(G113), $B118 * H113, "")</f>
        <v>-678.73303167420818</v>
      </c>
      <c r="J113" s="106">
        <v>219</v>
      </c>
      <c r="K113" s="107">
        <f>IF(ISNUMBER(J113), (J113 - $B113) / $B113, "")</f>
        <v>-9.0497737556561094E-3</v>
      </c>
      <c r="L113" s="108">
        <f>IF(ISNUMBER(J113), $B118 * K113, "")</f>
        <v>-1357.4660633484164</v>
      </c>
      <c r="M113" s="109">
        <v>219</v>
      </c>
      <c r="N113" s="107">
        <f>IF(ISNUMBER(M113), (M113 - $B113) / $B113, "")</f>
        <v>-9.0497737556561094E-3</v>
      </c>
      <c r="O113" s="108">
        <f>IF(ISNUMBER(M113), $B118 * N113, "")</f>
        <v>-1357.4660633484164</v>
      </c>
      <c r="Q113" s="259"/>
      <c r="R113" s="259"/>
      <c r="S113" s="259"/>
    </row>
    <row r="114" spans="1:19" ht="17.25" thickBot="1">
      <c r="A114" s="125" t="s">
        <v>102</v>
      </c>
      <c r="B114" s="126">
        <v>1175</v>
      </c>
      <c r="C114" s="77">
        <v>1.2931034500000001E-2</v>
      </c>
      <c r="D114" s="15">
        <v>1205</v>
      </c>
      <c r="E114" s="32">
        <f t="shared" ref="E114:E117" si="58">IF(ISNUMBER(D114), (D114 - $B114) / $B114, "")</f>
        <v>2.553191489361702E-2</v>
      </c>
      <c r="F114" s="18">
        <f>IF(ISNUMBER(D114), $B118 * E114, "")</f>
        <v>3829.7872340425529</v>
      </c>
      <c r="G114" s="31">
        <v>1210</v>
      </c>
      <c r="H114" s="32">
        <f t="shared" ref="H114:H117" si="59">IF(ISNUMBER(G114), (G114 - $B114) / $B114, "")</f>
        <v>2.9787234042553193E-2</v>
      </c>
      <c r="I114" s="101">
        <f>IF(ISNUMBER(G114), $B118 * H114, "")</f>
        <v>4468.0851063829787</v>
      </c>
      <c r="J114" s="15">
        <v>1190</v>
      </c>
      <c r="K114" s="32">
        <f t="shared" ref="K114:K117" si="60">IF(ISNUMBER(J114), (J114 - $B114) / $B114, "")</f>
        <v>1.276595744680851E-2</v>
      </c>
      <c r="L114" s="18">
        <f>IF(ISNUMBER(J114), $B118 * K114, "")</f>
        <v>1914.8936170212764</v>
      </c>
      <c r="M114" s="31">
        <v>1195</v>
      </c>
      <c r="N114" s="32">
        <f t="shared" ref="N114:N117" si="61">IF(ISNUMBER(M114), (M114 - $B114) / $B114, "")</f>
        <v>1.7021276595744681E-2</v>
      </c>
      <c r="O114" s="18">
        <f>IF(ISNUMBER(M114), $B118 * N114, "")</f>
        <v>2553.1914893617022</v>
      </c>
      <c r="Q114" s="259"/>
      <c r="R114" s="259"/>
      <c r="S114" s="259"/>
    </row>
    <row r="115" spans="1:19" ht="17.25" thickBot="1">
      <c r="A115" s="125" t="s">
        <v>86</v>
      </c>
      <c r="B115" s="126">
        <v>397</v>
      </c>
      <c r="C115" s="77">
        <v>1.0178117E-2</v>
      </c>
      <c r="D115" s="15">
        <v>401</v>
      </c>
      <c r="E115" s="32">
        <f t="shared" si="58"/>
        <v>1.0075566750629723E-2</v>
      </c>
      <c r="F115" s="18">
        <f>IF(ISNUMBER(D115), $B118 * E115, "")</f>
        <v>1511.3350125944585</v>
      </c>
      <c r="G115" s="31">
        <v>397</v>
      </c>
      <c r="H115" s="32">
        <f t="shared" si="59"/>
        <v>0</v>
      </c>
      <c r="I115" s="101">
        <f>IF(ISNUMBER(G115), $B118 * H115, "")</f>
        <v>0</v>
      </c>
      <c r="J115" s="15">
        <v>397</v>
      </c>
      <c r="K115" s="32">
        <f t="shared" si="60"/>
        <v>0</v>
      </c>
      <c r="L115" s="18">
        <f>IF(ISNUMBER(J115), $B118 * K115, "")</f>
        <v>0</v>
      </c>
      <c r="M115" s="31">
        <v>395</v>
      </c>
      <c r="N115" s="32">
        <f t="shared" si="61"/>
        <v>-5.0377833753148613E-3</v>
      </c>
      <c r="O115" s="18">
        <f>IF(ISNUMBER(M115), $B118 * N115, "")</f>
        <v>-755.66750629722924</v>
      </c>
      <c r="Q115" s="259"/>
      <c r="R115" s="259"/>
      <c r="S115" s="259"/>
    </row>
    <row r="116" spans="1:19">
      <c r="A116" s="125" t="s">
        <v>212</v>
      </c>
      <c r="B116" s="126">
        <v>965</v>
      </c>
      <c r="C116" s="77">
        <v>9.4142258999999999E-3</v>
      </c>
      <c r="D116" s="15">
        <v>966</v>
      </c>
      <c r="E116" s="32">
        <f t="shared" si="58"/>
        <v>1.0362694300518134E-3</v>
      </c>
      <c r="F116" s="18">
        <f>IF(ISNUMBER(D116), $B118 * E116, "")</f>
        <v>155.440414507772</v>
      </c>
      <c r="G116" s="31">
        <v>964</v>
      </c>
      <c r="H116" s="32">
        <f t="shared" si="59"/>
        <v>-1.0362694300518134E-3</v>
      </c>
      <c r="I116" s="101">
        <f>IF(ISNUMBER(G116), $B118 * H116, "")</f>
        <v>-155.440414507772</v>
      </c>
      <c r="J116" s="15">
        <v>967</v>
      </c>
      <c r="K116" s="32">
        <f t="shared" si="60"/>
        <v>2.0725388601036268E-3</v>
      </c>
      <c r="L116" s="18">
        <f>IF(ISNUMBER(J116), $B118 * K116, "")</f>
        <v>310.88082901554401</v>
      </c>
      <c r="M116" s="31">
        <v>971</v>
      </c>
      <c r="N116" s="32">
        <f t="shared" si="61"/>
        <v>6.2176165803108805E-3</v>
      </c>
      <c r="O116" s="18">
        <f>IF(ISNUMBER(M116), $B118 * N116, "")</f>
        <v>932.64248704663203</v>
      </c>
      <c r="Q116" s="281"/>
      <c r="R116" s="282"/>
      <c r="S116" s="283"/>
    </row>
    <row r="117" spans="1:19" ht="17.25" thickBot="1">
      <c r="A117" s="130" t="s">
        <v>142</v>
      </c>
      <c r="B117" s="131">
        <v>111</v>
      </c>
      <c r="C117" s="79">
        <v>9.0909091000000008E-3</v>
      </c>
      <c r="D117" s="24">
        <v>112</v>
      </c>
      <c r="E117" s="25">
        <f t="shared" si="58"/>
        <v>9.0090090090090089E-3</v>
      </c>
      <c r="F117" s="104">
        <f>IF(ISNUMBER(D117), $B118 * E117, "")</f>
        <v>1351.3513513513512</v>
      </c>
      <c r="G117" s="102">
        <v>112</v>
      </c>
      <c r="H117" s="25">
        <f t="shared" si="59"/>
        <v>9.0090090090090089E-3</v>
      </c>
      <c r="I117" s="103">
        <f>IF(ISNUMBER(G117), $B118 * H117, "")</f>
        <v>1351.3513513513512</v>
      </c>
      <c r="J117" s="24">
        <v>110</v>
      </c>
      <c r="K117" s="25">
        <f t="shared" si="60"/>
        <v>-9.0090090090090089E-3</v>
      </c>
      <c r="L117" s="104">
        <f>IF(ISNUMBER(J117), $B118 * K117, "")</f>
        <v>-1351.3513513513512</v>
      </c>
      <c r="M117" s="102">
        <v>111</v>
      </c>
      <c r="N117" s="25">
        <f t="shared" si="61"/>
        <v>0</v>
      </c>
      <c r="O117" s="104">
        <f>IF(ISNUMBER(M117), $B118 * N117, "")</f>
        <v>0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-4.4908850854379579E-3</v>
      </c>
      <c r="F118" s="28">
        <f>SUM(F98:F117)</f>
        <v>-13472.655256313872</v>
      </c>
      <c r="G118" s="26" t="s">
        <v>269</v>
      </c>
      <c r="H118" s="27">
        <f>IF(COUNT(H98:H117), SUM(H98:H117) / COUNT(H98:H117), 0)</f>
        <v>-8.6199566635551794E-3</v>
      </c>
      <c r="I118" s="28">
        <f>SUM(I98:I117)</f>
        <v>-25859.869990665538</v>
      </c>
      <c r="J118" s="26" t="s">
        <v>269</v>
      </c>
      <c r="K118" s="27">
        <f>IF(COUNT(K98:K117), SUM(K98:K117) / COUNT(K98:K117), 0)</f>
        <v>-1.5638644776621888E-2</v>
      </c>
      <c r="L118" s="28">
        <f>SUM(L98:L117)</f>
        <v>-46915.93432986566</v>
      </c>
      <c r="M118" s="26" t="s">
        <v>269</v>
      </c>
      <c r="N118" s="27">
        <f>IF(COUNT(N98:N117), SUM(N98:N117) / COUNT(N98:N117), 0)</f>
        <v>-1.7126935816756735E-2</v>
      </c>
      <c r="O118" s="28">
        <f>SUM(O98:O117)</f>
        <v>-51380.807450270222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1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2021-10-17(일) 오전 00:00</v>
      </c>
      <c r="C123" s="297"/>
      <c r="D123" s="256" t="str">
        <f>TEXT($G$1, "[$-ko-KR]yyyy-mm-dd(ddd) ") &amp; "오후 14:00"</f>
        <v>2021-10-17(일) 오후 14:00</v>
      </c>
      <c r="E123" s="257"/>
      <c r="F123" s="258"/>
      <c r="G123" s="256" t="str">
        <f>TEXT($G$1, "[$-ko-KR]yyyy-mm-dd(ddd) ") &amp; "오후 19:00"</f>
        <v>2021-10-17(일) 오후 19:00</v>
      </c>
      <c r="H123" s="257"/>
      <c r="I123" s="258"/>
      <c r="J123" s="256" t="str">
        <f>TEXT($G$1, "[$-ko-KR]yyyy-mm-dd(ddd) ") &amp; "오후 21:00"</f>
        <v>2021-10-17(일) 오후 21:00</v>
      </c>
      <c r="K123" s="257"/>
      <c r="L123" s="258"/>
      <c r="M123" s="256" t="str">
        <f>TEXT($G$1+1, "[$-ko-KR]yyyy-mm-dd(ddd) ") &amp; "오전 00:00"</f>
        <v>2021-10-18(월)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2" t="s">
        <v>58</v>
      </c>
      <c r="H124" s="223" t="s">
        <v>266</v>
      </c>
      <c r="I124" s="22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202</v>
      </c>
      <c r="B125" s="124">
        <v>22.1</v>
      </c>
      <c r="C125" s="76">
        <v>8.3333333300000006E-2</v>
      </c>
      <c r="D125" s="13">
        <v>21.8</v>
      </c>
      <c r="E125" s="14">
        <f>IF(ISNUMBER(D125), (D125 - $B125) / $B125, "")</f>
        <v>-1.3574660633484194E-2</v>
      </c>
      <c r="F125" s="16">
        <f>IF(ISNUMBER(D125), $B145 * E125, "")</f>
        <v>-2036.1990950226291</v>
      </c>
      <c r="G125" s="29">
        <v>21.8</v>
      </c>
      <c r="H125" s="14">
        <f>IF(ISNUMBER(G125), (G125 - $B125) / $B125, "")</f>
        <v>-1.3574660633484194E-2</v>
      </c>
      <c r="I125" s="100">
        <f>IF(ISNUMBER(G125), $B145 * H125, "")</f>
        <v>-2036.1990950226291</v>
      </c>
      <c r="J125" s="13">
        <v>21.6</v>
      </c>
      <c r="K125" s="14">
        <f>IF(ISNUMBER(J125), (J125 - $B125) / $B125, "")</f>
        <v>-2.2624434389140271E-2</v>
      </c>
      <c r="L125" s="16">
        <f>IF(ISNUMBER(J125), $B145 * K125, "")</f>
        <v>-3393.6651583710404</v>
      </c>
      <c r="M125" s="29">
        <v>21.5</v>
      </c>
      <c r="N125" s="14">
        <f>IF(ISNUMBER(M125), (M125 - $B125) / $B125, "")</f>
        <v>-2.7149321266968389E-2</v>
      </c>
      <c r="O125" s="16">
        <f>IF(ISNUMBER(M125), $B145 * N125, "")</f>
        <v>-4072.3981900452582</v>
      </c>
      <c r="Q125" s="254"/>
      <c r="R125" s="254"/>
      <c r="S125" s="254"/>
    </row>
    <row r="126" spans="1:19" ht="17.25" thickBot="1">
      <c r="A126" s="125" t="s">
        <v>186</v>
      </c>
      <c r="B126" s="126">
        <v>16.5</v>
      </c>
      <c r="C126" s="77">
        <v>1.8518518500000001E-2</v>
      </c>
      <c r="D126" s="15">
        <v>16.5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16.5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16.600000000000001</v>
      </c>
      <c r="K126" s="32">
        <f t="shared" ref="K126:K129" si="64">IF(ISNUMBER(J126), (J126 - $B126) / $B126, "")</f>
        <v>6.0606060606061465E-3</v>
      </c>
      <c r="L126" s="18">
        <f>IF(ISNUMBER(J126), $B145 * K126, "")</f>
        <v>909.09090909092197</v>
      </c>
      <c r="M126" s="31">
        <v>16.899999999999999</v>
      </c>
      <c r="N126" s="32">
        <f t="shared" ref="N126:N129" si="65">IF(ISNUMBER(M126), (M126 - $B126) / $B126, "")</f>
        <v>2.4242424242424156E-2</v>
      </c>
      <c r="O126" s="18">
        <f>IF(ISNUMBER(M126), $B145 * N126, "")</f>
        <v>3636.3636363636233</v>
      </c>
      <c r="Q126" s="254"/>
      <c r="R126" s="254"/>
      <c r="S126" s="254"/>
    </row>
    <row r="127" spans="1:19" ht="17.25" thickBot="1">
      <c r="A127" s="125" t="s">
        <v>120</v>
      </c>
      <c r="B127" s="126">
        <v>38.5</v>
      </c>
      <c r="C127" s="77">
        <v>5.2219320999999999E-3</v>
      </c>
      <c r="D127" s="15">
        <v>38.299999999999997</v>
      </c>
      <c r="E127" s="32">
        <f t="shared" si="62"/>
        <v>-5.1948051948052685E-3</v>
      </c>
      <c r="F127" s="18">
        <f>IF(ISNUMBER(D127), $B145 * E127, "")</f>
        <v>-779.22077922079029</v>
      </c>
      <c r="G127" s="31">
        <v>38.200000000000003</v>
      </c>
      <c r="H127" s="32">
        <f t="shared" si="63"/>
        <v>-7.7922077922077185E-3</v>
      </c>
      <c r="I127" s="101">
        <f>IF(ISNUMBER(G127), $B145 * H127, "")</f>
        <v>-1168.8311688311578</v>
      </c>
      <c r="J127" s="15">
        <v>37.6</v>
      </c>
      <c r="K127" s="32">
        <f t="shared" si="64"/>
        <v>-2.3376623376623339E-2</v>
      </c>
      <c r="L127" s="18">
        <f>IF(ISNUMBER(J127), $B145 * K127, "")</f>
        <v>-3506.4935064935007</v>
      </c>
      <c r="M127" s="31">
        <v>37.700000000000003</v>
      </c>
      <c r="N127" s="32">
        <f t="shared" si="65"/>
        <v>-2.0779220779220706E-2</v>
      </c>
      <c r="O127" s="18">
        <f>IF(ISNUMBER(M127), $B145 * N127, "")</f>
        <v>-3116.8831168831061</v>
      </c>
      <c r="Q127" s="259"/>
      <c r="R127" s="259"/>
      <c r="S127" s="259"/>
    </row>
    <row r="128" spans="1:19" ht="17.25" thickBot="1">
      <c r="A128" s="125" t="s">
        <v>248</v>
      </c>
      <c r="B128" s="126">
        <v>93.2</v>
      </c>
      <c r="C128" s="77">
        <v>2.1505375999999999E-3</v>
      </c>
      <c r="D128" s="15">
        <v>93.6</v>
      </c>
      <c r="E128" s="32">
        <f t="shared" si="62"/>
        <v>4.2918454935621398E-3</v>
      </c>
      <c r="F128" s="18">
        <f>IF(ISNUMBER(D128), $B145 * E128, "")</f>
        <v>643.77682403432095</v>
      </c>
      <c r="G128" s="31">
        <v>95.1</v>
      </c>
      <c r="H128" s="32">
        <f t="shared" si="63"/>
        <v>2.038626609442051E-2</v>
      </c>
      <c r="I128" s="101">
        <f>IF(ISNUMBER(G128), $B145 * H128, "")</f>
        <v>3057.9399141630765</v>
      </c>
      <c r="J128" s="15">
        <v>94.8</v>
      </c>
      <c r="K128" s="32">
        <f t="shared" si="64"/>
        <v>1.7167381974248865E-2</v>
      </c>
      <c r="L128" s="18">
        <f>IF(ISNUMBER(J128), $B145 * K128, "")</f>
        <v>2575.1072961373297</v>
      </c>
      <c r="M128" s="31">
        <v>96.6</v>
      </c>
      <c r="N128" s="32">
        <f t="shared" si="65"/>
        <v>3.6480686695278874E-2</v>
      </c>
      <c r="O128" s="18">
        <f>IF(ISNUMBER(M128), $B145 * N128, "")</f>
        <v>5472.103004291831</v>
      </c>
      <c r="Q128" s="259"/>
      <c r="R128" s="259"/>
      <c r="S128" s="259"/>
    </row>
    <row r="129" spans="1:19" ht="17.25" thickBot="1">
      <c r="A129" s="127" t="s">
        <v>208</v>
      </c>
      <c r="B129" s="128">
        <v>20.100000000000001</v>
      </c>
      <c r="C129" s="78">
        <v>0</v>
      </c>
      <c r="D129" s="20">
        <v>19.8</v>
      </c>
      <c r="E129" s="21">
        <f t="shared" si="62"/>
        <v>-1.4925373134328393E-2</v>
      </c>
      <c r="F129" s="22">
        <f>IF(ISNUMBER(D129), $B145 * E129, "")</f>
        <v>-2238.8059701492589</v>
      </c>
      <c r="G129" s="30">
        <v>19.8</v>
      </c>
      <c r="H129" s="21">
        <f t="shared" si="63"/>
        <v>-1.4925373134328393E-2</v>
      </c>
      <c r="I129" s="105">
        <f>IF(ISNUMBER(G129), $B145 * H129, "")</f>
        <v>-2238.8059701492589</v>
      </c>
      <c r="J129" s="20">
        <v>19.7</v>
      </c>
      <c r="K129" s="21">
        <f t="shared" si="64"/>
        <v>-1.9900497512437915E-2</v>
      </c>
      <c r="L129" s="22">
        <f>IF(ISNUMBER(J129), $B145 * K129, "")</f>
        <v>-2985.0746268656872</v>
      </c>
      <c r="M129" s="30">
        <v>19.7</v>
      </c>
      <c r="N129" s="21">
        <f t="shared" si="65"/>
        <v>-1.9900497512437915E-2</v>
      </c>
      <c r="O129" s="22">
        <f>IF(ISNUMBER(M129), $B145 * N129, "")</f>
        <v>-2985.0746268656872</v>
      </c>
      <c r="Q129" s="259"/>
      <c r="R129" s="259"/>
      <c r="S129" s="259"/>
    </row>
    <row r="130" spans="1:19" ht="17.25" thickBot="1">
      <c r="A130" s="125" t="s">
        <v>98</v>
      </c>
      <c r="B130" s="129">
        <v>4.45</v>
      </c>
      <c r="C130" s="80">
        <v>-2.2421525E-3</v>
      </c>
      <c r="D130" s="106">
        <v>4.45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4.51</v>
      </c>
      <c r="H130" s="107">
        <f>IF(ISNUMBER(G130), (G130 - $B130) / $B130, "")</f>
        <v>1.3483146067415642E-2</v>
      </c>
      <c r="I130" s="110">
        <f>IF(ISNUMBER(G130), $B145 * H130, "")</f>
        <v>2022.4719101123462</v>
      </c>
      <c r="J130" s="106">
        <v>4.47</v>
      </c>
      <c r="K130" s="107">
        <f>IF(ISNUMBER(J130), (J130 - $B130) / $B130, "")</f>
        <v>4.4943820224718142E-3</v>
      </c>
      <c r="L130" s="108">
        <f>IF(ISNUMBER(J130), $B145 * K130, "")</f>
        <v>674.15730337077218</v>
      </c>
      <c r="M130" s="109">
        <v>4.5</v>
      </c>
      <c r="N130" s="107">
        <f>IF(ISNUMBER(M130), (M130 - $B130) / $B130, "")</f>
        <v>1.1235955056179735E-2</v>
      </c>
      <c r="O130" s="108">
        <f>IF(ISNUMBER(M130), $B145 * N130, "")</f>
        <v>1685.3932584269603</v>
      </c>
      <c r="Q130" s="259"/>
      <c r="R130" s="259"/>
      <c r="S130" s="259"/>
    </row>
    <row r="131" spans="1:19" ht="17.25" thickBot="1">
      <c r="A131" s="125" t="s">
        <v>65</v>
      </c>
      <c r="B131" s="126">
        <v>64.099999999999994</v>
      </c>
      <c r="C131" s="77">
        <v>-4.6583850999999997E-3</v>
      </c>
      <c r="D131" s="15">
        <v>63.9</v>
      </c>
      <c r="E131" s="32">
        <f t="shared" ref="E131:E134" si="66">IF(ISNUMBER(D131), (D131 - $B131) / $B131, "")</f>
        <v>-3.1201248049921334E-3</v>
      </c>
      <c r="F131" s="18">
        <f>IF(ISNUMBER(D131), $B145 * E131, "")</f>
        <v>-468.01872074882004</v>
      </c>
      <c r="G131" s="31">
        <v>63.7</v>
      </c>
      <c r="H131" s="32">
        <f t="shared" ref="H131:H134" si="67">IF(ISNUMBER(G131), (G131 - $B131) / $B131, "")</f>
        <v>-6.2402496099842669E-3</v>
      </c>
      <c r="I131" s="101">
        <f>IF(ISNUMBER(G131), $B145 * H131, "")</f>
        <v>-936.03744149764009</v>
      </c>
      <c r="J131" s="15">
        <v>63.4</v>
      </c>
      <c r="K131" s="32">
        <f t="shared" ref="K131:K134" si="68">IF(ISNUMBER(J131), (J131 - $B131) / $B131, "")</f>
        <v>-1.0920436817472633E-2</v>
      </c>
      <c r="L131" s="18">
        <f>IF(ISNUMBER(J131), $B145 * K131, "")</f>
        <v>-1638.0655226208951</v>
      </c>
      <c r="M131" s="31">
        <v>63.4</v>
      </c>
      <c r="N131" s="32">
        <f t="shared" ref="N131:N134" si="69">IF(ISNUMBER(M131), (M131 - $B131) / $B131, "")</f>
        <v>-1.0920436817472633E-2</v>
      </c>
      <c r="O131" s="18">
        <f>IF(ISNUMBER(M131), $B145 * N131, "")</f>
        <v>-1638.0655226208951</v>
      </c>
      <c r="Q131" s="259"/>
      <c r="R131" s="259"/>
      <c r="S131" s="259"/>
    </row>
    <row r="132" spans="1:19" ht="17.25" thickBot="1">
      <c r="A132" s="125" t="s">
        <v>148</v>
      </c>
      <c r="B132" s="126">
        <v>13.8</v>
      </c>
      <c r="C132" s="77">
        <v>-7.1942446E-3</v>
      </c>
      <c r="D132" s="15">
        <v>13.6</v>
      </c>
      <c r="E132" s="32">
        <f t="shared" si="66"/>
        <v>-1.4492753623188482E-2</v>
      </c>
      <c r="F132" s="18">
        <f>IF(ISNUMBER(D132), $B145 * E132, "")</f>
        <v>-2173.9130434782724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13.5</v>
      </c>
      <c r="K132" s="32">
        <f t="shared" si="68"/>
        <v>-2.173913043478266E-2</v>
      </c>
      <c r="L132" s="18">
        <f>IF(ISNUMBER(J132), $B145 * K132, "")</f>
        <v>-3260.8695652173992</v>
      </c>
      <c r="M132" s="31">
        <v>13.5</v>
      </c>
      <c r="N132" s="32">
        <f t="shared" si="69"/>
        <v>-2.173913043478266E-2</v>
      </c>
      <c r="O132" s="18">
        <f>IF(ISNUMBER(M132), $B145 * N132, "")</f>
        <v>-3260.8695652173992</v>
      </c>
      <c r="Q132" s="259"/>
      <c r="R132" s="259"/>
      <c r="S132" s="259"/>
    </row>
    <row r="133" spans="1:19" ht="17.25" thickBot="1">
      <c r="A133" s="125" t="s">
        <v>214</v>
      </c>
      <c r="B133" s="126">
        <v>12.5</v>
      </c>
      <c r="C133" s="77">
        <v>-7.9365079000000005E-3</v>
      </c>
      <c r="D133" s="15">
        <v>12.6</v>
      </c>
      <c r="E133" s="32">
        <f t="shared" si="66"/>
        <v>7.9999999999999724E-3</v>
      </c>
      <c r="F133" s="18">
        <f>IF(ISNUMBER(D133), $B145 * E133, "")</f>
        <v>1199.9999999999959</v>
      </c>
      <c r="G133" s="31">
        <v>12.6</v>
      </c>
      <c r="H133" s="32">
        <f t="shared" si="67"/>
        <v>7.9999999999999724E-3</v>
      </c>
      <c r="I133" s="101">
        <f>IF(ISNUMBER(G133), $B145 * H133, "")</f>
        <v>1199.9999999999959</v>
      </c>
      <c r="J133" s="15">
        <v>12.5</v>
      </c>
      <c r="K133" s="32">
        <f t="shared" si="68"/>
        <v>0</v>
      </c>
      <c r="L133" s="18">
        <f>IF(ISNUMBER(J133), $B145 * K133, "")</f>
        <v>0</v>
      </c>
      <c r="M133" s="31">
        <v>12.4</v>
      </c>
      <c r="N133" s="32">
        <f t="shared" si="69"/>
        <v>-7.9999999999999724E-3</v>
      </c>
      <c r="O133" s="18">
        <f>IF(ISNUMBER(M133), $B145 * N133, "")</f>
        <v>-1199.9999999999959</v>
      </c>
      <c r="Q133" s="33"/>
      <c r="R133" s="33"/>
    </row>
    <row r="134" spans="1:19" ht="17.25" thickBot="1">
      <c r="A134" s="130" t="s">
        <v>188</v>
      </c>
      <c r="B134" s="131">
        <v>18.600000000000001</v>
      </c>
      <c r="C134" s="79">
        <v>-1.06382979E-2</v>
      </c>
      <c r="D134" s="24">
        <v>18.5</v>
      </c>
      <c r="E134" s="25">
        <f t="shared" si="66"/>
        <v>-5.3763440860215813E-3</v>
      </c>
      <c r="F134" s="104">
        <f>IF(ISNUMBER(D134), $B145 * E134, "")</f>
        <v>-806.45161290323722</v>
      </c>
      <c r="G134" s="102">
        <v>18.7</v>
      </c>
      <c r="H134" s="25">
        <f t="shared" si="67"/>
        <v>5.3763440860213904E-3</v>
      </c>
      <c r="I134" s="103">
        <f>IF(ISNUMBER(G134), $B145 * H134, "")</f>
        <v>806.45161290320857</v>
      </c>
      <c r="J134" s="24">
        <v>18.5</v>
      </c>
      <c r="K134" s="25">
        <f t="shared" si="68"/>
        <v>-5.3763440860215813E-3</v>
      </c>
      <c r="L134" s="104">
        <f>IF(ISNUMBER(J134), $B145 * K134, "")</f>
        <v>-806.45161290323722</v>
      </c>
      <c r="M134" s="102">
        <v>18.5</v>
      </c>
      <c r="N134" s="25">
        <f t="shared" si="69"/>
        <v>-5.3763440860215813E-3</v>
      </c>
      <c r="O134" s="104">
        <f>IF(ISNUMBER(M134), $B145 * N134, "")</f>
        <v>-806.45161290323722</v>
      </c>
      <c r="Q134" s="268"/>
      <c r="R134" s="269"/>
      <c r="S134" s="270"/>
    </row>
    <row r="135" spans="1:19">
      <c r="A135" s="123" t="s">
        <v>200</v>
      </c>
      <c r="B135" s="124">
        <v>83</v>
      </c>
      <c r="C135" s="76">
        <v>-1.0727056E-2</v>
      </c>
      <c r="D135" s="13">
        <v>82.7</v>
      </c>
      <c r="E135" s="14">
        <f>IF(ISNUMBER(D135), (D135 - $B135) / $B135, "")</f>
        <v>-3.614457831325267E-3</v>
      </c>
      <c r="F135" s="16">
        <f>IF(ISNUMBER(D135), $B145 * E135, "")</f>
        <v>-542.16867469879003</v>
      </c>
      <c r="G135" s="29">
        <v>82.9</v>
      </c>
      <c r="H135" s="14">
        <f>IF(ISNUMBER(G135), (G135 - $B135) / $B135, "")</f>
        <v>-1.2048192771083653E-3</v>
      </c>
      <c r="I135" s="100">
        <f>IF(ISNUMBER(G135), $B145 * H135, "")</f>
        <v>-180.72289156625479</v>
      </c>
      <c r="J135" s="13">
        <v>82.2</v>
      </c>
      <c r="K135" s="14">
        <f>IF(ISNUMBER(J135), (J135 - $B135) / $B135, "")</f>
        <v>-9.638554216867436E-3</v>
      </c>
      <c r="L135" s="16">
        <f>IF(ISNUMBER(J135), $B145 * K135, "")</f>
        <v>-1445.7831325301154</v>
      </c>
      <c r="M135" s="29">
        <v>82</v>
      </c>
      <c r="N135" s="14">
        <f>IF(ISNUMBER(M135), (M135 - $B135) / $B135, "")</f>
        <v>-1.2048192771084338E-2</v>
      </c>
      <c r="O135" s="16">
        <f>IF(ISNUMBER(M135), $B145 * N135, "")</f>
        <v>-1807.2289156626507</v>
      </c>
      <c r="Q135" s="271"/>
      <c r="R135" s="272"/>
      <c r="S135" s="273"/>
    </row>
    <row r="136" spans="1:19" ht="17.25" thickBot="1">
      <c r="A136" s="125" t="s">
        <v>328</v>
      </c>
      <c r="B136" s="126">
        <v>0.249</v>
      </c>
      <c r="C136" s="77">
        <v>-1.19047619E-2</v>
      </c>
      <c r="D136" s="15">
        <v>0.253</v>
      </c>
      <c r="E136" s="32">
        <f t="shared" ref="E136:E139" si="70">IF(ISNUMBER(D136), (D136 - $B136) / $B136, "")</f>
        <v>1.6064257028112466E-2</v>
      </c>
      <c r="F136" s="18">
        <f>IF(ISNUMBER(D136), $B145 * E136, "")</f>
        <v>2409.63855421687</v>
      </c>
      <c r="G136" s="31">
        <v>0.252</v>
      </c>
      <c r="H136" s="32">
        <f t="shared" ref="H136:H139" si="71">IF(ISNUMBER(G136), (G136 - $B136) / $B136, "")</f>
        <v>1.2048192771084348E-2</v>
      </c>
      <c r="I136" s="101">
        <f>IF(ISNUMBER(G136), $B145 * H136, "")</f>
        <v>1807.2289156626523</v>
      </c>
      <c r="J136" s="15">
        <v>0.253</v>
      </c>
      <c r="K136" s="32">
        <f t="shared" ref="K136:K139" si="72">IF(ISNUMBER(J136), (J136 - $B136) / $B136, "")</f>
        <v>1.6064257028112466E-2</v>
      </c>
      <c r="L136" s="18">
        <f>IF(ISNUMBER(J136), $B145 * K136, "")</f>
        <v>2409.63855421687</v>
      </c>
      <c r="M136" s="31">
        <v>0.252</v>
      </c>
      <c r="N136" s="32">
        <f t="shared" ref="N136:N139" si="73">IF(ISNUMBER(M136), (M136 - $B136) / $B136, "")</f>
        <v>1.2048192771084348E-2</v>
      </c>
      <c r="O136" s="18">
        <f>IF(ISNUMBER(M136), $B145 * N136, "")</f>
        <v>1807.2289156626523</v>
      </c>
      <c r="Q136" s="274"/>
      <c r="R136" s="275"/>
      <c r="S136" s="276"/>
    </row>
    <row r="137" spans="1:19" ht="17.25" thickBot="1">
      <c r="A137" s="125" t="s">
        <v>146</v>
      </c>
      <c r="B137" s="126">
        <v>22.4</v>
      </c>
      <c r="C137" s="77">
        <v>-1.3215859E-2</v>
      </c>
      <c r="D137" s="15">
        <v>22.3</v>
      </c>
      <c r="E137" s="32">
        <f t="shared" si="70"/>
        <v>-4.4642857142856195E-3</v>
      </c>
      <c r="F137" s="18">
        <f>IF(ISNUMBER(D137), $B145 * E137, "")</f>
        <v>-669.6428571428429</v>
      </c>
      <c r="G137" s="31">
        <v>22.2</v>
      </c>
      <c r="H137" s="32">
        <f t="shared" si="71"/>
        <v>-8.9285714285713969E-3</v>
      </c>
      <c r="I137" s="101">
        <f>IF(ISNUMBER(G137), $B145 * H137, "")</f>
        <v>-1339.2857142857094</v>
      </c>
      <c r="J137" s="15">
        <v>22</v>
      </c>
      <c r="K137" s="32">
        <f t="shared" si="72"/>
        <v>-1.7857142857142794E-2</v>
      </c>
      <c r="L137" s="18">
        <f>IF(ISNUMBER(J137), $B145 * K137, "")</f>
        <v>-2678.5714285714189</v>
      </c>
      <c r="M137" s="31">
        <v>22</v>
      </c>
      <c r="N137" s="32">
        <f t="shared" si="73"/>
        <v>-1.7857142857142794E-2</v>
      </c>
      <c r="O137" s="18">
        <f>IF(ISNUMBER(M137), $B145 * N137, "")</f>
        <v>-2678.5714285714189</v>
      </c>
      <c r="Q137" s="259"/>
      <c r="R137" s="259"/>
      <c r="S137" s="259"/>
    </row>
    <row r="138" spans="1:19" ht="17.25" thickBot="1">
      <c r="A138" s="125" t="s">
        <v>232</v>
      </c>
      <c r="B138" s="126">
        <v>81</v>
      </c>
      <c r="C138" s="77">
        <v>-1.8181818200000002E-2</v>
      </c>
      <c r="D138" s="15">
        <v>81.5</v>
      </c>
      <c r="E138" s="32">
        <f t="shared" si="70"/>
        <v>6.1728395061728392E-3</v>
      </c>
      <c r="F138" s="18">
        <f>IF(ISNUMBER(D138), $B145 * E138, "")</f>
        <v>925.92592592592587</v>
      </c>
      <c r="G138" s="31">
        <v>81.3</v>
      </c>
      <c r="H138" s="32">
        <f t="shared" si="71"/>
        <v>3.7037037037036687E-3</v>
      </c>
      <c r="I138" s="101">
        <f>IF(ISNUMBER(G138), $B145 * H138, "")</f>
        <v>555.55555555555031</v>
      </c>
      <c r="J138" s="15">
        <v>81.2</v>
      </c>
      <c r="K138" s="32">
        <f t="shared" si="72"/>
        <v>2.4691358024691709E-3</v>
      </c>
      <c r="L138" s="18">
        <f>IF(ISNUMBER(J138), $B145 * K138, "")</f>
        <v>370.37037037037561</v>
      </c>
      <c r="M138" s="31">
        <v>81.099999999999994</v>
      </c>
      <c r="N138" s="32">
        <f t="shared" si="73"/>
        <v>1.2345679012344976E-3</v>
      </c>
      <c r="O138" s="18">
        <f>IF(ISNUMBER(M138), $B145 * N138, "")</f>
        <v>185.18518518517465</v>
      </c>
      <c r="Q138" s="254"/>
      <c r="R138" s="254"/>
      <c r="S138" s="254"/>
    </row>
    <row r="139" spans="1:19" ht="17.25" thickBot="1">
      <c r="A139" s="127" t="s">
        <v>206</v>
      </c>
      <c r="B139" s="128">
        <v>15.8</v>
      </c>
      <c r="C139" s="78">
        <v>-1.8633540399999999E-2</v>
      </c>
      <c r="D139" s="20">
        <v>15.7</v>
      </c>
      <c r="E139" s="21">
        <f t="shared" si="70"/>
        <v>-6.3291139240507222E-3</v>
      </c>
      <c r="F139" s="22">
        <f>IF(ISNUMBER(D139), $B145 * E139, "")</f>
        <v>-949.36708860760837</v>
      </c>
      <c r="G139" s="30">
        <v>15.8</v>
      </c>
      <c r="H139" s="21">
        <f t="shared" si="71"/>
        <v>0</v>
      </c>
      <c r="I139" s="105">
        <f>IF(ISNUMBER(G139), $B145 * H139, "")</f>
        <v>0</v>
      </c>
      <c r="J139" s="20">
        <v>15.7</v>
      </c>
      <c r="K139" s="21">
        <f t="shared" si="72"/>
        <v>-6.3291139240507222E-3</v>
      </c>
      <c r="L139" s="22">
        <f>IF(ISNUMBER(J139), $B145 * K139, "")</f>
        <v>-949.36708860760837</v>
      </c>
      <c r="M139" s="30">
        <v>15.8</v>
      </c>
      <c r="N139" s="21">
        <f t="shared" si="73"/>
        <v>0</v>
      </c>
      <c r="O139" s="22">
        <f>IF(ISNUMBER(M139), $B145 * N139, "")</f>
        <v>0</v>
      </c>
      <c r="Q139" s="254"/>
      <c r="R139" s="254"/>
      <c r="S139" s="254"/>
    </row>
    <row r="140" spans="1:19" ht="17.25" thickBot="1">
      <c r="A140" s="125" t="s">
        <v>72</v>
      </c>
      <c r="B140" s="129">
        <v>36.299999999999997</v>
      </c>
      <c r="C140" s="80">
        <v>-3.71352785E-2</v>
      </c>
      <c r="D140" s="106">
        <v>35.799999999999997</v>
      </c>
      <c r="E140" s="107">
        <f>IF(ISNUMBER(D140), (D140 - $B140) / $B140, "")</f>
        <v>-1.3774104683195593E-2</v>
      </c>
      <c r="F140" s="108">
        <f>IF(ISNUMBER(D140), $B145 * E140, "")</f>
        <v>-2066.1157024793388</v>
      </c>
      <c r="G140" s="109">
        <v>36</v>
      </c>
      <c r="H140" s="107">
        <f>IF(ISNUMBER(G140), (G140 - $B140) / $B140, "")</f>
        <v>-8.2644628099172775E-3</v>
      </c>
      <c r="I140" s="110">
        <f>IF(ISNUMBER(G140), $B145 * H140, "")</f>
        <v>-1239.6694214875915</v>
      </c>
      <c r="J140" s="106">
        <v>35.799999999999997</v>
      </c>
      <c r="K140" s="107">
        <f>IF(ISNUMBER(J140), (J140 - $B140) / $B140, "")</f>
        <v>-1.3774104683195593E-2</v>
      </c>
      <c r="L140" s="108">
        <f>IF(ISNUMBER(J140), $B145 * K140, "")</f>
        <v>-2066.1157024793388</v>
      </c>
      <c r="M140" s="109">
        <v>35.799999999999997</v>
      </c>
      <c r="N140" s="107">
        <f>IF(ISNUMBER(M140), (M140 - $B140) / $B140, "")</f>
        <v>-1.3774104683195593E-2</v>
      </c>
      <c r="O140" s="108">
        <f>IF(ISNUMBER(M140), $B145 * N140, "")</f>
        <v>-2066.1157024793388</v>
      </c>
      <c r="Q140" s="259"/>
      <c r="R140" s="259"/>
      <c r="S140" s="259"/>
    </row>
    <row r="141" spans="1:19" ht="17.25" thickBot="1">
      <c r="A141" s="125" t="s">
        <v>176</v>
      </c>
      <c r="B141" s="126">
        <v>23.6</v>
      </c>
      <c r="C141" s="77">
        <v>-4.4534413000000002E-2</v>
      </c>
      <c r="D141" s="15">
        <v>23.5</v>
      </c>
      <c r="E141" s="32">
        <f t="shared" ref="E141:E144" si="74">IF(ISNUMBER(D141), (D141 - $B141) / $B141, "")</f>
        <v>-4.2372881355932802E-3</v>
      </c>
      <c r="F141" s="18">
        <f>IF(ISNUMBER(D141), $B145 * E141, "")</f>
        <v>-635.59322033899207</v>
      </c>
      <c r="G141" s="31">
        <v>23.6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23.4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>
        <v>23.4</v>
      </c>
      <c r="N141" s="32">
        <f t="shared" ref="N141:N144" si="77">IF(ISNUMBER(M141), (M141 - $B141) / $B141, "")</f>
        <v>-8.4745762711865603E-3</v>
      </c>
      <c r="O141" s="18">
        <f>IF(ISNUMBER(M141), $B145 * N141, "")</f>
        <v>-1271.1864406779841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-3.2102570433778311E-3</v>
      </c>
      <c r="F145" s="28">
        <f>SUM(F125:F144)</f>
        <v>-8186.1554606134678</v>
      </c>
      <c r="G145" s="26" t="s">
        <v>269</v>
      </c>
      <c r="H145" s="27">
        <f>IF(COUNT(H125:H144), SUM(H125:H144) / COUNT(H125:H144), 0)</f>
        <v>-7.3090856389085681E-4</v>
      </c>
      <c r="I145" s="28">
        <f>SUM(I125:I144)</f>
        <v>-1863.8168379216841</v>
      </c>
      <c r="J145" s="26" t="s">
        <v>269</v>
      </c>
      <c r="K145" s="27">
        <f>IF(COUNT(K125:K144), SUM(K125:K144) / COUNT(K125:K144), 0)</f>
        <v>-6.6914820988831199E-3</v>
      </c>
      <c r="L145" s="28">
        <f>SUM(L125:L144)</f>
        <v>-17063.279352151956</v>
      </c>
      <c r="M145" s="26" t="s">
        <v>269</v>
      </c>
      <c r="N145" s="27">
        <f>IF(COUNT(N125:N144), SUM(N125:N144) / COUNT(N125:N144), 0)</f>
        <v>-4.7515965184300899E-3</v>
      </c>
      <c r="O145" s="28">
        <f>SUM(O125:O144)</f>
        <v>-12116.571121996731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1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2021-10-17(일) 오전 00:00</v>
      </c>
      <c r="C150" s="297"/>
      <c r="D150" s="256" t="str">
        <f>TEXT($G$1, "[$-ko-KR]yyyy-mm-dd(ddd) ") &amp; "오후 14:00"</f>
        <v>2021-10-17(일) 오후 14:00</v>
      </c>
      <c r="E150" s="257"/>
      <c r="F150" s="258"/>
      <c r="G150" s="256" t="str">
        <f>TEXT($G$1, "[$-ko-KR]yyyy-mm-dd(ddd) ") &amp; "오후 19:00"</f>
        <v>2021-10-17(일) 오후 19:00</v>
      </c>
      <c r="H150" s="257"/>
      <c r="I150" s="258"/>
      <c r="J150" s="256" t="str">
        <f>TEXT($G$1, "[$-ko-KR]yyyy-mm-dd(ddd) ") &amp; "오후 21:00"</f>
        <v>2021-10-17(일) 오후 21:00</v>
      </c>
      <c r="K150" s="257"/>
      <c r="L150" s="258"/>
      <c r="M150" s="256" t="str">
        <f>TEXT($G$1+1, "[$-ko-KR]yyyy-mm-dd(ddd) ") &amp; "오전 00:00"</f>
        <v>2021-10-18(월)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2" t="s">
        <v>58</v>
      </c>
      <c r="H151" s="223" t="s">
        <v>266</v>
      </c>
      <c r="I151" s="22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128</v>
      </c>
      <c r="B152" s="124">
        <v>143</v>
      </c>
      <c r="C152" s="76">
        <v>0</v>
      </c>
      <c r="D152" s="13">
        <v>143</v>
      </c>
      <c r="E152" s="14">
        <f>IF(ISNUMBER(D152), (D152 - $B152) / $B152, "")</f>
        <v>0</v>
      </c>
      <c r="F152" s="16">
        <f>IF(ISNUMBER(D152), $B172 * E152, "")</f>
        <v>0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139</v>
      </c>
      <c r="K152" s="14">
        <f>IF(ISNUMBER(J152), (J152 - $B152) / $B152, "")</f>
        <v>-2.7972027972027972E-2</v>
      </c>
      <c r="L152" s="16">
        <f>IF(ISNUMBER(J152), $B172 * K152, "")</f>
        <v>-4195.8041958041958</v>
      </c>
      <c r="M152" s="29">
        <v>141</v>
      </c>
      <c r="N152" s="14">
        <f>IF(ISNUMBER(M152), (M152 - $B152) / $B152, "")</f>
        <v>-1.3986013986013986E-2</v>
      </c>
      <c r="O152" s="16">
        <f>IF(ISNUMBER(M152), $B172 * N152, "")</f>
        <v>-2097.9020979020979</v>
      </c>
      <c r="Q152" s="254"/>
      <c r="R152" s="254"/>
      <c r="S152" s="254"/>
    </row>
    <row r="153" spans="1:19" ht="17.25" thickBot="1">
      <c r="A153" s="125" t="s">
        <v>126</v>
      </c>
      <c r="B153" s="126">
        <v>148</v>
      </c>
      <c r="C153" s="77">
        <v>0</v>
      </c>
      <c r="D153" s="15">
        <v>146</v>
      </c>
      <c r="E153" s="32">
        <f t="shared" ref="E153:E156" si="78">IF(ISNUMBER(D153), (D153 - $B153) / $B153, "")</f>
        <v>-1.3513513513513514E-2</v>
      </c>
      <c r="F153" s="18">
        <f>IF(ISNUMBER(D153), $B172 * E153, "")</f>
        <v>-2027.0270270270271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146</v>
      </c>
      <c r="K153" s="32">
        <f t="shared" ref="K153:K156" si="80">IF(ISNUMBER(J153), (J153 - $B153) / $B153, "")</f>
        <v>-1.3513513513513514E-2</v>
      </c>
      <c r="L153" s="18">
        <f>IF(ISNUMBER(J153), $B172 * K153, "")</f>
        <v>-2027.0270270270271</v>
      </c>
      <c r="M153" s="31">
        <v>155</v>
      </c>
      <c r="N153" s="32">
        <f t="shared" ref="N153:N156" si="81">IF(ISNUMBER(M153), (M153 - $B153) / $B153, "")</f>
        <v>4.72972972972973E-2</v>
      </c>
      <c r="O153" s="18">
        <f>IF(ISNUMBER(M153), $B172 * N153, "")</f>
        <v>7094.594594594595</v>
      </c>
      <c r="Q153" s="254"/>
      <c r="R153" s="254"/>
      <c r="S153" s="254"/>
    </row>
    <row r="154" spans="1:19" ht="17.25" thickBot="1">
      <c r="A154" s="125" t="s">
        <v>122</v>
      </c>
      <c r="B154" s="126">
        <v>588</v>
      </c>
      <c r="C154" s="77">
        <v>-1.6977928999999999E-3</v>
      </c>
      <c r="D154" s="15">
        <v>591</v>
      </c>
      <c r="E154" s="32">
        <f t="shared" si="78"/>
        <v>5.1020408163265302E-3</v>
      </c>
      <c r="F154" s="18">
        <f>IF(ISNUMBER(D154), $B172 * E154, "")</f>
        <v>765.30612244897952</v>
      </c>
      <c r="G154" s="31">
        <v>590</v>
      </c>
      <c r="H154" s="32">
        <f t="shared" si="79"/>
        <v>3.4013605442176869E-3</v>
      </c>
      <c r="I154" s="101">
        <f>IF(ISNUMBER(G154), $B172 * H154, "")</f>
        <v>510.20408163265301</v>
      </c>
      <c r="J154" s="15">
        <v>589</v>
      </c>
      <c r="K154" s="32">
        <f t="shared" si="80"/>
        <v>1.7006802721088435E-3</v>
      </c>
      <c r="L154" s="18">
        <f>IF(ISNUMBER(J154), $B172 * K154, "")</f>
        <v>255.10204081632651</v>
      </c>
      <c r="M154" s="31">
        <v>589</v>
      </c>
      <c r="N154" s="32">
        <f t="shared" si="81"/>
        <v>1.7006802721088435E-3</v>
      </c>
      <c r="O154" s="18">
        <f>IF(ISNUMBER(M154), $B172 * N154, "")</f>
        <v>255.10204081632651</v>
      </c>
      <c r="Q154" s="259"/>
      <c r="R154" s="259"/>
      <c r="S154" s="259"/>
    </row>
    <row r="155" spans="1:19" ht="17.25" thickBot="1">
      <c r="A155" s="125" t="s">
        <v>112</v>
      </c>
      <c r="B155" s="126">
        <v>905</v>
      </c>
      <c r="C155" s="77">
        <v>-4.4004400000000003E-3</v>
      </c>
      <c r="D155" s="15">
        <v>925</v>
      </c>
      <c r="E155" s="32">
        <f t="shared" si="78"/>
        <v>2.2099447513812154E-2</v>
      </c>
      <c r="F155" s="18">
        <f>IF(ISNUMBER(D155), $B172 * E155, "")</f>
        <v>3314.917127071823</v>
      </c>
      <c r="G155" s="31">
        <v>924</v>
      </c>
      <c r="H155" s="32">
        <f t="shared" si="79"/>
        <v>2.0994475138121547E-2</v>
      </c>
      <c r="I155" s="101">
        <f>IF(ISNUMBER(G155), $B172 * H155, "")</f>
        <v>3149.1712707182323</v>
      </c>
      <c r="J155" s="15">
        <v>916</v>
      </c>
      <c r="K155" s="32">
        <f t="shared" si="80"/>
        <v>1.2154696132596685E-2</v>
      </c>
      <c r="L155" s="18">
        <f>IF(ISNUMBER(J155), $B172 * K155, "")</f>
        <v>1823.2044198895028</v>
      </c>
      <c r="M155" s="31">
        <v>909</v>
      </c>
      <c r="N155" s="32">
        <f t="shared" si="81"/>
        <v>4.4198895027624313E-3</v>
      </c>
      <c r="O155" s="18">
        <f>IF(ISNUMBER(M155), $B172 * N155, "")</f>
        <v>662.98342541436466</v>
      </c>
      <c r="Q155" s="259"/>
      <c r="R155" s="259"/>
      <c r="S155" s="259"/>
    </row>
    <row r="156" spans="1:19" ht="17.25" thickBot="1">
      <c r="A156" s="127" t="s">
        <v>57</v>
      </c>
      <c r="B156" s="128">
        <v>212</v>
      </c>
      <c r="C156" s="78">
        <v>-4.6948357000000003E-3</v>
      </c>
      <c r="D156" s="20">
        <v>211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211</v>
      </c>
      <c r="H156" s="21">
        <f t="shared" si="79"/>
        <v>-4.7169811320754715E-3</v>
      </c>
      <c r="I156" s="105">
        <f>IF(ISNUMBER(G156), $B172 * H156, "")</f>
        <v>-707.54716981132071</v>
      </c>
      <c r="J156" s="20">
        <v>210</v>
      </c>
      <c r="K156" s="21">
        <f t="shared" si="80"/>
        <v>-9.433962264150943E-3</v>
      </c>
      <c r="L156" s="22">
        <f>IF(ISNUMBER(J156), $B172 * K156, "")</f>
        <v>-1415.0943396226414</v>
      </c>
      <c r="M156" s="30">
        <v>210</v>
      </c>
      <c r="N156" s="21">
        <f t="shared" si="81"/>
        <v>-9.433962264150943E-3</v>
      </c>
      <c r="O156" s="22">
        <f>IF(ISNUMBER(M156), $B172 * N156, "")</f>
        <v>-1415.0943396226414</v>
      </c>
      <c r="Q156" s="259"/>
      <c r="R156" s="259"/>
      <c r="S156" s="259"/>
    </row>
    <row r="157" spans="1:19" ht="17.25" thickBot="1">
      <c r="A157" s="125" t="s">
        <v>108</v>
      </c>
      <c r="B157" s="129">
        <v>170</v>
      </c>
      <c r="C157" s="80">
        <v>-5.8479532000000004E-3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169</v>
      </c>
      <c r="H157" s="107">
        <f>IF(ISNUMBER(G157), (G157 - $B157) / $B157, "")</f>
        <v>-5.8823529411764705E-3</v>
      </c>
      <c r="I157" s="110">
        <f>IF(ISNUMBER(G157), $B172 * H157, "")</f>
        <v>-882.35294117647061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>
        <v>168</v>
      </c>
      <c r="N157" s="107">
        <f>IF(ISNUMBER(M157), (M157 - $B157) / $B157, "")</f>
        <v>-1.1764705882352941E-2</v>
      </c>
      <c r="O157" s="108">
        <f>IF(ISNUMBER(M157), $B172 * N157, "")</f>
        <v>-1764.7058823529412</v>
      </c>
      <c r="Q157" s="259"/>
      <c r="R157" s="259"/>
      <c r="S157" s="259"/>
    </row>
    <row r="158" spans="1:19" ht="17.25" thickBot="1">
      <c r="A158" s="125" t="s">
        <v>162</v>
      </c>
      <c r="B158" s="126">
        <v>737</v>
      </c>
      <c r="C158" s="77">
        <v>-9.4086021999999995E-3</v>
      </c>
      <c r="D158" s="15">
        <v>738</v>
      </c>
      <c r="E158" s="32">
        <f t="shared" ref="E158:E161" si="82">IF(ISNUMBER(D158), (D158 - $B158) / $B158, "")</f>
        <v>1.3568521031207597E-3</v>
      </c>
      <c r="F158" s="18">
        <f>IF(ISNUMBER(D158), $B172 * E158, "")</f>
        <v>203.52781546811397</v>
      </c>
      <c r="G158" s="31">
        <v>742</v>
      </c>
      <c r="H158" s="32">
        <f t="shared" ref="H158:H161" si="83">IF(ISNUMBER(G158), (G158 - $B158) / $B158, "")</f>
        <v>6.7842605156037995E-3</v>
      </c>
      <c r="I158" s="101">
        <f>IF(ISNUMBER(G158), $B172 * H158, "")</f>
        <v>1017.6390773405699</v>
      </c>
      <c r="J158" s="15">
        <v>740</v>
      </c>
      <c r="K158" s="32">
        <f t="shared" ref="K158:K161" si="84">IF(ISNUMBER(J158), (J158 - $B158) / $B158, "")</f>
        <v>4.0705563093622792E-3</v>
      </c>
      <c r="L158" s="18">
        <f>IF(ISNUMBER(J158), $B172 * K158, "")</f>
        <v>610.58344640434188</v>
      </c>
      <c r="M158" s="31">
        <v>739</v>
      </c>
      <c r="N158" s="32">
        <f t="shared" ref="N158:N161" si="85">IF(ISNUMBER(M158), (M158 - $B158) / $B158, "")</f>
        <v>2.7137042062415195E-3</v>
      </c>
      <c r="O158" s="18">
        <f>IF(ISNUMBER(M158), $B172 * N158, "")</f>
        <v>407.05563093622794</v>
      </c>
      <c r="Q158" s="259"/>
      <c r="R158" s="259"/>
      <c r="S158" s="259"/>
    </row>
    <row r="159" spans="1:19" ht="17.25" thickBot="1">
      <c r="A159" s="125" t="s">
        <v>234</v>
      </c>
      <c r="B159" s="126">
        <v>711</v>
      </c>
      <c r="C159" s="77">
        <v>-9.7493036000000002E-3</v>
      </c>
      <c r="D159" s="15">
        <v>710</v>
      </c>
      <c r="E159" s="32">
        <f t="shared" si="82"/>
        <v>-1.4064697609001407E-3</v>
      </c>
      <c r="F159" s="18">
        <f>IF(ISNUMBER(D159), $B172 * E159, "")</f>
        <v>-210.9704641350211</v>
      </c>
      <c r="G159" s="31">
        <v>710</v>
      </c>
      <c r="H159" s="32">
        <f t="shared" si="83"/>
        <v>-1.4064697609001407E-3</v>
      </c>
      <c r="I159" s="101">
        <f>IF(ISNUMBER(G159), $B172 * H159, "")</f>
        <v>-210.9704641350211</v>
      </c>
      <c r="J159" s="15">
        <v>707</v>
      </c>
      <c r="K159" s="32">
        <f t="shared" si="84"/>
        <v>-5.6258790436005627E-3</v>
      </c>
      <c r="L159" s="18">
        <f>IF(ISNUMBER(J159), $B172 * K159, "")</f>
        <v>-843.88185654008441</v>
      </c>
      <c r="M159" s="31">
        <v>708</v>
      </c>
      <c r="N159" s="32">
        <f t="shared" si="85"/>
        <v>-4.2194092827004216E-3</v>
      </c>
      <c r="O159" s="18">
        <f>IF(ISNUMBER(M159), $B172 * N159, "")</f>
        <v>-632.91139240506322</v>
      </c>
      <c r="Q159" s="259"/>
      <c r="R159" s="259"/>
      <c r="S159" s="259"/>
    </row>
    <row r="160" spans="1:19" ht="17.25" thickBot="1">
      <c r="A160" s="125" t="s">
        <v>136</v>
      </c>
      <c r="B160" s="126">
        <v>348</v>
      </c>
      <c r="C160" s="77">
        <v>-1.13636364E-2</v>
      </c>
      <c r="D160" s="15">
        <v>347</v>
      </c>
      <c r="E160" s="32">
        <f t="shared" si="82"/>
        <v>-2.8735632183908046E-3</v>
      </c>
      <c r="F160" s="18">
        <f>IF(ISNUMBER(D160), $B172 * E160, "")</f>
        <v>-431.0344827586207</v>
      </c>
      <c r="G160" s="31">
        <v>347</v>
      </c>
      <c r="H160" s="32">
        <f t="shared" si="83"/>
        <v>-2.8735632183908046E-3</v>
      </c>
      <c r="I160" s="101">
        <f>IF(ISNUMBER(G160), $B172 * H160, "")</f>
        <v>-431.0344827586207</v>
      </c>
      <c r="J160" s="15">
        <v>349</v>
      </c>
      <c r="K160" s="32">
        <f t="shared" si="84"/>
        <v>2.8735632183908046E-3</v>
      </c>
      <c r="L160" s="18">
        <f>IF(ISNUMBER(J160), $B172 * K160, "")</f>
        <v>431.0344827586207</v>
      </c>
      <c r="M160" s="31">
        <v>350</v>
      </c>
      <c r="N160" s="32">
        <f t="shared" si="85"/>
        <v>5.7471264367816091E-3</v>
      </c>
      <c r="O160" s="18">
        <f>IF(ISNUMBER(M160), $B172 * N160, "")</f>
        <v>862.06896551724139</v>
      </c>
      <c r="Q160" s="33"/>
      <c r="R160" s="33"/>
    </row>
    <row r="161" spans="1:19" ht="17.25" thickBot="1">
      <c r="A161" s="130" t="s">
        <v>240</v>
      </c>
      <c r="B161" s="131">
        <v>643</v>
      </c>
      <c r="C161" s="79">
        <v>-1.2288786499999999E-2</v>
      </c>
      <c r="D161" s="24">
        <v>648</v>
      </c>
      <c r="E161" s="25">
        <f t="shared" si="82"/>
        <v>7.7760497667185074E-3</v>
      </c>
      <c r="F161" s="104">
        <f>IF(ISNUMBER(D161), $B172 * E161, "")</f>
        <v>1166.4074650077762</v>
      </c>
      <c r="G161" s="102">
        <v>646</v>
      </c>
      <c r="H161" s="25">
        <f t="shared" si="83"/>
        <v>4.6656298600311046E-3</v>
      </c>
      <c r="I161" s="103">
        <f>IF(ISNUMBER(G161), $B172 * H161, "")</f>
        <v>699.84447900466569</v>
      </c>
      <c r="J161" s="24">
        <v>642</v>
      </c>
      <c r="K161" s="25">
        <f t="shared" si="84"/>
        <v>-1.5552099533437014E-3</v>
      </c>
      <c r="L161" s="104">
        <f>IF(ISNUMBER(J161), $B172 * K161, "")</f>
        <v>-233.28149300155522</v>
      </c>
      <c r="M161" s="102">
        <v>640</v>
      </c>
      <c r="N161" s="25">
        <f t="shared" si="85"/>
        <v>-4.6656298600311046E-3</v>
      </c>
      <c r="O161" s="104">
        <f>IF(ISNUMBER(M161), $B172 * N161, "")</f>
        <v>-699.84447900466569</v>
      </c>
      <c r="Q161" s="268"/>
      <c r="R161" s="269"/>
      <c r="S161" s="270"/>
    </row>
    <row r="162" spans="1:19">
      <c r="A162" s="123" t="s">
        <v>230</v>
      </c>
      <c r="B162" s="124">
        <v>940</v>
      </c>
      <c r="C162" s="76">
        <v>-1.36411333E-2</v>
      </c>
      <c r="D162" s="13">
        <v>972</v>
      </c>
      <c r="E162" s="14">
        <f>IF(ISNUMBER(D162), (D162 - $B162) / $B162, "")</f>
        <v>3.4042553191489362E-2</v>
      </c>
      <c r="F162" s="16">
        <f>IF(ISNUMBER(D162), $B172 * E162, "")</f>
        <v>5106.3829787234044</v>
      </c>
      <c r="G162" s="29">
        <v>978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965</v>
      </c>
      <c r="K162" s="14">
        <f>IF(ISNUMBER(J162), (J162 - $B162) / $B162, "")</f>
        <v>2.6595744680851064E-2</v>
      </c>
      <c r="L162" s="16">
        <f>IF(ISNUMBER(J162), $B172 * K162, "")</f>
        <v>3989.3617021276596</v>
      </c>
      <c r="M162" s="29">
        <v>959</v>
      </c>
      <c r="N162" s="14">
        <f>IF(ISNUMBER(M162), (M162 - $B162) / $B162, "")</f>
        <v>2.021276595744681E-2</v>
      </c>
      <c r="O162" s="16">
        <f>IF(ISNUMBER(M162), $B172 * N162, "")</f>
        <v>3031.9148936170213</v>
      </c>
      <c r="Q162" s="271"/>
      <c r="R162" s="272"/>
      <c r="S162" s="273"/>
    </row>
    <row r="163" spans="1:19" ht="17.25" thickBot="1">
      <c r="A163" s="125" t="s">
        <v>198</v>
      </c>
      <c r="B163" s="126">
        <v>208</v>
      </c>
      <c r="C163" s="77">
        <v>-1.42180095E-2</v>
      </c>
      <c r="D163" s="15">
        <v>214</v>
      </c>
      <c r="E163" s="32">
        <f t="shared" ref="E163:E166" si="86">IF(ISNUMBER(D163), (D163 - $B163) / $B163, "")</f>
        <v>2.8846153846153848E-2</v>
      </c>
      <c r="F163" s="18">
        <f>IF(ISNUMBER(D163), $B172 * E163, "")</f>
        <v>4326.9230769230771</v>
      </c>
      <c r="G163" s="31">
        <v>217</v>
      </c>
      <c r="H163" s="32">
        <f t="shared" ref="H163:H166" si="87">IF(ISNUMBER(G163), (G163 - $B163) / $B163, "")</f>
        <v>4.3269230769230768E-2</v>
      </c>
      <c r="I163" s="101">
        <f>IF(ISNUMBER(G163), $B172 * H163, "")</f>
        <v>6490.3846153846152</v>
      </c>
      <c r="J163" s="15">
        <v>218</v>
      </c>
      <c r="K163" s="32">
        <f t="shared" ref="K163:K166" si="88">IF(ISNUMBER(J163), (J163 - $B163) / $B163, "")</f>
        <v>4.807692307692308E-2</v>
      </c>
      <c r="L163" s="18">
        <f>IF(ISNUMBER(J163), $B172 * K163, "")</f>
        <v>7211.5384615384619</v>
      </c>
      <c r="M163" s="31">
        <v>212</v>
      </c>
      <c r="N163" s="32">
        <f t="shared" ref="N163:N166" si="89">IF(ISNUMBER(M163), (M163 - $B163) / $B163, "")</f>
        <v>1.9230769230769232E-2</v>
      </c>
      <c r="O163" s="18">
        <f>IF(ISNUMBER(M163), $B172 * N163, "")</f>
        <v>2884.6153846153848</v>
      </c>
      <c r="Q163" s="274"/>
      <c r="R163" s="275"/>
      <c r="S163" s="276"/>
    </row>
    <row r="164" spans="1:19" ht="17.25" thickBot="1">
      <c r="A164" s="125" t="s">
        <v>192</v>
      </c>
      <c r="B164" s="126">
        <v>128</v>
      </c>
      <c r="C164" s="77">
        <v>-1.5384615399999999E-2</v>
      </c>
      <c r="D164" s="15">
        <v>127</v>
      </c>
      <c r="E164" s="32">
        <f t="shared" si="86"/>
        <v>-7.8125E-3</v>
      </c>
      <c r="F164" s="18">
        <f>IF(ISNUMBER(D164), $B172 * E164, "")</f>
        <v>-1171.875</v>
      </c>
      <c r="G164" s="31">
        <v>128</v>
      </c>
      <c r="H164" s="32">
        <f t="shared" si="87"/>
        <v>0</v>
      </c>
      <c r="I164" s="101">
        <f>IF(ISNUMBER(G164), $B172 * H164, "")</f>
        <v>0</v>
      </c>
      <c r="J164" s="15">
        <v>127</v>
      </c>
      <c r="K164" s="32">
        <f t="shared" si="88"/>
        <v>-7.8125E-3</v>
      </c>
      <c r="L164" s="18">
        <f>IF(ISNUMBER(J164), $B172 * K164, "")</f>
        <v>-1171.875</v>
      </c>
      <c r="M164" s="31">
        <v>128</v>
      </c>
      <c r="N164" s="32">
        <f t="shared" si="89"/>
        <v>0</v>
      </c>
      <c r="O164" s="18">
        <f>IF(ISNUMBER(M164), $B172 * N164, "")</f>
        <v>0</v>
      </c>
      <c r="Q164" s="259"/>
      <c r="R164" s="259"/>
      <c r="S164" s="259"/>
    </row>
    <row r="165" spans="1:19" ht="17.25" thickBot="1">
      <c r="A165" s="125" t="s">
        <v>190</v>
      </c>
      <c r="B165" s="126">
        <v>374</v>
      </c>
      <c r="C165" s="77">
        <v>-1.5789473700000001E-2</v>
      </c>
      <c r="D165" s="15">
        <v>374</v>
      </c>
      <c r="E165" s="32">
        <f t="shared" si="86"/>
        <v>0</v>
      </c>
      <c r="F165" s="18">
        <f>IF(ISNUMBER(D165), $B172 * E165, "")</f>
        <v>0</v>
      </c>
      <c r="G165" s="31">
        <v>376</v>
      </c>
      <c r="H165" s="32">
        <f t="shared" si="87"/>
        <v>5.3475935828877002E-3</v>
      </c>
      <c r="I165" s="101">
        <f>IF(ISNUMBER(G165), $B172 * H165, "")</f>
        <v>802.13903743315507</v>
      </c>
      <c r="J165" s="15">
        <v>374</v>
      </c>
      <c r="K165" s="32">
        <f t="shared" si="88"/>
        <v>0</v>
      </c>
      <c r="L165" s="18">
        <f>IF(ISNUMBER(J165), $B172 * K165, "")</f>
        <v>0</v>
      </c>
      <c r="M165" s="31">
        <v>367</v>
      </c>
      <c r="N165" s="32">
        <f t="shared" si="89"/>
        <v>-1.871657754010695E-2</v>
      </c>
      <c r="O165" s="18">
        <f>IF(ISNUMBER(M165), $B172 * N165, "")</f>
        <v>-2807.4866310160423</v>
      </c>
      <c r="Q165" s="254"/>
      <c r="R165" s="254"/>
      <c r="S165" s="254"/>
    </row>
    <row r="166" spans="1:19" ht="17.25" thickBot="1">
      <c r="A166" s="127" t="s">
        <v>218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233</v>
      </c>
      <c r="H166" s="21">
        <f t="shared" si="87"/>
        <v>4.3103448275862068E-3</v>
      </c>
      <c r="I166" s="105">
        <f>IF(ISNUMBER(G166), $B172 * H166, "")</f>
        <v>646.55172413793105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232</v>
      </c>
      <c r="N166" s="21">
        <f t="shared" si="89"/>
        <v>0</v>
      </c>
      <c r="O166" s="22">
        <f>IF(ISNUMBER(M166), $B172 * N166, "")</f>
        <v>0</v>
      </c>
      <c r="Q166" s="254"/>
      <c r="R166" s="254"/>
      <c r="S166" s="254"/>
    </row>
    <row r="167" spans="1:19" ht="17.25" thickBot="1">
      <c r="A167" s="125" t="s">
        <v>252</v>
      </c>
      <c r="B167" s="129">
        <v>391</v>
      </c>
      <c r="C167" s="80">
        <v>-1.7587939699999999E-2</v>
      </c>
      <c r="D167" s="106">
        <v>396</v>
      </c>
      <c r="E167" s="107">
        <f>IF(ISNUMBER(D167), (D167 - $B167) / $B167, "")</f>
        <v>1.278772378516624E-2</v>
      </c>
      <c r="F167" s="108">
        <f>IF(ISNUMBER(D167), $B172 * E167, "")</f>
        <v>1918.158567774936</v>
      </c>
      <c r="G167" s="109">
        <v>398</v>
      </c>
      <c r="H167" s="107">
        <f>IF(ISNUMBER(G167), (G167 - $B167) / $B167, "")</f>
        <v>1.7902813299232736E-2</v>
      </c>
      <c r="I167" s="110">
        <f>IF(ISNUMBER(G167), $B172 * H167, "")</f>
        <v>2685.4219948849104</v>
      </c>
      <c r="J167" s="106">
        <v>392</v>
      </c>
      <c r="K167" s="107">
        <f>IF(ISNUMBER(J167), (J167 - $B167) / $B167, "")</f>
        <v>2.5575447570332483E-3</v>
      </c>
      <c r="L167" s="108">
        <f>IF(ISNUMBER(J167), $B172 * K167, "")</f>
        <v>383.63171355498724</v>
      </c>
      <c r="M167" s="109">
        <v>394</v>
      </c>
      <c r="N167" s="107">
        <f>IF(ISNUMBER(M167), (M167 - $B167) / $B167, "")</f>
        <v>7.6726342710997444E-3</v>
      </c>
      <c r="O167" s="108">
        <f>IF(ISNUMBER(M167), $B172 * N167, "")</f>
        <v>1150.8951406649617</v>
      </c>
      <c r="Q167" s="259"/>
      <c r="R167" s="259"/>
      <c r="S167" s="259"/>
    </row>
    <row r="168" spans="1:19" ht="17.25" thickBot="1">
      <c r="A168" s="125" t="s">
        <v>172</v>
      </c>
      <c r="B168" s="126">
        <v>431</v>
      </c>
      <c r="C168" s="77">
        <v>-1.8223234599999999E-2</v>
      </c>
      <c r="D168" s="15">
        <v>431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433</v>
      </c>
      <c r="H168" s="32">
        <f t="shared" ref="H168:H171" si="91">IF(ISNUMBER(G168), (G168 - $B168) / $B168, "")</f>
        <v>4.6403712296983757E-3</v>
      </c>
      <c r="I168" s="101">
        <f>IF(ISNUMBER(G168), $B172 * H168, "")</f>
        <v>696.05568445475637</v>
      </c>
      <c r="J168" s="15">
        <v>431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429</v>
      </c>
      <c r="N168" s="32">
        <f t="shared" ref="N168:N171" si="93">IF(ISNUMBER(M168), (M168 - $B168) / $B168, "")</f>
        <v>-4.6403712296983757E-3</v>
      </c>
      <c r="O168" s="18">
        <f>IF(ISNUMBER(M168), $B172 * N168, "")</f>
        <v>-696.05568445475637</v>
      </c>
      <c r="Q168" s="259"/>
      <c r="R168" s="259"/>
      <c r="S168" s="259"/>
    </row>
    <row r="169" spans="1:19" ht="17.25" thickBot="1">
      <c r="A169" s="125" t="s">
        <v>220</v>
      </c>
      <c r="B169" s="126">
        <v>187</v>
      </c>
      <c r="C169" s="77">
        <v>-2.0942408400000001E-2</v>
      </c>
      <c r="D169" s="15">
        <v>189</v>
      </c>
      <c r="E169" s="32">
        <f t="shared" si="90"/>
        <v>1.06951871657754E-2</v>
      </c>
      <c r="F169" s="18">
        <f>IF(ISNUMBER(D169), $B172 * E169, "")</f>
        <v>1604.2780748663101</v>
      </c>
      <c r="G169" s="31">
        <v>188</v>
      </c>
      <c r="H169" s="32">
        <f t="shared" si="91"/>
        <v>5.3475935828877002E-3</v>
      </c>
      <c r="I169" s="101">
        <f>IF(ISNUMBER(G169), $B172 * H169, "")</f>
        <v>802.13903743315507</v>
      </c>
      <c r="J169" s="15">
        <v>188</v>
      </c>
      <c r="K169" s="32">
        <f t="shared" si="92"/>
        <v>5.3475935828877002E-3</v>
      </c>
      <c r="L169" s="18">
        <f>IF(ISNUMBER(J169), $B172 * K169, "")</f>
        <v>802.13903743315507</v>
      </c>
      <c r="M169" s="31">
        <v>188</v>
      </c>
      <c r="N169" s="32">
        <f t="shared" si="93"/>
        <v>5.3475935828877002E-3</v>
      </c>
      <c r="O169" s="18">
        <f>IF(ISNUMBER(M169), $B172 * N169, "")</f>
        <v>802.13903743315507</v>
      </c>
      <c r="Q169" s="259"/>
      <c r="R169" s="259"/>
      <c r="S169" s="259"/>
    </row>
    <row r="170" spans="1:19">
      <c r="A170" s="125" t="s">
        <v>226</v>
      </c>
      <c r="B170" s="126">
        <v>852</v>
      </c>
      <c r="C170" s="77">
        <v>-2.6285714299999999E-2</v>
      </c>
      <c r="D170" s="15">
        <v>890</v>
      </c>
      <c r="E170" s="32">
        <f t="shared" si="90"/>
        <v>4.4600938967136149E-2</v>
      </c>
      <c r="F170" s="18">
        <f>IF(ISNUMBER(D170), $B172 * E170, "")</f>
        <v>6690.1408450704221</v>
      </c>
      <c r="G170" s="31">
        <v>904</v>
      </c>
      <c r="H170" s="32">
        <f t="shared" si="91"/>
        <v>6.1032863849765258E-2</v>
      </c>
      <c r="I170" s="101">
        <f>IF(ISNUMBER(G170), $B172 * H170, "")</f>
        <v>9154.929577464789</v>
      </c>
      <c r="J170" s="15">
        <v>892</v>
      </c>
      <c r="K170" s="32">
        <f t="shared" si="92"/>
        <v>4.6948356807511735E-2</v>
      </c>
      <c r="L170" s="18">
        <f>IF(ISNUMBER(J170), $B172 * K170, "")</f>
        <v>7042.2535211267605</v>
      </c>
      <c r="M170" s="31">
        <v>895</v>
      </c>
      <c r="N170" s="32">
        <f t="shared" si="93"/>
        <v>5.0469483568075117E-2</v>
      </c>
      <c r="O170" s="18">
        <f>IF(ISNUMBER(M170), $B172 * N170, "")</f>
        <v>7570.4225352112671</v>
      </c>
      <c r="Q170" s="281"/>
      <c r="R170" s="282"/>
      <c r="S170" s="283"/>
    </row>
    <row r="171" spans="1:19" ht="17.25" thickBot="1">
      <c r="A171" s="130" t="s">
        <v>238</v>
      </c>
      <c r="B171" s="131">
        <v>178</v>
      </c>
      <c r="C171" s="79">
        <v>-3.2608695700000002E-2</v>
      </c>
      <c r="D171" s="24">
        <v>177</v>
      </c>
      <c r="E171" s="25">
        <f t="shared" si="90"/>
        <v>-5.6179775280898875E-3</v>
      </c>
      <c r="F171" s="104">
        <f>IF(ISNUMBER(D171), $B172 * E171, "")</f>
        <v>-842.69662921348311</v>
      </c>
      <c r="G171" s="102">
        <v>179</v>
      </c>
      <c r="H171" s="25">
        <f t="shared" si="91"/>
        <v>5.6179775280898875E-3</v>
      </c>
      <c r="I171" s="103">
        <f>IF(ISNUMBER(G171), $B172 * H171, "")</f>
        <v>842.69662921348311</v>
      </c>
      <c r="J171" s="24">
        <v>177</v>
      </c>
      <c r="K171" s="25">
        <f t="shared" si="92"/>
        <v>-5.6179775280898875E-3</v>
      </c>
      <c r="L171" s="104">
        <f>IF(ISNUMBER(J171), $B172 * K171, "")</f>
        <v>-842.69662921348311</v>
      </c>
      <c r="M171" s="102">
        <v>176</v>
      </c>
      <c r="N171" s="25">
        <f t="shared" si="93"/>
        <v>-1.1235955056179775E-2</v>
      </c>
      <c r="O171" s="104">
        <f>IF(ISNUMBER(M171), $B172 * N171, "")</f>
        <v>-1685.3932584269662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6.2741794530776331E-3</v>
      </c>
      <c r="F172" s="28">
        <f>SUM(F152:F171)</f>
        <v>18822.538359232898</v>
      </c>
      <c r="G172" s="26" t="s">
        <v>269</v>
      </c>
      <c r="H172" s="27">
        <f>IF(COUNT(H152:H171), SUM(H152:H171) / COUNT(H152:H171), 0)</f>
        <v>9.4177079541591484E-3</v>
      </c>
      <c r="I172" s="28">
        <f>SUM(I152:I171)</f>
        <v>28253.123862477449</v>
      </c>
      <c r="J172" s="26" t="s">
        <v>269</v>
      </c>
      <c r="K172" s="27">
        <f>IF(COUNT(K152:K171), SUM(K152:K171) / COUNT(K152:K171), 0)</f>
        <v>3.135976892649986E-3</v>
      </c>
      <c r="L172" s="28">
        <f>SUM(L152:L171)</f>
        <v>9407.9306779499548</v>
      </c>
      <c r="M172" s="26" t="s">
        <v>269</v>
      </c>
      <c r="N172" s="27">
        <f>IF(COUNT(N152:N171), SUM(N152:N171) / COUNT(N152:N171), 0)</f>
        <v>4.3074659612117915E-3</v>
      </c>
      <c r="O172" s="28">
        <f>SUM(O152:O171)</f>
        <v>12922.397883635371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1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2021-10-17(일) 오전 00:00</v>
      </c>
      <c r="C177" s="297"/>
      <c r="D177" s="256" t="str">
        <f>TEXT($G$1, "[$-ko-KR]yyyy-mm-dd(ddd) ") &amp; "오후 14:00"</f>
        <v>2021-10-17(일) 오후 14:00</v>
      </c>
      <c r="E177" s="257"/>
      <c r="F177" s="258"/>
      <c r="G177" s="256" t="str">
        <f>TEXT($G$1, "[$-ko-KR]yyyy-mm-dd(ddd) ") &amp; "오후 19:00"</f>
        <v>2021-10-17(일) 오후 19:00</v>
      </c>
      <c r="H177" s="257"/>
      <c r="I177" s="258"/>
      <c r="J177" s="256" t="str">
        <f>TEXT($G$1, "[$-ko-KR]yyyy-mm-dd(ddd) ") &amp; "오후 21:00"</f>
        <v>2021-10-17(일) 오후 21:00</v>
      </c>
      <c r="K177" s="257"/>
      <c r="L177" s="258"/>
      <c r="M177" s="256" t="str">
        <f>TEXT($G$1+1, "[$-ko-KR]yyyy-mm-dd(ddd) ") &amp; "오전 00:00"</f>
        <v>2021-10-18(월)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2" t="s">
        <v>58</v>
      </c>
      <c r="H178" s="223" t="s">
        <v>266</v>
      </c>
      <c r="I178" s="22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184</v>
      </c>
      <c r="B179" s="124">
        <v>10340</v>
      </c>
      <c r="C179" s="76">
        <v>-1.80436847E-2</v>
      </c>
      <c r="D179" s="13">
        <v>10240</v>
      </c>
      <c r="E179" s="14">
        <f>IF(ISNUMBER(D179), (D179 - $B179) / $B179, "")</f>
        <v>-9.6711798839458421E-3</v>
      </c>
      <c r="F179" s="16">
        <f>IF(ISNUMBER(D179), $B199 * E179, "")</f>
        <v>-1450.6769825918764</v>
      </c>
      <c r="G179" s="29">
        <v>10280</v>
      </c>
      <c r="H179" s="14">
        <f>IF(ISNUMBER(G179), (G179 - $B179) / $B179, "")</f>
        <v>-5.8027079303675051E-3</v>
      </c>
      <c r="I179" s="100">
        <f>IF(ISNUMBER(G179), $B199 * H179, "")</f>
        <v>-870.40618955512571</v>
      </c>
      <c r="J179" s="13">
        <v>10240</v>
      </c>
      <c r="K179" s="14">
        <f>IF(ISNUMBER(J179), (J179 - $B179) / $B179, "")</f>
        <v>-9.6711798839458421E-3</v>
      </c>
      <c r="L179" s="16">
        <f>IF(ISNUMBER(J179), $B199 * K179, "")</f>
        <v>-1450.6769825918764</v>
      </c>
      <c r="M179" s="29">
        <v>10160</v>
      </c>
      <c r="N179" s="14">
        <f>IF(ISNUMBER(M179), (M179 - $B179) / $B179, "")</f>
        <v>-1.7408123791102514E-2</v>
      </c>
      <c r="O179" s="16">
        <f>IF(ISNUMBER(M179), $B199 * N179, "")</f>
        <v>-2611.218568665377</v>
      </c>
      <c r="Q179" s="254"/>
      <c r="R179" s="254"/>
      <c r="S179" s="254"/>
    </row>
    <row r="180" spans="1:19" ht="17.25" thickBot="1">
      <c r="A180" s="125" t="s">
        <v>232</v>
      </c>
      <c r="B180" s="126">
        <v>81</v>
      </c>
      <c r="C180" s="77">
        <v>-1.8181818200000002E-2</v>
      </c>
      <c r="D180" s="15">
        <v>81.5</v>
      </c>
      <c r="E180" s="32">
        <f t="shared" ref="E180:E183" si="94">IF(ISNUMBER(D180), (D180 - $B180) / $B180, "")</f>
        <v>6.1728395061728392E-3</v>
      </c>
      <c r="F180" s="18">
        <f>IF(ISNUMBER(D180), $B199 * E180, "")</f>
        <v>925.92592592592587</v>
      </c>
      <c r="G180" s="31">
        <v>81.3</v>
      </c>
      <c r="H180" s="32">
        <f t="shared" ref="H180:H183" si="95">IF(ISNUMBER(G180), (G180 - $B180) / $B180, "")</f>
        <v>3.7037037037036687E-3</v>
      </c>
      <c r="I180" s="101">
        <f>IF(ISNUMBER(G180), $B199 * H180, "")</f>
        <v>555.55555555555031</v>
      </c>
      <c r="J180" s="15">
        <v>81.2</v>
      </c>
      <c r="K180" s="32">
        <f t="shared" ref="K180:K183" si="96">IF(ISNUMBER(J180), (J180 - $B180) / $B180, "")</f>
        <v>2.4691358024691709E-3</v>
      </c>
      <c r="L180" s="18">
        <f>IF(ISNUMBER(J180), $B199 * K180, "")</f>
        <v>370.37037037037561</v>
      </c>
      <c r="M180" s="31">
        <v>81.099999999999994</v>
      </c>
      <c r="N180" s="32">
        <f t="shared" ref="N180:N183" si="97">IF(ISNUMBER(M180), (M180 - $B180) / $B180, "")</f>
        <v>1.2345679012344976E-3</v>
      </c>
      <c r="O180" s="18">
        <f>IF(ISNUMBER(M180), $B199 * N180, "")</f>
        <v>185.18518518517465</v>
      </c>
      <c r="Q180" s="254"/>
      <c r="R180" s="254"/>
      <c r="S180" s="254"/>
    </row>
    <row r="181" spans="1:19" ht="17.25" thickBot="1">
      <c r="A181" s="125" t="s">
        <v>172</v>
      </c>
      <c r="B181" s="126">
        <v>431</v>
      </c>
      <c r="C181" s="77">
        <v>-1.8223234599999999E-2</v>
      </c>
      <c r="D181" s="15">
        <v>431</v>
      </c>
      <c r="E181" s="32">
        <f t="shared" si="94"/>
        <v>0</v>
      </c>
      <c r="F181" s="18">
        <f>IF(ISNUMBER(D181), $B199 * E181, "")</f>
        <v>0</v>
      </c>
      <c r="G181" s="31">
        <v>433</v>
      </c>
      <c r="H181" s="32">
        <f t="shared" si="95"/>
        <v>4.6403712296983757E-3</v>
      </c>
      <c r="I181" s="101">
        <f>IF(ISNUMBER(G181), $B199 * H181, "")</f>
        <v>696.05568445475637</v>
      </c>
      <c r="J181" s="15">
        <v>431</v>
      </c>
      <c r="K181" s="32">
        <f t="shared" si="96"/>
        <v>0</v>
      </c>
      <c r="L181" s="18">
        <f>IF(ISNUMBER(J181), $B199 * K181, "")</f>
        <v>0</v>
      </c>
      <c r="M181" s="31">
        <v>429</v>
      </c>
      <c r="N181" s="32">
        <f t="shared" si="97"/>
        <v>-4.6403712296983757E-3</v>
      </c>
      <c r="O181" s="18">
        <f>IF(ISNUMBER(M181), $B199 * N181, "")</f>
        <v>-696.05568445475637</v>
      </c>
      <c r="Q181" s="259"/>
      <c r="R181" s="259"/>
      <c r="S181" s="259"/>
    </row>
    <row r="182" spans="1:19" ht="17.25" thickBot="1">
      <c r="A182" s="125" t="s">
        <v>206</v>
      </c>
      <c r="B182" s="126">
        <v>15.8</v>
      </c>
      <c r="C182" s="77">
        <v>-1.8633540399999999E-2</v>
      </c>
      <c r="D182" s="15">
        <v>15.7</v>
      </c>
      <c r="E182" s="32">
        <f t="shared" si="94"/>
        <v>-6.3291139240507222E-3</v>
      </c>
      <c r="F182" s="18">
        <f>IF(ISNUMBER(D182), $B199 * E182, "")</f>
        <v>-949.36708860760837</v>
      </c>
      <c r="G182" s="31">
        <v>15.8</v>
      </c>
      <c r="H182" s="32">
        <f t="shared" si="95"/>
        <v>0</v>
      </c>
      <c r="I182" s="101">
        <f>IF(ISNUMBER(G182), $B199 * H182, "")</f>
        <v>0</v>
      </c>
      <c r="J182" s="15">
        <v>15.7</v>
      </c>
      <c r="K182" s="32">
        <f t="shared" si="96"/>
        <v>-6.3291139240507222E-3</v>
      </c>
      <c r="L182" s="18">
        <f>IF(ISNUMBER(J182), $B199 * K182, "")</f>
        <v>-949.36708860760837</v>
      </c>
      <c r="M182" s="31">
        <v>15.8</v>
      </c>
      <c r="N182" s="32">
        <f t="shared" si="97"/>
        <v>0</v>
      </c>
      <c r="O182" s="18">
        <f>IF(ISNUMBER(M182), $B199 * N182, "")</f>
        <v>0</v>
      </c>
      <c r="Q182" s="259"/>
      <c r="R182" s="259"/>
      <c r="S182" s="259"/>
    </row>
    <row r="183" spans="1:19" ht="17.25" thickBot="1">
      <c r="A183" s="127" t="s">
        <v>132</v>
      </c>
      <c r="B183" s="128">
        <v>51360</v>
      </c>
      <c r="C183" s="78">
        <v>-1.90985485E-2</v>
      </c>
      <c r="D183" s="20">
        <v>51990</v>
      </c>
      <c r="E183" s="21">
        <f t="shared" si="94"/>
        <v>1.2266355140186916E-2</v>
      </c>
      <c r="F183" s="22">
        <f>IF(ISNUMBER(D183), $B199 * E183, "")</f>
        <v>1839.9532710280373</v>
      </c>
      <c r="G183" s="30">
        <v>51380</v>
      </c>
      <c r="H183" s="21">
        <f t="shared" si="95"/>
        <v>3.8940809968847351E-4</v>
      </c>
      <c r="I183" s="105">
        <f>IF(ISNUMBER(G183), $B199 * H183, "")</f>
        <v>58.411214953271028</v>
      </c>
      <c r="J183" s="20">
        <v>51030</v>
      </c>
      <c r="K183" s="21">
        <f t="shared" si="96"/>
        <v>-6.4252336448598129E-3</v>
      </c>
      <c r="L183" s="22">
        <f>IF(ISNUMBER(J183), $B199 * K183, "")</f>
        <v>-963.78504672897191</v>
      </c>
      <c r="M183" s="30">
        <v>51100</v>
      </c>
      <c r="N183" s="21">
        <f t="shared" si="97"/>
        <v>-5.0623052959501555E-3</v>
      </c>
      <c r="O183" s="22">
        <f>IF(ISNUMBER(M183), $B199 * N183, "")</f>
        <v>-759.34579439252332</v>
      </c>
      <c r="Q183" s="259"/>
      <c r="R183" s="259"/>
      <c r="S183" s="259"/>
    </row>
    <row r="184" spans="1:19" ht="17.25" thickBot="1">
      <c r="A184" s="125" t="s">
        <v>156</v>
      </c>
      <c r="B184" s="129">
        <v>36300</v>
      </c>
      <c r="C184" s="80">
        <v>-1.9184004300000002E-2</v>
      </c>
      <c r="D184" s="106">
        <v>36120</v>
      </c>
      <c r="E184" s="107">
        <f>IF(ISNUMBER(D184), (D184 - $B184) / $B184, "")</f>
        <v>-4.9586776859504135E-3</v>
      </c>
      <c r="F184" s="108">
        <f>IF(ISNUMBER(D184), $B199 * E184, "")</f>
        <v>-743.80165289256206</v>
      </c>
      <c r="G184" s="109">
        <v>36010</v>
      </c>
      <c r="H184" s="107">
        <f>IF(ISNUMBER(G184), (G184 - $B184) / $B184, "")</f>
        <v>-7.9889807162534434E-3</v>
      </c>
      <c r="I184" s="110">
        <f>IF(ISNUMBER(G184), $B199 * H184, "")</f>
        <v>-1198.3471074380166</v>
      </c>
      <c r="J184" s="106">
        <v>35940</v>
      </c>
      <c r="K184" s="107">
        <f>IF(ISNUMBER(J184), (J184 - $B184) / $B184, "")</f>
        <v>-9.9173553719008271E-3</v>
      </c>
      <c r="L184" s="108">
        <f>IF(ISNUMBER(J184), $B199 * K184, "")</f>
        <v>-1487.6033057851241</v>
      </c>
      <c r="M184" s="109">
        <v>35790</v>
      </c>
      <c r="N184" s="107">
        <f>IF(ISNUMBER(M184), (M184 - $B184) / $B184, "")</f>
        <v>-1.4049586776859505E-2</v>
      </c>
      <c r="O184" s="108">
        <f>IF(ISNUMBER(M184), $B199 * N184, "")</f>
        <v>-2107.4380165289258</v>
      </c>
      <c r="Q184" s="259"/>
      <c r="R184" s="259"/>
      <c r="S184" s="259"/>
    </row>
    <row r="185" spans="1:19" ht="17.25" thickBot="1">
      <c r="A185" s="125" t="s">
        <v>180</v>
      </c>
      <c r="B185" s="126">
        <v>64370</v>
      </c>
      <c r="C185" s="77">
        <v>-2.00943827E-2</v>
      </c>
      <c r="D185" s="15">
        <v>64640</v>
      </c>
      <c r="E185" s="32">
        <f t="shared" ref="E185:E188" si="98">IF(ISNUMBER(D185), (D185 - $B185) / $B185, "")</f>
        <v>4.1945005437315523E-3</v>
      </c>
      <c r="F185" s="18">
        <f>IF(ISNUMBER(D185), $B199 * E185, "")</f>
        <v>629.1750815597328</v>
      </c>
      <c r="G185" s="31">
        <v>64640</v>
      </c>
      <c r="H185" s="32">
        <f t="shared" ref="H185:H188" si="99">IF(ISNUMBER(G185), (G185 - $B185) / $B185, "")</f>
        <v>4.1945005437315523E-3</v>
      </c>
      <c r="I185" s="101">
        <f>IF(ISNUMBER(G185), $B199 * H185, "")</f>
        <v>629.1750815597328</v>
      </c>
      <c r="J185" s="15">
        <v>64700</v>
      </c>
      <c r="K185" s="32">
        <f t="shared" ref="K185:K188" si="100">IF(ISNUMBER(J185), (J185 - $B185) / $B185, "")</f>
        <v>5.126611775671897E-3</v>
      </c>
      <c r="L185" s="18">
        <f>IF(ISNUMBER(J185), $B199 * K185, "")</f>
        <v>768.99176635078459</v>
      </c>
      <c r="M185" s="31">
        <v>64330</v>
      </c>
      <c r="N185" s="32">
        <f t="shared" ref="N185:N188" si="101">IF(ISNUMBER(M185), (M185 - $B185) / $B185, "")</f>
        <v>-6.2140748796022988E-4</v>
      </c>
      <c r="O185" s="18">
        <f>IF(ISNUMBER(M185), $B199 * N185, "")</f>
        <v>-93.211123194034485</v>
      </c>
      <c r="Q185" s="259"/>
      <c r="R185" s="259"/>
      <c r="S185" s="259"/>
    </row>
    <row r="186" spans="1:19" ht="17.25" thickBot="1">
      <c r="A186" s="125" t="s">
        <v>220</v>
      </c>
      <c r="B186" s="126">
        <v>187</v>
      </c>
      <c r="C186" s="77">
        <v>-2.0942408400000001E-2</v>
      </c>
      <c r="D186" s="15">
        <v>189</v>
      </c>
      <c r="E186" s="32">
        <f t="shared" si="98"/>
        <v>1.06951871657754E-2</v>
      </c>
      <c r="F186" s="18">
        <f>IF(ISNUMBER(D186), $B199 * E186, "")</f>
        <v>1604.2780748663101</v>
      </c>
      <c r="G186" s="31">
        <v>188</v>
      </c>
      <c r="H186" s="32">
        <f t="shared" si="99"/>
        <v>5.3475935828877002E-3</v>
      </c>
      <c r="I186" s="101">
        <f>IF(ISNUMBER(G186), $B199 * H186, "")</f>
        <v>802.13903743315507</v>
      </c>
      <c r="J186" s="15">
        <v>188</v>
      </c>
      <c r="K186" s="32">
        <f t="shared" si="100"/>
        <v>5.3475935828877002E-3</v>
      </c>
      <c r="L186" s="18">
        <f>IF(ISNUMBER(J186), $B199 * K186, "")</f>
        <v>802.13903743315507</v>
      </c>
      <c r="M186" s="31">
        <v>188</v>
      </c>
      <c r="N186" s="32">
        <f t="shared" si="101"/>
        <v>5.3475935828877002E-3</v>
      </c>
      <c r="O186" s="18">
        <f>IF(ISNUMBER(M186), $B199 * N186, "")</f>
        <v>802.13903743315507</v>
      </c>
      <c r="Q186" s="259"/>
      <c r="R186" s="259"/>
      <c r="S186" s="259"/>
    </row>
    <row r="187" spans="1:19" ht="17.25" thickBot="1">
      <c r="A187" s="125" t="s">
        <v>118</v>
      </c>
      <c r="B187" s="126">
        <v>4665</v>
      </c>
      <c r="C187" s="77">
        <v>-2.2012578599999999E-2</v>
      </c>
      <c r="D187" s="15">
        <v>4640</v>
      </c>
      <c r="E187" s="32">
        <f t="shared" si="98"/>
        <v>-5.3590568060021436E-3</v>
      </c>
      <c r="F187" s="18">
        <f>IF(ISNUMBER(D187), $B199 * E187, "")</f>
        <v>-803.85852090032154</v>
      </c>
      <c r="G187" s="31">
        <v>4625</v>
      </c>
      <c r="H187" s="32">
        <f t="shared" si="99"/>
        <v>-8.5744908896034297E-3</v>
      </c>
      <c r="I187" s="101">
        <f>IF(ISNUMBER(G187), $B199 * H187, "")</f>
        <v>-1286.1736334405145</v>
      </c>
      <c r="J187" s="15">
        <v>4550</v>
      </c>
      <c r="K187" s="32">
        <f t="shared" si="100"/>
        <v>-2.465166130760986E-2</v>
      </c>
      <c r="L187" s="18">
        <f>IF(ISNUMBER(J187), $B199 * K187, "")</f>
        <v>-3697.7491961414789</v>
      </c>
      <c r="M187" s="31">
        <v>4535</v>
      </c>
      <c r="N187" s="32">
        <f t="shared" si="101"/>
        <v>-2.7867095391211148E-2</v>
      </c>
      <c r="O187" s="18">
        <f>IF(ISNUMBER(M187), $B199 * N187, "")</f>
        <v>-4180.0643086816726</v>
      </c>
      <c r="Q187" s="33"/>
      <c r="R187" s="33"/>
    </row>
    <row r="188" spans="1:19" ht="17.25" thickBot="1">
      <c r="A188" s="130" t="s">
        <v>67</v>
      </c>
      <c r="B188" s="131">
        <v>4795</v>
      </c>
      <c r="C188" s="79">
        <v>-2.3421588600000001E-2</v>
      </c>
      <c r="D188" s="24">
        <v>4830</v>
      </c>
      <c r="E188" s="25">
        <f t="shared" si="98"/>
        <v>7.2992700729927005E-3</v>
      </c>
      <c r="F188" s="104">
        <f>IF(ISNUMBER(D188), $B199 * E188, "")</f>
        <v>1094.8905109489051</v>
      </c>
      <c r="G188" s="102">
        <v>4830</v>
      </c>
      <c r="H188" s="25">
        <f t="shared" si="99"/>
        <v>7.2992700729927005E-3</v>
      </c>
      <c r="I188" s="103">
        <f>IF(ISNUMBER(G188), $B199 * H188, "")</f>
        <v>1094.8905109489051</v>
      </c>
      <c r="J188" s="24">
        <v>4815</v>
      </c>
      <c r="K188" s="25">
        <f t="shared" si="100"/>
        <v>4.1710114702815434E-3</v>
      </c>
      <c r="L188" s="104">
        <f>IF(ISNUMBER(J188), $B199 * K188, "")</f>
        <v>625.65172054223149</v>
      </c>
      <c r="M188" s="102">
        <v>4795</v>
      </c>
      <c r="N188" s="25">
        <f t="shared" si="101"/>
        <v>0</v>
      </c>
      <c r="O188" s="104">
        <f>IF(ISNUMBER(M188), $B199 * N188, "")</f>
        <v>0</v>
      </c>
      <c r="Q188" s="268"/>
      <c r="R188" s="269"/>
      <c r="S188" s="270"/>
    </row>
    <row r="189" spans="1:19">
      <c r="A189" s="123" t="s">
        <v>92</v>
      </c>
      <c r="B189" s="124">
        <v>85330</v>
      </c>
      <c r="C189" s="76">
        <v>-2.5690797000000001E-2</v>
      </c>
      <c r="D189" s="13">
        <v>84970</v>
      </c>
      <c r="E189" s="14">
        <f>IF(ISNUMBER(D189), (D189 - $B189) / $B189, "")</f>
        <v>-4.2189148013594283E-3</v>
      </c>
      <c r="F189" s="16">
        <f>IF(ISNUMBER(D189), $B199 * E189, "")</f>
        <v>-632.83722020391428</v>
      </c>
      <c r="G189" s="29">
        <v>85150</v>
      </c>
      <c r="H189" s="14">
        <f>IF(ISNUMBER(G189), (G189 - $B189) / $B189, "")</f>
        <v>-2.1094574006797141E-3</v>
      </c>
      <c r="I189" s="100">
        <f>IF(ISNUMBER(G189), $B199 * H189, "")</f>
        <v>-316.41861010195714</v>
      </c>
      <c r="J189" s="13">
        <v>84210</v>
      </c>
      <c r="K189" s="14">
        <f>IF(ISNUMBER(J189), (J189 - $B189) / $B189, "")</f>
        <v>-1.3125512715340444E-2</v>
      </c>
      <c r="L189" s="16">
        <f>IF(ISNUMBER(J189), $B199 * K189, "")</f>
        <v>-1968.8269073010665</v>
      </c>
      <c r="M189" s="29">
        <v>83970</v>
      </c>
      <c r="N189" s="14">
        <f>IF(ISNUMBER(M189), (M189 - $B189) / $B189, "")</f>
        <v>-1.5938122582913394E-2</v>
      </c>
      <c r="O189" s="16">
        <f>IF(ISNUMBER(M189), $B199 * N189, "")</f>
        <v>-2390.7183874370089</v>
      </c>
      <c r="Q189" s="271"/>
      <c r="R189" s="272"/>
      <c r="S189" s="273"/>
    </row>
    <row r="190" spans="1:19" ht="17.25" thickBot="1">
      <c r="A190" s="125" t="s">
        <v>226</v>
      </c>
      <c r="B190" s="126">
        <v>852</v>
      </c>
      <c r="C190" s="77">
        <v>-2.6285714299999999E-2</v>
      </c>
      <c r="D190" s="15">
        <v>890</v>
      </c>
      <c r="E190" s="32">
        <f t="shared" ref="E190:E193" si="102">IF(ISNUMBER(D190), (D190 - $B190) / $B190, "")</f>
        <v>4.4600938967136149E-2</v>
      </c>
      <c r="F190" s="18">
        <f>IF(ISNUMBER(D190), $B199 * E190, "")</f>
        <v>6690.1408450704221</v>
      </c>
      <c r="G190" s="31">
        <v>904</v>
      </c>
      <c r="H190" s="32">
        <f t="shared" ref="H190:H193" si="103">IF(ISNUMBER(G190), (G190 - $B190) / $B190, "")</f>
        <v>6.1032863849765258E-2</v>
      </c>
      <c r="I190" s="101">
        <f>IF(ISNUMBER(G190), $B199 * H190, "")</f>
        <v>9154.929577464789</v>
      </c>
      <c r="J190" s="15">
        <v>892</v>
      </c>
      <c r="K190" s="32">
        <f t="shared" ref="K190:K193" si="104">IF(ISNUMBER(J190), (J190 - $B190) / $B190, "")</f>
        <v>4.6948356807511735E-2</v>
      </c>
      <c r="L190" s="18">
        <f>IF(ISNUMBER(J190), $B199 * K190, "")</f>
        <v>7042.2535211267605</v>
      </c>
      <c r="M190" s="31">
        <v>895</v>
      </c>
      <c r="N190" s="32">
        <f t="shared" ref="N190:N193" si="105">IF(ISNUMBER(M190), (M190 - $B190) / $B190, "")</f>
        <v>5.0469483568075117E-2</v>
      </c>
      <c r="O190" s="18">
        <f>IF(ISNUMBER(M190), $B199 * N190, "")</f>
        <v>7570.4225352112671</v>
      </c>
      <c r="Q190" s="274"/>
      <c r="R190" s="275"/>
      <c r="S190" s="276"/>
    </row>
    <row r="191" spans="1:19" ht="17.25" thickBot="1">
      <c r="A191" s="125" t="s">
        <v>104</v>
      </c>
      <c r="B191" s="126">
        <v>1230</v>
      </c>
      <c r="C191" s="77">
        <v>-2.7667984199999999E-2</v>
      </c>
      <c r="D191" s="15">
        <v>1260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1245</v>
      </c>
      <c r="H191" s="32">
        <f t="shared" si="103"/>
        <v>1.2195121951219513E-2</v>
      </c>
      <c r="I191" s="101">
        <f>IF(ISNUMBER(G191), $B199 * H191, "")</f>
        <v>1829.2682926829268</v>
      </c>
      <c r="J191" s="15">
        <v>1235</v>
      </c>
      <c r="K191" s="32">
        <f t="shared" si="104"/>
        <v>4.0650406504065045E-3</v>
      </c>
      <c r="L191" s="18">
        <f>IF(ISNUMBER(J191), $B199 * K191, "")</f>
        <v>609.75609756097572</v>
      </c>
      <c r="M191" s="31">
        <v>1225</v>
      </c>
      <c r="N191" s="32">
        <f t="shared" si="105"/>
        <v>-4.0650406504065045E-3</v>
      </c>
      <c r="O191" s="18">
        <f>IF(ISNUMBER(M191), $B199 * N191, "")</f>
        <v>-609.75609756097572</v>
      </c>
      <c r="Q191" s="259"/>
      <c r="R191" s="259"/>
      <c r="S191" s="259"/>
    </row>
    <row r="192" spans="1:19" ht="17.25" thickBot="1">
      <c r="A192" s="125" t="s">
        <v>336</v>
      </c>
      <c r="B192" s="126">
        <v>194900</v>
      </c>
      <c r="C192" s="77">
        <v>-3.0348258699999998E-2</v>
      </c>
      <c r="D192" s="15">
        <v>200650</v>
      </c>
      <c r="E192" s="32">
        <f t="shared" si="102"/>
        <v>2.9502308876346844E-2</v>
      </c>
      <c r="F192" s="18">
        <f>IF(ISNUMBER(D192), $B199 * E192, "")</f>
        <v>4425.3463314520268</v>
      </c>
      <c r="G192" s="31">
        <v>202500</v>
      </c>
      <c r="H192" s="32">
        <f t="shared" si="103"/>
        <v>3.8994356080041044E-2</v>
      </c>
      <c r="I192" s="101">
        <f>IF(ISNUMBER(G192), $B199 * H192, "")</f>
        <v>5849.1534120061569</v>
      </c>
      <c r="J192" s="15">
        <v>202450</v>
      </c>
      <c r="K192" s="32">
        <f t="shared" si="104"/>
        <v>3.8737814263724989E-2</v>
      </c>
      <c r="L192" s="18">
        <f>IF(ISNUMBER(J192), $B199 * K192, "")</f>
        <v>5810.6721395587483</v>
      </c>
      <c r="M192" s="31">
        <v>201450</v>
      </c>
      <c r="N192" s="32">
        <f t="shared" si="105"/>
        <v>3.3606977937403797E-2</v>
      </c>
      <c r="O192" s="18">
        <f>IF(ISNUMBER(M192), $B199 * N192, "")</f>
        <v>5041.0466906105694</v>
      </c>
      <c r="Q192" s="254"/>
      <c r="R192" s="254"/>
      <c r="S192" s="254"/>
    </row>
    <row r="193" spans="1:19" ht="17.25" thickBot="1">
      <c r="A193" s="127" t="s">
        <v>238</v>
      </c>
      <c r="B193" s="128">
        <v>178</v>
      </c>
      <c r="C193" s="78">
        <v>-3.2608695700000002E-2</v>
      </c>
      <c r="D193" s="20">
        <v>177</v>
      </c>
      <c r="E193" s="21">
        <f t="shared" si="102"/>
        <v>-5.6179775280898875E-3</v>
      </c>
      <c r="F193" s="22">
        <f>IF(ISNUMBER(D193), $B199 * E193, "")</f>
        <v>-842.69662921348311</v>
      </c>
      <c r="G193" s="30">
        <v>179</v>
      </c>
      <c r="H193" s="21">
        <f t="shared" si="103"/>
        <v>5.6179775280898875E-3</v>
      </c>
      <c r="I193" s="105">
        <f>IF(ISNUMBER(G193), $B199 * H193, "")</f>
        <v>842.69662921348311</v>
      </c>
      <c r="J193" s="20">
        <v>177</v>
      </c>
      <c r="K193" s="21">
        <f t="shared" si="104"/>
        <v>-5.6179775280898875E-3</v>
      </c>
      <c r="L193" s="22">
        <f>IF(ISNUMBER(J193), $B199 * K193, "")</f>
        <v>-842.69662921348311</v>
      </c>
      <c r="M193" s="30">
        <v>176</v>
      </c>
      <c r="N193" s="21">
        <f t="shared" si="105"/>
        <v>-1.1235955056179775E-2</v>
      </c>
      <c r="O193" s="22">
        <f>IF(ISNUMBER(M193), $B199 * N193, "")</f>
        <v>-1685.3932584269662</v>
      </c>
      <c r="Q193" s="254"/>
      <c r="R193" s="254"/>
      <c r="S193" s="254"/>
    </row>
    <row r="194" spans="1:19" ht="17.25" thickBot="1">
      <c r="A194" s="125" t="s">
        <v>196</v>
      </c>
      <c r="B194" s="129">
        <v>20940</v>
      </c>
      <c r="C194" s="80">
        <v>-3.36871251E-2</v>
      </c>
      <c r="D194" s="106">
        <v>18880</v>
      </c>
      <c r="E194" s="107">
        <f>IF(ISNUMBER(D194), (D194 - $B194) / $B194, "")</f>
        <v>-9.8376313276026736E-2</v>
      </c>
      <c r="F194" s="108">
        <f>IF(ISNUMBER(D194), $B199 * E194, "")</f>
        <v>-14756.446991404011</v>
      </c>
      <c r="G194" s="109">
        <v>18990</v>
      </c>
      <c r="H194" s="107">
        <f>IF(ISNUMBER(G194), (G194 - $B194) / $B194, "")</f>
        <v>-9.3123209169054436E-2</v>
      </c>
      <c r="I194" s="110">
        <f>IF(ISNUMBER(G194), $B199 * H194, "")</f>
        <v>-13968.481375358166</v>
      </c>
      <c r="J194" s="106">
        <v>18840</v>
      </c>
      <c r="K194" s="107">
        <f>IF(ISNUMBER(J194), (J194 - $B194) / $B194, "")</f>
        <v>-0.10028653295128939</v>
      </c>
      <c r="L194" s="108">
        <f>IF(ISNUMBER(J194), $B199 * K194, "")</f>
        <v>-15042.97994269341</v>
      </c>
      <c r="M194" s="109">
        <v>18600</v>
      </c>
      <c r="N194" s="107">
        <f>IF(ISNUMBER(M194), (M194 - $B194) / $B194, "")</f>
        <v>-0.11174785100286533</v>
      </c>
      <c r="O194" s="108">
        <f>IF(ISNUMBER(M194), $B199 * N194, "")</f>
        <v>-16762.1776504298</v>
      </c>
      <c r="Q194" s="259"/>
      <c r="R194" s="259"/>
      <c r="S194" s="259"/>
    </row>
    <row r="195" spans="1:19" ht="17.25" thickBot="1">
      <c r="A195" s="125" t="s">
        <v>72</v>
      </c>
      <c r="B195" s="126">
        <v>36.299999999999997</v>
      </c>
      <c r="C195" s="77">
        <v>-3.71352785E-2</v>
      </c>
      <c r="D195" s="15">
        <v>35.799999999999997</v>
      </c>
      <c r="E195" s="32">
        <f t="shared" ref="E195:E198" si="106">IF(ISNUMBER(D195), (D195 - $B195) / $B195, "")</f>
        <v>-1.3774104683195593E-2</v>
      </c>
      <c r="F195" s="18">
        <f>IF(ISNUMBER(D195), $B199 * E195, "")</f>
        <v>-2066.1157024793388</v>
      </c>
      <c r="G195" s="31">
        <v>36</v>
      </c>
      <c r="H195" s="32">
        <f t="shared" ref="H195:H198" si="107">IF(ISNUMBER(G195), (G195 - $B195) / $B195, "")</f>
        <v>-8.2644628099172775E-3</v>
      </c>
      <c r="I195" s="101">
        <f>IF(ISNUMBER(G195), $B199 * H195, "")</f>
        <v>-1239.6694214875915</v>
      </c>
      <c r="J195" s="15">
        <v>35.799999999999997</v>
      </c>
      <c r="K195" s="32">
        <f t="shared" ref="K195:K198" si="108">IF(ISNUMBER(J195), (J195 - $B195) / $B195, "")</f>
        <v>-1.3774104683195593E-2</v>
      </c>
      <c r="L195" s="18">
        <f>IF(ISNUMBER(J195), $B199 * K195, "")</f>
        <v>-2066.1157024793388</v>
      </c>
      <c r="M195" s="31">
        <v>35.799999999999997</v>
      </c>
      <c r="N195" s="32">
        <f t="shared" ref="N195:N198" si="109">IF(ISNUMBER(M195), (M195 - $B195) / $B195, "")</f>
        <v>-1.3774104683195593E-2</v>
      </c>
      <c r="O195" s="18">
        <f>IF(ISNUMBER(M195), $B199 * N195, "")</f>
        <v>-2066.1157024793388</v>
      </c>
      <c r="Q195" s="259"/>
      <c r="R195" s="259"/>
      <c r="S195" s="259"/>
    </row>
    <row r="196" spans="1:19" ht="17.25" thickBot="1">
      <c r="A196" s="125" t="s">
        <v>176</v>
      </c>
      <c r="B196" s="126">
        <v>23.6</v>
      </c>
      <c r="C196" s="77">
        <v>-4.4534413000000002E-2</v>
      </c>
      <c r="D196" s="15">
        <v>23.5</v>
      </c>
      <c r="E196" s="32">
        <f t="shared" si="106"/>
        <v>-4.2372881355932802E-3</v>
      </c>
      <c r="F196" s="18">
        <f>IF(ISNUMBER(D196), $B199 * E196, "")</f>
        <v>-635.59322033899207</v>
      </c>
      <c r="G196" s="31">
        <v>23.6</v>
      </c>
      <c r="H196" s="32">
        <f t="shared" si="107"/>
        <v>0</v>
      </c>
      <c r="I196" s="101">
        <f>IF(ISNUMBER(G196), $B199 * H196, "")</f>
        <v>0</v>
      </c>
      <c r="J196" s="15">
        <v>23.4</v>
      </c>
      <c r="K196" s="32">
        <f t="shared" si="108"/>
        <v>-8.4745762711865603E-3</v>
      </c>
      <c r="L196" s="18">
        <f>IF(ISNUMBER(J196), $B199 * K196, "")</f>
        <v>-1271.1864406779841</v>
      </c>
      <c r="M196" s="31">
        <v>23.4</v>
      </c>
      <c r="N196" s="32">
        <f t="shared" si="109"/>
        <v>-8.4745762711865603E-3</v>
      </c>
      <c r="O196" s="18">
        <f>IF(ISNUMBER(M196), $B199 * N196, "")</f>
        <v>-1271.1864406779841</v>
      </c>
      <c r="Q196" s="259"/>
      <c r="R196" s="259"/>
      <c r="S196" s="259"/>
    </row>
    <row r="197" spans="1:19">
      <c r="A197" s="125" t="s">
        <v>242</v>
      </c>
      <c r="B197" s="126">
        <v>2465</v>
      </c>
      <c r="C197" s="77">
        <v>-4.8262548299999999E-2</v>
      </c>
      <c r="D197" s="15">
        <v>2440</v>
      </c>
      <c r="E197" s="32">
        <f t="shared" si="106"/>
        <v>-1.0141987829614604E-2</v>
      </c>
      <c r="F197" s="18">
        <f>IF(ISNUMBER(D197), $B199 * E197, "")</f>
        <v>-1521.2981744421907</v>
      </c>
      <c r="G197" s="31">
        <v>2450</v>
      </c>
      <c r="H197" s="32">
        <f t="shared" si="107"/>
        <v>-6.0851926977687626E-3</v>
      </c>
      <c r="I197" s="101">
        <f>IF(ISNUMBER(G197), $B199 * H197, "")</f>
        <v>-912.77890466531437</v>
      </c>
      <c r="J197" s="15">
        <v>2440</v>
      </c>
      <c r="K197" s="32">
        <f t="shared" si="108"/>
        <v>-1.0141987829614604E-2</v>
      </c>
      <c r="L197" s="18">
        <f>IF(ISNUMBER(J197), $B199 * K197, "")</f>
        <v>-1521.2981744421907</v>
      </c>
      <c r="M197" s="31">
        <v>2415</v>
      </c>
      <c r="N197" s="32">
        <f t="shared" si="109"/>
        <v>-2.0283975659229209E-2</v>
      </c>
      <c r="O197" s="18">
        <f>IF(ISNUMBER(M197), $B199 * N197, "")</f>
        <v>-3042.5963488843813</v>
      </c>
      <c r="Q197" s="281"/>
      <c r="R197" s="282"/>
      <c r="S197" s="283"/>
    </row>
    <row r="198" spans="1:19" ht="17.25" thickBot="1">
      <c r="A198" s="130" t="s">
        <v>334</v>
      </c>
      <c r="B198" s="131">
        <v>1850</v>
      </c>
      <c r="C198" s="79">
        <v>-9.0909090900000003E-2</v>
      </c>
      <c r="D198" s="24">
        <v>1880</v>
      </c>
      <c r="E198" s="25">
        <f t="shared" si="106"/>
        <v>1.6216216216216217E-2</v>
      </c>
      <c r="F198" s="104">
        <f>IF(ISNUMBER(D198), $B199 * E198, "")</f>
        <v>2432.4324324324325</v>
      </c>
      <c r="G198" s="102">
        <v>1850</v>
      </c>
      <c r="H198" s="25">
        <f t="shared" si="107"/>
        <v>0</v>
      </c>
      <c r="I198" s="103">
        <f>IF(ISNUMBER(G198), $B199 * H198, "")</f>
        <v>0</v>
      </c>
      <c r="J198" s="24">
        <v>1835</v>
      </c>
      <c r="K198" s="25">
        <f t="shared" si="108"/>
        <v>-8.1081081081081086E-3</v>
      </c>
      <c r="L198" s="104">
        <f>IF(ISNUMBER(J198), $B199 * K198, "")</f>
        <v>-1216.2162162162163</v>
      </c>
      <c r="M198" s="102">
        <v>1830</v>
      </c>
      <c r="N198" s="25">
        <f t="shared" si="109"/>
        <v>-1.0810810810810811E-2</v>
      </c>
      <c r="O198" s="104">
        <f>IF(ISNUMBER(M198), $B199 * N198, "")</f>
        <v>-1621.6216216216217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-3.6733770814154976E-4</v>
      </c>
      <c r="F199" s="28">
        <f>SUM(F179:F198)</f>
        <v>-1102.0131244246531</v>
      </c>
      <c r="G199" s="26" t="s">
        <v>269</v>
      </c>
      <c r="H199" s="27">
        <f>IF(COUNT(H179:H198), SUM(H179:H198) / COUNT(H179:H198), 0)</f>
        <v>5.7333325140867977E-4</v>
      </c>
      <c r="I199" s="28">
        <f>SUM(I179:I198)</f>
        <v>1719.9997542260389</v>
      </c>
      <c r="J199" s="26" t="s">
        <v>269</v>
      </c>
      <c r="K199" s="27">
        <f>IF(COUNT(K179:K198), SUM(K179:K198) / COUNT(K179:K198), 0)</f>
        <v>-5.4828889933119049E-3</v>
      </c>
      <c r="L199" s="28">
        <f>SUM(L179:L198)</f>
        <v>-16448.666979935719</v>
      </c>
      <c r="M199" s="26" t="s">
        <v>269</v>
      </c>
      <c r="N199" s="27">
        <f>IF(COUNT(N179:N198), SUM(N179:N198) / COUNT(N179:N198), 0)</f>
        <v>-8.7660351849984004E-3</v>
      </c>
      <c r="O199" s="28">
        <f>SUM(O179:O198)</f>
        <v>-26298.1055549952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AF04-6766-44F9-94EE-4FCEDE5D11FB}">
  <sheetPr codeName="Sheet24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44487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-39,923 KRW (-1.33%)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-80,465 KRW (-3.16%)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-25,621 KRW (-0.85%)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-118,393 KRW (-3.95%)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2021-10-18(월) 오전 00:00</v>
      </c>
      <c r="C15" s="300"/>
      <c r="D15" s="256" t="str">
        <f>TEXT($G$1, "[$-ko-KR]yyyy-mm-dd(ddd) ") &amp; "오후 14:00"</f>
        <v>2021-10-18(월) 오후 14:00</v>
      </c>
      <c r="E15" s="257"/>
      <c r="F15" s="258"/>
      <c r="G15" s="256" t="str">
        <f>TEXT($G$1, "[$-ko-KR]yyyy-mm-dd(ddd) ") &amp; "오후 19:00"</f>
        <v>2021-10-18(월) 오후 19:00</v>
      </c>
      <c r="H15" s="257"/>
      <c r="I15" s="258"/>
      <c r="J15" s="256" t="str">
        <f>TEXT($G$1, "[$-ko-KR]yyyy-mm-dd(ddd) ") &amp; "오후 21:00"</f>
        <v>2021-10-18(월) 오후 21:00</v>
      </c>
      <c r="K15" s="257"/>
      <c r="L15" s="258"/>
      <c r="M15" s="256" t="str">
        <f>TEXT($G$1+1, "[$-ko-KR]yyyy-mm-dd(ddd) ") &amp; "오전 00:00"</f>
        <v>2021-10-19(화)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5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2021-10-18(월) 오전 00:00</v>
      </c>
      <c r="C42" s="297"/>
      <c r="D42" s="256" t="str">
        <f>TEXT($G$1, "[$-ko-KR]yyyy-mm-dd(ddd) ") &amp; "오후 14:00"</f>
        <v>2021-10-18(월) 오후 14:00</v>
      </c>
      <c r="E42" s="257"/>
      <c r="F42" s="258"/>
      <c r="G42" s="256" t="str">
        <f>TEXT($G$1, "[$-ko-KR]yyyy-mm-dd(ddd) ") &amp; "오후 19:00"</f>
        <v>2021-10-18(월) 오후 19:00</v>
      </c>
      <c r="H42" s="257"/>
      <c r="I42" s="258"/>
      <c r="J42" s="256" t="str">
        <f>TEXT($G$1, "[$-ko-KR]yyyy-mm-dd(ddd) ") &amp; "오후 21:00"</f>
        <v>2021-10-18(월) 오후 21:00</v>
      </c>
      <c r="K42" s="257"/>
      <c r="L42" s="258"/>
      <c r="M42" s="256" t="str">
        <f>TEXT($G$1+1, "[$-ko-KR]yyyy-mm-dd(ddd) ") &amp; "오전 00:00"</f>
        <v>2021-10-19(화)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6" t="s">
        <v>58</v>
      </c>
      <c r="H43" s="227" t="s">
        <v>266</v>
      </c>
      <c r="I43" s="22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248</v>
      </c>
      <c r="B44" s="124">
        <v>96.6</v>
      </c>
      <c r="C44" s="76">
        <v>2.9850746300000001E-2</v>
      </c>
      <c r="D44" s="13">
        <v>93.3</v>
      </c>
      <c r="E44" s="14">
        <f>IF(ISNUMBER(D44), (D44 - $B44) / $B44, "")</f>
        <v>-3.4161490683229788E-2</v>
      </c>
      <c r="F44" s="16">
        <f>IF(ISNUMBER(D44), $B64 * E44, "")</f>
        <v>-5124.2236024844678</v>
      </c>
      <c r="G44" s="29">
        <v>92.6</v>
      </c>
      <c r="H44" s="14">
        <f>IF(ISNUMBER(G44), (G44 - $B44) / $B44, "")</f>
        <v>-4.1407867494824016E-2</v>
      </c>
      <c r="I44" s="100">
        <f>IF(ISNUMBER(G44), $B64 * H44, "")</f>
        <v>-6211.1801242236024</v>
      </c>
      <c r="J44" s="13">
        <v>92.2</v>
      </c>
      <c r="K44" s="14">
        <f>IF(ISNUMBER(J44), (J44 - $B44) / $B44, "")</f>
        <v>-4.5548654244306333E-2</v>
      </c>
      <c r="L44" s="16">
        <f>IF(ISNUMBER(J44), $B64 * K44, "")</f>
        <v>-6832.2981366459499</v>
      </c>
      <c r="M44" s="29">
        <v>92.7</v>
      </c>
      <c r="N44" s="14">
        <f>IF(ISNUMBER(M44), (M44 - $B44) / $B44, "")</f>
        <v>-4.0372670807453333E-2</v>
      </c>
      <c r="O44" s="16">
        <f>IF(ISNUMBER(M44), $B64 * N44, "")</f>
        <v>-6055.9006211180003</v>
      </c>
      <c r="Q44" s="254"/>
      <c r="R44" s="254"/>
      <c r="S44" s="254"/>
    </row>
    <row r="45" spans="1:19" ht="17.25" customHeight="1" thickBot="1">
      <c r="A45" s="125" t="s">
        <v>328</v>
      </c>
      <c r="B45" s="126">
        <v>0.252</v>
      </c>
      <c r="C45" s="77">
        <v>1.20481928E-2</v>
      </c>
      <c r="D45" s="15">
        <v>0.24099999999999999</v>
      </c>
      <c r="E45" s="32">
        <f t="shared" ref="E45:E48" si="14">IF(ISNUMBER(D45), (D45 - $B45) / $B45, "")</f>
        <v>-4.365079365079369E-2</v>
      </c>
      <c r="F45" s="18">
        <f>IF(ISNUMBER(D45), $B64 * E45, "")</f>
        <v>-6547.6190476190532</v>
      </c>
      <c r="G45" s="31">
        <v>0.24</v>
      </c>
      <c r="H45" s="32">
        <f t="shared" ref="H45:H48" si="15">IF(ISNUMBER(G45), (G45 - $B45) / $B45, "")</f>
        <v>-4.7619047619047658E-2</v>
      </c>
      <c r="I45" s="101">
        <f>IF(ISNUMBER(G45), $B64 * H45, "")</f>
        <v>-7142.8571428571486</v>
      </c>
      <c r="J45" s="15">
        <v>0.24099999999999999</v>
      </c>
      <c r="K45" s="32">
        <f t="shared" ref="K45:K48" si="16">IF(ISNUMBER(J45), (J45 - $B45) / $B45, "")</f>
        <v>-4.365079365079369E-2</v>
      </c>
      <c r="L45" s="18">
        <f>IF(ISNUMBER(J45), $B64 * K45, "")</f>
        <v>-6547.6190476190532</v>
      </c>
      <c r="M45" s="31">
        <v>0.23899999999999999</v>
      </c>
      <c r="N45" s="32">
        <f t="shared" ref="N45:N48" si="17">IF(ISNUMBER(M45), (M45 - $B45) / $B45, "")</f>
        <v>-5.1587301587301633E-2</v>
      </c>
      <c r="O45" s="18">
        <f>IF(ISNUMBER(M45), $B64 * N45, "")</f>
        <v>-7738.0952380952449</v>
      </c>
      <c r="Q45" s="254"/>
      <c r="R45" s="254"/>
      <c r="S45" s="254"/>
    </row>
    <row r="46" spans="1:19" ht="17.25" customHeight="1" thickBot="1">
      <c r="A46" s="125" t="s">
        <v>98</v>
      </c>
      <c r="B46" s="126">
        <v>4.5</v>
      </c>
      <c r="C46" s="77">
        <v>1.12359551E-2</v>
      </c>
      <c r="D46" s="15">
        <v>4.43</v>
      </c>
      <c r="E46" s="32">
        <f t="shared" si="14"/>
        <v>-1.5555555555555619E-2</v>
      </c>
      <c r="F46" s="18">
        <f>IF(ISNUMBER(D46), $B64 * E46, "")</f>
        <v>-2333.333333333343</v>
      </c>
      <c r="G46" s="31">
        <v>4.41</v>
      </c>
      <c r="H46" s="32">
        <f t="shared" si="15"/>
        <v>-1.9999999999999969E-2</v>
      </c>
      <c r="I46" s="101">
        <f>IF(ISNUMBER(G46), $B64 * H46, "")</f>
        <v>-2999.9999999999955</v>
      </c>
      <c r="J46" s="15">
        <v>4.3899999999999997</v>
      </c>
      <c r="K46" s="32">
        <f t="shared" si="16"/>
        <v>-2.4444444444444515E-2</v>
      </c>
      <c r="L46" s="18">
        <f>IF(ISNUMBER(J46), $B64 * K46, "")</f>
        <v>-3666.6666666666774</v>
      </c>
      <c r="M46" s="31">
        <v>4.4000000000000004</v>
      </c>
      <c r="N46" s="32">
        <f t="shared" si="17"/>
        <v>-2.2222222222222143E-2</v>
      </c>
      <c r="O46" s="18">
        <f>IF(ISNUMBER(M46), $B64 * N46, "")</f>
        <v>-3333.3333333333217</v>
      </c>
      <c r="Q46" s="259"/>
      <c r="R46" s="259"/>
      <c r="S46" s="259"/>
    </row>
    <row r="47" spans="1:19" ht="17.25" customHeight="1" thickBot="1">
      <c r="A47" s="125" t="s">
        <v>186</v>
      </c>
      <c r="B47" s="126">
        <v>16.899999999999999</v>
      </c>
      <c r="C47" s="77">
        <v>-1.1695906400000001E-2</v>
      </c>
      <c r="D47" s="15">
        <v>16.3</v>
      </c>
      <c r="E47" s="32">
        <f t="shared" si="14"/>
        <v>-3.5502958579881533E-2</v>
      </c>
      <c r="F47" s="18">
        <f>IF(ISNUMBER(D47), $B64 * E47, "")</f>
        <v>-5325.4437869822295</v>
      </c>
      <c r="G47" s="31">
        <v>16.2</v>
      </c>
      <c r="H47" s="32">
        <f t="shared" si="15"/>
        <v>-4.1420118343195228E-2</v>
      </c>
      <c r="I47" s="101">
        <f>IF(ISNUMBER(G47), $B64 * H47, "")</f>
        <v>-6213.017751479284</v>
      </c>
      <c r="J47" s="15">
        <v>16.2</v>
      </c>
      <c r="K47" s="32">
        <f t="shared" si="16"/>
        <v>-4.1420118343195228E-2</v>
      </c>
      <c r="L47" s="18">
        <f>IF(ISNUMBER(J47), $B64 * K47, "")</f>
        <v>-6213.017751479284</v>
      </c>
      <c r="M47" s="31">
        <v>16.2</v>
      </c>
      <c r="N47" s="32">
        <f t="shared" si="17"/>
        <v>-4.1420118343195228E-2</v>
      </c>
      <c r="O47" s="18">
        <f>IF(ISNUMBER(M47), $B64 * N47, "")</f>
        <v>-6213.017751479284</v>
      </c>
      <c r="Q47" s="259"/>
      <c r="R47" s="259"/>
      <c r="S47" s="259"/>
    </row>
    <row r="48" spans="1:19" ht="17.25" customHeight="1" thickBot="1">
      <c r="A48" s="127" t="s">
        <v>232</v>
      </c>
      <c r="B48" s="128">
        <v>81.099999999999994</v>
      </c>
      <c r="C48" s="78">
        <v>-1.4580801900000001E-2</v>
      </c>
      <c r="D48" s="20">
        <v>82</v>
      </c>
      <c r="E48" s="21">
        <f t="shared" si="14"/>
        <v>1.1097410604192426E-2</v>
      </c>
      <c r="F48" s="22">
        <f>IF(ISNUMBER(D48), $B64 * E48, "")</f>
        <v>1664.6115906288637</v>
      </c>
      <c r="G48" s="30">
        <v>78.900000000000006</v>
      </c>
      <c r="H48" s="21">
        <f t="shared" si="15"/>
        <v>-2.7127003699136731E-2</v>
      </c>
      <c r="I48" s="105">
        <f>IF(ISNUMBER(G48), $B64 * H48, "")</f>
        <v>-4069.0505548705096</v>
      </c>
      <c r="J48" s="20">
        <v>79.099999999999994</v>
      </c>
      <c r="K48" s="21">
        <f t="shared" si="16"/>
        <v>-2.4660912453760789E-2</v>
      </c>
      <c r="L48" s="22">
        <f>IF(ISNUMBER(J48), $B64 * K48, "")</f>
        <v>-3699.1368680641185</v>
      </c>
      <c r="M48" s="30">
        <v>79.400000000000006</v>
      </c>
      <c r="N48" s="21">
        <f t="shared" si="17"/>
        <v>-2.0961775585696531E-2</v>
      </c>
      <c r="O48" s="22">
        <f>IF(ISNUMBER(M48), $B64 * N48, "")</f>
        <v>-3144.2663378544798</v>
      </c>
      <c r="Q48" s="259"/>
      <c r="R48" s="259"/>
      <c r="S48" s="259"/>
    </row>
    <row r="49" spans="1:19" ht="17.25" customHeight="1" thickBot="1">
      <c r="A49" s="125" t="s">
        <v>65</v>
      </c>
      <c r="B49" s="129">
        <v>63.4</v>
      </c>
      <c r="C49" s="80">
        <v>-1.5527950299999999E-2</v>
      </c>
      <c r="D49" s="106">
        <v>62.4</v>
      </c>
      <c r="E49" s="107">
        <f>IF(ISNUMBER(D49), (D49 - $B49) / $B49, "")</f>
        <v>-1.5772870662460567E-2</v>
      </c>
      <c r="F49" s="108">
        <f>IF(ISNUMBER(D49), $B64 * E49, "")</f>
        <v>-2365.930599369085</v>
      </c>
      <c r="G49" s="109">
        <v>61.7</v>
      </c>
      <c r="H49" s="107">
        <f>IF(ISNUMBER(G49), (G49 - $B49) / $B49, "")</f>
        <v>-2.6813880126182899E-2</v>
      </c>
      <c r="I49" s="110">
        <f>IF(ISNUMBER(G49), $B64 * H49, "")</f>
        <v>-4022.082018927435</v>
      </c>
      <c r="J49" s="106">
        <v>61.2</v>
      </c>
      <c r="K49" s="107">
        <f>IF(ISNUMBER(J49), (J49 - $B49) / $B49, "")</f>
        <v>-3.4700315457413186E-2</v>
      </c>
      <c r="L49" s="108">
        <f>IF(ISNUMBER(J49), $B64 * K49, "")</f>
        <v>-5205.047318611978</v>
      </c>
      <c r="M49" s="109">
        <v>61.6</v>
      </c>
      <c r="N49" s="107">
        <f>IF(ISNUMBER(M49), (M49 - $B49) / $B49, "")</f>
        <v>-2.8391167192428977E-2</v>
      </c>
      <c r="O49" s="108">
        <f>IF(ISNUMBER(M49), $B64 * N49, "")</f>
        <v>-4258.6750788643467</v>
      </c>
      <c r="Q49" s="259"/>
      <c r="R49" s="259"/>
      <c r="S49" s="259"/>
    </row>
    <row r="50" spans="1:19" ht="17.25" customHeight="1" thickBot="1">
      <c r="A50" s="125" t="s">
        <v>146</v>
      </c>
      <c r="B50" s="126">
        <v>22</v>
      </c>
      <c r="C50" s="77">
        <v>-2.2222222199999999E-2</v>
      </c>
      <c r="D50" s="15">
        <v>21.9</v>
      </c>
      <c r="E50" s="32">
        <f t="shared" ref="E50:E53" si="18">IF(ISNUMBER(D50), (D50 - $B50) / $B50, "")</f>
        <v>-4.5454545454546103E-3</v>
      </c>
      <c r="F50" s="18">
        <f>IF(ISNUMBER(D50), $B64 * E50, "")</f>
        <v>-681.81818181819153</v>
      </c>
      <c r="G50" s="31">
        <v>22.5</v>
      </c>
      <c r="H50" s="32">
        <f t="shared" ref="H50:H53" si="19">IF(ISNUMBER(G50), (G50 - $B50) / $B50, "")</f>
        <v>2.2727272727272728E-2</v>
      </c>
      <c r="I50" s="101">
        <f>IF(ISNUMBER(G50), $B64 * H50, "")</f>
        <v>3409.090909090909</v>
      </c>
      <c r="J50" s="15">
        <v>22.2</v>
      </c>
      <c r="K50" s="32">
        <f t="shared" ref="K50:K53" si="20">IF(ISNUMBER(J50), (J50 - $B50) / $B50, "")</f>
        <v>9.0909090909090592E-3</v>
      </c>
      <c r="L50" s="18">
        <f>IF(ISNUMBER(J50), $B64 * K50, "")</f>
        <v>1363.636363636359</v>
      </c>
      <c r="M50" s="31">
        <v>22.1</v>
      </c>
      <c r="N50" s="32">
        <f t="shared" ref="N50:N53" si="21">IF(ISNUMBER(M50), (M50 - $B50) / $B50, "")</f>
        <v>4.5454545454546103E-3</v>
      </c>
      <c r="O50" s="18">
        <f>IF(ISNUMBER(M50), $B64 * N50, "")</f>
        <v>681.81818181819153</v>
      </c>
      <c r="Q50" s="259"/>
      <c r="R50" s="259"/>
      <c r="S50" s="259"/>
    </row>
    <row r="51" spans="1:19" ht="17.25" customHeight="1" thickBot="1">
      <c r="A51" s="125" t="s">
        <v>120</v>
      </c>
      <c r="B51" s="126">
        <v>37.700000000000003</v>
      </c>
      <c r="C51" s="77">
        <v>-2.3316062200000001E-2</v>
      </c>
      <c r="D51" s="15">
        <v>36.799999999999997</v>
      </c>
      <c r="E51" s="32">
        <f t="shared" si="18"/>
        <v>-2.3872679045092986E-2</v>
      </c>
      <c r="F51" s="18">
        <f>IF(ISNUMBER(D51), $B64 * E51, "")</f>
        <v>-3580.9018567639478</v>
      </c>
      <c r="G51" s="31">
        <v>36.5</v>
      </c>
      <c r="H51" s="32">
        <f t="shared" si="19"/>
        <v>-3.1830238726790527E-2</v>
      </c>
      <c r="I51" s="101">
        <f>IF(ISNUMBER(G51), $B64 * H51, "")</f>
        <v>-4774.5358090185791</v>
      </c>
      <c r="J51" s="15">
        <v>36.299999999999997</v>
      </c>
      <c r="K51" s="32">
        <f t="shared" si="20"/>
        <v>-3.7135278514589004E-2</v>
      </c>
      <c r="L51" s="18">
        <f>IF(ISNUMBER(J51), $B64 * K51, "")</f>
        <v>-5570.2917771883504</v>
      </c>
      <c r="M51" s="31">
        <v>36.6</v>
      </c>
      <c r="N51" s="32">
        <f t="shared" si="21"/>
        <v>-2.9177718832891282E-2</v>
      </c>
      <c r="O51" s="18">
        <f>IF(ISNUMBER(M51), $B64 * N51, "")</f>
        <v>-4376.6578249336926</v>
      </c>
      <c r="Q51" s="259"/>
      <c r="R51" s="259"/>
      <c r="S51" s="259"/>
    </row>
    <row r="52" spans="1:19" ht="17.25" customHeight="1" thickBot="1">
      <c r="A52" s="125" t="s">
        <v>214</v>
      </c>
      <c r="B52" s="126">
        <v>12.4</v>
      </c>
      <c r="C52" s="77">
        <v>-2.3622047199999999E-2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</v>
      </c>
      <c r="H52" s="32">
        <f t="shared" si="19"/>
        <v>-3.2258064516129059E-2</v>
      </c>
      <c r="I52" s="101">
        <f>IF(ISNUMBER(G52), $B64 * H52, "")</f>
        <v>-4838.7096774193587</v>
      </c>
      <c r="J52" s="15">
        <v>11.9</v>
      </c>
      <c r="K52" s="32">
        <f t="shared" si="20"/>
        <v>-4.0322580645161289E-2</v>
      </c>
      <c r="L52" s="18">
        <f>IF(ISNUMBER(J52), $B64 * K52, "")</f>
        <v>-6048.3870967741932</v>
      </c>
      <c r="M52" s="31">
        <v>12.1</v>
      </c>
      <c r="N52" s="32">
        <f t="shared" si="21"/>
        <v>-2.4193548387096833E-2</v>
      </c>
      <c r="O52" s="18">
        <f>IF(ISNUMBER(M52), $B64 * N52, "")</f>
        <v>-3629.0322580645247</v>
      </c>
      <c r="Q52" s="33"/>
      <c r="R52" s="33"/>
    </row>
    <row r="53" spans="1:19" ht="17.25" customHeight="1" thickBot="1">
      <c r="A53" s="130" t="s">
        <v>200</v>
      </c>
      <c r="B53" s="131">
        <v>82</v>
      </c>
      <c r="C53" s="79">
        <v>-2.3809523799999999E-2</v>
      </c>
      <c r="D53" s="24">
        <v>83.4</v>
      </c>
      <c r="E53" s="25">
        <f t="shared" si="18"/>
        <v>1.7073170731707388E-2</v>
      </c>
      <c r="F53" s="104">
        <f>IF(ISNUMBER(D53), $B64 * E53, "")</f>
        <v>2560.975609756108</v>
      </c>
      <c r="G53" s="102">
        <v>81.8</v>
      </c>
      <c r="H53" s="25">
        <f t="shared" si="19"/>
        <v>-2.4390243902439371E-3</v>
      </c>
      <c r="I53" s="103">
        <f>IF(ISNUMBER(G53), $B64 * H53, "")</f>
        <v>-365.85365853659056</v>
      </c>
      <c r="J53" s="24">
        <v>81.599999999999994</v>
      </c>
      <c r="K53" s="25">
        <f t="shared" si="20"/>
        <v>-4.8780487804878743E-3</v>
      </c>
      <c r="L53" s="104">
        <f>IF(ISNUMBER(J53), $B64 * K53, "")</f>
        <v>-731.70731707318112</v>
      </c>
      <c r="M53" s="102">
        <v>82.2</v>
      </c>
      <c r="N53" s="25">
        <f t="shared" si="21"/>
        <v>2.4390243902439371E-3</v>
      </c>
      <c r="O53" s="104">
        <f>IF(ISNUMBER(M53), $B64 * N53, "")</f>
        <v>365.85365853659056</v>
      </c>
      <c r="Q53" s="268"/>
      <c r="R53" s="269"/>
      <c r="S53" s="270"/>
    </row>
    <row r="54" spans="1:19" ht="17.25" customHeight="1">
      <c r="A54" s="123" t="s">
        <v>206</v>
      </c>
      <c r="B54" s="124">
        <v>15.8</v>
      </c>
      <c r="C54" s="76">
        <v>-2.4691358E-2</v>
      </c>
      <c r="D54" s="13">
        <v>15.3</v>
      </c>
      <c r="E54" s="14">
        <f>IF(ISNUMBER(D54), (D54 - $B54) / $B54, "")</f>
        <v>-3.164556962025316E-2</v>
      </c>
      <c r="F54" s="16">
        <f>IF(ISNUMBER(D54), $B64 * E54, "")</f>
        <v>-4746.8354430379741</v>
      </c>
      <c r="G54" s="29">
        <v>15.1</v>
      </c>
      <c r="H54" s="14">
        <f>IF(ISNUMBER(G54), (G54 - $B54) / $B54, "")</f>
        <v>-4.4303797468354493E-2</v>
      </c>
      <c r="I54" s="100">
        <f>IF(ISNUMBER(G54), $B64 * H54, "")</f>
        <v>-6645.5696202531735</v>
      </c>
      <c r="J54" s="13">
        <v>15</v>
      </c>
      <c r="K54" s="14">
        <f>IF(ISNUMBER(J54), (J54 - $B54) / $B54, "")</f>
        <v>-5.0632911392405104E-2</v>
      </c>
      <c r="L54" s="16">
        <f>IF(ISNUMBER(J54), $B64 * K54, "")</f>
        <v>-7594.936708860766</v>
      </c>
      <c r="M54" s="29">
        <v>15.1</v>
      </c>
      <c r="N54" s="14">
        <f>IF(ISNUMBER(M54), (M54 - $B54) / $B54, "")</f>
        <v>-4.4303797468354493E-2</v>
      </c>
      <c r="O54" s="16">
        <f>IF(ISNUMBER(M54), $B64 * N54, "")</f>
        <v>-6645.5696202531735</v>
      </c>
      <c r="Q54" s="271"/>
      <c r="R54" s="272"/>
      <c r="S54" s="273"/>
    </row>
    <row r="55" spans="1:19" ht="17.25" customHeight="1" thickBot="1">
      <c r="A55" s="125" t="s">
        <v>148</v>
      </c>
      <c r="B55" s="126">
        <v>13.5</v>
      </c>
      <c r="C55" s="77">
        <v>-2.87769784E-2</v>
      </c>
      <c r="D55" s="15">
        <v>13.4</v>
      </c>
      <c r="E55" s="32">
        <f t="shared" ref="E55:E58" si="22">IF(ISNUMBER(D55), (D55 - $B55) / $B55, "")</f>
        <v>-7.4074074074073808E-3</v>
      </c>
      <c r="F55" s="18">
        <f>IF(ISNUMBER(D55), $B64 * E55, "")</f>
        <v>-1111.1111111111072</v>
      </c>
      <c r="G55" s="31">
        <v>13.2</v>
      </c>
      <c r="H55" s="32">
        <f t="shared" ref="H55:H58" si="23">IF(ISNUMBER(G55), (G55 - $B55) / $B55, "")</f>
        <v>-2.2222222222222275E-2</v>
      </c>
      <c r="I55" s="101">
        <f>IF(ISNUMBER(G55), $B64 * H55, "")</f>
        <v>-3333.3333333333412</v>
      </c>
      <c r="J55" s="15">
        <v>13.1</v>
      </c>
      <c r="K55" s="32">
        <f t="shared" ref="K55:K58" si="24">IF(ISNUMBER(J55), (J55 - $B55) / $B55, "")</f>
        <v>-2.9629629629629655E-2</v>
      </c>
      <c r="L55" s="18">
        <f>IF(ISNUMBER(J55), $B64 * K55, "")</f>
        <v>-4444.444444444448</v>
      </c>
      <c r="M55" s="31">
        <v>13.2</v>
      </c>
      <c r="N55" s="32">
        <f t="shared" ref="N55:N58" si="25">IF(ISNUMBER(M55), (M55 - $B55) / $B55, "")</f>
        <v>-2.2222222222222275E-2</v>
      </c>
      <c r="O55" s="18">
        <f>IF(ISNUMBER(M55), $B64 * N55, "")</f>
        <v>-3333.3333333333412</v>
      </c>
      <c r="Q55" s="274"/>
      <c r="R55" s="275"/>
      <c r="S55" s="276"/>
    </row>
    <row r="56" spans="1:19" ht="17.25" customHeight="1" thickBot="1">
      <c r="A56" s="125" t="s">
        <v>188</v>
      </c>
      <c r="B56" s="126">
        <v>18.5</v>
      </c>
      <c r="C56" s="77">
        <v>-3.1413612600000002E-2</v>
      </c>
      <c r="D56" s="15">
        <v>18.100000000000001</v>
      </c>
      <c r="E56" s="32">
        <f t="shared" si="22"/>
        <v>-2.1621621621621546E-2</v>
      </c>
      <c r="F56" s="18">
        <f>IF(ISNUMBER(D56), $B64 * E56, "")</f>
        <v>-3243.243243243232</v>
      </c>
      <c r="G56" s="31">
        <v>17.899999999999999</v>
      </c>
      <c r="H56" s="32">
        <f t="shared" si="23"/>
        <v>-3.2432432432432511E-2</v>
      </c>
      <c r="I56" s="101">
        <f>IF(ISNUMBER(G56), $B64 * H56, "")</f>
        <v>-4864.8648648648768</v>
      </c>
      <c r="J56" s="15">
        <v>17.8</v>
      </c>
      <c r="K56" s="32">
        <f t="shared" si="24"/>
        <v>-3.7837837837837798E-2</v>
      </c>
      <c r="L56" s="18">
        <f>IF(ISNUMBER(J56), $B64 * K56, "")</f>
        <v>-5675.6756756756695</v>
      </c>
      <c r="M56" s="31">
        <v>17.899999999999999</v>
      </c>
      <c r="N56" s="32">
        <f t="shared" si="25"/>
        <v>-3.2432432432432511E-2</v>
      </c>
      <c r="O56" s="18">
        <f>IF(ISNUMBER(M56), $B64 * N56, "")</f>
        <v>-4864.8648648648768</v>
      </c>
      <c r="Q56" s="259"/>
      <c r="R56" s="259"/>
      <c r="S56" s="259"/>
    </row>
    <row r="57" spans="1:19" ht="17.25" customHeight="1" thickBot="1">
      <c r="A57" s="125" t="s">
        <v>208</v>
      </c>
      <c r="B57" s="126">
        <v>19.7</v>
      </c>
      <c r="C57" s="77">
        <v>-3.9024390200000002E-2</v>
      </c>
      <c r="D57" s="15">
        <v>18.7</v>
      </c>
      <c r="E57" s="32">
        <f t="shared" si="22"/>
        <v>-5.0761421319796954E-2</v>
      </c>
      <c r="F57" s="18">
        <f>IF(ISNUMBER(D57), $B64 * E57, "")</f>
        <v>-7614.2131979695432</v>
      </c>
      <c r="G57" s="31">
        <v>18.5</v>
      </c>
      <c r="H57" s="32">
        <f t="shared" si="23"/>
        <v>-6.0913705583756313E-2</v>
      </c>
      <c r="I57" s="101">
        <f>IF(ISNUMBER(G57), $B64 * H57, "")</f>
        <v>-9137.0558375634464</v>
      </c>
      <c r="J57" s="15">
        <v>18.600000000000001</v>
      </c>
      <c r="K57" s="32">
        <f t="shared" si="24"/>
        <v>-5.5837563451776547E-2</v>
      </c>
      <c r="L57" s="18">
        <f>IF(ISNUMBER(J57), $B64 * K57, "")</f>
        <v>-8375.6345177664825</v>
      </c>
      <c r="M57" s="31">
        <v>18.8</v>
      </c>
      <c r="N57" s="32">
        <f t="shared" si="25"/>
        <v>-4.5685279187817188E-2</v>
      </c>
      <c r="O57" s="18">
        <f>IF(ISNUMBER(M57), $B64 * N57, "")</f>
        <v>-6852.7918781725784</v>
      </c>
      <c r="Q57" s="254"/>
      <c r="R57" s="254"/>
      <c r="S57" s="254"/>
    </row>
    <row r="58" spans="1:19" ht="17.25" customHeight="1" thickBot="1">
      <c r="A58" s="127" t="s">
        <v>72</v>
      </c>
      <c r="B58" s="128">
        <v>35.799999999999997</v>
      </c>
      <c r="C58" s="78">
        <v>-4.0214477200000001E-2</v>
      </c>
      <c r="D58" s="20">
        <v>34.200000000000003</v>
      </c>
      <c r="E58" s="21">
        <f t="shared" si="22"/>
        <v>-4.469273743016744E-2</v>
      </c>
      <c r="F58" s="22">
        <f>IF(ISNUMBER(D58), $B64 * E58, "")</f>
        <v>-6703.9106145251162</v>
      </c>
      <c r="G58" s="30">
        <v>33.799999999999997</v>
      </c>
      <c r="H58" s="21">
        <f t="shared" si="23"/>
        <v>-5.5865921787709501E-2</v>
      </c>
      <c r="I58" s="105">
        <f>IF(ISNUMBER(G58), $B64 * H58, "")</f>
        <v>-8379.8882681564246</v>
      </c>
      <c r="J58" s="20">
        <v>33.799999999999997</v>
      </c>
      <c r="K58" s="21">
        <f t="shared" si="24"/>
        <v>-5.5865921787709501E-2</v>
      </c>
      <c r="L58" s="22">
        <f>IF(ISNUMBER(J58), $B64 * K58, "")</f>
        <v>-8379.8882681564246</v>
      </c>
      <c r="M58" s="30">
        <v>34.299999999999997</v>
      </c>
      <c r="N58" s="21">
        <f t="shared" si="25"/>
        <v>-4.1899441340782127E-2</v>
      </c>
      <c r="O58" s="22">
        <f>IF(ISNUMBER(M58), $B64 * N58, "")</f>
        <v>-6284.9162011173194</v>
      </c>
      <c r="Q58" s="254"/>
      <c r="R58" s="254"/>
      <c r="S58" s="254"/>
    </row>
    <row r="59" spans="1:19" ht="17.25" customHeight="1" thickBot="1">
      <c r="A59" s="125" t="s">
        <v>176</v>
      </c>
      <c r="B59" s="129">
        <v>23.4</v>
      </c>
      <c r="C59" s="80">
        <v>-4.09836066E-2</v>
      </c>
      <c r="D59" s="106">
        <v>22.3</v>
      </c>
      <c r="E59" s="107">
        <f>IF(ISNUMBER(D59), (D59 - $B59) / $B59, "")</f>
        <v>-4.7008547008546918E-2</v>
      </c>
      <c r="F59" s="108">
        <f>IF(ISNUMBER(D59), $B64 * E59, "")</f>
        <v>-7051.2820512820381</v>
      </c>
      <c r="G59" s="109">
        <v>22.1</v>
      </c>
      <c r="H59" s="107">
        <f>IF(ISNUMBER(G59), (G59 - $B59) / $B59, "")</f>
        <v>-5.5555555555555435E-2</v>
      </c>
      <c r="I59" s="110">
        <f>IF(ISNUMBER(G59), $B64 * H59, "")</f>
        <v>-8333.3333333333157</v>
      </c>
      <c r="J59" s="106">
        <v>22</v>
      </c>
      <c r="K59" s="107">
        <f>IF(ISNUMBER(J59), (J59 - $B59) / $B59, "")</f>
        <v>-5.9829059829059769E-2</v>
      </c>
      <c r="L59" s="108">
        <f>IF(ISNUMBER(J59), $B64 * K59, "")</f>
        <v>-8974.3589743589655</v>
      </c>
      <c r="M59" s="109">
        <v>22.4</v>
      </c>
      <c r="N59" s="107">
        <f>IF(ISNUMBER(M59), (M59 - $B59) / $B59, "")</f>
        <v>-4.2735042735042736E-2</v>
      </c>
      <c r="O59" s="108">
        <f>IF(ISNUMBER(M59), $B64 * N59, "")</f>
        <v>-6410.2564102564102</v>
      </c>
      <c r="Q59" s="259"/>
      <c r="R59" s="259"/>
      <c r="S59" s="259"/>
    </row>
    <row r="60" spans="1:19" ht="17.25" customHeight="1" thickBot="1">
      <c r="A60" s="125" t="s">
        <v>202</v>
      </c>
      <c r="B60" s="126">
        <v>21.5</v>
      </c>
      <c r="C60" s="77">
        <v>-5.2863436100000001E-2</v>
      </c>
      <c r="D60" s="15">
        <v>20.3</v>
      </c>
      <c r="E60" s="32">
        <f t="shared" ref="E60:E63" si="26">IF(ISNUMBER(D60), (D60 - $B60) / $B60, "")</f>
        <v>-5.5813953488372058E-2</v>
      </c>
      <c r="F60" s="18">
        <f>IF(ISNUMBER(D60), $B64 * E60, "")</f>
        <v>-8372.0930232558094</v>
      </c>
      <c r="G60" s="31">
        <v>20.2</v>
      </c>
      <c r="H60" s="32">
        <f t="shared" ref="H60:H63" si="27">IF(ISNUMBER(G60), (G60 - $B60) / $B60, "")</f>
        <v>-6.0465116279069801E-2</v>
      </c>
      <c r="I60" s="101">
        <f>IF(ISNUMBER(G60), $B64 * H60, "")</f>
        <v>-9069.7674418604711</v>
      </c>
      <c r="J60" s="15">
        <v>20.100000000000001</v>
      </c>
      <c r="K60" s="32">
        <f t="shared" ref="K60:K63" si="28">IF(ISNUMBER(J60), (J60 - $B60) / $B60, "")</f>
        <v>-6.5116279069767372E-2</v>
      </c>
      <c r="L60" s="18">
        <f>IF(ISNUMBER(J60), $B64 * K60, "")</f>
        <v>-9767.4418604651055</v>
      </c>
      <c r="M60" s="31">
        <v>20.3</v>
      </c>
      <c r="N60" s="32">
        <f t="shared" ref="N60:N63" si="29">IF(ISNUMBER(M60), (M60 - $B60) / $B60, "")</f>
        <v>-5.5813953488372058E-2</v>
      </c>
      <c r="O60" s="18">
        <f>IF(ISNUMBER(M60), $B64 * N60, "")</f>
        <v>-8372.0930232558094</v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-2.4229823259515684E-2</v>
      </c>
      <c r="F64" s="28">
        <f>SUM(F44:F63)</f>
        <v>-61786.049311764989</v>
      </c>
      <c r="G64" s="26" t="s">
        <v>269</v>
      </c>
      <c r="H64" s="27">
        <f>IF(COUNT(H44:H63), SUM(H44:H63) / COUNT(H44:H63), 0)</f>
        <v>-3.4114513148081033E-2</v>
      </c>
      <c r="I64" s="28">
        <f>SUM(I44:I63)</f>
        <v>-86992.008527606653</v>
      </c>
      <c r="J64" s="26" t="s">
        <v>269</v>
      </c>
      <c r="K64" s="27">
        <f>IF(COUNT(K44:K63), SUM(K44:K63) / COUNT(K44:K63), 0)</f>
        <v>-3.7789378849495799E-2</v>
      </c>
      <c r="L64" s="28">
        <f>SUM(L44:L63)</f>
        <v>-96362.916066214282</v>
      </c>
      <c r="M64" s="26" t="s">
        <v>269</v>
      </c>
      <c r="N64" s="27">
        <f>IF(COUNT(N44:N63), SUM(N44:N63) / COUNT(N44:N63), 0)</f>
        <v>-3.1554953699859452E-2</v>
      </c>
      <c r="O64" s="28">
        <f>SUM(O44:O63)</f>
        <v>-80465.131934641628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5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2021-10-18(월) 오전 00:00</v>
      </c>
      <c r="C69" s="297"/>
      <c r="D69" s="256" t="str">
        <f>TEXT($G$1, "[$-ko-KR]yyyy-mm-dd(ddd) ") &amp; "오후 14:00"</f>
        <v>2021-10-18(월) 오후 14:00</v>
      </c>
      <c r="E69" s="257"/>
      <c r="F69" s="258"/>
      <c r="G69" s="256" t="str">
        <f>TEXT($G$1, "[$-ko-KR]yyyy-mm-dd(ddd) ") &amp; "오후 19:00"</f>
        <v>2021-10-18(월) 오후 19:00</v>
      </c>
      <c r="H69" s="257"/>
      <c r="I69" s="258"/>
      <c r="J69" s="256" t="str">
        <f>TEXT($G$1, "[$-ko-KR]yyyy-mm-dd(ddd) ") &amp; "오후 21:00"</f>
        <v>2021-10-18(월) 오후 21:00</v>
      </c>
      <c r="K69" s="257"/>
      <c r="L69" s="258"/>
      <c r="M69" s="256" t="str">
        <f>TEXT($G$1+1, "[$-ko-KR]yyyy-mm-dd(ddd) ") &amp; "오전 00:00"</f>
        <v>2021-10-19(화)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6" t="s">
        <v>58</v>
      </c>
      <c r="H70" s="227" t="s">
        <v>266</v>
      </c>
      <c r="I70" s="22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126</v>
      </c>
      <c r="B71" s="124">
        <v>155</v>
      </c>
      <c r="C71" s="76">
        <v>5.4421768699999998E-2</v>
      </c>
      <c r="D71" s="13">
        <v>149</v>
      </c>
      <c r="E71" s="14">
        <f>IF(ISNUMBER(D71), (D71 - $B71) / $B71, "")</f>
        <v>-3.870967741935484E-2</v>
      </c>
      <c r="F71" s="16">
        <f>IF(ISNUMBER(D71), $B91 * E71, "")</f>
        <v>-5806.4516129032263</v>
      </c>
      <c r="G71" s="29">
        <v>148</v>
      </c>
      <c r="H71" s="14">
        <f>IF(ISNUMBER(G71), (G71 - $B71) / $B71, "")</f>
        <v>-4.5161290322580643E-2</v>
      </c>
      <c r="I71" s="100">
        <f>IF(ISNUMBER(G71), $B91 * H71, "")</f>
        <v>-6774.1935483870966</v>
      </c>
      <c r="J71" s="13">
        <v>146</v>
      </c>
      <c r="K71" s="14">
        <f>IF(ISNUMBER(J71), (J71 - $B71) / $B71, "")</f>
        <v>-5.8064516129032261E-2</v>
      </c>
      <c r="L71" s="16">
        <f>IF(ISNUMBER(J71), $B91 * K71, "")</f>
        <v>-8709.677419354839</v>
      </c>
      <c r="M71" s="29">
        <v>147</v>
      </c>
      <c r="N71" s="14">
        <f>IF(ISNUMBER(M71), (M71 - $B71) / $B71, "")</f>
        <v>-5.1612903225806452E-2</v>
      </c>
      <c r="O71" s="16">
        <f>IF(ISNUMBER(M71), $B91 * N71, "")</f>
        <v>-7741.9354838709678</v>
      </c>
      <c r="Q71" s="254"/>
      <c r="R71" s="254"/>
      <c r="S71" s="254"/>
    </row>
    <row r="72" spans="1:19" ht="17.25" thickBot="1">
      <c r="A72" s="125" t="s">
        <v>226</v>
      </c>
      <c r="B72" s="126">
        <v>895</v>
      </c>
      <c r="C72" s="77">
        <v>3.3487297899999997E-2</v>
      </c>
      <c r="D72" s="15">
        <v>866</v>
      </c>
      <c r="E72" s="32">
        <f t="shared" ref="E72:E75" si="30">IF(ISNUMBER(D72), (D72 - $B72) / $B72, "")</f>
        <v>-3.2402234636871509E-2</v>
      </c>
      <c r="F72" s="18">
        <f>IF(ISNUMBER(D72), $B91 * E72, "")</f>
        <v>-4860.3351955307262</v>
      </c>
      <c r="G72" s="31">
        <v>864</v>
      </c>
      <c r="H72" s="32">
        <f t="shared" ref="H72:H75" si="31">IF(ISNUMBER(G72), (G72 - $B72) / $B72, "")</f>
        <v>-3.4636871508379886E-2</v>
      </c>
      <c r="I72" s="101">
        <f>IF(ISNUMBER(G72), $B91 * H72, "")</f>
        <v>-5195.5307262569831</v>
      </c>
      <c r="J72" s="15">
        <v>863</v>
      </c>
      <c r="K72" s="32">
        <f t="shared" ref="K72:K75" si="32">IF(ISNUMBER(J72), (J72 - $B72) / $B72, "")</f>
        <v>-3.5754189944134075E-2</v>
      </c>
      <c r="L72" s="18">
        <f>IF(ISNUMBER(J72), $B91 * K72, "")</f>
        <v>-5363.1284916201112</v>
      </c>
      <c r="M72" s="31">
        <v>866</v>
      </c>
      <c r="N72" s="32">
        <f t="shared" ref="N72:N75" si="33">IF(ISNUMBER(M72), (M72 - $B72) / $B72, "")</f>
        <v>-3.2402234636871509E-2</v>
      </c>
      <c r="O72" s="18">
        <f>IF(ISNUMBER(M72), $B91 * N72, "")</f>
        <v>-4860.3351955307262</v>
      </c>
      <c r="Q72" s="254"/>
      <c r="R72" s="254"/>
      <c r="S72" s="254"/>
    </row>
    <row r="73" spans="1:19" ht="17.25" thickBot="1">
      <c r="A73" s="125" t="s">
        <v>150</v>
      </c>
      <c r="B73" s="126">
        <v>125</v>
      </c>
      <c r="C73" s="77">
        <v>2.45901639E-2</v>
      </c>
      <c r="D73" s="15">
        <v>123</v>
      </c>
      <c r="E73" s="32">
        <f t="shared" si="30"/>
        <v>-1.6E-2</v>
      </c>
      <c r="F73" s="18">
        <f>IF(ISNUMBER(D73), $B91 * E73, "")</f>
        <v>-2400</v>
      </c>
      <c r="G73" s="31">
        <v>120</v>
      </c>
      <c r="H73" s="32">
        <f t="shared" si="31"/>
        <v>-0.04</v>
      </c>
      <c r="I73" s="101">
        <f>IF(ISNUMBER(G73), $B91 * H73, "")</f>
        <v>-6000</v>
      </c>
      <c r="J73" s="15">
        <v>121</v>
      </c>
      <c r="K73" s="32">
        <f t="shared" si="32"/>
        <v>-3.2000000000000001E-2</v>
      </c>
      <c r="L73" s="18">
        <f>IF(ISNUMBER(J73), $B91 * K73, "")</f>
        <v>-4800</v>
      </c>
      <c r="M73" s="31">
        <v>121</v>
      </c>
      <c r="N73" s="32">
        <f t="shared" si="33"/>
        <v>-3.2000000000000001E-2</v>
      </c>
      <c r="O73" s="18">
        <f>IF(ISNUMBER(M73), $B91 * N73, "")</f>
        <v>-4800</v>
      </c>
      <c r="Q73" s="259"/>
      <c r="R73" s="259"/>
      <c r="S73" s="259"/>
    </row>
    <row r="74" spans="1:19" ht="17.25" thickBot="1">
      <c r="A74" s="125" t="s">
        <v>198</v>
      </c>
      <c r="B74" s="126">
        <v>212</v>
      </c>
      <c r="C74" s="77">
        <v>9.5238094999999991E-3</v>
      </c>
      <c r="D74" s="15">
        <v>207</v>
      </c>
      <c r="E74" s="32">
        <f t="shared" si="30"/>
        <v>-2.358490566037736E-2</v>
      </c>
      <c r="F74" s="18">
        <f>IF(ISNUMBER(D74), $B91 * E74, "")</f>
        <v>-3537.7358490566039</v>
      </c>
      <c r="G74" s="31">
        <v>206</v>
      </c>
      <c r="H74" s="32">
        <f t="shared" si="31"/>
        <v>-2.8301886792452831E-2</v>
      </c>
      <c r="I74" s="101">
        <f>IF(ISNUMBER(G74), $B91 * H74, "")</f>
        <v>-4245.2830188679245</v>
      </c>
      <c r="J74" s="15">
        <v>204</v>
      </c>
      <c r="K74" s="32">
        <f t="shared" si="32"/>
        <v>-3.7735849056603772E-2</v>
      </c>
      <c r="L74" s="18">
        <f>IF(ISNUMBER(J74), $B91 * K74, "")</f>
        <v>-5660.3773584905657</v>
      </c>
      <c r="M74" s="31">
        <v>207</v>
      </c>
      <c r="N74" s="32">
        <f t="shared" si="33"/>
        <v>-2.358490566037736E-2</v>
      </c>
      <c r="O74" s="18">
        <f>IF(ISNUMBER(M74), $B91 * N74, "")</f>
        <v>-3537.7358490566039</v>
      </c>
      <c r="Q74" s="259"/>
      <c r="R74" s="259"/>
      <c r="S74" s="259"/>
    </row>
    <row r="75" spans="1:19" ht="17.25" thickBot="1">
      <c r="A75" s="127" t="s">
        <v>230</v>
      </c>
      <c r="B75" s="128">
        <v>959</v>
      </c>
      <c r="C75" s="78">
        <v>8.4121977000000004E-3</v>
      </c>
      <c r="D75" s="20">
        <v>932</v>
      </c>
      <c r="E75" s="21">
        <f t="shared" si="30"/>
        <v>-2.8154327424400417E-2</v>
      </c>
      <c r="F75" s="22">
        <f>IF(ISNUMBER(D75), $B91 * E75, "")</f>
        <v>-4223.1491136600625</v>
      </c>
      <c r="G75" s="30">
        <v>921</v>
      </c>
      <c r="H75" s="21">
        <f t="shared" si="31"/>
        <v>-3.9624608967674661E-2</v>
      </c>
      <c r="I75" s="105">
        <f>IF(ISNUMBER(G75), $B91 * H75, "")</f>
        <v>-5943.6913451511991</v>
      </c>
      <c r="J75" s="20">
        <v>916</v>
      </c>
      <c r="K75" s="21">
        <f t="shared" si="32"/>
        <v>-4.4838373305526591E-2</v>
      </c>
      <c r="L75" s="22">
        <f>IF(ISNUMBER(J75), $B91 * K75, "")</f>
        <v>-6725.7559958289885</v>
      </c>
      <c r="M75" s="30">
        <v>919</v>
      </c>
      <c r="N75" s="21">
        <f t="shared" si="33"/>
        <v>-4.171011470281543E-2</v>
      </c>
      <c r="O75" s="22">
        <f>IF(ISNUMBER(M75), $B91 * N75, "")</f>
        <v>-6256.5172054223149</v>
      </c>
      <c r="Q75" s="259"/>
      <c r="R75" s="259"/>
      <c r="S75" s="259"/>
    </row>
    <row r="76" spans="1:19" ht="17.25" thickBot="1">
      <c r="A76" s="125" t="s">
        <v>264</v>
      </c>
      <c r="B76" s="129">
        <v>292</v>
      </c>
      <c r="C76" s="80">
        <v>3.4364260999999998E-3</v>
      </c>
      <c r="D76" s="106">
        <v>295</v>
      </c>
      <c r="E76" s="107">
        <f>IF(ISNUMBER(D76), (D76 - $B76) / $B76, "")</f>
        <v>1.0273972602739725E-2</v>
      </c>
      <c r="F76" s="108">
        <f>IF(ISNUMBER(D76), $B91 * E76, "")</f>
        <v>1541.0958904109589</v>
      </c>
      <c r="G76" s="109">
        <v>323</v>
      </c>
      <c r="H76" s="107">
        <f>IF(ISNUMBER(G76), (G76 - $B76) / $B76, "")</f>
        <v>0.10616438356164383</v>
      </c>
      <c r="I76" s="110">
        <f>IF(ISNUMBER(G76), $B91 * H76, "")</f>
        <v>15924.657534246575</v>
      </c>
      <c r="J76" s="106">
        <v>317</v>
      </c>
      <c r="K76" s="107">
        <f>IF(ISNUMBER(J76), (J76 - $B76) / $B76, "")</f>
        <v>8.5616438356164379E-2</v>
      </c>
      <c r="L76" s="108">
        <f>IF(ISNUMBER(J76), $B91 * K76, "")</f>
        <v>12842.465753424656</v>
      </c>
      <c r="M76" s="109">
        <v>312</v>
      </c>
      <c r="N76" s="107">
        <f>IF(ISNUMBER(M76), (M76 - $B76) / $B76, "")</f>
        <v>6.8493150684931503E-2</v>
      </c>
      <c r="O76" s="108">
        <f>IF(ISNUMBER(M76), $B91 * N76, "")</f>
        <v>10273.972602739725</v>
      </c>
      <c r="Q76" s="259"/>
      <c r="R76" s="259"/>
      <c r="S76" s="259"/>
    </row>
    <row r="77" spans="1:19" ht="17.25" thickBot="1">
      <c r="A77" s="125" t="s">
        <v>136</v>
      </c>
      <c r="B77" s="126">
        <v>350</v>
      </c>
      <c r="C77" s="77">
        <v>2.8653295E-3</v>
      </c>
      <c r="D77" s="15">
        <v>346</v>
      </c>
      <c r="E77" s="32">
        <f t="shared" ref="E77:E80" si="34">IF(ISNUMBER(D77), (D77 - $B77) / $B77, "")</f>
        <v>-1.1428571428571429E-2</v>
      </c>
      <c r="F77" s="18">
        <f>IF(ISNUMBER(D77), $B91 * E77, "")</f>
        <v>-1714.2857142857142</v>
      </c>
      <c r="G77" s="31">
        <v>344</v>
      </c>
      <c r="H77" s="32">
        <f t="shared" ref="H77:H80" si="35">IF(ISNUMBER(G77), (G77 - $B77) / $B77, "")</f>
        <v>-1.7142857142857144E-2</v>
      </c>
      <c r="I77" s="101">
        <f>IF(ISNUMBER(G77), $B91 * H77, "")</f>
        <v>-2571.4285714285716</v>
      </c>
      <c r="J77" s="15">
        <v>343</v>
      </c>
      <c r="K77" s="32">
        <f t="shared" ref="K77:K80" si="36">IF(ISNUMBER(J77), (J77 - $B77) / $B77, "")</f>
        <v>-0.02</v>
      </c>
      <c r="L77" s="18">
        <f>IF(ISNUMBER(J77), $B91 * K77, "")</f>
        <v>-3000</v>
      </c>
      <c r="M77" s="31">
        <v>341</v>
      </c>
      <c r="N77" s="32">
        <f t="shared" ref="N77:N80" si="37">IF(ISNUMBER(M77), (M77 - $B77) / $B77, "")</f>
        <v>-2.5714285714285714E-2</v>
      </c>
      <c r="O77" s="18">
        <f>IF(ISNUMBER(M77), $B91 * N77, "")</f>
        <v>-3857.1428571428569</v>
      </c>
      <c r="Q77" s="259"/>
      <c r="R77" s="259"/>
      <c r="S77" s="259"/>
    </row>
    <row r="78" spans="1:19" ht="17.25" thickBot="1">
      <c r="A78" s="125" t="s">
        <v>160</v>
      </c>
      <c r="B78" s="126">
        <v>110</v>
      </c>
      <c r="C78" s="77">
        <v>0</v>
      </c>
      <c r="D78" s="15">
        <v>107</v>
      </c>
      <c r="E78" s="32">
        <f t="shared" si="34"/>
        <v>-2.7272727272727271E-2</v>
      </c>
      <c r="F78" s="18">
        <f>IF(ISNUMBER(D78), $B91 * E78, "")</f>
        <v>-4090.9090909090905</v>
      </c>
      <c r="G78" s="31">
        <v>108</v>
      </c>
      <c r="H78" s="32">
        <f t="shared" si="35"/>
        <v>-1.8181818181818181E-2</v>
      </c>
      <c r="I78" s="101">
        <f>IF(ISNUMBER(G78), $B91 * H78, "")</f>
        <v>-2727.272727272727</v>
      </c>
      <c r="J78" s="15">
        <v>107</v>
      </c>
      <c r="K78" s="32">
        <f t="shared" si="36"/>
        <v>-2.7272727272727271E-2</v>
      </c>
      <c r="L78" s="18">
        <f>IF(ISNUMBER(J78), $B91 * K78, "")</f>
        <v>-4090.9090909090905</v>
      </c>
      <c r="M78" s="31">
        <v>109</v>
      </c>
      <c r="N78" s="32">
        <f t="shared" si="37"/>
        <v>-9.0909090909090905E-3</v>
      </c>
      <c r="O78" s="18">
        <f>IF(ISNUMBER(M78), $B91 * N78, "")</f>
        <v>-1363.6363636363635</v>
      </c>
      <c r="Q78" s="259"/>
      <c r="R78" s="259"/>
      <c r="S78" s="259"/>
    </row>
    <row r="79" spans="1:19" ht="17.25" thickBot="1">
      <c r="A79" s="125" t="s">
        <v>142</v>
      </c>
      <c r="B79" s="126">
        <v>111</v>
      </c>
      <c r="C79" s="77">
        <v>0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114</v>
      </c>
      <c r="K79" s="32">
        <f t="shared" si="36"/>
        <v>2.7027027027027029E-2</v>
      </c>
      <c r="L79" s="18">
        <f>IF(ISNUMBER(J79), $B91 * K79, "")</f>
        <v>4054.0540540540542</v>
      </c>
      <c r="M79" s="31">
        <v>139</v>
      </c>
      <c r="N79" s="32">
        <f t="shared" si="37"/>
        <v>0.25225225225225223</v>
      </c>
      <c r="O79" s="18">
        <f>IF(ISNUMBER(M79), $B91 * N79, "")</f>
        <v>37837.837837837833</v>
      </c>
      <c r="Q79" s="33"/>
      <c r="R79" s="33"/>
    </row>
    <row r="80" spans="1:19" ht="17.25" thickBot="1">
      <c r="A80" s="130" t="s">
        <v>162</v>
      </c>
      <c r="B80" s="131">
        <v>739</v>
      </c>
      <c r="C80" s="79">
        <v>-1.3513513999999999E-3</v>
      </c>
      <c r="D80" s="24">
        <v>712</v>
      </c>
      <c r="E80" s="25">
        <f t="shared" si="34"/>
        <v>-3.6535859269282815E-2</v>
      </c>
      <c r="F80" s="104">
        <f>IF(ISNUMBER(D80), $B91 * E80, "")</f>
        <v>-5480.3788903924224</v>
      </c>
      <c r="G80" s="102">
        <v>704</v>
      </c>
      <c r="H80" s="25">
        <f t="shared" si="35"/>
        <v>-4.7361299052774017E-2</v>
      </c>
      <c r="I80" s="103">
        <f>IF(ISNUMBER(G80), $B91 * H80, "")</f>
        <v>-7104.1948579161026</v>
      </c>
      <c r="J80" s="24">
        <v>705</v>
      </c>
      <c r="K80" s="25">
        <f t="shared" si="36"/>
        <v>-4.6008119079837616E-2</v>
      </c>
      <c r="L80" s="104">
        <f>IF(ISNUMBER(J80), $B91 * K80, "")</f>
        <v>-6901.2178619756423</v>
      </c>
      <c r="M80" s="102">
        <v>708</v>
      </c>
      <c r="N80" s="25">
        <f t="shared" si="37"/>
        <v>-4.1948579161028419E-2</v>
      </c>
      <c r="O80" s="104">
        <f>IF(ISNUMBER(M80), $B91 * N80, "")</f>
        <v>-6292.2868741542625</v>
      </c>
      <c r="Q80" s="268"/>
      <c r="R80" s="269"/>
      <c r="S80" s="270"/>
    </row>
    <row r="81" spans="1:19">
      <c r="A81" s="123" t="s">
        <v>252</v>
      </c>
      <c r="B81" s="124">
        <v>394</v>
      </c>
      <c r="C81" s="76">
        <v>-2.5316456000000001E-3</v>
      </c>
      <c r="D81" s="13">
        <v>382</v>
      </c>
      <c r="E81" s="14">
        <f>IF(ISNUMBER(D81), (D81 - $B81) / $B81, "")</f>
        <v>-3.0456852791878174E-2</v>
      </c>
      <c r="F81" s="16">
        <f>IF(ISNUMBER(D81), $B91 * E81, "")</f>
        <v>-4568.5279187817259</v>
      </c>
      <c r="G81" s="29">
        <v>380</v>
      </c>
      <c r="H81" s="14">
        <f>IF(ISNUMBER(G81), (G81 - $B81) / $B81, "")</f>
        <v>-3.553299492385787E-2</v>
      </c>
      <c r="I81" s="100">
        <f>IF(ISNUMBER(G81), $B91 * H81, "")</f>
        <v>-5329.9492385786807</v>
      </c>
      <c r="J81" s="13">
        <v>377</v>
      </c>
      <c r="K81" s="14">
        <f>IF(ISNUMBER(J81), (J81 - $B81) / $B81, "")</f>
        <v>-4.3147208121827409E-2</v>
      </c>
      <c r="L81" s="16">
        <f>IF(ISNUMBER(J81), $B91 * K81, "")</f>
        <v>-6472.0812182741111</v>
      </c>
      <c r="M81" s="29">
        <v>382</v>
      </c>
      <c r="N81" s="14">
        <f>IF(ISNUMBER(M81), (M81 - $B81) / $B81, "")</f>
        <v>-3.0456852791878174E-2</v>
      </c>
      <c r="O81" s="16">
        <f>IF(ISNUMBER(M81), $B91 * N81, "")</f>
        <v>-4568.5279187817259</v>
      </c>
      <c r="Q81" s="271"/>
      <c r="R81" s="272"/>
      <c r="S81" s="273"/>
    </row>
    <row r="82" spans="1:19" ht="17.25" thickBot="1">
      <c r="A82" s="125" t="s">
        <v>116</v>
      </c>
      <c r="B82" s="126">
        <v>231</v>
      </c>
      <c r="C82" s="77">
        <v>-4.3103448000000001E-3</v>
      </c>
      <c r="D82" s="15">
        <v>231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226</v>
      </c>
      <c r="H82" s="32">
        <f t="shared" ref="H82:H85" si="39">IF(ISNUMBER(G82), (G82 - $B82) / $B82, "")</f>
        <v>-2.1645021645021644E-2</v>
      </c>
      <c r="I82" s="101">
        <f>IF(ISNUMBER(G82), $B91 * H82, "")</f>
        <v>-3246.7532467532465</v>
      </c>
      <c r="J82" s="15">
        <v>224</v>
      </c>
      <c r="K82" s="32">
        <f t="shared" ref="K82:K85" si="40">IF(ISNUMBER(J82), (J82 - $B82) / $B82, "")</f>
        <v>-3.0303030303030304E-2</v>
      </c>
      <c r="L82" s="18">
        <f>IF(ISNUMBER(J82), $B91 * K82, "")</f>
        <v>-4545.454545454546</v>
      </c>
      <c r="M82" s="31">
        <v>227</v>
      </c>
      <c r="N82" s="32">
        <f t="shared" ref="N82:N85" si="41">IF(ISNUMBER(M82), (M82 - $B82) / $B82, "")</f>
        <v>-1.7316017316017316E-2</v>
      </c>
      <c r="O82" s="18">
        <f>IF(ISNUMBER(M82), $B91 * N82, "")</f>
        <v>-2597.4025974025976</v>
      </c>
      <c r="Q82" s="274"/>
      <c r="R82" s="275"/>
      <c r="S82" s="276"/>
    </row>
    <row r="83" spans="1:19" ht="17.25" thickBot="1">
      <c r="A83" s="125" t="s">
        <v>192</v>
      </c>
      <c r="B83" s="126">
        <v>128</v>
      </c>
      <c r="C83" s="77">
        <v>-7.7519379999999999E-3</v>
      </c>
      <c r="D83" s="15">
        <v>126</v>
      </c>
      <c r="E83" s="32">
        <f t="shared" si="38"/>
        <v>-1.5625E-2</v>
      </c>
      <c r="F83" s="18">
        <f>IF(ISNUMBER(D83), $B91 * E83, "")</f>
        <v>-2343.75</v>
      </c>
      <c r="G83" s="31">
        <v>126</v>
      </c>
      <c r="H83" s="32">
        <f t="shared" si="39"/>
        <v>-1.5625E-2</v>
      </c>
      <c r="I83" s="101">
        <f>IF(ISNUMBER(G83), $B91 * H83, "")</f>
        <v>-2343.75</v>
      </c>
      <c r="J83" s="15">
        <v>125</v>
      </c>
      <c r="K83" s="32">
        <f t="shared" si="40"/>
        <v>-2.34375E-2</v>
      </c>
      <c r="L83" s="18">
        <f>IF(ISNUMBER(J83), $B91 * K83, "")</f>
        <v>-3515.625</v>
      </c>
      <c r="M83" s="31">
        <v>124</v>
      </c>
      <c r="N83" s="32">
        <f t="shared" si="41"/>
        <v>-3.125E-2</v>
      </c>
      <c r="O83" s="18">
        <f>IF(ISNUMBER(M83), $B91 * N83, "")</f>
        <v>-4687.5</v>
      </c>
      <c r="Q83" s="259"/>
      <c r="R83" s="259"/>
      <c r="S83" s="259"/>
    </row>
    <row r="84" spans="1:19" ht="17.25" thickBot="1">
      <c r="A84" s="125" t="s">
        <v>122</v>
      </c>
      <c r="B84" s="126">
        <v>589</v>
      </c>
      <c r="C84" s="77">
        <v>-8.4175084000000008E-3</v>
      </c>
      <c r="D84" s="15">
        <v>575</v>
      </c>
      <c r="E84" s="32">
        <f t="shared" si="38"/>
        <v>-2.3769100169779286E-2</v>
      </c>
      <c r="F84" s="18">
        <f>IF(ISNUMBER(D84), $B91 * E84, "")</f>
        <v>-3565.3650254668928</v>
      </c>
      <c r="G84" s="31">
        <v>574</v>
      </c>
      <c r="H84" s="32">
        <f t="shared" si="39"/>
        <v>-2.5466893039049237E-2</v>
      </c>
      <c r="I84" s="101">
        <f>IF(ISNUMBER(G84), $B91 * H84, "")</f>
        <v>-3820.0339558573855</v>
      </c>
      <c r="J84" s="15">
        <v>573</v>
      </c>
      <c r="K84" s="32">
        <f t="shared" si="40"/>
        <v>-2.7164685908319185E-2</v>
      </c>
      <c r="L84" s="18">
        <f>IF(ISNUMBER(J84), $B91 * K84, "")</f>
        <v>-4074.7028862478778</v>
      </c>
      <c r="M84" s="31">
        <v>576</v>
      </c>
      <c r="N84" s="32">
        <f t="shared" si="41"/>
        <v>-2.2071307300509338E-2</v>
      </c>
      <c r="O84" s="18">
        <f>IF(ISNUMBER(M84), $B91 * N84, "")</f>
        <v>-3310.6960950764005</v>
      </c>
      <c r="Q84" s="254"/>
      <c r="R84" s="254"/>
      <c r="S84" s="254"/>
    </row>
    <row r="85" spans="1:19" ht="17.25" thickBot="1">
      <c r="A85" s="127" t="s">
        <v>212</v>
      </c>
      <c r="B85" s="128">
        <v>971</v>
      </c>
      <c r="C85" s="78">
        <v>-9.1836734999999996E-3</v>
      </c>
      <c r="D85" s="20">
        <v>962</v>
      </c>
      <c r="E85" s="21">
        <f t="shared" si="38"/>
        <v>-9.2687950566426366E-3</v>
      </c>
      <c r="F85" s="22">
        <f>IF(ISNUMBER(D85), $B91 * E85, "")</f>
        <v>-1390.3192584963954</v>
      </c>
      <c r="G85" s="30">
        <v>958</v>
      </c>
      <c r="H85" s="21">
        <f t="shared" si="39"/>
        <v>-1.3388259526261586E-2</v>
      </c>
      <c r="I85" s="105">
        <f>IF(ISNUMBER(G85), $B91 * H85, "")</f>
        <v>-2008.2389289392379</v>
      </c>
      <c r="J85" s="20">
        <v>961</v>
      </c>
      <c r="K85" s="21">
        <f t="shared" si="40"/>
        <v>-1.0298661174047374E-2</v>
      </c>
      <c r="L85" s="22">
        <f>IF(ISNUMBER(J85), $B91 * K85, "")</f>
        <v>-1544.7991761071062</v>
      </c>
      <c r="M85" s="30">
        <v>963</v>
      </c>
      <c r="N85" s="21">
        <f t="shared" si="41"/>
        <v>-8.2389289392378988E-3</v>
      </c>
      <c r="O85" s="22">
        <f>IF(ISNUMBER(M85), $B91 * N85, "")</f>
        <v>-1235.8393408856848</v>
      </c>
      <c r="Q85" s="254"/>
      <c r="R85" s="254"/>
      <c r="S85" s="254"/>
    </row>
    <row r="86" spans="1:19" ht="17.25" thickBot="1">
      <c r="A86" s="125" t="s">
        <v>204</v>
      </c>
      <c r="B86" s="129">
        <v>863</v>
      </c>
      <c r="C86" s="80">
        <v>-9.1848450000000005E-3</v>
      </c>
      <c r="D86" s="106">
        <v>840</v>
      </c>
      <c r="E86" s="107">
        <f>IF(ISNUMBER(D86), (D86 - $B86) / $B86, "")</f>
        <v>-2.6651216685979143E-2</v>
      </c>
      <c r="F86" s="108">
        <f>IF(ISNUMBER(D86), $B91 * E86, "")</f>
        <v>-3997.6825028968715</v>
      </c>
      <c r="G86" s="109">
        <v>830</v>
      </c>
      <c r="H86" s="107">
        <f>IF(ISNUMBER(G86), (G86 - $B86) / $B86, "")</f>
        <v>-3.8238702201622246E-2</v>
      </c>
      <c r="I86" s="110">
        <f>IF(ISNUMBER(G86), $B91 * H86, "")</f>
        <v>-5735.8053302433373</v>
      </c>
      <c r="J86" s="106">
        <v>824</v>
      </c>
      <c r="K86" s="107">
        <f>IF(ISNUMBER(J86), (J86 - $B86) / $B86, "")</f>
        <v>-4.5191193511008108E-2</v>
      </c>
      <c r="L86" s="108">
        <f>IF(ISNUMBER(J86), $B91 * K86, "")</f>
        <v>-6778.6790266512162</v>
      </c>
      <c r="M86" s="109">
        <v>832</v>
      </c>
      <c r="N86" s="107">
        <f>IF(ISNUMBER(M86), (M86 - $B86) / $B86, "")</f>
        <v>-3.5921205098493628E-2</v>
      </c>
      <c r="O86" s="108">
        <f>IF(ISNUMBER(M86), $B91 * N86, "")</f>
        <v>-5388.1807647740443</v>
      </c>
      <c r="Q86" s="259"/>
      <c r="R86" s="259"/>
      <c r="S86" s="259"/>
    </row>
    <row r="87" spans="1:19" ht="17.25" thickBot="1">
      <c r="A87" s="125" t="s">
        <v>57</v>
      </c>
      <c r="B87" s="126">
        <v>210</v>
      </c>
      <c r="C87" s="77">
        <v>-9.4339622999999994E-3</v>
      </c>
      <c r="D87" s="15">
        <v>205</v>
      </c>
      <c r="E87" s="32">
        <f t="shared" ref="E87:E90" si="42">IF(ISNUMBER(D87), (D87 - $B87) / $B87, "")</f>
        <v>-2.3809523809523808E-2</v>
      </c>
      <c r="F87" s="18">
        <f>IF(ISNUMBER(D87), $B91 * E87, "")</f>
        <v>-3571.4285714285711</v>
      </c>
      <c r="G87" s="31">
        <v>205</v>
      </c>
      <c r="H87" s="32">
        <f t="shared" ref="H87:H90" si="43">IF(ISNUMBER(G87), (G87 - $B87) / $B87, "")</f>
        <v>-2.3809523809523808E-2</v>
      </c>
      <c r="I87" s="101">
        <f>IF(ISNUMBER(G87), $B91 * H87, "")</f>
        <v>-3571.4285714285711</v>
      </c>
      <c r="J87" s="15">
        <v>205</v>
      </c>
      <c r="K87" s="32">
        <f t="shared" ref="K87:K90" si="44">IF(ISNUMBER(J87), (J87 - $B87) / $B87, "")</f>
        <v>-2.3809523809523808E-2</v>
      </c>
      <c r="L87" s="18">
        <f>IF(ISNUMBER(J87), $B91 * K87, "")</f>
        <v>-3571.4285714285711</v>
      </c>
      <c r="M87" s="31">
        <v>206</v>
      </c>
      <c r="N87" s="32">
        <f t="shared" ref="N87:N90" si="45">IF(ISNUMBER(M87), (M87 - $B87) / $B87, "")</f>
        <v>-1.9047619047619049E-2</v>
      </c>
      <c r="O87" s="18">
        <f>IF(ISNUMBER(M87), $B91 * N87, "")</f>
        <v>-2857.1428571428573</v>
      </c>
      <c r="Q87" s="259"/>
      <c r="R87" s="259"/>
      <c r="S87" s="259"/>
    </row>
    <row r="88" spans="1:19" ht="17.25" thickBot="1">
      <c r="A88" s="125" t="s">
        <v>112</v>
      </c>
      <c r="B88" s="126">
        <v>909</v>
      </c>
      <c r="C88" s="77">
        <v>-1.19565217E-2</v>
      </c>
      <c r="D88" s="15">
        <v>922</v>
      </c>
      <c r="E88" s="32">
        <f t="shared" si="42"/>
        <v>1.4301430143014302E-2</v>
      </c>
      <c r="F88" s="18">
        <f>IF(ISNUMBER(D88), $B91 * E88, "")</f>
        <v>2145.2145214521452</v>
      </c>
      <c r="G88" s="31">
        <v>908</v>
      </c>
      <c r="H88" s="32">
        <f t="shared" si="43"/>
        <v>-1.1001100110011001E-3</v>
      </c>
      <c r="I88" s="101">
        <f>IF(ISNUMBER(G88), $B91 * H88, "")</f>
        <v>-165.016501650165</v>
      </c>
      <c r="J88" s="15">
        <v>904</v>
      </c>
      <c r="K88" s="32">
        <f t="shared" si="44"/>
        <v>-5.5005500550055009E-3</v>
      </c>
      <c r="L88" s="18">
        <f>IF(ISNUMBER(J88), $B91 * K88, "")</f>
        <v>-825.08250825082519</v>
      </c>
      <c r="M88" s="31">
        <v>903</v>
      </c>
      <c r="N88" s="32">
        <f t="shared" si="45"/>
        <v>-6.6006600660066007E-3</v>
      </c>
      <c r="O88" s="18">
        <f>IF(ISNUMBER(M88), $B91 * N88, "")</f>
        <v>-990.09900990099015</v>
      </c>
      <c r="Q88" s="259"/>
      <c r="R88" s="259"/>
      <c r="S88" s="259"/>
    </row>
    <row r="89" spans="1:19">
      <c r="A89" s="125" t="s">
        <v>234</v>
      </c>
      <c r="B89" s="126">
        <v>708</v>
      </c>
      <c r="C89" s="77">
        <v>-1.2552301300000001E-2</v>
      </c>
      <c r="D89" s="15">
        <v>687</v>
      </c>
      <c r="E89" s="32">
        <f t="shared" si="42"/>
        <v>-2.9661016949152543E-2</v>
      </c>
      <c r="F89" s="18">
        <f>IF(ISNUMBER(D89), $B91 * E89, "")</f>
        <v>-4449.1525423728817</v>
      </c>
      <c r="G89" s="31">
        <v>675</v>
      </c>
      <c r="H89" s="32">
        <f t="shared" si="43"/>
        <v>-4.6610169491525424E-2</v>
      </c>
      <c r="I89" s="101">
        <f>IF(ISNUMBER(G89), $B91 * H89, "")</f>
        <v>-6991.5254237288136</v>
      </c>
      <c r="J89" s="15">
        <v>673</v>
      </c>
      <c r="K89" s="32">
        <f t="shared" si="44"/>
        <v>-4.9435028248587573E-2</v>
      </c>
      <c r="L89" s="18">
        <f>IF(ISNUMBER(J89), $B91 * K89, "")</f>
        <v>-7415.2542372881362</v>
      </c>
      <c r="M89" s="31">
        <v>682</v>
      </c>
      <c r="N89" s="32">
        <f t="shared" si="45"/>
        <v>-3.6723163841807911E-2</v>
      </c>
      <c r="O89" s="18">
        <f>IF(ISNUMBER(M89), $B91 * N89, "")</f>
        <v>-5508.4745762711864</v>
      </c>
      <c r="Q89" s="281"/>
      <c r="R89" s="282"/>
      <c r="S89" s="283"/>
    </row>
    <row r="90" spans="1:19" ht="17.25" thickBot="1">
      <c r="A90" s="130" t="s">
        <v>218</v>
      </c>
      <c r="B90" s="131">
        <v>232</v>
      </c>
      <c r="C90" s="79">
        <v>-1.27659574E-2</v>
      </c>
      <c r="D90" s="24">
        <v>228</v>
      </c>
      <c r="E90" s="25">
        <f t="shared" si="42"/>
        <v>-1.7241379310344827E-2</v>
      </c>
      <c r="F90" s="104">
        <f>IF(ISNUMBER(D90), $B91 * E90, "")</f>
        <v>-2586.2068965517242</v>
      </c>
      <c r="G90" s="102">
        <v>223</v>
      </c>
      <c r="H90" s="25">
        <f t="shared" si="43"/>
        <v>-3.8793103448275863E-2</v>
      </c>
      <c r="I90" s="103">
        <f>IF(ISNUMBER(G90), $B91 * H90, "")</f>
        <v>-5818.9655172413795</v>
      </c>
      <c r="J90" s="24">
        <v>224</v>
      </c>
      <c r="K90" s="25">
        <f t="shared" si="44"/>
        <v>-3.4482758620689655E-2</v>
      </c>
      <c r="L90" s="104">
        <f>IF(ISNUMBER(J90), $B91 * K90, "")</f>
        <v>-5172.4137931034484</v>
      </c>
      <c r="M90" s="102">
        <v>226</v>
      </c>
      <c r="N90" s="25">
        <f t="shared" si="45"/>
        <v>-2.5862068965517241E-2</v>
      </c>
      <c r="O90" s="104">
        <f>IF(ISNUMBER(M90), $B91 * N90, "")</f>
        <v>-3879.3103448275861</v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-1.8750239707407045E-2</v>
      </c>
      <c r="F91" s="28">
        <f>SUM(F71:F90)</f>
        <v>-56250.719122221162</v>
      </c>
      <c r="G91" s="26" t="s">
        <v>269</v>
      </c>
      <c r="H91" s="27">
        <f>IF(COUNT(H71:H90), SUM(H71:H90) / COUNT(H71:H90), 0)</f>
        <v>-1.9871449973800262E-2</v>
      </c>
      <c r="I91" s="28">
        <f>SUM(I71:I90)</f>
        <v>-59614.34992140079</v>
      </c>
      <c r="J91" s="26" t="s">
        <v>269</v>
      </c>
      <c r="K91" s="27">
        <f>IF(COUNT(K71:K90), SUM(K71:K90) / COUNT(K71:K90), 0)</f>
        <v>-2.4090022457835456E-2</v>
      </c>
      <c r="L91" s="28">
        <f>SUM(L71:L90)</f>
        <v>-72270.067373506376</v>
      </c>
      <c r="M91" s="26" t="s">
        <v>269</v>
      </c>
      <c r="N91" s="27">
        <f>IF(COUNT(N71:N90), SUM(N71:N90) / COUNT(N71:N90), 0)</f>
        <v>-8.5403176310998707E-3</v>
      </c>
      <c r="O91" s="28">
        <f>SUM(O71:O90)</f>
        <v>-25620.952893299607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5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2021-10-18(월) 오전 00:00</v>
      </c>
      <c r="C96" s="297"/>
      <c r="D96" s="256" t="str">
        <f>TEXT($G$1, "[$-ko-KR]yyyy-mm-dd(ddd) ") &amp; "오후 14:00"</f>
        <v>2021-10-18(월) 오후 14:00</v>
      </c>
      <c r="E96" s="257"/>
      <c r="F96" s="258"/>
      <c r="G96" s="256" t="str">
        <f>TEXT($G$1, "[$-ko-KR]yyyy-mm-dd(ddd) ") &amp; "오후 19:00"</f>
        <v>2021-10-18(월) 오후 19:00</v>
      </c>
      <c r="H96" s="257"/>
      <c r="I96" s="258"/>
      <c r="J96" s="256" t="str">
        <f>TEXT($G$1, "[$-ko-KR]yyyy-mm-dd(ddd) ") &amp; "오후 21:00"</f>
        <v>2021-10-18(월) 오후 21:00</v>
      </c>
      <c r="K96" s="257"/>
      <c r="L96" s="258"/>
      <c r="M96" s="256" t="str">
        <f>TEXT($G$1+1, "[$-ko-KR]yyyy-mm-dd(ddd) ") &amp; "오전 00:00"</f>
        <v>2021-10-19(화)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6" t="s">
        <v>58</v>
      </c>
      <c r="H97" s="227" t="s">
        <v>266</v>
      </c>
      <c r="I97" s="22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166</v>
      </c>
      <c r="B98" s="124">
        <v>2625</v>
      </c>
      <c r="C98" s="76">
        <v>9.1476091499999995E-2</v>
      </c>
      <c r="D98" s="13">
        <v>3270</v>
      </c>
      <c r="E98" s="14">
        <f>IF(ISNUMBER(D98), (D98 - $B98) / $B98, "")</f>
        <v>0.24571428571428572</v>
      </c>
      <c r="F98" s="16">
        <f>IF(ISNUMBER(D98), $B118 * E98, "")</f>
        <v>36857.142857142855</v>
      </c>
      <c r="G98" s="29">
        <v>3095</v>
      </c>
      <c r="H98" s="14">
        <f>IF(ISNUMBER(G98), (G98 - $B98) / $B98, "")</f>
        <v>0.17904761904761904</v>
      </c>
      <c r="I98" s="100">
        <f>IF(ISNUMBER(G98), $B118 * H98, "")</f>
        <v>26857.142857142855</v>
      </c>
      <c r="J98" s="13">
        <v>3060</v>
      </c>
      <c r="K98" s="14">
        <f>IF(ISNUMBER(J98), (J98 - $B98) / $B98, "")</f>
        <v>0.1657142857142857</v>
      </c>
      <c r="L98" s="16">
        <f>IF(ISNUMBER(J98), $B118 * K98, "")</f>
        <v>24857.142857142855</v>
      </c>
      <c r="M98" s="29">
        <v>3035</v>
      </c>
      <c r="N98" s="14">
        <f>IF(ISNUMBER(M98), (M98 - $B98) / $B98, "")</f>
        <v>0.15619047619047619</v>
      </c>
      <c r="O98" s="16">
        <f>IF(ISNUMBER(M98), $B118 * N98, "")</f>
        <v>23428.571428571428</v>
      </c>
      <c r="Q98" s="254"/>
      <c r="R98" s="254"/>
      <c r="S98" s="254"/>
    </row>
    <row r="99" spans="1:19" ht="17.25" thickBot="1">
      <c r="A99" s="125" t="s">
        <v>126</v>
      </c>
      <c r="B99" s="126">
        <v>155</v>
      </c>
      <c r="C99" s="77">
        <v>5.4421768699999998E-2</v>
      </c>
      <c r="D99" s="15">
        <v>149</v>
      </c>
      <c r="E99" s="32">
        <f t="shared" ref="E99:E102" si="46">IF(ISNUMBER(D99), (D99 - $B99) / $B99, "")</f>
        <v>-3.870967741935484E-2</v>
      </c>
      <c r="F99" s="18">
        <f>IF(ISNUMBER(D99), $B118 * E99, "")</f>
        <v>-5806.4516129032263</v>
      </c>
      <c r="G99" s="31">
        <v>148</v>
      </c>
      <c r="H99" s="32">
        <f t="shared" ref="H99:H102" si="47">IF(ISNUMBER(G99), (G99 - $B99) / $B99, "")</f>
        <v>-4.5161290322580643E-2</v>
      </c>
      <c r="I99" s="101">
        <f>IF(ISNUMBER(G99), $B118 * H99, "")</f>
        <v>-6774.1935483870966</v>
      </c>
      <c r="J99" s="15">
        <v>146</v>
      </c>
      <c r="K99" s="32">
        <f t="shared" ref="K99:K102" si="48">IF(ISNUMBER(J99), (J99 - $B99) / $B99, "")</f>
        <v>-5.8064516129032261E-2</v>
      </c>
      <c r="L99" s="18">
        <f>IF(ISNUMBER(J99), $B118 * K99, "")</f>
        <v>-8709.677419354839</v>
      </c>
      <c r="M99" s="31">
        <v>147</v>
      </c>
      <c r="N99" s="32">
        <f t="shared" ref="N99:N102" si="49">IF(ISNUMBER(M99), (M99 - $B99) / $B99, "")</f>
        <v>-5.1612903225806452E-2</v>
      </c>
      <c r="O99" s="18">
        <f>IF(ISNUMBER(M99), $B118 * N99, "")</f>
        <v>-7741.9354838709678</v>
      </c>
      <c r="Q99" s="254"/>
      <c r="R99" s="254"/>
      <c r="S99" s="254"/>
    </row>
    <row r="100" spans="1:19" ht="17.25" thickBot="1">
      <c r="A100" s="125" t="s">
        <v>336</v>
      </c>
      <c r="B100" s="126">
        <v>201450</v>
      </c>
      <c r="C100" s="77">
        <v>4.1354355099999997E-2</v>
      </c>
      <c r="D100" s="15">
        <v>197400</v>
      </c>
      <c r="E100" s="32">
        <f t="shared" si="46"/>
        <v>-2.0104244229337303E-2</v>
      </c>
      <c r="F100" s="18">
        <f>IF(ISNUMBER(D100), $B118 * E100, "")</f>
        <v>-3015.6366344005955</v>
      </c>
      <c r="G100" s="31">
        <v>195000</v>
      </c>
      <c r="H100" s="32">
        <f t="shared" si="47"/>
        <v>-3.2017870439314963E-2</v>
      </c>
      <c r="I100" s="101">
        <f>IF(ISNUMBER(G100), $B118 * H100, "")</f>
        <v>-4802.6805658972444</v>
      </c>
      <c r="J100" s="15">
        <v>193900</v>
      </c>
      <c r="K100" s="32">
        <f t="shared" si="48"/>
        <v>-3.7478282452221394E-2</v>
      </c>
      <c r="L100" s="18">
        <f>IF(ISNUMBER(J100), $B118 * K100, "")</f>
        <v>-5621.7423678332088</v>
      </c>
      <c r="M100" s="31">
        <v>193800</v>
      </c>
      <c r="N100" s="32">
        <f t="shared" si="49"/>
        <v>-3.7974683544303799E-2</v>
      </c>
      <c r="O100" s="18">
        <f>IF(ISNUMBER(M100), $B118 * N100, "")</f>
        <v>-5696.2025316455702</v>
      </c>
      <c r="Q100" s="259"/>
      <c r="R100" s="259"/>
      <c r="S100" s="259"/>
    </row>
    <row r="101" spans="1:19" ht="17.25" thickBot="1">
      <c r="A101" s="125" t="s">
        <v>226</v>
      </c>
      <c r="B101" s="126">
        <v>895</v>
      </c>
      <c r="C101" s="77">
        <v>3.3487297899999997E-2</v>
      </c>
      <c r="D101" s="15">
        <v>866</v>
      </c>
      <c r="E101" s="32">
        <f t="shared" si="46"/>
        <v>-3.2402234636871509E-2</v>
      </c>
      <c r="F101" s="18">
        <f>IF(ISNUMBER(D101), $B118 * E101, "")</f>
        <v>-4860.3351955307262</v>
      </c>
      <c r="G101" s="31">
        <v>864</v>
      </c>
      <c r="H101" s="32">
        <f t="shared" si="47"/>
        <v>-3.4636871508379886E-2</v>
      </c>
      <c r="I101" s="101">
        <f>IF(ISNUMBER(G101), $B118 * H101, "")</f>
        <v>-5195.5307262569831</v>
      </c>
      <c r="J101" s="15">
        <v>863</v>
      </c>
      <c r="K101" s="32">
        <f t="shared" si="48"/>
        <v>-3.5754189944134075E-2</v>
      </c>
      <c r="L101" s="18">
        <f>IF(ISNUMBER(J101), $B118 * K101, "")</f>
        <v>-5363.1284916201112</v>
      </c>
      <c r="M101" s="31">
        <v>866</v>
      </c>
      <c r="N101" s="32">
        <f t="shared" si="49"/>
        <v>-3.2402234636871509E-2</v>
      </c>
      <c r="O101" s="18">
        <f>IF(ISNUMBER(M101), $B118 * N101, "")</f>
        <v>-4860.3351955307262</v>
      </c>
      <c r="Q101" s="259"/>
      <c r="R101" s="259"/>
      <c r="S101" s="259"/>
    </row>
    <row r="102" spans="1:19" ht="17.25" thickBot="1">
      <c r="A102" s="127" t="s">
        <v>248</v>
      </c>
      <c r="B102" s="128">
        <v>96.6</v>
      </c>
      <c r="C102" s="78">
        <v>2.9850746300000001E-2</v>
      </c>
      <c r="D102" s="20">
        <v>93.3</v>
      </c>
      <c r="E102" s="21">
        <f t="shared" si="46"/>
        <v>-3.4161490683229788E-2</v>
      </c>
      <c r="F102" s="22">
        <f>IF(ISNUMBER(D102), $B118 * E102, "")</f>
        <v>-5124.2236024844678</v>
      </c>
      <c r="G102" s="30">
        <v>92.6</v>
      </c>
      <c r="H102" s="21">
        <f t="shared" si="47"/>
        <v>-4.1407867494824016E-2</v>
      </c>
      <c r="I102" s="105">
        <f>IF(ISNUMBER(G102), $B118 * H102, "")</f>
        <v>-6211.1801242236024</v>
      </c>
      <c r="J102" s="20">
        <v>92.2</v>
      </c>
      <c r="K102" s="21">
        <f t="shared" si="48"/>
        <v>-4.5548654244306333E-2</v>
      </c>
      <c r="L102" s="22">
        <f>IF(ISNUMBER(J102), $B118 * K102, "")</f>
        <v>-6832.2981366459499</v>
      </c>
      <c r="M102" s="30">
        <v>92.7</v>
      </c>
      <c r="N102" s="21">
        <f t="shared" si="49"/>
        <v>-4.0372670807453333E-2</v>
      </c>
      <c r="O102" s="22">
        <f>IF(ISNUMBER(M102), $B118 * N102, "")</f>
        <v>-6055.9006211180003</v>
      </c>
      <c r="Q102" s="259"/>
      <c r="R102" s="259"/>
      <c r="S102" s="259"/>
    </row>
    <row r="103" spans="1:19" ht="17.25" thickBot="1">
      <c r="A103" s="125" t="s">
        <v>170</v>
      </c>
      <c r="B103" s="129">
        <v>4090</v>
      </c>
      <c r="C103" s="80">
        <v>2.7638190999999999E-2</v>
      </c>
      <c r="D103" s="106">
        <v>3850</v>
      </c>
      <c r="E103" s="107">
        <f>IF(ISNUMBER(D103), (D103 - $B103) / $B103, "")</f>
        <v>-5.8679706601466992E-2</v>
      </c>
      <c r="F103" s="108">
        <f>IF(ISNUMBER(D103), $B118 * E103, "")</f>
        <v>-8801.955990220049</v>
      </c>
      <c r="G103" s="109">
        <v>3800</v>
      </c>
      <c r="H103" s="107">
        <f>IF(ISNUMBER(G103), (G103 - $B103) / $B103, "")</f>
        <v>-7.090464547677261E-2</v>
      </c>
      <c r="I103" s="110">
        <f>IF(ISNUMBER(G103), $B118 * H103, "")</f>
        <v>-10635.696821515892</v>
      </c>
      <c r="J103" s="106">
        <v>3760</v>
      </c>
      <c r="K103" s="107">
        <f>IF(ISNUMBER(J103), (J103 - $B103) / $B103, "")</f>
        <v>-8.0684596577017112E-2</v>
      </c>
      <c r="L103" s="108">
        <f>IF(ISNUMBER(J103), $B118 * K103, "")</f>
        <v>-12102.689486552566</v>
      </c>
      <c r="M103" s="109">
        <v>3785</v>
      </c>
      <c r="N103" s="107">
        <f>IF(ISNUMBER(M103), (M103 - $B103) / $B103, "")</f>
        <v>-7.45721271393643E-2</v>
      </c>
      <c r="O103" s="108">
        <f>IF(ISNUMBER(M103), $B118 * N103, "")</f>
        <v>-11185.819070904645</v>
      </c>
      <c r="Q103" s="259"/>
      <c r="R103" s="259"/>
      <c r="S103" s="259"/>
    </row>
    <row r="104" spans="1:19" ht="17.25" thickBot="1">
      <c r="A104" s="125" t="s">
        <v>150</v>
      </c>
      <c r="B104" s="126">
        <v>125</v>
      </c>
      <c r="C104" s="77">
        <v>2.45901639E-2</v>
      </c>
      <c r="D104" s="15">
        <v>123</v>
      </c>
      <c r="E104" s="32">
        <f t="shared" ref="E104:E107" si="50">IF(ISNUMBER(D104), (D104 - $B104) / $B104, "")</f>
        <v>-1.6E-2</v>
      </c>
      <c r="F104" s="18">
        <f>IF(ISNUMBER(D104), $B118 * E104, "")</f>
        <v>-2400</v>
      </c>
      <c r="G104" s="31">
        <v>120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121</v>
      </c>
      <c r="K104" s="32">
        <f t="shared" ref="K104:K107" si="52">IF(ISNUMBER(J104), (J104 - $B104) / $B104, "")</f>
        <v>-3.2000000000000001E-2</v>
      </c>
      <c r="L104" s="18">
        <f>IF(ISNUMBER(J104), $B118 * K104, "")</f>
        <v>-4800</v>
      </c>
      <c r="M104" s="31">
        <v>121</v>
      </c>
      <c r="N104" s="32">
        <f t="shared" ref="N104:N107" si="53">IF(ISNUMBER(M104), (M104 - $B104) / $B104, "")</f>
        <v>-3.2000000000000001E-2</v>
      </c>
      <c r="O104" s="18">
        <f>IF(ISNUMBER(M104), $B118 * N104, "")</f>
        <v>-4800</v>
      </c>
      <c r="Q104" s="259"/>
      <c r="R104" s="259"/>
      <c r="S104" s="259"/>
    </row>
    <row r="105" spans="1:19" ht="17.25" thickBot="1">
      <c r="A105" s="125" t="s">
        <v>152</v>
      </c>
      <c r="B105" s="126">
        <v>156100</v>
      </c>
      <c r="C105" s="77">
        <v>1.6606968400000002E-2</v>
      </c>
      <c r="D105" s="15">
        <v>152000</v>
      </c>
      <c r="E105" s="32">
        <f t="shared" si="50"/>
        <v>-2.626521460602178E-2</v>
      </c>
      <c r="F105" s="18">
        <f>IF(ISNUMBER(D105), $B118 * E105, "")</f>
        <v>-3939.7821909032668</v>
      </c>
      <c r="G105" s="31">
        <v>150850</v>
      </c>
      <c r="H105" s="32">
        <f t="shared" si="51"/>
        <v>-3.3632286995515695E-2</v>
      </c>
      <c r="I105" s="101">
        <f>IF(ISNUMBER(G105), $B118 * H105, "")</f>
        <v>-5044.8430493273545</v>
      </c>
      <c r="J105" s="15">
        <v>149950</v>
      </c>
      <c r="K105" s="32">
        <f t="shared" si="52"/>
        <v>-3.9397821909032668E-2</v>
      </c>
      <c r="L105" s="18">
        <f>IF(ISNUMBER(J105), $B118 * K105, "")</f>
        <v>-5909.6732863549005</v>
      </c>
      <c r="M105" s="31">
        <v>148600</v>
      </c>
      <c r="N105" s="32">
        <f t="shared" si="53"/>
        <v>-4.8046124279308135E-2</v>
      </c>
      <c r="O105" s="18">
        <f>IF(ISNUMBER(M105), $B118 * N105, "")</f>
        <v>-7206.9186418962199</v>
      </c>
      <c r="Q105" s="259"/>
      <c r="R105" s="259"/>
      <c r="S105" s="259"/>
    </row>
    <row r="106" spans="1:19" ht="17.25" thickBot="1">
      <c r="A106" s="125" t="s">
        <v>194</v>
      </c>
      <c r="B106" s="126">
        <v>4110</v>
      </c>
      <c r="C106" s="77">
        <v>1.6069221299999999E-2</v>
      </c>
      <c r="D106" s="15">
        <v>4340</v>
      </c>
      <c r="E106" s="32">
        <f t="shared" si="50"/>
        <v>5.5961070559610707E-2</v>
      </c>
      <c r="F106" s="18">
        <f>IF(ISNUMBER(D106), $B118 * E106, "")</f>
        <v>8394.1605839416061</v>
      </c>
      <c r="G106" s="31">
        <v>4450</v>
      </c>
      <c r="H106" s="32">
        <f t="shared" si="51"/>
        <v>8.2725060827250604E-2</v>
      </c>
      <c r="I106" s="101">
        <f>IF(ISNUMBER(G106), $B118 * H106, "")</f>
        <v>12408.75912408759</v>
      </c>
      <c r="J106" s="15">
        <v>4435</v>
      </c>
      <c r="K106" s="32">
        <f t="shared" si="52"/>
        <v>7.9075425790754258E-2</v>
      </c>
      <c r="L106" s="18">
        <f>IF(ISNUMBER(J106), $B118 * K106, "")</f>
        <v>11861.313868613139</v>
      </c>
      <c r="M106" s="31">
        <v>4385</v>
      </c>
      <c r="N106" s="32">
        <f t="shared" si="53"/>
        <v>6.6909975669099758E-2</v>
      </c>
      <c r="O106" s="18">
        <f>IF(ISNUMBER(M106), $B118 * N106, "")</f>
        <v>10036.496350364963</v>
      </c>
      <c r="Q106" s="33"/>
      <c r="R106" s="33"/>
    </row>
    <row r="107" spans="1:19" ht="17.25" thickBot="1">
      <c r="A107" s="130" t="s">
        <v>102</v>
      </c>
      <c r="B107" s="131">
        <v>1195</v>
      </c>
      <c r="C107" s="79">
        <v>1.27118644E-2</v>
      </c>
      <c r="D107" s="24">
        <v>1155</v>
      </c>
      <c r="E107" s="25">
        <f t="shared" si="50"/>
        <v>-3.3472803347280332E-2</v>
      </c>
      <c r="F107" s="104">
        <f>IF(ISNUMBER(D107), $B118 * E107, "")</f>
        <v>-5020.9205020920499</v>
      </c>
      <c r="G107" s="102">
        <v>1135</v>
      </c>
      <c r="H107" s="25">
        <f t="shared" si="51"/>
        <v>-5.0209205020920501E-2</v>
      </c>
      <c r="I107" s="103">
        <f>IF(ISNUMBER(G107), $B118 * H107, "")</f>
        <v>-7531.3807531380753</v>
      </c>
      <c r="J107" s="24">
        <v>1130</v>
      </c>
      <c r="K107" s="25">
        <f t="shared" si="52"/>
        <v>-5.4393305439330547E-2</v>
      </c>
      <c r="L107" s="104">
        <f>IF(ISNUMBER(J107), $B118 * K107, "")</f>
        <v>-8158.9958158995823</v>
      </c>
      <c r="M107" s="102">
        <v>1125</v>
      </c>
      <c r="N107" s="25">
        <f t="shared" si="53"/>
        <v>-5.8577405857740586E-2</v>
      </c>
      <c r="O107" s="104">
        <f>IF(ISNUMBER(M107), $B118 * N107, "")</f>
        <v>-8786.6108786610876</v>
      </c>
      <c r="Q107" s="268"/>
      <c r="R107" s="269"/>
      <c r="S107" s="270"/>
    </row>
    <row r="108" spans="1:19">
      <c r="A108" s="123" t="s">
        <v>328</v>
      </c>
      <c r="B108" s="124">
        <v>0.252</v>
      </c>
      <c r="C108" s="76">
        <v>1.20481928E-2</v>
      </c>
      <c r="D108" s="13">
        <v>0.24099999999999999</v>
      </c>
      <c r="E108" s="14">
        <f>IF(ISNUMBER(D108), (D108 - $B108) / $B108, "")</f>
        <v>-4.365079365079369E-2</v>
      </c>
      <c r="F108" s="16">
        <f>IF(ISNUMBER(D108), $B118 * E108, "")</f>
        <v>-6547.6190476190532</v>
      </c>
      <c r="G108" s="29">
        <v>0.24</v>
      </c>
      <c r="H108" s="14">
        <f>IF(ISNUMBER(G108), (G108 - $B108) / $B108, "")</f>
        <v>-4.7619047619047658E-2</v>
      </c>
      <c r="I108" s="100">
        <f>IF(ISNUMBER(G108), $B118 * H108, "")</f>
        <v>-7142.8571428571486</v>
      </c>
      <c r="J108" s="13">
        <v>0.24099999999999999</v>
      </c>
      <c r="K108" s="14">
        <f>IF(ISNUMBER(J108), (J108 - $B108) / $B108, "")</f>
        <v>-4.365079365079369E-2</v>
      </c>
      <c r="L108" s="16">
        <f>IF(ISNUMBER(J108), $B118 * K108, "")</f>
        <v>-6547.6190476190532</v>
      </c>
      <c r="M108" s="29">
        <v>0.23899999999999999</v>
      </c>
      <c r="N108" s="14">
        <f>IF(ISNUMBER(M108), (M108 - $B108) / $B108, "")</f>
        <v>-5.1587301587301633E-2</v>
      </c>
      <c r="O108" s="16">
        <f>IF(ISNUMBER(M108), $B118 * N108, "")</f>
        <v>-7738.0952380952449</v>
      </c>
      <c r="Q108" s="271"/>
      <c r="R108" s="272"/>
      <c r="S108" s="273"/>
    </row>
    <row r="109" spans="1:19" ht="17.25" thickBot="1">
      <c r="A109" s="125" t="s">
        <v>98</v>
      </c>
      <c r="B109" s="126">
        <v>4.5</v>
      </c>
      <c r="C109" s="77">
        <v>1.12359551E-2</v>
      </c>
      <c r="D109" s="15">
        <v>4.43</v>
      </c>
      <c r="E109" s="32">
        <f t="shared" ref="E109:E112" si="54">IF(ISNUMBER(D109), (D109 - $B109) / $B109, "")</f>
        <v>-1.5555555555555619E-2</v>
      </c>
      <c r="F109" s="18">
        <f>IF(ISNUMBER(D109), $B118 * E109, "")</f>
        <v>-2333.333333333343</v>
      </c>
      <c r="G109" s="31">
        <v>4.41</v>
      </c>
      <c r="H109" s="32">
        <f t="shared" ref="H109:H112" si="55">IF(ISNUMBER(G109), (G109 - $B109) / $B109, "")</f>
        <v>-1.9999999999999969E-2</v>
      </c>
      <c r="I109" s="101">
        <f>IF(ISNUMBER(G109), $B118 * H109, "")</f>
        <v>-2999.9999999999955</v>
      </c>
      <c r="J109" s="15">
        <v>4.3899999999999997</v>
      </c>
      <c r="K109" s="32">
        <f t="shared" ref="K109:K112" si="56">IF(ISNUMBER(J109), (J109 - $B109) / $B109, "")</f>
        <v>-2.4444444444444515E-2</v>
      </c>
      <c r="L109" s="18">
        <f>IF(ISNUMBER(J109), $B118 * K109, "")</f>
        <v>-3666.6666666666774</v>
      </c>
      <c r="M109" s="31">
        <v>4.4000000000000004</v>
      </c>
      <c r="N109" s="32">
        <f t="shared" ref="N109:N112" si="57">IF(ISNUMBER(M109), (M109 - $B109) / $B109, "")</f>
        <v>-2.2222222222222143E-2</v>
      </c>
      <c r="O109" s="18">
        <f>IF(ISNUMBER(M109), $B118 * N109, "")</f>
        <v>-3333.3333333333217</v>
      </c>
      <c r="Q109" s="274"/>
      <c r="R109" s="275"/>
      <c r="S109" s="276"/>
    </row>
    <row r="110" spans="1:19" ht="17.25" thickBot="1">
      <c r="A110" s="125" t="s">
        <v>198</v>
      </c>
      <c r="B110" s="126">
        <v>212</v>
      </c>
      <c r="C110" s="77">
        <v>9.5238094999999991E-3</v>
      </c>
      <c r="D110" s="15">
        <v>207</v>
      </c>
      <c r="E110" s="32">
        <f t="shared" si="54"/>
        <v>-2.358490566037736E-2</v>
      </c>
      <c r="F110" s="18">
        <f>IF(ISNUMBER(D110), $B118 * E110, "")</f>
        <v>-3537.7358490566039</v>
      </c>
      <c r="G110" s="31">
        <v>206</v>
      </c>
      <c r="H110" s="32">
        <f t="shared" si="55"/>
        <v>-2.8301886792452831E-2</v>
      </c>
      <c r="I110" s="101">
        <f>IF(ISNUMBER(G110), $B118 * H110, "")</f>
        <v>-4245.2830188679245</v>
      </c>
      <c r="J110" s="15">
        <v>204</v>
      </c>
      <c r="K110" s="32">
        <f t="shared" si="56"/>
        <v>-3.7735849056603772E-2</v>
      </c>
      <c r="L110" s="18">
        <f>IF(ISNUMBER(J110), $B118 * K110, "")</f>
        <v>-5660.3773584905657</v>
      </c>
      <c r="M110" s="31">
        <v>207</v>
      </c>
      <c r="N110" s="32">
        <f t="shared" si="57"/>
        <v>-2.358490566037736E-2</v>
      </c>
      <c r="O110" s="18">
        <f>IF(ISNUMBER(M110), $B118 * N110, "")</f>
        <v>-3537.7358490566039</v>
      </c>
      <c r="Q110" s="259"/>
      <c r="R110" s="259"/>
      <c r="S110" s="259"/>
    </row>
    <row r="111" spans="1:19" ht="17.25" thickBot="1">
      <c r="A111" s="125" t="s">
        <v>230</v>
      </c>
      <c r="B111" s="126">
        <v>959</v>
      </c>
      <c r="C111" s="77">
        <v>8.4121977000000004E-3</v>
      </c>
      <c r="D111" s="15">
        <v>932</v>
      </c>
      <c r="E111" s="32">
        <f t="shared" si="54"/>
        <v>-2.8154327424400417E-2</v>
      </c>
      <c r="F111" s="18">
        <f>IF(ISNUMBER(D111), $B118 * E111, "")</f>
        <v>-4223.1491136600625</v>
      </c>
      <c r="G111" s="31">
        <v>921</v>
      </c>
      <c r="H111" s="32">
        <f t="shared" si="55"/>
        <v>-3.9624608967674661E-2</v>
      </c>
      <c r="I111" s="101">
        <f>IF(ISNUMBER(G111), $B118 * H111, "")</f>
        <v>-5943.6913451511991</v>
      </c>
      <c r="J111" s="15">
        <v>916</v>
      </c>
      <c r="K111" s="32">
        <f t="shared" si="56"/>
        <v>-4.4838373305526591E-2</v>
      </c>
      <c r="L111" s="18">
        <f>IF(ISNUMBER(J111), $B118 * K111, "")</f>
        <v>-6725.7559958289885</v>
      </c>
      <c r="M111" s="31">
        <v>919</v>
      </c>
      <c r="N111" s="32">
        <f t="shared" si="57"/>
        <v>-4.171011470281543E-2</v>
      </c>
      <c r="O111" s="18">
        <f>IF(ISNUMBER(M111), $B118 * N111, "")</f>
        <v>-6256.5172054223149</v>
      </c>
      <c r="Q111" s="254"/>
      <c r="R111" s="254"/>
      <c r="S111" s="254"/>
    </row>
    <row r="112" spans="1:19" ht="17.25" thickBot="1">
      <c r="A112" s="127" t="s">
        <v>132</v>
      </c>
      <c r="B112" s="128">
        <v>51100</v>
      </c>
      <c r="C112" s="78">
        <v>5.9055117999999998E-3</v>
      </c>
      <c r="D112" s="20">
        <v>52020</v>
      </c>
      <c r="E112" s="21">
        <f t="shared" si="54"/>
        <v>1.8003913894324854E-2</v>
      </c>
      <c r="F112" s="22">
        <f>IF(ISNUMBER(D112), $B118 * E112, "")</f>
        <v>2700.5870841487281</v>
      </c>
      <c r="G112" s="30">
        <v>51380</v>
      </c>
      <c r="H112" s="21">
        <f t="shared" si="55"/>
        <v>5.4794520547945206E-3</v>
      </c>
      <c r="I112" s="105">
        <f>IF(ISNUMBER(G112), $B118 * H112, "")</f>
        <v>821.91780821917814</v>
      </c>
      <c r="J112" s="20">
        <v>50640</v>
      </c>
      <c r="K112" s="21">
        <f t="shared" si="56"/>
        <v>-9.0019569471624268E-3</v>
      </c>
      <c r="L112" s="22">
        <f>IF(ISNUMBER(J112), $B118 * K112, "")</f>
        <v>-1350.293542074364</v>
      </c>
      <c r="M112" s="30">
        <v>50450</v>
      </c>
      <c r="N112" s="21">
        <f t="shared" si="57"/>
        <v>-1.2720156555772993E-2</v>
      </c>
      <c r="O112" s="22">
        <f>IF(ISNUMBER(M112), $B118 * N112, "")</f>
        <v>-1908.023483365949</v>
      </c>
      <c r="Q112" s="254"/>
      <c r="R112" s="254"/>
      <c r="S112" s="254"/>
    </row>
    <row r="113" spans="1:19" ht="17.25" thickBot="1">
      <c r="A113" s="125" t="s">
        <v>94</v>
      </c>
      <c r="B113" s="129">
        <v>4730000</v>
      </c>
      <c r="C113" s="80">
        <v>3.6070442999999999E-3</v>
      </c>
      <c r="D113" s="106">
        <v>4762000</v>
      </c>
      <c r="E113" s="107">
        <f>IF(ISNUMBER(D113), (D113 - $B113) / $B113, "")</f>
        <v>6.7653276955602533E-3</v>
      </c>
      <c r="F113" s="108">
        <f>IF(ISNUMBER(D113), $B118 * E113, "")</f>
        <v>1014.799154334038</v>
      </c>
      <c r="G113" s="109">
        <v>4672000</v>
      </c>
      <c r="H113" s="107">
        <f>IF(ISNUMBER(G113), (G113 - $B113) / $B113, "")</f>
        <v>-1.2262156448202961E-2</v>
      </c>
      <c r="I113" s="110">
        <f>IF(ISNUMBER(G113), $B118 * H113, "")</f>
        <v>-1839.3234672304441</v>
      </c>
      <c r="J113" s="106">
        <v>4615000</v>
      </c>
      <c r="K113" s="107">
        <f>IF(ISNUMBER(J113), (J113 - $B113) / $B113, "")</f>
        <v>-2.4312896405919663E-2</v>
      </c>
      <c r="L113" s="108">
        <f>IF(ISNUMBER(J113), $B118 * K113, "")</f>
        <v>-3646.9344608879496</v>
      </c>
      <c r="M113" s="109">
        <v>4659000</v>
      </c>
      <c r="N113" s="107">
        <f>IF(ISNUMBER(M113), (M113 - $B113) / $B113, "")</f>
        <v>-1.5010570824524313E-2</v>
      </c>
      <c r="O113" s="108">
        <f>IF(ISNUMBER(M113), $B118 * N113, "")</f>
        <v>-2251.5856236786467</v>
      </c>
      <c r="Q113" s="259"/>
      <c r="R113" s="259"/>
      <c r="S113" s="259"/>
    </row>
    <row r="114" spans="1:19" ht="17.25" thickBot="1">
      <c r="A114" s="125" t="s">
        <v>264</v>
      </c>
      <c r="B114" s="126">
        <v>292</v>
      </c>
      <c r="C114" s="77">
        <v>3.4364260999999998E-3</v>
      </c>
      <c r="D114" s="15">
        <v>295</v>
      </c>
      <c r="E114" s="32">
        <f t="shared" ref="E114:E117" si="58">IF(ISNUMBER(D114), (D114 - $B114) / $B114, "")</f>
        <v>1.0273972602739725E-2</v>
      </c>
      <c r="F114" s="18">
        <f>IF(ISNUMBER(D114), $B118 * E114, "")</f>
        <v>1541.0958904109589</v>
      </c>
      <c r="G114" s="31">
        <v>323</v>
      </c>
      <c r="H114" s="32">
        <f t="shared" ref="H114:H117" si="59">IF(ISNUMBER(G114), (G114 - $B114) / $B114, "")</f>
        <v>0.10616438356164383</v>
      </c>
      <c r="I114" s="101">
        <f>IF(ISNUMBER(G114), $B118 * H114, "")</f>
        <v>15924.657534246575</v>
      </c>
      <c r="J114" s="15">
        <v>317</v>
      </c>
      <c r="K114" s="32">
        <f t="shared" ref="K114:K117" si="60">IF(ISNUMBER(J114), (J114 - $B114) / $B114, "")</f>
        <v>8.5616438356164379E-2</v>
      </c>
      <c r="L114" s="18">
        <f>IF(ISNUMBER(J114), $B118 * K114, "")</f>
        <v>12842.465753424656</v>
      </c>
      <c r="M114" s="31">
        <v>312</v>
      </c>
      <c r="N114" s="32">
        <f t="shared" ref="N114:N117" si="61">IF(ISNUMBER(M114), (M114 - $B114) / $B114, "")</f>
        <v>6.8493150684931503E-2</v>
      </c>
      <c r="O114" s="18">
        <f>IF(ISNUMBER(M114), $B118 * N114, "")</f>
        <v>10273.972602739725</v>
      </c>
      <c r="Q114" s="259"/>
      <c r="R114" s="259"/>
      <c r="S114" s="259"/>
    </row>
    <row r="115" spans="1:19" ht="17.25" thickBot="1">
      <c r="A115" s="125" t="s">
        <v>136</v>
      </c>
      <c r="B115" s="126">
        <v>350</v>
      </c>
      <c r="C115" s="77">
        <v>2.8653295E-3</v>
      </c>
      <c r="D115" s="15">
        <v>346</v>
      </c>
      <c r="E115" s="32">
        <f t="shared" si="58"/>
        <v>-1.1428571428571429E-2</v>
      </c>
      <c r="F115" s="18">
        <f>IF(ISNUMBER(D115), $B118 * E115, "")</f>
        <v>-1714.2857142857142</v>
      </c>
      <c r="G115" s="31">
        <v>344</v>
      </c>
      <c r="H115" s="32">
        <f t="shared" si="59"/>
        <v>-1.7142857142857144E-2</v>
      </c>
      <c r="I115" s="101">
        <f>IF(ISNUMBER(G115), $B118 * H115, "")</f>
        <v>-2571.4285714285716</v>
      </c>
      <c r="J115" s="15">
        <v>343</v>
      </c>
      <c r="K115" s="32">
        <f t="shared" si="60"/>
        <v>-0.02</v>
      </c>
      <c r="L115" s="18">
        <f>IF(ISNUMBER(J115), $B118 * K115, "")</f>
        <v>-3000</v>
      </c>
      <c r="M115" s="31">
        <v>341</v>
      </c>
      <c r="N115" s="32">
        <f t="shared" si="61"/>
        <v>-2.5714285714285714E-2</v>
      </c>
      <c r="O115" s="18">
        <f>IF(ISNUMBER(M115), $B118 * N115, "")</f>
        <v>-3857.1428571428569</v>
      </c>
      <c r="Q115" s="259"/>
      <c r="R115" s="259"/>
      <c r="S115" s="259"/>
    </row>
    <row r="116" spans="1:19">
      <c r="A116" s="125" t="s">
        <v>49</v>
      </c>
      <c r="B116" s="126">
        <v>74944000</v>
      </c>
      <c r="C116" s="77">
        <v>1.8447718000000001E-3</v>
      </c>
      <c r="D116" s="15">
        <v>76936000</v>
      </c>
      <c r="E116" s="32">
        <f t="shared" si="58"/>
        <v>2.6579846285226302E-2</v>
      </c>
      <c r="F116" s="18">
        <f>IF(ISNUMBER(D116), $B118 * E116, "")</f>
        <v>3986.9769427839451</v>
      </c>
      <c r="G116" s="31">
        <v>75566000</v>
      </c>
      <c r="H116" s="32">
        <f t="shared" si="59"/>
        <v>8.2995303159692571E-3</v>
      </c>
      <c r="I116" s="101">
        <f>IF(ISNUMBER(G116), $B118 * H116, "")</f>
        <v>1244.9295473953885</v>
      </c>
      <c r="J116" s="15">
        <v>75171000</v>
      </c>
      <c r="K116" s="32">
        <f t="shared" si="60"/>
        <v>3.028928266438941E-3</v>
      </c>
      <c r="L116" s="18">
        <f>IF(ISNUMBER(J116), $B118 * K116, "")</f>
        <v>454.33923996584116</v>
      </c>
      <c r="M116" s="31">
        <v>76402000</v>
      </c>
      <c r="N116" s="32">
        <f t="shared" si="61"/>
        <v>1.9454526046114431E-2</v>
      </c>
      <c r="O116" s="18">
        <f>IF(ISNUMBER(M116), $B118 * N116, "")</f>
        <v>2918.1789069171646</v>
      </c>
      <c r="Q116" s="281"/>
      <c r="R116" s="282"/>
      <c r="S116" s="283"/>
    </row>
    <row r="117" spans="1:19" ht="17.25" thickBot="1">
      <c r="A117" s="130" t="s">
        <v>160</v>
      </c>
      <c r="B117" s="131">
        <v>110</v>
      </c>
      <c r="C117" s="79">
        <v>0</v>
      </c>
      <c r="D117" s="24">
        <v>107</v>
      </c>
      <c r="E117" s="25">
        <f t="shared" si="58"/>
        <v>-2.7272727272727271E-2</v>
      </c>
      <c r="F117" s="104">
        <f>IF(ISNUMBER(D117), $B118 * E117, "")</f>
        <v>-4090.9090909090905</v>
      </c>
      <c r="G117" s="102">
        <v>108</v>
      </c>
      <c r="H117" s="25">
        <f t="shared" si="59"/>
        <v>-1.8181818181818181E-2</v>
      </c>
      <c r="I117" s="103">
        <f>IF(ISNUMBER(G117), $B118 * H117, "")</f>
        <v>-2727.272727272727</v>
      </c>
      <c r="J117" s="24">
        <v>107</v>
      </c>
      <c r="K117" s="25">
        <f t="shared" si="60"/>
        <v>-2.7272727272727271E-2</v>
      </c>
      <c r="L117" s="104">
        <f>IF(ISNUMBER(J117), $B118 * K117, "")</f>
        <v>-4090.9090909090905</v>
      </c>
      <c r="M117" s="102">
        <v>109</v>
      </c>
      <c r="N117" s="25">
        <f t="shared" si="61"/>
        <v>-9.0909090909090905E-3</v>
      </c>
      <c r="O117" s="104">
        <f>IF(ISNUMBER(M117), $B118 * N117, "")</f>
        <v>-1363.6363636363635</v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-2.307191788212037E-3</v>
      </c>
      <c r="F118" s="28">
        <f>SUM(F98:F117)</f>
        <v>-6921.5753646361163</v>
      </c>
      <c r="G118" s="26" t="s">
        <v>269</v>
      </c>
      <c r="H118" s="27">
        <f>IF(COUNT(H98:H117), SUM(H98:H117) / COUNT(H98:H117), 0)</f>
        <v>-7.4693183301542234E-3</v>
      </c>
      <c r="I118" s="28">
        <f>SUM(I98:I117)</f>
        <v>-22407.954990462684</v>
      </c>
      <c r="J118" s="26" t="s">
        <v>269</v>
      </c>
      <c r="K118" s="27">
        <f>IF(COUNT(K98:K117), SUM(K98:K117) / COUNT(K98:K117), 0)</f>
        <v>-1.4057166482530453E-2</v>
      </c>
      <c r="L118" s="28">
        <f>SUM(L98:L117)</f>
        <v>-42171.499447591355</v>
      </c>
      <c r="M118" s="26" t="s">
        <v>269</v>
      </c>
      <c r="N118" s="27">
        <f>IF(COUNT(N98:N117), SUM(N98:N117) / COUNT(N98:N117), 0)</f>
        <v>-1.3307524362921744E-2</v>
      </c>
      <c r="O118" s="28">
        <f>SUM(O98:O117)</f>
        <v>-39922.573088765232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5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2021-10-18(월) 오전 00:00</v>
      </c>
      <c r="C123" s="297"/>
      <c r="D123" s="256" t="str">
        <f>TEXT($G$1, "[$-ko-KR]yyyy-mm-dd(ddd) ") &amp; "오후 14:00"</f>
        <v>2021-10-18(월) 오후 14:00</v>
      </c>
      <c r="E123" s="257"/>
      <c r="F123" s="258"/>
      <c r="G123" s="256" t="str">
        <f>TEXT($G$1, "[$-ko-KR]yyyy-mm-dd(ddd) ") &amp; "오후 19:00"</f>
        <v>2021-10-18(월) 오후 19:00</v>
      </c>
      <c r="H123" s="257"/>
      <c r="I123" s="258"/>
      <c r="J123" s="256" t="str">
        <f>TEXT($G$1, "[$-ko-KR]yyyy-mm-dd(ddd) ") &amp; "오후 21:00"</f>
        <v>2021-10-18(월) 오후 21:00</v>
      </c>
      <c r="K123" s="257"/>
      <c r="L123" s="258"/>
      <c r="M123" s="256" t="str">
        <f>TEXT($G$1+1, "[$-ko-KR]yyyy-mm-dd(ddd) ") &amp; "오전 00:00"</f>
        <v>2021-10-19(화)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6" t="s">
        <v>58</v>
      </c>
      <c r="H124" s="227" t="s">
        <v>266</v>
      </c>
      <c r="I124" s="22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248</v>
      </c>
      <c r="B125" s="124">
        <v>96.6</v>
      </c>
      <c r="C125" s="76">
        <v>2.9850746300000001E-2</v>
      </c>
      <c r="D125" s="13">
        <v>93.3</v>
      </c>
      <c r="E125" s="14">
        <f>IF(ISNUMBER(D125), (D125 - $B125) / $B125, "")</f>
        <v>-3.4161490683229788E-2</v>
      </c>
      <c r="F125" s="16">
        <f>IF(ISNUMBER(D125), $B145 * E125, "")</f>
        <v>-5124.2236024844678</v>
      </c>
      <c r="G125" s="29">
        <v>92.6</v>
      </c>
      <c r="H125" s="14">
        <f>IF(ISNUMBER(G125), (G125 - $B125) / $B125, "")</f>
        <v>-4.1407867494824016E-2</v>
      </c>
      <c r="I125" s="100">
        <f>IF(ISNUMBER(G125), $B145 * H125, "")</f>
        <v>-6211.1801242236024</v>
      </c>
      <c r="J125" s="13">
        <v>92.2</v>
      </c>
      <c r="K125" s="14">
        <f>IF(ISNUMBER(J125), (J125 - $B125) / $B125, "")</f>
        <v>-4.5548654244306333E-2</v>
      </c>
      <c r="L125" s="16">
        <f>IF(ISNUMBER(J125), $B145 * K125, "")</f>
        <v>-6832.2981366459499</v>
      </c>
      <c r="M125" s="29">
        <v>92.7</v>
      </c>
      <c r="N125" s="14">
        <f>IF(ISNUMBER(M125), (M125 - $B125) / $B125, "")</f>
        <v>-4.0372670807453333E-2</v>
      </c>
      <c r="O125" s="16">
        <f>IF(ISNUMBER(M125), $B145 * N125, "")</f>
        <v>-6055.9006211180003</v>
      </c>
      <c r="Q125" s="254"/>
      <c r="R125" s="254"/>
      <c r="S125" s="254"/>
    </row>
    <row r="126" spans="1:19" ht="17.25" thickBot="1">
      <c r="A126" s="125" t="s">
        <v>328</v>
      </c>
      <c r="B126" s="126">
        <v>0.252</v>
      </c>
      <c r="C126" s="77">
        <v>1.20481928E-2</v>
      </c>
      <c r="D126" s="15">
        <v>0.24099999999999999</v>
      </c>
      <c r="E126" s="32">
        <f t="shared" ref="E126:E129" si="62">IF(ISNUMBER(D126), (D126 - $B126) / $B126, "")</f>
        <v>-4.365079365079369E-2</v>
      </c>
      <c r="F126" s="18">
        <f>IF(ISNUMBER(D126), $B145 * E126, "")</f>
        <v>-6547.6190476190532</v>
      </c>
      <c r="G126" s="31">
        <v>0.24</v>
      </c>
      <c r="H126" s="32">
        <f t="shared" ref="H126:H129" si="63">IF(ISNUMBER(G126), (G126 - $B126) / $B126, "")</f>
        <v>-4.7619047619047658E-2</v>
      </c>
      <c r="I126" s="101">
        <f>IF(ISNUMBER(G126), $B145 * H126, "")</f>
        <v>-7142.8571428571486</v>
      </c>
      <c r="J126" s="15">
        <v>0.24099999999999999</v>
      </c>
      <c r="K126" s="32">
        <f t="shared" ref="K126:K129" si="64">IF(ISNUMBER(J126), (J126 - $B126) / $B126, "")</f>
        <v>-4.365079365079369E-2</v>
      </c>
      <c r="L126" s="18">
        <f>IF(ISNUMBER(J126), $B145 * K126, "")</f>
        <v>-6547.6190476190532</v>
      </c>
      <c r="M126" s="31">
        <v>0.23899999999999999</v>
      </c>
      <c r="N126" s="32">
        <f t="shared" ref="N126:N129" si="65">IF(ISNUMBER(M126), (M126 - $B126) / $B126, "")</f>
        <v>-5.1587301587301633E-2</v>
      </c>
      <c r="O126" s="18">
        <f>IF(ISNUMBER(M126), $B145 * N126, "")</f>
        <v>-7738.0952380952449</v>
      </c>
      <c r="Q126" s="254"/>
      <c r="R126" s="254"/>
      <c r="S126" s="254"/>
    </row>
    <row r="127" spans="1:19" ht="17.25" thickBot="1">
      <c r="A127" s="125" t="s">
        <v>98</v>
      </c>
      <c r="B127" s="126">
        <v>4.5</v>
      </c>
      <c r="C127" s="77">
        <v>1.12359551E-2</v>
      </c>
      <c r="D127" s="15">
        <v>4.43</v>
      </c>
      <c r="E127" s="32">
        <f t="shared" si="62"/>
        <v>-1.5555555555555619E-2</v>
      </c>
      <c r="F127" s="18">
        <f>IF(ISNUMBER(D127), $B145 * E127, "")</f>
        <v>-2333.333333333343</v>
      </c>
      <c r="G127" s="31">
        <v>4.41</v>
      </c>
      <c r="H127" s="32">
        <f t="shared" si="63"/>
        <v>-1.9999999999999969E-2</v>
      </c>
      <c r="I127" s="101">
        <f>IF(ISNUMBER(G127), $B145 * H127, "")</f>
        <v>-2999.9999999999955</v>
      </c>
      <c r="J127" s="15">
        <v>4.3899999999999997</v>
      </c>
      <c r="K127" s="32">
        <f t="shared" si="64"/>
        <v>-2.4444444444444515E-2</v>
      </c>
      <c r="L127" s="18">
        <f>IF(ISNUMBER(J127), $B145 * K127, "")</f>
        <v>-3666.6666666666774</v>
      </c>
      <c r="M127" s="31">
        <v>4.4000000000000004</v>
      </c>
      <c r="N127" s="32">
        <f t="shared" si="65"/>
        <v>-2.2222222222222143E-2</v>
      </c>
      <c r="O127" s="18">
        <f>IF(ISNUMBER(M127), $B145 * N127, "")</f>
        <v>-3333.3333333333217</v>
      </c>
      <c r="Q127" s="259"/>
      <c r="R127" s="259"/>
      <c r="S127" s="259"/>
    </row>
    <row r="128" spans="1:19" ht="17.25" thickBot="1">
      <c r="A128" s="125" t="s">
        <v>186</v>
      </c>
      <c r="B128" s="126">
        <v>16.899999999999999</v>
      </c>
      <c r="C128" s="77">
        <v>-1.1695906400000001E-2</v>
      </c>
      <c r="D128" s="15">
        <v>16.3</v>
      </c>
      <c r="E128" s="32">
        <f t="shared" si="62"/>
        <v>-3.5502958579881533E-2</v>
      </c>
      <c r="F128" s="18">
        <f>IF(ISNUMBER(D128), $B145 * E128, "")</f>
        <v>-5325.4437869822295</v>
      </c>
      <c r="G128" s="31">
        <v>16.2</v>
      </c>
      <c r="H128" s="32">
        <f t="shared" si="63"/>
        <v>-4.1420118343195228E-2</v>
      </c>
      <c r="I128" s="101">
        <f>IF(ISNUMBER(G128), $B145 * H128, "")</f>
        <v>-6213.017751479284</v>
      </c>
      <c r="J128" s="15">
        <v>16.2</v>
      </c>
      <c r="K128" s="32">
        <f t="shared" si="64"/>
        <v>-4.1420118343195228E-2</v>
      </c>
      <c r="L128" s="18">
        <f>IF(ISNUMBER(J128), $B145 * K128, "")</f>
        <v>-6213.017751479284</v>
      </c>
      <c r="M128" s="31">
        <v>16.2</v>
      </c>
      <c r="N128" s="32">
        <f t="shared" si="65"/>
        <v>-4.1420118343195228E-2</v>
      </c>
      <c r="O128" s="18">
        <f>IF(ISNUMBER(M128), $B145 * N128, "")</f>
        <v>-6213.017751479284</v>
      </c>
      <c r="Q128" s="259"/>
      <c r="R128" s="259"/>
      <c r="S128" s="259"/>
    </row>
    <row r="129" spans="1:19" ht="17.25" thickBot="1">
      <c r="A129" s="127" t="s">
        <v>232</v>
      </c>
      <c r="B129" s="128">
        <v>81.099999999999994</v>
      </c>
      <c r="C129" s="78">
        <v>-1.4580801900000001E-2</v>
      </c>
      <c r="D129" s="20">
        <v>82</v>
      </c>
      <c r="E129" s="21">
        <f t="shared" si="62"/>
        <v>1.1097410604192426E-2</v>
      </c>
      <c r="F129" s="22">
        <f>IF(ISNUMBER(D129), $B145 * E129, "")</f>
        <v>1664.6115906288637</v>
      </c>
      <c r="G129" s="30">
        <v>78.900000000000006</v>
      </c>
      <c r="H129" s="21">
        <f t="shared" si="63"/>
        <v>-2.7127003699136731E-2</v>
      </c>
      <c r="I129" s="105">
        <f>IF(ISNUMBER(G129), $B145 * H129, "")</f>
        <v>-4069.0505548705096</v>
      </c>
      <c r="J129" s="20">
        <v>79.099999999999994</v>
      </c>
      <c r="K129" s="21">
        <f t="shared" si="64"/>
        <v>-2.4660912453760789E-2</v>
      </c>
      <c r="L129" s="22">
        <f>IF(ISNUMBER(J129), $B145 * K129, "")</f>
        <v>-3699.1368680641185</v>
      </c>
      <c r="M129" s="30">
        <v>79.400000000000006</v>
      </c>
      <c r="N129" s="21">
        <f t="shared" si="65"/>
        <v>-2.0961775585696531E-2</v>
      </c>
      <c r="O129" s="22">
        <f>IF(ISNUMBER(M129), $B145 * N129, "")</f>
        <v>-3144.2663378544798</v>
      </c>
      <c r="Q129" s="259"/>
      <c r="R129" s="259"/>
      <c r="S129" s="259"/>
    </row>
    <row r="130" spans="1:19" ht="17.25" thickBot="1">
      <c r="A130" s="125" t="s">
        <v>65</v>
      </c>
      <c r="B130" s="129">
        <v>63.4</v>
      </c>
      <c r="C130" s="80">
        <v>-1.5527950299999999E-2</v>
      </c>
      <c r="D130" s="106">
        <v>62.4</v>
      </c>
      <c r="E130" s="107">
        <f>IF(ISNUMBER(D130), (D130 - $B130) / $B130, "")</f>
        <v>-1.5772870662460567E-2</v>
      </c>
      <c r="F130" s="108">
        <f>IF(ISNUMBER(D130), $B145 * E130, "")</f>
        <v>-2365.930599369085</v>
      </c>
      <c r="G130" s="109">
        <v>61.7</v>
      </c>
      <c r="H130" s="107">
        <f>IF(ISNUMBER(G130), (G130 - $B130) / $B130, "")</f>
        <v>-2.6813880126182899E-2</v>
      </c>
      <c r="I130" s="110">
        <f>IF(ISNUMBER(G130), $B145 * H130, "")</f>
        <v>-4022.082018927435</v>
      </c>
      <c r="J130" s="106">
        <v>61.2</v>
      </c>
      <c r="K130" s="107">
        <f>IF(ISNUMBER(J130), (J130 - $B130) / $B130, "")</f>
        <v>-3.4700315457413186E-2</v>
      </c>
      <c r="L130" s="108">
        <f>IF(ISNUMBER(J130), $B145 * K130, "")</f>
        <v>-5205.047318611978</v>
      </c>
      <c r="M130" s="109">
        <v>61.6</v>
      </c>
      <c r="N130" s="107">
        <f>IF(ISNUMBER(M130), (M130 - $B130) / $B130, "")</f>
        <v>-2.8391167192428977E-2</v>
      </c>
      <c r="O130" s="108">
        <f>IF(ISNUMBER(M130), $B145 * N130, "")</f>
        <v>-4258.6750788643467</v>
      </c>
      <c r="Q130" s="259"/>
      <c r="R130" s="259"/>
      <c r="S130" s="259"/>
    </row>
    <row r="131" spans="1:19" ht="17.25" thickBot="1">
      <c r="A131" s="125" t="s">
        <v>146</v>
      </c>
      <c r="B131" s="126">
        <v>22</v>
      </c>
      <c r="C131" s="77">
        <v>-2.2222222199999999E-2</v>
      </c>
      <c r="D131" s="15">
        <v>21.9</v>
      </c>
      <c r="E131" s="32">
        <f t="shared" ref="E131:E134" si="66">IF(ISNUMBER(D131), (D131 - $B131) / $B131, "")</f>
        <v>-4.5454545454546103E-3</v>
      </c>
      <c r="F131" s="18">
        <f>IF(ISNUMBER(D131), $B145 * E131, "")</f>
        <v>-681.81818181819153</v>
      </c>
      <c r="G131" s="31">
        <v>22.5</v>
      </c>
      <c r="H131" s="32">
        <f t="shared" ref="H131:H134" si="67">IF(ISNUMBER(G131), (G131 - $B131) / $B131, "")</f>
        <v>2.2727272727272728E-2</v>
      </c>
      <c r="I131" s="101">
        <f>IF(ISNUMBER(G131), $B145 * H131, "")</f>
        <v>3409.090909090909</v>
      </c>
      <c r="J131" s="15">
        <v>22.2</v>
      </c>
      <c r="K131" s="32">
        <f t="shared" ref="K131:K134" si="68">IF(ISNUMBER(J131), (J131 - $B131) / $B131, "")</f>
        <v>9.0909090909090592E-3</v>
      </c>
      <c r="L131" s="18">
        <f>IF(ISNUMBER(J131), $B145 * K131, "")</f>
        <v>1363.636363636359</v>
      </c>
      <c r="M131" s="31">
        <v>22.1</v>
      </c>
      <c r="N131" s="32">
        <f t="shared" ref="N131:N134" si="69">IF(ISNUMBER(M131), (M131 - $B131) / $B131, "")</f>
        <v>4.5454545454546103E-3</v>
      </c>
      <c r="O131" s="18">
        <f>IF(ISNUMBER(M131), $B145 * N131, "")</f>
        <v>681.81818181819153</v>
      </c>
      <c r="Q131" s="259"/>
      <c r="R131" s="259"/>
      <c r="S131" s="259"/>
    </row>
    <row r="132" spans="1:19" ht="17.25" thickBot="1">
      <c r="A132" s="125" t="s">
        <v>120</v>
      </c>
      <c r="B132" s="126">
        <v>37.700000000000003</v>
      </c>
      <c r="C132" s="77">
        <v>-2.3316062200000001E-2</v>
      </c>
      <c r="D132" s="15">
        <v>36.799999999999997</v>
      </c>
      <c r="E132" s="32">
        <f t="shared" si="66"/>
        <v>-2.3872679045092986E-2</v>
      </c>
      <c r="F132" s="18">
        <f>IF(ISNUMBER(D132), $B145 * E132, "")</f>
        <v>-3580.9018567639478</v>
      </c>
      <c r="G132" s="31">
        <v>36.5</v>
      </c>
      <c r="H132" s="32">
        <f t="shared" si="67"/>
        <v>-3.1830238726790527E-2</v>
      </c>
      <c r="I132" s="101">
        <f>IF(ISNUMBER(G132), $B145 * H132, "")</f>
        <v>-4774.5358090185791</v>
      </c>
      <c r="J132" s="15">
        <v>36.299999999999997</v>
      </c>
      <c r="K132" s="32">
        <f t="shared" si="68"/>
        <v>-3.7135278514589004E-2</v>
      </c>
      <c r="L132" s="18">
        <f>IF(ISNUMBER(J132), $B145 * K132, "")</f>
        <v>-5570.2917771883504</v>
      </c>
      <c r="M132" s="31">
        <v>36.6</v>
      </c>
      <c r="N132" s="32">
        <f t="shared" si="69"/>
        <v>-2.9177718832891282E-2</v>
      </c>
      <c r="O132" s="18">
        <f>IF(ISNUMBER(M132), $B145 * N132, "")</f>
        <v>-4376.6578249336926</v>
      </c>
      <c r="Q132" s="259"/>
      <c r="R132" s="259"/>
      <c r="S132" s="259"/>
    </row>
    <row r="133" spans="1:19" ht="17.25" thickBot="1">
      <c r="A133" s="125" t="s">
        <v>214</v>
      </c>
      <c r="B133" s="126">
        <v>12.4</v>
      </c>
      <c r="C133" s="77">
        <v>-2.3622047199999999E-2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</v>
      </c>
      <c r="H133" s="32">
        <f t="shared" si="67"/>
        <v>-3.2258064516129059E-2</v>
      </c>
      <c r="I133" s="101">
        <f>IF(ISNUMBER(G133), $B145 * H133, "")</f>
        <v>-4838.7096774193587</v>
      </c>
      <c r="J133" s="15">
        <v>11.9</v>
      </c>
      <c r="K133" s="32">
        <f t="shared" si="68"/>
        <v>-4.0322580645161289E-2</v>
      </c>
      <c r="L133" s="18">
        <f>IF(ISNUMBER(J133), $B145 * K133, "")</f>
        <v>-6048.3870967741932</v>
      </c>
      <c r="M133" s="31">
        <v>12.1</v>
      </c>
      <c r="N133" s="32">
        <f t="shared" si="69"/>
        <v>-2.4193548387096833E-2</v>
      </c>
      <c r="O133" s="18">
        <f>IF(ISNUMBER(M133), $B145 * N133, "")</f>
        <v>-3629.0322580645247</v>
      </c>
      <c r="Q133" s="33"/>
      <c r="R133" s="33"/>
    </row>
    <row r="134" spans="1:19" ht="17.25" thickBot="1">
      <c r="A134" s="130" t="s">
        <v>200</v>
      </c>
      <c r="B134" s="131">
        <v>82</v>
      </c>
      <c r="C134" s="79">
        <v>-2.3809523799999999E-2</v>
      </c>
      <c r="D134" s="24">
        <v>83.4</v>
      </c>
      <c r="E134" s="25">
        <f t="shared" si="66"/>
        <v>1.7073170731707388E-2</v>
      </c>
      <c r="F134" s="104">
        <f>IF(ISNUMBER(D134), $B145 * E134, "")</f>
        <v>2560.975609756108</v>
      </c>
      <c r="G134" s="102">
        <v>81.8</v>
      </c>
      <c r="H134" s="25">
        <f t="shared" si="67"/>
        <v>-2.4390243902439371E-3</v>
      </c>
      <c r="I134" s="103">
        <f>IF(ISNUMBER(G134), $B145 * H134, "")</f>
        <v>-365.85365853659056</v>
      </c>
      <c r="J134" s="24">
        <v>81.599999999999994</v>
      </c>
      <c r="K134" s="25">
        <f t="shared" si="68"/>
        <v>-4.8780487804878743E-3</v>
      </c>
      <c r="L134" s="104">
        <f>IF(ISNUMBER(J134), $B145 * K134, "")</f>
        <v>-731.70731707318112</v>
      </c>
      <c r="M134" s="102">
        <v>82.2</v>
      </c>
      <c r="N134" s="25">
        <f t="shared" si="69"/>
        <v>2.4390243902439371E-3</v>
      </c>
      <c r="O134" s="104">
        <f>IF(ISNUMBER(M134), $B145 * N134, "")</f>
        <v>365.85365853659056</v>
      </c>
      <c r="Q134" s="268"/>
      <c r="R134" s="269"/>
      <c r="S134" s="270"/>
    </row>
    <row r="135" spans="1:19">
      <c r="A135" s="123" t="s">
        <v>206</v>
      </c>
      <c r="B135" s="124">
        <v>15.8</v>
      </c>
      <c r="C135" s="76">
        <v>-2.4691358E-2</v>
      </c>
      <c r="D135" s="13">
        <v>15.3</v>
      </c>
      <c r="E135" s="14">
        <f>IF(ISNUMBER(D135), (D135 - $B135) / $B135, "")</f>
        <v>-3.164556962025316E-2</v>
      </c>
      <c r="F135" s="16">
        <f>IF(ISNUMBER(D135), $B145 * E135, "")</f>
        <v>-4746.8354430379741</v>
      </c>
      <c r="G135" s="29">
        <v>15.1</v>
      </c>
      <c r="H135" s="14">
        <f>IF(ISNUMBER(G135), (G135 - $B135) / $B135, "")</f>
        <v>-4.4303797468354493E-2</v>
      </c>
      <c r="I135" s="100">
        <f>IF(ISNUMBER(G135), $B145 * H135, "")</f>
        <v>-6645.5696202531735</v>
      </c>
      <c r="J135" s="13">
        <v>15</v>
      </c>
      <c r="K135" s="14">
        <f>IF(ISNUMBER(J135), (J135 - $B135) / $B135, "")</f>
        <v>-5.0632911392405104E-2</v>
      </c>
      <c r="L135" s="16">
        <f>IF(ISNUMBER(J135), $B145 * K135, "")</f>
        <v>-7594.936708860766</v>
      </c>
      <c r="M135" s="29">
        <v>15.1</v>
      </c>
      <c r="N135" s="14">
        <f>IF(ISNUMBER(M135), (M135 - $B135) / $B135, "")</f>
        <v>-4.4303797468354493E-2</v>
      </c>
      <c r="O135" s="16">
        <f>IF(ISNUMBER(M135), $B145 * N135, "")</f>
        <v>-6645.5696202531735</v>
      </c>
      <c r="Q135" s="271"/>
      <c r="R135" s="272"/>
      <c r="S135" s="273"/>
    </row>
    <row r="136" spans="1:19" ht="17.25" thickBot="1">
      <c r="A136" s="125" t="s">
        <v>148</v>
      </c>
      <c r="B136" s="126">
        <v>13.5</v>
      </c>
      <c r="C136" s="77">
        <v>-2.87769784E-2</v>
      </c>
      <c r="D136" s="15">
        <v>13.4</v>
      </c>
      <c r="E136" s="32">
        <f t="shared" ref="E136:E139" si="70">IF(ISNUMBER(D136), (D136 - $B136) / $B136, "")</f>
        <v>-7.4074074074073808E-3</v>
      </c>
      <c r="F136" s="18">
        <f>IF(ISNUMBER(D136), $B145 * E136, "")</f>
        <v>-1111.1111111111072</v>
      </c>
      <c r="G136" s="31">
        <v>13.2</v>
      </c>
      <c r="H136" s="32">
        <f t="shared" ref="H136:H139" si="71">IF(ISNUMBER(G136), (G136 - $B136) / $B136, "")</f>
        <v>-2.2222222222222275E-2</v>
      </c>
      <c r="I136" s="101">
        <f>IF(ISNUMBER(G136), $B145 * H136, "")</f>
        <v>-3333.3333333333412</v>
      </c>
      <c r="J136" s="15">
        <v>13.1</v>
      </c>
      <c r="K136" s="32">
        <f t="shared" ref="K136:K139" si="72">IF(ISNUMBER(J136), (J136 - $B136) / $B136, "")</f>
        <v>-2.9629629629629655E-2</v>
      </c>
      <c r="L136" s="18">
        <f>IF(ISNUMBER(J136), $B145 * K136, "")</f>
        <v>-4444.444444444448</v>
      </c>
      <c r="M136" s="31">
        <v>13.2</v>
      </c>
      <c r="N136" s="32">
        <f t="shared" ref="N136:N139" si="73">IF(ISNUMBER(M136), (M136 - $B136) / $B136, "")</f>
        <v>-2.2222222222222275E-2</v>
      </c>
      <c r="O136" s="18">
        <f>IF(ISNUMBER(M136), $B145 * N136, "")</f>
        <v>-3333.3333333333412</v>
      </c>
      <c r="Q136" s="274"/>
      <c r="R136" s="275"/>
      <c r="S136" s="276"/>
    </row>
    <row r="137" spans="1:19" ht="17.25" thickBot="1">
      <c r="A137" s="125" t="s">
        <v>188</v>
      </c>
      <c r="B137" s="126">
        <v>18.5</v>
      </c>
      <c r="C137" s="77">
        <v>-3.1413612600000002E-2</v>
      </c>
      <c r="D137" s="15">
        <v>18.100000000000001</v>
      </c>
      <c r="E137" s="32">
        <f t="shared" si="70"/>
        <v>-2.1621621621621546E-2</v>
      </c>
      <c r="F137" s="18">
        <f>IF(ISNUMBER(D137), $B145 * E137, "")</f>
        <v>-3243.243243243232</v>
      </c>
      <c r="G137" s="31">
        <v>17.899999999999999</v>
      </c>
      <c r="H137" s="32">
        <f t="shared" si="71"/>
        <v>-3.2432432432432511E-2</v>
      </c>
      <c r="I137" s="101">
        <f>IF(ISNUMBER(G137), $B145 * H137, "")</f>
        <v>-4864.8648648648768</v>
      </c>
      <c r="J137" s="15">
        <v>17.8</v>
      </c>
      <c r="K137" s="32">
        <f t="shared" si="72"/>
        <v>-3.7837837837837798E-2</v>
      </c>
      <c r="L137" s="18">
        <f>IF(ISNUMBER(J137), $B145 * K137, "")</f>
        <v>-5675.6756756756695</v>
      </c>
      <c r="M137" s="31">
        <v>17.899999999999999</v>
      </c>
      <c r="N137" s="32">
        <f t="shared" si="73"/>
        <v>-3.2432432432432511E-2</v>
      </c>
      <c r="O137" s="18">
        <f>IF(ISNUMBER(M137), $B145 * N137, "")</f>
        <v>-4864.8648648648768</v>
      </c>
      <c r="Q137" s="259"/>
      <c r="R137" s="259"/>
      <c r="S137" s="259"/>
    </row>
    <row r="138" spans="1:19" ht="17.25" thickBot="1">
      <c r="A138" s="125" t="s">
        <v>208</v>
      </c>
      <c r="B138" s="126">
        <v>19.7</v>
      </c>
      <c r="C138" s="77">
        <v>-3.9024390200000002E-2</v>
      </c>
      <c r="D138" s="15">
        <v>18.7</v>
      </c>
      <c r="E138" s="32">
        <f t="shared" si="70"/>
        <v>-5.0761421319796954E-2</v>
      </c>
      <c r="F138" s="18">
        <f>IF(ISNUMBER(D138), $B145 * E138, "")</f>
        <v>-7614.2131979695432</v>
      </c>
      <c r="G138" s="31">
        <v>18.5</v>
      </c>
      <c r="H138" s="32">
        <f t="shared" si="71"/>
        <v>-6.0913705583756313E-2</v>
      </c>
      <c r="I138" s="101">
        <f>IF(ISNUMBER(G138), $B145 * H138, "")</f>
        <v>-9137.0558375634464</v>
      </c>
      <c r="J138" s="15">
        <v>18.600000000000001</v>
      </c>
      <c r="K138" s="32">
        <f t="shared" si="72"/>
        <v>-5.5837563451776547E-2</v>
      </c>
      <c r="L138" s="18">
        <f>IF(ISNUMBER(J138), $B145 * K138, "")</f>
        <v>-8375.6345177664825</v>
      </c>
      <c r="M138" s="31">
        <v>18.8</v>
      </c>
      <c r="N138" s="32">
        <f t="shared" si="73"/>
        <v>-4.5685279187817188E-2</v>
      </c>
      <c r="O138" s="18">
        <f>IF(ISNUMBER(M138), $B145 * N138, "")</f>
        <v>-6852.7918781725784</v>
      </c>
      <c r="Q138" s="254"/>
      <c r="R138" s="254"/>
      <c r="S138" s="254"/>
    </row>
    <row r="139" spans="1:19" ht="17.25" thickBot="1">
      <c r="A139" s="127" t="s">
        <v>72</v>
      </c>
      <c r="B139" s="128">
        <v>35.799999999999997</v>
      </c>
      <c r="C139" s="78">
        <v>-4.0214477200000001E-2</v>
      </c>
      <c r="D139" s="20">
        <v>34.200000000000003</v>
      </c>
      <c r="E139" s="21">
        <f t="shared" si="70"/>
        <v>-4.469273743016744E-2</v>
      </c>
      <c r="F139" s="22">
        <f>IF(ISNUMBER(D139), $B145 * E139, "")</f>
        <v>-6703.9106145251162</v>
      </c>
      <c r="G139" s="30">
        <v>33.799999999999997</v>
      </c>
      <c r="H139" s="21">
        <f t="shared" si="71"/>
        <v>-5.5865921787709501E-2</v>
      </c>
      <c r="I139" s="105">
        <f>IF(ISNUMBER(G139), $B145 * H139, "")</f>
        <v>-8379.8882681564246</v>
      </c>
      <c r="J139" s="20">
        <v>33.799999999999997</v>
      </c>
      <c r="K139" s="21">
        <f t="shared" si="72"/>
        <v>-5.5865921787709501E-2</v>
      </c>
      <c r="L139" s="22">
        <f>IF(ISNUMBER(J139), $B145 * K139, "")</f>
        <v>-8379.8882681564246</v>
      </c>
      <c r="M139" s="30">
        <v>34.299999999999997</v>
      </c>
      <c r="N139" s="21">
        <f t="shared" si="73"/>
        <v>-4.1899441340782127E-2</v>
      </c>
      <c r="O139" s="22">
        <f>IF(ISNUMBER(M139), $B145 * N139, "")</f>
        <v>-6284.9162011173194</v>
      </c>
      <c r="Q139" s="254"/>
      <c r="R139" s="254"/>
      <c r="S139" s="254"/>
    </row>
    <row r="140" spans="1:19" ht="17.25" thickBot="1">
      <c r="A140" s="125" t="s">
        <v>176</v>
      </c>
      <c r="B140" s="129">
        <v>23.4</v>
      </c>
      <c r="C140" s="80">
        <v>-4.09836066E-2</v>
      </c>
      <c r="D140" s="106">
        <v>22.3</v>
      </c>
      <c r="E140" s="107">
        <f>IF(ISNUMBER(D140), (D140 - $B140) / $B140, "")</f>
        <v>-4.7008547008546918E-2</v>
      </c>
      <c r="F140" s="108">
        <f>IF(ISNUMBER(D140), $B145 * E140, "")</f>
        <v>-7051.2820512820381</v>
      </c>
      <c r="G140" s="109">
        <v>22.1</v>
      </c>
      <c r="H140" s="107">
        <f>IF(ISNUMBER(G140), (G140 - $B140) / $B140, "")</f>
        <v>-5.5555555555555435E-2</v>
      </c>
      <c r="I140" s="110">
        <f>IF(ISNUMBER(G140), $B145 * H140, "")</f>
        <v>-8333.3333333333157</v>
      </c>
      <c r="J140" s="106">
        <v>22</v>
      </c>
      <c r="K140" s="107">
        <f>IF(ISNUMBER(J140), (J140 - $B140) / $B140, "")</f>
        <v>-5.9829059829059769E-2</v>
      </c>
      <c r="L140" s="108">
        <f>IF(ISNUMBER(J140), $B145 * K140, "")</f>
        <v>-8974.3589743589655</v>
      </c>
      <c r="M140" s="109">
        <v>22.4</v>
      </c>
      <c r="N140" s="107">
        <f>IF(ISNUMBER(M140), (M140 - $B140) / $B140, "")</f>
        <v>-4.2735042735042736E-2</v>
      </c>
      <c r="O140" s="108">
        <f>IF(ISNUMBER(M140), $B145 * N140, "")</f>
        <v>-6410.2564102564102</v>
      </c>
      <c r="Q140" s="259"/>
      <c r="R140" s="259"/>
      <c r="S140" s="259"/>
    </row>
    <row r="141" spans="1:19" ht="17.25" thickBot="1">
      <c r="A141" s="125" t="s">
        <v>202</v>
      </c>
      <c r="B141" s="126">
        <v>21.5</v>
      </c>
      <c r="C141" s="77">
        <v>-5.2863436100000001E-2</v>
      </c>
      <c r="D141" s="15">
        <v>20.3</v>
      </c>
      <c r="E141" s="32">
        <f t="shared" ref="E141:E144" si="74">IF(ISNUMBER(D141), (D141 - $B141) / $B141, "")</f>
        <v>-5.5813953488372058E-2</v>
      </c>
      <c r="F141" s="18">
        <f>IF(ISNUMBER(D141), $B145 * E141, "")</f>
        <v>-8372.0930232558094</v>
      </c>
      <c r="G141" s="31">
        <v>20.2</v>
      </c>
      <c r="H141" s="32">
        <f t="shared" ref="H141:H144" si="75">IF(ISNUMBER(G141), (G141 - $B141) / $B141, "")</f>
        <v>-6.0465116279069801E-2</v>
      </c>
      <c r="I141" s="101">
        <f>IF(ISNUMBER(G141), $B145 * H141, "")</f>
        <v>-9069.7674418604711</v>
      </c>
      <c r="J141" s="15">
        <v>20.100000000000001</v>
      </c>
      <c r="K141" s="32">
        <f t="shared" ref="K141:K144" si="76">IF(ISNUMBER(J141), (J141 - $B141) / $B141, "")</f>
        <v>-6.5116279069767372E-2</v>
      </c>
      <c r="L141" s="18">
        <f>IF(ISNUMBER(J141), $B145 * K141, "")</f>
        <v>-9767.4418604651055</v>
      </c>
      <c r="M141" s="31">
        <v>20.3</v>
      </c>
      <c r="N141" s="32">
        <f t="shared" ref="N141:N144" si="77">IF(ISNUMBER(M141), (M141 - $B141) / $B141, "")</f>
        <v>-5.5813953488372058E-2</v>
      </c>
      <c r="O141" s="18">
        <f>IF(ISNUMBER(M141), $B145 * N141, "")</f>
        <v>-8372.0930232558094</v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-2.4229823259515684E-2</v>
      </c>
      <c r="F145" s="28">
        <f>SUM(F125:F144)</f>
        <v>-61786.049311764989</v>
      </c>
      <c r="G145" s="26" t="s">
        <v>269</v>
      </c>
      <c r="H145" s="27">
        <f>IF(COUNT(H125:H144), SUM(H125:H144) / COUNT(H125:H144), 0)</f>
        <v>-3.4114513148081033E-2</v>
      </c>
      <c r="I145" s="28">
        <f>SUM(I125:I144)</f>
        <v>-86992.008527606653</v>
      </c>
      <c r="J145" s="26" t="s">
        <v>269</v>
      </c>
      <c r="K145" s="27">
        <f>IF(COUNT(K125:K144), SUM(K125:K144) / COUNT(K125:K144), 0)</f>
        <v>-3.7789378849495799E-2</v>
      </c>
      <c r="L145" s="28">
        <f>SUM(L125:L144)</f>
        <v>-96362.916066214282</v>
      </c>
      <c r="M145" s="26" t="s">
        <v>269</v>
      </c>
      <c r="N145" s="27">
        <f>IF(COUNT(N125:N144), SUM(N125:N144) / COUNT(N125:N144), 0)</f>
        <v>-3.1554953699859452E-2</v>
      </c>
      <c r="O145" s="28">
        <f>SUM(O125:O144)</f>
        <v>-80465.131934641628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5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2021-10-18(월) 오전 00:00</v>
      </c>
      <c r="C150" s="297"/>
      <c r="D150" s="256" t="str">
        <f>TEXT($G$1, "[$-ko-KR]yyyy-mm-dd(ddd) ") &amp; "오후 14:00"</f>
        <v>2021-10-18(월) 오후 14:00</v>
      </c>
      <c r="E150" s="257"/>
      <c r="F150" s="258"/>
      <c r="G150" s="256" t="str">
        <f>TEXT($G$1, "[$-ko-KR]yyyy-mm-dd(ddd) ") &amp; "오후 19:00"</f>
        <v>2021-10-18(월) 오후 19:00</v>
      </c>
      <c r="H150" s="257"/>
      <c r="I150" s="258"/>
      <c r="J150" s="256" t="str">
        <f>TEXT($G$1, "[$-ko-KR]yyyy-mm-dd(ddd) ") &amp; "오후 21:00"</f>
        <v>2021-10-18(월) 오후 21:00</v>
      </c>
      <c r="K150" s="257"/>
      <c r="L150" s="258"/>
      <c r="M150" s="256" t="str">
        <f>TEXT($G$1+1, "[$-ko-KR]yyyy-mm-dd(ddd) ") &amp; "오전 00:00"</f>
        <v>2021-10-19(화)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6" t="s">
        <v>58</v>
      </c>
      <c r="H151" s="227" t="s">
        <v>266</v>
      </c>
      <c r="I151" s="22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112</v>
      </c>
      <c r="B152" s="124">
        <v>909</v>
      </c>
      <c r="C152" s="76">
        <v>-1.19565217E-2</v>
      </c>
      <c r="D152" s="13">
        <v>922</v>
      </c>
      <c r="E152" s="14">
        <f>IF(ISNUMBER(D152), (D152 - $B152) / $B152, "")</f>
        <v>1.4301430143014302E-2</v>
      </c>
      <c r="F152" s="16">
        <f>IF(ISNUMBER(D152), $B172 * E152, "")</f>
        <v>2145.2145214521452</v>
      </c>
      <c r="G152" s="29">
        <v>908</v>
      </c>
      <c r="H152" s="14">
        <f>IF(ISNUMBER(G152), (G152 - $B152) / $B152, "")</f>
        <v>-1.1001100110011001E-3</v>
      </c>
      <c r="I152" s="100">
        <f>IF(ISNUMBER(G152), $B172 * H152, "")</f>
        <v>-165.016501650165</v>
      </c>
      <c r="J152" s="13">
        <v>904</v>
      </c>
      <c r="K152" s="14">
        <f>IF(ISNUMBER(J152), (J152 - $B152) / $B152, "")</f>
        <v>-5.5005500550055009E-3</v>
      </c>
      <c r="L152" s="16">
        <f>IF(ISNUMBER(J152), $B172 * K152, "")</f>
        <v>-825.08250825082519</v>
      </c>
      <c r="M152" s="29">
        <v>903</v>
      </c>
      <c r="N152" s="14">
        <f>IF(ISNUMBER(M152), (M152 - $B152) / $B152, "")</f>
        <v>-6.6006600660066007E-3</v>
      </c>
      <c r="O152" s="16">
        <f>IF(ISNUMBER(M152), $B172 * N152, "")</f>
        <v>-990.09900990099015</v>
      </c>
      <c r="Q152" s="254"/>
      <c r="R152" s="254"/>
      <c r="S152" s="254"/>
    </row>
    <row r="153" spans="1:19" ht="17.25" thickBot="1">
      <c r="A153" s="125" t="s">
        <v>234</v>
      </c>
      <c r="B153" s="126">
        <v>708</v>
      </c>
      <c r="C153" s="77">
        <v>-1.2552301300000001E-2</v>
      </c>
      <c r="D153" s="15">
        <v>687</v>
      </c>
      <c r="E153" s="32">
        <f t="shared" ref="E153:E156" si="78">IF(ISNUMBER(D153), (D153 - $B153) / $B153, "")</f>
        <v>-2.9661016949152543E-2</v>
      </c>
      <c r="F153" s="18">
        <f>IF(ISNUMBER(D153), $B172 * E153, "")</f>
        <v>-4449.1525423728817</v>
      </c>
      <c r="G153" s="31">
        <v>675</v>
      </c>
      <c r="H153" s="32">
        <f t="shared" ref="H153:H156" si="79">IF(ISNUMBER(G153), (G153 - $B153) / $B153, "")</f>
        <v>-4.6610169491525424E-2</v>
      </c>
      <c r="I153" s="101">
        <f>IF(ISNUMBER(G153), $B172 * H153, "")</f>
        <v>-6991.5254237288136</v>
      </c>
      <c r="J153" s="15">
        <v>673</v>
      </c>
      <c r="K153" s="32">
        <f t="shared" ref="K153:K156" si="80">IF(ISNUMBER(J153), (J153 - $B153) / $B153, "")</f>
        <v>-4.9435028248587573E-2</v>
      </c>
      <c r="L153" s="18">
        <f>IF(ISNUMBER(J153), $B172 * K153, "")</f>
        <v>-7415.2542372881362</v>
      </c>
      <c r="M153" s="31">
        <v>682</v>
      </c>
      <c r="N153" s="32">
        <f t="shared" ref="N153:N156" si="81">IF(ISNUMBER(M153), (M153 - $B153) / $B153, "")</f>
        <v>-3.6723163841807911E-2</v>
      </c>
      <c r="O153" s="18">
        <f>IF(ISNUMBER(M153), $B172 * N153, "")</f>
        <v>-5508.4745762711864</v>
      </c>
      <c r="Q153" s="254"/>
      <c r="R153" s="254"/>
      <c r="S153" s="254"/>
    </row>
    <row r="154" spans="1:19" ht="17.25" thickBot="1">
      <c r="A154" s="125" t="s">
        <v>218</v>
      </c>
      <c r="B154" s="126">
        <v>232</v>
      </c>
      <c r="C154" s="77">
        <v>-1.27659574E-2</v>
      </c>
      <c r="D154" s="15">
        <v>228</v>
      </c>
      <c r="E154" s="32">
        <f t="shared" si="78"/>
        <v>-1.7241379310344827E-2</v>
      </c>
      <c r="F154" s="18">
        <f>IF(ISNUMBER(D154), $B172 * E154, "")</f>
        <v>-2586.2068965517242</v>
      </c>
      <c r="G154" s="31">
        <v>223</v>
      </c>
      <c r="H154" s="32">
        <f t="shared" si="79"/>
        <v>-3.8793103448275863E-2</v>
      </c>
      <c r="I154" s="101">
        <f>IF(ISNUMBER(G154), $B172 * H154, "")</f>
        <v>-5818.9655172413795</v>
      </c>
      <c r="J154" s="15">
        <v>224</v>
      </c>
      <c r="K154" s="32">
        <f t="shared" si="80"/>
        <v>-3.4482758620689655E-2</v>
      </c>
      <c r="L154" s="18">
        <f>IF(ISNUMBER(J154), $B172 * K154, "")</f>
        <v>-5172.4137931034484</v>
      </c>
      <c r="M154" s="31">
        <v>226</v>
      </c>
      <c r="N154" s="32">
        <f t="shared" si="81"/>
        <v>-2.5862068965517241E-2</v>
      </c>
      <c r="O154" s="18">
        <f>IF(ISNUMBER(M154), $B172 * N154, "")</f>
        <v>-3879.3103448275861</v>
      </c>
      <c r="Q154" s="259"/>
      <c r="R154" s="259"/>
      <c r="S154" s="259"/>
    </row>
    <row r="155" spans="1:19" ht="17.25" thickBot="1">
      <c r="A155" s="125" t="s">
        <v>128</v>
      </c>
      <c r="B155" s="126">
        <v>141</v>
      </c>
      <c r="C155" s="77">
        <v>-1.3986014E-2</v>
      </c>
      <c r="D155" s="15">
        <v>140</v>
      </c>
      <c r="E155" s="32">
        <f t="shared" si="78"/>
        <v>-7.0921985815602835E-3</v>
      </c>
      <c r="F155" s="18">
        <f>IF(ISNUMBER(D155), $B172 * E155, "")</f>
        <v>-1063.8297872340424</v>
      </c>
      <c r="G155" s="31">
        <v>138</v>
      </c>
      <c r="H155" s="32">
        <f t="shared" si="79"/>
        <v>-2.1276595744680851E-2</v>
      </c>
      <c r="I155" s="101">
        <f>IF(ISNUMBER(G155), $B172 * H155, "")</f>
        <v>-3191.4893617021276</v>
      </c>
      <c r="J155" s="15">
        <v>137</v>
      </c>
      <c r="K155" s="32">
        <f t="shared" si="80"/>
        <v>-2.8368794326241134E-2</v>
      </c>
      <c r="L155" s="18">
        <f>IF(ISNUMBER(J155), $B172 * K155, "")</f>
        <v>-4255.3191489361698</v>
      </c>
      <c r="M155" s="31">
        <v>139</v>
      </c>
      <c r="N155" s="32">
        <f t="shared" si="81"/>
        <v>-1.4184397163120567E-2</v>
      </c>
      <c r="O155" s="18">
        <f>IF(ISNUMBER(M155), $B172 * N155, "")</f>
        <v>-2127.6595744680849</v>
      </c>
      <c r="Q155" s="259"/>
      <c r="R155" s="259"/>
      <c r="S155" s="259"/>
    </row>
    <row r="156" spans="1:19" ht="17.25" thickBot="1">
      <c r="A156" s="127" t="s">
        <v>228</v>
      </c>
      <c r="B156" s="128">
        <v>342</v>
      </c>
      <c r="C156" s="78">
        <v>-1.44092219E-2</v>
      </c>
      <c r="D156" s="20">
        <v>339</v>
      </c>
      <c r="E156" s="21">
        <f t="shared" si="78"/>
        <v>-8.771929824561403E-3</v>
      </c>
      <c r="F156" s="22">
        <f>IF(ISNUMBER(D156), $B172 * E156, "")</f>
        <v>-1315.7894736842104</v>
      </c>
      <c r="G156" s="30">
        <v>348</v>
      </c>
      <c r="H156" s="21">
        <f t="shared" si="79"/>
        <v>1.7543859649122806E-2</v>
      </c>
      <c r="I156" s="105">
        <f>IF(ISNUMBER(G156), $B172 * H156, "")</f>
        <v>2631.5789473684208</v>
      </c>
      <c r="J156" s="20">
        <v>347</v>
      </c>
      <c r="K156" s="21">
        <f t="shared" si="80"/>
        <v>1.4619883040935672E-2</v>
      </c>
      <c r="L156" s="22">
        <f>IF(ISNUMBER(J156), $B172 * K156, "")</f>
        <v>2192.9824561403507</v>
      </c>
      <c r="M156" s="30">
        <v>363</v>
      </c>
      <c r="N156" s="21">
        <f t="shared" si="81"/>
        <v>6.1403508771929821E-2</v>
      </c>
      <c r="O156" s="22">
        <f>IF(ISNUMBER(M156), $B172 * N156, "")</f>
        <v>9210.5263157894733</v>
      </c>
      <c r="Q156" s="259"/>
      <c r="R156" s="259"/>
      <c r="S156" s="259"/>
    </row>
    <row r="157" spans="1:19" ht="17.25" thickBot="1">
      <c r="A157" s="125" t="s">
        <v>130</v>
      </c>
      <c r="B157" s="129">
        <v>118</v>
      </c>
      <c r="C157" s="80">
        <v>-1.6666666699999999E-2</v>
      </c>
      <c r="D157" s="106">
        <v>116</v>
      </c>
      <c r="E157" s="107">
        <f>IF(ISNUMBER(D157), (D157 - $B157) / $B157, "")</f>
        <v>-1.6949152542372881E-2</v>
      </c>
      <c r="F157" s="108">
        <f>IF(ISNUMBER(D157), $B172 * E157, "")</f>
        <v>-2542.3728813559323</v>
      </c>
      <c r="G157" s="109">
        <v>114</v>
      </c>
      <c r="H157" s="107">
        <f>IF(ISNUMBER(G157), (G157 - $B157) / $B157, "")</f>
        <v>-3.3898305084745763E-2</v>
      </c>
      <c r="I157" s="110">
        <f>IF(ISNUMBER(G157), $B172 * H157, "")</f>
        <v>-5084.7457627118647</v>
      </c>
      <c r="J157" s="106">
        <v>113</v>
      </c>
      <c r="K157" s="107">
        <f>IF(ISNUMBER(J157), (J157 - $B157) / $B157, "")</f>
        <v>-4.2372881355932202E-2</v>
      </c>
      <c r="L157" s="108">
        <f>IF(ISNUMBER(J157), $B172 * K157, "")</f>
        <v>-6355.9322033898306</v>
      </c>
      <c r="M157" s="109">
        <v>116</v>
      </c>
      <c r="N157" s="107">
        <f>IF(ISNUMBER(M157), (M157 - $B157) / $B157, "")</f>
        <v>-1.6949152542372881E-2</v>
      </c>
      <c r="O157" s="108">
        <f>IF(ISNUMBER(M157), $B172 * N157, "")</f>
        <v>-2542.3728813559323</v>
      </c>
      <c r="Q157" s="259"/>
      <c r="R157" s="259"/>
      <c r="S157" s="259"/>
    </row>
    <row r="158" spans="1:19" ht="17.25" thickBot="1">
      <c r="A158" s="125" t="s">
        <v>164</v>
      </c>
      <c r="B158" s="126">
        <v>219</v>
      </c>
      <c r="C158" s="77">
        <v>-1.79372197E-2</v>
      </c>
      <c r="D158" s="15">
        <v>215</v>
      </c>
      <c r="E158" s="32">
        <f t="shared" ref="E158:E161" si="82">IF(ISNUMBER(D158), (D158 - $B158) / $B158, "")</f>
        <v>-1.8264840182648401E-2</v>
      </c>
      <c r="F158" s="18">
        <f>IF(ISNUMBER(D158), $B172 * E158, "")</f>
        <v>-2739.7260273972602</v>
      </c>
      <c r="G158" s="31">
        <v>214</v>
      </c>
      <c r="H158" s="32">
        <f t="shared" ref="H158:H161" si="83">IF(ISNUMBER(G158), (G158 - $B158) / $B158, "")</f>
        <v>-2.2831050228310501E-2</v>
      </c>
      <c r="I158" s="101">
        <f>IF(ISNUMBER(G158), $B172 * H158, "")</f>
        <v>-3424.6575342465753</v>
      </c>
      <c r="J158" s="15">
        <v>213</v>
      </c>
      <c r="K158" s="32">
        <f t="shared" ref="K158:K161" si="84">IF(ISNUMBER(J158), (J158 - $B158) / $B158, "")</f>
        <v>-2.7397260273972601E-2</v>
      </c>
      <c r="L158" s="18">
        <f>IF(ISNUMBER(J158), $B172 * K158, "")</f>
        <v>-4109.58904109589</v>
      </c>
      <c r="M158" s="31">
        <v>215</v>
      </c>
      <c r="N158" s="32">
        <f t="shared" ref="N158:N161" si="85">IF(ISNUMBER(M158), (M158 - $B158) / $B158, "")</f>
        <v>-1.8264840182648401E-2</v>
      </c>
      <c r="O158" s="18">
        <f>IF(ISNUMBER(M158), $B172 * N158, "")</f>
        <v>-2739.7260273972602</v>
      </c>
      <c r="Q158" s="259"/>
      <c r="R158" s="259"/>
      <c r="S158" s="259"/>
    </row>
    <row r="159" spans="1:19" ht="17.25" thickBot="1">
      <c r="A159" s="125" t="s">
        <v>240</v>
      </c>
      <c r="B159" s="126">
        <v>640</v>
      </c>
      <c r="C159" s="77">
        <v>-1.8404908000000001E-2</v>
      </c>
      <c r="D159" s="15">
        <v>611</v>
      </c>
      <c r="E159" s="32">
        <f t="shared" si="82"/>
        <v>-4.5312499999999999E-2</v>
      </c>
      <c r="F159" s="18">
        <f>IF(ISNUMBER(D159), $B172 * E159, "")</f>
        <v>-6796.875</v>
      </c>
      <c r="G159" s="31">
        <v>609</v>
      </c>
      <c r="H159" s="32">
        <f t="shared" si="83"/>
        <v>-4.8437500000000001E-2</v>
      </c>
      <c r="I159" s="101">
        <f>IF(ISNUMBER(G159), $B172 * H159, "")</f>
        <v>-7265.625</v>
      </c>
      <c r="J159" s="15">
        <v>607</v>
      </c>
      <c r="K159" s="32">
        <f t="shared" si="84"/>
        <v>-5.1562499999999997E-2</v>
      </c>
      <c r="L159" s="18">
        <f>IF(ISNUMBER(J159), $B172 * K159, "")</f>
        <v>-7734.375</v>
      </c>
      <c r="M159" s="31">
        <v>616</v>
      </c>
      <c r="N159" s="32">
        <f t="shared" si="85"/>
        <v>-3.7499999999999999E-2</v>
      </c>
      <c r="O159" s="18">
        <f>IF(ISNUMBER(M159), $B172 * N159, "")</f>
        <v>-5625</v>
      </c>
      <c r="Q159" s="259"/>
      <c r="R159" s="259"/>
      <c r="S159" s="259"/>
    </row>
    <row r="160" spans="1:19" ht="17.25" thickBot="1">
      <c r="A160" s="125" t="s">
        <v>220</v>
      </c>
      <c r="B160" s="126">
        <v>188</v>
      </c>
      <c r="C160" s="77">
        <v>-2.08333333E-2</v>
      </c>
      <c r="D160" s="15">
        <v>183</v>
      </c>
      <c r="E160" s="32">
        <f t="shared" si="82"/>
        <v>-2.6595744680851064E-2</v>
      </c>
      <c r="F160" s="18">
        <f>IF(ISNUMBER(D160), $B172 * E160, "")</f>
        <v>-3989.3617021276596</v>
      </c>
      <c r="G160" s="31">
        <v>182</v>
      </c>
      <c r="H160" s="32">
        <f t="shared" si="83"/>
        <v>-3.1914893617021274E-2</v>
      </c>
      <c r="I160" s="101">
        <f>IF(ISNUMBER(G160), $B172 * H160, "")</f>
        <v>-4787.2340425531911</v>
      </c>
      <c r="J160" s="15">
        <v>182</v>
      </c>
      <c r="K160" s="32">
        <f t="shared" si="84"/>
        <v>-3.1914893617021274E-2</v>
      </c>
      <c r="L160" s="18">
        <f>IF(ISNUMBER(J160), $B172 * K160, "")</f>
        <v>-4787.2340425531911</v>
      </c>
      <c r="M160" s="31">
        <v>182</v>
      </c>
      <c r="N160" s="32">
        <f t="shared" si="85"/>
        <v>-3.1914893617021274E-2</v>
      </c>
      <c r="O160" s="18">
        <f>IF(ISNUMBER(M160), $B172 * N160, "")</f>
        <v>-4787.2340425531911</v>
      </c>
      <c r="Q160" s="33"/>
      <c r="R160" s="33"/>
    </row>
    <row r="161" spans="1:19" ht="17.25" thickBot="1">
      <c r="A161" s="130" t="s">
        <v>86</v>
      </c>
      <c r="B161" s="131">
        <v>395</v>
      </c>
      <c r="C161" s="79">
        <v>-2.2277227699999999E-2</v>
      </c>
      <c r="D161" s="24">
        <v>391</v>
      </c>
      <c r="E161" s="25">
        <f t="shared" si="82"/>
        <v>-1.0126582278481013E-2</v>
      </c>
      <c r="F161" s="104">
        <f>IF(ISNUMBER(D161), $B172 * E161, "")</f>
        <v>-1518.9873417721519</v>
      </c>
      <c r="G161" s="102">
        <v>390</v>
      </c>
      <c r="H161" s="25">
        <f t="shared" si="83"/>
        <v>-1.2658227848101266E-2</v>
      </c>
      <c r="I161" s="103">
        <f>IF(ISNUMBER(G161), $B172 * H161, "")</f>
        <v>-1898.7341772151899</v>
      </c>
      <c r="J161" s="24">
        <v>387</v>
      </c>
      <c r="K161" s="25">
        <f t="shared" si="84"/>
        <v>-2.0253164556962026E-2</v>
      </c>
      <c r="L161" s="104">
        <f>IF(ISNUMBER(J161), $B172 * K161, "")</f>
        <v>-3037.9746835443038</v>
      </c>
      <c r="M161" s="102">
        <v>388</v>
      </c>
      <c r="N161" s="25">
        <f t="shared" si="85"/>
        <v>-1.7721518987341773E-2</v>
      </c>
      <c r="O161" s="104">
        <f>IF(ISNUMBER(M161), $B172 * N161, "")</f>
        <v>-2658.2278481012659</v>
      </c>
      <c r="Q161" s="268"/>
      <c r="R161" s="269"/>
      <c r="S161" s="270"/>
    </row>
    <row r="162" spans="1:19">
      <c r="A162" s="123" t="s">
        <v>172</v>
      </c>
      <c r="B162" s="124">
        <v>429</v>
      </c>
      <c r="C162" s="76">
        <v>-2.2779043299999999E-2</v>
      </c>
      <c r="D162" s="13">
        <v>420</v>
      </c>
      <c r="E162" s="14">
        <f>IF(ISNUMBER(D162), (D162 - $B162) / $B162, "")</f>
        <v>-2.097902097902098E-2</v>
      </c>
      <c r="F162" s="16">
        <f>IF(ISNUMBER(D162), $B172 * E162, "")</f>
        <v>-3146.8531468531469</v>
      </c>
      <c r="G162" s="29">
        <v>415</v>
      </c>
      <c r="H162" s="14">
        <f>IF(ISNUMBER(G162), (G162 - $B162) / $B162, "")</f>
        <v>-3.2634032634032632E-2</v>
      </c>
      <c r="I162" s="100">
        <f>IF(ISNUMBER(G162), $B172 * H162, "")</f>
        <v>-4895.1048951048951</v>
      </c>
      <c r="J162" s="13">
        <v>413</v>
      </c>
      <c r="K162" s="14">
        <f>IF(ISNUMBER(J162), (J162 - $B162) / $B162, "")</f>
        <v>-3.7296037296037296E-2</v>
      </c>
      <c r="L162" s="16">
        <f>IF(ISNUMBER(J162), $B172 * K162, "")</f>
        <v>-5594.4055944055945</v>
      </c>
      <c r="M162" s="29">
        <v>415</v>
      </c>
      <c r="N162" s="14">
        <f>IF(ISNUMBER(M162), (M162 - $B162) / $B162, "")</f>
        <v>-3.2634032634032632E-2</v>
      </c>
      <c r="O162" s="16">
        <f>IF(ISNUMBER(M162), $B172 * N162, "")</f>
        <v>-4895.1048951048951</v>
      </c>
      <c r="Q162" s="271"/>
      <c r="R162" s="272"/>
      <c r="S162" s="273"/>
    </row>
    <row r="163" spans="1:19" ht="17.25" thickBot="1">
      <c r="A163" s="125" t="s">
        <v>108</v>
      </c>
      <c r="B163" s="126">
        <v>168</v>
      </c>
      <c r="C163" s="77">
        <v>-2.3255814E-2</v>
      </c>
      <c r="D163" s="15">
        <v>170</v>
      </c>
      <c r="E163" s="32">
        <f t="shared" ref="E163:E166" si="86">IF(ISNUMBER(D163), (D163 - $B163) / $B163, "")</f>
        <v>1.1904761904761904E-2</v>
      </c>
      <c r="F163" s="18">
        <f>IF(ISNUMBER(D163), $B172 * E163, "")</f>
        <v>1785.7142857142856</v>
      </c>
      <c r="G163" s="31">
        <v>172</v>
      </c>
      <c r="H163" s="32">
        <f t="shared" ref="H163:H166" si="87">IF(ISNUMBER(G163), (G163 - $B163) / $B163, "")</f>
        <v>2.3809523809523808E-2</v>
      </c>
      <c r="I163" s="101">
        <f>IF(ISNUMBER(G163), $B172 * H163, "")</f>
        <v>3571.4285714285711</v>
      </c>
      <c r="J163" s="15">
        <v>173</v>
      </c>
      <c r="K163" s="32">
        <f t="shared" ref="K163:K166" si="88">IF(ISNUMBER(J163), (J163 - $B163) / $B163, "")</f>
        <v>2.976190476190476E-2</v>
      </c>
      <c r="L163" s="18">
        <f>IF(ISNUMBER(J163), $B172 * K163, "")</f>
        <v>4464.2857142857138</v>
      </c>
      <c r="M163" s="31">
        <v>173</v>
      </c>
      <c r="N163" s="32">
        <f t="shared" ref="N163:N166" si="89">IF(ISNUMBER(M163), (M163 - $B163) / $B163, "")</f>
        <v>2.976190476190476E-2</v>
      </c>
      <c r="O163" s="18">
        <f>IF(ISNUMBER(M163), $B172 * N163, "")</f>
        <v>4464.2857142857138</v>
      </c>
      <c r="Q163" s="274"/>
      <c r="R163" s="275"/>
      <c r="S163" s="276"/>
    </row>
    <row r="164" spans="1:19" ht="17.25" thickBot="1">
      <c r="A164" s="125" t="s">
        <v>80</v>
      </c>
      <c r="B164" s="126">
        <v>860</v>
      </c>
      <c r="C164" s="77">
        <v>-2.38365494E-2</v>
      </c>
      <c r="D164" s="15">
        <v>847</v>
      </c>
      <c r="E164" s="32">
        <f t="shared" si="86"/>
        <v>-1.5116279069767442E-2</v>
      </c>
      <c r="F164" s="18">
        <f>IF(ISNUMBER(D164), $B172 * E164, "")</f>
        <v>-2267.4418604651164</v>
      </c>
      <c r="G164" s="31">
        <v>843</v>
      </c>
      <c r="H164" s="32">
        <f t="shared" si="87"/>
        <v>-1.9767441860465116E-2</v>
      </c>
      <c r="I164" s="101">
        <f>IF(ISNUMBER(G164), $B172 * H164, "")</f>
        <v>-2965.1162790697672</v>
      </c>
      <c r="J164" s="15">
        <v>840</v>
      </c>
      <c r="K164" s="32">
        <f t="shared" si="88"/>
        <v>-2.3255813953488372E-2</v>
      </c>
      <c r="L164" s="18">
        <f>IF(ISNUMBER(J164), $B172 * K164, "")</f>
        <v>-3488.3720930232557</v>
      </c>
      <c r="M164" s="31">
        <v>840</v>
      </c>
      <c r="N164" s="32">
        <f t="shared" si="89"/>
        <v>-2.3255813953488372E-2</v>
      </c>
      <c r="O164" s="18">
        <f>IF(ISNUMBER(M164), $B172 * N164, "")</f>
        <v>-3488.3720930232557</v>
      </c>
      <c r="Q164" s="259"/>
      <c r="R164" s="259"/>
      <c r="S164" s="259"/>
    </row>
    <row r="165" spans="1:19" ht="17.25" thickBot="1">
      <c r="A165" s="125" t="s">
        <v>330</v>
      </c>
      <c r="B165" s="126">
        <v>444</v>
      </c>
      <c r="C165" s="77">
        <v>-2.8446389499999999E-2</v>
      </c>
      <c r="D165" s="15">
        <v>435</v>
      </c>
      <c r="E165" s="32">
        <f t="shared" si="86"/>
        <v>-2.0270270270270271E-2</v>
      </c>
      <c r="F165" s="18">
        <f>IF(ISNUMBER(D165), $B172 * E165, "")</f>
        <v>-3040.5405405405409</v>
      </c>
      <c r="G165" s="31">
        <v>454</v>
      </c>
      <c r="H165" s="32">
        <f t="shared" si="87"/>
        <v>2.2522522522522521E-2</v>
      </c>
      <c r="I165" s="101">
        <f>IF(ISNUMBER(G165), $B172 * H165, "")</f>
        <v>3378.3783783783783</v>
      </c>
      <c r="J165" s="15">
        <v>441</v>
      </c>
      <c r="K165" s="32">
        <f t="shared" si="88"/>
        <v>-6.7567567567567571E-3</v>
      </c>
      <c r="L165" s="18">
        <f>IF(ISNUMBER(J165), $B172 * K165, "")</f>
        <v>-1013.5135135135135</v>
      </c>
      <c r="M165" s="31">
        <v>436</v>
      </c>
      <c r="N165" s="32">
        <f t="shared" si="89"/>
        <v>-1.8018018018018018E-2</v>
      </c>
      <c r="O165" s="18">
        <f>IF(ISNUMBER(M165), $B172 * N165, "")</f>
        <v>-2702.7027027027025</v>
      </c>
      <c r="Q165" s="254"/>
      <c r="R165" s="254"/>
      <c r="S165" s="254"/>
    </row>
    <row r="166" spans="1:19" ht="17.25" thickBot="1">
      <c r="A166" s="127" t="s">
        <v>236</v>
      </c>
      <c r="B166" s="128">
        <v>129</v>
      </c>
      <c r="C166" s="78">
        <v>-3.0075187999999999E-2</v>
      </c>
      <c r="D166" s="20">
        <v>126</v>
      </c>
      <c r="E166" s="21">
        <f t="shared" si="86"/>
        <v>-2.3255813953488372E-2</v>
      </c>
      <c r="F166" s="22">
        <f>IF(ISNUMBER(D166), $B172 * E166, "")</f>
        <v>-3488.3720930232557</v>
      </c>
      <c r="G166" s="30">
        <v>124</v>
      </c>
      <c r="H166" s="21">
        <f t="shared" si="87"/>
        <v>-3.875968992248062E-2</v>
      </c>
      <c r="I166" s="105">
        <f>IF(ISNUMBER(G166), $B172 * H166, "")</f>
        <v>-5813.9534883720926</v>
      </c>
      <c r="J166" s="20">
        <v>123</v>
      </c>
      <c r="K166" s="21">
        <f t="shared" si="88"/>
        <v>-4.6511627906976744E-2</v>
      </c>
      <c r="L166" s="22">
        <f>IF(ISNUMBER(J166), $B172 * K166, "")</f>
        <v>-6976.7441860465115</v>
      </c>
      <c r="M166" s="30">
        <v>126</v>
      </c>
      <c r="N166" s="21">
        <f t="shared" si="89"/>
        <v>-2.3255813953488372E-2</v>
      </c>
      <c r="O166" s="22">
        <f>IF(ISNUMBER(M166), $B172 * N166, "")</f>
        <v>-3488.3720930232557</v>
      </c>
      <c r="Q166" s="254"/>
      <c r="R166" s="254"/>
      <c r="S166" s="254"/>
    </row>
    <row r="167" spans="1:19" ht="17.25" thickBot="1">
      <c r="A167" s="125" t="s">
        <v>51</v>
      </c>
      <c r="B167" s="129">
        <v>472</v>
      </c>
      <c r="C167" s="80">
        <v>-3.0800821400000001E-2</v>
      </c>
      <c r="D167" s="106">
        <v>481</v>
      </c>
      <c r="E167" s="107">
        <f>IF(ISNUMBER(D167), (D167 - $B167) / $B167, "")</f>
        <v>1.9067796610169493E-2</v>
      </c>
      <c r="F167" s="108">
        <f>IF(ISNUMBER(D167), $B172 * E167, "")</f>
        <v>2860.1694915254238</v>
      </c>
      <c r="G167" s="109">
        <v>476</v>
      </c>
      <c r="H167" s="107">
        <f>IF(ISNUMBER(G167), (G167 - $B167) / $B167, "")</f>
        <v>8.4745762711864406E-3</v>
      </c>
      <c r="I167" s="110">
        <f>IF(ISNUMBER(G167), $B172 * H167, "")</f>
        <v>1271.1864406779662</v>
      </c>
      <c r="J167" s="106">
        <v>470</v>
      </c>
      <c r="K167" s="107">
        <f>IF(ISNUMBER(J167), (J167 - $B167) / $B167, "")</f>
        <v>-4.2372881355932203E-3</v>
      </c>
      <c r="L167" s="108">
        <f>IF(ISNUMBER(J167), $B172 * K167, "")</f>
        <v>-635.59322033898309</v>
      </c>
      <c r="M167" s="109">
        <v>476</v>
      </c>
      <c r="N167" s="107">
        <f>IF(ISNUMBER(M167), (M167 - $B167) / $B167, "")</f>
        <v>8.4745762711864406E-3</v>
      </c>
      <c r="O167" s="108">
        <f>IF(ISNUMBER(M167), $B172 * N167, "")</f>
        <v>1271.1864406779662</v>
      </c>
      <c r="Q167" s="259"/>
      <c r="R167" s="259"/>
      <c r="S167" s="259"/>
    </row>
    <row r="168" spans="1:19" ht="17.25" thickBot="1">
      <c r="A168" s="125" t="s">
        <v>216</v>
      </c>
      <c r="B168" s="126">
        <v>211</v>
      </c>
      <c r="C168" s="77">
        <v>-3.2110091700000003E-2</v>
      </c>
      <c r="D168" s="15">
        <v>205</v>
      </c>
      <c r="E168" s="32">
        <f t="shared" ref="E168:E171" si="90">IF(ISNUMBER(D168), (D168 - $B168) / $B168, "")</f>
        <v>-2.843601895734597E-2</v>
      </c>
      <c r="F168" s="18">
        <f>IF(ISNUMBER(D168), $B172 * E168, "")</f>
        <v>-4265.4028436018953</v>
      </c>
      <c r="G168" s="31">
        <v>198</v>
      </c>
      <c r="H168" s="32">
        <f t="shared" ref="H168:H171" si="91">IF(ISNUMBER(G168), (G168 - $B168) / $B168, "")</f>
        <v>-6.1611374407582936E-2</v>
      </c>
      <c r="I168" s="101">
        <f>IF(ISNUMBER(G168), $B172 * H168, "")</f>
        <v>-9241.7061611374411</v>
      </c>
      <c r="J168" s="15">
        <v>201</v>
      </c>
      <c r="K168" s="32">
        <f t="shared" ref="K168:K171" si="92">IF(ISNUMBER(J168), (J168 - $B168) / $B168, "")</f>
        <v>-4.7393364928909949E-2</v>
      </c>
      <c r="L168" s="18">
        <f>IF(ISNUMBER(J168), $B172 * K168, "")</f>
        <v>-7109.0047393364921</v>
      </c>
      <c r="M168" s="31">
        <v>200</v>
      </c>
      <c r="N168" s="32">
        <f t="shared" ref="N168:N171" si="93">IF(ISNUMBER(M168), (M168 - $B168) / $B168, "")</f>
        <v>-5.2132701421800945E-2</v>
      </c>
      <c r="O168" s="18">
        <f>IF(ISNUMBER(M168), $B172 * N168, "")</f>
        <v>-7819.9052132701418</v>
      </c>
      <c r="Q168" s="259"/>
      <c r="R168" s="259"/>
      <c r="S168" s="259"/>
    </row>
    <row r="169" spans="1:19" ht="17.25" thickBot="1">
      <c r="A169" s="125" t="s">
        <v>61</v>
      </c>
      <c r="B169" s="126">
        <v>958</v>
      </c>
      <c r="C169" s="77">
        <v>-4.0080160300000001E-2</v>
      </c>
      <c r="D169" s="15">
        <v>936</v>
      </c>
      <c r="E169" s="32">
        <f t="shared" si="90"/>
        <v>-2.2964509394572025E-2</v>
      </c>
      <c r="F169" s="18">
        <f>IF(ISNUMBER(D169), $B172 * E169, "")</f>
        <v>-3444.676409185804</v>
      </c>
      <c r="G169" s="31">
        <v>927</v>
      </c>
      <c r="H169" s="32">
        <f t="shared" si="91"/>
        <v>-3.2359081419624215E-2</v>
      </c>
      <c r="I169" s="101">
        <f>IF(ISNUMBER(G169), $B172 * H169, "")</f>
        <v>-4853.8622129436326</v>
      </c>
      <c r="J169" s="15">
        <v>921</v>
      </c>
      <c r="K169" s="32">
        <f t="shared" si="92"/>
        <v>-3.8622129436325675E-2</v>
      </c>
      <c r="L169" s="18">
        <f>IF(ISNUMBER(J169), $B172 * K169, "")</f>
        <v>-5793.319415448851</v>
      </c>
      <c r="M169" s="31">
        <v>919</v>
      </c>
      <c r="N169" s="32">
        <f t="shared" si="93"/>
        <v>-4.07098121085595E-2</v>
      </c>
      <c r="O169" s="18">
        <f>IF(ISNUMBER(M169), $B172 * N169, "")</f>
        <v>-6106.4718162839254</v>
      </c>
      <c r="Q169" s="259"/>
      <c r="R169" s="259"/>
      <c r="S169" s="259"/>
    </row>
    <row r="170" spans="1:19">
      <c r="A170" s="125" t="s">
        <v>190</v>
      </c>
      <c r="B170" s="126">
        <v>367</v>
      </c>
      <c r="C170" s="77">
        <v>-4.1775456900000001E-2</v>
      </c>
      <c r="D170" s="15">
        <v>357</v>
      </c>
      <c r="E170" s="32">
        <f t="shared" si="90"/>
        <v>-2.7247956403269755E-2</v>
      </c>
      <c r="F170" s="18">
        <f>IF(ISNUMBER(D170), $B172 * E170, "")</f>
        <v>-4087.1934604904632</v>
      </c>
      <c r="G170" s="31">
        <v>355</v>
      </c>
      <c r="H170" s="32">
        <f t="shared" si="91"/>
        <v>-3.2697547683923703E-2</v>
      </c>
      <c r="I170" s="101">
        <f>IF(ISNUMBER(G170), $B172 * H170, "")</f>
        <v>-4904.6321525885551</v>
      </c>
      <c r="J170" s="15">
        <v>351</v>
      </c>
      <c r="K170" s="32">
        <f t="shared" si="92"/>
        <v>-4.3596730245231606E-2</v>
      </c>
      <c r="L170" s="18">
        <f>IF(ISNUMBER(J170), $B172 * K170, "")</f>
        <v>-6539.5095367847407</v>
      </c>
      <c r="M170" s="31">
        <v>357</v>
      </c>
      <c r="N170" s="32">
        <f t="shared" si="93"/>
        <v>-2.7247956403269755E-2</v>
      </c>
      <c r="O170" s="18">
        <f>IF(ISNUMBER(M170), $B172 * N170, "")</f>
        <v>-4087.1934604904632</v>
      </c>
      <c r="Q170" s="281"/>
      <c r="R170" s="282"/>
      <c r="S170" s="283"/>
    </row>
    <row r="171" spans="1:19" ht="17.25" thickBot="1">
      <c r="A171" s="130" t="s">
        <v>238</v>
      </c>
      <c r="B171" s="131">
        <v>176</v>
      </c>
      <c r="C171" s="79">
        <v>-4.3478260900000003E-2</v>
      </c>
      <c r="D171" s="24">
        <v>171</v>
      </c>
      <c r="E171" s="25">
        <f t="shared" si="90"/>
        <v>-2.8409090909090908E-2</v>
      </c>
      <c r="F171" s="104">
        <f>IF(ISNUMBER(D171), $B172 * E171, "")</f>
        <v>-4261.363636363636</v>
      </c>
      <c r="G171" s="102">
        <v>168</v>
      </c>
      <c r="H171" s="25">
        <f t="shared" si="91"/>
        <v>-4.5454545454545456E-2</v>
      </c>
      <c r="I171" s="103">
        <f>IF(ISNUMBER(G171), $B172 * H171, "")</f>
        <v>-6818.181818181818</v>
      </c>
      <c r="J171" s="24">
        <v>166</v>
      </c>
      <c r="K171" s="25">
        <f t="shared" si="92"/>
        <v>-5.6818181818181816E-2</v>
      </c>
      <c r="L171" s="104">
        <f>IF(ISNUMBER(J171), $B172 * K171, "")</f>
        <v>-8522.7272727272721</v>
      </c>
      <c r="M171" s="102">
        <v>168</v>
      </c>
      <c r="N171" s="25">
        <f t="shared" si="93"/>
        <v>-4.5454545454545456E-2</v>
      </c>
      <c r="O171" s="104">
        <f>IF(ISNUMBER(M171), $B172 * N171, "")</f>
        <v>-6818.181818181818</v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-1.607101578144262E-2</v>
      </c>
      <c r="F172" s="28">
        <f>SUM(F152:F171)</f>
        <v>-48213.047344327861</v>
      </c>
      <c r="G172" s="26" t="s">
        <v>269</v>
      </c>
      <c r="H172" s="27">
        <f>IF(COUNT(H152:H171), SUM(H152:H171) / COUNT(H152:H171), 0)</f>
        <v>-2.2422659330198061E-2</v>
      </c>
      <c r="I172" s="28">
        <f>SUM(I152:I171)</f>
        <v>-67267.977990594169</v>
      </c>
      <c r="J172" s="26" t="s">
        <v>269</v>
      </c>
      <c r="K172" s="27">
        <f>IF(COUNT(K152:K171), SUM(K152:K171) / COUNT(K152:K171), 0)</f>
        <v>-2.7569698686453641E-2</v>
      </c>
      <c r="L172" s="28">
        <f>SUM(L152:L171)</f>
        <v>-82709.09605936092</v>
      </c>
      <c r="M172" s="26" t="s">
        <v>269</v>
      </c>
      <c r="N172" s="27">
        <f>IF(COUNT(N152:N171), SUM(N152:N171) / COUNT(N152:N171), 0)</f>
        <v>-1.8439469975400937E-2</v>
      </c>
      <c r="O172" s="28">
        <f>SUM(O152:O171)</f>
        <v>-55318.409926202796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5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2021-10-18(월) 오전 00:00</v>
      </c>
      <c r="C177" s="297"/>
      <c r="D177" s="256" t="str">
        <f>TEXT($G$1, "[$-ko-KR]yyyy-mm-dd(ddd) ") &amp; "오후 14:00"</f>
        <v>2021-10-18(월) 오후 14:00</v>
      </c>
      <c r="E177" s="257"/>
      <c r="F177" s="258"/>
      <c r="G177" s="256" t="str">
        <f>TEXT($G$1, "[$-ko-KR]yyyy-mm-dd(ddd) ") &amp; "오후 19:00"</f>
        <v>2021-10-18(월) 오후 19:00</v>
      </c>
      <c r="H177" s="257"/>
      <c r="I177" s="258"/>
      <c r="J177" s="256" t="str">
        <f>TEXT($G$1, "[$-ko-KR]yyyy-mm-dd(ddd) ") &amp; "오후 21:00"</f>
        <v>2021-10-18(월) 오후 21:00</v>
      </c>
      <c r="K177" s="257"/>
      <c r="L177" s="258"/>
      <c r="M177" s="256" t="str">
        <f>TEXT($G$1+1, "[$-ko-KR]yyyy-mm-dd(ddd) ") &amp; "오전 00:00"</f>
        <v>2021-10-19(화)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6" t="s">
        <v>58</v>
      </c>
      <c r="H178" s="227" t="s">
        <v>266</v>
      </c>
      <c r="I178" s="22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154</v>
      </c>
      <c r="B179" s="124">
        <v>2055</v>
      </c>
      <c r="C179" s="76">
        <v>-2.83687943E-2</v>
      </c>
      <c r="D179" s="13">
        <v>2005</v>
      </c>
      <c r="E179" s="14">
        <f>IF(ISNUMBER(D179), (D179 - $B179) / $B179, "")</f>
        <v>-2.4330900243309004E-2</v>
      </c>
      <c r="F179" s="16">
        <f>IF(ISNUMBER(D179), $B199 * E179, "")</f>
        <v>-3649.6350364963505</v>
      </c>
      <c r="G179" s="29">
        <v>1985</v>
      </c>
      <c r="H179" s="14">
        <f>IF(ISNUMBER(G179), (G179 - $B179) / $B179, "")</f>
        <v>-3.4063260340632603E-2</v>
      </c>
      <c r="I179" s="100">
        <f>IF(ISNUMBER(G179), $B199 * H179, "")</f>
        <v>-5109.4890510948908</v>
      </c>
      <c r="J179" s="13">
        <v>1970</v>
      </c>
      <c r="K179" s="14">
        <f>IF(ISNUMBER(J179), (J179 - $B179) / $B179, "")</f>
        <v>-4.1362530413625302E-2</v>
      </c>
      <c r="L179" s="16">
        <f>IF(ISNUMBER(J179), $B199 * K179, "")</f>
        <v>-6204.379562043795</v>
      </c>
      <c r="M179" s="29">
        <v>1975</v>
      </c>
      <c r="N179" s="14">
        <f>IF(ISNUMBER(M179), (M179 - $B179) / $B179, "")</f>
        <v>-3.8929440389294405E-2</v>
      </c>
      <c r="O179" s="16">
        <f>IF(ISNUMBER(M179), $B199 * N179, "")</f>
        <v>-5839.4160583941612</v>
      </c>
      <c r="Q179" s="254"/>
      <c r="R179" s="254"/>
      <c r="S179" s="254"/>
    </row>
    <row r="180" spans="1:19" ht="17.25" thickBot="1">
      <c r="A180" s="125" t="s">
        <v>330</v>
      </c>
      <c r="B180" s="126">
        <v>444</v>
      </c>
      <c r="C180" s="77">
        <v>-2.8446389499999999E-2</v>
      </c>
      <c r="D180" s="15">
        <v>435</v>
      </c>
      <c r="E180" s="32">
        <f t="shared" ref="E180:E183" si="94">IF(ISNUMBER(D180), (D180 - $B180) / $B180, "")</f>
        <v>-2.0270270270270271E-2</v>
      </c>
      <c r="F180" s="18">
        <f>IF(ISNUMBER(D180), $B199 * E180, "")</f>
        <v>-3040.5405405405409</v>
      </c>
      <c r="G180" s="31">
        <v>454</v>
      </c>
      <c r="H180" s="32">
        <f t="shared" ref="H180:H183" si="95">IF(ISNUMBER(G180), (G180 - $B180) / $B180, "")</f>
        <v>2.2522522522522521E-2</v>
      </c>
      <c r="I180" s="101">
        <f>IF(ISNUMBER(G180), $B199 * H180, "")</f>
        <v>3378.3783783783783</v>
      </c>
      <c r="J180" s="15">
        <v>441</v>
      </c>
      <c r="K180" s="32">
        <f t="shared" ref="K180:K183" si="96">IF(ISNUMBER(J180), (J180 - $B180) / $B180, "")</f>
        <v>-6.7567567567567571E-3</v>
      </c>
      <c r="L180" s="18">
        <f>IF(ISNUMBER(J180), $B199 * K180, "")</f>
        <v>-1013.5135135135135</v>
      </c>
      <c r="M180" s="31">
        <v>436</v>
      </c>
      <c r="N180" s="32">
        <f t="shared" ref="N180:N183" si="97">IF(ISNUMBER(M180), (M180 - $B180) / $B180, "")</f>
        <v>-1.8018018018018018E-2</v>
      </c>
      <c r="O180" s="18">
        <f>IF(ISNUMBER(M180), $B199 * N180, "")</f>
        <v>-2702.7027027027025</v>
      </c>
      <c r="Q180" s="254"/>
      <c r="R180" s="254"/>
      <c r="S180" s="254"/>
    </row>
    <row r="181" spans="1:19" ht="17.25" thickBot="1">
      <c r="A181" s="125" t="s">
        <v>332</v>
      </c>
      <c r="B181" s="126">
        <v>1875</v>
      </c>
      <c r="C181" s="77">
        <v>-2.8497409299999998E-2</v>
      </c>
      <c r="D181" s="15">
        <v>1680</v>
      </c>
      <c r="E181" s="32">
        <f t="shared" si="94"/>
        <v>-0.104</v>
      </c>
      <c r="F181" s="18">
        <f>IF(ISNUMBER(D181), $B199 * E181, "")</f>
        <v>-15600</v>
      </c>
      <c r="G181" s="31">
        <v>1575</v>
      </c>
      <c r="H181" s="32">
        <f t="shared" si="95"/>
        <v>-0.16</v>
      </c>
      <c r="I181" s="101">
        <f>IF(ISNUMBER(G181), $B199 * H181, "")</f>
        <v>-24000</v>
      </c>
      <c r="J181" s="15">
        <v>1585</v>
      </c>
      <c r="K181" s="32">
        <f t="shared" si="96"/>
        <v>-0.15466666666666667</v>
      </c>
      <c r="L181" s="18">
        <f>IF(ISNUMBER(J181), $B199 * K181, "")</f>
        <v>-23200</v>
      </c>
      <c r="M181" s="31">
        <v>1610</v>
      </c>
      <c r="N181" s="32">
        <f t="shared" si="97"/>
        <v>-0.14133333333333334</v>
      </c>
      <c r="O181" s="18">
        <f>IF(ISNUMBER(M181), $B199 * N181, "")</f>
        <v>-21200</v>
      </c>
      <c r="Q181" s="259"/>
      <c r="R181" s="259"/>
      <c r="S181" s="259"/>
    </row>
    <row r="182" spans="1:19" ht="17.25" thickBot="1">
      <c r="A182" s="125" t="s">
        <v>148</v>
      </c>
      <c r="B182" s="126">
        <v>13.5</v>
      </c>
      <c r="C182" s="77">
        <v>-2.87769784E-2</v>
      </c>
      <c r="D182" s="15">
        <v>13.4</v>
      </c>
      <c r="E182" s="32">
        <f t="shared" si="94"/>
        <v>-7.4074074074073808E-3</v>
      </c>
      <c r="F182" s="18">
        <f>IF(ISNUMBER(D182), $B199 * E182, "")</f>
        <v>-1111.1111111111072</v>
      </c>
      <c r="G182" s="31">
        <v>13.2</v>
      </c>
      <c r="H182" s="32">
        <f t="shared" si="95"/>
        <v>-2.2222222222222275E-2</v>
      </c>
      <c r="I182" s="101">
        <f>IF(ISNUMBER(G182), $B199 * H182, "")</f>
        <v>-3333.3333333333412</v>
      </c>
      <c r="J182" s="15">
        <v>13.1</v>
      </c>
      <c r="K182" s="32">
        <f t="shared" si="96"/>
        <v>-2.9629629629629655E-2</v>
      </c>
      <c r="L182" s="18">
        <f>IF(ISNUMBER(J182), $B199 * K182, "")</f>
        <v>-4444.444444444448</v>
      </c>
      <c r="M182" s="31">
        <v>13.2</v>
      </c>
      <c r="N182" s="32">
        <f t="shared" si="97"/>
        <v>-2.2222222222222275E-2</v>
      </c>
      <c r="O182" s="18">
        <f>IF(ISNUMBER(M182), $B199 * N182, "")</f>
        <v>-3333.3333333333412</v>
      </c>
      <c r="Q182" s="259"/>
      <c r="R182" s="259"/>
      <c r="S182" s="259"/>
    </row>
    <row r="183" spans="1:19" ht="17.25" thickBot="1">
      <c r="A183" s="127" t="s">
        <v>236</v>
      </c>
      <c r="B183" s="128">
        <v>129</v>
      </c>
      <c r="C183" s="78">
        <v>-3.0075187999999999E-2</v>
      </c>
      <c r="D183" s="20">
        <v>126</v>
      </c>
      <c r="E183" s="21">
        <f t="shared" si="94"/>
        <v>-2.3255813953488372E-2</v>
      </c>
      <c r="F183" s="22">
        <f>IF(ISNUMBER(D183), $B199 * E183, "")</f>
        <v>-3488.3720930232557</v>
      </c>
      <c r="G183" s="30">
        <v>124</v>
      </c>
      <c r="H183" s="21">
        <f t="shared" si="95"/>
        <v>-3.875968992248062E-2</v>
      </c>
      <c r="I183" s="105">
        <f>IF(ISNUMBER(G183), $B199 * H183, "")</f>
        <v>-5813.9534883720926</v>
      </c>
      <c r="J183" s="20">
        <v>123</v>
      </c>
      <c r="K183" s="21">
        <f t="shared" si="96"/>
        <v>-4.6511627906976744E-2</v>
      </c>
      <c r="L183" s="22">
        <f>IF(ISNUMBER(J183), $B199 * K183, "")</f>
        <v>-6976.7441860465115</v>
      </c>
      <c r="M183" s="30">
        <v>126</v>
      </c>
      <c r="N183" s="21">
        <f t="shared" si="97"/>
        <v>-2.3255813953488372E-2</v>
      </c>
      <c r="O183" s="22">
        <f>IF(ISNUMBER(M183), $B199 * N183, "")</f>
        <v>-3488.3720930232557</v>
      </c>
      <c r="Q183" s="259"/>
      <c r="R183" s="259"/>
      <c r="S183" s="259"/>
    </row>
    <row r="184" spans="1:19" ht="17.25" thickBot="1">
      <c r="A184" s="125" t="s">
        <v>51</v>
      </c>
      <c r="B184" s="129">
        <v>472</v>
      </c>
      <c r="C184" s="80">
        <v>-3.0800821400000001E-2</v>
      </c>
      <c r="D184" s="106">
        <v>481</v>
      </c>
      <c r="E184" s="107">
        <f>IF(ISNUMBER(D184), (D184 - $B184) / $B184, "")</f>
        <v>1.9067796610169493E-2</v>
      </c>
      <c r="F184" s="108">
        <f>IF(ISNUMBER(D184), $B199 * E184, "")</f>
        <v>2860.1694915254238</v>
      </c>
      <c r="G184" s="109">
        <v>476</v>
      </c>
      <c r="H184" s="107">
        <f>IF(ISNUMBER(G184), (G184 - $B184) / $B184, "")</f>
        <v>8.4745762711864406E-3</v>
      </c>
      <c r="I184" s="110">
        <f>IF(ISNUMBER(G184), $B199 * H184, "")</f>
        <v>1271.1864406779662</v>
      </c>
      <c r="J184" s="106">
        <v>470</v>
      </c>
      <c r="K184" s="107">
        <f>IF(ISNUMBER(J184), (J184 - $B184) / $B184, "")</f>
        <v>-4.2372881355932203E-3</v>
      </c>
      <c r="L184" s="108">
        <f>IF(ISNUMBER(J184), $B199 * K184, "")</f>
        <v>-635.59322033898309</v>
      </c>
      <c r="M184" s="109">
        <v>476</v>
      </c>
      <c r="N184" s="107">
        <f>IF(ISNUMBER(M184), (M184 - $B184) / $B184, "")</f>
        <v>8.4745762711864406E-3</v>
      </c>
      <c r="O184" s="108">
        <f>IF(ISNUMBER(M184), $B199 * N184, "")</f>
        <v>1271.1864406779662</v>
      </c>
      <c r="Q184" s="259"/>
      <c r="R184" s="259"/>
      <c r="S184" s="259"/>
    </row>
    <row r="185" spans="1:19" ht="17.25" thickBot="1">
      <c r="A185" s="125" t="s">
        <v>188</v>
      </c>
      <c r="B185" s="126">
        <v>18.5</v>
      </c>
      <c r="C185" s="77">
        <v>-3.1413612600000002E-2</v>
      </c>
      <c r="D185" s="15">
        <v>18.100000000000001</v>
      </c>
      <c r="E185" s="32">
        <f t="shared" ref="E185:E188" si="98">IF(ISNUMBER(D185), (D185 - $B185) / $B185, "")</f>
        <v>-2.1621621621621546E-2</v>
      </c>
      <c r="F185" s="18">
        <f>IF(ISNUMBER(D185), $B199 * E185, "")</f>
        <v>-3243.243243243232</v>
      </c>
      <c r="G185" s="31">
        <v>17.899999999999999</v>
      </c>
      <c r="H185" s="32">
        <f t="shared" ref="H185:H188" si="99">IF(ISNUMBER(G185), (G185 - $B185) / $B185, "")</f>
        <v>-3.2432432432432511E-2</v>
      </c>
      <c r="I185" s="101">
        <f>IF(ISNUMBER(G185), $B199 * H185, "")</f>
        <v>-4864.8648648648768</v>
      </c>
      <c r="J185" s="15">
        <v>17.8</v>
      </c>
      <c r="K185" s="32">
        <f t="shared" ref="K185:K188" si="100">IF(ISNUMBER(J185), (J185 - $B185) / $B185, "")</f>
        <v>-3.7837837837837798E-2</v>
      </c>
      <c r="L185" s="18">
        <f>IF(ISNUMBER(J185), $B199 * K185, "")</f>
        <v>-5675.6756756756695</v>
      </c>
      <c r="M185" s="31">
        <v>17.899999999999999</v>
      </c>
      <c r="N185" s="32">
        <f t="shared" ref="N185:N188" si="101">IF(ISNUMBER(M185), (M185 - $B185) / $B185, "")</f>
        <v>-3.2432432432432511E-2</v>
      </c>
      <c r="O185" s="18">
        <f>IF(ISNUMBER(M185), $B199 * N185, "")</f>
        <v>-4864.8648648648768</v>
      </c>
      <c r="Q185" s="259"/>
      <c r="R185" s="259"/>
      <c r="S185" s="259"/>
    </row>
    <row r="186" spans="1:19" ht="17.25" thickBot="1">
      <c r="A186" s="125" t="s">
        <v>184</v>
      </c>
      <c r="B186" s="126">
        <v>10160</v>
      </c>
      <c r="C186" s="77">
        <v>-3.1458531900000003E-2</v>
      </c>
      <c r="D186" s="15">
        <v>9805</v>
      </c>
      <c r="E186" s="32">
        <f t="shared" si="98"/>
        <v>-3.4940944881889764E-2</v>
      </c>
      <c r="F186" s="18">
        <f>IF(ISNUMBER(D186), $B199 * E186, "")</f>
        <v>-5241.141732283465</v>
      </c>
      <c r="G186" s="31">
        <v>9775</v>
      </c>
      <c r="H186" s="32">
        <f t="shared" si="99"/>
        <v>-3.7893700787401577E-2</v>
      </c>
      <c r="I186" s="101">
        <f>IF(ISNUMBER(G186), $B199 * H186, "")</f>
        <v>-5684.0551181102364</v>
      </c>
      <c r="J186" s="15">
        <v>9740</v>
      </c>
      <c r="K186" s="32">
        <f t="shared" si="100"/>
        <v>-4.1338582677165357E-2</v>
      </c>
      <c r="L186" s="18">
        <f>IF(ISNUMBER(J186), $B199 * K186, "")</f>
        <v>-6200.7874015748039</v>
      </c>
      <c r="M186" s="31">
        <v>9780</v>
      </c>
      <c r="N186" s="32">
        <f t="shared" si="101"/>
        <v>-3.7401574803149609E-2</v>
      </c>
      <c r="O186" s="18">
        <f>IF(ISNUMBER(M186), $B199 * N186, "")</f>
        <v>-5610.2362204724413</v>
      </c>
      <c r="Q186" s="259"/>
      <c r="R186" s="259"/>
      <c r="S186" s="259"/>
    </row>
    <row r="187" spans="1:19" ht="17.25" thickBot="1">
      <c r="A187" s="125" t="s">
        <v>216</v>
      </c>
      <c r="B187" s="126">
        <v>211</v>
      </c>
      <c r="C187" s="77">
        <v>-3.2110091700000003E-2</v>
      </c>
      <c r="D187" s="15">
        <v>205</v>
      </c>
      <c r="E187" s="32">
        <f t="shared" si="98"/>
        <v>-2.843601895734597E-2</v>
      </c>
      <c r="F187" s="18">
        <f>IF(ISNUMBER(D187), $B199 * E187, "")</f>
        <v>-4265.4028436018953</v>
      </c>
      <c r="G187" s="31">
        <v>198</v>
      </c>
      <c r="H187" s="32">
        <f t="shared" si="99"/>
        <v>-6.1611374407582936E-2</v>
      </c>
      <c r="I187" s="101">
        <f>IF(ISNUMBER(G187), $B199 * H187, "")</f>
        <v>-9241.7061611374411</v>
      </c>
      <c r="J187" s="15">
        <v>201</v>
      </c>
      <c r="K187" s="32">
        <f t="shared" si="100"/>
        <v>-4.7393364928909949E-2</v>
      </c>
      <c r="L187" s="18">
        <f>IF(ISNUMBER(J187), $B199 * K187, "")</f>
        <v>-7109.0047393364921</v>
      </c>
      <c r="M187" s="31">
        <v>200</v>
      </c>
      <c r="N187" s="32">
        <f t="shared" si="101"/>
        <v>-5.2132701421800945E-2</v>
      </c>
      <c r="O187" s="18">
        <f>IF(ISNUMBER(M187), $B199 * N187, "")</f>
        <v>-7819.9052132701418</v>
      </c>
      <c r="Q187" s="33"/>
      <c r="R187" s="33"/>
    </row>
    <row r="188" spans="1:19" ht="17.25" thickBot="1">
      <c r="A188" s="130" t="s">
        <v>222</v>
      </c>
      <c r="B188" s="131">
        <v>4525</v>
      </c>
      <c r="C188" s="79">
        <v>-3.3119658099999998E-2</v>
      </c>
      <c r="D188" s="24">
        <v>4375</v>
      </c>
      <c r="E188" s="25">
        <f t="shared" si="98"/>
        <v>-3.3149171270718231E-2</v>
      </c>
      <c r="F188" s="104">
        <f>IF(ISNUMBER(D188), $B199 * E188, "")</f>
        <v>-4972.3756906077342</v>
      </c>
      <c r="G188" s="102">
        <v>4365</v>
      </c>
      <c r="H188" s="25">
        <f t="shared" si="99"/>
        <v>-3.535911602209945E-2</v>
      </c>
      <c r="I188" s="103">
        <f>IF(ISNUMBER(G188), $B199 * H188, "")</f>
        <v>-5303.8674033149173</v>
      </c>
      <c r="J188" s="24">
        <v>4335</v>
      </c>
      <c r="K188" s="25">
        <f t="shared" si="100"/>
        <v>-4.1988950276243095E-2</v>
      </c>
      <c r="L188" s="104">
        <f>IF(ISNUMBER(J188), $B199 * K188, "")</f>
        <v>-6298.3425414364647</v>
      </c>
      <c r="M188" s="102">
        <v>4385</v>
      </c>
      <c r="N188" s="25">
        <f t="shared" si="101"/>
        <v>-3.0939226519337018E-2</v>
      </c>
      <c r="O188" s="104">
        <f>IF(ISNUMBER(M188), $B199 * N188, "")</f>
        <v>-4640.883977900553</v>
      </c>
      <c r="Q188" s="268"/>
      <c r="R188" s="269"/>
      <c r="S188" s="270"/>
    </row>
    <row r="189" spans="1:19">
      <c r="A189" s="123" t="s">
        <v>118</v>
      </c>
      <c r="B189" s="124">
        <v>4535</v>
      </c>
      <c r="C189" s="76">
        <v>-3.6131774700000001E-2</v>
      </c>
      <c r="D189" s="13">
        <v>4335</v>
      </c>
      <c r="E189" s="14">
        <f>IF(ISNUMBER(D189), (D189 - $B189) / $B189, "")</f>
        <v>-4.4101433296582136E-2</v>
      </c>
      <c r="F189" s="16">
        <f>IF(ISNUMBER(D189), $B199 * E189, "")</f>
        <v>-6615.2149944873208</v>
      </c>
      <c r="G189" s="29">
        <v>4375</v>
      </c>
      <c r="H189" s="14">
        <f>IF(ISNUMBER(G189), (G189 - $B189) / $B189, "")</f>
        <v>-3.5281146637265712E-2</v>
      </c>
      <c r="I189" s="100">
        <f>IF(ISNUMBER(G189), $B199 * H189, "")</f>
        <v>-5292.171995589857</v>
      </c>
      <c r="J189" s="13">
        <v>4335</v>
      </c>
      <c r="K189" s="14">
        <f>IF(ISNUMBER(J189), (J189 - $B189) / $B189, "")</f>
        <v>-4.4101433296582136E-2</v>
      </c>
      <c r="L189" s="16">
        <f>IF(ISNUMBER(J189), $B199 * K189, "")</f>
        <v>-6615.2149944873208</v>
      </c>
      <c r="M189" s="29">
        <v>4385</v>
      </c>
      <c r="N189" s="14">
        <f>IF(ISNUMBER(M189), (M189 - $B189) / $B189, "")</f>
        <v>-3.3076074972436607E-2</v>
      </c>
      <c r="O189" s="16">
        <f>IF(ISNUMBER(M189), $B199 * N189, "")</f>
        <v>-4961.4112458654909</v>
      </c>
      <c r="Q189" s="271"/>
      <c r="R189" s="272"/>
      <c r="S189" s="273"/>
    </row>
    <row r="190" spans="1:19" ht="17.25" thickBot="1">
      <c r="A190" s="125" t="s">
        <v>208</v>
      </c>
      <c r="B190" s="126">
        <v>19.7</v>
      </c>
      <c r="C190" s="77">
        <v>-3.9024390200000002E-2</v>
      </c>
      <c r="D190" s="15">
        <v>18.7</v>
      </c>
      <c r="E190" s="32">
        <f t="shared" ref="E190:E193" si="102">IF(ISNUMBER(D190), (D190 - $B190) / $B190, "")</f>
        <v>-5.0761421319796954E-2</v>
      </c>
      <c r="F190" s="18">
        <f>IF(ISNUMBER(D190), $B199 * E190, "")</f>
        <v>-7614.2131979695432</v>
      </c>
      <c r="G190" s="31">
        <v>18.5</v>
      </c>
      <c r="H190" s="32">
        <f t="shared" ref="H190:H193" si="103">IF(ISNUMBER(G190), (G190 - $B190) / $B190, "")</f>
        <v>-6.0913705583756313E-2</v>
      </c>
      <c r="I190" s="101">
        <f>IF(ISNUMBER(G190), $B199 * H190, "")</f>
        <v>-9137.0558375634464</v>
      </c>
      <c r="J190" s="15">
        <v>18.600000000000001</v>
      </c>
      <c r="K190" s="32">
        <f t="shared" ref="K190:K193" si="104">IF(ISNUMBER(J190), (J190 - $B190) / $B190, "")</f>
        <v>-5.5837563451776547E-2</v>
      </c>
      <c r="L190" s="18">
        <f>IF(ISNUMBER(J190), $B199 * K190, "")</f>
        <v>-8375.6345177664825</v>
      </c>
      <c r="M190" s="31">
        <v>18.8</v>
      </c>
      <c r="N190" s="32">
        <f t="shared" ref="N190:N193" si="105">IF(ISNUMBER(M190), (M190 - $B190) / $B190, "")</f>
        <v>-4.5685279187817188E-2</v>
      </c>
      <c r="O190" s="18">
        <f>IF(ISNUMBER(M190), $B199 * N190, "")</f>
        <v>-6852.7918781725784</v>
      </c>
      <c r="Q190" s="274"/>
      <c r="R190" s="275"/>
      <c r="S190" s="276"/>
    </row>
    <row r="191" spans="1:19" ht="17.25" thickBot="1">
      <c r="A191" s="125" t="s">
        <v>61</v>
      </c>
      <c r="B191" s="126">
        <v>958</v>
      </c>
      <c r="C191" s="77">
        <v>-4.0080160300000001E-2</v>
      </c>
      <c r="D191" s="15">
        <v>936</v>
      </c>
      <c r="E191" s="32">
        <f t="shared" si="102"/>
        <v>-2.2964509394572025E-2</v>
      </c>
      <c r="F191" s="18">
        <f>IF(ISNUMBER(D191), $B199 * E191, "")</f>
        <v>-3444.676409185804</v>
      </c>
      <c r="G191" s="31">
        <v>927</v>
      </c>
      <c r="H191" s="32">
        <f t="shared" si="103"/>
        <v>-3.2359081419624215E-2</v>
      </c>
      <c r="I191" s="101">
        <f>IF(ISNUMBER(G191), $B199 * H191, "")</f>
        <v>-4853.8622129436326</v>
      </c>
      <c r="J191" s="15">
        <v>921</v>
      </c>
      <c r="K191" s="32">
        <f t="shared" si="104"/>
        <v>-3.8622129436325675E-2</v>
      </c>
      <c r="L191" s="18">
        <f>IF(ISNUMBER(J191), $B199 * K191, "")</f>
        <v>-5793.319415448851</v>
      </c>
      <c r="M191" s="31">
        <v>919</v>
      </c>
      <c r="N191" s="32">
        <f t="shared" si="105"/>
        <v>-4.07098121085595E-2</v>
      </c>
      <c r="O191" s="18">
        <f>IF(ISNUMBER(M191), $B199 * N191, "")</f>
        <v>-6106.4718162839254</v>
      </c>
      <c r="Q191" s="259"/>
      <c r="R191" s="259"/>
      <c r="S191" s="259"/>
    </row>
    <row r="192" spans="1:19" ht="17.25" thickBot="1">
      <c r="A192" s="125" t="s">
        <v>72</v>
      </c>
      <c r="B192" s="126">
        <v>35.799999999999997</v>
      </c>
      <c r="C192" s="77">
        <v>-4.0214477200000001E-2</v>
      </c>
      <c r="D192" s="15">
        <v>34.200000000000003</v>
      </c>
      <c r="E192" s="32">
        <f t="shared" si="102"/>
        <v>-4.469273743016744E-2</v>
      </c>
      <c r="F192" s="18">
        <f>IF(ISNUMBER(D192), $B199 * E192, "")</f>
        <v>-6703.9106145251162</v>
      </c>
      <c r="G192" s="31">
        <v>33.799999999999997</v>
      </c>
      <c r="H192" s="32">
        <f t="shared" si="103"/>
        <v>-5.5865921787709501E-2</v>
      </c>
      <c r="I192" s="101">
        <f>IF(ISNUMBER(G192), $B199 * H192, "")</f>
        <v>-8379.8882681564246</v>
      </c>
      <c r="J192" s="15">
        <v>33.799999999999997</v>
      </c>
      <c r="K192" s="32">
        <f t="shared" si="104"/>
        <v>-5.5865921787709501E-2</v>
      </c>
      <c r="L192" s="18">
        <f>IF(ISNUMBER(J192), $B199 * K192, "")</f>
        <v>-8379.8882681564246</v>
      </c>
      <c r="M192" s="31">
        <v>34.299999999999997</v>
      </c>
      <c r="N192" s="32">
        <f t="shared" si="105"/>
        <v>-4.1899441340782127E-2</v>
      </c>
      <c r="O192" s="18">
        <f>IF(ISNUMBER(M192), $B199 * N192, "")</f>
        <v>-6284.9162011173194</v>
      </c>
      <c r="Q192" s="254"/>
      <c r="R192" s="254"/>
      <c r="S192" s="254"/>
    </row>
    <row r="193" spans="1:19" ht="17.25" thickBot="1">
      <c r="A193" s="127" t="s">
        <v>176</v>
      </c>
      <c r="B193" s="128">
        <v>23.4</v>
      </c>
      <c r="C193" s="78">
        <v>-4.09836066E-2</v>
      </c>
      <c r="D193" s="20">
        <v>22.3</v>
      </c>
      <c r="E193" s="21">
        <f t="shared" si="102"/>
        <v>-4.7008547008546918E-2</v>
      </c>
      <c r="F193" s="22">
        <f>IF(ISNUMBER(D193), $B199 * E193, "")</f>
        <v>-7051.2820512820381</v>
      </c>
      <c r="G193" s="30">
        <v>22.1</v>
      </c>
      <c r="H193" s="21">
        <f t="shared" si="103"/>
        <v>-5.5555555555555435E-2</v>
      </c>
      <c r="I193" s="105">
        <f>IF(ISNUMBER(G193), $B199 * H193, "")</f>
        <v>-8333.3333333333157</v>
      </c>
      <c r="J193" s="20">
        <v>22</v>
      </c>
      <c r="K193" s="21">
        <f t="shared" si="104"/>
        <v>-5.9829059829059769E-2</v>
      </c>
      <c r="L193" s="22">
        <f>IF(ISNUMBER(J193), $B199 * K193, "")</f>
        <v>-8974.3589743589655</v>
      </c>
      <c r="M193" s="30">
        <v>22.4</v>
      </c>
      <c r="N193" s="21">
        <f t="shared" si="105"/>
        <v>-4.2735042735042736E-2</v>
      </c>
      <c r="O193" s="22">
        <f>IF(ISNUMBER(M193), $B199 * N193, "")</f>
        <v>-6410.2564102564102</v>
      </c>
      <c r="Q193" s="254"/>
      <c r="R193" s="254"/>
      <c r="S193" s="254"/>
    </row>
    <row r="194" spans="1:19" ht="17.25" thickBot="1">
      <c r="A194" s="125" t="s">
        <v>190</v>
      </c>
      <c r="B194" s="129">
        <v>367</v>
      </c>
      <c r="C194" s="80">
        <v>-4.1775456900000001E-2</v>
      </c>
      <c r="D194" s="106">
        <v>357</v>
      </c>
      <c r="E194" s="107">
        <f>IF(ISNUMBER(D194), (D194 - $B194) / $B194, "")</f>
        <v>-2.7247956403269755E-2</v>
      </c>
      <c r="F194" s="108">
        <f>IF(ISNUMBER(D194), $B199 * E194, "")</f>
        <v>-4087.1934604904632</v>
      </c>
      <c r="G194" s="109">
        <v>355</v>
      </c>
      <c r="H194" s="107">
        <f>IF(ISNUMBER(G194), (G194 - $B194) / $B194, "")</f>
        <v>-3.2697547683923703E-2</v>
      </c>
      <c r="I194" s="110">
        <f>IF(ISNUMBER(G194), $B199 * H194, "")</f>
        <v>-4904.6321525885551</v>
      </c>
      <c r="J194" s="106">
        <v>351</v>
      </c>
      <c r="K194" s="107">
        <f>IF(ISNUMBER(J194), (J194 - $B194) / $B194, "")</f>
        <v>-4.3596730245231606E-2</v>
      </c>
      <c r="L194" s="108">
        <f>IF(ISNUMBER(J194), $B199 * K194, "")</f>
        <v>-6539.5095367847407</v>
      </c>
      <c r="M194" s="109">
        <v>357</v>
      </c>
      <c r="N194" s="107">
        <f>IF(ISNUMBER(M194), (M194 - $B194) / $B194, "")</f>
        <v>-2.7247956403269755E-2</v>
      </c>
      <c r="O194" s="108">
        <f>IF(ISNUMBER(M194), $B199 * N194, "")</f>
        <v>-4087.1934604904632</v>
      </c>
      <c r="Q194" s="259"/>
      <c r="R194" s="259"/>
      <c r="S194" s="259"/>
    </row>
    <row r="195" spans="1:19" ht="17.25" thickBot="1">
      <c r="A195" s="125" t="s">
        <v>238</v>
      </c>
      <c r="B195" s="126">
        <v>176</v>
      </c>
      <c r="C195" s="77">
        <v>-4.3478260900000003E-2</v>
      </c>
      <c r="D195" s="15">
        <v>171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168</v>
      </c>
      <c r="H195" s="32">
        <f t="shared" ref="H195:H198" si="107">IF(ISNUMBER(G195), (G195 - $B195) / $B195, "")</f>
        <v>-4.5454545454545456E-2</v>
      </c>
      <c r="I195" s="101">
        <f>IF(ISNUMBER(G195), $B199 * H195, "")</f>
        <v>-6818.181818181818</v>
      </c>
      <c r="J195" s="15">
        <v>166</v>
      </c>
      <c r="K195" s="32">
        <f t="shared" ref="K195:K198" si="108">IF(ISNUMBER(J195), (J195 - $B195) / $B195, "")</f>
        <v>-5.6818181818181816E-2</v>
      </c>
      <c r="L195" s="18">
        <f>IF(ISNUMBER(J195), $B199 * K195, "")</f>
        <v>-8522.7272727272721</v>
      </c>
      <c r="M195" s="31">
        <v>168</v>
      </c>
      <c r="N195" s="32">
        <f t="shared" ref="N195:N198" si="109">IF(ISNUMBER(M195), (M195 - $B195) / $B195, "")</f>
        <v>-4.5454545454545456E-2</v>
      </c>
      <c r="O195" s="18">
        <f>IF(ISNUMBER(M195), $B199 * N195, "")</f>
        <v>-6818.181818181818</v>
      </c>
      <c r="Q195" s="259"/>
      <c r="R195" s="259"/>
      <c r="S195" s="259"/>
    </row>
    <row r="196" spans="1:19" ht="17.25" thickBot="1">
      <c r="A196" s="125" t="s">
        <v>242</v>
      </c>
      <c r="B196" s="126">
        <v>2415</v>
      </c>
      <c r="C196" s="77">
        <v>-4.5454545499999999E-2</v>
      </c>
      <c r="D196" s="15">
        <v>2305</v>
      </c>
      <c r="E196" s="32">
        <f t="shared" si="106"/>
        <v>-4.5548654244306416E-2</v>
      </c>
      <c r="F196" s="18">
        <f>IF(ISNUMBER(D196), $B199 * E196, "")</f>
        <v>-6832.2981366459626</v>
      </c>
      <c r="G196" s="31">
        <v>2310</v>
      </c>
      <c r="H196" s="32">
        <f t="shared" si="107"/>
        <v>-4.3478260869565216E-2</v>
      </c>
      <c r="I196" s="101">
        <f>IF(ISNUMBER(G196), $B199 * H196, "")</f>
        <v>-6521.7391304347821</v>
      </c>
      <c r="J196" s="15">
        <v>2305</v>
      </c>
      <c r="K196" s="32">
        <f t="shared" si="108"/>
        <v>-4.5548654244306416E-2</v>
      </c>
      <c r="L196" s="18">
        <f>IF(ISNUMBER(J196), $B199 * K196, "")</f>
        <v>-6832.2981366459626</v>
      </c>
      <c r="M196" s="31">
        <v>2360</v>
      </c>
      <c r="N196" s="32">
        <f t="shared" si="109"/>
        <v>-2.2774327122153208E-2</v>
      </c>
      <c r="O196" s="18">
        <f>IF(ISNUMBER(M196), $B199 * N196, "")</f>
        <v>-3416.1490683229813</v>
      </c>
      <c r="Q196" s="259"/>
      <c r="R196" s="259"/>
      <c r="S196" s="259"/>
    </row>
    <row r="197" spans="1:19">
      <c r="A197" s="125" t="s">
        <v>202</v>
      </c>
      <c r="B197" s="126">
        <v>21.5</v>
      </c>
      <c r="C197" s="77">
        <v>-5.2863436100000001E-2</v>
      </c>
      <c r="D197" s="15">
        <v>20.3</v>
      </c>
      <c r="E197" s="32">
        <f t="shared" si="106"/>
        <v>-5.5813953488372058E-2</v>
      </c>
      <c r="F197" s="18">
        <f>IF(ISNUMBER(D197), $B199 * E197, "")</f>
        <v>-8372.0930232558094</v>
      </c>
      <c r="G197" s="31">
        <v>20.2</v>
      </c>
      <c r="H197" s="32">
        <f t="shared" si="107"/>
        <v>-6.0465116279069801E-2</v>
      </c>
      <c r="I197" s="101">
        <f>IF(ISNUMBER(G197), $B199 * H197, "")</f>
        <v>-9069.7674418604711</v>
      </c>
      <c r="J197" s="15">
        <v>20.100000000000001</v>
      </c>
      <c r="K197" s="32">
        <f t="shared" si="108"/>
        <v>-6.5116279069767372E-2</v>
      </c>
      <c r="L197" s="18">
        <f>IF(ISNUMBER(J197), $B199 * K197, "")</f>
        <v>-9767.4418604651055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81"/>
      <c r="R197" s="282"/>
      <c r="S197" s="283"/>
    </row>
    <row r="198" spans="1:19" ht="17.25" thickBot="1">
      <c r="A198" s="130" t="s">
        <v>196</v>
      </c>
      <c r="B198" s="131">
        <v>18600</v>
      </c>
      <c r="C198" s="79">
        <v>-5.7750759899999997E-2</v>
      </c>
      <c r="D198" s="24">
        <v>18400</v>
      </c>
      <c r="E198" s="25">
        <f t="shared" si="106"/>
        <v>-1.0752688172043012E-2</v>
      </c>
      <c r="F198" s="104">
        <f>IF(ISNUMBER(D198), $B199 * E198, "")</f>
        <v>-1612.9032258064517</v>
      </c>
      <c r="G198" s="102">
        <v>17860</v>
      </c>
      <c r="H198" s="25">
        <f t="shared" si="107"/>
        <v>-3.9784946236559142E-2</v>
      </c>
      <c r="I198" s="103">
        <f>IF(ISNUMBER(G198), $B199 * H198, "")</f>
        <v>-5967.7419354838712</v>
      </c>
      <c r="J198" s="24">
        <v>17590</v>
      </c>
      <c r="K198" s="25">
        <f t="shared" si="108"/>
        <v>-5.4301075268817202E-2</v>
      </c>
      <c r="L198" s="104">
        <f>IF(ISNUMBER(J198), $B199 * K198, "")</f>
        <v>-8145.1612903225805</v>
      </c>
      <c r="M198" s="102">
        <v>17750</v>
      </c>
      <c r="N198" s="25">
        <f t="shared" si="109"/>
        <v>-4.5698924731182797E-2</v>
      </c>
      <c r="O198" s="104">
        <f>IF(ISNUMBER(M198), $B199 * N198, "")</f>
        <v>-6854.8387096774195</v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-3.2782267183131431E-2</v>
      </c>
      <c r="F199" s="28">
        <f>SUM(F179:F198)</f>
        <v>-98346.801549394295</v>
      </c>
      <c r="G199" s="26" t="s">
        <v>269</v>
      </c>
      <c r="H199" s="27">
        <f>IF(COUNT(H179:H198), SUM(H179:H198) / COUNT(H179:H198), 0)</f>
        <v>-4.2660026242435881E-2</v>
      </c>
      <c r="I199" s="28">
        <f>SUM(I179:I198)</f>
        <v>-127980.07872730761</v>
      </c>
      <c r="J199" s="26" t="s">
        <v>269</v>
      </c>
      <c r="K199" s="27">
        <f>IF(COUNT(K179:K198), SUM(K179:K198) / COUNT(K179:K198), 0)</f>
        <v>-4.856801318385813E-2</v>
      </c>
      <c r="L199" s="28">
        <f>SUM(L179:L198)</f>
        <v>-145704.03955157436</v>
      </c>
      <c r="M199" s="26" t="s">
        <v>269</v>
      </c>
      <c r="N199" s="27">
        <f>IF(COUNT(N179:N198), SUM(N179:N198) / COUNT(N179:N198), 0)</f>
        <v>-3.9464277218302563E-2</v>
      </c>
      <c r="O199" s="28">
        <f>SUM(O179:O198)</f>
        <v>-118392.83165490773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CA626-E68A-4D39-9A49-3C9D78BE4225}">
  <sheetPr codeName="Sheet25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44488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7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318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8" t="s">
        <v>7</v>
      </c>
      <c r="B3" s="245" t="s">
        <v>326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-70,972 KRW (-2.37%)</v>
      </c>
      <c r="H3" s="249"/>
      <c r="I3" s="250"/>
      <c r="J3" s="4" t="s">
        <v>7</v>
      </c>
      <c r="K3" s="245" t="s">
        <v>319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320</v>
      </c>
      <c r="L4" s="246"/>
      <c r="M4" s="246"/>
      <c r="N4" s="246"/>
      <c r="O4" s="24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5" t="s">
        <v>317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39,850 KRW (1.56%)</v>
      </c>
      <c r="H5" s="249"/>
      <c r="I5" s="250"/>
      <c r="J5" s="4" t="s">
        <v>15</v>
      </c>
      <c r="K5" s="245" t="s">
        <v>321</v>
      </c>
      <c r="L5" s="246"/>
      <c r="M5" s="246"/>
      <c r="N5" s="246"/>
      <c r="O5" s="247"/>
    </row>
    <row r="6" spans="1:19">
      <c r="A6" s="118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322</v>
      </c>
      <c r="L6" s="246"/>
      <c r="M6" s="246"/>
      <c r="N6" s="246"/>
      <c r="O6" s="247"/>
    </row>
    <row r="7" spans="1:19" ht="17.25" thickBot="1">
      <c r="A7" s="118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-32,787 KRW (-1.09%)</v>
      </c>
      <c r="H7" s="249"/>
      <c r="I7" s="250"/>
      <c r="J7" s="4" t="s">
        <v>21</v>
      </c>
      <c r="K7" s="245" t="s">
        <v>323</v>
      </c>
      <c r="L7" s="246"/>
      <c r="M7" s="246"/>
      <c r="N7" s="246"/>
      <c r="O7" s="247"/>
    </row>
    <row r="8" spans="1:19" ht="17.25" thickBot="1">
      <c r="A8" s="118" t="s">
        <v>24</v>
      </c>
      <c r="B8" s="245"/>
      <c r="C8" s="246"/>
      <c r="D8" s="246"/>
      <c r="E8" s="246"/>
      <c r="F8" s="247"/>
      <c r="G8" s="242" t="s">
        <v>253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8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69,400 KRW (2.31%)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8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324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9" t="s">
        <v>32</v>
      </c>
      <c r="B11" s="251" t="s">
        <v>325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 t="s">
        <v>316</v>
      </c>
      <c r="L11" s="252"/>
      <c r="M11" s="252"/>
      <c r="N11" s="252"/>
      <c r="O11" s="253"/>
      <c r="Q11" s="65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76149000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-5.1864238000000002E-3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2021-10-19(화) 오전 00:00</v>
      </c>
      <c r="C15" s="300"/>
      <c r="D15" s="256" t="str">
        <f>TEXT($G$1, "[$-ko-KR]yyyy-mm-dd(ddd) ") &amp; "오후 14:00"</f>
        <v>2021-10-19(화) 오후 14:00</v>
      </c>
      <c r="E15" s="257"/>
      <c r="F15" s="258"/>
      <c r="G15" s="256" t="str">
        <f>TEXT($G$1, "[$-ko-KR]yyyy-mm-dd(ddd) ") &amp; "오후 19:00"</f>
        <v>2021-10-19(화) 오후 19:00</v>
      </c>
      <c r="H15" s="257"/>
      <c r="I15" s="258"/>
      <c r="J15" s="256" t="str">
        <f>TEXT($G$1, "[$-ko-KR]yyyy-mm-dd(ddd) ") &amp; "오후 21:00"</f>
        <v>2021-10-19(화) 오후 21:00</v>
      </c>
      <c r="K15" s="257"/>
      <c r="L15" s="258"/>
      <c r="M15" s="256" t="str">
        <f>TEXT($G$1+1, "[$-ko-KR]yyyy-mm-dd(ddd) ") &amp; "오전 00:00"</f>
        <v>2021-10-20(수)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0" t="s">
        <v>37</v>
      </c>
      <c r="H16" s="231" t="s">
        <v>40</v>
      </c>
      <c r="I16" s="23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8"/>
      <c r="R26" s="269"/>
      <c r="S26" s="270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4"/>
      <c r="R36" s="285"/>
      <c r="S36" s="286"/>
    </row>
    <row r="37" spans="1:19" ht="17.25" customHeight="1" thickBot="1">
      <c r="A37" s="132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9" t="s">
        <v>265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76149000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-5.1864238000000002E-3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2021-10-19(화) 오전 00:00</v>
      </c>
      <c r="C42" s="297"/>
      <c r="D42" s="256" t="str">
        <f>TEXT($G$1, "[$-ko-KR]yyyy-mm-dd(ddd) ") &amp; "오후 14:00"</f>
        <v>2021-10-19(화) 오후 14:00</v>
      </c>
      <c r="E42" s="257"/>
      <c r="F42" s="258"/>
      <c r="G42" s="256" t="str">
        <f>TEXT($G$1, "[$-ko-KR]yyyy-mm-dd(ddd) ") &amp; "오후 19:00"</f>
        <v>2021-10-19(화) 오후 19:00</v>
      </c>
      <c r="H42" s="257"/>
      <c r="I42" s="258"/>
      <c r="J42" s="256" t="str">
        <f>TEXT($G$1, "[$-ko-KR]yyyy-mm-dd(ddd) ") &amp; "오후 21:00"</f>
        <v>2021-10-19(화) 오후 21:00</v>
      </c>
      <c r="K42" s="257"/>
      <c r="L42" s="258"/>
      <c r="M42" s="256" t="str">
        <f>TEXT($G$1+1, "[$-ko-KR]yyyy-mm-dd(ddd) ") &amp; "오전 00:00"</f>
        <v>2021-10-20(수)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30" t="s">
        <v>58</v>
      </c>
      <c r="H43" s="231" t="s">
        <v>266</v>
      </c>
      <c r="I43" s="23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9"/>
      <c r="R43" s="259"/>
      <c r="S43" s="259"/>
    </row>
    <row r="44" spans="1:19" ht="17.25" customHeight="1" thickBot="1">
      <c r="A44" s="123" t="s">
        <v>146</v>
      </c>
      <c r="B44" s="124">
        <v>22.1</v>
      </c>
      <c r="C44" s="76">
        <v>4.5454544999999997E-3</v>
      </c>
      <c r="D44" s="13">
        <v>22.2</v>
      </c>
      <c r="E44" s="14">
        <f>IF(ISNUMBER(D44), (D44 - $B44) / $B44, "")</f>
        <v>4.5248868778279576E-3</v>
      </c>
      <c r="F44" s="16">
        <f>IF(ISNUMBER(D44), $B64 * E44, "")</f>
        <v>678.73303167419363</v>
      </c>
      <c r="G44" s="29">
        <v>22.2</v>
      </c>
      <c r="H44" s="14">
        <f>IF(ISNUMBER(G44), (G44 - $B44) / $B44, "")</f>
        <v>4.5248868778279576E-3</v>
      </c>
      <c r="I44" s="100">
        <f>IF(ISNUMBER(G44), $B64 * H44, "")</f>
        <v>678.73303167419363</v>
      </c>
      <c r="J44" s="13">
        <v>22.3</v>
      </c>
      <c r="K44" s="14">
        <f>IF(ISNUMBER(J44), (J44 - $B44) / $B44, "")</f>
        <v>9.0497737556560764E-3</v>
      </c>
      <c r="L44" s="16">
        <f>IF(ISNUMBER(J44), $B64 * K44, "")</f>
        <v>1357.4660633484114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25" t="s">
        <v>200</v>
      </c>
      <c r="B45" s="126">
        <v>82.2</v>
      </c>
      <c r="C45" s="77">
        <v>-4.8426149999999998E-3</v>
      </c>
      <c r="D45" s="15">
        <v>83</v>
      </c>
      <c r="E45" s="32">
        <f t="shared" ref="E45:E48" si="14">IF(ISNUMBER(D45), (D45 - $B45) / $B45, "")</f>
        <v>9.7323600973235665E-3</v>
      </c>
      <c r="F45" s="18">
        <f>IF(ISNUMBER(D45), $B64 * E45, "")</f>
        <v>1459.8540145985351</v>
      </c>
      <c r="G45" s="31">
        <v>82.8</v>
      </c>
      <c r="H45" s="32">
        <f t="shared" ref="H45:H48" si="15">IF(ISNUMBER(G45), (G45 - $B45) / $B45, "")</f>
        <v>7.2992700729926311E-3</v>
      </c>
      <c r="I45" s="101">
        <f>IF(ISNUMBER(G45), $B64 * H45, "")</f>
        <v>1094.8905109488946</v>
      </c>
      <c r="J45" s="15">
        <v>82.9</v>
      </c>
      <c r="K45" s="32">
        <f t="shared" ref="K45:K48" si="16">IF(ISNUMBER(J45), (J45 - $B45) / $B45, "")</f>
        <v>8.5158150851581856E-3</v>
      </c>
      <c r="L45" s="18">
        <f>IF(ISNUMBER(J45), $B64 * K45, "")</f>
        <v>1277.3722627737279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25" t="s">
        <v>98</v>
      </c>
      <c r="B46" s="126">
        <v>4.4000000000000004</v>
      </c>
      <c r="C46" s="77">
        <v>-1.12359551E-2</v>
      </c>
      <c r="D46" s="15">
        <v>4.42</v>
      </c>
      <c r="E46" s="32">
        <f t="shared" si="14"/>
        <v>4.5454545454544481E-3</v>
      </c>
      <c r="F46" s="18">
        <f>IF(ISNUMBER(D46), $B64 * E46, "")</f>
        <v>681.8181818181672</v>
      </c>
      <c r="G46" s="31">
        <v>4.42</v>
      </c>
      <c r="H46" s="32">
        <f t="shared" si="15"/>
        <v>4.5454545454544481E-3</v>
      </c>
      <c r="I46" s="101">
        <f>IF(ISNUMBER(G46), $B64 * H46, "")</f>
        <v>681.8181818181672</v>
      </c>
      <c r="J46" s="15">
        <v>4.4000000000000004</v>
      </c>
      <c r="K46" s="32">
        <f t="shared" si="16"/>
        <v>0</v>
      </c>
      <c r="L46" s="18">
        <f>IF(ISNUMBER(J46), $B64 * K46, "")</f>
        <v>0</v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25" t="s">
        <v>65</v>
      </c>
      <c r="B47" s="126">
        <v>61.6</v>
      </c>
      <c r="C47" s="77">
        <v>-1.75438596E-2</v>
      </c>
      <c r="D47" s="15">
        <v>61.8</v>
      </c>
      <c r="E47" s="32">
        <f t="shared" si="14"/>
        <v>3.2467532467531776E-3</v>
      </c>
      <c r="F47" s="18">
        <f>IF(ISNUMBER(D47), $B64 * E47, "")</f>
        <v>487.01298701297662</v>
      </c>
      <c r="G47" s="31">
        <v>61.6</v>
      </c>
      <c r="H47" s="32">
        <f t="shared" si="15"/>
        <v>0</v>
      </c>
      <c r="I47" s="101">
        <f>IF(ISNUMBER(G47), $B64 * H47, "")</f>
        <v>0</v>
      </c>
      <c r="J47" s="15">
        <v>62.2</v>
      </c>
      <c r="K47" s="32">
        <f t="shared" si="16"/>
        <v>9.7402597402597626E-3</v>
      </c>
      <c r="L47" s="18">
        <f>IF(ISNUMBER(J47), $B64 * K47, "")</f>
        <v>1461.0389610389643</v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27" t="s">
        <v>120</v>
      </c>
      <c r="B48" s="128">
        <v>36.6</v>
      </c>
      <c r="C48" s="78">
        <v>-1.8766755999999999E-2</v>
      </c>
      <c r="D48" s="20">
        <v>37.200000000000003</v>
      </c>
      <c r="E48" s="21">
        <f t="shared" si="14"/>
        <v>1.6393442622950859E-2</v>
      </c>
      <c r="F48" s="22">
        <f>IF(ISNUMBER(D48), $B64 * E48, "")</f>
        <v>2459.0163934426287</v>
      </c>
      <c r="G48" s="30">
        <v>37.6</v>
      </c>
      <c r="H48" s="21">
        <f t="shared" si="15"/>
        <v>2.7322404371584699E-2</v>
      </c>
      <c r="I48" s="105">
        <f>IF(ISNUMBER(G48), $B64 * H48, "")</f>
        <v>4098.3606557377052</v>
      </c>
      <c r="J48" s="20">
        <v>37.5</v>
      </c>
      <c r="K48" s="21">
        <f t="shared" si="16"/>
        <v>2.4590163934426191E-2</v>
      </c>
      <c r="L48" s="22">
        <f>IF(ISNUMBER(J48), $B64 * K48, "")</f>
        <v>3688.5245901639287</v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25" t="s">
        <v>232</v>
      </c>
      <c r="B49" s="129">
        <v>79.400000000000006</v>
      </c>
      <c r="C49" s="80">
        <v>-1.9753086400000001E-2</v>
      </c>
      <c r="D49" s="106">
        <v>80.099999999999994</v>
      </c>
      <c r="E49" s="107">
        <f>IF(ISNUMBER(D49), (D49 - $B49) / $B49, "")</f>
        <v>8.8161209068008638E-3</v>
      </c>
      <c r="F49" s="108">
        <f>IF(ISNUMBER(D49), $B64 * E49, "")</f>
        <v>1322.4181360201296</v>
      </c>
      <c r="G49" s="109">
        <v>80.2</v>
      </c>
      <c r="H49" s="107">
        <f>IF(ISNUMBER(G49), (G49 - $B49) / $B49, "")</f>
        <v>1.0075566750629686E-2</v>
      </c>
      <c r="I49" s="110">
        <f>IF(ISNUMBER(G49), $B64 * H49, "")</f>
        <v>1511.335012594453</v>
      </c>
      <c r="J49" s="106">
        <v>79.900000000000006</v>
      </c>
      <c r="K49" s="107">
        <f>IF(ISNUMBER(J49), (J49 - $B49) / $B49, "")</f>
        <v>6.2972292191435762E-3</v>
      </c>
      <c r="L49" s="108">
        <f>IF(ISNUMBER(J49), $B64 * K49, "")</f>
        <v>944.58438287153638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25" t="s">
        <v>214</v>
      </c>
      <c r="B50" s="126">
        <v>12.1</v>
      </c>
      <c r="C50" s="77">
        <v>-2.4193548400000001E-2</v>
      </c>
      <c r="D50" s="15">
        <v>12.4</v>
      </c>
      <c r="E50" s="32">
        <f t="shared" ref="E50:E53" si="18">IF(ISNUMBER(D50), (D50 - $B50) / $B50, "")</f>
        <v>2.4793388429752126E-2</v>
      </c>
      <c r="F50" s="18">
        <f>IF(ISNUMBER(D50), $B64 * E50, "")</f>
        <v>3719.0082644628187</v>
      </c>
      <c r="G50" s="31">
        <v>12.5</v>
      </c>
      <c r="H50" s="32">
        <f t="shared" ref="H50:H53" si="19">IF(ISNUMBER(G50), (G50 - $B50) / $B50, "")</f>
        <v>3.305785123966945E-2</v>
      </c>
      <c r="I50" s="101">
        <f>IF(ISNUMBER(G50), $B64 * H50, "")</f>
        <v>4958.6776859504171</v>
      </c>
      <c r="J50" s="15">
        <v>12.2</v>
      </c>
      <c r="K50" s="32">
        <f t="shared" ref="K50:K53" si="20">IF(ISNUMBER(J50), (J50 - $B50) / $B50, "")</f>
        <v>8.2644628099173261E-3</v>
      </c>
      <c r="L50" s="18">
        <f>IF(ISNUMBER(J50), $B64 * K50, "")</f>
        <v>1239.6694214875988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25" t="s">
        <v>148</v>
      </c>
      <c r="B51" s="126">
        <v>13.2</v>
      </c>
      <c r="C51" s="77">
        <v>-2.9411764699999999E-2</v>
      </c>
      <c r="D51" s="15">
        <v>13.6</v>
      </c>
      <c r="E51" s="32">
        <f t="shared" si="18"/>
        <v>3.0303030303030332E-2</v>
      </c>
      <c r="F51" s="18">
        <f>IF(ISNUMBER(D51), $B64 * E51, "")</f>
        <v>4545.4545454545496</v>
      </c>
      <c r="G51" s="31">
        <v>13.8</v>
      </c>
      <c r="H51" s="32">
        <f t="shared" si="19"/>
        <v>4.5454545454545567E-2</v>
      </c>
      <c r="I51" s="101">
        <f>IF(ISNUMBER(G51), $B64 * H51, "")</f>
        <v>6818.1818181818353</v>
      </c>
      <c r="J51" s="15">
        <v>13.6</v>
      </c>
      <c r="K51" s="32">
        <f t="shared" si="20"/>
        <v>3.0303030303030332E-2</v>
      </c>
      <c r="L51" s="18">
        <f>IF(ISNUMBER(J51), $B64 * K51, "")</f>
        <v>4545.4545454545496</v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25" t="s">
        <v>248</v>
      </c>
      <c r="B52" s="126">
        <v>92.7</v>
      </c>
      <c r="C52" s="77">
        <v>-3.1347962399999998E-2</v>
      </c>
      <c r="D52" s="15">
        <v>93.3</v>
      </c>
      <c r="E52" s="32">
        <f t="shared" si="18"/>
        <v>6.472491909385052E-3</v>
      </c>
      <c r="F52" s="18">
        <f>IF(ISNUMBER(D52), $B64 * E52, "")</f>
        <v>970.87378640775785</v>
      </c>
      <c r="G52" s="31">
        <v>94</v>
      </c>
      <c r="H52" s="32">
        <f t="shared" si="19"/>
        <v>1.4023732470334381E-2</v>
      </c>
      <c r="I52" s="101">
        <f>IF(ISNUMBER(G52), $B64 * H52, "")</f>
        <v>2103.559870550157</v>
      </c>
      <c r="J52" s="15">
        <v>93.4</v>
      </c>
      <c r="K52" s="32">
        <f t="shared" si="20"/>
        <v>7.5512405609493294E-3</v>
      </c>
      <c r="L52" s="18">
        <f>IF(ISNUMBER(J52), $B64 * K52, "")</f>
        <v>1132.6860841423993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17.899999999999999</v>
      </c>
      <c r="C53" s="79">
        <v>-3.2432432400000002E-2</v>
      </c>
      <c r="D53" s="24">
        <v>18.2</v>
      </c>
      <c r="E53" s="25">
        <f t="shared" si="18"/>
        <v>1.675977653631289E-2</v>
      </c>
      <c r="F53" s="104">
        <f>IF(ISNUMBER(D53), $B64 * E53, "")</f>
        <v>2513.9664804469335</v>
      </c>
      <c r="G53" s="102">
        <v>18.3</v>
      </c>
      <c r="H53" s="25">
        <f t="shared" si="19"/>
        <v>2.2346368715083921E-2</v>
      </c>
      <c r="I53" s="103">
        <f>IF(ISNUMBER(G53), $B64 * H53, "")</f>
        <v>3351.9553072625881</v>
      </c>
      <c r="J53" s="24">
        <v>18.2</v>
      </c>
      <c r="K53" s="25">
        <f t="shared" si="20"/>
        <v>1.675977653631289E-2</v>
      </c>
      <c r="L53" s="104">
        <f>IF(ISNUMBER(J53), $B64 * K53, "")</f>
        <v>2513.9664804469335</v>
      </c>
      <c r="M53" s="102"/>
      <c r="N53" s="25" t="str">
        <f t="shared" si="21"/>
        <v/>
      </c>
      <c r="O53" s="104" t="str">
        <f>IF(ISNUMBER(M53), $B64 * N53, "")</f>
        <v/>
      </c>
      <c r="Q53" s="268"/>
      <c r="R53" s="269"/>
      <c r="S53" s="270"/>
    </row>
    <row r="54" spans="1:19" ht="17.25" customHeight="1">
      <c r="A54" s="123" t="s">
        <v>328</v>
      </c>
      <c r="B54" s="124">
        <v>0.23899999999999999</v>
      </c>
      <c r="C54" s="76">
        <v>-3.6290322600000001E-2</v>
      </c>
      <c r="D54" s="13">
        <v>0.23699999999999999</v>
      </c>
      <c r="E54" s="14">
        <f>IF(ISNUMBER(D54), (D54 - $B54) / $B54, "")</f>
        <v>-8.3682008368200916E-3</v>
      </c>
      <c r="F54" s="16">
        <f>IF(ISNUMBER(D54), $B64 * E54, "")</f>
        <v>-1255.2301255230138</v>
      </c>
      <c r="G54" s="29">
        <v>0.23499999999999999</v>
      </c>
      <c r="H54" s="14">
        <f>IF(ISNUMBER(G54), (G54 - $B54) / $B54, "")</f>
        <v>-1.6736401673640183E-2</v>
      </c>
      <c r="I54" s="100">
        <f>IF(ISNUMBER(G54), $B64 * H54, "")</f>
        <v>-2510.4602510460277</v>
      </c>
      <c r="J54" s="13">
        <v>0.23300000000000001</v>
      </c>
      <c r="K54" s="14">
        <f>IF(ISNUMBER(J54), (J54 - $B54) / $B54, "")</f>
        <v>-2.5104602510460157E-2</v>
      </c>
      <c r="L54" s="16">
        <f>IF(ISNUMBER(J54), $B64 * K54, "")</f>
        <v>-3765.6903765690236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25" t="s">
        <v>186</v>
      </c>
      <c r="B55" s="126">
        <v>16.2</v>
      </c>
      <c r="C55" s="77">
        <v>-4.1420118300000003E-2</v>
      </c>
      <c r="D55" s="15">
        <v>16</v>
      </c>
      <c r="E55" s="32">
        <f t="shared" ref="E55:E58" si="22">IF(ISNUMBER(D55), (D55 - $B55) / $B55, "")</f>
        <v>-1.2345679012345635E-2</v>
      </c>
      <c r="F55" s="18">
        <f>IF(ISNUMBER(D55), $B64 * E55, "")</f>
        <v>-1851.8518518518451</v>
      </c>
      <c r="G55" s="31">
        <v>17.100000000000001</v>
      </c>
      <c r="H55" s="32">
        <f t="shared" ref="H55:H58" si="23">IF(ISNUMBER(G55), (G55 - $B55) / $B55, "")</f>
        <v>5.5555555555555691E-2</v>
      </c>
      <c r="I55" s="101">
        <f>IF(ISNUMBER(G55), $B64 * H55, "")</f>
        <v>8333.3333333333539</v>
      </c>
      <c r="J55" s="15">
        <v>16.7</v>
      </c>
      <c r="K55" s="32">
        <f t="shared" ref="K55:K58" si="24">IF(ISNUMBER(J55), (J55 - $B55) / $B55, "")</f>
        <v>3.0864197530864199E-2</v>
      </c>
      <c r="L55" s="18">
        <f>IF(ISNUMBER(J55), $B64 * K55, "")</f>
        <v>4629.6296296296296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25" t="s">
        <v>176</v>
      </c>
      <c r="B56" s="126">
        <v>22.4</v>
      </c>
      <c r="C56" s="77">
        <v>-4.6808510599999999E-2</v>
      </c>
      <c r="D56" s="15">
        <v>22.1</v>
      </c>
      <c r="E56" s="32">
        <f t="shared" si="22"/>
        <v>-1.3392857142857017E-2</v>
      </c>
      <c r="F56" s="18">
        <f>IF(ISNUMBER(D56), $B64 * E56, "")</f>
        <v>-2008.9285714285527</v>
      </c>
      <c r="G56" s="31">
        <v>23</v>
      </c>
      <c r="H56" s="32">
        <f t="shared" si="23"/>
        <v>2.678571428571435E-2</v>
      </c>
      <c r="I56" s="101">
        <f>IF(ISNUMBER(G56), $B64 * H56, "")</f>
        <v>4017.8571428571527</v>
      </c>
      <c r="J56" s="15">
        <v>22.7</v>
      </c>
      <c r="K56" s="32">
        <f t="shared" si="24"/>
        <v>1.3392857142857175E-2</v>
      </c>
      <c r="L56" s="18">
        <f>IF(ISNUMBER(J56), $B64 * K56, "")</f>
        <v>2008.9285714285763</v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25" t="s">
        <v>72</v>
      </c>
      <c r="B57" s="126">
        <v>34.299999999999997</v>
      </c>
      <c r="C57" s="77">
        <v>-4.9861495800000002E-2</v>
      </c>
      <c r="D57" s="15">
        <v>34.4</v>
      </c>
      <c r="E57" s="32">
        <f t="shared" si="22"/>
        <v>2.9154518950437734E-3</v>
      </c>
      <c r="F57" s="18">
        <f>IF(ISNUMBER(D57), $B64 * E57, "")</f>
        <v>437.31778425656603</v>
      </c>
      <c r="G57" s="31">
        <v>35.799999999999997</v>
      </c>
      <c r="H57" s="32">
        <f t="shared" si="23"/>
        <v>4.3731778425655982E-2</v>
      </c>
      <c r="I57" s="101">
        <f>IF(ISNUMBER(G57), $B64 * H57, "")</f>
        <v>6559.7667638483972</v>
      </c>
      <c r="J57" s="15">
        <v>35.1</v>
      </c>
      <c r="K57" s="32">
        <f t="shared" si="24"/>
        <v>2.3323615160349979E-2</v>
      </c>
      <c r="L57" s="18">
        <f>IF(ISNUMBER(J57), $B64 * K57, "")</f>
        <v>3498.5422740524969</v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27" t="s">
        <v>206</v>
      </c>
      <c r="B58" s="128">
        <v>15.1</v>
      </c>
      <c r="C58" s="78">
        <v>-5.0314465400000001E-2</v>
      </c>
      <c r="D58" s="20">
        <v>15.2</v>
      </c>
      <c r="E58" s="21">
        <f t="shared" si="22"/>
        <v>6.6225165562913673E-3</v>
      </c>
      <c r="F58" s="22">
        <f>IF(ISNUMBER(D58), $B64 * E58, "")</f>
        <v>993.37748344370505</v>
      </c>
      <c r="G58" s="30">
        <v>15.7</v>
      </c>
      <c r="H58" s="21">
        <f t="shared" si="23"/>
        <v>3.9735099337748318E-2</v>
      </c>
      <c r="I58" s="105">
        <f>IF(ISNUMBER(G58), $B64 * H58, "")</f>
        <v>5960.2649006622478</v>
      </c>
      <c r="J58" s="20">
        <v>15.8</v>
      </c>
      <c r="K58" s="21">
        <f t="shared" si="24"/>
        <v>4.6357615894039805E-2</v>
      </c>
      <c r="L58" s="22">
        <f>IF(ISNUMBER(J58), $B64 * K58, "")</f>
        <v>6953.6423841059705</v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25" t="s">
        <v>208</v>
      </c>
      <c r="B59" s="129">
        <v>18.8</v>
      </c>
      <c r="C59" s="80">
        <v>-5.0505050500000002E-2</v>
      </c>
      <c r="D59" s="106">
        <v>18.899999999999999</v>
      </c>
      <c r="E59" s="107">
        <f>IF(ISNUMBER(D59), (D59 - $B59) / $B59, "")</f>
        <v>5.319148936170099E-3</v>
      </c>
      <c r="F59" s="108">
        <f>IF(ISNUMBER(D59), $B64 * E59, "")</f>
        <v>797.87234042551484</v>
      </c>
      <c r="G59" s="109">
        <v>19.399999999999999</v>
      </c>
      <c r="H59" s="107">
        <f>IF(ISNUMBER(G59), (G59 - $B59) / $B59, "")</f>
        <v>3.1914893617021163E-2</v>
      </c>
      <c r="I59" s="110">
        <f>IF(ISNUMBER(G59), $B64 * H59, "")</f>
        <v>4787.2340425531747</v>
      </c>
      <c r="J59" s="106">
        <v>19.2</v>
      </c>
      <c r="K59" s="107">
        <f>IF(ISNUMBER(J59), (J59 - $B59) / $B59, "")</f>
        <v>2.1276595744680774E-2</v>
      </c>
      <c r="L59" s="108">
        <f>IF(ISNUMBER(J59), $B64 * K59, "")</f>
        <v>3191.4893617021162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 t="s">
        <v>202</v>
      </c>
      <c r="B60" s="126">
        <v>20.3</v>
      </c>
      <c r="C60" s="77">
        <v>-6.4516129000000005E-2</v>
      </c>
      <c r="D60" s="15">
        <v>21.2</v>
      </c>
      <c r="E60" s="32">
        <f t="shared" ref="E60:E63" si="26">IF(ISNUMBER(D60), (D60 - $B60) / $B60, "")</f>
        <v>4.4334975369458053E-2</v>
      </c>
      <c r="F60" s="18">
        <f>IF(ISNUMBER(D60), $B64 * E60, "")</f>
        <v>6650.2463054187083</v>
      </c>
      <c r="G60" s="31">
        <v>21.4</v>
      </c>
      <c r="H60" s="32">
        <f t="shared" ref="H60:H63" si="27">IF(ISNUMBER(G60), (G60 - $B60) / $B60, "")</f>
        <v>5.4187192118226493E-2</v>
      </c>
      <c r="I60" s="101">
        <f>IF(ISNUMBER(G60), $B64 * H60, "")</f>
        <v>8128.0788177339737</v>
      </c>
      <c r="J60" s="15">
        <v>21</v>
      </c>
      <c r="K60" s="32">
        <f t="shared" ref="K60:K63" si="28">IF(ISNUMBER(J60), (J60 - $B60) / $B60, "")</f>
        <v>3.448275862068962E-2</v>
      </c>
      <c r="L60" s="18">
        <f>IF(ISNUMBER(J60), $B64 * K60, "")</f>
        <v>5172.4137931034429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4"/>
      <c r="R63" s="285"/>
      <c r="S63" s="286"/>
    </row>
    <row r="64" spans="1:19" ht="17.25" customHeight="1" thickBot="1">
      <c r="A64" s="132" t="s">
        <v>268</v>
      </c>
      <c r="B64" s="292">
        <f>$B$37</f>
        <v>150000</v>
      </c>
      <c r="C64" s="293"/>
      <c r="D64" s="26" t="s">
        <v>269</v>
      </c>
      <c r="E64" s="27">
        <f>IF(COUNT(E44:E63), SUM(E44:E63) / COUNT(E44:E63), 0)</f>
        <v>8.8631212494430494E-3</v>
      </c>
      <c r="F64" s="28">
        <f>SUM(F44:F63)</f>
        <v>22600.959186079774</v>
      </c>
      <c r="G64" s="26" t="s">
        <v>269</v>
      </c>
      <c r="H64" s="27">
        <f>IF(COUNT(H44:H63), SUM(H44:H63) / COUNT(H44:H63), 0)</f>
        <v>2.3754347774376738E-2</v>
      </c>
      <c r="I64" s="28">
        <f>SUM(I44:I63)</f>
        <v>60573.586824660677</v>
      </c>
      <c r="J64" s="26" t="s">
        <v>269</v>
      </c>
      <c r="K64" s="27">
        <f>IF(COUNT(K44:K63), SUM(K44:K63) / COUNT(K44:K63), 0)</f>
        <v>1.5627340560463242E-2</v>
      </c>
      <c r="L64" s="28">
        <f>SUM(L44:L63)</f>
        <v>39849.718429181252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9" t="s">
        <v>265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76149000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-5.1864238000000002E-3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2021-10-19(화) 오전 00:00</v>
      </c>
      <c r="C69" s="297"/>
      <c r="D69" s="256" t="str">
        <f>TEXT($G$1, "[$-ko-KR]yyyy-mm-dd(ddd) ") &amp; "오후 14:00"</f>
        <v>2021-10-19(화) 오후 14:00</v>
      </c>
      <c r="E69" s="257"/>
      <c r="F69" s="258"/>
      <c r="G69" s="256" t="str">
        <f>TEXT($G$1, "[$-ko-KR]yyyy-mm-dd(ddd) ") &amp; "오후 19:00"</f>
        <v>2021-10-19(화) 오후 19:00</v>
      </c>
      <c r="H69" s="257"/>
      <c r="I69" s="258"/>
      <c r="J69" s="256" t="str">
        <f>TEXT($G$1, "[$-ko-KR]yyyy-mm-dd(ddd) ") &amp; "오후 21:00"</f>
        <v>2021-10-19(화) 오후 21:00</v>
      </c>
      <c r="K69" s="257"/>
      <c r="L69" s="258"/>
      <c r="M69" s="256" t="str">
        <f>TEXT($G$1+1, "[$-ko-KR]yyyy-mm-dd(ddd) ") &amp; "오전 00:00"</f>
        <v>2021-10-20(수)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30" t="s">
        <v>58</v>
      </c>
      <c r="H70" s="231" t="s">
        <v>266</v>
      </c>
      <c r="I70" s="23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9"/>
      <c r="R70" s="259"/>
      <c r="S70" s="259"/>
    </row>
    <row r="71" spans="1:19" ht="17.25" thickBot="1">
      <c r="A71" s="123" t="s">
        <v>142</v>
      </c>
      <c r="B71" s="124">
        <v>139</v>
      </c>
      <c r="C71" s="76">
        <v>0.27522935780000002</v>
      </c>
      <c r="D71" s="13">
        <v>121</v>
      </c>
      <c r="E71" s="14">
        <f>IF(ISNUMBER(D71), (D71 - $B71) / $B71, "")</f>
        <v>-0.12949640287769784</v>
      </c>
      <c r="F71" s="16">
        <f>IF(ISNUMBER(D71), $B91 * E71, "")</f>
        <v>-19424.460431654676</v>
      </c>
      <c r="G71" s="29">
        <v>119</v>
      </c>
      <c r="H71" s="14">
        <f>IF(ISNUMBER(G71), (G71 - $B71) / $B71, "")</f>
        <v>-0.14388489208633093</v>
      </c>
      <c r="I71" s="100">
        <f>IF(ISNUMBER(G71), $B91 * H71, "")</f>
        <v>-21582.733812949638</v>
      </c>
      <c r="J71" s="13">
        <v>120</v>
      </c>
      <c r="K71" s="14">
        <f>IF(ISNUMBER(J71), (J71 - $B71) / $B71, "")</f>
        <v>-0.1366906474820144</v>
      </c>
      <c r="L71" s="16">
        <f>IF(ISNUMBER(J71), $B91 * K71, "")</f>
        <v>-20503.597122302159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25" t="s">
        <v>228</v>
      </c>
      <c r="B72" s="126">
        <v>363</v>
      </c>
      <c r="C72" s="77">
        <v>6.7647058800000007E-2</v>
      </c>
      <c r="D72" s="15">
        <v>355</v>
      </c>
      <c r="E72" s="32">
        <f t="shared" ref="E72:E75" si="30">IF(ISNUMBER(D72), (D72 - $B72) / $B72, "")</f>
        <v>-2.2038567493112948E-2</v>
      </c>
      <c r="F72" s="18">
        <f>IF(ISNUMBER(D72), $B91 * E72, "")</f>
        <v>-3305.7851239669421</v>
      </c>
      <c r="G72" s="31">
        <v>357</v>
      </c>
      <c r="H72" s="32">
        <f t="shared" ref="H72:H75" si="31">IF(ISNUMBER(G72), (G72 - $B72) / $B72, "")</f>
        <v>-1.6528925619834711E-2</v>
      </c>
      <c r="I72" s="101">
        <f>IF(ISNUMBER(G72), $B91 * H72, "")</f>
        <v>-2479.3388429752067</v>
      </c>
      <c r="J72" s="15">
        <v>356</v>
      </c>
      <c r="K72" s="32">
        <f t="shared" ref="K72:K75" si="32">IF(ISNUMBER(J72), (J72 - $B72) / $B72, "")</f>
        <v>-1.928374655647383E-2</v>
      </c>
      <c r="L72" s="18">
        <f>IF(ISNUMBER(J72), $B91 * K72, "")</f>
        <v>-2892.5619834710747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25" t="s">
        <v>264</v>
      </c>
      <c r="B73" s="126">
        <v>312</v>
      </c>
      <c r="C73" s="77">
        <v>6.4846416399999995E-2</v>
      </c>
      <c r="D73" s="15">
        <v>309</v>
      </c>
      <c r="E73" s="32">
        <f t="shared" si="30"/>
        <v>-9.6153846153846159E-3</v>
      </c>
      <c r="F73" s="18">
        <f>IF(ISNUMBER(D73), $B91 * E73, "")</f>
        <v>-1442.3076923076924</v>
      </c>
      <c r="G73" s="31">
        <v>304</v>
      </c>
      <c r="H73" s="32">
        <f t="shared" si="31"/>
        <v>-2.564102564102564E-2</v>
      </c>
      <c r="I73" s="101">
        <f>IF(ISNUMBER(G73), $B91 * H73, "")</f>
        <v>-3846.1538461538462</v>
      </c>
      <c r="J73" s="15">
        <v>303</v>
      </c>
      <c r="K73" s="32">
        <f t="shared" si="32"/>
        <v>-2.8846153846153848E-2</v>
      </c>
      <c r="L73" s="18">
        <f>IF(ISNUMBER(J73), $B91 * K73, "")</f>
        <v>-4326.9230769230771</v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25" t="s">
        <v>108</v>
      </c>
      <c r="B74" s="126">
        <v>173</v>
      </c>
      <c r="C74" s="77">
        <v>2.9761904799999999E-2</v>
      </c>
      <c r="D74" s="15">
        <v>170</v>
      </c>
      <c r="E74" s="32">
        <f t="shared" si="30"/>
        <v>-1.7341040462427744E-2</v>
      </c>
      <c r="F74" s="18">
        <f>IF(ISNUMBER(D74), $B91 * E74, "")</f>
        <v>-2601.1560693641618</v>
      </c>
      <c r="G74" s="31">
        <v>171</v>
      </c>
      <c r="H74" s="32">
        <f t="shared" si="31"/>
        <v>-1.1560693641618497E-2</v>
      </c>
      <c r="I74" s="101">
        <f>IF(ISNUMBER(G74), $B91 * H74, "")</f>
        <v>-1734.1040462427745</v>
      </c>
      <c r="J74" s="15">
        <v>170</v>
      </c>
      <c r="K74" s="32">
        <f t="shared" si="32"/>
        <v>-1.7341040462427744E-2</v>
      </c>
      <c r="L74" s="18">
        <f>IF(ISNUMBER(J74), $B91 * K74, "")</f>
        <v>-2601.1560693641618</v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27" t="s">
        <v>112</v>
      </c>
      <c r="B75" s="128">
        <v>903</v>
      </c>
      <c r="C75" s="78">
        <v>1.2331838600000001E-2</v>
      </c>
      <c r="D75" s="20">
        <v>907</v>
      </c>
      <c r="E75" s="21">
        <f t="shared" si="30"/>
        <v>4.4296788482834993E-3</v>
      </c>
      <c r="F75" s="22">
        <f>IF(ISNUMBER(D75), $B91 * E75, "")</f>
        <v>664.45182724252493</v>
      </c>
      <c r="G75" s="30">
        <v>901</v>
      </c>
      <c r="H75" s="21">
        <f t="shared" si="31"/>
        <v>-2.2148394241417496E-3</v>
      </c>
      <c r="I75" s="105">
        <f>IF(ISNUMBER(G75), $B91 * H75, "")</f>
        <v>-332.22591362126246</v>
      </c>
      <c r="J75" s="20">
        <v>899</v>
      </c>
      <c r="K75" s="21">
        <f t="shared" si="32"/>
        <v>-4.4296788482834993E-3</v>
      </c>
      <c r="L75" s="22">
        <f>IF(ISNUMBER(J75), $B91 * K75, "")</f>
        <v>-664.45182724252493</v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25" t="s">
        <v>51</v>
      </c>
      <c r="B76" s="129">
        <v>476</v>
      </c>
      <c r="C76" s="80">
        <v>8.4745762999999998E-3</v>
      </c>
      <c r="D76" s="106">
        <v>469</v>
      </c>
      <c r="E76" s="107">
        <f>IF(ISNUMBER(D76), (D76 - $B76) / $B76, "")</f>
        <v>-1.4705882352941176E-2</v>
      </c>
      <c r="F76" s="108">
        <f>IF(ISNUMBER(D76), $B91 * E76, "")</f>
        <v>-2205.8823529411766</v>
      </c>
      <c r="G76" s="109">
        <v>458</v>
      </c>
      <c r="H76" s="107">
        <f>IF(ISNUMBER(G76), (G76 - $B76) / $B76, "")</f>
        <v>-3.7815126050420166E-2</v>
      </c>
      <c r="I76" s="110">
        <f>IF(ISNUMBER(G76), $B91 * H76, "")</f>
        <v>-5672.2689075630251</v>
      </c>
      <c r="J76" s="106">
        <v>457</v>
      </c>
      <c r="K76" s="107">
        <f>IF(ISNUMBER(J76), (J76 - $B76) / $B76, "")</f>
        <v>-3.9915966386554619E-2</v>
      </c>
      <c r="L76" s="108">
        <f>IF(ISNUMBER(J76), $B91 * K76, "")</f>
        <v>-5987.3949579831924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25" t="s">
        <v>86</v>
      </c>
      <c r="B77" s="126">
        <v>388</v>
      </c>
      <c r="C77" s="77">
        <v>7.7922078000000001E-3</v>
      </c>
      <c r="D77" s="15">
        <v>393</v>
      </c>
      <c r="E77" s="32">
        <f t="shared" ref="E77:E80" si="34">IF(ISNUMBER(D77), (D77 - $B77) / $B77, "")</f>
        <v>1.2886597938144329E-2</v>
      </c>
      <c r="F77" s="18">
        <f>IF(ISNUMBER(D77), $B91 * E77, "")</f>
        <v>1932.9896907216494</v>
      </c>
      <c r="G77" s="31">
        <v>391</v>
      </c>
      <c r="H77" s="32">
        <f t="shared" ref="H77:H80" si="35">IF(ISNUMBER(G77), (G77 - $B77) / $B77, "")</f>
        <v>7.7319587628865982E-3</v>
      </c>
      <c r="I77" s="101">
        <f>IF(ISNUMBER(G77), $B91 * H77, "")</f>
        <v>1159.7938144329896</v>
      </c>
      <c r="J77" s="15">
        <v>390</v>
      </c>
      <c r="K77" s="32">
        <f t="shared" ref="K77:K80" si="36">IF(ISNUMBER(J77), (J77 - $B77) / $B77, "")</f>
        <v>5.1546391752577319E-3</v>
      </c>
      <c r="L77" s="18">
        <f>IF(ISNUMBER(J77), $B91 * K77, "")</f>
        <v>773.19587628865975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25" t="s">
        <v>160</v>
      </c>
      <c r="B78" s="126">
        <v>109</v>
      </c>
      <c r="C78" s="77">
        <v>0</v>
      </c>
      <c r="D78" s="15">
        <v>108</v>
      </c>
      <c r="E78" s="32">
        <f t="shared" si="34"/>
        <v>-9.1743119266055051E-3</v>
      </c>
      <c r="F78" s="18">
        <f>IF(ISNUMBER(D78), $B91 * E78, "")</f>
        <v>-1376.1467889908258</v>
      </c>
      <c r="G78" s="31">
        <v>108</v>
      </c>
      <c r="H78" s="32">
        <f t="shared" si="35"/>
        <v>-9.1743119266055051E-3</v>
      </c>
      <c r="I78" s="101">
        <f>IF(ISNUMBER(G78), $B91 * H78, "")</f>
        <v>-1376.1467889908258</v>
      </c>
      <c r="J78" s="15">
        <v>107</v>
      </c>
      <c r="K78" s="32">
        <f t="shared" si="36"/>
        <v>-1.834862385321101E-2</v>
      </c>
      <c r="L78" s="18">
        <f>IF(ISNUMBER(J78), $B91 * K78, "")</f>
        <v>-2752.2935779816517</v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25" t="s">
        <v>150</v>
      </c>
      <c r="B79" s="126">
        <v>121</v>
      </c>
      <c r="C79" s="77">
        <v>0</v>
      </c>
      <c r="D79" s="15">
        <v>122</v>
      </c>
      <c r="E79" s="32">
        <f t="shared" si="34"/>
        <v>8.2644628099173556E-3</v>
      </c>
      <c r="F79" s="18">
        <f>IF(ISNUMBER(D79), $B91 * E79, "")</f>
        <v>1239.6694214876034</v>
      </c>
      <c r="G79" s="31">
        <v>124</v>
      </c>
      <c r="H79" s="32">
        <f t="shared" si="35"/>
        <v>2.4793388429752067E-2</v>
      </c>
      <c r="I79" s="101">
        <f>IF(ISNUMBER(G79), $B91 * H79, "")</f>
        <v>3719.0082644628101</v>
      </c>
      <c r="J79" s="15">
        <v>124</v>
      </c>
      <c r="K79" s="32">
        <f t="shared" si="36"/>
        <v>2.4793388429752067E-2</v>
      </c>
      <c r="L79" s="18">
        <f>IF(ISNUMBER(J79), $B91 * K79, "")</f>
        <v>3719.0082644628101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130</v>
      </c>
      <c r="B80" s="131">
        <v>116</v>
      </c>
      <c r="C80" s="79">
        <v>0</v>
      </c>
      <c r="D80" s="24">
        <v>115</v>
      </c>
      <c r="E80" s="25">
        <f t="shared" si="34"/>
        <v>-8.6206896551724137E-3</v>
      </c>
      <c r="F80" s="104">
        <f>IF(ISNUMBER(D80), $B91 * E80, "")</f>
        <v>-1293.1034482758621</v>
      </c>
      <c r="G80" s="102">
        <v>113</v>
      </c>
      <c r="H80" s="25">
        <f t="shared" si="35"/>
        <v>-2.5862068965517241E-2</v>
      </c>
      <c r="I80" s="103">
        <f>IF(ISNUMBER(G80), $B91 * H80, "")</f>
        <v>-3879.3103448275861</v>
      </c>
      <c r="J80" s="24">
        <v>115</v>
      </c>
      <c r="K80" s="25">
        <f t="shared" si="36"/>
        <v>-8.6206896551724137E-3</v>
      </c>
      <c r="L80" s="104">
        <f>IF(ISNUMBER(J80), $B91 * K80, "")</f>
        <v>-1293.1034482758621</v>
      </c>
      <c r="M80" s="102"/>
      <c r="N80" s="25" t="str">
        <f t="shared" si="37"/>
        <v/>
      </c>
      <c r="O80" s="104" t="str">
        <f>IF(ISNUMBER(M80), $B91 * N80, "")</f>
        <v/>
      </c>
      <c r="Q80" s="268"/>
      <c r="R80" s="269"/>
      <c r="S80" s="270"/>
    </row>
    <row r="81" spans="1:19">
      <c r="A81" s="123" t="s">
        <v>212</v>
      </c>
      <c r="B81" s="124">
        <v>963</v>
      </c>
      <c r="C81" s="76">
        <v>0</v>
      </c>
      <c r="D81" s="13">
        <v>957</v>
      </c>
      <c r="E81" s="14">
        <f>IF(ISNUMBER(D81), (D81 - $B81) / $B81, "")</f>
        <v>-6.2305295950155761E-3</v>
      </c>
      <c r="F81" s="16">
        <f>IF(ISNUMBER(D81), $B91 * E81, "")</f>
        <v>-934.57943925233644</v>
      </c>
      <c r="G81" s="29">
        <v>953</v>
      </c>
      <c r="H81" s="14">
        <f>IF(ISNUMBER(G81), (G81 - $B81) / $B81, "")</f>
        <v>-1.0384215991692628E-2</v>
      </c>
      <c r="I81" s="100">
        <f>IF(ISNUMBER(G81), $B91 * H81, "")</f>
        <v>-1557.6323987538942</v>
      </c>
      <c r="J81" s="13">
        <v>953</v>
      </c>
      <c r="K81" s="14">
        <f>IF(ISNUMBER(J81), (J81 - $B81) / $B81, "")</f>
        <v>-1.0384215991692628E-2</v>
      </c>
      <c r="L81" s="16">
        <f>IF(ISNUMBER(J81), $B91 * K81, "")</f>
        <v>-1557.6323987538942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25" t="s">
        <v>330</v>
      </c>
      <c r="B82" s="126">
        <v>436</v>
      </c>
      <c r="C82" s="77">
        <v>-4.5662100000000002E-3</v>
      </c>
      <c r="D82" s="15">
        <v>436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445</v>
      </c>
      <c r="H82" s="32">
        <f t="shared" ref="H82:H85" si="39">IF(ISNUMBER(G82), (G82 - $B82) / $B82, "")</f>
        <v>2.0642201834862386E-2</v>
      </c>
      <c r="I82" s="101">
        <f>IF(ISNUMBER(G82), $B91 * H82, "")</f>
        <v>3096.330275229358</v>
      </c>
      <c r="J82" s="15">
        <v>447</v>
      </c>
      <c r="K82" s="32">
        <f t="shared" ref="K82:K85" si="40">IF(ISNUMBER(J82), (J82 - $B82) / $B82, "")</f>
        <v>2.5229357798165139E-2</v>
      </c>
      <c r="L82" s="18">
        <f>IF(ISNUMBER(J82), $B91 * K82, "")</f>
        <v>3784.4036697247707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25" t="s">
        <v>57</v>
      </c>
      <c r="B83" s="126">
        <v>206</v>
      </c>
      <c r="C83" s="77">
        <v>-4.8309179000000004E-3</v>
      </c>
      <c r="D83" s="15">
        <v>206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-4.8543689320388345E-3</v>
      </c>
      <c r="I83" s="101">
        <f>IF(ISNUMBER(G83), $B91 * H83, "")</f>
        <v>-728.15533980582518</v>
      </c>
      <c r="J83" s="15">
        <v>206</v>
      </c>
      <c r="K83" s="32">
        <f t="shared" si="40"/>
        <v>0</v>
      </c>
      <c r="L83" s="18">
        <f>IF(ISNUMBER(J83), $B91 * K83, "")</f>
        <v>0</v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25" t="s">
        <v>122</v>
      </c>
      <c r="B84" s="126">
        <v>576</v>
      </c>
      <c r="C84" s="77">
        <v>-5.1813472000000003E-3</v>
      </c>
      <c r="D84" s="15">
        <v>579</v>
      </c>
      <c r="E84" s="32">
        <f t="shared" si="38"/>
        <v>5.208333333333333E-3</v>
      </c>
      <c r="F84" s="18">
        <f>IF(ISNUMBER(D84), $B91 * E84, "")</f>
        <v>781.25</v>
      </c>
      <c r="G84" s="31">
        <v>581</v>
      </c>
      <c r="H84" s="32">
        <f t="shared" si="39"/>
        <v>8.6805555555555559E-3</v>
      </c>
      <c r="I84" s="101">
        <f>IF(ISNUMBER(G84), $B91 * H84, "")</f>
        <v>1302.0833333333335</v>
      </c>
      <c r="J84" s="15">
        <v>578</v>
      </c>
      <c r="K84" s="32">
        <f t="shared" si="40"/>
        <v>3.472222222222222E-3</v>
      </c>
      <c r="L84" s="18">
        <f>IF(ISNUMBER(J84), $B91 * K84, "")</f>
        <v>520.83333333333326</v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27" t="s">
        <v>128</v>
      </c>
      <c r="B85" s="128">
        <v>139</v>
      </c>
      <c r="C85" s="78">
        <v>-1.4184397200000001E-2</v>
      </c>
      <c r="D85" s="20">
        <v>143</v>
      </c>
      <c r="E85" s="21">
        <f t="shared" si="38"/>
        <v>2.8776978417266189E-2</v>
      </c>
      <c r="F85" s="22">
        <f>IF(ISNUMBER(D85), $B91 * E85, "")</f>
        <v>4316.5467625899282</v>
      </c>
      <c r="G85" s="30">
        <v>142</v>
      </c>
      <c r="H85" s="21">
        <f t="shared" si="39"/>
        <v>2.1582733812949641E-2</v>
      </c>
      <c r="I85" s="105">
        <f>IF(ISNUMBER(G85), $B91 * H85, "")</f>
        <v>3237.4100719424464</v>
      </c>
      <c r="J85" s="20">
        <v>143</v>
      </c>
      <c r="K85" s="21">
        <f t="shared" si="40"/>
        <v>2.8776978417266189E-2</v>
      </c>
      <c r="L85" s="22">
        <f>IF(ISNUMBER(J85), $B91 * K85, "")</f>
        <v>4316.5467625899282</v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25" t="s">
        <v>236</v>
      </c>
      <c r="B86" s="129">
        <v>126</v>
      </c>
      <c r="C86" s="80">
        <v>-1.5625E-2</v>
      </c>
      <c r="D86" s="106">
        <v>123</v>
      </c>
      <c r="E86" s="107">
        <f>IF(ISNUMBER(D86), (D86 - $B86) / $B86, "")</f>
        <v>-2.3809523809523808E-2</v>
      </c>
      <c r="F86" s="108">
        <f>IF(ISNUMBER(D86), $B91 * E86, "")</f>
        <v>-3571.4285714285711</v>
      </c>
      <c r="G86" s="109">
        <v>125</v>
      </c>
      <c r="H86" s="107">
        <f>IF(ISNUMBER(G86), (G86 - $B86) / $B86, "")</f>
        <v>-7.9365079365079361E-3</v>
      </c>
      <c r="I86" s="110">
        <f>IF(ISNUMBER(G86), $B91 * H86, "")</f>
        <v>-1190.4761904761904</v>
      </c>
      <c r="J86" s="106">
        <v>124</v>
      </c>
      <c r="K86" s="107">
        <f>IF(ISNUMBER(J86), (J86 - $B86) / $B86, "")</f>
        <v>-1.5873015873015872E-2</v>
      </c>
      <c r="L86" s="108">
        <f>IF(ISNUMBER(J86), $B91 * K86, "")</f>
        <v>-2380.9523809523807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25" t="s">
        <v>240</v>
      </c>
      <c r="B87" s="126">
        <v>616</v>
      </c>
      <c r="C87" s="77">
        <v>-1.5974440900000001E-2</v>
      </c>
      <c r="D87" s="15">
        <v>628</v>
      </c>
      <c r="E87" s="32">
        <f t="shared" ref="E87:E90" si="42">IF(ISNUMBER(D87), (D87 - $B87) / $B87, "")</f>
        <v>1.948051948051948E-2</v>
      </c>
      <c r="F87" s="18">
        <f>IF(ISNUMBER(D87), $B91 * E87, "")</f>
        <v>2922.0779220779218</v>
      </c>
      <c r="G87" s="31">
        <v>626</v>
      </c>
      <c r="H87" s="32">
        <f t="shared" ref="H87:H90" si="43">IF(ISNUMBER(G87), (G87 - $B87) / $B87, "")</f>
        <v>1.6233766233766232E-2</v>
      </c>
      <c r="I87" s="101">
        <f>IF(ISNUMBER(G87), $B91 * H87, "")</f>
        <v>2435.0649350649346</v>
      </c>
      <c r="J87" s="15">
        <v>625</v>
      </c>
      <c r="K87" s="32">
        <f t="shared" ref="K87:K90" si="44">IF(ISNUMBER(J87), (J87 - $B87) / $B87, "")</f>
        <v>1.461038961038961E-2</v>
      </c>
      <c r="L87" s="18">
        <f>IF(ISNUMBER(J87), $B91 * K87, "")</f>
        <v>2191.5584415584417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25" t="s">
        <v>80</v>
      </c>
      <c r="B88" s="126">
        <v>840</v>
      </c>
      <c r="C88" s="77">
        <v>-1.6393442599999999E-2</v>
      </c>
      <c r="D88" s="15">
        <v>841</v>
      </c>
      <c r="E88" s="32">
        <f t="shared" si="42"/>
        <v>1.1904761904761906E-3</v>
      </c>
      <c r="F88" s="18">
        <f>IF(ISNUMBER(D88), $B91 * E88, "")</f>
        <v>178.57142857142858</v>
      </c>
      <c r="G88" s="31">
        <v>846</v>
      </c>
      <c r="H88" s="32">
        <f t="shared" si="43"/>
        <v>7.1428571428571426E-3</v>
      </c>
      <c r="I88" s="101">
        <f>IF(ISNUMBER(G88), $B91 * H88, "")</f>
        <v>1071.4285714285713</v>
      </c>
      <c r="J88" s="15">
        <v>847</v>
      </c>
      <c r="K88" s="32">
        <f t="shared" si="44"/>
        <v>8.3333333333333332E-3</v>
      </c>
      <c r="L88" s="18">
        <f>IF(ISNUMBER(J88), $B91 * K88, "")</f>
        <v>1250</v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25" t="s">
        <v>116</v>
      </c>
      <c r="B89" s="126">
        <v>227</v>
      </c>
      <c r="C89" s="77">
        <v>-1.73160173E-2</v>
      </c>
      <c r="D89" s="15">
        <v>227</v>
      </c>
      <c r="E89" s="32">
        <f t="shared" si="42"/>
        <v>0</v>
      </c>
      <c r="F89" s="18">
        <f>IF(ISNUMBER(D89), $B91 * E89, "")</f>
        <v>0</v>
      </c>
      <c r="G89" s="31">
        <v>226</v>
      </c>
      <c r="H89" s="32">
        <f t="shared" si="43"/>
        <v>-4.4052863436123352E-3</v>
      </c>
      <c r="I89" s="101">
        <f>IF(ISNUMBER(G89), $B91 * H89, "")</f>
        <v>-660.79295154185024</v>
      </c>
      <c r="J89" s="15">
        <v>225</v>
      </c>
      <c r="K89" s="32">
        <f t="shared" si="44"/>
        <v>-8.8105726872246704E-3</v>
      </c>
      <c r="L89" s="18">
        <f>IF(ISNUMBER(J89), $B91 * K89, "")</f>
        <v>-1321.5859030837005</v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130" t="s">
        <v>126</v>
      </c>
      <c r="B90" s="131">
        <v>147</v>
      </c>
      <c r="C90" s="79">
        <v>-0.02</v>
      </c>
      <c r="D90" s="24">
        <v>146</v>
      </c>
      <c r="E90" s="25">
        <f t="shared" si="42"/>
        <v>-6.8027210884353739E-3</v>
      </c>
      <c r="F90" s="104">
        <f>IF(ISNUMBER(D90), $B91 * E90, "")</f>
        <v>-1020.408163265306</v>
      </c>
      <c r="G90" s="102">
        <v>144</v>
      </c>
      <c r="H90" s="25">
        <f t="shared" si="43"/>
        <v>-2.0408163265306121E-2</v>
      </c>
      <c r="I90" s="103">
        <f>IF(ISNUMBER(G90), $B91 * H90, "")</f>
        <v>-3061.2244897959181</v>
      </c>
      <c r="J90" s="24">
        <v>144</v>
      </c>
      <c r="K90" s="25">
        <f t="shared" si="44"/>
        <v>-2.0408163265306121E-2</v>
      </c>
      <c r="L90" s="104">
        <f>IF(ISNUMBER(J90), $B91 * K90, "")</f>
        <v>-3061.2244897959181</v>
      </c>
      <c r="M90" s="102"/>
      <c r="N90" s="25" t="str">
        <f t="shared" si="45"/>
        <v/>
      </c>
      <c r="O90" s="104" t="str">
        <f>IF(ISNUMBER(M90), $B91 * N90, "")</f>
        <v/>
      </c>
      <c r="Q90" s="284"/>
      <c r="R90" s="285"/>
      <c r="S90" s="286"/>
    </row>
    <row r="91" spans="1:19" ht="17.25" thickBot="1">
      <c r="A91" s="132" t="s">
        <v>268</v>
      </c>
      <c r="B91" s="292">
        <f>$B$37</f>
        <v>150000</v>
      </c>
      <c r="C91" s="293"/>
      <c r="D91" s="26" t="s">
        <v>269</v>
      </c>
      <c r="E91" s="27">
        <f>IF(COUNT(E71:E90), SUM(E71:E90) / COUNT(E71:E90), 0)</f>
        <v>-8.3799003429188296E-3</v>
      </c>
      <c r="F91" s="28">
        <f>SUM(F71:F90)</f>
        <v>-25139.701028756495</v>
      </c>
      <c r="G91" s="26" t="s">
        <v>269</v>
      </c>
      <c r="H91" s="27">
        <f>IF(COUNT(H71:H90), SUM(H71:H90) / COUNT(H71:H90), 0)</f>
        <v>-1.0693148202601133E-2</v>
      </c>
      <c r="I91" s="28">
        <f>SUM(I71:I90)</f>
        <v>-32079.444607803387</v>
      </c>
      <c r="J91" s="26" t="s">
        <v>269</v>
      </c>
      <c r="K91" s="27">
        <f>IF(COUNT(K71:K90), SUM(K71:K90) / COUNT(K71:K90), 0)</f>
        <v>-1.0929110296057219E-2</v>
      </c>
      <c r="L91" s="28">
        <f>SUM(L71:L90)</f>
        <v>-32787.330888171651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9" t="s">
        <v>265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76149000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-5.1864238000000002E-3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2021-10-19(화) 오전 00:00</v>
      </c>
      <c r="C96" s="297"/>
      <c r="D96" s="256" t="str">
        <f>TEXT($G$1, "[$-ko-KR]yyyy-mm-dd(ddd) ") &amp; "오후 14:00"</f>
        <v>2021-10-19(화) 오후 14:00</v>
      </c>
      <c r="E96" s="257"/>
      <c r="F96" s="258"/>
      <c r="G96" s="256" t="str">
        <f>TEXT($G$1, "[$-ko-KR]yyyy-mm-dd(ddd) ") &amp; "오후 19:00"</f>
        <v>2021-10-19(화) 오후 19:00</v>
      </c>
      <c r="H96" s="257"/>
      <c r="I96" s="258"/>
      <c r="J96" s="256" t="str">
        <f>TEXT($G$1, "[$-ko-KR]yyyy-mm-dd(ddd) ") &amp; "오후 21:00"</f>
        <v>2021-10-19(화) 오후 21:00</v>
      </c>
      <c r="K96" s="257"/>
      <c r="L96" s="258"/>
      <c r="M96" s="256" t="str">
        <f>TEXT($G$1+1, "[$-ko-KR]yyyy-mm-dd(ddd) ") &amp; "오전 00:00"</f>
        <v>2021-10-20(수)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30" t="s">
        <v>58</v>
      </c>
      <c r="H97" s="231" t="s">
        <v>266</v>
      </c>
      <c r="I97" s="23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9"/>
      <c r="R97" s="259"/>
      <c r="S97" s="259"/>
    </row>
    <row r="98" spans="1:19" ht="17.25" thickBot="1">
      <c r="A98" s="123" t="s">
        <v>142</v>
      </c>
      <c r="B98" s="124">
        <v>139</v>
      </c>
      <c r="C98" s="76">
        <v>0.27522935780000002</v>
      </c>
      <c r="D98" s="13">
        <v>121</v>
      </c>
      <c r="E98" s="14">
        <f>IF(ISNUMBER(D98), (D98 - $B98) / $B98, "")</f>
        <v>-0.12949640287769784</v>
      </c>
      <c r="F98" s="16">
        <f>IF(ISNUMBER(D98), $B118 * E98, "")</f>
        <v>-19424.460431654676</v>
      </c>
      <c r="G98" s="29">
        <v>119</v>
      </c>
      <c r="H98" s="14">
        <f>IF(ISNUMBER(G98), (G98 - $B98) / $B98, "")</f>
        <v>-0.14388489208633093</v>
      </c>
      <c r="I98" s="100">
        <f>IF(ISNUMBER(G98), $B118 * H98, "")</f>
        <v>-21582.733812949638</v>
      </c>
      <c r="J98" s="13">
        <v>120</v>
      </c>
      <c r="K98" s="14">
        <f>IF(ISNUMBER(J98), (J98 - $B98) / $B98, "")</f>
        <v>-0.1366906474820144</v>
      </c>
      <c r="L98" s="16">
        <f>IF(ISNUMBER(J98), $B118 * K98, "")</f>
        <v>-20503.597122302159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25" t="s">
        <v>166</v>
      </c>
      <c r="B99" s="126">
        <v>3035</v>
      </c>
      <c r="C99" s="77">
        <v>9.9637681199999995E-2</v>
      </c>
      <c r="D99" s="15">
        <v>2935</v>
      </c>
      <c r="E99" s="32">
        <f t="shared" ref="E99:E102" si="46">IF(ISNUMBER(D99), (D99 - $B99) / $B99, "")</f>
        <v>-3.2948929159802305E-2</v>
      </c>
      <c r="F99" s="18">
        <f>IF(ISNUMBER(D99), $B118 * E99, "")</f>
        <v>-4942.3393739703461</v>
      </c>
      <c r="G99" s="31">
        <v>2885</v>
      </c>
      <c r="H99" s="32">
        <f t="shared" ref="H99:H102" si="47">IF(ISNUMBER(G99), (G99 - $B99) / $B99, "")</f>
        <v>-4.9423393739703461E-2</v>
      </c>
      <c r="I99" s="101">
        <f>IF(ISNUMBER(G99), $B118 * H99, "")</f>
        <v>-7413.5090609555191</v>
      </c>
      <c r="J99" s="15">
        <v>2855</v>
      </c>
      <c r="K99" s="32">
        <f t="shared" ref="K99:K102" si="48">IF(ISNUMBER(J99), (J99 - $B99) / $B99, "")</f>
        <v>-5.9308072487644151E-2</v>
      </c>
      <c r="L99" s="18">
        <f>IF(ISNUMBER(J99), $B118 * K99, "")</f>
        <v>-8896.2108731466233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25" t="s">
        <v>228</v>
      </c>
      <c r="B100" s="126">
        <v>363</v>
      </c>
      <c r="C100" s="77">
        <v>6.7647058800000007E-2</v>
      </c>
      <c r="D100" s="15">
        <v>355</v>
      </c>
      <c r="E100" s="32">
        <f t="shared" si="46"/>
        <v>-2.2038567493112948E-2</v>
      </c>
      <c r="F100" s="18">
        <f>IF(ISNUMBER(D100), $B118 * E100, "")</f>
        <v>-3305.7851239669421</v>
      </c>
      <c r="G100" s="31">
        <v>357</v>
      </c>
      <c r="H100" s="32">
        <f t="shared" si="47"/>
        <v>-1.6528925619834711E-2</v>
      </c>
      <c r="I100" s="101">
        <f>IF(ISNUMBER(G100), $B118 * H100, "")</f>
        <v>-2479.3388429752067</v>
      </c>
      <c r="J100" s="15">
        <v>356</v>
      </c>
      <c r="K100" s="32">
        <f t="shared" si="48"/>
        <v>-1.928374655647383E-2</v>
      </c>
      <c r="L100" s="18">
        <f>IF(ISNUMBER(J100), $B118 * K100, "")</f>
        <v>-2892.5619834710747</v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25" t="s">
        <v>264</v>
      </c>
      <c r="B101" s="126">
        <v>312</v>
      </c>
      <c r="C101" s="77">
        <v>6.4846416399999995E-2</v>
      </c>
      <c r="D101" s="15">
        <v>309</v>
      </c>
      <c r="E101" s="32">
        <f t="shared" si="46"/>
        <v>-9.6153846153846159E-3</v>
      </c>
      <c r="F101" s="18">
        <f>IF(ISNUMBER(D101), $B118 * E101, "")</f>
        <v>-1442.3076923076924</v>
      </c>
      <c r="G101" s="31">
        <v>304</v>
      </c>
      <c r="H101" s="32">
        <f t="shared" si="47"/>
        <v>-2.564102564102564E-2</v>
      </c>
      <c r="I101" s="101">
        <f>IF(ISNUMBER(G101), $B118 * H101, "")</f>
        <v>-3846.1538461538462</v>
      </c>
      <c r="J101" s="15">
        <v>303</v>
      </c>
      <c r="K101" s="32">
        <f t="shared" si="48"/>
        <v>-2.8846153846153848E-2</v>
      </c>
      <c r="L101" s="18">
        <f>IF(ISNUMBER(J101), $B118 * K101, "")</f>
        <v>-4326.9230769230771</v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27" t="s">
        <v>194</v>
      </c>
      <c r="B102" s="128">
        <v>4385</v>
      </c>
      <c r="C102" s="78">
        <v>6.0459492099999998E-2</v>
      </c>
      <c r="D102" s="20">
        <v>4270</v>
      </c>
      <c r="E102" s="21">
        <f t="shared" si="46"/>
        <v>-2.6225769669327253E-2</v>
      </c>
      <c r="F102" s="22">
        <f>IF(ISNUMBER(D102), $B118 * E102, "")</f>
        <v>-3933.8654503990879</v>
      </c>
      <c r="G102" s="30">
        <v>4175</v>
      </c>
      <c r="H102" s="21">
        <f t="shared" si="47"/>
        <v>-4.789053591790194E-2</v>
      </c>
      <c r="I102" s="105">
        <f>IF(ISNUMBER(G102), $B118 * H102, "")</f>
        <v>-7183.5803876852906</v>
      </c>
      <c r="J102" s="20">
        <v>4165</v>
      </c>
      <c r="K102" s="21">
        <f t="shared" si="48"/>
        <v>-5.0171037628278223E-2</v>
      </c>
      <c r="L102" s="22">
        <f>IF(ISNUMBER(J102), $B118 * K102, "")</f>
        <v>-7525.6556442417332</v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25" t="s">
        <v>106</v>
      </c>
      <c r="B103" s="129">
        <v>2480</v>
      </c>
      <c r="C103" s="80">
        <v>3.1185031200000001E-2</v>
      </c>
      <c r="D103" s="106">
        <v>2550</v>
      </c>
      <c r="E103" s="107">
        <f>IF(ISNUMBER(D103), (D103 - $B103) / $B103, "")</f>
        <v>2.8225806451612902E-2</v>
      </c>
      <c r="F103" s="108">
        <f>IF(ISNUMBER(D103), $B118 * E103, "")</f>
        <v>4233.8709677419356</v>
      </c>
      <c r="G103" s="109">
        <v>2490</v>
      </c>
      <c r="H103" s="107">
        <f>IF(ISNUMBER(G103), (G103 - $B103) / $B103, "")</f>
        <v>4.0322580645161289E-3</v>
      </c>
      <c r="I103" s="110">
        <f>IF(ISNUMBER(G103), $B118 * H103, "")</f>
        <v>604.83870967741939</v>
      </c>
      <c r="J103" s="106">
        <v>2515</v>
      </c>
      <c r="K103" s="107">
        <f>IF(ISNUMBER(J103), (J103 - $B103) / $B103, "")</f>
        <v>1.4112903225806451E-2</v>
      </c>
      <c r="L103" s="108">
        <f>IF(ISNUMBER(J103), $B118 * K103, "")</f>
        <v>2116.9354838709678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25" t="s">
        <v>108</v>
      </c>
      <c r="B104" s="126">
        <v>173</v>
      </c>
      <c r="C104" s="77">
        <v>2.9761904799999999E-2</v>
      </c>
      <c r="D104" s="15">
        <v>170</v>
      </c>
      <c r="E104" s="32">
        <f t="shared" ref="E104:E107" si="50">IF(ISNUMBER(D104), (D104 - $B104) / $B104, "")</f>
        <v>-1.7341040462427744E-2</v>
      </c>
      <c r="F104" s="18">
        <f>IF(ISNUMBER(D104), $B118 * E104, "")</f>
        <v>-2601.1560693641618</v>
      </c>
      <c r="G104" s="31">
        <v>171</v>
      </c>
      <c r="H104" s="32">
        <f t="shared" ref="H104:H107" si="51">IF(ISNUMBER(G104), (G104 - $B104) / $B104, "")</f>
        <v>-1.1560693641618497E-2</v>
      </c>
      <c r="I104" s="101">
        <f>IF(ISNUMBER(G104), $B118 * H104, "")</f>
        <v>-1734.1040462427745</v>
      </c>
      <c r="J104" s="15">
        <v>170</v>
      </c>
      <c r="K104" s="32">
        <f t="shared" ref="K104:K107" si="52">IF(ISNUMBER(J104), (J104 - $B104) / $B104, "")</f>
        <v>-1.7341040462427744E-2</v>
      </c>
      <c r="L104" s="18">
        <f>IF(ISNUMBER(J104), $B118 * K104, "")</f>
        <v>-2601.1560693641618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25" t="s">
        <v>334</v>
      </c>
      <c r="B105" s="126">
        <v>1850</v>
      </c>
      <c r="C105" s="77">
        <v>2.77777778E-2</v>
      </c>
      <c r="D105" s="15">
        <v>1850</v>
      </c>
      <c r="E105" s="32">
        <f t="shared" si="50"/>
        <v>0</v>
      </c>
      <c r="F105" s="18">
        <f>IF(ISNUMBER(D105), $B118 * E105, "")</f>
        <v>0</v>
      </c>
      <c r="G105" s="31">
        <v>1830</v>
      </c>
      <c r="H105" s="32">
        <f t="shared" si="51"/>
        <v>-1.0810810810810811E-2</v>
      </c>
      <c r="I105" s="101">
        <f>IF(ISNUMBER(G105), $B118 * H105, "")</f>
        <v>-1621.6216216216217</v>
      </c>
      <c r="J105" s="15">
        <v>1825</v>
      </c>
      <c r="K105" s="32">
        <f t="shared" si="52"/>
        <v>-1.3513513513513514E-2</v>
      </c>
      <c r="L105" s="18">
        <f>IF(ISNUMBER(J105), $B118 * K105, "")</f>
        <v>-2027.0270270270271</v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25" t="s">
        <v>158</v>
      </c>
      <c r="B106" s="126">
        <v>1620</v>
      </c>
      <c r="C106" s="77">
        <v>1.8867924500000001E-2</v>
      </c>
      <c r="D106" s="15">
        <v>1550</v>
      </c>
      <c r="E106" s="32">
        <f t="shared" si="50"/>
        <v>-4.3209876543209874E-2</v>
      </c>
      <c r="F106" s="18">
        <f>IF(ISNUMBER(D106), $B118 * E106, "")</f>
        <v>-6481.4814814814808</v>
      </c>
      <c r="G106" s="31">
        <v>1550</v>
      </c>
      <c r="H106" s="32">
        <f t="shared" si="51"/>
        <v>-4.3209876543209874E-2</v>
      </c>
      <c r="I106" s="101">
        <f>IF(ISNUMBER(G106), $B118 * H106, "")</f>
        <v>-6481.4814814814808</v>
      </c>
      <c r="J106" s="15">
        <v>1540</v>
      </c>
      <c r="K106" s="32">
        <f t="shared" si="52"/>
        <v>-4.9382716049382713E-2</v>
      </c>
      <c r="L106" s="18">
        <f>IF(ISNUMBER(J106), $B118 * K106, "")</f>
        <v>-7407.4074074074069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114</v>
      </c>
      <c r="B107" s="131">
        <v>6965</v>
      </c>
      <c r="C107" s="79">
        <v>1.8274853800000001E-2</v>
      </c>
      <c r="D107" s="24">
        <v>6695</v>
      </c>
      <c r="E107" s="25">
        <f t="shared" si="50"/>
        <v>-3.8765254845656856E-2</v>
      </c>
      <c r="F107" s="104">
        <f>IF(ISNUMBER(D107), $B118 * E107, "")</f>
        <v>-5814.7882268485282</v>
      </c>
      <c r="G107" s="102">
        <v>6725</v>
      </c>
      <c r="H107" s="25">
        <f t="shared" si="51"/>
        <v>-3.4458004307250538E-2</v>
      </c>
      <c r="I107" s="103">
        <f>IF(ISNUMBER(G107), $B118 * H107, "")</f>
        <v>-5168.7006460875809</v>
      </c>
      <c r="J107" s="24">
        <v>6715</v>
      </c>
      <c r="K107" s="25">
        <f t="shared" si="52"/>
        <v>-3.5893754486719311E-2</v>
      </c>
      <c r="L107" s="104">
        <f>IF(ISNUMBER(J107), $B118 * K107, "")</f>
        <v>-5384.0631730078967</v>
      </c>
      <c r="M107" s="102"/>
      <c r="N107" s="25" t="str">
        <f t="shared" si="53"/>
        <v/>
      </c>
      <c r="O107" s="104" t="str">
        <f>IF(ISNUMBER(M107), $B118 * N107, "")</f>
        <v/>
      </c>
      <c r="Q107" s="268"/>
      <c r="R107" s="269"/>
      <c r="S107" s="270"/>
    </row>
    <row r="108" spans="1:19">
      <c r="A108" s="123" t="s">
        <v>112</v>
      </c>
      <c r="B108" s="124">
        <v>903</v>
      </c>
      <c r="C108" s="76">
        <v>1.2331838600000001E-2</v>
      </c>
      <c r="D108" s="13">
        <v>907</v>
      </c>
      <c r="E108" s="14">
        <f>IF(ISNUMBER(D108), (D108 - $B108) / $B108, "")</f>
        <v>4.4296788482834993E-3</v>
      </c>
      <c r="F108" s="16">
        <f>IF(ISNUMBER(D108), $B118 * E108, "")</f>
        <v>664.45182724252493</v>
      </c>
      <c r="G108" s="29">
        <v>901</v>
      </c>
      <c r="H108" s="14">
        <f>IF(ISNUMBER(G108), (G108 - $B108) / $B108, "")</f>
        <v>-2.2148394241417496E-3</v>
      </c>
      <c r="I108" s="100">
        <f>IF(ISNUMBER(G108), $B118 * H108, "")</f>
        <v>-332.22591362126246</v>
      </c>
      <c r="J108" s="13">
        <v>899</v>
      </c>
      <c r="K108" s="14">
        <f>IF(ISNUMBER(J108), (J108 - $B108) / $B108, "")</f>
        <v>-4.4296788482834993E-3</v>
      </c>
      <c r="L108" s="16">
        <f>IF(ISNUMBER(J108), $B118 * K108, "")</f>
        <v>-664.45182724252493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25" t="s">
        <v>84</v>
      </c>
      <c r="B109" s="126">
        <v>5515</v>
      </c>
      <c r="C109" s="77">
        <v>1.19266055E-2</v>
      </c>
      <c r="D109" s="15">
        <v>5505</v>
      </c>
      <c r="E109" s="32">
        <f t="shared" ref="E109:E112" si="54">IF(ISNUMBER(D109), (D109 - $B109) / $B109, "")</f>
        <v>-1.8132366273798731E-3</v>
      </c>
      <c r="F109" s="18">
        <f>IF(ISNUMBER(D109), $B118 * E109, "")</f>
        <v>-271.98549410698098</v>
      </c>
      <c r="G109" s="31">
        <v>5500</v>
      </c>
      <c r="H109" s="32">
        <f t="shared" ref="H109:H112" si="55">IF(ISNUMBER(G109), (G109 - $B109) / $B109, "")</f>
        <v>-2.7198549410698096E-3</v>
      </c>
      <c r="I109" s="101">
        <f>IF(ISNUMBER(G109), $B118 * H109, "")</f>
        <v>-407.97824116047144</v>
      </c>
      <c r="J109" s="15">
        <v>5480</v>
      </c>
      <c r="K109" s="32">
        <f t="shared" ref="K109:K112" si="56">IF(ISNUMBER(J109), (J109 - $B109) / $B109, "")</f>
        <v>-6.3463281958295557E-3</v>
      </c>
      <c r="L109" s="18">
        <f>IF(ISNUMBER(J109), $B118 * K109, "")</f>
        <v>-951.94922937443334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25" t="s">
        <v>51</v>
      </c>
      <c r="B110" s="126">
        <v>476</v>
      </c>
      <c r="C110" s="77">
        <v>8.4745762999999998E-3</v>
      </c>
      <c r="D110" s="15">
        <v>469</v>
      </c>
      <c r="E110" s="32">
        <f t="shared" si="54"/>
        <v>-1.4705882352941176E-2</v>
      </c>
      <c r="F110" s="18">
        <f>IF(ISNUMBER(D110), $B118 * E110, "")</f>
        <v>-2205.8823529411766</v>
      </c>
      <c r="G110" s="31">
        <v>458</v>
      </c>
      <c r="H110" s="32">
        <f t="shared" si="55"/>
        <v>-3.7815126050420166E-2</v>
      </c>
      <c r="I110" s="101">
        <f>IF(ISNUMBER(G110), $B118 * H110, "")</f>
        <v>-5672.2689075630251</v>
      </c>
      <c r="J110" s="15">
        <v>457</v>
      </c>
      <c r="K110" s="32">
        <f t="shared" si="56"/>
        <v>-3.9915966386554619E-2</v>
      </c>
      <c r="L110" s="18">
        <f>IF(ISNUMBER(J110), $B118 * K110, "")</f>
        <v>-5987.3949579831924</v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25" t="s">
        <v>86</v>
      </c>
      <c r="B111" s="126">
        <v>388</v>
      </c>
      <c r="C111" s="77">
        <v>7.7922078000000001E-3</v>
      </c>
      <c r="D111" s="15">
        <v>393</v>
      </c>
      <c r="E111" s="32">
        <f t="shared" si="54"/>
        <v>1.2886597938144329E-2</v>
      </c>
      <c r="F111" s="18">
        <f>IF(ISNUMBER(D111), $B118 * E111, "")</f>
        <v>1932.9896907216494</v>
      </c>
      <c r="G111" s="31">
        <v>391</v>
      </c>
      <c r="H111" s="32">
        <f t="shared" si="55"/>
        <v>7.7319587628865982E-3</v>
      </c>
      <c r="I111" s="101">
        <f>IF(ISNUMBER(G111), $B118 * H111, "")</f>
        <v>1159.7938144329896</v>
      </c>
      <c r="J111" s="15">
        <v>390</v>
      </c>
      <c r="K111" s="32">
        <f t="shared" si="56"/>
        <v>5.1546391752577319E-3</v>
      </c>
      <c r="L111" s="18">
        <f>IF(ISNUMBER(J111), $B118 * K111, "")</f>
        <v>773.19587628865975</v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27" t="s">
        <v>49</v>
      </c>
      <c r="B112" s="128">
        <v>76402000</v>
      </c>
      <c r="C112" s="78">
        <v>6.1764977000000002E-3</v>
      </c>
      <c r="D112" s="20">
        <v>76712000</v>
      </c>
      <c r="E112" s="21">
        <f t="shared" si="54"/>
        <v>4.0574854061412001E-3</v>
      </c>
      <c r="F112" s="22">
        <f>IF(ISNUMBER(D112), $B118 * E112, "")</f>
        <v>608.62281092117996</v>
      </c>
      <c r="G112" s="30">
        <v>76430000</v>
      </c>
      <c r="H112" s="21">
        <f t="shared" si="55"/>
        <v>3.6648255281275359E-4</v>
      </c>
      <c r="I112" s="105">
        <f>IF(ISNUMBER(G112), $B118 * H112, "")</f>
        <v>54.972382921913038</v>
      </c>
      <c r="J112" s="20">
        <v>76149000</v>
      </c>
      <c r="K112" s="21">
        <f t="shared" si="56"/>
        <v>-3.3114316379152377E-3</v>
      </c>
      <c r="L112" s="22">
        <f>IF(ISNUMBER(J112), $B118 * K112, "")</f>
        <v>-496.71474568728564</v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25" t="s">
        <v>88</v>
      </c>
      <c r="B113" s="129">
        <v>208000</v>
      </c>
      <c r="C113" s="80">
        <v>5.5595842000000003E-3</v>
      </c>
      <c r="D113" s="106">
        <v>207350</v>
      </c>
      <c r="E113" s="107">
        <f>IF(ISNUMBER(D113), (D113 - $B113) / $B113, "")</f>
        <v>-3.1250000000000002E-3</v>
      </c>
      <c r="F113" s="108">
        <f>IF(ISNUMBER(D113), $B118 * E113, "")</f>
        <v>-468.75</v>
      </c>
      <c r="G113" s="109">
        <v>207350</v>
      </c>
      <c r="H113" s="107">
        <f>IF(ISNUMBER(G113), (G113 - $B113) / $B113, "")</f>
        <v>-3.1250000000000002E-3</v>
      </c>
      <c r="I113" s="110">
        <f>IF(ISNUMBER(G113), $B118 * H113, "")</f>
        <v>-468.75</v>
      </c>
      <c r="J113" s="106">
        <v>207250</v>
      </c>
      <c r="K113" s="107">
        <f>IF(ISNUMBER(J113), (J113 - $B113) / $B113, "")</f>
        <v>-3.605769230769231E-3</v>
      </c>
      <c r="L113" s="108">
        <f>IF(ISNUMBER(J113), $B118 * K113, "")</f>
        <v>-540.86538461538464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25" t="s">
        <v>138</v>
      </c>
      <c r="B114" s="126">
        <v>17150</v>
      </c>
      <c r="C114" s="77">
        <v>5.2754982000000001E-3</v>
      </c>
      <c r="D114" s="15">
        <v>17120</v>
      </c>
      <c r="E114" s="32">
        <f t="shared" ref="E114:E117" si="58">IF(ISNUMBER(D114), (D114 - $B114) / $B114, "")</f>
        <v>-1.749271137026239E-3</v>
      </c>
      <c r="F114" s="18">
        <f>IF(ISNUMBER(D114), $B118 * E114, "")</f>
        <v>-262.39067055393588</v>
      </c>
      <c r="G114" s="31">
        <v>17040</v>
      </c>
      <c r="H114" s="32">
        <f t="shared" ref="H114:H117" si="59">IF(ISNUMBER(G114), (G114 - $B114) / $B114, "")</f>
        <v>-6.4139941690962102E-3</v>
      </c>
      <c r="I114" s="101">
        <f>IF(ISNUMBER(G114), $B118 * H114, "")</f>
        <v>-962.09912536443153</v>
      </c>
      <c r="J114" s="15">
        <v>17070</v>
      </c>
      <c r="K114" s="32">
        <f t="shared" ref="K114:K117" si="60">IF(ISNUMBER(J114), (J114 - $B114) / $B114, "")</f>
        <v>-4.6647230320699708E-3</v>
      </c>
      <c r="L114" s="18">
        <f>IF(ISNUMBER(J114), $B118 * K114, "")</f>
        <v>-699.7084548104956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25" t="s">
        <v>146</v>
      </c>
      <c r="B115" s="126">
        <v>22.1</v>
      </c>
      <c r="C115" s="77">
        <v>4.5454544999999997E-3</v>
      </c>
      <c r="D115" s="15">
        <v>22.2</v>
      </c>
      <c r="E115" s="32">
        <f t="shared" si="58"/>
        <v>4.5248868778279576E-3</v>
      </c>
      <c r="F115" s="18">
        <f>IF(ISNUMBER(D115), $B118 * E115, "")</f>
        <v>678.73303167419363</v>
      </c>
      <c r="G115" s="31">
        <v>22.2</v>
      </c>
      <c r="H115" s="32">
        <f t="shared" si="59"/>
        <v>4.5248868778279576E-3</v>
      </c>
      <c r="I115" s="101">
        <f>IF(ISNUMBER(G115), $B118 * H115, "")</f>
        <v>678.73303167419363</v>
      </c>
      <c r="J115" s="15">
        <v>22.3</v>
      </c>
      <c r="K115" s="32">
        <f t="shared" si="60"/>
        <v>9.0497737556560764E-3</v>
      </c>
      <c r="L115" s="18">
        <f>IF(ISNUMBER(J115), $B118 * K115, "")</f>
        <v>1357.4660633484114</v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25" t="s">
        <v>92</v>
      </c>
      <c r="B116" s="126">
        <v>84550</v>
      </c>
      <c r="C116" s="77">
        <v>2.9655990999999998E-3</v>
      </c>
      <c r="D116" s="15">
        <v>84190</v>
      </c>
      <c r="E116" s="32">
        <f t="shared" si="58"/>
        <v>-4.2578356002365468E-3</v>
      </c>
      <c r="F116" s="18">
        <f>IF(ISNUMBER(D116), $B118 * E116, "")</f>
        <v>-638.67534003548201</v>
      </c>
      <c r="G116" s="31">
        <v>83560</v>
      </c>
      <c r="H116" s="32">
        <f t="shared" si="59"/>
        <v>-1.1709047900650502E-2</v>
      </c>
      <c r="I116" s="101">
        <f>IF(ISNUMBER(G116), $B118 * H116, "")</f>
        <v>-1756.3571850975754</v>
      </c>
      <c r="J116" s="15">
        <v>83670</v>
      </c>
      <c r="K116" s="32">
        <f t="shared" si="60"/>
        <v>-1.0408042578356003E-2</v>
      </c>
      <c r="L116" s="18">
        <f>IF(ISNUMBER(J116), $B118 * K116, "")</f>
        <v>-1561.2063867534005</v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130" t="s">
        <v>160</v>
      </c>
      <c r="B117" s="131">
        <v>109</v>
      </c>
      <c r="C117" s="79">
        <v>0</v>
      </c>
      <c r="D117" s="24">
        <v>108</v>
      </c>
      <c r="E117" s="25">
        <f t="shared" si="58"/>
        <v>-9.1743119266055051E-3</v>
      </c>
      <c r="F117" s="104">
        <f>IF(ISNUMBER(D117), $B118 * E117, "")</f>
        <v>-1376.1467889908258</v>
      </c>
      <c r="G117" s="102">
        <v>108</v>
      </c>
      <c r="H117" s="25">
        <f t="shared" si="59"/>
        <v>-9.1743119266055051E-3</v>
      </c>
      <c r="I117" s="103">
        <f>IF(ISNUMBER(G117), $B118 * H117, "")</f>
        <v>-1376.1467889908258</v>
      </c>
      <c r="J117" s="24">
        <v>107</v>
      </c>
      <c r="K117" s="25">
        <f t="shared" si="60"/>
        <v>-1.834862385321101E-2</v>
      </c>
      <c r="L117" s="104">
        <f>IF(ISNUMBER(J117), $B118 * K117, "")</f>
        <v>-2752.2935779816517</v>
      </c>
      <c r="M117" s="102"/>
      <c r="N117" s="25" t="str">
        <f t="shared" si="61"/>
        <v/>
      </c>
      <c r="O117" s="104" t="str">
        <f>IF(ISNUMBER(M117), $B118 * N117, "")</f>
        <v/>
      </c>
      <c r="Q117" s="284"/>
      <c r="R117" s="285"/>
      <c r="S117" s="286"/>
    </row>
    <row r="118" spans="1:19" ht="17.25" thickBot="1">
      <c r="A118" s="132" t="s">
        <v>268</v>
      </c>
      <c r="B118" s="292">
        <f>$B$37</f>
        <v>150000</v>
      </c>
      <c r="C118" s="293"/>
      <c r="D118" s="26" t="s">
        <v>269</v>
      </c>
      <c r="E118" s="27">
        <f>IF(COUNT(E98:E117), SUM(E98:E117) / COUNT(E98:E117), 0)</f>
        <v>-1.501711538943994E-2</v>
      </c>
      <c r="F118" s="28">
        <f>SUM(F98:F117)</f>
        <v>-45051.346168319826</v>
      </c>
      <c r="G118" s="26" t="s">
        <v>269</v>
      </c>
      <c r="H118" s="27">
        <f>IF(COUNT(H98:H117), SUM(H98:H117) / COUNT(H98:H117), 0)</f>
        <v>-2.1996237323081345E-2</v>
      </c>
      <c r="I118" s="28">
        <f>SUM(I98:I117)</f>
        <v>-65988.711969244032</v>
      </c>
      <c r="J118" s="26" t="s">
        <v>269</v>
      </c>
      <c r="K118" s="27">
        <f>IF(COUNT(K98:K117), SUM(K98:K117) / COUNT(K98:K117), 0)</f>
        <v>-2.3657196505943827E-2</v>
      </c>
      <c r="L118" s="28">
        <f>SUM(L98:L117)</f>
        <v>-70971.589517831482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256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9" t="s">
        <v>265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76149000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-5.1864238000000002E-3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2021-10-19(화) 오전 00:00</v>
      </c>
      <c r="C123" s="297"/>
      <c r="D123" s="256" t="str">
        <f>TEXT($G$1, "[$-ko-KR]yyyy-mm-dd(ddd) ") &amp; "오후 14:00"</f>
        <v>2021-10-19(화) 오후 14:00</v>
      </c>
      <c r="E123" s="257"/>
      <c r="F123" s="258"/>
      <c r="G123" s="256" t="str">
        <f>TEXT($G$1, "[$-ko-KR]yyyy-mm-dd(ddd) ") &amp; "오후 19:00"</f>
        <v>2021-10-19(화) 오후 19:00</v>
      </c>
      <c r="H123" s="257"/>
      <c r="I123" s="258"/>
      <c r="J123" s="256" t="str">
        <f>TEXT($G$1, "[$-ko-KR]yyyy-mm-dd(ddd) ") &amp; "오후 21:00"</f>
        <v>2021-10-19(화) 오후 21:00</v>
      </c>
      <c r="K123" s="257"/>
      <c r="L123" s="258"/>
      <c r="M123" s="256" t="str">
        <f>TEXT($G$1+1, "[$-ko-KR]yyyy-mm-dd(ddd) ") &amp; "오전 00:00"</f>
        <v>2021-10-20(수)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30" t="s">
        <v>58</v>
      </c>
      <c r="H124" s="231" t="s">
        <v>266</v>
      </c>
      <c r="I124" s="23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9"/>
      <c r="R124" s="259"/>
      <c r="S124" s="259"/>
    </row>
    <row r="125" spans="1:19" ht="17.25" thickBot="1">
      <c r="A125" s="123" t="s">
        <v>146</v>
      </c>
      <c r="B125" s="124">
        <v>22.1</v>
      </c>
      <c r="C125" s="76">
        <v>4.5454544999999997E-3</v>
      </c>
      <c r="D125" s="13">
        <v>22.2</v>
      </c>
      <c r="E125" s="14">
        <f>IF(ISNUMBER(D125), (D125 - $B125) / $B125, "")</f>
        <v>4.5248868778279576E-3</v>
      </c>
      <c r="F125" s="16">
        <f>IF(ISNUMBER(D125), $B145 * E125, "")</f>
        <v>678.73303167419363</v>
      </c>
      <c r="G125" s="29">
        <v>22.2</v>
      </c>
      <c r="H125" s="14">
        <f>IF(ISNUMBER(G125), (G125 - $B125) / $B125, "")</f>
        <v>4.5248868778279576E-3</v>
      </c>
      <c r="I125" s="100">
        <f>IF(ISNUMBER(G125), $B145 * H125, "")</f>
        <v>678.73303167419363</v>
      </c>
      <c r="J125" s="13">
        <v>22.3</v>
      </c>
      <c r="K125" s="14">
        <f>IF(ISNUMBER(J125), (J125 - $B125) / $B125, "")</f>
        <v>9.0497737556560764E-3</v>
      </c>
      <c r="L125" s="16">
        <f>IF(ISNUMBER(J125), $B145 * K125, "")</f>
        <v>1357.4660633484114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25" t="s">
        <v>200</v>
      </c>
      <c r="B126" s="126">
        <v>82.2</v>
      </c>
      <c r="C126" s="77">
        <v>-4.8426149999999998E-3</v>
      </c>
      <c r="D126" s="15">
        <v>83</v>
      </c>
      <c r="E126" s="32">
        <f t="shared" ref="E126:E129" si="62">IF(ISNUMBER(D126), (D126 - $B126) / $B126, "")</f>
        <v>9.7323600973235665E-3</v>
      </c>
      <c r="F126" s="18">
        <f>IF(ISNUMBER(D126), $B145 * E126, "")</f>
        <v>1459.8540145985351</v>
      </c>
      <c r="G126" s="31">
        <v>82.8</v>
      </c>
      <c r="H126" s="32">
        <f t="shared" ref="H126:H129" si="63">IF(ISNUMBER(G126), (G126 - $B126) / $B126, "")</f>
        <v>7.2992700729926311E-3</v>
      </c>
      <c r="I126" s="101">
        <f>IF(ISNUMBER(G126), $B145 * H126, "")</f>
        <v>1094.8905109488946</v>
      </c>
      <c r="J126" s="15">
        <v>82.9</v>
      </c>
      <c r="K126" s="32">
        <f t="shared" ref="K126:K129" si="64">IF(ISNUMBER(J126), (J126 - $B126) / $B126, "")</f>
        <v>8.5158150851581856E-3</v>
      </c>
      <c r="L126" s="18">
        <f>IF(ISNUMBER(J126), $B145 * K126, "")</f>
        <v>1277.3722627737279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25" t="s">
        <v>98</v>
      </c>
      <c r="B127" s="126">
        <v>4.4000000000000004</v>
      </c>
      <c r="C127" s="77">
        <v>-1.12359551E-2</v>
      </c>
      <c r="D127" s="15">
        <v>4.42</v>
      </c>
      <c r="E127" s="32">
        <f t="shared" si="62"/>
        <v>4.5454545454544481E-3</v>
      </c>
      <c r="F127" s="18">
        <f>IF(ISNUMBER(D127), $B145 * E127, "")</f>
        <v>681.8181818181672</v>
      </c>
      <c r="G127" s="31">
        <v>4.42</v>
      </c>
      <c r="H127" s="32">
        <f t="shared" si="63"/>
        <v>4.5454545454544481E-3</v>
      </c>
      <c r="I127" s="101">
        <f>IF(ISNUMBER(G127), $B145 * H127, "")</f>
        <v>681.8181818181672</v>
      </c>
      <c r="J127" s="15">
        <v>4.4000000000000004</v>
      </c>
      <c r="K127" s="32">
        <f t="shared" si="64"/>
        <v>0</v>
      </c>
      <c r="L127" s="18">
        <f>IF(ISNUMBER(J127), $B145 * K127, "")</f>
        <v>0</v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25" t="s">
        <v>65</v>
      </c>
      <c r="B128" s="126">
        <v>61.6</v>
      </c>
      <c r="C128" s="77">
        <v>-1.75438596E-2</v>
      </c>
      <c r="D128" s="15">
        <v>61.8</v>
      </c>
      <c r="E128" s="32">
        <f t="shared" si="62"/>
        <v>3.2467532467531776E-3</v>
      </c>
      <c r="F128" s="18">
        <f>IF(ISNUMBER(D128), $B145 * E128, "")</f>
        <v>487.01298701297662</v>
      </c>
      <c r="G128" s="31">
        <v>61.6</v>
      </c>
      <c r="H128" s="32">
        <f t="shared" si="63"/>
        <v>0</v>
      </c>
      <c r="I128" s="101">
        <f>IF(ISNUMBER(G128), $B145 * H128, "")</f>
        <v>0</v>
      </c>
      <c r="J128" s="15">
        <v>62.2</v>
      </c>
      <c r="K128" s="32">
        <f t="shared" si="64"/>
        <v>9.7402597402597626E-3</v>
      </c>
      <c r="L128" s="18">
        <f>IF(ISNUMBER(J128), $B145 * K128, "")</f>
        <v>1461.0389610389643</v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27" t="s">
        <v>120</v>
      </c>
      <c r="B129" s="128">
        <v>36.6</v>
      </c>
      <c r="C129" s="78">
        <v>-1.8766755999999999E-2</v>
      </c>
      <c r="D129" s="20">
        <v>37.200000000000003</v>
      </c>
      <c r="E129" s="21">
        <f t="shared" si="62"/>
        <v>1.6393442622950859E-2</v>
      </c>
      <c r="F129" s="22">
        <f>IF(ISNUMBER(D129), $B145 * E129, "")</f>
        <v>2459.0163934426287</v>
      </c>
      <c r="G129" s="30">
        <v>37.6</v>
      </c>
      <c r="H129" s="21">
        <f t="shared" si="63"/>
        <v>2.7322404371584699E-2</v>
      </c>
      <c r="I129" s="105">
        <f>IF(ISNUMBER(G129), $B145 * H129, "")</f>
        <v>4098.3606557377052</v>
      </c>
      <c r="J129" s="20">
        <v>37.5</v>
      </c>
      <c r="K129" s="21">
        <f t="shared" si="64"/>
        <v>2.4590163934426191E-2</v>
      </c>
      <c r="L129" s="22">
        <f>IF(ISNUMBER(J129), $B145 * K129, "")</f>
        <v>3688.5245901639287</v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25" t="s">
        <v>232</v>
      </c>
      <c r="B130" s="129">
        <v>79.400000000000006</v>
      </c>
      <c r="C130" s="80">
        <v>-1.9753086400000001E-2</v>
      </c>
      <c r="D130" s="106">
        <v>80.099999999999994</v>
      </c>
      <c r="E130" s="107">
        <f>IF(ISNUMBER(D130), (D130 - $B130) / $B130, "")</f>
        <v>8.8161209068008638E-3</v>
      </c>
      <c r="F130" s="108">
        <f>IF(ISNUMBER(D130), $B145 * E130, "")</f>
        <v>1322.4181360201296</v>
      </c>
      <c r="G130" s="109">
        <v>80.2</v>
      </c>
      <c r="H130" s="107">
        <f>IF(ISNUMBER(G130), (G130 - $B130) / $B130, "")</f>
        <v>1.0075566750629686E-2</v>
      </c>
      <c r="I130" s="110">
        <f>IF(ISNUMBER(G130), $B145 * H130, "")</f>
        <v>1511.335012594453</v>
      </c>
      <c r="J130" s="106">
        <v>79.900000000000006</v>
      </c>
      <c r="K130" s="107">
        <f>IF(ISNUMBER(J130), (J130 - $B130) / $B130, "")</f>
        <v>6.2972292191435762E-3</v>
      </c>
      <c r="L130" s="108">
        <f>IF(ISNUMBER(J130), $B145 * K130, "")</f>
        <v>944.58438287153638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25" t="s">
        <v>214</v>
      </c>
      <c r="B131" s="126">
        <v>12.1</v>
      </c>
      <c r="C131" s="77">
        <v>-2.4193548400000001E-2</v>
      </c>
      <c r="D131" s="15">
        <v>12.4</v>
      </c>
      <c r="E131" s="32">
        <f t="shared" ref="E131:E134" si="66">IF(ISNUMBER(D131), (D131 - $B131) / $B131, "")</f>
        <v>2.4793388429752126E-2</v>
      </c>
      <c r="F131" s="18">
        <f>IF(ISNUMBER(D131), $B145 * E131, "")</f>
        <v>3719.0082644628187</v>
      </c>
      <c r="G131" s="31">
        <v>12.5</v>
      </c>
      <c r="H131" s="32">
        <f t="shared" ref="H131:H134" si="67">IF(ISNUMBER(G131), (G131 - $B131) / $B131, "")</f>
        <v>3.305785123966945E-2</v>
      </c>
      <c r="I131" s="101">
        <f>IF(ISNUMBER(G131), $B145 * H131, "")</f>
        <v>4958.6776859504171</v>
      </c>
      <c r="J131" s="15">
        <v>12.2</v>
      </c>
      <c r="K131" s="32">
        <f t="shared" ref="K131:K134" si="68">IF(ISNUMBER(J131), (J131 - $B131) / $B131, "")</f>
        <v>8.2644628099173261E-3</v>
      </c>
      <c r="L131" s="18">
        <f>IF(ISNUMBER(J131), $B145 * K131, "")</f>
        <v>1239.6694214875988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25" t="s">
        <v>148</v>
      </c>
      <c r="B132" s="126">
        <v>13.2</v>
      </c>
      <c r="C132" s="77">
        <v>-2.9411764699999999E-2</v>
      </c>
      <c r="D132" s="15">
        <v>13.6</v>
      </c>
      <c r="E132" s="32">
        <f t="shared" si="66"/>
        <v>3.0303030303030332E-2</v>
      </c>
      <c r="F132" s="18">
        <f>IF(ISNUMBER(D132), $B145 * E132, "")</f>
        <v>4545.4545454545496</v>
      </c>
      <c r="G132" s="31">
        <v>13.8</v>
      </c>
      <c r="H132" s="32">
        <f t="shared" si="67"/>
        <v>4.5454545454545567E-2</v>
      </c>
      <c r="I132" s="101">
        <f>IF(ISNUMBER(G132), $B145 * H132, "")</f>
        <v>6818.1818181818353</v>
      </c>
      <c r="J132" s="15">
        <v>13.6</v>
      </c>
      <c r="K132" s="32">
        <f t="shared" si="68"/>
        <v>3.0303030303030332E-2</v>
      </c>
      <c r="L132" s="18">
        <f>IF(ISNUMBER(J132), $B145 * K132, "")</f>
        <v>4545.4545454545496</v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25" t="s">
        <v>248</v>
      </c>
      <c r="B133" s="126">
        <v>92.7</v>
      </c>
      <c r="C133" s="77">
        <v>-3.1347962399999998E-2</v>
      </c>
      <c r="D133" s="15">
        <v>93.3</v>
      </c>
      <c r="E133" s="32">
        <f t="shared" si="66"/>
        <v>6.472491909385052E-3</v>
      </c>
      <c r="F133" s="18">
        <f>IF(ISNUMBER(D133), $B145 * E133, "")</f>
        <v>970.87378640775785</v>
      </c>
      <c r="G133" s="31">
        <v>94</v>
      </c>
      <c r="H133" s="32">
        <f t="shared" si="67"/>
        <v>1.4023732470334381E-2</v>
      </c>
      <c r="I133" s="101">
        <f>IF(ISNUMBER(G133), $B145 * H133, "")</f>
        <v>2103.559870550157</v>
      </c>
      <c r="J133" s="15">
        <v>93.4</v>
      </c>
      <c r="K133" s="32">
        <f t="shared" si="68"/>
        <v>7.5512405609493294E-3</v>
      </c>
      <c r="L133" s="18">
        <f>IF(ISNUMBER(J133), $B145 * K133, "")</f>
        <v>1132.6860841423993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17.899999999999999</v>
      </c>
      <c r="C134" s="79">
        <v>-3.2432432400000002E-2</v>
      </c>
      <c r="D134" s="24">
        <v>18.2</v>
      </c>
      <c r="E134" s="25">
        <f t="shared" si="66"/>
        <v>1.675977653631289E-2</v>
      </c>
      <c r="F134" s="104">
        <f>IF(ISNUMBER(D134), $B145 * E134, "")</f>
        <v>2513.9664804469335</v>
      </c>
      <c r="G134" s="102">
        <v>18.3</v>
      </c>
      <c r="H134" s="25">
        <f t="shared" si="67"/>
        <v>2.2346368715083921E-2</v>
      </c>
      <c r="I134" s="103">
        <f>IF(ISNUMBER(G134), $B145 * H134, "")</f>
        <v>3351.9553072625881</v>
      </c>
      <c r="J134" s="24">
        <v>18.2</v>
      </c>
      <c r="K134" s="25">
        <f t="shared" si="68"/>
        <v>1.675977653631289E-2</v>
      </c>
      <c r="L134" s="104">
        <f>IF(ISNUMBER(J134), $B145 * K134, "")</f>
        <v>2513.9664804469335</v>
      </c>
      <c r="M134" s="102"/>
      <c r="N134" s="25" t="str">
        <f t="shared" si="69"/>
        <v/>
      </c>
      <c r="O134" s="104" t="str">
        <f>IF(ISNUMBER(M134), $B145 * N134, "")</f>
        <v/>
      </c>
      <c r="Q134" s="268"/>
      <c r="R134" s="269"/>
      <c r="S134" s="270"/>
    </row>
    <row r="135" spans="1:19">
      <c r="A135" s="123" t="s">
        <v>328</v>
      </c>
      <c r="B135" s="124">
        <v>0.23899999999999999</v>
      </c>
      <c r="C135" s="76">
        <v>-3.6290322600000001E-2</v>
      </c>
      <c r="D135" s="13">
        <v>0.23699999999999999</v>
      </c>
      <c r="E135" s="14">
        <f>IF(ISNUMBER(D135), (D135 - $B135) / $B135, "")</f>
        <v>-8.3682008368200916E-3</v>
      </c>
      <c r="F135" s="16">
        <f>IF(ISNUMBER(D135), $B145 * E135, "")</f>
        <v>-1255.2301255230138</v>
      </c>
      <c r="G135" s="29">
        <v>0.23499999999999999</v>
      </c>
      <c r="H135" s="14">
        <f>IF(ISNUMBER(G135), (G135 - $B135) / $B135, "")</f>
        <v>-1.6736401673640183E-2</v>
      </c>
      <c r="I135" s="100">
        <f>IF(ISNUMBER(G135), $B145 * H135, "")</f>
        <v>-2510.4602510460277</v>
      </c>
      <c r="J135" s="13">
        <v>0.23300000000000001</v>
      </c>
      <c r="K135" s="14">
        <f>IF(ISNUMBER(J135), (J135 - $B135) / $B135, "")</f>
        <v>-2.5104602510460157E-2</v>
      </c>
      <c r="L135" s="16">
        <f>IF(ISNUMBER(J135), $B145 * K135, "")</f>
        <v>-3765.6903765690236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25" t="s">
        <v>186</v>
      </c>
      <c r="B136" s="126">
        <v>16.2</v>
      </c>
      <c r="C136" s="77">
        <v>-4.1420118300000003E-2</v>
      </c>
      <c r="D136" s="15">
        <v>16</v>
      </c>
      <c r="E136" s="32">
        <f t="shared" ref="E136:E139" si="70">IF(ISNUMBER(D136), (D136 - $B136) / $B136, "")</f>
        <v>-1.2345679012345635E-2</v>
      </c>
      <c r="F136" s="18">
        <f>IF(ISNUMBER(D136), $B145 * E136, "")</f>
        <v>-1851.8518518518451</v>
      </c>
      <c r="G136" s="31">
        <v>17.100000000000001</v>
      </c>
      <c r="H136" s="32">
        <f t="shared" ref="H136:H139" si="71">IF(ISNUMBER(G136), (G136 - $B136) / $B136, "")</f>
        <v>5.5555555555555691E-2</v>
      </c>
      <c r="I136" s="101">
        <f>IF(ISNUMBER(G136), $B145 * H136, "")</f>
        <v>8333.3333333333539</v>
      </c>
      <c r="J136" s="15">
        <v>16.7</v>
      </c>
      <c r="K136" s="32">
        <f t="shared" ref="K136:K139" si="72">IF(ISNUMBER(J136), (J136 - $B136) / $B136, "")</f>
        <v>3.0864197530864199E-2</v>
      </c>
      <c r="L136" s="18">
        <f>IF(ISNUMBER(J136), $B145 * K136, "")</f>
        <v>4629.6296296296296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25" t="s">
        <v>176</v>
      </c>
      <c r="B137" s="126">
        <v>22.4</v>
      </c>
      <c r="C137" s="77">
        <v>-4.6808510599999999E-2</v>
      </c>
      <c r="D137" s="15">
        <v>22.1</v>
      </c>
      <c r="E137" s="32">
        <f t="shared" si="70"/>
        <v>-1.3392857142857017E-2</v>
      </c>
      <c r="F137" s="18">
        <f>IF(ISNUMBER(D137), $B145 * E137, "")</f>
        <v>-2008.9285714285527</v>
      </c>
      <c r="G137" s="31">
        <v>23</v>
      </c>
      <c r="H137" s="32">
        <f t="shared" si="71"/>
        <v>2.678571428571435E-2</v>
      </c>
      <c r="I137" s="101">
        <f>IF(ISNUMBER(G137), $B145 * H137, "")</f>
        <v>4017.8571428571527</v>
      </c>
      <c r="J137" s="15">
        <v>22.7</v>
      </c>
      <c r="K137" s="32">
        <f t="shared" si="72"/>
        <v>1.3392857142857175E-2</v>
      </c>
      <c r="L137" s="18">
        <f>IF(ISNUMBER(J137), $B145 * K137, "")</f>
        <v>2008.9285714285763</v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25" t="s">
        <v>72</v>
      </c>
      <c r="B138" s="126">
        <v>34.299999999999997</v>
      </c>
      <c r="C138" s="77">
        <v>-4.9861495800000002E-2</v>
      </c>
      <c r="D138" s="15">
        <v>34.4</v>
      </c>
      <c r="E138" s="32">
        <f t="shared" si="70"/>
        <v>2.9154518950437734E-3</v>
      </c>
      <c r="F138" s="18">
        <f>IF(ISNUMBER(D138), $B145 * E138, "")</f>
        <v>437.31778425656603</v>
      </c>
      <c r="G138" s="31">
        <v>35.799999999999997</v>
      </c>
      <c r="H138" s="32">
        <f t="shared" si="71"/>
        <v>4.3731778425655982E-2</v>
      </c>
      <c r="I138" s="101">
        <f>IF(ISNUMBER(G138), $B145 * H138, "")</f>
        <v>6559.7667638483972</v>
      </c>
      <c r="J138" s="15">
        <v>35.1</v>
      </c>
      <c r="K138" s="32">
        <f t="shared" si="72"/>
        <v>2.3323615160349979E-2</v>
      </c>
      <c r="L138" s="18">
        <f>IF(ISNUMBER(J138), $B145 * K138, "")</f>
        <v>3498.5422740524969</v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27" t="s">
        <v>206</v>
      </c>
      <c r="B139" s="128">
        <v>15.1</v>
      </c>
      <c r="C139" s="78">
        <v>-5.0314465400000001E-2</v>
      </c>
      <c r="D139" s="20">
        <v>15.2</v>
      </c>
      <c r="E139" s="21">
        <f t="shared" si="70"/>
        <v>6.6225165562913673E-3</v>
      </c>
      <c r="F139" s="22">
        <f>IF(ISNUMBER(D139), $B145 * E139, "")</f>
        <v>993.37748344370505</v>
      </c>
      <c r="G139" s="30">
        <v>15.7</v>
      </c>
      <c r="H139" s="21">
        <f t="shared" si="71"/>
        <v>3.9735099337748318E-2</v>
      </c>
      <c r="I139" s="105">
        <f>IF(ISNUMBER(G139), $B145 * H139, "")</f>
        <v>5960.2649006622478</v>
      </c>
      <c r="J139" s="20">
        <v>15.8</v>
      </c>
      <c r="K139" s="21">
        <f t="shared" si="72"/>
        <v>4.6357615894039805E-2</v>
      </c>
      <c r="L139" s="22">
        <f>IF(ISNUMBER(J139), $B145 * K139, "")</f>
        <v>6953.6423841059705</v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25" t="s">
        <v>208</v>
      </c>
      <c r="B140" s="129">
        <v>18.8</v>
      </c>
      <c r="C140" s="80">
        <v>-5.0505050500000002E-2</v>
      </c>
      <c r="D140" s="106">
        <v>18.899999999999999</v>
      </c>
      <c r="E140" s="107">
        <f>IF(ISNUMBER(D140), (D140 - $B140) / $B140, "")</f>
        <v>5.319148936170099E-3</v>
      </c>
      <c r="F140" s="108">
        <f>IF(ISNUMBER(D140), $B145 * E140, "")</f>
        <v>797.87234042551484</v>
      </c>
      <c r="G140" s="109">
        <v>19.399999999999999</v>
      </c>
      <c r="H140" s="107">
        <f>IF(ISNUMBER(G140), (G140 - $B140) / $B140, "")</f>
        <v>3.1914893617021163E-2</v>
      </c>
      <c r="I140" s="110">
        <f>IF(ISNUMBER(G140), $B145 * H140, "")</f>
        <v>4787.2340425531747</v>
      </c>
      <c r="J140" s="106">
        <v>19.2</v>
      </c>
      <c r="K140" s="107">
        <f>IF(ISNUMBER(J140), (J140 - $B140) / $B140, "")</f>
        <v>2.1276595744680774E-2</v>
      </c>
      <c r="L140" s="108">
        <f>IF(ISNUMBER(J140), $B145 * K140, "")</f>
        <v>3191.4893617021162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 t="s">
        <v>202</v>
      </c>
      <c r="B141" s="126">
        <v>20.3</v>
      </c>
      <c r="C141" s="77">
        <v>-6.4516129000000005E-2</v>
      </c>
      <c r="D141" s="15">
        <v>21.2</v>
      </c>
      <c r="E141" s="32">
        <f t="shared" ref="E141:E144" si="74">IF(ISNUMBER(D141), (D141 - $B141) / $B141, "")</f>
        <v>4.4334975369458053E-2</v>
      </c>
      <c r="F141" s="18">
        <f>IF(ISNUMBER(D141), $B145 * E141, "")</f>
        <v>6650.2463054187083</v>
      </c>
      <c r="G141" s="31">
        <v>21.4</v>
      </c>
      <c r="H141" s="32">
        <f t="shared" ref="H141:H144" si="75">IF(ISNUMBER(G141), (G141 - $B141) / $B141, "")</f>
        <v>5.4187192118226493E-2</v>
      </c>
      <c r="I141" s="101">
        <f>IF(ISNUMBER(G141), $B145 * H141, "")</f>
        <v>8128.0788177339737</v>
      </c>
      <c r="J141" s="15">
        <v>21</v>
      </c>
      <c r="K141" s="32">
        <f t="shared" ref="K141:K144" si="76">IF(ISNUMBER(J141), (J141 - $B141) / $B141, "")</f>
        <v>3.448275862068962E-2</v>
      </c>
      <c r="L141" s="18">
        <f>IF(ISNUMBER(J141), $B145 * K141, "")</f>
        <v>5172.4137931034429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4"/>
      <c r="R144" s="285"/>
      <c r="S144" s="286"/>
    </row>
    <row r="145" spans="1:19" ht="17.25" thickBot="1">
      <c r="A145" s="132" t="s">
        <v>268</v>
      </c>
      <c r="B145" s="292">
        <f>$B$37</f>
        <v>150000</v>
      </c>
      <c r="C145" s="293"/>
      <c r="D145" s="26" t="s">
        <v>269</v>
      </c>
      <c r="E145" s="27">
        <f>IF(COUNT(E125:E144), SUM(E125:E144) / COUNT(E125:E144), 0)</f>
        <v>8.8631212494430494E-3</v>
      </c>
      <c r="F145" s="28">
        <f>SUM(F125:F144)</f>
        <v>22600.959186079774</v>
      </c>
      <c r="G145" s="26" t="s">
        <v>269</v>
      </c>
      <c r="H145" s="27">
        <f>IF(COUNT(H125:H144), SUM(H125:H144) / COUNT(H125:H144), 0)</f>
        <v>2.3754347774376738E-2</v>
      </c>
      <c r="I145" s="28">
        <f>SUM(I125:I144)</f>
        <v>60573.586824660677</v>
      </c>
      <c r="J145" s="26" t="s">
        <v>269</v>
      </c>
      <c r="K145" s="27">
        <f>IF(COUNT(K125:K144), SUM(K125:K144) / COUNT(K125:K144), 0)</f>
        <v>1.5627340560463242E-2</v>
      </c>
      <c r="L145" s="28">
        <f>SUM(L125:L144)</f>
        <v>39849.718429181252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257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9" t="s">
        <v>265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76149000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-5.1864238000000002E-3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2021-10-19(화) 오전 00:00</v>
      </c>
      <c r="C150" s="297"/>
      <c r="D150" s="256" t="str">
        <f>TEXT($G$1, "[$-ko-KR]yyyy-mm-dd(ddd) ") &amp; "오후 14:00"</f>
        <v>2021-10-19(화) 오후 14:00</v>
      </c>
      <c r="E150" s="257"/>
      <c r="F150" s="258"/>
      <c r="G150" s="256" t="str">
        <f>TEXT($G$1, "[$-ko-KR]yyyy-mm-dd(ddd) ") &amp; "오후 19:00"</f>
        <v>2021-10-19(화) 오후 19:00</v>
      </c>
      <c r="H150" s="257"/>
      <c r="I150" s="258"/>
      <c r="J150" s="256" t="str">
        <f>TEXT($G$1, "[$-ko-KR]yyyy-mm-dd(ddd) ") &amp; "오후 21:00"</f>
        <v>2021-10-19(화) 오후 21:00</v>
      </c>
      <c r="K150" s="257"/>
      <c r="L150" s="258"/>
      <c r="M150" s="256" t="str">
        <f>TEXT($G$1+1, "[$-ko-KR]yyyy-mm-dd(ddd) ") &amp; "오전 00:00"</f>
        <v>2021-10-20(수)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30" t="s">
        <v>58</v>
      </c>
      <c r="H151" s="231" t="s">
        <v>266</v>
      </c>
      <c r="I151" s="23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9"/>
      <c r="R151" s="259"/>
      <c r="S151" s="259"/>
    </row>
    <row r="152" spans="1:19" ht="17.25" thickBot="1">
      <c r="A152" s="123" t="s">
        <v>80</v>
      </c>
      <c r="B152" s="124">
        <v>840</v>
      </c>
      <c r="C152" s="76">
        <v>-1.6393442599999999E-2</v>
      </c>
      <c r="D152" s="13">
        <v>841</v>
      </c>
      <c r="E152" s="14">
        <f>IF(ISNUMBER(D152), (D152 - $B152) / $B152, "")</f>
        <v>1.1904761904761906E-3</v>
      </c>
      <c r="F152" s="16">
        <f>IF(ISNUMBER(D152), $B172 * E152, "")</f>
        <v>178.57142857142858</v>
      </c>
      <c r="G152" s="29">
        <v>846</v>
      </c>
      <c r="H152" s="14">
        <f>IF(ISNUMBER(G152), (G152 - $B152) / $B152, "")</f>
        <v>7.1428571428571426E-3</v>
      </c>
      <c r="I152" s="100">
        <f>IF(ISNUMBER(G152), $B172 * H152, "")</f>
        <v>1071.4285714285713</v>
      </c>
      <c r="J152" s="13">
        <v>847</v>
      </c>
      <c r="K152" s="14">
        <f>IF(ISNUMBER(J152), (J152 - $B152) / $B152, "")</f>
        <v>8.3333333333333332E-3</v>
      </c>
      <c r="L152" s="16">
        <f>IF(ISNUMBER(J152), $B172 * K152, "")</f>
        <v>1250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25" t="s">
        <v>116</v>
      </c>
      <c r="B153" s="126">
        <v>227</v>
      </c>
      <c r="C153" s="77">
        <v>-1.73160173E-2</v>
      </c>
      <c r="D153" s="15">
        <v>227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226</v>
      </c>
      <c r="H153" s="32">
        <f t="shared" ref="H153:H156" si="79">IF(ISNUMBER(G153), (G153 - $B153) / $B153, "")</f>
        <v>-4.4052863436123352E-3</v>
      </c>
      <c r="I153" s="101">
        <f>IF(ISNUMBER(G153), $B172 * H153, "")</f>
        <v>-660.79295154185024</v>
      </c>
      <c r="J153" s="15">
        <v>225</v>
      </c>
      <c r="K153" s="32">
        <f t="shared" ref="K153:K156" si="80">IF(ISNUMBER(J153), (J153 - $B153) / $B153, "")</f>
        <v>-8.8105726872246704E-3</v>
      </c>
      <c r="L153" s="18">
        <f>IF(ISNUMBER(J153), $B172 * K153, "")</f>
        <v>-1321.5859030837005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25" t="s">
        <v>126</v>
      </c>
      <c r="B154" s="126">
        <v>147</v>
      </c>
      <c r="C154" s="77">
        <v>-0.02</v>
      </c>
      <c r="D154" s="15">
        <v>146</v>
      </c>
      <c r="E154" s="32">
        <f t="shared" si="78"/>
        <v>-6.8027210884353739E-3</v>
      </c>
      <c r="F154" s="18">
        <f>IF(ISNUMBER(D154), $B172 * E154, "")</f>
        <v>-1020.408163265306</v>
      </c>
      <c r="G154" s="31">
        <v>144</v>
      </c>
      <c r="H154" s="32">
        <f t="shared" si="79"/>
        <v>-2.0408163265306121E-2</v>
      </c>
      <c r="I154" s="101">
        <f>IF(ISNUMBER(G154), $B172 * H154, "")</f>
        <v>-3061.2244897959181</v>
      </c>
      <c r="J154" s="15">
        <v>144</v>
      </c>
      <c r="K154" s="32">
        <f t="shared" si="80"/>
        <v>-2.0408163265306121E-2</v>
      </c>
      <c r="L154" s="18">
        <f>IF(ISNUMBER(J154), $B172 * K154, "")</f>
        <v>-3061.2244897959181</v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25" t="s">
        <v>164</v>
      </c>
      <c r="B155" s="126">
        <v>215</v>
      </c>
      <c r="C155" s="77">
        <v>-2.2727272699999999E-2</v>
      </c>
      <c r="D155" s="15">
        <v>220</v>
      </c>
      <c r="E155" s="32">
        <f t="shared" si="78"/>
        <v>2.3255813953488372E-2</v>
      </c>
      <c r="F155" s="18">
        <f>IF(ISNUMBER(D155), $B172 * E155, "")</f>
        <v>3488.3720930232557</v>
      </c>
      <c r="G155" s="31">
        <v>219</v>
      </c>
      <c r="H155" s="32">
        <f t="shared" si="79"/>
        <v>1.8604651162790697E-2</v>
      </c>
      <c r="I155" s="101">
        <f>IF(ISNUMBER(G155), $B172 * H155, "")</f>
        <v>2790.6976744186045</v>
      </c>
      <c r="J155" s="15">
        <v>218</v>
      </c>
      <c r="K155" s="32">
        <f t="shared" si="80"/>
        <v>1.3953488372093023E-2</v>
      </c>
      <c r="L155" s="18">
        <f>IF(ISNUMBER(J155), $B172 * K155, "")</f>
        <v>2093.0232558139533</v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27" t="s">
        <v>136</v>
      </c>
      <c r="B156" s="128">
        <v>341</v>
      </c>
      <c r="C156" s="78">
        <v>-2.2922636100000001E-2</v>
      </c>
      <c r="D156" s="20">
        <v>353</v>
      </c>
      <c r="E156" s="21">
        <f t="shared" si="78"/>
        <v>3.519061583577713E-2</v>
      </c>
      <c r="F156" s="22">
        <f>IF(ISNUMBER(D156), $B172 * E156, "")</f>
        <v>5278.5923753665693</v>
      </c>
      <c r="G156" s="30">
        <v>346</v>
      </c>
      <c r="H156" s="21">
        <f t="shared" si="79"/>
        <v>1.466275659824047E-2</v>
      </c>
      <c r="I156" s="105">
        <f>IF(ISNUMBER(G156), $B172 * H156, "")</f>
        <v>2199.4134897360705</v>
      </c>
      <c r="J156" s="20">
        <v>349</v>
      </c>
      <c r="K156" s="21">
        <f t="shared" si="80"/>
        <v>2.3460410557184751E-2</v>
      </c>
      <c r="L156" s="22">
        <f>IF(ISNUMBER(J156), $B172 * K156, "")</f>
        <v>3519.0615835777126</v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25" t="s">
        <v>192</v>
      </c>
      <c r="B157" s="129">
        <v>124</v>
      </c>
      <c r="C157" s="80">
        <v>-2.3622047199999999E-2</v>
      </c>
      <c r="D157" s="106">
        <v>124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126</v>
      </c>
      <c r="H157" s="107">
        <f>IF(ISNUMBER(G157), (G157 - $B157) / $B157, "")</f>
        <v>1.6129032258064516E-2</v>
      </c>
      <c r="I157" s="110">
        <f>IF(ISNUMBER(G157), $B172 * H157, "")</f>
        <v>2419.3548387096776</v>
      </c>
      <c r="J157" s="106">
        <v>124</v>
      </c>
      <c r="K157" s="107">
        <f>IF(ISNUMBER(J157), (J157 - $B157) / $B157, "")</f>
        <v>0</v>
      </c>
      <c r="L157" s="108">
        <f>IF(ISNUMBER(J157), $B172 * K157, "")</f>
        <v>0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25" t="s">
        <v>172</v>
      </c>
      <c r="B158" s="126">
        <v>415</v>
      </c>
      <c r="C158" s="77">
        <v>-2.5821596200000001E-2</v>
      </c>
      <c r="D158" s="15">
        <v>422</v>
      </c>
      <c r="E158" s="32">
        <f t="shared" ref="E158:E161" si="82">IF(ISNUMBER(D158), (D158 - $B158) / $B158, "")</f>
        <v>1.6867469879518072E-2</v>
      </c>
      <c r="F158" s="18">
        <f>IF(ISNUMBER(D158), $B172 * E158, "")</f>
        <v>2530.1204819277109</v>
      </c>
      <c r="G158" s="31">
        <v>426</v>
      </c>
      <c r="H158" s="32">
        <f t="shared" ref="H158:H161" si="83">IF(ISNUMBER(G158), (G158 - $B158) / $B158, "")</f>
        <v>2.6506024096385541E-2</v>
      </c>
      <c r="I158" s="101">
        <f>IF(ISNUMBER(G158), $B172 * H158, "")</f>
        <v>3975.9036144578313</v>
      </c>
      <c r="J158" s="15">
        <v>426</v>
      </c>
      <c r="K158" s="32">
        <f t="shared" ref="K158:K161" si="84">IF(ISNUMBER(J158), (J158 - $B158) / $B158, "")</f>
        <v>2.6506024096385541E-2</v>
      </c>
      <c r="L158" s="18">
        <f>IF(ISNUMBER(J158), $B172 * K158, "")</f>
        <v>3975.9036144578313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25" t="s">
        <v>61</v>
      </c>
      <c r="B159" s="126">
        <v>919</v>
      </c>
      <c r="C159" s="77">
        <v>-2.7513227500000001E-2</v>
      </c>
      <c r="D159" s="15">
        <v>929</v>
      </c>
      <c r="E159" s="32">
        <f t="shared" si="82"/>
        <v>1.088139281828074E-2</v>
      </c>
      <c r="F159" s="18">
        <f>IF(ISNUMBER(D159), $B172 * E159, "")</f>
        <v>1632.2089227421111</v>
      </c>
      <c r="G159" s="31">
        <v>938</v>
      </c>
      <c r="H159" s="32">
        <f t="shared" si="83"/>
        <v>2.0674646354733407E-2</v>
      </c>
      <c r="I159" s="101">
        <f>IF(ISNUMBER(G159), $B172 * H159, "")</f>
        <v>3101.1969532100111</v>
      </c>
      <c r="J159" s="15">
        <v>933</v>
      </c>
      <c r="K159" s="32">
        <f t="shared" si="84"/>
        <v>1.5233949945593036E-2</v>
      </c>
      <c r="L159" s="18">
        <f>IF(ISNUMBER(J159), $B172 * K159, "")</f>
        <v>2285.0924918389555</v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25" t="s">
        <v>252</v>
      </c>
      <c r="B160" s="126">
        <v>382</v>
      </c>
      <c r="C160" s="77">
        <v>-2.79898219E-2</v>
      </c>
      <c r="D160" s="15">
        <v>390</v>
      </c>
      <c r="E160" s="32">
        <f t="shared" si="82"/>
        <v>2.0942408376963352E-2</v>
      </c>
      <c r="F160" s="18">
        <f>IF(ISNUMBER(D160), $B172 * E160, "")</f>
        <v>3141.3612565445028</v>
      </c>
      <c r="G160" s="31">
        <v>388</v>
      </c>
      <c r="H160" s="32">
        <f t="shared" si="83"/>
        <v>1.5706806282722512E-2</v>
      </c>
      <c r="I160" s="101">
        <f>IF(ISNUMBER(G160), $B172 * H160, "")</f>
        <v>2356.0209424083769</v>
      </c>
      <c r="J160" s="15">
        <v>387</v>
      </c>
      <c r="K160" s="32">
        <f t="shared" si="84"/>
        <v>1.3089005235602094E-2</v>
      </c>
      <c r="L160" s="18">
        <f>IF(ISNUMBER(J160), $B172 * K160, "")</f>
        <v>1963.3507853403141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204</v>
      </c>
      <c r="B161" s="131">
        <v>832</v>
      </c>
      <c r="C161" s="79">
        <v>-2.8037383200000002E-2</v>
      </c>
      <c r="D161" s="24">
        <v>926</v>
      </c>
      <c r="E161" s="25">
        <f t="shared" si="82"/>
        <v>0.11298076923076923</v>
      </c>
      <c r="F161" s="104">
        <f>IF(ISNUMBER(D161), $B172 * E161, "")</f>
        <v>16947.115384615387</v>
      </c>
      <c r="G161" s="102">
        <v>884</v>
      </c>
      <c r="H161" s="25">
        <f t="shared" si="83"/>
        <v>6.25E-2</v>
      </c>
      <c r="I161" s="103">
        <f>IF(ISNUMBER(G161), $B172 * H161, "")</f>
        <v>9375</v>
      </c>
      <c r="J161" s="24">
        <v>883</v>
      </c>
      <c r="K161" s="25">
        <f t="shared" si="84"/>
        <v>6.129807692307692E-2</v>
      </c>
      <c r="L161" s="104">
        <f>IF(ISNUMBER(J161), $B172 * K161, "")</f>
        <v>9194.7115384615372</v>
      </c>
      <c r="M161" s="102"/>
      <c r="N161" s="25" t="str">
        <f t="shared" si="85"/>
        <v/>
      </c>
      <c r="O161" s="104" t="str">
        <f>IF(ISNUMBER(M161), $B172 * N161, "")</f>
        <v/>
      </c>
      <c r="Q161" s="268"/>
      <c r="R161" s="269"/>
      <c r="S161" s="270"/>
    </row>
    <row r="162" spans="1:19">
      <c r="A162" s="123" t="s">
        <v>218</v>
      </c>
      <c r="B162" s="124">
        <v>226</v>
      </c>
      <c r="C162" s="76">
        <v>-3.0042918500000002E-2</v>
      </c>
      <c r="D162" s="13">
        <v>228</v>
      </c>
      <c r="E162" s="14">
        <f>IF(ISNUMBER(D162), (D162 - $B162) / $B162, "")</f>
        <v>8.8495575221238937E-3</v>
      </c>
      <c r="F162" s="16">
        <f>IF(ISNUMBER(D162), $B172 * E162, "")</f>
        <v>1327.4336283185839</v>
      </c>
      <c r="G162" s="29">
        <v>232</v>
      </c>
      <c r="H162" s="14">
        <f>IF(ISNUMBER(G162), (G162 - $B162) / $B162, "")</f>
        <v>2.6548672566371681E-2</v>
      </c>
      <c r="I162" s="100">
        <f>IF(ISNUMBER(G162), $B172 * H162, "")</f>
        <v>3982.3008849557523</v>
      </c>
      <c r="J162" s="13">
        <v>233</v>
      </c>
      <c r="K162" s="14">
        <f>IF(ISNUMBER(J162), (J162 - $B162) / $B162, "")</f>
        <v>3.0973451327433628E-2</v>
      </c>
      <c r="L162" s="16">
        <f>IF(ISNUMBER(J162), $B172 * K162, "")</f>
        <v>4646.0176991150438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25" t="s">
        <v>190</v>
      </c>
      <c r="B163" s="126">
        <v>357</v>
      </c>
      <c r="C163" s="77">
        <v>-3.5135135099999999E-2</v>
      </c>
      <c r="D163" s="15">
        <v>368</v>
      </c>
      <c r="E163" s="32">
        <f t="shared" ref="E163:E166" si="86">IF(ISNUMBER(D163), (D163 - $B163) / $B163, "")</f>
        <v>3.081232492997199E-2</v>
      </c>
      <c r="F163" s="18">
        <f>IF(ISNUMBER(D163), $B172 * E163, "")</f>
        <v>4621.8487394957983</v>
      </c>
      <c r="G163" s="31">
        <v>394</v>
      </c>
      <c r="H163" s="32">
        <f t="shared" ref="H163:H166" si="87">IF(ISNUMBER(G163), (G163 - $B163) / $B163, "")</f>
        <v>0.10364145658263306</v>
      </c>
      <c r="I163" s="101">
        <f>IF(ISNUMBER(G163), $B172 * H163, "")</f>
        <v>15546.218487394959</v>
      </c>
      <c r="J163" s="15">
        <v>376</v>
      </c>
      <c r="K163" s="32">
        <f t="shared" ref="K163:K166" si="88">IF(ISNUMBER(J163), (J163 - $B163) / $B163, "")</f>
        <v>5.3221288515406161E-2</v>
      </c>
      <c r="L163" s="18">
        <f>IF(ISNUMBER(J163), $B172 * K163, "")</f>
        <v>7983.1932773109238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25" t="s">
        <v>162</v>
      </c>
      <c r="B164" s="126">
        <v>708</v>
      </c>
      <c r="C164" s="77">
        <v>-3.5422343299999999E-2</v>
      </c>
      <c r="D164" s="15">
        <v>726</v>
      </c>
      <c r="E164" s="32">
        <f t="shared" si="86"/>
        <v>2.5423728813559324E-2</v>
      </c>
      <c r="F164" s="18">
        <f>IF(ISNUMBER(D164), $B172 * E164, "")</f>
        <v>3813.5593220338988</v>
      </c>
      <c r="G164" s="31">
        <v>717</v>
      </c>
      <c r="H164" s="32">
        <f t="shared" si="87"/>
        <v>1.2711864406779662E-2</v>
      </c>
      <c r="I164" s="101">
        <f>IF(ISNUMBER(G164), $B172 * H164, "")</f>
        <v>1906.7796610169494</v>
      </c>
      <c r="J164" s="15">
        <v>718</v>
      </c>
      <c r="K164" s="32">
        <f t="shared" si="88"/>
        <v>1.4124293785310734E-2</v>
      </c>
      <c r="L164" s="18">
        <f>IF(ISNUMBER(J164), $B172 * K164, "")</f>
        <v>2118.6440677966102</v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25" t="s">
        <v>234</v>
      </c>
      <c r="B165" s="126">
        <v>682</v>
      </c>
      <c r="C165" s="77">
        <v>-3.67231638E-2</v>
      </c>
      <c r="D165" s="15">
        <v>691</v>
      </c>
      <c r="E165" s="32">
        <f t="shared" si="86"/>
        <v>1.3196480938416423E-2</v>
      </c>
      <c r="F165" s="18">
        <f>IF(ISNUMBER(D165), $B172 * E165, "")</f>
        <v>1979.4721407624634</v>
      </c>
      <c r="G165" s="31">
        <v>688</v>
      </c>
      <c r="H165" s="32">
        <f t="shared" si="87"/>
        <v>8.7976539589442824E-3</v>
      </c>
      <c r="I165" s="101">
        <f>IF(ISNUMBER(G165), $B172 * H165, "")</f>
        <v>1319.6480938416423</v>
      </c>
      <c r="J165" s="15">
        <v>704</v>
      </c>
      <c r="K165" s="32">
        <f t="shared" si="88"/>
        <v>3.2258064516129031E-2</v>
      </c>
      <c r="L165" s="18">
        <f>IF(ISNUMBER(J165), $B172 * K165, "")</f>
        <v>4838.7096774193551</v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27" t="s">
        <v>220</v>
      </c>
      <c r="B166" s="128">
        <v>182</v>
      </c>
      <c r="C166" s="78">
        <v>-4.7120418800000001E-2</v>
      </c>
      <c r="D166" s="20">
        <v>181</v>
      </c>
      <c r="E166" s="21">
        <f t="shared" si="86"/>
        <v>-5.4945054945054949E-3</v>
      </c>
      <c r="F166" s="22">
        <f>IF(ISNUMBER(D166), $B172 * E166, "")</f>
        <v>-824.17582417582423</v>
      </c>
      <c r="G166" s="30">
        <v>185</v>
      </c>
      <c r="H166" s="21">
        <f t="shared" si="87"/>
        <v>1.6483516483516484E-2</v>
      </c>
      <c r="I166" s="105">
        <f>IF(ISNUMBER(G166), $B172 * H166, "")</f>
        <v>2472.5274725274726</v>
      </c>
      <c r="J166" s="20">
        <v>184</v>
      </c>
      <c r="K166" s="21">
        <f t="shared" si="88"/>
        <v>1.098901098901099E-2</v>
      </c>
      <c r="L166" s="22">
        <f>IF(ISNUMBER(J166), $B172 * K166, "")</f>
        <v>1648.3516483516485</v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25" t="s">
        <v>226</v>
      </c>
      <c r="B167" s="129">
        <v>866</v>
      </c>
      <c r="C167" s="80">
        <v>-5.0438596500000002E-2</v>
      </c>
      <c r="D167" s="106">
        <v>912</v>
      </c>
      <c r="E167" s="107">
        <f>IF(ISNUMBER(D167), (D167 - $B167) / $B167, "")</f>
        <v>5.3117782909930716E-2</v>
      </c>
      <c r="F167" s="108">
        <f>IF(ISNUMBER(D167), $B172 * E167, "")</f>
        <v>7967.6674364896071</v>
      </c>
      <c r="G167" s="109">
        <v>898</v>
      </c>
      <c r="H167" s="107">
        <f>IF(ISNUMBER(G167), (G167 - $B167) / $B167, "")</f>
        <v>3.695150115473441E-2</v>
      </c>
      <c r="I167" s="110">
        <f>IF(ISNUMBER(G167), $B172 * H167, "")</f>
        <v>5542.7251732101613</v>
      </c>
      <c r="J167" s="106">
        <v>900</v>
      </c>
      <c r="K167" s="107">
        <f>IF(ISNUMBER(J167), (J167 - $B167) / $B167, "")</f>
        <v>3.9260969976905313E-2</v>
      </c>
      <c r="L167" s="108">
        <f>IF(ISNUMBER(J167), $B172 * K167, "")</f>
        <v>5889.1454965357971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25" t="s">
        <v>230</v>
      </c>
      <c r="B168" s="126">
        <v>919</v>
      </c>
      <c r="C168" s="77">
        <v>-5.0619834699999998E-2</v>
      </c>
      <c r="D168" s="15">
        <v>968</v>
      </c>
      <c r="E168" s="32">
        <f t="shared" ref="E168:E171" si="90">IF(ISNUMBER(D168), (D168 - $B168) / $B168, "")</f>
        <v>5.3318824809575623E-2</v>
      </c>
      <c r="F168" s="18">
        <f>IF(ISNUMBER(D168), $B172 * E168, "")</f>
        <v>7997.8237214363435</v>
      </c>
      <c r="G168" s="31">
        <v>944</v>
      </c>
      <c r="H168" s="32">
        <f t="shared" ref="H168:H171" si="91">IF(ISNUMBER(G168), (G168 - $B168) / $B168, "")</f>
        <v>2.720348204570185E-2</v>
      </c>
      <c r="I168" s="101">
        <f>IF(ISNUMBER(G168), $B172 * H168, "")</f>
        <v>4080.5223068552773</v>
      </c>
      <c r="J168" s="15">
        <v>940</v>
      </c>
      <c r="K168" s="32">
        <f t="shared" ref="K168:K171" si="92">IF(ISNUMBER(J168), (J168 - $B168) / $B168, "")</f>
        <v>2.2850924918389554E-2</v>
      </c>
      <c r="L168" s="18">
        <f>IF(ISNUMBER(J168), $B172 * K168, "")</f>
        <v>3427.6387377584329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25" t="s">
        <v>198</v>
      </c>
      <c r="B169" s="126">
        <v>207</v>
      </c>
      <c r="C169" s="77">
        <v>-5.4794520499999999E-2</v>
      </c>
      <c r="D169" s="15">
        <v>205</v>
      </c>
      <c r="E169" s="32">
        <f t="shared" si="90"/>
        <v>-9.6618357487922701E-3</v>
      </c>
      <c r="F169" s="18">
        <f>IF(ISNUMBER(D169), $B172 * E169, "")</f>
        <v>-1449.2753623188405</v>
      </c>
      <c r="G169" s="31">
        <v>208</v>
      </c>
      <c r="H169" s="32">
        <f t="shared" si="91"/>
        <v>4.830917874396135E-3</v>
      </c>
      <c r="I169" s="101">
        <f>IF(ISNUMBER(G169), $B172 * H169, "")</f>
        <v>724.63768115942025</v>
      </c>
      <c r="J169" s="15">
        <v>207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25" t="s">
        <v>238</v>
      </c>
      <c r="B170" s="126">
        <v>168</v>
      </c>
      <c r="C170" s="77">
        <v>-5.6179775299999998E-2</v>
      </c>
      <c r="D170" s="15">
        <v>169</v>
      </c>
      <c r="E170" s="32">
        <f t="shared" si="90"/>
        <v>5.9523809523809521E-3</v>
      </c>
      <c r="F170" s="18">
        <f>IF(ISNUMBER(D170), $B172 * E170, "")</f>
        <v>892.85714285714278</v>
      </c>
      <c r="G170" s="31">
        <v>183</v>
      </c>
      <c r="H170" s="32">
        <f t="shared" si="91"/>
        <v>8.9285714285714288E-2</v>
      </c>
      <c r="I170" s="101">
        <f>IF(ISNUMBER(G170), $B172 * H170, "")</f>
        <v>13392.857142857143</v>
      </c>
      <c r="J170" s="15">
        <v>178</v>
      </c>
      <c r="K170" s="32">
        <f t="shared" si="92"/>
        <v>5.9523809523809521E-2</v>
      </c>
      <c r="L170" s="18">
        <f>IF(ISNUMBER(J170), $B172 * K170, "")</f>
        <v>8928.5714285714275</v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130" t="s">
        <v>216</v>
      </c>
      <c r="B171" s="131">
        <v>200</v>
      </c>
      <c r="C171" s="79">
        <v>-6.1032863800000003E-2</v>
      </c>
      <c r="D171" s="24">
        <v>210</v>
      </c>
      <c r="E171" s="25">
        <f t="shared" si="90"/>
        <v>0.05</v>
      </c>
      <c r="F171" s="104">
        <f>IF(ISNUMBER(D171), $B172 * E171, "")</f>
        <v>7500</v>
      </c>
      <c r="G171" s="102">
        <v>252</v>
      </c>
      <c r="H171" s="25">
        <f t="shared" si="91"/>
        <v>0.26</v>
      </c>
      <c r="I171" s="103">
        <f>IF(ISNUMBER(G171), $B172 * H171, "")</f>
        <v>39000</v>
      </c>
      <c r="J171" s="24">
        <v>234</v>
      </c>
      <c r="K171" s="25">
        <f t="shared" si="92"/>
        <v>0.17</v>
      </c>
      <c r="L171" s="104">
        <f>IF(ISNUMBER(J171), $B172 * K171, "")</f>
        <v>25500.000000000004</v>
      </c>
      <c r="M171" s="102"/>
      <c r="N171" s="25" t="str">
        <f t="shared" si="93"/>
        <v/>
      </c>
      <c r="O171" s="104" t="str">
        <f>IF(ISNUMBER(M171), $B172 * N171, "")</f>
        <v/>
      </c>
      <c r="Q171" s="284"/>
      <c r="R171" s="285"/>
      <c r="S171" s="286"/>
    </row>
    <row r="172" spans="1:19" ht="17.25" thickBot="1">
      <c r="A172" s="132" t="s">
        <v>268</v>
      </c>
      <c r="B172" s="292">
        <f>$B$37</f>
        <v>150000</v>
      </c>
      <c r="C172" s="293"/>
      <c r="D172" s="26" t="s">
        <v>269</v>
      </c>
      <c r="E172" s="27">
        <f>IF(COUNT(E152:E171), SUM(E152:E171) / COUNT(E152:E171), 0)</f>
        <v>2.2001048241474939E-2</v>
      </c>
      <c r="F172" s="28">
        <f>SUM(F152:F171)</f>
        <v>66003.144724424841</v>
      </c>
      <c r="G172" s="26" t="s">
        <v>269</v>
      </c>
      <c r="H172" s="27">
        <f>IF(COUNT(H152:H171), SUM(H152:H171) / COUNT(H152:H171), 0)</f>
        <v>3.7178405182283387E-2</v>
      </c>
      <c r="I172" s="28">
        <f>SUM(I152:I171)</f>
        <v>111535.21554685014</v>
      </c>
      <c r="J172" s="26" t="s">
        <v>269</v>
      </c>
      <c r="K172" s="27">
        <f>IF(COUNT(K152:K171), SUM(K152:K171) / COUNT(K152:K171), 0)</f>
        <v>2.8292868303156644E-2</v>
      </c>
      <c r="L172" s="28">
        <f>SUM(L152:L171)</f>
        <v>84878.604909469926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253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9" t="s">
        <v>265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76149000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-5.1864238000000002E-3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2021-10-19(화) 오전 00:00</v>
      </c>
      <c r="C177" s="297"/>
      <c r="D177" s="256" t="str">
        <f>TEXT($G$1, "[$-ko-KR]yyyy-mm-dd(ddd) ") &amp; "오후 14:00"</f>
        <v>2021-10-19(화) 오후 14:00</v>
      </c>
      <c r="E177" s="257"/>
      <c r="F177" s="258"/>
      <c r="G177" s="256" t="str">
        <f>TEXT($G$1, "[$-ko-KR]yyyy-mm-dd(ddd) ") &amp; "오후 19:00"</f>
        <v>2021-10-19(화) 오후 19:00</v>
      </c>
      <c r="H177" s="257"/>
      <c r="I177" s="258"/>
      <c r="J177" s="256" t="str">
        <f>TEXT($G$1, "[$-ko-KR]yyyy-mm-dd(ddd) ") &amp; "오후 21:00"</f>
        <v>2021-10-19(화) 오후 21:00</v>
      </c>
      <c r="K177" s="257"/>
      <c r="L177" s="258"/>
      <c r="M177" s="256" t="str">
        <f>TEXT($G$1+1, "[$-ko-KR]yyyy-mm-dd(ddd) ") &amp; "오전 00:00"</f>
        <v>2021-10-20(수)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30" t="s">
        <v>58</v>
      </c>
      <c r="H178" s="231" t="s">
        <v>266</v>
      </c>
      <c r="I178" s="23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9"/>
      <c r="R178" s="259"/>
      <c r="S178" s="259"/>
    </row>
    <row r="179" spans="1:19" ht="17.25" thickBot="1">
      <c r="A179" s="123" t="s">
        <v>328</v>
      </c>
      <c r="B179" s="124">
        <v>0.23899999999999999</v>
      </c>
      <c r="C179" s="76">
        <v>-3.6290322600000001E-2</v>
      </c>
      <c r="D179" s="13">
        <v>0.23699999999999999</v>
      </c>
      <c r="E179" s="14">
        <f>IF(ISNUMBER(D179), (D179 - $B179) / $B179, "")</f>
        <v>-8.3682008368200916E-3</v>
      </c>
      <c r="F179" s="16">
        <f>IF(ISNUMBER(D179), $B199 * E179, "")</f>
        <v>-1255.2301255230138</v>
      </c>
      <c r="G179" s="29">
        <v>0.23499999999999999</v>
      </c>
      <c r="H179" s="14">
        <f>IF(ISNUMBER(G179), (G179 - $B179) / $B179, "")</f>
        <v>-1.6736401673640183E-2</v>
      </c>
      <c r="I179" s="100">
        <f>IF(ISNUMBER(G179), $B199 * H179, "")</f>
        <v>-2510.4602510460277</v>
      </c>
      <c r="J179" s="13">
        <v>0.23300000000000001</v>
      </c>
      <c r="K179" s="14">
        <f>IF(ISNUMBER(J179), (J179 - $B179) / $B179, "")</f>
        <v>-2.5104602510460157E-2</v>
      </c>
      <c r="L179" s="16">
        <f>IF(ISNUMBER(J179), $B199 * K179, "")</f>
        <v>-3765.6903765690236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25" t="s">
        <v>234</v>
      </c>
      <c r="B180" s="126">
        <v>682</v>
      </c>
      <c r="C180" s="77">
        <v>-3.67231638E-2</v>
      </c>
      <c r="D180" s="15">
        <v>691</v>
      </c>
      <c r="E180" s="32">
        <f t="shared" ref="E180:E183" si="94">IF(ISNUMBER(D180), (D180 - $B180) / $B180, "")</f>
        <v>1.3196480938416423E-2</v>
      </c>
      <c r="F180" s="18">
        <f>IF(ISNUMBER(D180), $B199 * E180, "")</f>
        <v>1979.4721407624634</v>
      </c>
      <c r="G180" s="31">
        <v>688</v>
      </c>
      <c r="H180" s="32">
        <f t="shared" ref="H180:H183" si="95">IF(ISNUMBER(G180), (G180 - $B180) / $B180, "")</f>
        <v>8.7976539589442824E-3</v>
      </c>
      <c r="I180" s="101">
        <f>IF(ISNUMBER(G180), $B199 * H180, "")</f>
        <v>1319.6480938416423</v>
      </c>
      <c r="J180" s="15">
        <v>704</v>
      </c>
      <c r="K180" s="32">
        <f t="shared" ref="K180:K183" si="96">IF(ISNUMBER(J180), (J180 - $B180) / $B180, "")</f>
        <v>3.2258064516129031E-2</v>
      </c>
      <c r="L180" s="18">
        <f>IF(ISNUMBER(J180), $B199 * K180, "")</f>
        <v>4838.7096774193551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25" t="s">
        <v>250</v>
      </c>
      <c r="B181" s="126">
        <v>1140</v>
      </c>
      <c r="C181" s="77">
        <v>-3.7974683500000002E-2</v>
      </c>
      <c r="D181" s="15">
        <v>1135</v>
      </c>
      <c r="E181" s="32">
        <f t="shared" si="94"/>
        <v>-4.3859649122807015E-3</v>
      </c>
      <c r="F181" s="18">
        <f>IF(ISNUMBER(D181), $B199 * E181, "")</f>
        <v>-657.8947368421052</v>
      </c>
      <c r="G181" s="31">
        <v>1150</v>
      </c>
      <c r="H181" s="32">
        <f t="shared" si="95"/>
        <v>8.771929824561403E-3</v>
      </c>
      <c r="I181" s="101">
        <f>IF(ISNUMBER(G181), $B199 * H181, "")</f>
        <v>1315.7894736842104</v>
      </c>
      <c r="J181" s="15">
        <v>1135</v>
      </c>
      <c r="K181" s="32">
        <f t="shared" si="96"/>
        <v>-4.3859649122807015E-3</v>
      </c>
      <c r="L181" s="18">
        <f>IF(ISNUMBER(J181), $B199 * K181, "")</f>
        <v>-657.8947368421052</v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25" t="s">
        <v>67</v>
      </c>
      <c r="B182" s="126">
        <v>4650</v>
      </c>
      <c r="C182" s="77">
        <v>-3.8262668E-2</v>
      </c>
      <c r="D182" s="15">
        <v>4640</v>
      </c>
      <c r="E182" s="32">
        <f t="shared" si="94"/>
        <v>-2.1505376344086021E-3</v>
      </c>
      <c r="F182" s="18">
        <f>IF(ISNUMBER(D182), $B199 * E182, "")</f>
        <v>-322.58064516129031</v>
      </c>
      <c r="G182" s="31">
        <v>4745</v>
      </c>
      <c r="H182" s="32">
        <f t="shared" si="95"/>
        <v>2.0430107526881722E-2</v>
      </c>
      <c r="I182" s="101">
        <f>IF(ISNUMBER(G182), $B199 * H182, "")</f>
        <v>3064.516129032258</v>
      </c>
      <c r="J182" s="15">
        <v>4740</v>
      </c>
      <c r="K182" s="32">
        <f t="shared" si="96"/>
        <v>1.935483870967742E-2</v>
      </c>
      <c r="L182" s="18">
        <f>IF(ISNUMBER(J182), $B199 * K182, "")</f>
        <v>2903.2258064516132</v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27" t="s">
        <v>246</v>
      </c>
      <c r="B183" s="128">
        <v>2485</v>
      </c>
      <c r="C183" s="78">
        <v>-3.8684719499999999E-2</v>
      </c>
      <c r="D183" s="20">
        <v>2475</v>
      </c>
      <c r="E183" s="21">
        <f t="shared" si="94"/>
        <v>-4.0241448692152921E-3</v>
      </c>
      <c r="F183" s="22">
        <f>IF(ISNUMBER(D183), $B199 * E183, "")</f>
        <v>-603.62173038229378</v>
      </c>
      <c r="G183" s="30">
        <v>2520</v>
      </c>
      <c r="H183" s="21">
        <f t="shared" si="95"/>
        <v>1.4084507042253521E-2</v>
      </c>
      <c r="I183" s="105">
        <f>IF(ISNUMBER(G183), $B199 * H183, "")</f>
        <v>2112.676056338028</v>
      </c>
      <c r="J183" s="20">
        <v>2530</v>
      </c>
      <c r="K183" s="21">
        <f t="shared" si="96"/>
        <v>1.8108651911468814E-2</v>
      </c>
      <c r="L183" s="22">
        <f>IF(ISNUMBER(J183), $B199 * K183, "")</f>
        <v>2716.2977867203222</v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25" t="s">
        <v>168</v>
      </c>
      <c r="B184" s="129">
        <v>28350</v>
      </c>
      <c r="C184" s="80">
        <v>-3.9308708900000003E-2</v>
      </c>
      <c r="D184" s="106">
        <v>28400</v>
      </c>
      <c r="E184" s="107">
        <f>IF(ISNUMBER(D184), (D184 - $B184) / $B184, "")</f>
        <v>1.7636684303350969E-3</v>
      </c>
      <c r="F184" s="108">
        <f>IF(ISNUMBER(D184), $B199 * E184, "")</f>
        <v>264.55026455026456</v>
      </c>
      <c r="G184" s="109">
        <v>28260</v>
      </c>
      <c r="H184" s="107">
        <f>IF(ISNUMBER(G184), (G184 - $B184) / $B184, "")</f>
        <v>-3.1746031746031746E-3</v>
      </c>
      <c r="I184" s="110">
        <f>IF(ISNUMBER(G184), $B199 * H184, "")</f>
        <v>-476.1904761904762</v>
      </c>
      <c r="J184" s="106">
        <v>28390</v>
      </c>
      <c r="K184" s="107">
        <f>IF(ISNUMBER(J184), (J184 - $B184) / $B184, "")</f>
        <v>1.4109347442680777E-3</v>
      </c>
      <c r="L184" s="108">
        <f>IF(ISNUMBER(J184), $B199 * K184, "")</f>
        <v>211.64021164021165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25" t="s">
        <v>186</v>
      </c>
      <c r="B185" s="126">
        <v>16.2</v>
      </c>
      <c r="C185" s="77">
        <v>-4.1420118300000003E-2</v>
      </c>
      <c r="D185" s="15">
        <v>16</v>
      </c>
      <c r="E185" s="32">
        <f t="shared" ref="E185:E188" si="98">IF(ISNUMBER(D185), (D185 - $B185) / $B185, "")</f>
        <v>-1.2345679012345635E-2</v>
      </c>
      <c r="F185" s="18">
        <f>IF(ISNUMBER(D185), $B199 * E185, "")</f>
        <v>-1851.8518518518451</v>
      </c>
      <c r="G185" s="31">
        <v>17.100000000000001</v>
      </c>
      <c r="H185" s="32">
        <f t="shared" ref="H185:H188" si="99">IF(ISNUMBER(G185), (G185 - $B185) / $B185, "")</f>
        <v>5.5555555555555691E-2</v>
      </c>
      <c r="I185" s="101">
        <f>IF(ISNUMBER(G185), $B199 * H185, "")</f>
        <v>8333.3333333333539</v>
      </c>
      <c r="J185" s="15">
        <v>16.7</v>
      </c>
      <c r="K185" s="32">
        <f t="shared" ref="K185:K188" si="100">IF(ISNUMBER(J185), (J185 - $B185) / $B185, "")</f>
        <v>3.0864197530864199E-2</v>
      </c>
      <c r="L185" s="18">
        <f>IF(ISNUMBER(J185), $B199 * K185, "")</f>
        <v>4629.6296296296296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25" t="s">
        <v>176</v>
      </c>
      <c r="B186" s="126">
        <v>22.4</v>
      </c>
      <c r="C186" s="77">
        <v>-4.6808510599999999E-2</v>
      </c>
      <c r="D186" s="15">
        <v>22.1</v>
      </c>
      <c r="E186" s="32">
        <f t="shared" si="98"/>
        <v>-1.3392857142857017E-2</v>
      </c>
      <c r="F186" s="18">
        <f>IF(ISNUMBER(D186), $B199 * E186, "")</f>
        <v>-2008.9285714285527</v>
      </c>
      <c r="G186" s="31">
        <v>23</v>
      </c>
      <c r="H186" s="32">
        <f t="shared" si="99"/>
        <v>2.678571428571435E-2</v>
      </c>
      <c r="I186" s="101">
        <f>IF(ISNUMBER(G186), $B199 * H186, "")</f>
        <v>4017.8571428571527</v>
      </c>
      <c r="J186" s="15">
        <v>22.7</v>
      </c>
      <c r="K186" s="32">
        <f t="shared" si="100"/>
        <v>1.3392857142857175E-2</v>
      </c>
      <c r="L186" s="18">
        <f>IF(ISNUMBER(J186), $B199 * K186, "")</f>
        <v>2008.9285714285763</v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25" t="s">
        <v>220</v>
      </c>
      <c r="B187" s="126">
        <v>182</v>
      </c>
      <c r="C187" s="77">
        <v>-4.7120418800000001E-2</v>
      </c>
      <c r="D187" s="15">
        <v>181</v>
      </c>
      <c r="E187" s="32">
        <f t="shared" si="98"/>
        <v>-5.4945054945054949E-3</v>
      </c>
      <c r="F187" s="18">
        <f>IF(ISNUMBER(D187), $B199 * E187, "")</f>
        <v>-824.17582417582423</v>
      </c>
      <c r="G187" s="31">
        <v>185</v>
      </c>
      <c r="H187" s="32">
        <f t="shared" si="99"/>
        <v>1.6483516483516484E-2</v>
      </c>
      <c r="I187" s="101">
        <f>IF(ISNUMBER(G187), $B199 * H187, "")</f>
        <v>2472.5274725274726</v>
      </c>
      <c r="J187" s="15">
        <v>184</v>
      </c>
      <c r="K187" s="32">
        <f t="shared" si="100"/>
        <v>1.098901098901099E-2</v>
      </c>
      <c r="L187" s="18">
        <f>IF(ISNUMBER(J187), $B199 * K187, "")</f>
        <v>1648.3516483516485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72</v>
      </c>
      <c r="B188" s="131">
        <v>34.299999999999997</v>
      </c>
      <c r="C188" s="79">
        <v>-4.9861495800000002E-2</v>
      </c>
      <c r="D188" s="24">
        <v>34.4</v>
      </c>
      <c r="E188" s="25">
        <f t="shared" si="98"/>
        <v>2.9154518950437734E-3</v>
      </c>
      <c r="F188" s="104">
        <f>IF(ISNUMBER(D188), $B199 * E188, "")</f>
        <v>437.31778425656603</v>
      </c>
      <c r="G188" s="102">
        <v>35.799999999999997</v>
      </c>
      <c r="H188" s="25">
        <f t="shared" si="99"/>
        <v>4.3731778425655982E-2</v>
      </c>
      <c r="I188" s="103">
        <f>IF(ISNUMBER(G188), $B199 * H188, "")</f>
        <v>6559.7667638483972</v>
      </c>
      <c r="J188" s="24">
        <v>35.1</v>
      </c>
      <c r="K188" s="25">
        <f t="shared" si="100"/>
        <v>2.3323615160349979E-2</v>
      </c>
      <c r="L188" s="104">
        <f>IF(ISNUMBER(J188), $B199 * K188, "")</f>
        <v>3498.5422740524969</v>
      </c>
      <c r="M188" s="102"/>
      <c r="N188" s="25" t="str">
        <f t="shared" si="101"/>
        <v/>
      </c>
      <c r="O188" s="104" t="str">
        <f>IF(ISNUMBER(M188), $B199 * N188, "")</f>
        <v/>
      </c>
      <c r="Q188" s="268"/>
      <c r="R188" s="269"/>
      <c r="S188" s="270"/>
    </row>
    <row r="189" spans="1:19">
      <c r="A189" s="123" t="s">
        <v>206</v>
      </c>
      <c r="B189" s="124">
        <v>15.1</v>
      </c>
      <c r="C189" s="76">
        <v>-5.0314465400000001E-2</v>
      </c>
      <c r="D189" s="13">
        <v>15.2</v>
      </c>
      <c r="E189" s="14">
        <f>IF(ISNUMBER(D189), (D189 - $B189) / $B189, "")</f>
        <v>6.6225165562913673E-3</v>
      </c>
      <c r="F189" s="16">
        <f>IF(ISNUMBER(D189), $B199 * E189, "")</f>
        <v>993.37748344370505</v>
      </c>
      <c r="G189" s="29">
        <v>15.7</v>
      </c>
      <c r="H189" s="14">
        <f>IF(ISNUMBER(G189), (G189 - $B189) / $B189, "")</f>
        <v>3.9735099337748318E-2</v>
      </c>
      <c r="I189" s="100">
        <f>IF(ISNUMBER(G189), $B199 * H189, "")</f>
        <v>5960.2649006622478</v>
      </c>
      <c r="J189" s="13">
        <v>15.8</v>
      </c>
      <c r="K189" s="14">
        <f>IF(ISNUMBER(J189), (J189 - $B189) / $B189, "")</f>
        <v>4.6357615894039805E-2</v>
      </c>
      <c r="L189" s="16">
        <f>IF(ISNUMBER(J189), $B199 * K189, "")</f>
        <v>6953.6423841059705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25" t="s">
        <v>226</v>
      </c>
      <c r="B190" s="126">
        <v>866</v>
      </c>
      <c r="C190" s="77">
        <v>-5.0438596500000002E-2</v>
      </c>
      <c r="D190" s="15">
        <v>912</v>
      </c>
      <c r="E190" s="32">
        <f t="shared" ref="E190:E193" si="102">IF(ISNUMBER(D190), (D190 - $B190) / $B190, "")</f>
        <v>5.3117782909930716E-2</v>
      </c>
      <c r="F190" s="18">
        <f>IF(ISNUMBER(D190), $B199 * E190, "")</f>
        <v>7967.6674364896071</v>
      </c>
      <c r="G190" s="31">
        <v>898</v>
      </c>
      <c r="H190" s="32">
        <f t="shared" ref="H190:H193" si="103">IF(ISNUMBER(G190), (G190 - $B190) / $B190, "")</f>
        <v>3.695150115473441E-2</v>
      </c>
      <c r="I190" s="101">
        <f>IF(ISNUMBER(G190), $B199 * H190, "")</f>
        <v>5542.7251732101613</v>
      </c>
      <c r="J190" s="15">
        <v>900</v>
      </c>
      <c r="K190" s="32">
        <f t="shared" ref="K190:K193" si="104">IF(ISNUMBER(J190), (J190 - $B190) / $B190, "")</f>
        <v>3.9260969976905313E-2</v>
      </c>
      <c r="L190" s="18">
        <f>IF(ISNUMBER(J190), $B199 * K190, "")</f>
        <v>5889.1454965357971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25" t="s">
        <v>208</v>
      </c>
      <c r="B191" s="126">
        <v>18.8</v>
      </c>
      <c r="C191" s="77">
        <v>-5.0505050500000002E-2</v>
      </c>
      <c r="D191" s="15">
        <v>18.899999999999999</v>
      </c>
      <c r="E191" s="32">
        <f t="shared" si="102"/>
        <v>5.319148936170099E-3</v>
      </c>
      <c r="F191" s="18">
        <f>IF(ISNUMBER(D191), $B199 * E191, "")</f>
        <v>797.87234042551484</v>
      </c>
      <c r="G191" s="31">
        <v>19.399999999999999</v>
      </c>
      <c r="H191" s="32">
        <f t="shared" si="103"/>
        <v>3.1914893617021163E-2</v>
      </c>
      <c r="I191" s="101">
        <f>IF(ISNUMBER(G191), $B199 * H191, "")</f>
        <v>4787.2340425531747</v>
      </c>
      <c r="J191" s="15">
        <v>19.2</v>
      </c>
      <c r="K191" s="32">
        <f t="shared" si="104"/>
        <v>2.1276595744680774E-2</v>
      </c>
      <c r="L191" s="18">
        <f>IF(ISNUMBER(J191), $B199 * K191, "")</f>
        <v>3191.4893617021162</v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25" t="s">
        <v>230</v>
      </c>
      <c r="B192" s="126">
        <v>919</v>
      </c>
      <c r="C192" s="77">
        <v>-5.0619834699999998E-2</v>
      </c>
      <c r="D192" s="15">
        <v>968</v>
      </c>
      <c r="E192" s="32">
        <f t="shared" si="102"/>
        <v>5.3318824809575623E-2</v>
      </c>
      <c r="F192" s="18">
        <f>IF(ISNUMBER(D192), $B199 * E192, "")</f>
        <v>7997.8237214363435</v>
      </c>
      <c r="G192" s="31">
        <v>944</v>
      </c>
      <c r="H192" s="32">
        <f t="shared" si="103"/>
        <v>2.720348204570185E-2</v>
      </c>
      <c r="I192" s="101">
        <f>IF(ISNUMBER(G192), $B199 * H192, "")</f>
        <v>4080.5223068552773</v>
      </c>
      <c r="J192" s="15">
        <v>940</v>
      </c>
      <c r="K192" s="32">
        <f t="shared" si="104"/>
        <v>2.2850924918389554E-2</v>
      </c>
      <c r="L192" s="18">
        <f>IF(ISNUMBER(J192), $B199 * K192, "")</f>
        <v>3427.6387377584329</v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27" t="s">
        <v>196</v>
      </c>
      <c r="B193" s="128">
        <v>17750</v>
      </c>
      <c r="C193" s="78">
        <v>-5.2322477300000003E-2</v>
      </c>
      <c r="D193" s="20">
        <v>17560</v>
      </c>
      <c r="E193" s="21">
        <f t="shared" si="102"/>
        <v>-1.0704225352112675E-2</v>
      </c>
      <c r="F193" s="22">
        <f>IF(ISNUMBER(D193), $B199 * E193, "")</f>
        <v>-1605.6338028169014</v>
      </c>
      <c r="G193" s="30">
        <v>17050</v>
      </c>
      <c r="H193" s="21">
        <f t="shared" si="103"/>
        <v>-3.9436619718309862E-2</v>
      </c>
      <c r="I193" s="105">
        <f>IF(ISNUMBER(G193), $B199 * H193, "")</f>
        <v>-5915.4929577464791</v>
      </c>
      <c r="J193" s="20">
        <v>17060</v>
      </c>
      <c r="K193" s="21">
        <f t="shared" si="104"/>
        <v>-3.8873239436619716E-2</v>
      </c>
      <c r="L193" s="22">
        <f>IF(ISNUMBER(J193), $B199 * K193, "")</f>
        <v>-5830.9859154929572</v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25" t="s">
        <v>198</v>
      </c>
      <c r="B194" s="129">
        <v>207</v>
      </c>
      <c r="C194" s="80">
        <v>-5.4794520499999999E-2</v>
      </c>
      <c r="D194" s="106">
        <v>205</v>
      </c>
      <c r="E194" s="107">
        <f>IF(ISNUMBER(D194), (D194 - $B194) / $B194, "")</f>
        <v>-9.6618357487922701E-3</v>
      </c>
      <c r="F194" s="108">
        <f>IF(ISNUMBER(D194), $B199 * E194, "")</f>
        <v>-1449.2753623188405</v>
      </c>
      <c r="G194" s="109">
        <v>208</v>
      </c>
      <c r="H194" s="107">
        <f>IF(ISNUMBER(G194), (G194 - $B194) / $B194, "")</f>
        <v>4.830917874396135E-3</v>
      </c>
      <c r="I194" s="110">
        <f>IF(ISNUMBER(G194), $B199 * H194, "")</f>
        <v>724.63768115942025</v>
      </c>
      <c r="J194" s="106">
        <v>207</v>
      </c>
      <c r="K194" s="107">
        <f>IF(ISNUMBER(J194), (J194 - $B194) / $B194, "")</f>
        <v>0</v>
      </c>
      <c r="L194" s="108">
        <f>IF(ISNUMBER(J194), $B199 * K194, "")</f>
        <v>0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25" t="s">
        <v>238</v>
      </c>
      <c r="B195" s="126">
        <v>168</v>
      </c>
      <c r="C195" s="77">
        <v>-5.6179775299999998E-2</v>
      </c>
      <c r="D195" s="15">
        <v>169</v>
      </c>
      <c r="E195" s="32">
        <f t="shared" ref="E195:E198" si="106">IF(ISNUMBER(D195), (D195 - $B195) / $B195, "")</f>
        <v>5.9523809523809521E-3</v>
      </c>
      <c r="F195" s="18">
        <f>IF(ISNUMBER(D195), $B199 * E195, "")</f>
        <v>892.85714285714278</v>
      </c>
      <c r="G195" s="31">
        <v>183</v>
      </c>
      <c r="H195" s="32">
        <f t="shared" ref="H195:H198" si="107">IF(ISNUMBER(G195), (G195 - $B195) / $B195, "")</f>
        <v>8.9285714285714288E-2</v>
      </c>
      <c r="I195" s="101">
        <f>IF(ISNUMBER(G195), $B199 * H195, "")</f>
        <v>13392.857142857143</v>
      </c>
      <c r="J195" s="15">
        <v>178</v>
      </c>
      <c r="K195" s="32">
        <f t="shared" ref="K195:K198" si="108">IF(ISNUMBER(J195), (J195 - $B195) / $B195, "")</f>
        <v>5.9523809523809521E-2</v>
      </c>
      <c r="L195" s="18">
        <f>IF(ISNUMBER(J195), $B199 * K195, "")</f>
        <v>8928.5714285714275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25" t="s">
        <v>216</v>
      </c>
      <c r="B196" s="126">
        <v>200</v>
      </c>
      <c r="C196" s="77">
        <v>-6.1032863800000003E-2</v>
      </c>
      <c r="D196" s="15">
        <v>210</v>
      </c>
      <c r="E196" s="32">
        <f t="shared" si="106"/>
        <v>0.05</v>
      </c>
      <c r="F196" s="18">
        <f>IF(ISNUMBER(D196), $B199 * E196, "")</f>
        <v>7500</v>
      </c>
      <c r="G196" s="31">
        <v>252</v>
      </c>
      <c r="H196" s="32">
        <f t="shared" si="107"/>
        <v>0.26</v>
      </c>
      <c r="I196" s="101">
        <f>IF(ISNUMBER(G196), $B199 * H196, "")</f>
        <v>39000</v>
      </c>
      <c r="J196" s="15">
        <v>234</v>
      </c>
      <c r="K196" s="32">
        <f t="shared" si="108"/>
        <v>0.17</v>
      </c>
      <c r="L196" s="18">
        <f>IF(ISNUMBER(J196), $B199 * K196, "")</f>
        <v>25500.000000000004</v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25" t="s">
        <v>202</v>
      </c>
      <c r="B197" s="126">
        <v>20.3</v>
      </c>
      <c r="C197" s="77">
        <v>-6.4516129000000005E-2</v>
      </c>
      <c r="D197" s="15">
        <v>21.2</v>
      </c>
      <c r="E197" s="32">
        <f t="shared" si="106"/>
        <v>4.4334975369458053E-2</v>
      </c>
      <c r="F197" s="18">
        <f>IF(ISNUMBER(D197), $B199 * E197, "")</f>
        <v>6650.2463054187083</v>
      </c>
      <c r="G197" s="31">
        <v>21.4</v>
      </c>
      <c r="H197" s="32">
        <f t="shared" si="107"/>
        <v>5.4187192118226493E-2</v>
      </c>
      <c r="I197" s="101">
        <f>IF(ISNUMBER(G197), $B199 * H197, "")</f>
        <v>8128.0788177339737</v>
      </c>
      <c r="J197" s="15">
        <v>21</v>
      </c>
      <c r="K197" s="32">
        <f t="shared" si="108"/>
        <v>3.448275862068962E-2</v>
      </c>
      <c r="L197" s="18">
        <f>IF(ISNUMBER(J197), $B199 * K197, "")</f>
        <v>5172.4137931034429</v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130" t="s">
        <v>332</v>
      </c>
      <c r="B198" s="131">
        <v>1610</v>
      </c>
      <c r="C198" s="79">
        <v>-0.12261580380000001</v>
      </c>
      <c r="D198" s="24">
        <v>1575</v>
      </c>
      <c r="E198" s="25">
        <f t="shared" si="106"/>
        <v>-2.1739130434782608E-2</v>
      </c>
      <c r="F198" s="104">
        <f>IF(ISNUMBER(D198), $B199 * E198, "")</f>
        <v>-3260.869565217391</v>
      </c>
      <c r="G198" s="102">
        <v>1570</v>
      </c>
      <c r="H198" s="25">
        <f t="shared" si="107"/>
        <v>-2.4844720496894408E-2</v>
      </c>
      <c r="I198" s="103">
        <f>IF(ISNUMBER(G198), $B199 * H198, "")</f>
        <v>-3726.7080745341614</v>
      </c>
      <c r="J198" s="24">
        <v>1590</v>
      </c>
      <c r="K198" s="25">
        <f t="shared" si="108"/>
        <v>-1.2422360248447204E-2</v>
      </c>
      <c r="L198" s="104">
        <f>IF(ISNUMBER(J198), $B199 * K198, "")</f>
        <v>-1863.3540372670807</v>
      </c>
      <c r="M198" s="102"/>
      <c r="N198" s="25" t="str">
        <f t="shared" si="109"/>
        <v/>
      </c>
      <c r="O198" s="104" t="str">
        <f>IF(ISNUMBER(M198), $B199 * N198, "")</f>
        <v/>
      </c>
      <c r="Q198" s="284"/>
      <c r="R198" s="285"/>
      <c r="S198" s="286"/>
    </row>
    <row r="199" spans="1:19" ht="17.25" thickBot="1">
      <c r="A199" s="132" t="s">
        <v>268</v>
      </c>
      <c r="B199" s="292">
        <f>$B$37</f>
        <v>150000</v>
      </c>
      <c r="C199" s="293"/>
      <c r="D199" s="26" t="s">
        <v>269</v>
      </c>
      <c r="E199" s="27">
        <f>IF(COUNT(E179:E198), SUM(E179:E198) / COUNT(E179:E198), 0)</f>
        <v>7.2137074679740872E-3</v>
      </c>
      <c r="F199" s="28">
        <f>SUM(F179:F198)</f>
        <v>21641.122403922258</v>
      </c>
      <c r="G199" s="26" t="s">
        <v>269</v>
      </c>
      <c r="H199" s="27">
        <f>IF(COUNT(H179:H198), SUM(H179:H198) / COUNT(H179:H198), 0)</f>
        <v>3.2727860923658925E-2</v>
      </c>
      <c r="I199" s="28">
        <f>SUM(I179:I198)</f>
        <v>98183.582770976762</v>
      </c>
      <c r="J199" s="26" t="s">
        <v>269</v>
      </c>
      <c r="K199" s="27">
        <f>IF(COUNT(K179:K198), SUM(K179:K198) / COUNT(K179:K198), 0)</f>
        <v>2.3133433913766627E-2</v>
      </c>
      <c r="L199" s="28">
        <f>SUM(L179:L198)</f>
        <v>69400.301741299874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24</vt:i4>
      </vt:variant>
    </vt:vector>
  </HeadingPairs>
  <TitlesOfParts>
    <vt:vector size="24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  <vt:lpstr>2021.10.17</vt:lpstr>
      <vt:lpstr>2021.10.18</vt:lpstr>
      <vt:lpstr>2021.10.19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2021-10-19T12:19:02Z</dcterms:modified>
</cp:coreProperties>
</file>