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nedrive-global.kpmg.com/personal/joachim_svensson_kpmg_no/Documents/Desktop/external/"/>
    </mc:Choice>
  </mc:AlternateContent>
  <xr:revisionPtr revIDLastSave="7" documentId="8_{E385321D-40A1-4BB6-89F2-5571717C0B1C}" xr6:coauthVersionLast="47" xr6:coauthVersionMax="47" xr10:uidLastSave="{7BFA022A-865A-4BCE-A3B3-CD949112ED29}"/>
  <bookViews>
    <workbookView xWindow="-108" yWindow="-108" windowWidth="23256" windowHeight="14016" activeTab="1" xr2:uid="{00000000-000D-0000-FFFF-FFFF00000000}"/>
  </bookViews>
  <sheets>
    <sheet name="Data" sheetId="2" r:id="rId1"/>
    <sheet name="Naive method" sheetId="3" r:id="rId2"/>
    <sheet name="Winter's model" sheetId="4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2" hidden="1">'Winter''s model'!$W$4:$W$6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'Winter''s model'!$W$4:$W$6</definedName>
    <definedName name="solver_lhs2" localSheetId="2" hidden="1">'Winter''s model'!$W$6</definedName>
    <definedName name="solver_lhs3" localSheetId="2" hidden="1">'Winter''s model'!$W$6</definedName>
    <definedName name="solver_lhs4" localSheetId="2" hidden="1">'Winter''s model'!$W$6</definedName>
    <definedName name="solver_lhs5" localSheetId="2" hidden="1">'Winter''s model'!$W$6</definedName>
    <definedName name="solver_lhs6" localSheetId="2" hidden="1">'Winter''s model'!$W$6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1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'Winter''s model'!$Q$37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hs1" localSheetId="2" hidden="1">1</definedName>
    <definedName name="solver_rhs2" localSheetId="2" hidden="1">0.05</definedName>
    <definedName name="solver_rhs3" localSheetId="2" hidden="1">0.05</definedName>
    <definedName name="solver_rhs4" localSheetId="2" hidden="1">0.05</definedName>
    <definedName name="solver_rhs5" localSheetId="2" hidden="1">0.05</definedName>
    <definedName name="solver_rhs6" localSheetId="2" hidden="1">0.05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4" l="1"/>
  <c r="N36" i="4"/>
  <c r="N35" i="4"/>
  <c r="J16" i="4"/>
  <c r="F3" i="3" l="1"/>
  <c r="C3" i="3"/>
  <c r="T9" i="2" a="1"/>
  <c r="T9" i="2" s="1"/>
  <c r="L13" i="4"/>
  <c r="K16" i="4"/>
  <c r="J17" i="4" s="1"/>
  <c r="K17" i="4" s="1"/>
  <c r="L14" i="4"/>
  <c r="L15" i="4"/>
  <c r="L16" i="4"/>
  <c r="L17" i="4" l="1"/>
  <c r="J18" i="4"/>
  <c r="M17" i="4"/>
  <c r="K18" i="4" l="1"/>
  <c r="M19" i="4" s="1"/>
  <c r="L18" i="4"/>
  <c r="M18" i="4"/>
  <c r="J19" i="4" l="1"/>
  <c r="L19" i="4" s="1"/>
  <c r="K19" i="4" l="1"/>
  <c r="J20" i="4" s="1"/>
  <c r="K20" i="4" s="1"/>
  <c r="J21" i="4" s="1"/>
  <c r="K21" i="4" s="1"/>
  <c r="M22" i="4" s="1"/>
  <c r="M20" i="4" l="1"/>
  <c r="M21" i="4"/>
  <c r="L21" i="4"/>
  <c r="L20" i="4"/>
  <c r="J22" i="4"/>
  <c r="K22" i="4" l="1"/>
  <c r="M23" i="4" s="1"/>
  <c r="L22" i="4"/>
  <c r="J23" i="4" l="1"/>
  <c r="K23" i="4" s="1"/>
  <c r="M24" i="4" s="1"/>
  <c r="L23" i="4" l="1"/>
  <c r="J24" i="4"/>
  <c r="K24" i="4" s="1"/>
  <c r="L24" i="4" l="1"/>
  <c r="M25" i="4"/>
  <c r="J25" i="4"/>
  <c r="K25" i="4" s="1"/>
  <c r="M26" i="4" s="1"/>
  <c r="L25" i="4" l="1"/>
  <c r="J26" i="4"/>
  <c r="K26" i="4" s="1"/>
  <c r="M27" i="4" s="1"/>
  <c r="L26" i="4" l="1"/>
  <c r="J27" i="4"/>
  <c r="K27" i="4" s="1"/>
  <c r="M28" i="4" s="1"/>
  <c r="J28" i="4" l="1"/>
  <c r="K28" i="4" s="1"/>
  <c r="L27" i="4"/>
  <c r="L28" i="4" l="1"/>
  <c r="M29" i="4"/>
  <c r="J29" i="4"/>
  <c r="K29" i="4" s="1"/>
  <c r="M30" i="4" s="1"/>
  <c r="L29" i="4" l="1"/>
  <c r="J30" i="4"/>
  <c r="K30" i="4" s="1"/>
  <c r="M31" i="4" s="1"/>
  <c r="L30" i="4" l="1"/>
  <c r="J31" i="4"/>
  <c r="K31" i="4" s="1"/>
  <c r="M32" i="4" s="1"/>
  <c r="L31" i="4" l="1"/>
  <c r="J32" i="4"/>
  <c r="K32" i="4" s="1"/>
  <c r="M33" i="4" s="1"/>
  <c r="L32" i="4" l="1"/>
  <c r="J33" i="4"/>
  <c r="L33" i="4" l="1"/>
  <c r="K33" i="4"/>
  <c r="M34" i="4" s="1"/>
  <c r="J34" i="4" l="1"/>
  <c r="K34" i="4" s="1"/>
  <c r="L34" i="4" l="1"/>
  <c r="A37" i="4" l="1"/>
  <c r="A36" i="4"/>
  <c r="A35" i="4"/>
  <c r="C34" i="4"/>
  <c r="A34" i="4"/>
  <c r="C33" i="4"/>
  <c r="A33" i="4"/>
  <c r="C32" i="4"/>
  <c r="A32" i="4"/>
  <c r="C31" i="4"/>
  <c r="A31" i="4"/>
  <c r="C30" i="4"/>
  <c r="A30" i="4"/>
  <c r="C29" i="4"/>
  <c r="A29" i="4"/>
  <c r="C28" i="4"/>
  <c r="A28" i="4"/>
  <c r="C27" i="4"/>
  <c r="A27" i="4"/>
  <c r="C26" i="4"/>
  <c r="A26" i="4"/>
  <c r="C25" i="4"/>
  <c r="A25" i="4"/>
  <c r="C24" i="4"/>
  <c r="A24" i="4"/>
  <c r="C23" i="4"/>
  <c r="A23" i="4"/>
  <c r="C22" i="4"/>
  <c r="A22" i="4"/>
  <c r="C21" i="4"/>
  <c r="A21" i="4"/>
  <c r="C20" i="4"/>
  <c r="A20" i="4"/>
  <c r="C19" i="4"/>
  <c r="A19" i="4"/>
  <c r="C18" i="4"/>
  <c r="A18" i="4"/>
  <c r="C17" i="4"/>
  <c r="A17" i="4"/>
  <c r="C16" i="4"/>
  <c r="A16" i="4"/>
  <c r="C15" i="4"/>
  <c r="A15" i="4"/>
  <c r="C14" i="4"/>
  <c r="A14" i="4"/>
  <c r="C13" i="4"/>
  <c r="A13" i="4"/>
  <c r="C12" i="4"/>
  <c r="A12" i="4"/>
  <c r="C11" i="4"/>
  <c r="A11" i="4"/>
  <c r="C10" i="4"/>
  <c r="A10" i="4"/>
  <c r="C9" i="4"/>
  <c r="A9" i="4"/>
  <c r="C8" i="4"/>
  <c r="A8" i="4"/>
  <c r="C7" i="4"/>
  <c r="A7" i="4"/>
  <c r="C6" i="4"/>
  <c r="A6" i="4"/>
  <c r="C5" i="4"/>
  <c r="A5" i="4"/>
  <c r="C4" i="4"/>
  <c r="A4" i="4"/>
  <c r="C3" i="4"/>
  <c r="A3" i="4"/>
  <c r="C2" i="4"/>
  <c r="A2" i="4"/>
  <c r="I34" i="3"/>
  <c r="H37" i="3"/>
  <c r="G37" i="3"/>
  <c r="F34" i="3"/>
  <c r="H34" i="3" s="1"/>
  <c r="H33" i="3"/>
  <c r="I33" i="3" s="1"/>
  <c r="G33" i="3"/>
  <c r="F33" i="3"/>
  <c r="F32" i="3"/>
  <c r="H32" i="3" s="1"/>
  <c r="I32" i="3" s="1"/>
  <c r="H31" i="3"/>
  <c r="I31" i="3" s="1"/>
  <c r="G31" i="3"/>
  <c r="F31" i="3"/>
  <c r="F30" i="3"/>
  <c r="H30" i="3" s="1"/>
  <c r="I30" i="3" s="1"/>
  <c r="H29" i="3"/>
  <c r="I29" i="3" s="1"/>
  <c r="G29" i="3"/>
  <c r="F29" i="3"/>
  <c r="F28" i="3"/>
  <c r="H28" i="3" s="1"/>
  <c r="I28" i="3" s="1"/>
  <c r="H27" i="3"/>
  <c r="I27" i="3" s="1"/>
  <c r="G27" i="3"/>
  <c r="F27" i="3"/>
  <c r="F26" i="3"/>
  <c r="H26" i="3" s="1"/>
  <c r="I26" i="3" s="1"/>
  <c r="H25" i="3"/>
  <c r="I25" i="3" s="1"/>
  <c r="G25" i="3"/>
  <c r="F25" i="3"/>
  <c r="F24" i="3"/>
  <c r="H24" i="3" s="1"/>
  <c r="I24" i="3" s="1"/>
  <c r="H23" i="3"/>
  <c r="I23" i="3" s="1"/>
  <c r="G23" i="3"/>
  <c r="F23" i="3"/>
  <c r="F22" i="3"/>
  <c r="H22" i="3" s="1"/>
  <c r="I22" i="3" s="1"/>
  <c r="H21" i="3"/>
  <c r="I21" i="3" s="1"/>
  <c r="G21" i="3"/>
  <c r="F21" i="3"/>
  <c r="F20" i="3"/>
  <c r="H20" i="3" s="1"/>
  <c r="I20" i="3" s="1"/>
  <c r="H19" i="3"/>
  <c r="I19" i="3" s="1"/>
  <c r="G19" i="3"/>
  <c r="F19" i="3"/>
  <c r="F18" i="3"/>
  <c r="H18" i="3" s="1"/>
  <c r="I18" i="3" s="1"/>
  <c r="H17" i="3"/>
  <c r="I17" i="3" s="1"/>
  <c r="G17" i="3"/>
  <c r="F17" i="3"/>
  <c r="F16" i="3"/>
  <c r="H16" i="3" s="1"/>
  <c r="I16" i="3" s="1"/>
  <c r="H15" i="3"/>
  <c r="I15" i="3" s="1"/>
  <c r="G15" i="3"/>
  <c r="F15" i="3"/>
  <c r="F14" i="3"/>
  <c r="H14" i="3" s="1"/>
  <c r="I14" i="3" s="1"/>
  <c r="H13" i="3"/>
  <c r="I13" i="3" s="1"/>
  <c r="G13" i="3"/>
  <c r="F13" i="3"/>
  <c r="F12" i="3"/>
  <c r="H12" i="3" s="1"/>
  <c r="I12" i="3" s="1"/>
  <c r="H11" i="3"/>
  <c r="I11" i="3" s="1"/>
  <c r="G11" i="3"/>
  <c r="F11" i="3"/>
  <c r="F10" i="3"/>
  <c r="H10" i="3" s="1"/>
  <c r="I10" i="3" s="1"/>
  <c r="H9" i="3"/>
  <c r="I9" i="3" s="1"/>
  <c r="G9" i="3"/>
  <c r="F9" i="3"/>
  <c r="F8" i="3"/>
  <c r="H8" i="3" s="1"/>
  <c r="I8" i="3" s="1"/>
  <c r="H7" i="3"/>
  <c r="I7" i="3" s="1"/>
  <c r="G7" i="3"/>
  <c r="F7" i="3"/>
  <c r="F6" i="3"/>
  <c r="H6" i="3" s="1"/>
  <c r="I6" i="3" s="1"/>
  <c r="H5" i="3"/>
  <c r="I5" i="3" s="1"/>
  <c r="G5" i="3"/>
  <c r="F5" i="3"/>
  <c r="F4" i="3"/>
  <c r="H4" i="3" s="1"/>
  <c r="I4" i="3" s="1"/>
  <c r="I37" i="3" s="1"/>
  <c r="H3" i="3"/>
  <c r="G3" i="3"/>
  <c r="D37" i="3"/>
  <c r="D36" i="3"/>
  <c r="A34" i="3"/>
  <c r="A35" i="3"/>
  <c r="A36" i="3"/>
  <c r="A37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2" i="3"/>
  <c r="B2" i="3"/>
  <c r="B3" i="3"/>
  <c r="C4" i="3" s="1"/>
  <c r="B4" i="3"/>
  <c r="C5" i="3" s="1"/>
  <c r="B5" i="3"/>
  <c r="C6" i="3" s="1"/>
  <c r="B6" i="3"/>
  <c r="C7" i="3" s="1"/>
  <c r="B7" i="3"/>
  <c r="C8" i="3" s="1"/>
  <c r="B8" i="3"/>
  <c r="C9" i="3" s="1"/>
  <c r="B9" i="3"/>
  <c r="C10" i="3" s="1"/>
  <c r="B10" i="3"/>
  <c r="C11" i="3" s="1"/>
  <c r="B11" i="3"/>
  <c r="C12" i="3" s="1"/>
  <c r="B12" i="3"/>
  <c r="C13" i="3" s="1"/>
  <c r="B13" i="3"/>
  <c r="C14" i="3" s="1"/>
  <c r="B14" i="3"/>
  <c r="C15" i="3" s="1"/>
  <c r="B15" i="3"/>
  <c r="C16" i="3" s="1"/>
  <c r="B16" i="3"/>
  <c r="C17" i="3" s="1"/>
  <c r="B17" i="3"/>
  <c r="C18" i="3" s="1"/>
  <c r="B18" i="3"/>
  <c r="C19" i="3" s="1"/>
  <c r="B19" i="3"/>
  <c r="C20" i="3" s="1"/>
  <c r="B20" i="3"/>
  <c r="C21" i="3" s="1"/>
  <c r="B21" i="3"/>
  <c r="C22" i="3" s="1"/>
  <c r="B22" i="3"/>
  <c r="C23" i="3" s="1"/>
  <c r="B23" i="3"/>
  <c r="C24" i="3" s="1"/>
  <c r="B24" i="3"/>
  <c r="C25" i="3" s="1"/>
  <c r="B25" i="3"/>
  <c r="C26" i="3" s="1"/>
  <c r="B26" i="3"/>
  <c r="C27" i="3" s="1"/>
  <c r="B27" i="3"/>
  <c r="C28" i="3" s="1"/>
  <c r="B28" i="3"/>
  <c r="C29" i="3" s="1"/>
  <c r="B29" i="3"/>
  <c r="C30" i="3" s="1"/>
  <c r="B30" i="3"/>
  <c r="C31" i="3" s="1"/>
  <c r="B31" i="3"/>
  <c r="C32" i="3" s="1"/>
  <c r="B32" i="3"/>
  <c r="C33" i="3" s="1"/>
  <c r="B33" i="3"/>
  <c r="C34" i="3" s="1"/>
  <c r="B34" i="3"/>
  <c r="D35" i="3" s="1"/>
  <c r="P18" i="4" l="1"/>
  <c r="Q18" i="4" s="1"/>
  <c r="P22" i="4"/>
  <c r="R22" i="4" s="1"/>
  <c r="S22" i="4" s="1"/>
  <c r="P26" i="4"/>
  <c r="R26" i="4" s="1"/>
  <c r="S26" i="4" s="1"/>
  <c r="P32" i="4"/>
  <c r="Q32" i="4" s="1"/>
  <c r="D8" i="4"/>
  <c r="D26" i="4"/>
  <c r="D18" i="4"/>
  <c r="D10" i="4"/>
  <c r="E29" i="4"/>
  <c r="E21" i="4"/>
  <c r="E13" i="4"/>
  <c r="E5" i="4"/>
  <c r="D16" i="4"/>
  <c r="E27" i="4"/>
  <c r="D25" i="4"/>
  <c r="D17" i="4"/>
  <c r="D9" i="4"/>
  <c r="E28" i="4"/>
  <c r="E20" i="4"/>
  <c r="E12" i="4"/>
  <c r="E32" i="4"/>
  <c r="D31" i="4"/>
  <c r="D23" i="4"/>
  <c r="D15" i="4"/>
  <c r="D7" i="4"/>
  <c r="E26" i="4"/>
  <c r="E18" i="4"/>
  <c r="E10" i="4"/>
  <c r="D30" i="4"/>
  <c r="D22" i="4"/>
  <c r="D14" i="4"/>
  <c r="D6" i="4"/>
  <c r="E25" i="4"/>
  <c r="E17" i="4"/>
  <c r="E9" i="4"/>
  <c r="D32" i="4"/>
  <c r="E19" i="4"/>
  <c r="D29" i="4"/>
  <c r="D21" i="4"/>
  <c r="D13" i="4"/>
  <c r="F13" i="4" s="1"/>
  <c r="G13" i="4" s="1"/>
  <c r="D5" i="4"/>
  <c r="E24" i="4"/>
  <c r="E16" i="4"/>
  <c r="E8" i="4"/>
  <c r="D24" i="4"/>
  <c r="P23" i="4"/>
  <c r="Q23" i="4" s="1"/>
  <c r="D28" i="4"/>
  <c r="D20" i="4"/>
  <c r="F20" i="4" s="1"/>
  <c r="G20" i="4" s="1"/>
  <c r="D12" i="4"/>
  <c r="F12" i="4" s="1"/>
  <c r="G12" i="4" s="1"/>
  <c r="E31" i="4"/>
  <c r="E23" i="4"/>
  <c r="E15" i="4"/>
  <c r="E7" i="4"/>
  <c r="D4" i="4"/>
  <c r="F4" i="4" s="1"/>
  <c r="G4" i="4" s="1"/>
  <c r="E11" i="4"/>
  <c r="D27" i="4"/>
  <c r="D19" i="4"/>
  <c r="F19" i="4" s="1"/>
  <c r="G19" i="4" s="1"/>
  <c r="D11" i="4"/>
  <c r="E30" i="4"/>
  <c r="E22" i="4"/>
  <c r="E14" i="4"/>
  <c r="E6" i="4"/>
  <c r="E4" i="4"/>
  <c r="P30" i="4"/>
  <c r="R30" i="4" s="1"/>
  <c r="S30" i="4" s="1"/>
  <c r="P19" i="4"/>
  <c r="R19" i="4" s="1"/>
  <c r="S19" i="4" s="1"/>
  <c r="P27" i="4"/>
  <c r="R27" i="4" s="1"/>
  <c r="S27" i="4" s="1"/>
  <c r="P31" i="4"/>
  <c r="Q31" i="4" s="1"/>
  <c r="P24" i="4"/>
  <c r="R24" i="4" s="1"/>
  <c r="S24" i="4" s="1"/>
  <c r="P17" i="4"/>
  <c r="P21" i="4"/>
  <c r="P29" i="4"/>
  <c r="P20" i="4"/>
  <c r="P28" i="4"/>
  <c r="P33" i="4"/>
  <c r="P34" i="4"/>
  <c r="P25" i="4"/>
  <c r="I3" i="3"/>
  <c r="G4" i="3"/>
  <c r="G6" i="3"/>
  <c r="G8" i="3"/>
  <c r="G10" i="3"/>
  <c r="G12" i="3"/>
  <c r="G14" i="3"/>
  <c r="G16" i="3"/>
  <c r="G18" i="3"/>
  <c r="G20" i="3"/>
  <c r="G22" i="3"/>
  <c r="G24" i="3"/>
  <c r="G26" i="3"/>
  <c r="G28" i="3"/>
  <c r="G30" i="3"/>
  <c r="G32" i="3"/>
  <c r="G34" i="3"/>
  <c r="Q22" i="4" l="1"/>
  <c r="R18" i="4"/>
  <c r="S18" i="4" s="1"/>
  <c r="R32" i="4"/>
  <c r="S32" i="4" s="1"/>
  <c r="Q26" i="4"/>
  <c r="Q30" i="4"/>
  <c r="F5" i="4"/>
  <c r="G5" i="4" s="1"/>
  <c r="F32" i="4"/>
  <c r="G32" i="4" s="1"/>
  <c r="R23" i="4"/>
  <c r="S23" i="4" s="1"/>
  <c r="F27" i="4"/>
  <c r="G27" i="4" s="1"/>
  <c r="F15" i="4"/>
  <c r="G15" i="4" s="1"/>
  <c r="F29" i="4"/>
  <c r="G29" i="4" s="1"/>
  <c r="Q27" i="4"/>
  <c r="F11" i="4"/>
  <c r="G11" i="4" s="1"/>
  <c r="F7" i="4"/>
  <c r="G7" i="4" s="1"/>
  <c r="F9" i="4"/>
  <c r="G9" i="4" s="1"/>
  <c r="F6" i="4"/>
  <c r="G6" i="4" s="1"/>
  <c r="F17" i="4"/>
  <c r="G17" i="4" s="1"/>
  <c r="F10" i="4"/>
  <c r="G10" i="4" s="1"/>
  <c r="F28" i="4"/>
  <c r="G28" i="4" s="1"/>
  <c r="F21" i="4"/>
  <c r="G21" i="4" s="1"/>
  <c r="F14" i="4"/>
  <c r="G14" i="4" s="1"/>
  <c r="F23" i="4"/>
  <c r="G23" i="4" s="1"/>
  <c r="F25" i="4"/>
  <c r="G25" i="4" s="1"/>
  <c r="F18" i="4"/>
  <c r="G18" i="4" s="1"/>
  <c r="F22" i="4"/>
  <c r="G22" i="4" s="1"/>
  <c r="F31" i="4"/>
  <c r="G31" i="4" s="1"/>
  <c r="F26" i="4"/>
  <c r="G26" i="4" s="1"/>
  <c r="F24" i="4"/>
  <c r="G24" i="4" s="1"/>
  <c r="F30" i="4"/>
  <c r="G30" i="4" s="1"/>
  <c r="F16" i="4"/>
  <c r="G16" i="4" s="1"/>
  <c r="F8" i="4"/>
  <c r="G8" i="4" s="1"/>
  <c r="Q19" i="4"/>
  <c r="R31" i="4"/>
  <c r="S31" i="4" s="1"/>
  <c r="Q24" i="4"/>
  <c r="R33" i="4"/>
  <c r="S33" i="4" s="1"/>
  <c r="Q33" i="4"/>
  <c r="R34" i="4"/>
  <c r="S34" i="4" s="1"/>
  <c r="Q34" i="4"/>
  <c r="R17" i="4"/>
  <c r="S17" i="4" s="1"/>
  <c r="Q17" i="4"/>
  <c r="R28" i="4"/>
  <c r="S28" i="4" s="1"/>
  <c r="Q28" i="4"/>
  <c r="Q20" i="4"/>
  <c r="R20" i="4"/>
  <c r="S20" i="4" s="1"/>
  <c r="Q21" i="4"/>
  <c r="R21" i="4"/>
  <c r="S21" i="4" s="1"/>
  <c r="R25" i="4"/>
  <c r="S25" i="4" s="1"/>
  <c r="Q25" i="4"/>
  <c r="Q29" i="4"/>
  <c r="R29" i="4"/>
  <c r="S29" i="4" s="1"/>
  <c r="Q37" i="4" l="1"/>
  <c r="R37" i="4"/>
  <c r="S37" i="4"/>
  <c r="H4" i="4"/>
  <c r="H5" i="4"/>
  <c r="H9" i="4" s="1"/>
  <c r="H13" i="4" s="1"/>
  <c r="H17" i="4" s="1"/>
  <c r="H21" i="4" s="1"/>
  <c r="H25" i="4" s="1"/>
  <c r="H29" i="4" s="1"/>
  <c r="H8" i="4"/>
  <c r="H12" i="4" s="1"/>
  <c r="H16" i="4" s="1"/>
  <c r="H20" i="4" s="1"/>
  <c r="H24" i="4" s="1"/>
  <c r="H28" i="4" s="1"/>
  <c r="H32" i="4" s="1"/>
  <c r="H7" i="4"/>
  <c r="H6" i="4"/>
  <c r="T10" i="2" l="1" a="1"/>
  <c r="T10" i="2" s="1"/>
  <c r="I6" i="4"/>
  <c r="I10" i="4" s="1"/>
  <c r="I14" i="4" s="1"/>
  <c r="I18" i="4" s="1"/>
  <c r="I22" i="4" s="1"/>
  <c r="I26" i="4" s="1"/>
  <c r="I30" i="4" s="1"/>
  <c r="H10" i="4"/>
  <c r="H14" i="4" s="1"/>
  <c r="H18" i="4" s="1"/>
  <c r="H22" i="4" s="1"/>
  <c r="H26" i="4" s="1"/>
  <c r="H30" i="4" s="1"/>
  <c r="H11" i="4"/>
  <c r="H15" i="4" s="1"/>
  <c r="H19" i="4" s="1"/>
  <c r="H23" i="4" s="1"/>
  <c r="H27" i="4" s="1"/>
  <c r="H31" i="4" s="1"/>
  <c r="I7" i="4"/>
  <c r="I11" i="4" s="1"/>
  <c r="I15" i="4" s="1"/>
  <c r="I19" i="4" s="1"/>
  <c r="I23" i="4" s="1"/>
  <c r="I27" i="4" s="1"/>
  <c r="I31" i="4" s="1"/>
  <c r="I4" i="4"/>
  <c r="I8" i="4" s="1"/>
  <c r="I12" i="4" s="1"/>
  <c r="I16" i="4" s="1"/>
  <c r="I20" i="4" s="1"/>
  <c r="I24" i="4" s="1"/>
  <c r="I28" i="4" s="1"/>
  <c r="I32" i="4" s="1"/>
  <c r="I5" i="4"/>
  <c r="I9" i="4" s="1"/>
  <c r="I13" i="4" s="1"/>
  <c r="I17" i="4" s="1"/>
  <c r="I21" i="4" s="1"/>
  <c r="I25" i="4" s="1"/>
  <c r="I2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<sst xmlns="http://schemas.openxmlformats.org/spreadsheetml/2006/main" count="79" uniqueCount="63">
  <si>
    <t>Quarter</t>
  </si>
  <si>
    <t>Sales</t>
  </si>
  <si>
    <t>Q1-09</t>
  </si>
  <si>
    <t>Q2-09</t>
  </si>
  <si>
    <t>Q3-09</t>
  </si>
  <si>
    <t>Q4-09</t>
  </si>
  <si>
    <t>Q1-10</t>
  </si>
  <si>
    <t>Q2-10</t>
  </si>
  <si>
    <t>Q3-10</t>
  </si>
  <si>
    <t>MSE</t>
  </si>
  <si>
    <t>MAD</t>
  </si>
  <si>
    <t>MAPE</t>
  </si>
  <si>
    <t>Q4-10</t>
  </si>
  <si>
    <t>Naïve method</t>
  </si>
  <si>
    <t>Q1-11</t>
  </si>
  <si>
    <t>Winter's model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</si>
  <si>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</si>
  <si>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</si>
  <si>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</si>
  <si>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</si>
  <si>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</si>
  <si>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</si>
  <si>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</si>
  <si>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</si>
  <si>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</si>
  <si>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</si>
  <si>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</si>
  <si>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</si>
  <si>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</si>
  <si>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</si>
  <si>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</si>
  <si>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</si>
  <si>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</si>
  <si>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</si>
  <si>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</si>
  <si>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</si>
  <si>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</si>
  <si>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</si>
  <si>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</si>
  <si>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</si>
  <si>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</si>
  <si>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</si>
  <si>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</si>
  <si>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Historical forecast</t>
  </si>
  <si>
    <t>Future forecast</t>
  </si>
  <si>
    <t>Errors</t>
  </si>
  <si>
    <t>SE</t>
  </si>
  <si>
    <t>AD</t>
  </si>
  <si>
    <t>APE</t>
  </si>
  <si>
    <t>Period</t>
  </si>
  <si>
    <t>MA 1</t>
  </si>
  <si>
    <t>MA2</t>
  </si>
  <si>
    <t>Centered MA</t>
  </si>
  <si>
    <t>Estimate of F</t>
  </si>
  <si>
    <t>Averag estimate of F</t>
  </si>
  <si>
    <t>Normalized F</t>
  </si>
  <si>
    <t>Level</t>
  </si>
  <si>
    <t>Trend</t>
  </si>
  <si>
    <t>Seasonal factor</t>
  </si>
  <si>
    <t>Method parameter(s)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</si>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</sst>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1" fontId="2" fillId="0" borderId="0" xfId="1" applyNumberFormat="1" applyFont="1"/>
    <xf numFmtId="0" fontId="5" fillId="0" borderId="0" xfId="0" applyFont="1"/>
    <xf numFmtId="1" fontId="0" fillId="0" borderId="0" xfId="0" applyNumberFormat="1"/>
    <xf numFmtId="0" fontId="4" fillId="0" borderId="0" xfId="1" applyFont="1" applyAlignment="1">
      <alignment horizontal="center"/>
    </xf>
    <xf numFmtId="0" fontId="4" fillId="0" borderId="0" xfId="0" applyFont="1"/>
    <xf numFmtId="1" fontId="4" fillId="0" borderId="0" xfId="0" applyNumberFormat="1" applyFont="1"/>
    <xf numFmtId="2" fontId="0" fillId="0" borderId="0" xfId="0" applyNumberFormat="1"/>
    <xf numFmtId="0" fontId="7" fillId="0" borderId="1" xfId="0" applyFont="1" applyBorder="1"/>
    <xf numFmtId="2" fontId="8" fillId="0" borderId="1" xfId="0" applyNumberFormat="1" applyFont="1" applyBorder="1"/>
    <xf numFmtId="164" fontId="8" fillId="0" borderId="1" xfId="2" applyNumberFormat="1" applyFont="1" applyBorder="1"/>
    <xf numFmtId="2" fontId="9" fillId="0" borderId="1" xfId="1" applyNumberFormat="1" applyFont="1" applyBorder="1"/>
    <xf numFmtId="10" fontId="9" fillId="0" borderId="1" xfId="2" applyNumberFormat="1" applyFont="1" applyBorder="1"/>
    <xf numFmtId="0" fontId="2" fillId="2" borderId="0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2" fillId="3" borderId="0" xfId="1" applyNumberFormat="1" applyFont="1" applyFill="1" applyBorder="1" applyAlignment="1">
      <alignment horizontal="center"/>
    </xf>
    <xf numFmtId="2" fontId="2" fillId="3" borderId="0" xfId="1" applyNumberFormat="1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164" fontId="8" fillId="0" borderId="1" xfId="2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2" fillId="2" borderId="4" xfId="1" applyNumberFormat="1" applyFont="1" applyFill="1" applyBorder="1" applyAlignment="1">
      <alignment horizontal="center"/>
    </xf>
    <xf numFmtId="1" fontId="2" fillId="2" borderId="5" xfId="1" applyNumberFormat="1" applyFont="1" applyFill="1" applyBorder="1" applyAlignment="1">
      <alignment horizontal="center"/>
    </xf>
    <xf numFmtId="1" fontId="2" fillId="3" borderId="4" xfId="1" applyNumberFormat="1" applyFont="1" applyFill="1" applyBorder="1" applyAlignment="1">
      <alignment horizontal="center"/>
    </xf>
    <xf numFmtId="1" fontId="2" fillId="3" borderId="5" xfId="1" applyNumberFormat="1" applyFont="1" applyFill="1" applyBorder="1" applyAlignment="1">
      <alignment horizontal="center"/>
    </xf>
    <xf numFmtId="1" fontId="2" fillId="3" borderId="6" xfId="1" applyNumberFormat="1" applyFont="1" applyFill="1" applyBorder="1" applyAlignment="1">
      <alignment horizontal="center"/>
    </xf>
    <xf numFmtId="1" fontId="2" fillId="3" borderId="7" xfId="1" applyNumberFormat="1" applyFont="1" applyFill="1" applyBorder="1" applyAlignment="1">
      <alignment horizontal="center"/>
    </xf>
    <xf numFmtId="1" fontId="2" fillId="3" borderId="8" xfId="1" applyNumberFormat="1" applyFont="1" applyFill="1" applyBorder="1" applyAlignment="1">
      <alignment horizontal="center"/>
    </xf>
    <xf numFmtId="2" fontId="2" fillId="2" borderId="4" xfId="1" applyNumberFormat="1" applyFont="1" applyFill="1" applyBorder="1" applyAlignment="1">
      <alignment horizontal="center"/>
    </xf>
    <xf numFmtId="2" fontId="2" fillId="2" borderId="5" xfId="1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/>
    </xf>
    <xf numFmtId="2" fontId="2" fillId="3" borderId="5" xfId="1" applyNumberFormat="1" applyFont="1" applyFill="1" applyBorder="1" applyAlignment="1">
      <alignment horizontal="center"/>
    </xf>
    <xf numFmtId="2" fontId="2" fillId="3" borderId="6" xfId="1" applyNumberFormat="1" applyFont="1" applyFill="1" applyBorder="1" applyAlignment="1">
      <alignment horizontal="center"/>
    </xf>
    <xf numFmtId="2" fontId="2" fillId="3" borderId="7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2" fontId="4" fillId="0" borderId="10" xfId="1" applyNumberFormat="1" applyFont="1" applyFill="1" applyBorder="1" applyAlignment="1">
      <alignment horizontal="center"/>
    </xf>
    <xf numFmtId="2" fontId="4" fillId="0" borderId="11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2" fontId="4" fillId="0" borderId="5" xfId="1" applyNumberFormat="1" applyFont="1" applyFill="1" applyBorder="1" applyAlignment="1">
      <alignment horizontal="center"/>
    </xf>
    <xf numFmtId="2" fontId="4" fillId="0" borderId="6" xfId="1" applyNumberFormat="1" applyFont="1" applyFill="1" applyBorder="1" applyAlignment="1">
      <alignment horizontal="center"/>
    </xf>
    <xf numFmtId="2" fontId="4" fillId="0" borderId="8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4" fillId="0" borderId="7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right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Data!$B$2:$B$34</c:f>
              <c:numCache>
                <c:formatCode>0</c:formatCode>
                <c:ptCount val="33"/>
                <c:pt idx="0">
                  <c:v>3178</c:v>
                </c:pt>
                <c:pt idx="1">
                  <c:v>3939</c:v>
                </c:pt>
                <c:pt idx="2">
                  <c:v>3680</c:v>
                </c:pt>
                <c:pt idx="3">
                  <c:v>3516</c:v>
                </c:pt>
                <c:pt idx="4">
                  <c:v>3354</c:v>
                </c:pt>
                <c:pt idx="5">
                  <c:v>4490</c:v>
                </c:pt>
                <c:pt idx="6">
                  <c:v>4678</c:v>
                </c:pt>
                <c:pt idx="7">
                  <c:v>4148</c:v>
                </c:pt>
                <c:pt idx="8">
                  <c:v>3995</c:v>
                </c:pt>
                <c:pt idx="9">
                  <c:v>5178</c:v>
                </c:pt>
                <c:pt idx="10">
                  <c:v>5010</c:v>
                </c:pt>
                <c:pt idx="11">
                  <c:v>4453</c:v>
                </c:pt>
                <c:pt idx="12">
                  <c:v>4306</c:v>
                </c:pt>
                <c:pt idx="13">
                  <c:v>5321</c:v>
                </c:pt>
                <c:pt idx="14">
                  <c:v>4888</c:v>
                </c:pt>
                <c:pt idx="15">
                  <c:v>4554</c:v>
                </c:pt>
                <c:pt idx="16">
                  <c:v>4176</c:v>
                </c:pt>
                <c:pt idx="17">
                  <c:v>5125</c:v>
                </c:pt>
                <c:pt idx="18">
                  <c:v>4962</c:v>
                </c:pt>
                <c:pt idx="19">
                  <c:v>4917</c:v>
                </c:pt>
                <c:pt idx="20">
                  <c:v>4542</c:v>
                </c:pt>
                <c:pt idx="21">
                  <c:v>5284</c:v>
                </c:pt>
                <c:pt idx="22">
                  <c:v>4817</c:v>
                </c:pt>
                <c:pt idx="23">
                  <c:v>4634</c:v>
                </c:pt>
                <c:pt idx="24">
                  <c:v>4431</c:v>
                </c:pt>
                <c:pt idx="25">
                  <c:v>5602</c:v>
                </c:pt>
                <c:pt idx="26">
                  <c:v>5349</c:v>
                </c:pt>
                <c:pt idx="27">
                  <c:v>5036</c:v>
                </c:pt>
                <c:pt idx="28">
                  <c:v>4534</c:v>
                </c:pt>
                <c:pt idx="29">
                  <c:v>5836</c:v>
                </c:pt>
                <c:pt idx="30">
                  <c:v>5818</c:v>
                </c:pt>
                <c:pt idx="31">
                  <c:v>5070</c:v>
                </c:pt>
                <c:pt idx="32">
                  <c:v>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9-49AB-B7C2-1A071D78F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0448400"/>
        <c:axId val="1795983632"/>
      </c:lineChart>
      <c:catAx>
        <c:axId val="147044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95983632"/>
        <c:crosses val="autoZero"/>
        <c:auto val="1"/>
        <c:lblAlgn val="ctr"/>
        <c:lblOffset val="100"/>
        <c:noMultiLvlLbl val="0"/>
      </c:catAx>
      <c:valAx>
        <c:axId val="17959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7044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'Naive method'!$B$1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'Naive method'!$B$2:$B$34</c:f>
              <c:numCache>
                <c:formatCode>0</c:formatCode>
                <c:ptCount val="33"/>
                <c:pt idx="0">
                  <c:v>3178</c:v>
                </c:pt>
                <c:pt idx="1">
                  <c:v>3939</c:v>
                </c:pt>
                <c:pt idx="2">
                  <c:v>3680</c:v>
                </c:pt>
                <c:pt idx="3">
                  <c:v>3516</c:v>
                </c:pt>
                <c:pt idx="4">
                  <c:v>3354</c:v>
                </c:pt>
                <c:pt idx="5">
                  <c:v>4490</c:v>
                </c:pt>
                <c:pt idx="6">
                  <c:v>4678</c:v>
                </c:pt>
                <c:pt idx="7">
                  <c:v>4148</c:v>
                </c:pt>
                <c:pt idx="8">
                  <c:v>3995</c:v>
                </c:pt>
                <c:pt idx="9">
                  <c:v>5178</c:v>
                </c:pt>
                <c:pt idx="10">
                  <c:v>5010</c:v>
                </c:pt>
                <c:pt idx="11">
                  <c:v>4453</c:v>
                </c:pt>
                <c:pt idx="12">
                  <c:v>4306</c:v>
                </c:pt>
                <c:pt idx="13">
                  <c:v>5321</c:v>
                </c:pt>
                <c:pt idx="14">
                  <c:v>4888</c:v>
                </c:pt>
                <c:pt idx="15">
                  <c:v>4554</c:v>
                </c:pt>
                <c:pt idx="16">
                  <c:v>4176</c:v>
                </c:pt>
                <c:pt idx="17">
                  <c:v>5125</c:v>
                </c:pt>
                <c:pt idx="18">
                  <c:v>4962</c:v>
                </c:pt>
                <c:pt idx="19">
                  <c:v>4917</c:v>
                </c:pt>
                <c:pt idx="20">
                  <c:v>4542</c:v>
                </c:pt>
                <c:pt idx="21">
                  <c:v>5284</c:v>
                </c:pt>
                <c:pt idx="22">
                  <c:v>4817</c:v>
                </c:pt>
                <c:pt idx="23">
                  <c:v>4634</c:v>
                </c:pt>
                <c:pt idx="24">
                  <c:v>4431</c:v>
                </c:pt>
                <c:pt idx="25">
                  <c:v>5602</c:v>
                </c:pt>
                <c:pt idx="26">
                  <c:v>5349</c:v>
                </c:pt>
                <c:pt idx="27">
                  <c:v>5036</c:v>
                </c:pt>
                <c:pt idx="28">
                  <c:v>4534</c:v>
                </c:pt>
                <c:pt idx="29">
                  <c:v>5836</c:v>
                </c:pt>
                <c:pt idx="30">
                  <c:v>5818</c:v>
                </c:pt>
                <c:pt idx="31">
                  <c:v>5070</c:v>
                </c:pt>
                <c:pt idx="32">
                  <c:v>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3-4AC3-944A-C96489C2BD47}"/>
            </c:ext>
          </c:extLst>
        </c:ser>
        <c:ser>
          <c:idx val="1"/>
          <c:order val="1"/>
          <c:tx>
            <c:strRef>
              <c:f>'Naive method'!$C$1</c:f>
              <c:strCache>
                <c:ptCount val="1"/>
                <c:pt idx="0">
                  <c:v>Historical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'Naive method'!$C$2:$C$34</c:f>
              <c:numCache>
                <c:formatCode>0</c:formatCode>
                <c:ptCount val="33"/>
                <c:pt idx="1">
                  <c:v>3178</c:v>
                </c:pt>
                <c:pt idx="2">
                  <c:v>3939</c:v>
                </c:pt>
                <c:pt idx="3">
                  <c:v>3680</c:v>
                </c:pt>
                <c:pt idx="4">
                  <c:v>3516</c:v>
                </c:pt>
                <c:pt idx="5">
                  <c:v>3354</c:v>
                </c:pt>
                <c:pt idx="6">
                  <c:v>4490</c:v>
                </c:pt>
                <c:pt idx="7">
                  <c:v>4678</c:v>
                </c:pt>
                <c:pt idx="8">
                  <c:v>4148</c:v>
                </c:pt>
                <c:pt idx="9">
                  <c:v>3995</c:v>
                </c:pt>
                <c:pt idx="10">
                  <c:v>5178</c:v>
                </c:pt>
                <c:pt idx="11">
                  <c:v>5010</c:v>
                </c:pt>
                <c:pt idx="12">
                  <c:v>4453</c:v>
                </c:pt>
                <c:pt idx="13">
                  <c:v>4306</c:v>
                </c:pt>
                <c:pt idx="14">
                  <c:v>5321</c:v>
                </c:pt>
                <c:pt idx="15">
                  <c:v>4888</c:v>
                </c:pt>
                <c:pt idx="16">
                  <c:v>4554</c:v>
                </c:pt>
                <c:pt idx="17">
                  <c:v>4176</c:v>
                </c:pt>
                <c:pt idx="18">
                  <c:v>5125</c:v>
                </c:pt>
                <c:pt idx="19">
                  <c:v>4962</c:v>
                </c:pt>
                <c:pt idx="20">
                  <c:v>4917</c:v>
                </c:pt>
                <c:pt idx="21">
                  <c:v>4542</c:v>
                </c:pt>
                <c:pt idx="22">
                  <c:v>5284</c:v>
                </c:pt>
                <c:pt idx="23">
                  <c:v>4817</c:v>
                </c:pt>
                <c:pt idx="24">
                  <c:v>4634</c:v>
                </c:pt>
                <c:pt idx="25">
                  <c:v>4431</c:v>
                </c:pt>
                <c:pt idx="26">
                  <c:v>5602</c:v>
                </c:pt>
                <c:pt idx="27">
                  <c:v>5349</c:v>
                </c:pt>
                <c:pt idx="28">
                  <c:v>5036</c:v>
                </c:pt>
                <c:pt idx="29">
                  <c:v>4534</c:v>
                </c:pt>
                <c:pt idx="30">
                  <c:v>5836</c:v>
                </c:pt>
                <c:pt idx="31">
                  <c:v>5818</c:v>
                </c:pt>
                <c:pt idx="32">
                  <c:v>5070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3-4AC3-944A-C96489C2BD47}"/>
            </c:ext>
          </c:extLst>
        </c:ser>
        <c:ser>
          <c:idx val="2"/>
          <c:order val="2"/>
          <c:tx>
            <c:strRef>
              <c:f>'Naive method'!$D$1</c:f>
              <c:strCache>
                <c:ptCount val="1"/>
                <c:pt idx="0">
                  <c:v>Future 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'Naive method'!$D$2:$D$37</c:f>
              <c:numCache>
                <c:formatCode>General</c:formatCode>
                <c:ptCount val="36"/>
                <c:pt idx="33" formatCode="0">
                  <c:v>4497</c:v>
                </c:pt>
                <c:pt idx="34" formatCode="0">
                  <c:v>4497</c:v>
                </c:pt>
                <c:pt idx="35" formatCode="0">
                  <c:v>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33-4AC3-944A-C96489C2B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2891296"/>
        <c:axId val="1882900032"/>
      </c:lineChart>
      <c:catAx>
        <c:axId val="1882891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82900032"/>
        <c:crosses val="autoZero"/>
        <c:auto val="1"/>
        <c:lblAlgn val="ctr"/>
        <c:lblOffset val="100"/>
        <c:noMultiLvlLbl val="0"/>
      </c:catAx>
      <c:valAx>
        <c:axId val="18829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8289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'Winter''s model'!$C$1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'Winter''s model'!$C$2:$C$34</c:f>
              <c:numCache>
                <c:formatCode>0</c:formatCode>
                <c:ptCount val="33"/>
                <c:pt idx="0">
                  <c:v>3178</c:v>
                </c:pt>
                <c:pt idx="1">
                  <c:v>3939</c:v>
                </c:pt>
                <c:pt idx="2">
                  <c:v>3680</c:v>
                </c:pt>
                <c:pt idx="3">
                  <c:v>3516</c:v>
                </c:pt>
                <c:pt idx="4">
                  <c:v>3354</c:v>
                </c:pt>
                <c:pt idx="5">
                  <c:v>4490</c:v>
                </c:pt>
                <c:pt idx="6">
                  <c:v>4678</c:v>
                </c:pt>
                <c:pt idx="7">
                  <c:v>4148</c:v>
                </c:pt>
                <c:pt idx="8">
                  <c:v>3995</c:v>
                </c:pt>
                <c:pt idx="9">
                  <c:v>5178</c:v>
                </c:pt>
                <c:pt idx="10">
                  <c:v>5010</c:v>
                </c:pt>
                <c:pt idx="11">
                  <c:v>4453</c:v>
                </c:pt>
                <c:pt idx="12">
                  <c:v>4306</c:v>
                </c:pt>
                <c:pt idx="13">
                  <c:v>5321</c:v>
                </c:pt>
                <c:pt idx="14">
                  <c:v>4888</c:v>
                </c:pt>
                <c:pt idx="15">
                  <c:v>4554</c:v>
                </c:pt>
                <c:pt idx="16">
                  <c:v>4176</c:v>
                </c:pt>
                <c:pt idx="17">
                  <c:v>5125</c:v>
                </c:pt>
                <c:pt idx="18">
                  <c:v>4962</c:v>
                </c:pt>
                <c:pt idx="19">
                  <c:v>4917</c:v>
                </c:pt>
                <c:pt idx="20">
                  <c:v>4542</c:v>
                </c:pt>
                <c:pt idx="21">
                  <c:v>5284</c:v>
                </c:pt>
                <c:pt idx="22">
                  <c:v>4817</c:v>
                </c:pt>
                <c:pt idx="23">
                  <c:v>4634</c:v>
                </c:pt>
                <c:pt idx="24">
                  <c:v>4431</c:v>
                </c:pt>
                <c:pt idx="25">
                  <c:v>5602</c:v>
                </c:pt>
                <c:pt idx="26">
                  <c:v>5349</c:v>
                </c:pt>
                <c:pt idx="27">
                  <c:v>5036</c:v>
                </c:pt>
                <c:pt idx="28">
                  <c:v>4534</c:v>
                </c:pt>
                <c:pt idx="29">
                  <c:v>5836</c:v>
                </c:pt>
                <c:pt idx="30">
                  <c:v>5818</c:v>
                </c:pt>
                <c:pt idx="31">
                  <c:v>5070</c:v>
                </c:pt>
                <c:pt idx="32">
                  <c:v>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9-4959-B338-D6323C6AC4C8}"/>
            </c:ext>
          </c:extLst>
        </c:ser>
        <c:ser>
          <c:idx val="1"/>
          <c:order val="1"/>
          <c:tx>
            <c:strRef>
              <c:f>'Winter''s model'!$M$1</c:f>
              <c:strCache>
                <c:ptCount val="1"/>
                <c:pt idx="0">
                  <c:v>Historical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'Winter''s model'!$M$2:$M$34</c:f>
              <c:numCache>
                <c:formatCode>0</c:formatCode>
                <c:ptCount val="33"/>
                <c:pt idx="15">
                  <c:v>4897.4827079637971</c:v>
                </c:pt>
                <c:pt idx="16">
                  <c:v>4619.4743521621876</c:v>
                </c:pt>
                <c:pt idx="17">
                  <c:v>5166.4819719977486</c:v>
                </c:pt>
                <c:pt idx="18">
                  <c:v>4963.0945719894034</c:v>
                </c:pt>
                <c:pt idx="19">
                  <c:v>4596.7457286486424</c:v>
                </c:pt>
                <c:pt idx="20">
                  <c:v>4289.5108304391597</c:v>
                </c:pt>
                <c:pt idx="21">
                  <c:v>5364.5840865286</c:v>
                </c:pt>
                <c:pt idx="22">
                  <c:v>5151.5911432096045</c:v>
                </c:pt>
                <c:pt idx="23">
                  <c:v>4769.6864440036052</c:v>
                </c:pt>
                <c:pt idx="24">
                  <c:v>4449.3888744073874</c:v>
                </c:pt>
                <c:pt idx="25">
                  <c:v>5562.6862010594514</c:v>
                </c:pt>
                <c:pt idx="26">
                  <c:v>5340.0877144298056</c:v>
                </c:pt>
                <c:pt idx="27">
                  <c:v>4942.627159358567</c:v>
                </c:pt>
                <c:pt idx="28">
                  <c:v>4609.2669183756161</c:v>
                </c:pt>
                <c:pt idx="29">
                  <c:v>5760.7883155903028</c:v>
                </c:pt>
                <c:pt idx="30">
                  <c:v>5528.5842856500067</c:v>
                </c:pt>
                <c:pt idx="31">
                  <c:v>5115.5678747135298</c:v>
                </c:pt>
                <c:pt idx="32">
                  <c:v>4769.1449623438439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9-4959-B338-D6323C6AC4C8}"/>
            </c:ext>
          </c:extLst>
        </c:ser>
        <c:ser>
          <c:idx val="2"/>
          <c:order val="2"/>
          <c:tx>
            <c:strRef>
              <c:f>'Winter''s model'!$N$1</c:f>
              <c:strCache>
                <c:ptCount val="1"/>
                <c:pt idx="0">
                  <c:v>Future 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'Winter''s model'!$N$2:$N$37</c:f>
              <c:numCache>
                <c:formatCode>General</c:formatCode>
                <c:ptCount val="36"/>
                <c:pt idx="33" formatCode="0.00">
                  <c:v>5958.8904301211542</c:v>
                </c:pt>
                <c:pt idx="34" formatCode="0.00">
                  <c:v>5717.0808568702078</c:v>
                </c:pt>
                <c:pt idx="35" formatCode="0.00">
                  <c:v>5288.5085900684926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C9-4959-B338-D6323C6AC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591344"/>
        <c:axId val="1662593008"/>
      </c:lineChart>
      <c:catAx>
        <c:axId val="166259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62593008"/>
        <c:crosses val="autoZero"/>
        <c:auto val="1"/>
        <c:lblAlgn val="ctr"/>
        <c:lblOffset val="100"/>
        <c:noMultiLvlLbl val="0"/>
      </c:catAx>
      <c:valAx>
        <c:axId val="16625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6259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3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2</xdr:row>
      <xdr:rowOff>60960</xdr:rowOff>
    </xdr:from>
    <xdr:to>
      <xdr:col>16</xdr:col>
      <xdr:colOff>190500</xdr:colOff>
      <xdr:row>26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024E8D-6D9F-4D04-9AA1-B5466C952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4</xdr:row>
      <xdr:rowOff>152400</xdr:rowOff>
    </xdr:from>
    <xdr:to>
      <xdr:col>23</xdr:col>
      <xdr:colOff>22860</xdr:colOff>
      <xdr:row>28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D7DF4-FF0C-415C-A70A-5C1B577F6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579120</xdr:colOff>
      <xdr:row>11</xdr:row>
      <xdr:rowOff>38100</xdr:rowOff>
    </xdr:from>
    <xdr:to>
      <xdr:col>30</xdr:col>
      <xdr:colOff>175260</xdr:colOff>
      <xdr:row>29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50BF7-A096-4982-BAB7-625674C19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352425</xdr:colOff>
      <xdr:row>16</xdr:row>
      <xdr:rowOff>171449</xdr:rowOff>
    </xdr:from>
    <xdr:to>
      <xdr:col>14</xdr:col>
      <xdr:colOff>1271799</xdr:colOff>
      <xdr:row>18</xdr:row>
      <xdr:rowOff>104774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BF6454-91FB-4410-BE88-81C139BED8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503"/>
        <a:stretch/>
      </xdr:blipFill>
      <xdr:spPr>
        <a:xfrm>
          <a:off x="9982200" y="3228974"/>
          <a:ext cx="2490999" cy="314325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18</xdr:row>
      <xdr:rowOff>142875</xdr:rowOff>
    </xdr:from>
    <xdr:to>
      <xdr:col>14</xdr:col>
      <xdr:colOff>1428750</xdr:colOff>
      <xdr:row>20</xdr:row>
      <xdr:rowOff>137376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76EC9A-56EC-4061-8E28-F3F6191640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034"/>
        <a:stretch/>
      </xdr:blipFill>
      <xdr:spPr>
        <a:xfrm>
          <a:off x="10029825" y="3581400"/>
          <a:ext cx="2600325" cy="375501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20</xdr:row>
      <xdr:rowOff>171450</xdr:rowOff>
    </xdr:from>
    <xdr:to>
      <xdr:col>14</xdr:col>
      <xdr:colOff>872032</xdr:colOff>
      <xdr:row>23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BD6D87-4390-42DD-9AD3-110D1F9E77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080"/>
        <a:stretch/>
      </xdr:blipFill>
      <xdr:spPr>
        <a:xfrm>
          <a:off x="10039350" y="3990975"/>
          <a:ext cx="2034082" cy="40005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34</xdr:row>
      <xdr:rowOff>142875</xdr:rowOff>
    </xdr:from>
    <xdr:to>
      <xdr:col>12</xdr:col>
      <xdr:colOff>1150548</xdr:colOff>
      <xdr:row>37</xdr:row>
      <xdr:rowOff>55295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FE677D-D2B5-4EB5-9522-4EBDBB959A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4179"/>
        <a:stretch/>
      </xdr:blipFill>
      <xdr:spPr>
        <a:xfrm>
          <a:off x="6467475" y="6629400"/>
          <a:ext cx="3055548" cy="579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V37"/>
  <sheetViews>
    <sheetView zoomScale="85" zoomScaleNormal="85" workbookViewId="0">
      <selection activeCell="J36" sqref="J36"/>
    </sheetView>
  </sheetViews>
  <sheetFormatPr defaultColWidth="9.109375" defaultRowHeight="14.4" x14ac:dyDescent="0.3"/>
  <cols>
    <col min="1" max="1" width="10" style="2" bestFit="1" customWidth="1"/>
    <col min="2" max="2" width="6.88671875" style="1" bestFit="1" customWidth="1"/>
    <col min="3" max="18" width="9.109375" style="1"/>
    <col min="19" max="19" width="19" style="1" bestFit="1" customWidth="1"/>
    <col min="20" max="20" width="15" style="1" bestFit="1" customWidth="1"/>
    <col min="21" max="21" width="10.5546875" style="1" bestFit="1" customWidth="1"/>
    <col min="22" max="22" width="9.6640625" style="1" bestFit="1" customWidth="1"/>
    <col min="23" max="16384" width="9.109375" style="1"/>
  </cols>
  <sheetData>
    <row r="1" spans="1:22" ht="18" x14ac:dyDescent="0.35">
      <c r="A1" s="80" t="s">
        <v>0</v>
      </c>
      <c r="B1" s="81" t="s">
        <v>1</v>
      </c>
    </row>
    <row r="2" spans="1:22" x14ac:dyDescent="0.3">
      <c r="A2" s="2" t="s">
        <v>2</v>
      </c>
      <c r="B2" s="3">
        <v>3178</v>
      </c>
    </row>
    <row r="3" spans="1:22" x14ac:dyDescent="0.3">
      <c r="A3" s="2" t="s">
        <v>3</v>
      </c>
      <c r="B3" s="3">
        <v>3939</v>
      </c>
    </row>
    <row r="4" spans="1:22" x14ac:dyDescent="0.3">
      <c r="A4" s="2" t="s">
        <v>4</v>
      </c>
      <c r="B4" s="3">
        <v>3680</v>
      </c>
    </row>
    <row r="5" spans="1:22" x14ac:dyDescent="0.3">
      <c r="A5" s="2" t="s">
        <v>5</v>
      </c>
      <c r="B5" s="3">
        <v>3516</v>
      </c>
    </row>
    <row r="6" spans="1:22" x14ac:dyDescent="0.3">
      <c r="A6" s="2" t="s">
        <v>6</v>
      </c>
      <c r="B6" s="3">
        <v>3354</v>
      </c>
    </row>
    <row r="7" spans="1:22" x14ac:dyDescent="0.3">
      <c r="A7" s="2" t="s">
        <v>7</v>
      </c>
      <c r="B7" s="3">
        <v>4490</v>
      </c>
    </row>
    <row r="8" spans="1:22" ht="18" x14ac:dyDescent="0.35">
      <c r="A8" s="2" t="s">
        <v>8</v>
      </c>
      <c r="B8" s="3">
        <v>4678</v>
      </c>
      <c r="T8" s="10" t="s">
        <v>9</v>
      </c>
      <c r="U8" s="10" t="s">
        <v>10</v>
      </c>
      <c r="V8" s="10" t="s">
        <v>11</v>
      </c>
    </row>
    <row r="9" spans="1:22" ht="18" x14ac:dyDescent="0.35">
      <c r="A9" s="2" t="s">
        <v>12</v>
      </c>
      <c r="B9" s="3">
        <v>4148</v>
      </c>
      <c r="S9" s="10" t="s">
        <v>13</v>
      </c>
      <c r="T9" s="13" cm="1">
        <f t="array" ref="T9:V9">'Naive method'!G37:I37</f>
        <v>370092.84375</v>
      </c>
      <c r="U9" s="13">
        <v>486.71875</v>
      </c>
      <c r="V9" s="14">
        <v>0.10140513877599495</v>
      </c>
    </row>
    <row r="10" spans="1:22" ht="18" x14ac:dyDescent="0.35">
      <c r="A10" s="2" t="s">
        <v>14</v>
      </c>
      <c r="B10" s="3">
        <v>3995</v>
      </c>
      <c r="S10" s="10" t="s">
        <v>15</v>
      </c>
      <c r="T10" s="13" cm="1">
        <f t="array" ref="T10:V10">'Winter''s model'!Q37:S37</f>
        <v>44524.753203610977</v>
      </c>
      <c r="U10" s="13">
        <v>159.48520402885489</v>
      </c>
      <c r="V10" s="14">
        <v>3.3597857195791177E-2</v>
      </c>
    </row>
    <row r="11" spans="1:22" x14ac:dyDescent="0.3">
      <c r="A11" s="2" t="s">
        <v>16</v>
      </c>
      <c r="B11" s="3">
        <v>5178</v>
      </c>
    </row>
    <row r="12" spans="1:22" x14ac:dyDescent="0.3">
      <c r="A12" s="2" t="s">
        <v>17</v>
      </c>
      <c r="B12" s="3">
        <v>5010</v>
      </c>
    </row>
    <row r="13" spans="1:22" x14ac:dyDescent="0.3">
      <c r="A13" s="2" t="s">
        <v>18</v>
      </c>
      <c r="B13" s="3">
        <v>4453</v>
      </c>
    </row>
    <row r="14" spans="1:22" x14ac:dyDescent="0.3">
      <c r="A14" s="2" t="s">
        <v>19</v>
      </c>
      <c r="B14" s="3">
        <v>4306</v>
      </c>
    </row>
    <row r="15" spans="1:22" x14ac:dyDescent="0.3">
      <c r="A15" s="2" t="s">
        <v>20</v>
      </c>
      <c r="B15" s="3">
        <v>5321</v>
      </c>
    </row>
    <row r="16" spans="1:22" x14ac:dyDescent="0.3">
      <c r="A16" s="2" t="s">
        <v>21</v>
      </c>
      <c r="B16" s="3">
        <v>4888</v>
      </c>
    </row>
    <row r="17" spans="1:2" x14ac:dyDescent="0.3">
      <c r="A17" s="2" t="s">
        <v>22</v>
      </c>
      <c r="B17" s="3">
        <v>4554</v>
      </c>
    </row>
    <row r="18" spans="1:2" x14ac:dyDescent="0.3">
      <c r="A18" s="2" t="s">
        <v>23</v>
      </c>
      <c r="B18" s="3">
        <v>4176</v>
      </c>
    </row>
    <row r="19" spans="1:2" x14ac:dyDescent="0.3">
      <c r="A19" s="2" t="s">
        <v>24</v>
      </c>
      <c r="B19" s="3">
        <v>5125</v>
      </c>
    </row>
    <row r="20" spans="1:2" x14ac:dyDescent="0.3">
      <c r="A20" s="2" t="s">
        <v>25</v>
      </c>
      <c r="B20" s="3">
        <v>4962</v>
      </c>
    </row>
    <row r="21" spans="1:2" x14ac:dyDescent="0.3">
      <c r="A21" s="2" t="s">
        <v>26</v>
      </c>
      <c r="B21" s="3">
        <v>4917</v>
      </c>
    </row>
    <row r="22" spans="1:2" x14ac:dyDescent="0.3">
      <c r="A22" s="2" t="s">
        <v>27</v>
      </c>
      <c r="B22" s="3">
        <v>4542</v>
      </c>
    </row>
    <row r="23" spans="1:2" x14ac:dyDescent="0.3">
      <c r="A23" s="2" t="s">
        <v>28</v>
      </c>
      <c r="B23" s="3">
        <v>5284</v>
      </c>
    </row>
    <row r="24" spans="1:2" x14ac:dyDescent="0.3">
      <c r="A24" s="2" t="s">
        <v>29</v>
      </c>
      <c r="B24" s="3">
        <v>4817</v>
      </c>
    </row>
    <row r="25" spans="1:2" x14ac:dyDescent="0.3">
      <c r="A25" s="2" t="s">
        <v>30</v>
      </c>
      <c r="B25" s="3">
        <v>4634</v>
      </c>
    </row>
    <row r="26" spans="1:2" x14ac:dyDescent="0.3">
      <c r="A26" s="2" t="s">
        <v>31</v>
      </c>
      <c r="B26" s="3">
        <v>4431</v>
      </c>
    </row>
    <row r="27" spans="1:2" x14ac:dyDescent="0.3">
      <c r="A27" s="2" t="s">
        <v>32</v>
      </c>
      <c r="B27" s="3">
        <v>5602</v>
      </c>
    </row>
    <row r="28" spans="1:2" x14ac:dyDescent="0.3">
      <c r="A28" s="2" t="s">
        <v>33</v>
      </c>
      <c r="B28" s="3">
        <v>5349</v>
      </c>
    </row>
    <row r="29" spans="1:2" x14ac:dyDescent="0.3">
      <c r="A29" s="2" t="s">
        <v>34</v>
      </c>
      <c r="B29" s="3">
        <v>5036</v>
      </c>
    </row>
    <row r="30" spans="1:2" x14ac:dyDescent="0.3">
      <c r="A30" s="2" t="s">
        <v>35</v>
      </c>
      <c r="B30" s="3">
        <v>4534</v>
      </c>
    </row>
    <row r="31" spans="1:2" x14ac:dyDescent="0.3">
      <c r="A31" s="2" t="s">
        <v>36</v>
      </c>
      <c r="B31" s="3">
        <v>5836</v>
      </c>
    </row>
    <row r="32" spans="1:2" x14ac:dyDescent="0.3">
      <c r="A32" s="2" t="s">
        <v>37</v>
      </c>
      <c r="B32" s="3">
        <v>5818</v>
      </c>
    </row>
    <row r="33" spans="1:2" x14ac:dyDescent="0.3">
      <c r="A33" s="2" t="s">
        <v>38</v>
      </c>
      <c r="B33" s="3">
        <v>5070</v>
      </c>
    </row>
    <row r="34" spans="1:2" x14ac:dyDescent="0.3">
      <c r="A34" s="2" t="s">
        <v>39</v>
      </c>
      <c r="B34" s="3">
        <v>4497</v>
      </c>
    </row>
    <row r="35" spans="1:2" x14ac:dyDescent="0.3">
      <c r="A35" s="2" t="s">
        <v>40</v>
      </c>
    </row>
    <row r="36" spans="1:2" x14ac:dyDescent="0.3">
      <c r="A36" s="2" t="s">
        <v>41</v>
      </c>
    </row>
    <row r="37" spans="1:2" x14ac:dyDescent="0.3">
      <c r="A37" s="2" t="s">
        <v>42</v>
      </c>
    </row>
  </sheetData>
  <phoneticPr fontId="6" type="noConversion"/>
  <conditionalFormatting sqref="V9:V10">
    <cfRule type="top10" dxfId="2" priority="3" percent="1" bottom="1" rank="10"/>
  </conditionalFormatting>
  <conditionalFormatting sqref="U9:U10">
    <cfRule type="top10" dxfId="1" priority="2" percent="1" bottom="1" rank="10"/>
  </conditionalFormatting>
  <conditionalFormatting sqref="T9:T10">
    <cfRule type="top10" dxfId="0" priority="1" percent="1" bottom="1" rank="10"/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0F2F-1DF5-44AE-9002-1446D61753A7}">
  <dimension ref="A1:I105"/>
  <sheetViews>
    <sheetView tabSelected="1" workbookViewId="0">
      <selection activeCell="J14" sqref="J14"/>
    </sheetView>
  </sheetViews>
  <sheetFormatPr defaultRowHeight="14.4" x14ac:dyDescent="0.3"/>
  <cols>
    <col min="1" max="1" width="8.33203125" bestFit="1" customWidth="1"/>
    <col min="2" max="2" width="5.6640625" bestFit="1" customWidth="1"/>
    <col min="3" max="3" width="18" bestFit="1" customWidth="1"/>
    <col min="4" max="4" width="15.33203125" bestFit="1" customWidth="1"/>
    <col min="6" max="6" width="7.5546875" bestFit="1" customWidth="1"/>
    <col min="7" max="7" width="13.5546875" bestFit="1" customWidth="1"/>
    <col min="8" max="8" width="9.109375" bestFit="1" customWidth="1"/>
    <col min="9" max="9" width="8.33203125" bestFit="1" customWidth="1"/>
    <col min="10" max="10" width="12.33203125" bestFit="1" customWidth="1"/>
  </cols>
  <sheetData>
    <row r="1" spans="1:9" ht="15.6" x14ac:dyDescent="0.3">
      <c r="A1" s="4" t="s">
        <v>0</v>
      </c>
      <c r="B1" s="4" t="s">
        <v>1</v>
      </c>
      <c r="C1" s="4" t="s">
        <v>43</v>
      </c>
      <c r="D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</row>
    <row r="2" spans="1:9" x14ac:dyDescent="0.3">
      <c r="A2" s="2" t="str">
        <f>Data!A2</f>
        <v>Q1-09</v>
      </c>
      <c r="B2" s="3">
        <f>Data!B2</f>
        <v>3178</v>
      </c>
      <c r="C2" s="5"/>
    </row>
    <row r="3" spans="1:9" x14ac:dyDescent="0.3">
      <c r="A3" s="2" t="str">
        <f>Data!A3</f>
        <v>Q2-09</v>
      </c>
      <c r="B3" s="3">
        <f>Data!B3</f>
        <v>3939</v>
      </c>
      <c r="C3" s="5">
        <f>B2</f>
        <v>3178</v>
      </c>
      <c r="F3" s="9">
        <f>B3-C3</f>
        <v>761</v>
      </c>
      <c r="G3" s="9">
        <f>F3^2</f>
        <v>579121</v>
      </c>
      <c r="H3" s="9">
        <f>ABS(F3)</f>
        <v>761</v>
      </c>
      <c r="I3" s="9">
        <f>H3/B3</f>
        <v>0.1931962427011932</v>
      </c>
    </row>
    <row r="4" spans="1:9" x14ac:dyDescent="0.3">
      <c r="A4" s="2" t="str">
        <f>Data!A4</f>
        <v>Q3-09</v>
      </c>
      <c r="B4" s="3">
        <f>Data!B4</f>
        <v>3680</v>
      </c>
      <c r="C4" s="5">
        <f t="shared" ref="C4:C34" si="0">B3</f>
        <v>3939</v>
      </c>
      <c r="F4" s="9">
        <f t="shared" ref="F4:F34" si="1">B4-C4</f>
        <v>-259</v>
      </c>
      <c r="G4" s="9">
        <f t="shared" ref="G4:G34" si="2">F4^2</f>
        <v>67081</v>
      </c>
      <c r="H4" s="9">
        <f t="shared" ref="H4:H34" si="3">ABS(F4)</f>
        <v>259</v>
      </c>
      <c r="I4" s="9">
        <f t="shared" ref="I4:I33" si="4">H4/B4</f>
        <v>7.0380434782608692E-2</v>
      </c>
    </row>
    <row r="5" spans="1:9" x14ac:dyDescent="0.3">
      <c r="A5" s="2" t="str">
        <f>Data!A5</f>
        <v>Q4-09</v>
      </c>
      <c r="B5" s="3">
        <f>Data!B5</f>
        <v>3516</v>
      </c>
      <c r="C5" s="5">
        <f t="shared" si="0"/>
        <v>3680</v>
      </c>
      <c r="F5" s="9">
        <f t="shared" si="1"/>
        <v>-164</v>
      </c>
      <c r="G5" s="9">
        <f t="shared" si="2"/>
        <v>26896</v>
      </c>
      <c r="H5" s="9">
        <f t="shared" si="3"/>
        <v>164</v>
      </c>
      <c r="I5" s="9">
        <f t="shared" si="4"/>
        <v>4.6643913538111488E-2</v>
      </c>
    </row>
    <row r="6" spans="1:9" x14ac:dyDescent="0.3">
      <c r="A6" s="2" t="str">
        <f>Data!A6</f>
        <v>Q1-10</v>
      </c>
      <c r="B6" s="3">
        <f>Data!B6</f>
        <v>3354</v>
      </c>
      <c r="C6" s="5">
        <f t="shared" si="0"/>
        <v>3516</v>
      </c>
      <c r="F6" s="9">
        <f t="shared" si="1"/>
        <v>-162</v>
      </c>
      <c r="G6" s="9">
        <f t="shared" si="2"/>
        <v>26244</v>
      </c>
      <c r="H6" s="9">
        <f t="shared" si="3"/>
        <v>162</v>
      </c>
      <c r="I6" s="9">
        <f t="shared" si="4"/>
        <v>4.8300536672629693E-2</v>
      </c>
    </row>
    <row r="7" spans="1:9" x14ac:dyDescent="0.3">
      <c r="A7" s="2" t="str">
        <f>Data!A7</f>
        <v>Q2-10</v>
      </c>
      <c r="B7" s="3">
        <f>Data!B7</f>
        <v>4490</v>
      </c>
      <c r="C7" s="5">
        <f t="shared" si="0"/>
        <v>3354</v>
      </c>
      <c r="F7" s="9">
        <f t="shared" si="1"/>
        <v>1136</v>
      </c>
      <c r="G7" s="9">
        <f t="shared" si="2"/>
        <v>1290496</v>
      </c>
      <c r="H7" s="9">
        <f t="shared" si="3"/>
        <v>1136</v>
      </c>
      <c r="I7" s="9">
        <f t="shared" si="4"/>
        <v>0.25300668151447664</v>
      </c>
    </row>
    <row r="8" spans="1:9" x14ac:dyDescent="0.3">
      <c r="A8" s="2" t="str">
        <f>Data!A8</f>
        <v>Q3-10</v>
      </c>
      <c r="B8" s="3">
        <f>Data!B8</f>
        <v>4678</v>
      </c>
      <c r="C8" s="5">
        <f t="shared" si="0"/>
        <v>4490</v>
      </c>
      <c r="F8" s="9">
        <f t="shared" si="1"/>
        <v>188</v>
      </c>
      <c r="G8" s="9">
        <f t="shared" si="2"/>
        <v>35344</v>
      </c>
      <c r="H8" s="9">
        <f t="shared" si="3"/>
        <v>188</v>
      </c>
      <c r="I8" s="9">
        <f t="shared" si="4"/>
        <v>4.0188114578879865E-2</v>
      </c>
    </row>
    <row r="9" spans="1:9" x14ac:dyDescent="0.3">
      <c r="A9" s="2" t="str">
        <f>Data!A9</f>
        <v>Q4-10</v>
      </c>
      <c r="B9" s="3">
        <f>Data!B9</f>
        <v>4148</v>
      </c>
      <c r="C9" s="5">
        <f t="shared" si="0"/>
        <v>4678</v>
      </c>
      <c r="F9" s="9">
        <f t="shared" si="1"/>
        <v>-530</v>
      </c>
      <c r="G9" s="9">
        <f t="shared" si="2"/>
        <v>280900</v>
      </c>
      <c r="H9" s="9">
        <f t="shared" si="3"/>
        <v>530</v>
      </c>
      <c r="I9" s="9">
        <f t="shared" si="4"/>
        <v>0.12777242044358728</v>
      </c>
    </row>
    <row r="10" spans="1:9" x14ac:dyDescent="0.3">
      <c r="A10" s="2" t="str">
        <f>Data!A10</f>
        <v>Q1-11</v>
      </c>
      <c r="B10" s="3">
        <f>Data!B10</f>
        <v>3995</v>
      </c>
      <c r="C10" s="5">
        <f t="shared" si="0"/>
        <v>4148</v>
      </c>
      <c r="F10" s="9">
        <f t="shared" si="1"/>
        <v>-153</v>
      </c>
      <c r="G10" s="9">
        <f t="shared" si="2"/>
        <v>23409</v>
      </c>
      <c r="H10" s="9">
        <f t="shared" si="3"/>
        <v>153</v>
      </c>
      <c r="I10" s="9">
        <f t="shared" si="4"/>
        <v>3.8297872340425532E-2</v>
      </c>
    </row>
    <row r="11" spans="1:9" x14ac:dyDescent="0.3">
      <c r="A11" s="2" t="str">
        <f>Data!A11</f>
        <v>Q2-11</v>
      </c>
      <c r="B11" s="3">
        <f>Data!B11</f>
        <v>5178</v>
      </c>
      <c r="C11" s="5">
        <f t="shared" si="0"/>
        <v>3995</v>
      </c>
      <c r="F11" s="9">
        <f t="shared" si="1"/>
        <v>1183</v>
      </c>
      <c r="G11" s="9">
        <f t="shared" si="2"/>
        <v>1399489</v>
      </c>
      <c r="H11" s="9">
        <f t="shared" si="3"/>
        <v>1183</v>
      </c>
      <c r="I11" s="9">
        <f t="shared" si="4"/>
        <v>0.22846658941676323</v>
      </c>
    </row>
    <row r="12" spans="1:9" x14ac:dyDescent="0.3">
      <c r="A12" s="2" t="str">
        <f>Data!A12</f>
        <v>Q3-11</v>
      </c>
      <c r="B12" s="3">
        <f>Data!B12</f>
        <v>5010</v>
      </c>
      <c r="C12" s="5">
        <f t="shared" si="0"/>
        <v>5178</v>
      </c>
      <c r="F12" s="9">
        <f t="shared" si="1"/>
        <v>-168</v>
      </c>
      <c r="G12" s="9">
        <f t="shared" si="2"/>
        <v>28224</v>
      </c>
      <c r="H12" s="9">
        <f t="shared" si="3"/>
        <v>168</v>
      </c>
      <c r="I12" s="9">
        <f t="shared" si="4"/>
        <v>3.3532934131736525E-2</v>
      </c>
    </row>
    <row r="13" spans="1:9" x14ac:dyDescent="0.3">
      <c r="A13" s="2" t="str">
        <f>Data!A13</f>
        <v>Q4-11</v>
      </c>
      <c r="B13" s="3">
        <f>Data!B13</f>
        <v>4453</v>
      </c>
      <c r="C13" s="5">
        <f t="shared" si="0"/>
        <v>5010</v>
      </c>
      <c r="F13" s="9">
        <f t="shared" si="1"/>
        <v>-557</v>
      </c>
      <c r="G13" s="9">
        <f t="shared" si="2"/>
        <v>310249</v>
      </c>
      <c r="H13" s="9">
        <f t="shared" si="3"/>
        <v>557</v>
      </c>
      <c r="I13" s="9">
        <f t="shared" si="4"/>
        <v>0.1250842128901864</v>
      </c>
    </row>
    <row r="14" spans="1:9" x14ac:dyDescent="0.3">
      <c r="A14" s="2" t="str">
        <f>Data!A14</f>
        <v>Q1-12</v>
      </c>
      <c r="B14" s="3">
        <f>Data!B14</f>
        <v>4306</v>
      </c>
      <c r="C14" s="5">
        <f t="shared" si="0"/>
        <v>4453</v>
      </c>
      <c r="F14" s="9">
        <f t="shared" si="1"/>
        <v>-147</v>
      </c>
      <c r="G14" s="9">
        <f t="shared" si="2"/>
        <v>21609</v>
      </c>
      <c r="H14" s="9">
        <f t="shared" si="3"/>
        <v>147</v>
      </c>
      <c r="I14" s="9">
        <f t="shared" si="4"/>
        <v>3.413841151881096E-2</v>
      </c>
    </row>
    <row r="15" spans="1:9" x14ac:dyDescent="0.3">
      <c r="A15" s="2" t="str">
        <f>Data!A15</f>
        <v>Q2-12</v>
      </c>
      <c r="B15" s="3">
        <f>Data!B15</f>
        <v>5321</v>
      </c>
      <c r="C15" s="5">
        <f t="shared" si="0"/>
        <v>4306</v>
      </c>
      <c r="F15" s="9">
        <f t="shared" si="1"/>
        <v>1015</v>
      </c>
      <c r="G15" s="9">
        <f t="shared" si="2"/>
        <v>1030225</v>
      </c>
      <c r="H15" s="9">
        <f t="shared" si="3"/>
        <v>1015</v>
      </c>
      <c r="I15" s="9">
        <f t="shared" si="4"/>
        <v>0.19075361774102612</v>
      </c>
    </row>
    <row r="16" spans="1:9" x14ac:dyDescent="0.3">
      <c r="A16" s="2" t="str">
        <f>Data!A16</f>
        <v>Q3-12</v>
      </c>
      <c r="B16" s="3">
        <f>Data!B16</f>
        <v>4888</v>
      </c>
      <c r="C16" s="5">
        <f t="shared" si="0"/>
        <v>5321</v>
      </c>
      <c r="F16" s="9">
        <f t="shared" si="1"/>
        <v>-433</v>
      </c>
      <c r="G16" s="9">
        <f t="shared" si="2"/>
        <v>187489</v>
      </c>
      <c r="H16" s="9">
        <f t="shared" si="3"/>
        <v>433</v>
      </c>
      <c r="I16" s="9">
        <f t="shared" si="4"/>
        <v>8.8584288052373159E-2</v>
      </c>
    </row>
    <row r="17" spans="1:9" x14ac:dyDescent="0.3">
      <c r="A17" s="2" t="str">
        <f>Data!A17</f>
        <v>Q4-12</v>
      </c>
      <c r="B17" s="3">
        <f>Data!B17</f>
        <v>4554</v>
      </c>
      <c r="C17" s="5">
        <f t="shared" si="0"/>
        <v>4888</v>
      </c>
      <c r="F17" s="9">
        <f t="shared" si="1"/>
        <v>-334</v>
      </c>
      <c r="G17" s="9">
        <f t="shared" si="2"/>
        <v>111556</v>
      </c>
      <c r="H17" s="9">
        <f t="shared" si="3"/>
        <v>334</v>
      </c>
      <c r="I17" s="9">
        <f t="shared" si="4"/>
        <v>7.3342116820377695E-2</v>
      </c>
    </row>
    <row r="18" spans="1:9" x14ac:dyDescent="0.3">
      <c r="A18" s="2" t="str">
        <f>Data!A18</f>
        <v>Q1-13</v>
      </c>
      <c r="B18" s="3">
        <f>Data!B18</f>
        <v>4176</v>
      </c>
      <c r="C18" s="5">
        <f t="shared" si="0"/>
        <v>4554</v>
      </c>
      <c r="F18" s="9">
        <f t="shared" si="1"/>
        <v>-378</v>
      </c>
      <c r="G18" s="9">
        <f t="shared" si="2"/>
        <v>142884</v>
      </c>
      <c r="H18" s="9">
        <f t="shared" si="3"/>
        <v>378</v>
      </c>
      <c r="I18" s="9">
        <f t="shared" si="4"/>
        <v>9.0517241379310345E-2</v>
      </c>
    </row>
    <row r="19" spans="1:9" x14ac:dyDescent="0.3">
      <c r="A19" s="2" t="str">
        <f>Data!A19</f>
        <v>Q2-13</v>
      </c>
      <c r="B19" s="3">
        <f>Data!B19</f>
        <v>5125</v>
      </c>
      <c r="C19" s="5">
        <f t="shared" si="0"/>
        <v>4176</v>
      </c>
      <c r="F19" s="9">
        <f t="shared" si="1"/>
        <v>949</v>
      </c>
      <c r="G19" s="9">
        <f t="shared" si="2"/>
        <v>900601</v>
      </c>
      <c r="H19" s="9">
        <f t="shared" si="3"/>
        <v>949</v>
      </c>
      <c r="I19" s="9">
        <f t="shared" si="4"/>
        <v>0.18517073170731707</v>
      </c>
    </row>
    <row r="20" spans="1:9" x14ac:dyDescent="0.3">
      <c r="A20" s="2" t="str">
        <f>Data!A20</f>
        <v>Q3-13</v>
      </c>
      <c r="B20" s="3">
        <f>Data!B20</f>
        <v>4962</v>
      </c>
      <c r="C20" s="5">
        <f t="shared" si="0"/>
        <v>5125</v>
      </c>
      <c r="F20" s="9">
        <f t="shared" si="1"/>
        <v>-163</v>
      </c>
      <c r="G20" s="9">
        <f t="shared" si="2"/>
        <v>26569</v>
      </c>
      <c r="H20" s="9">
        <f t="shared" si="3"/>
        <v>163</v>
      </c>
      <c r="I20" s="9">
        <f t="shared" si="4"/>
        <v>3.2849657396211207E-2</v>
      </c>
    </row>
    <row r="21" spans="1:9" x14ac:dyDescent="0.3">
      <c r="A21" s="2" t="str">
        <f>Data!A21</f>
        <v>Q4-13</v>
      </c>
      <c r="B21" s="3">
        <f>Data!B21</f>
        <v>4917</v>
      </c>
      <c r="C21" s="5">
        <f t="shared" si="0"/>
        <v>4962</v>
      </c>
      <c r="F21" s="9">
        <f t="shared" si="1"/>
        <v>-45</v>
      </c>
      <c r="G21" s="9">
        <f t="shared" si="2"/>
        <v>2025</v>
      </c>
      <c r="H21" s="9">
        <f t="shared" si="3"/>
        <v>45</v>
      </c>
      <c r="I21" s="9">
        <f t="shared" si="4"/>
        <v>9.1519219035997561E-3</v>
      </c>
    </row>
    <row r="22" spans="1:9" x14ac:dyDescent="0.3">
      <c r="A22" s="2" t="str">
        <f>Data!A22</f>
        <v>Q1-14</v>
      </c>
      <c r="B22" s="3">
        <f>Data!B22</f>
        <v>4542</v>
      </c>
      <c r="C22" s="5">
        <f t="shared" si="0"/>
        <v>4917</v>
      </c>
      <c r="F22" s="9">
        <f t="shared" si="1"/>
        <v>-375</v>
      </c>
      <c r="G22" s="9">
        <f t="shared" si="2"/>
        <v>140625</v>
      </c>
      <c r="H22" s="9">
        <f t="shared" si="3"/>
        <v>375</v>
      </c>
      <c r="I22" s="9">
        <f t="shared" si="4"/>
        <v>8.2562747688243066E-2</v>
      </c>
    </row>
    <row r="23" spans="1:9" x14ac:dyDescent="0.3">
      <c r="A23" s="2" t="str">
        <f>Data!A23</f>
        <v>Q2-14</v>
      </c>
      <c r="B23" s="3">
        <f>Data!B23</f>
        <v>5284</v>
      </c>
      <c r="C23" s="5">
        <f t="shared" si="0"/>
        <v>4542</v>
      </c>
      <c r="F23" s="9">
        <f t="shared" si="1"/>
        <v>742</v>
      </c>
      <c r="G23" s="9">
        <f t="shared" si="2"/>
        <v>550564</v>
      </c>
      <c r="H23" s="9">
        <f t="shared" si="3"/>
        <v>742</v>
      </c>
      <c r="I23" s="9">
        <f t="shared" si="4"/>
        <v>0.14042392127176381</v>
      </c>
    </row>
    <row r="24" spans="1:9" x14ac:dyDescent="0.3">
      <c r="A24" s="2" t="str">
        <f>Data!A24</f>
        <v>Q3-14</v>
      </c>
      <c r="B24" s="3">
        <f>Data!B24</f>
        <v>4817</v>
      </c>
      <c r="C24" s="5">
        <f t="shared" si="0"/>
        <v>5284</v>
      </c>
      <c r="F24" s="9">
        <f t="shared" si="1"/>
        <v>-467</v>
      </c>
      <c r="G24" s="9">
        <f t="shared" si="2"/>
        <v>218089</v>
      </c>
      <c r="H24" s="9">
        <f t="shared" si="3"/>
        <v>467</v>
      </c>
      <c r="I24" s="9">
        <f t="shared" si="4"/>
        <v>9.6948308075565703E-2</v>
      </c>
    </row>
    <row r="25" spans="1:9" x14ac:dyDescent="0.3">
      <c r="A25" s="2" t="str">
        <f>Data!A25</f>
        <v>Q4-14</v>
      </c>
      <c r="B25" s="3">
        <f>Data!B25</f>
        <v>4634</v>
      </c>
      <c r="C25" s="5">
        <f t="shared" si="0"/>
        <v>4817</v>
      </c>
      <c r="F25" s="9">
        <f t="shared" si="1"/>
        <v>-183</v>
      </c>
      <c r="G25" s="9">
        <f t="shared" si="2"/>
        <v>33489</v>
      </c>
      <c r="H25" s="9">
        <f t="shared" si="3"/>
        <v>183</v>
      </c>
      <c r="I25" s="9">
        <f t="shared" si="4"/>
        <v>3.9490720759602936E-2</v>
      </c>
    </row>
    <row r="26" spans="1:9" x14ac:dyDescent="0.3">
      <c r="A26" s="2" t="str">
        <f>Data!A26</f>
        <v>Q1-15</v>
      </c>
      <c r="B26" s="3">
        <f>Data!B26</f>
        <v>4431</v>
      </c>
      <c r="C26" s="5">
        <f t="shared" si="0"/>
        <v>4634</v>
      </c>
      <c r="F26" s="9">
        <f t="shared" si="1"/>
        <v>-203</v>
      </c>
      <c r="G26" s="9">
        <f t="shared" si="2"/>
        <v>41209</v>
      </c>
      <c r="H26" s="9">
        <f t="shared" si="3"/>
        <v>203</v>
      </c>
      <c r="I26" s="9">
        <f t="shared" si="4"/>
        <v>4.5813586097946286E-2</v>
      </c>
    </row>
    <row r="27" spans="1:9" x14ac:dyDescent="0.3">
      <c r="A27" s="2" t="str">
        <f>Data!A27</f>
        <v>Q2-15</v>
      </c>
      <c r="B27" s="3">
        <f>Data!B27</f>
        <v>5602</v>
      </c>
      <c r="C27" s="5">
        <f t="shared" si="0"/>
        <v>4431</v>
      </c>
      <c r="F27" s="9">
        <f t="shared" si="1"/>
        <v>1171</v>
      </c>
      <c r="G27" s="9">
        <f t="shared" si="2"/>
        <v>1371241</v>
      </c>
      <c r="H27" s="9">
        <f t="shared" si="3"/>
        <v>1171</v>
      </c>
      <c r="I27" s="9">
        <f t="shared" si="4"/>
        <v>0.20903248839700106</v>
      </c>
    </row>
    <row r="28" spans="1:9" x14ac:dyDescent="0.3">
      <c r="A28" s="2" t="str">
        <f>Data!A28</f>
        <v>Q3-15</v>
      </c>
      <c r="B28" s="3">
        <f>Data!B28</f>
        <v>5349</v>
      </c>
      <c r="C28" s="5">
        <f t="shared" si="0"/>
        <v>5602</v>
      </c>
      <c r="F28" s="9">
        <f t="shared" si="1"/>
        <v>-253</v>
      </c>
      <c r="G28" s="9">
        <f t="shared" si="2"/>
        <v>64009</v>
      </c>
      <c r="H28" s="9">
        <f t="shared" si="3"/>
        <v>253</v>
      </c>
      <c r="I28" s="9">
        <f t="shared" si="4"/>
        <v>4.7298560478594133E-2</v>
      </c>
    </row>
    <row r="29" spans="1:9" x14ac:dyDescent="0.3">
      <c r="A29" s="2" t="str">
        <f>Data!A29</f>
        <v>Q4-15</v>
      </c>
      <c r="B29" s="3">
        <f>Data!B29</f>
        <v>5036</v>
      </c>
      <c r="C29" s="5">
        <f t="shared" si="0"/>
        <v>5349</v>
      </c>
      <c r="F29" s="9">
        <f t="shared" si="1"/>
        <v>-313</v>
      </c>
      <c r="G29" s="9">
        <f t="shared" si="2"/>
        <v>97969</v>
      </c>
      <c r="H29" s="9">
        <f t="shared" si="3"/>
        <v>313</v>
      </c>
      <c r="I29" s="9">
        <f t="shared" si="4"/>
        <v>6.2152501985702942E-2</v>
      </c>
    </row>
    <row r="30" spans="1:9" x14ac:dyDescent="0.3">
      <c r="A30" s="2" t="str">
        <f>Data!A30</f>
        <v>Q1-16</v>
      </c>
      <c r="B30" s="3">
        <f>Data!B30</f>
        <v>4534</v>
      </c>
      <c r="C30" s="5">
        <f t="shared" si="0"/>
        <v>5036</v>
      </c>
      <c r="F30" s="9">
        <f t="shared" si="1"/>
        <v>-502</v>
      </c>
      <c r="G30" s="9">
        <f t="shared" si="2"/>
        <v>252004</v>
      </c>
      <c r="H30" s="9">
        <f t="shared" si="3"/>
        <v>502</v>
      </c>
      <c r="I30" s="9">
        <f t="shared" si="4"/>
        <v>0.11071901191001324</v>
      </c>
    </row>
    <row r="31" spans="1:9" x14ac:dyDescent="0.3">
      <c r="A31" s="2" t="str">
        <f>Data!A31</f>
        <v>Q2-16</v>
      </c>
      <c r="B31" s="3">
        <f>Data!B31</f>
        <v>5836</v>
      </c>
      <c r="C31" s="5">
        <f t="shared" si="0"/>
        <v>4534</v>
      </c>
      <c r="F31" s="9">
        <f t="shared" si="1"/>
        <v>1302</v>
      </c>
      <c r="G31" s="9">
        <f t="shared" si="2"/>
        <v>1695204</v>
      </c>
      <c r="H31" s="9">
        <f t="shared" si="3"/>
        <v>1302</v>
      </c>
      <c r="I31" s="9">
        <f t="shared" si="4"/>
        <v>0.22309801233721727</v>
      </c>
    </row>
    <row r="32" spans="1:9" x14ac:dyDescent="0.3">
      <c r="A32" s="2" t="str">
        <f>Data!A32</f>
        <v>Q3-16</v>
      </c>
      <c r="B32" s="3">
        <f>Data!B32</f>
        <v>5818</v>
      </c>
      <c r="C32" s="5">
        <f t="shared" si="0"/>
        <v>5836</v>
      </c>
      <c r="F32" s="9">
        <f t="shared" si="1"/>
        <v>-18</v>
      </c>
      <c r="G32" s="9">
        <f t="shared" si="2"/>
        <v>324</v>
      </c>
      <c r="H32" s="9">
        <f t="shared" si="3"/>
        <v>18</v>
      </c>
      <c r="I32" s="9">
        <f t="shared" si="4"/>
        <v>3.0938466827088347E-3</v>
      </c>
    </row>
    <row r="33" spans="1:9" x14ac:dyDescent="0.3">
      <c r="A33" s="2" t="str">
        <f>Data!A33</f>
        <v>Q4-16</v>
      </c>
      <c r="B33" s="3">
        <f>Data!B33</f>
        <v>5070</v>
      </c>
      <c r="C33" s="5">
        <f t="shared" si="0"/>
        <v>5818</v>
      </c>
      <c r="F33" s="9">
        <f t="shared" si="1"/>
        <v>-748</v>
      </c>
      <c r="G33" s="9">
        <f t="shared" si="2"/>
        <v>559504</v>
      </c>
      <c r="H33" s="9">
        <f t="shared" si="3"/>
        <v>748</v>
      </c>
      <c r="I33" s="9">
        <f t="shared" si="4"/>
        <v>0.14753451676528601</v>
      </c>
    </row>
    <row r="34" spans="1:9" x14ac:dyDescent="0.3">
      <c r="A34" s="2" t="str">
        <f>Data!A34</f>
        <v>Q1-17</v>
      </c>
      <c r="B34" s="3">
        <f>Data!B34</f>
        <v>4497</v>
      </c>
      <c r="C34" s="5">
        <f t="shared" si="0"/>
        <v>5070</v>
      </c>
      <c r="F34" s="9">
        <f t="shared" si="1"/>
        <v>-573</v>
      </c>
      <c r="G34" s="9">
        <f t="shared" si="2"/>
        <v>328329</v>
      </c>
      <c r="H34" s="9">
        <f t="shared" si="3"/>
        <v>573</v>
      </c>
      <c r="I34" s="9">
        <f>H34/B34</f>
        <v>0.12741827885256837</v>
      </c>
    </row>
    <row r="35" spans="1:9" x14ac:dyDescent="0.3">
      <c r="A35" s="6" t="str">
        <f>Data!A35</f>
        <v>Q2-17</v>
      </c>
      <c r="B35" s="7"/>
      <c r="C35" s="7"/>
      <c r="D35" s="8">
        <f>B34</f>
        <v>4497</v>
      </c>
      <c r="F35" s="9"/>
      <c r="G35" s="9"/>
      <c r="H35" s="9"/>
      <c r="I35" s="9"/>
    </row>
    <row r="36" spans="1:9" ht="18" x14ac:dyDescent="0.35">
      <c r="A36" s="6" t="str">
        <f>Data!A36</f>
        <v>Q3-17</v>
      </c>
      <c r="B36" s="7"/>
      <c r="C36" s="7"/>
      <c r="D36" s="8">
        <f>D35</f>
        <v>4497</v>
      </c>
      <c r="F36" s="9"/>
      <c r="G36" s="10" t="s">
        <v>9</v>
      </c>
      <c r="H36" s="10" t="s">
        <v>10</v>
      </c>
      <c r="I36" s="10" t="s">
        <v>11</v>
      </c>
    </row>
    <row r="37" spans="1:9" ht="18" x14ac:dyDescent="0.35">
      <c r="A37" s="6" t="str">
        <f>Data!A37</f>
        <v>Q4-17</v>
      </c>
      <c r="B37" s="7"/>
      <c r="C37" s="7"/>
      <c r="D37" s="8">
        <f>D36</f>
        <v>4497</v>
      </c>
      <c r="F37" s="9"/>
      <c r="G37" s="11">
        <f>AVERAGE(G3:G34)</f>
        <v>370092.84375</v>
      </c>
      <c r="H37" s="11">
        <f>AVERAGE(H3:H34)</f>
        <v>486.71875</v>
      </c>
      <c r="I37" s="12">
        <f>AVERAGE(I3:I34)</f>
        <v>0.10140513877599495</v>
      </c>
    </row>
    <row r="38" spans="1:9" x14ac:dyDescent="0.3">
      <c r="F38" s="9"/>
      <c r="G38" s="9"/>
      <c r="H38" s="9"/>
      <c r="I38" s="9"/>
    </row>
    <row r="39" spans="1:9" x14ac:dyDescent="0.3">
      <c r="F39" s="9"/>
      <c r="G39" s="9"/>
      <c r="H39" s="9"/>
      <c r="I39" s="9"/>
    </row>
    <row r="40" spans="1:9" x14ac:dyDescent="0.3">
      <c r="F40" s="9"/>
      <c r="G40" s="9"/>
      <c r="H40" s="9"/>
      <c r="I40" s="9"/>
    </row>
    <row r="41" spans="1:9" x14ac:dyDescent="0.3">
      <c r="F41" s="9"/>
      <c r="G41" s="9"/>
      <c r="H41" s="9"/>
      <c r="I41" s="9"/>
    </row>
    <row r="42" spans="1:9" x14ac:dyDescent="0.3">
      <c r="F42" s="9"/>
      <c r="G42" s="9"/>
      <c r="H42" s="9"/>
      <c r="I42" s="9"/>
    </row>
    <row r="43" spans="1:9" x14ac:dyDescent="0.3">
      <c r="F43" s="9"/>
      <c r="G43" s="9"/>
      <c r="H43" s="9"/>
      <c r="I43" s="9"/>
    </row>
    <row r="44" spans="1:9" x14ac:dyDescent="0.3">
      <c r="F44" s="9"/>
      <c r="G44" s="9"/>
      <c r="H44" s="9"/>
      <c r="I44" s="9"/>
    </row>
    <row r="45" spans="1:9" x14ac:dyDescent="0.3">
      <c r="F45" s="9"/>
      <c r="G45" s="9"/>
      <c r="H45" s="9"/>
      <c r="I45" s="9"/>
    </row>
    <row r="46" spans="1:9" x14ac:dyDescent="0.3">
      <c r="F46" s="9"/>
      <c r="G46" s="9"/>
      <c r="H46" s="9"/>
      <c r="I46" s="9"/>
    </row>
    <row r="47" spans="1:9" x14ac:dyDescent="0.3">
      <c r="F47" s="9"/>
      <c r="G47" s="9"/>
      <c r="H47" s="9"/>
      <c r="I47" s="9"/>
    </row>
    <row r="48" spans="1:9" x14ac:dyDescent="0.3">
      <c r="F48" s="9"/>
      <c r="G48" s="9"/>
      <c r="H48" s="9"/>
      <c r="I48" s="9"/>
    </row>
    <row r="49" spans="6:9" x14ac:dyDescent="0.3">
      <c r="F49" s="9"/>
      <c r="G49" s="9"/>
      <c r="H49" s="9"/>
      <c r="I49" s="9"/>
    </row>
    <row r="50" spans="6:9" x14ac:dyDescent="0.3">
      <c r="F50" s="9"/>
      <c r="G50" s="9"/>
      <c r="H50" s="9"/>
      <c r="I50" s="9"/>
    </row>
    <row r="51" spans="6:9" x14ac:dyDescent="0.3">
      <c r="F51" s="9"/>
      <c r="G51" s="9"/>
      <c r="H51" s="9"/>
      <c r="I51" s="9"/>
    </row>
    <row r="52" spans="6:9" x14ac:dyDescent="0.3">
      <c r="F52" s="9"/>
      <c r="G52" s="9"/>
      <c r="H52" s="9"/>
      <c r="I52" s="9"/>
    </row>
    <row r="53" spans="6:9" x14ac:dyDescent="0.3">
      <c r="F53" s="9"/>
      <c r="G53" s="9"/>
      <c r="H53" s="9"/>
      <c r="I53" s="9"/>
    </row>
    <row r="54" spans="6:9" x14ac:dyDescent="0.3">
      <c r="F54" s="9"/>
      <c r="G54" s="9"/>
      <c r="H54" s="9"/>
      <c r="I54" s="9"/>
    </row>
    <row r="55" spans="6:9" x14ac:dyDescent="0.3">
      <c r="F55" s="9"/>
      <c r="G55" s="9"/>
      <c r="H55" s="9"/>
      <c r="I55" s="9"/>
    </row>
    <row r="56" spans="6:9" x14ac:dyDescent="0.3">
      <c r="F56" s="9"/>
      <c r="G56" s="9"/>
      <c r="H56" s="9"/>
      <c r="I56" s="9"/>
    </row>
    <row r="57" spans="6:9" x14ac:dyDescent="0.3">
      <c r="F57" s="9"/>
      <c r="G57" s="9"/>
      <c r="H57" s="9"/>
      <c r="I57" s="9"/>
    </row>
    <row r="58" spans="6:9" x14ac:dyDescent="0.3">
      <c r="F58" s="9"/>
      <c r="G58" s="9"/>
      <c r="H58" s="9"/>
      <c r="I58" s="9"/>
    </row>
    <row r="59" spans="6:9" x14ac:dyDescent="0.3">
      <c r="F59" s="9"/>
      <c r="G59" s="9"/>
      <c r="H59" s="9"/>
      <c r="I59" s="9"/>
    </row>
    <row r="60" spans="6:9" x14ac:dyDescent="0.3">
      <c r="F60" s="9"/>
      <c r="G60" s="9"/>
      <c r="H60" s="9"/>
      <c r="I60" s="9"/>
    </row>
    <row r="61" spans="6:9" x14ac:dyDescent="0.3">
      <c r="F61" s="9"/>
      <c r="G61" s="9"/>
      <c r="H61" s="9"/>
      <c r="I61" s="9"/>
    </row>
    <row r="62" spans="6:9" x14ac:dyDescent="0.3">
      <c r="F62" s="9"/>
      <c r="G62" s="9"/>
      <c r="H62" s="9"/>
      <c r="I62" s="9"/>
    </row>
    <row r="63" spans="6:9" x14ac:dyDescent="0.3">
      <c r="F63" s="9"/>
      <c r="G63" s="9"/>
      <c r="H63" s="9"/>
      <c r="I63" s="9"/>
    </row>
    <row r="64" spans="6:9" x14ac:dyDescent="0.3">
      <c r="F64" s="9"/>
      <c r="G64" s="9"/>
      <c r="H64" s="9"/>
      <c r="I64" s="9"/>
    </row>
    <row r="65" spans="6:9" x14ac:dyDescent="0.3">
      <c r="F65" s="9"/>
      <c r="G65" s="9"/>
      <c r="H65" s="9"/>
      <c r="I65" s="9"/>
    </row>
    <row r="66" spans="6:9" x14ac:dyDescent="0.3">
      <c r="F66" s="9"/>
      <c r="G66" s="9"/>
      <c r="H66" s="9"/>
      <c r="I66" s="9"/>
    </row>
    <row r="67" spans="6:9" x14ac:dyDescent="0.3">
      <c r="F67" s="9"/>
      <c r="G67" s="9"/>
      <c r="H67" s="9"/>
      <c r="I67" s="9"/>
    </row>
    <row r="68" spans="6:9" x14ac:dyDescent="0.3">
      <c r="F68" s="9"/>
      <c r="G68" s="9"/>
      <c r="H68" s="9"/>
      <c r="I68" s="9"/>
    </row>
    <row r="69" spans="6:9" x14ac:dyDescent="0.3">
      <c r="F69" s="9"/>
      <c r="G69" s="9"/>
      <c r="H69" s="9"/>
      <c r="I69" s="9"/>
    </row>
    <row r="70" spans="6:9" x14ac:dyDescent="0.3">
      <c r="F70" s="9"/>
      <c r="G70" s="9"/>
      <c r="H70" s="9"/>
      <c r="I70" s="9"/>
    </row>
    <row r="71" spans="6:9" x14ac:dyDescent="0.3">
      <c r="F71" s="9"/>
      <c r="G71" s="9"/>
      <c r="H71" s="9"/>
      <c r="I71" s="9"/>
    </row>
    <row r="72" spans="6:9" x14ac:dyDescent="0.3">
      <c r="F72" s="9"/>
      <c r="G72" s="9"/>
      <c r="H72" s="9"/>
      <c r="I72" s="9"/>
    </row>
    <row r="73" spans="6:9" x14ac:dyDescent="0.3">
      <c r="F73" s="9"/>
      <c r="G73" s="9"/>
      <c r="H73" s="9"/>
      <c r="I73" s="9"/>
    </row>
    <row r="74" spans="6:9" x14ac:dyDescent="0.3">
      <c r="F74" s="9"/>
      <c r="G74" s="9"/>
      <c r="H74" s="9"/>
      <c r="I74" s="9"/>
    </row>
    <row r="75" spans="6:9" x14ac:dyDescent="0.3">
      <c r="F75" s="9"/>
      <c r="G75" s="9"/>
      <c r="H75" s="9"/>
      <c r="I75" s="9"/>
    </row>
    <row r="76" spans="6:9" x14ac:dyDescent="0.3">
      <c r="F76" s="9"/>
      <c r="G76" s="9"/>
      <c r="H76" s="9"/>
      <c r="I76" s="9"/>
    </row>
    <row r="77" spans="6:9" x14ac:dyDescent="0.3">
      <c r="F77" s="9"/>
      <c r="G77" s="9"/>
      <c r="H77" s="9"/>
      <c r="I77" s="9"/>
    </row>
    <row r="78" spans="6:9" x14ac:dyDescent="0.3">
      <c r="F78" s="9"/>
      <c r="G78" s="9"/>
      <c r="H78" s="9"/>
      <c r="I78" s="9"/>
    </row>
    <row r="79" spans="6:9" x14ac:dyDescent="0.3">
      <c r="F79" s="9"/>
      <c r="G79" s="9"/>
      <c r="H79" s="9"/>
      <c r="I79" s="9"/>
    </row>
    <row r="80" spans="6:9" x14ac:dyDescent="0.3">
      <c r="F80" s="9"/>
      <c r="G80" s="9"/>
      <c r="H80" s="9"/>
      <c r="I80" s="9"/>
    </row>
    <row r="81" spans="6:9" x14ac:dyDescent="0.3">
      <c r="F81" s="9"/>
      <c r="G81" s="9"/>
      <c r="H81" s="9"/>
      <c r="I81" s="9"/>
    </row>
    <row r="82" spans="6:9" x14ac:dyDescent="0.3">
      <c r="F82" s="9"/>
      <c r="G82" s="9"/>
      <c r="H82" s="9"/>
      <c r="I82" s="9"/>
    </row>
    <row r="83" spans="6:9" x14ac:dyDescent="0.3">
      <c r="F83" s="9"/>
      <c r="G83" s="9"/>
      <c r="H83" s="9"/>
      <c r="I83" s="9"/>
    </row>
    <row r="84" spans="6:9" x14ac:dyDescent="0.3">
      <c r="F84" s="9"/>
      <c r="G84" s="9"/>
      <c r="H84" s="9"/>
      <c r="I84" s="9"/>
    </row>
    <row r="85" spans="6:9" x14ac:dyDescent="0.3">
      <c r="F85" s="9"/>
      <c r="G85" s="9"/>
      <c r="H85" s="9"/>
      <c r="I85" s="9"/>
    </row>
    <row r="86" spans="6:9" x14ac:dyDescent="0.3">
      <c r="F86" s="9"/>
      <c r="G86" s="9"/>
      <c r="H86" s="9"/>
      <c r="I86" s="9"/>
    </row>
    <row r="87" spans="6:9" x14ac:dyDescent="0.3">
      <c r="F87" s="9"/>
      <c r="G87" s="9"/>
      <c r="H87" s="9"/>
      <c r="I87" s="9"/>
    </row>
    <row r="88" spans="6:9" x14ac:dyDescent="0.3">
      <c r="F88" s="9"/>
      <c r="G88" s="9"/>
      <c r="H88" s="9"/>
      <c r="I88" s="9"/>
    </row>
    <row r="89" spans="6:9" x14ac:dyDescent="0.3">
      <c r="F89" s="9"/>
      <c r="G89" s="9"/>
      <c r="H89" s="9"/>
      <c r="I89" s="9"/>
    </row>
    <row r="90" spans="6:9" x14ac:dyDescent="0.3">
      <c r="F90" s="9"/>
      <c r="G90" s="9"/>
      <c r="H90" s="9"/>
      <c r="I90" s="9"/>
    </row>
    <row r="91" spans="6:9" x14ac:dyDescent="0.3">
      <c r="F91" s="9"/>
      <c r="G91" s="9"/>
      <c r="H91" s="9"/>
      <c r="I91" s="9"/>
    </row>
    <row r="92" spans="6:9" x14ac:dyDescent="0.3">
      <c r="F92" s="9"/>
      <c r="G92" s="9"/>
      <c r="H92" s="9"/>
      <c r="I92" s="9"/>
    </row>
    <row r="93" spans="6:9" x14ac:dyDescent="0.3">
      <c r="F93" s="9"/>
      <c r="G93" s="9"/>
      <c r="H93" s="9"/>
      <c r="I93" s="9"/>
    </row>
    <row r="94" spans="6:9" x14ac:dyDescent="0.3">
      <c r="F94" s="9"/>
      <c r="G94" s="9"/>
      <c r="H94" s="9"/>
      <c r="I94" s="9"/>
    </row>
    <row r="95" spans="6:9" x14ac:dyDescent="0.3">
      <c r="F95" s="9"/>
      <c r="G95" s="9"/>
      <c r="H95" s="9"/>
      <c r="I95" s="9"/>
    </row>
    <row r="96" spans="6:9" x14ac:dyDescent="0.3">
      <c r="F96" s="9"/>
      <c r="G96" s="9"/>
      <c r="H96" s="9"/>
      <c r="I96" s="9"/>
    </row>
    <row r="97" spans="6:9" x14ac:dyDescent="0.3">
      <c r="F97" s="9"/>
      <c r="G97" s="9"/>
      <c r="H97" s="9"/>
      <c r="I97" s="9"/>
    </row>
    <row r="98" spans="6:9" x14ac:dyDescent="0.3">
      <c r="F98" s="9"/>
      <c r="G98" s="9"/>
      <c r="H98" s="9"/>
      <c r="I98" s="9"/>
    </row>
    <row r="99" spans="6:9" x14ac:dyDescent="0.3">
      <c r="F99" s="9"/>
      <c r="G99" s="9"/>
      <c r="H99" s="9"/>
      <c r="I99" s="9"/>
    </row>
    <row r="100" spans="6:9" x14ac:dyDescent="0.3">
      <c r="F100" s="9"/>
      <c r="G100" s="9"/>
      <c r="H100" s="9"/>
      <c r="I100" s="9"/>
    </row>
    <row r="101" spans="6:9" x14ac:dyDescent="0.3">
      <c r="F101" s="9"/>
      <c r="G101" s="9"/>
      <c r="H101" s="9"/>
      <c r="I101" s="9"/>
    </row>
    <row r="102" spans="6:9" x14ac:dyDescent="0.3">
      <c r="F102" s="9"/>
      <c r="G102" s="9"/>
      <c r="H102" s="9"/>
      <c r="I102" s="9"/>
    </row>
    <row r="103" spans="6:9" x14ac:dyDescent="0.3">
      <c r="F103" s="9"/>
      <c r="G103" s="9"/>
      <c r="H103" s="9"/>
      <c r="I103" s="9"/>
    </row>
    <row r="104" spans="6:9" x14ac:dyDescent="0.3">
      <c r="F104" s="9"/>
      <c r="G104" s="9"/>
      <c r="H104" s="9"/>
      <c r="I104" s="9"/>
    </row>
    <row r="105" spans="6:9" x14ac:dyDescent="0.3">
      <c r="F105" s="9"/>
      <c r="G105" s="9"/>
      <c r="H105" s="9"/>
      <c r="I105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A823-F194-4C3B-AF8D-BF15EA90DE98}">
  <dimension ref="A1:W105"/>
  <sheetViews>
    <sheetView zoomScale="70" zoomScaleNormal="70" workbookViewId="0">
      <selection activeCell="H42" sqref="H42"/>
    </sheetView>
  </sheetViews>
  <sheetFormatPr defaultColWidth="8.88671875" defaultRowHeight="14.4" x14ac:dyDescent="0.3"/>
  <cols>
    <col min="1" max="1" width="8.6640625" style="17" bestFit="1" customWidth="1"/>
    <col min="2" max="2" width="7.44140625" style="17" bestFit="1" customWidth="1"/>
    <col min="3" max="3" width="5.88671875" style="17" bestFit="1" customWidth="1"/>
    <col min="4" max="4" width="6.109375" style="17" bestFit="1" customWidth="1"/>
    <col min="5" max="5" width="5.5546875" style="17" bestFit="1" customWidth="1"/>
    <col min="6" max="6" width="14" style="17" bestFit="1" customWidth="1"/>
    <col min="7" max="7" width="13.6640625" style="17" bestFit="1" customWidth="1"/>
    <col min="8" max="8" width="21.44140625" style="17" bestFit="1" customWidth="1"/>
    <col min="9" max="9" width="13.88671875" style="17" bestFit="1" customWidth="1"/>
    <col min="10" max="10" width="6" style="17" bestFit="1" customWidth="1"/>
    <col min="11" max="11" width="6.6640625" style="17" bestFit="1" customWidth="1"/>
    <col min="12" max="12" width="16.109375" style="17" bestFit="1" customWidth="1"/>
    <col min="13" max="13" width="18.88671875" style="17" bestFit="1" customWidth="1"/>
    <col min="14" max="14" width="23.5546875" style="17" customWidth="1"/>
    <col min="15" max="15" width="22.6640625" style="17" customWidth="1"/>
    <col min="16" max="16" width="7.5546875" style="17" bestFit="1" customWidth="1"/>
    <col min="17" max="17" width="15" style="17" bestFit="1" customWidth="1"/>
    <col min="18" max="18" width="10.5546875" style="17" bestFit="1" customWidth="1"/>
    <col min="19" max="19" width="8.33203125" style="17" bestFit="1" customWidth="1"/>
    <col min="20" max="21" width="8.88671875" style="17"/>
    <col min="22" max="22" width="7.6640625" style="17" bestFit="1" customWidth="1"/>
    <col min="23" max="23" width="6" style="17" bestFit="1" customWidth="1"/>
    <col min="24" max="16384" width="8.88671875" style="17"/>
  </cols>
  <sheetData>
    <row r="1" spans="1:23" ht="15.6" x14ac:dyDescent="0.3">
      <c r="A1" s="53" t="s">
        <v>0</v>
      </c>
      <c r="B1" s="54" t="s">
        <v>49</v>
      </c>
      <c r="C1" s="55" t="s">
        <v>1</v>
      </c>
      <c r="D1" s="54" t="s">
        <v>50</v>
      </c>
      <c r="E1" s="54" t="s">
        <v>51</v>
      </c>
      <c r="F1" s="55" t="s">
        <v>52</v>
      </c>
      <c r="G1" s="53" t="s">
        <v>53</v>
      </c>
      <c r="H1" s="54" t="s">
        <v>54</v>
      </c>
      <c r="I1" s="55" t="s">
        <v>55</v>
      </c>
      <c r="J1" s="53" t="s">
        <v>56</v>
      </c>
      <c r="K1" s="54" t="s">
        <v>57</v>
      </c>
      <c r="L1" s="54" t="s">
        <v>58</v>
      </c>
      <c r="M1" s="54" t="s">
        <v>43</v>
      </c>
      <c r="N1" s="59" t="s">
        <v>44</v>
      </c>
      <c r="O1" s="31"/>
      <c r="P1" s="53" t="s">
        <v>45</v>
      </c>
      <c r="Q1" s="54" t="s">
        <v>46</v>
      </c>
      <c r="R1" s="54" t="s">
        <v>47</v>
      </c>
      <c r="S1" s="55" t="s">
        <v>48</v>
      </c>
    </row>
    <row r="2" spans="1:23" x14ac:dyDescent="0.3">
      <c r="A2" s="56" t="str">
        <f>Data!A2</f>
        <v>Q1-09</v>
      </c>
      <c r="B2" s="15">
        <v>-14</v>
      </c>
      <c r="C2" s="41">
        <f>Data!B2</f>
        <v>3178</v>
      </c>
      <c r="D2" s="18"/>
      <c r="E2" s="18"/>
      <c r="F2" s="41"/>
      <c r="G2" s="40"/>
      <c r="H2" s="18"/>
      <c r="I2" s="41"/>
      <c r="J2" s="40"/>
      <c r="K2" s="18"/>
      <c r="L2" s="18"/>
      <c r="M2" s="32"/>
      <c r="N2" s="60"/>
      <c r="O2" s="19"/>
      <c r="P2" s="68"/>
      <c r="Q2" s="19"/>
      <c r="R2" s="19"/>
      <c r="S2" s="69"/>
    </row>
    <row r="3" spans="1:23" x14ac:dyDescent="0.3">
      <c r="A3" s="56" t="str">
        <f>Data!A3</f>
        <v>Q2-09</v>
      </c>
      <c r="B3" s="15">
        <v>-13</v>
      </c>
      <c r="C3" s="41">
        <f>Data!B3</f>
        <v>3939</v>
      </c>
      <c r="D3" s="18"/>
      <c r="E3" s="18"/>
      <c r="F3" s="41"/>
      <c r="G3" s="40"/>
      <c r="H3" s="18"/>
      <c r="I3" s="41"/>
      <c r="J3" s="40"/>
      <c r="K3" s="18"/>
      <c r="L3" s="18"/>
      <c r="M3" s="32"/>
      <c r="N3" s="60"/>
      <c r="O3" s="19"/>
      <c r="P3" s="70"/>
      <c r="Q3" s="20"/>
      <c r="R3" s="20"/>
      <c r="S3" s="71"/>
      <c r="V3" s="78" t="s">
        <v>59</v>
      </c>
      <c r="W3" s="79"/>
    </row>
    <row r="4" spans="1:23" x14ac:dyDescent="0.3">
      <c r="A4" s="56" t="str">
        <f>Data!A4</f>
        <v>Q3-09</v>
      </c>
      <c r="B4" s="15">
        <v>-12</v>
      </c>
      <c r="C4" s="41">
        <f>Data!B4</f>
        <v>3680</v>
      </c>
      <c r="D4" s="18">
        <f>AVERAGE(C2:C5)</f>
        <v>3578.25</v>
      </c>
      <c r="E4" s="18">
        <f>AVERAGE(C3:C6)</f>
        <v>3622.25</v>
      </c>
      <c r="F4" s="41">
        <f>AVERAGE(D4:E4)</f>
        <v>3600.25</v>
      </c>
      <c r="G4" s="47">
        <f>C4/F4</f>
        <v>1.0221512394972572</v>
      </c>
      <c r="H4" s="21">
        <f>AVERAGE(G4,G8,G12,G16,G20,G24,G28,G32)</f>
        <v>1.0483964948260975</v>
      </c>
      <c r="I4" s="48">
        <f>H4*4/SUM($H$4:$H$7)</f>
        <v>1.0480511558946048</v>
      </c>
      <c r="J4" s="40"/>
      <c r="K4" s="18"/>
      <c r="L4" s="18"/>
      <c r="M4" s="32"/>
      <c r="N4" s="60"/>
      <c r="O4" s="19"/>
      <c r="P4" s="70"/>
      <c r="Q4" s="20"/>
      <c r="R4" s="20"/>
      <c r="S4" s="71"/>
      <c r="V4" s="22" t="s">
        <v>60</v>
      </c>
      <c r="W4" s="23">
        <v>0</v>
      </c>
    </row>
    <row r="5" spans="1:23" x14ac:dyDescent="0.3">
      <c r="A5" s="56" t="str">
        <f>Data!A5</f>
        <v>Q4-09</v>
      </c>
      <c r="B5" s="15">
        <v>-11</v>
      </c>
      <c r="C5" s="41">
        <f>Data!B5</f>
        <v>3516</v>
      </c>
      <c r="D5" s="18">
        <f t="shared" ref="D5:D32" si="0">AVERAGE(C3:C6)</f>
        <v>3622.25</v>
      </c>
      <c r="E5" s="18">
        <f t="shared" ref="E5:E31" si="1">AVERAGE(C4:C7)</f>
        <v>3760</v>
      </c>
      <c r="F5" s="41">
        <f>AVERAGE(D5:E5)</f>
        <v>3691.125</v>
      </c>
      <c r="G5" s="47">
        <f t="shared" ref="G5:G32" si="2">C5/F5</f>
        <v>0.95255511531037285</v>
      </c>
      <c r="H5" s="21">
        <f>AVERAGE(G5,G9,G13,G17,G21,G25,G29)</f>
        <v>0.96187659338935316</v>
      </c>
      <c r="I5" s="48">
        <f t="shared" ref="I5:I7" si="3">H5*4/SUM($H$4:$H$7)</f>
        <v>0.96155975387622217</v>
      </c>
      <c r="J5" s="40"/>
      <c r="K5" s="18"/>
      <c r="L5" s="18"/>
      <c r="M5" s="32"/>
      <c r="N5" s="60"/>
      <c r="O5" s="19"/>
      <c r="P5" s="70"/>
      <c r="Q5" s="20"/>
      <c r="R5" s="20"/>
      <c r="S5" s="71"/>
      <c r="V5" s="22" t="s">
        <v>61</v>
      </c>
      <c r="W5" s="23">
        <v>0.10603837760501512</v>
      </c>
    </row>
    <row r="6" spans="1:23" x14ac:dyDescent="0.3">
      <c r="A6" s="56" t="str">
        <f>Data!A6</f>
        <v>Q1-10</v>
      </c>
      <c r="B6" s="15">
        <v>-10</v>
      </c>
      <c r="C6" s="41">
        <f>Data!B6</f>
        <v>3354</v>
      </c>
      <c r="D6" s="18">
        <f t="shared" si="0"/>
        <v>3760</v>
      </c>
      <c r="E6" s="18">
        <f t="shared" si="1"/>
        <v>4009.5</v>
      </c>
      <c r="F6" s="41">
        <f>AVERAGE(D6:E6)</f>
        <v>3884.75</v>
      </c>
      <c r="G6" s="47">
        <f t="shared" si="2"/>
        <v>0.86337602162301308</v>
      </c>
      <c r="H6" s="21">
        <f>AVERAGE(G6,G10,G14,G18,G22,G26,G30)</f>
        <v>0.88922350051733989</v>
      </c>
      <c r="I6" s="48">
        <f t="shared" si="3"/>
        <v>0.88893059273384156</v>
      </c>
      <c r="J6" s="40"/>
      <c r="K6" s="18"/>
      <c r="L6" s="18"/>
      <c r="M6" s="32"/>
      <c r="N6" s="60"/>
      <c r="O6" s="19"/>
      <c r="P6" s="70"/>
      <c r="Q6" s="20"/>
      <c r="R6" s="20"/>
      <c r="S6" s="71"/>
      <c r="V6" s="22" t="s">
        <v>62</v>
      </c>
      <c r="W6" s="22">
        <v>0</v>
      </c>
    </row>
    <row r="7" spans="1:23" x14ac:dyDescent="0.3">
      <c r="A7" s="56" t="str">
        <f>Data!A7</f>
        <v>Q2-10</v>
      </c>
      <c r="B7" s="15">
        <v>-9</v>
      </c>
      <c r="C7" s="41">
        <f>Data!B7</f>
        <v>4490</v>
      </c>
      <c r="D7" s="18">
        <f t="shared" si="0"/>
        <v>4009.5</v>
      </c>
      <c r="E7" s="18">
        <f t="shared" si="1"/>
        <v>4167.5</v>
      </c>
      <c r="F7" s="41">
        <f>AVERAGE(D7:E7)</f>
        <v>4088.5</v>
      </c>
      <c r="G7" s="47">
        <f t="shared" si="2"/>
        <v>1.0982022746728628</v>
      </c>
      <c r="H7" s="21">
        <f>AVERAGE(G7,G11,G15,G19,G23,G27,G31)</f>
        <v>1.1018214344554877</v>
      </c>
      <c r="I7" s="48">
        <f t="shared" si="3"/>
        <v>1.1014584974953314</v>
      </c>
      <c r="J7" s="40"/>
      <c r="K7" s="18"/>
      <c r="L7" s="18"/>
      <c r="M7" s="32"/>
      <c r="N7" s="60"/>
      <c r="O7" s="19"/>
      <c r="P7" s="70"/>
      <c r="Q7" s="20"/>
      <c r="R7" s="20"/>
      <c r="S7" s="71"/>
    </row>
    <row r="8" spans="1:23" x14ac:dyDescent="0.3">
      <c r="A8" s="56" t="str">
        <f>Data!A8</f>
        <v>Q3-10</v>
      </c>
      <c r="B8" s="15">
        <v>-8</v>
      </c>
      <c r="C8" s="41">
        <f>Data!B8</f>
        <v>4678</v>
      </c>
      <c r="D8" s="18">
        <f t="shared" si="0"/>
        <v>4167.5</v>
      </c>
      <c r="E8" s="18">
        <f t="shared" si="1"/>
        <v>4327.75</v>
      </c>
      <c r="F8" s="41">
        <f t="shared" ref="F8:F32" si="4">AVERAGE(D8:E8)</f>
        <v>4247.625</v>
      </c>
      <c r="G8" s="47">
        <f t="shared" si="2"/>
        <v>1.1013213266237014</v>
      </c>
      <c r="H8" s="21">
        <f>H4</f>
        <v>1.0483964948260975</v>
      </c>
      <c r="I8" s="48">
        <f>I4</f>
        <v>1.0480511558946048</v>
      </c>
      <c r="J8" s="40"/>
      <c r="K8" s="18"/>
      <c r="L8" s="18"/>
      <c r="M8" s="32"/>
      <c r="N8" s="60"/>
      <c r="O8" s="19"/>
      <c r="P8" s="70"/>
      <c r="Q8" s="20"/>
      <c r="R8" s="20"/>
      <c r="S8" s="71"/>
    </row>
    <row r="9" spans="1:23" x14ac:dyDescent="0.3">
      <c r="A9" s="56" t="str">
        <f>Data!A9</f>
        <v>Q4-10</v>
      </c>
      <c r="B9" s="15">
        <v>-7</v>
      </c>
      <c r="C9" s="41">
        <f>Data!B9</f>
        <v>4148</v>
      </c>
      <c r="D9" s="18">
        <f t="shared" si="0"/>
        <v>4327.75</v>
      </c>
      <c r="E9" s="18">
        <f t="shared" si="1"/>
        <v>4499.75</v>
      </c>
      <c r="F9" s="41">
        <f t="shared" si="4"/>
        <v>4413.75</v>
      </c>
      <c r="G9" s="47">
        <f t="shared" si="2"/>
        <v>0.93979042764089493</v>
      </c>
      <c r="H9" s="21">
        <f t="shared" ref="H9:I32" si="5">H5</f>
        <v>0.96187659338935316</v>
      </c>
      <c r="I9" s="48">
        <f t="shared" si="5"/>
        <v>0.96155975387622217</v>
      </c>
      <c r="J9" s="40"/>
      <c r="K9" s="18"/>
      <c r="L9" s="18"/>
      <c r="M9" s="32"/>
      <c r="N9" s="60"/>
      <c r="O9" s="19"/>
      <c r="P9" s="70"/>
      <c r="Q9" s="20"/>
      <c r="R9" s="20"/>
      <c r="S9" s="71"/>
    </row>
    <row r="10" spans="1:23" x14ac:dyDescent="0.3">
      <c r="A10" s="56" t="str">
        <f>Data!A10</f>
        <v>Q1-11</v>
      </c>
      <c r="B10" s="15">
        <v>-6</v>
      </c>
      <c r="C10" s="41">
        <f>Data!B10</f>
        <v>3995</v>
      </c>
      <c r="D10" s="18">
        <f t="shared" si="0"/>
        <v>4499.75</v>
      </c>
      <c r="E10" s="18">
        <f t="shared" si="1"/>
        <v>4582.75</v>
      </c>
      <c r="F10" s="41">
        <f t="shared" si="4"/>
        <v>4541.25</v>
      </c>
      <c r="G10" s="47">
        <f t="shared" si="2"/>
        <v>0.87971373520506468</v>
      </c>
      <c r="H10" s="21">
        <f t="shared" si="5"/>
        <v>0.88922350051733989</v>
      </c>
      <c r="I10" s="48">
        <f t="shared" si="5"/>
        <v>0.88893059273384156</v>
      </c>
      <c r="J10" s="40"/>
      <c r="K10" s="18"/>
      <c r="L10" s="18"/>
      <c r="M10" s="32"/>
      <c r="N10" s="60"/>
      <c r="O10" s="19"/>
      <c r="P10" s="70"/>
      <c r="Q10" s="20"/>
      <c r="R10" s="20"/>
      <c r="S10" s="71"/>
    </row>
    <row r="11" spans="1:23" x14ac:dyDescent="0.3">
      <c r="A11" s="56" t="str">
        <f>Data!A11</f>
        <v>Q2-11</v>
      </c>
      <c r="B11" s="15">
        <v>-5</v>
      </c>
      <c r="C11" s="41">
        <f>Data!B11</f>
        <v>5178</v>
      </c>
      <c r="D11" s="18">
        <f t="shared" si="0"/>
        <v>4582.75</v>
      </c>
      <c r="E11" s="18">
        <f t="shared" si="1"/>
        <v>4659</v>
      </c>
      <c r="F11" s="41">
        <f t="shared" si="4"/>
        <v>4620.875</v>
      </c>
      <c r="G11" s="47">
        <f t="shared" si="2"/>
        <v>1.1205669921822166</v>
      </c>
      <c r="H11" s="21">
        <f t="shared" si="5"/>
        <v>1.1018214344554877</v>
      </c>
      <c r="I11" s="48">
        <f t="shared" si="5"/>
        <v>1.1014584974953314</v>
      </c>
      <c r="J11" s="40"/>
      <c r="K11" s="18"/>
      <c r="L11" s="18"/>
      <c r="M11" s="32"/>
      <c r="N11" s="60"/>
      <c r="O11" s="19"/>
      <c r="P11" s="70"/>
      <c r="Q11" s="20"/>
      <c r="R11" s="20"/>
      <c r="S11" s="71"/>
    </row>
    <row r="12" spans="1:23" x14ac:dyDescent="0.3">
      <c r="A12" s="56" t="str">
        <f>Data!A12</f>
        <v>Q3-11</v>
      </c>
      <c r="B12" s="15">
        <v>-4</v>
      </c>
      <c r="C12" s="41">
        <f>Data!B12</f>
        <v>5010</v>
      </c>
      <c r="D12" s="18">
        <f t="shared" si="0"/>
        <v>4659</v>
      </c>
      <c r="E12" s="18">
        <f t="shared" si="1"/>
        <v>4736.75</v>
      </c>
      <c r="F12" s="41">
        <f t="shared" si="4"/>
        <v>4697.875</v>
      </c>
      <c r="G12" s="47">
        <f t="shared" si="2"/>
        <v>1.06643961365511</v>
      </c>
      <c r="H12" s="21">
        <f t="shared" si="5"/>
        <v>1.0483964948260975</v>
      </c>
      <c r="I12" s="48">
        <f t="shared" si="5"/>
        <v>1.0480511558946048</v>
      </c>
      <c r="J12" s="40"/>
      <c r="K12" s="18"/>
      <c r="L12" s="18"/>
      <c r="M12" s="32"/>
      <c r="N12" s="60"/>
      <c r="O12" s="19"/>
      <c r="P12" s="70"/>
      <c r="Q12" s="20"/>
      <c r="R12" s="20"/>
      <c r="S12" s="71"/>
    </row>
    <row r="13" spans="1:23" x14ac:dyDescent="0.3">
      <c r="A13" s="56" t="str">
        <f>Data!A13</f>
        <v>Q4-11</v>
      </c>
      <c r="B13" s="15">
        <v>-3</v>
      </c>
      <c r="C13" s="41">
        <f>Data!B13</f>
        <v>4453</v>
      </c>
      <c r="D13" s="18">
        <f t="shared" si="0"/>
        <v>4736.75</v>
      </c>
      <c r="E13" s="18">
        <f t="shared" si="1"/>
        <v>4772.5</v>
      </c>
      <c r="F13" s="41">
        <f t="shared" si="4"/>
        <v>4754.625</v>
      </c>
      <c r="G13" s="47">
        <f t="shared" si="2"/>
        <v>0.93656176880405917</v>
      </c>
      <c r="H13" s="21">
        <f t="shared" si="5"/>
        <v>0.96187659338935316</v>
      </c>
      <c r="I13" s="48">
        <f t="shared" si="5"/>
        <v>0.96155975387622217</v>
      </c>
      <c r="J13" s="40"/>
      <c r="K13" s="18"/>
      <c r="L13" s="21">
        <f>I13</f>
        <v>0.96155975387622217</v>
      </c>
      <c r="M13" s="32"/>
      <c r="N13" s="60"/>
      <c r="O13" s="19"/>
      <c r="P13" s="70"/>
      <c r="Q13" s="20"/>
      <c r="R13" s="20"/>
      <c r="S13" s="71"/>
    </row>
    <row r="14" spans="1:23" x14ac:dyDescent="0.3">
      <c r="A14" s="56" t="str">
        <f>Data!A14</f>
        <v>Q1-12</v>
      </c>
      <c r="B14" s="15">
        <v>-2</v>
      </c>
      <c r="C14" s="41">
        <f>Data!B14</f>
        <v>4306</v>
      </c>
      <c r="D14" s="18">
        <f t="shared" si="0"/>
        <v>4772.5</v>
      </c>
      <c r="E14" s="18">
        <f t="shared" si="1"/>
        <v>4742</v>
      </c>
      <c r="F14" s="41">
        <f t="shared" si="4"/>
        <v>4757.25</v>
      </c>
      <c r="G14" s="47">
        <f t="shared" si="2"/>
        <v>0.90514477902149348</v>
      </c>
      <c r="H14" s="21">
        <f t="shared" si="5"/>
        <v>0.88922350051733989</v>
      </c>
      <c r="I14" s="48">
        <f t="shared" si="5"/>
        <v>0.88893059273384156</v>
      </c>
      <c r="J14" s="40"/>
      <c r="K14" s="18"/>
      <c r="L14" s="21">
        <f t="shared" ref="L14:L15" si="6">I14</f>
        <v>0.88893059273384156</v>
      </c>
      <c r="M14" s="32"/>
      <c r="N14" s="60"/>
      <c r="O14" s="19"/>
      <c r="P14" s="70"/>
      <c r="Q14" s="20"/>
      <c r="R14" s="20"/>
      <c r="S14" s="71"/>
    </row>
    <row r="15" spans="1:23" x14ac:dyDescent="0.3">
      <c r="A15" s="56" t="str">
        <f>Data!A15</f>
        <v>Q2-12</v>
      </c>
      <c r="B15" s="15">
        <v>-1</v>
      </c>
      <c r="C15" s="41">
        <f>Data!B15</f>
        <v>5321</v>
      </c>
      <c r="D15" s="18">
        <f t="shared" si="0"/>
        <v>4742</v>
      </c>
      <c r="E15" s="18">
        <f t="shared" si="1"/>
        <v>4767.25</v>
      </c>
      <c r="F15" s="41">
        <f t="shared" si="4"/>
        <v>4754.625</v>
      </c>
      <c r="G15" s="47">
        <f t="shared" si="2"/>
        <v>1.1191208560086232</v>
      </c>
      <c r="H15" s="21">
        <f t="shared" si="5"/>
        <v>1.1018214344554877</v>
      </c>
      <c r="I15" s="48">
        <f t="shared" si="5"/>
        <v>1.1014584974953314</v>
      </c>
      <c r="J15" s="40"/>
      <c r="K15" s="18"/>
      <c r="L15" s="21">
        <f t="shared" si="6"/>
        <v>1.1014584974953314</v>
      </c>
      <c r="M15" s="32"/>
      <c r="N15" s="60"/>
      <c r="O15" s="19"/>
      <c r="P15" s="70"/>
      <c r="Q15" s="20"/>
      <c r="R15" s="20"/>
      <c r="S15" s="71"/>
    </row>
    <row r="16" spans="1:23" x14ac:dyDescent="0.3">
      <c r="A16" s="56" t="str">
        <f>Data!A16</f>
        <v>Q3-12</v>
      </c>
      <c r="B16" s="15">
        <v>0</v>
      </c>
      <c r="C16" s="41">
        <f>Data!B16</f>
        <v>4888</v>
      </c>
      <c r="D16" s="18">
        <f t="shared" si="0"/>
        <v>4767.25</v>
      </c>
      <c r="E16" s="18">
        <f t="shared" si="1"/>
        <v>4734.75</v>
      </c>
      <c r="F16" s="41">
        <f t="shared" si="4"/>
        <v>4751</v>
      </c>
      <c r="G16" s="47">
        <f t="shared" si="2"/>
        <v>1.0288360345190486</v>
      </c>
      <c r="H16" s="21">
        <f t="shared" si="5"/>
        <v>1.0483964948260975</v>
      </c>
      <c r="I16" s="48">
        <f t="shared" si="5"/>
        <v>1.0480511558946048</v>
      </c>
      <c r="J16" s="40">
        <f>INTERCEPT(F4:F16,B4:B16)</f>
        <v>4989.8736263736264</v>
      </c>
      <c r="K16" s="18">
        <f>SLOPE(F4:F16,B4:B16)</f>
        <v>103.39560439560439</v>
      </c>
      <c r="L16" s="21">
        <f>I16</f>
        <v>1.0480511558946048</v>
      </c>
      <c r="M16" s="32"/>
      <c r="N16" s="60"/>
      <c r="O16" s="19"/>
      <c r="P16" s="70"/>
      <c r="Q16" s="20"/>
      <c r="R16" s="20"/>
      <c r="S16" s="71"/>
    </row>
    <row r="17" spans="1:19" x14ac:dyDescent="0.3">
      <c r="A17" s="57" t="str">
        <f>Data!A17</f>
        <v>Q4-12</v>
      </c>
      <c r="B17" s="16">
        <v>1</v>
      </c>
      <c r="C17" s="43">
        <f>Data!B17</f>
        <v>4554</v>
      </c>
      <c r="D17" s="24">
        <f t="shared" si="0"/>
        <v>4734.75</v>
      </c>
      <c r="E17" s="24">
        <f t="shared" si="1"/>
        <v>4685.75</v>
      </c>
      <c r="F17" s="43">
        <f t="shared" si="4"/>
        <v>4710.25</v>
      </c>
      <c r="G17" s="49">
        <f t="shared" si="2"/>
        <v>0.96682766307520829</v>
      </c>
      <c r="H17" s="25">
        <f t="shared" si="5"/>
        <v>0.96187659338935316</v>
      </c>
      <c r="I17" s="50">
        <f t="shared" si="5"/>
        <v>0.96155975387622217</v>
      </c>
      <c r="J17" s="42">
        <f>$W$4*C17/L13+(1-W4)*(J16+K16)</f>
        <v>5093.2692307692305</v>
      </c>
      <c r="K17" s="24">
        <f>$W$5*(J17-J16)+(1-$W$5)*K16</f>
        <v>103.39560439560437</v>
      </c>
      <c r="L17" s="25">
        <f>$W$6*(C17/J17)+(1-$W$6)*L13</f>
        <v>0.96155975387622217</v>
      </c>
      <c r="M17" s="33">
        <f>(J16+K16)*L13</f>
        <v>4897.4827079637971</v>
      </c>
      <c r="N17" s="61"/>
      <c r="O17" s="34"/>
      <c r="P17" s="72">
        <f t="shared" ref="P17:P34" si="7">C17-M17</f>
        <v>-343.48270796379711</v>
      </c>
      <c r="Q17" s="26">
        <f t="shared" ref="Q17:Q34" si="8">P17^2</f>
        <v>117980.37067014314</v>
      </c>
      <c r="R17" s="26">
        <f t="shared" ref="R17:R34" si="9">ABS(P17)</f>
        <v>343.48270796379711</v>
      </c>
      <c r="S17" s="73">
        <f t="shared" ref="S17:S34" si="10">R17/C17</f>
        <v>7.5424397884013422E-2</v>
      </c>
    </row>
    <row r="18" spans="1:19" x14ac:dyDescent="0.3">
      <c r="A18" s="57" t="str">
        <f>Data!A18</f>
        <v>Q1-13</v>
      </c>
      <c r="B18" s="16">
        <v>2</v>
      </c>
      <c r="C18" s="43">
        <f>Data!B18</f>
        <v>4176</v>
      </c>
      <c r="D18" s="24">
        <f t="shared" si="0"/>
        <v>4685.75</v>
      </c>
      <c r="E18" s="24">
        <f t="shared" si="1"/>
        <v>4704.25</v>
      </c>
      <c r="F18" s="43">
        <f t="shared" si="4"/>
        <v>4695</v>
      </c>
      <c r="G18" s="49">
        <f t="shared" si="2"/>
        <v>0.88945686900958465</v>
      </c>
      <c r="H18" s="25">
        <f t="shared" si="5"/>
        <v>0.88922350051733989</v>
      </c>
      <c r="I18" s="50">
        <f t="shared" si="5"/>
        <v>0.88893059273384156</v>
      </c>
      <c r="J18" s="42">
        <f t="shared" ref="J18:J34" si="11">C18/L14*$W$4+(1-W5)*(J17+K17)</f>
        <v>4645.6189270869227</v>
      </c>
      <c r="K18" s="24">
        <f t="shared" ref="K18:K32" si="12">$W$5*(J18-J17)+(1-$W$5)*K17</f>
        <v>44.963590317140259</v>
      </c>
      <c r="L18" s="25">
        <f t="shared" ref="L18:L32" si="13">$W$6*(C18/J18)+(1-$W$6)*L14</f>
        <v>0.88893059273384156</v>
      </c>
      <c r="M18" s="33">
        <f t="shared" ref="M18:M32" si="14">(J17+K17)*L14</f>
        <v>4619.4743521621876</v>
      </c>
      <c r="N18" s="61"/>
      <c r="O18" s="34"/>
      <c r="P18" s="72">
        <f t="shared" si="7"/>
        <v>-443.47435216218764</v>
      </c>
      <c r="Q18" s="26">
        <f t="shared" si="8"/>
        <v>196669.50102567201</v>
      </c>
      <c r="R18" s="26">
        <f t="shared" si="9"/>
        <v>443.47435216218764</v>
      </c>
      <c r="S18" s="73">
        <f t="shared" si="10"/>
        <v>0.10619596555607942</v>
      </c>
    </row>
    <row r="19" spans="1:19" x14ac:dyDescent="0.3">
      <c r="A19" s="57" t="str">
        <f>Data!A19</f>
        <v>Q2-13</v>
      </c>
      <c r="B19" s="16">
        <v>3</v>
      </c>
      <c r="C19" s="43">
        <f>Data!B19</f>
        <v>5125</v>
      </c>
      <c r="D19" s="24">
        <f t="shared" si="0"/>
        <v>4704.25</v>
      </c>
      <c r="E19" s="24">
        <f t="shared" si="1"/>
        <v>4795</v>
      </c>
      <c r="F19" s="43">
        <f t="shared" si="4"/>
        <v>4749.625</v>
      </c>
      <c r="G19" s="49">
        <f t="shared" si="2"/>
        <v>1.0790325552017264</v>
      </c>
      <c r="H19" s="25">
        <f t="shared" si="5"/>
        <v>1.1018214344554877</v>
      </c>
      <c r="I19" s="50">
        <f t="shared" si="5"/>
        <v>1.1014584974953314</v>
      </c>
      <c r="J19" s="42">
        <f t="shared" si="11"/>
        <v>4690.5825174040629</v>
      </c>
      <c r="K19" s="24">
        <f t="shared" si="12"/>
        <v>44.963590317140252</v>
      </c>
      <c r="L19" s="25">
        <f t="shared" si="13"/>
        <v>1.1014584974953314</v>
      </c>
      <c r="M19" s="33">
        <f t="shared" si="14"/>
        <v>5166.4819719977486</v>
      </c>
      <c r="N19" s="61"/>
      <c r="O19" s="34"/>
      <c r="P19" s="72">
        <f t="shared" si="7"/>
        <v>-41.481971997748587</v>
      </c>
      <c r="Q19" s="26">
        <f t="shared" si="8"/>
        <v>1720.754000821998</v>
      </c>
      <c r="R19" s="26">
        <f t="shared" si="9"/>
        <v>41.481971997748587</v>
      </c>
      <c r="S19" s="73">
        <f t="shared" si="10"/>
        <v>8.0940433166338706E-3</v>
      </c>
    </row>
    <row r="20" spans="1:19" x14ac:dyDescent="0.3">
      <c r="A20" s="57" t="str">
        <f>Data!A20</f>
        <v>Q3-13</v>
      </c>
      <c r="B20" s="16">
        <v>4</v>
      </c>
      <c r="C20" s="43">
        <f>Data!B20</f>
        <v>4962</v>
      </c>
      <c r="D20" s="24">
        <f t="shared" si="0"/>
        <v>4795</v>
      </c>
      <c r="E20" s="24">
        <f t="shared" si="1"/>
        <v>4886.5</v>
      </c>
      <c r="F20" s="43">
        <f t="shared" si="4"/>
        <v>4840.75</v>
      </c>
      <c r="G20" s="49">
        <f t="shared" si="2"/>
        <v>1.0250477715230077</v>
      </c>
      <c r="H20" s="25">
        <f t="shared" si="5"/>
        <v>1.0483964948260975</v>
      </c>
      <c r="I20" s="50">
        <f t="shared" si="5"/>
        <v>1.0480511558946048</v>
      </c>
      <c r="J20" s="42">
        <f t="shared" si="11"/>
        <v>4735.546107721203</v>
      </c>
      <c r="K20" s="24">
        <f t="shared" si="12"/>
        <v>44.963590317140245</v>
      </c>
      <c r="L20" s="25">
        <f t="shared" si="13"/>
        <v>1.0480511558946048</v>
      </c>
      <c r="M20" s="33">
        <f t="shared" si="14"/>
        <v>4963.0945719894034</v>
      </c>
      <c r="N20" s="61"/>
      <c r="O20" s="34"/>
      <c r="P20" s="72">
        <f t="shared" si="7"/>
        <v>-1.0945719894034482</v>
      </c>
      <c r="Q20" s="26">
        <f t="shared" si="8"/>
        <v>1.1980878399866224</v>
      </c>
      <c r="R20" s="26">
        <f t="shared" si="9"/>
        <v>1.0945719894034482</v>
      </c>
      <c r="S20" s="73">
        <f t="shared" si="10"/>
        <v>2.205908886343104E-4</v>
      </c>
    </row>
    <row r="21" spans="1:19" x14ac:dyDescent="0.3">
      <c r="A21" s="57" t="str">
        <f>Data!A21</f>
        <v>Q4-13</v>
      </c>
      <c r="B21" s="16">
        <v>5</v>
      </c>
      <c r="C21" s="43">
        <f>Data!B21</f>
        <v>4917</v>
      </c>
      <c r="D21" s="24">
        <f t="shared" si="0"/>
        <v>4886.5</v>
      </c>
      <c r="E21" s="24">
        <f t="shared" si="1"/>
        <v>4926.25</v>
      </c>
      <c r="F21" s="43">
        <f t="shared" si="4"/>
        <v>4906.375</v>
      </c>
      <c r="G21" s="49">
        <f t="shared" si="2"/>
        <v>1.002165549922295</v>
      </c>
      <c r="H21" s="25">
        <f t="shared" si="5"/>
        <v>0.96187659338935316</v>
      </c>
      <c r="I21" s="50">
        <f t="shared" si="5"/>
        <v>0.96155975387622217</v>
      </c>
      <c r="J21" s="42">
        <f t="shared" si="11"/>
        <v>4780.5096980383432</v>
      </c>
      <c r="K21" s="24">
        <f t="shared" si="12"/>
        <v>44.963590317140238</v>
      </c>
      <c r="L21" s="25">
        <f t="shared" si="13"/>
        <v>0.96155975387622217</v>
      </c>
      <c r="M21" s="33">
        <f t="shared" si="14"/>
        <v>4596.7457286486424</v>
      </c>
      <c r="N21" s="61"/>
      <c r="O21" s="34"/>
      <c r="P21" s="72">
        <f t="shared" si="7"/>
        <v>320.2542713513576</v>
      </c>
      <c r="Q21" s="26">
        <f t="shared" si="8"/>
        <v>102562.79831878899</v>
      </c>
      <c r="R21" s="26">
        <f t="shared" si="9"/>
        <v>320.2542713513576</v>
      </c>
      <c r="S21" s="73">
        <f t="shared" si="10"/>
        <v>6.5132046237819319E-2</v>
      </c>
    </row>
    <row r="22" spans="1:19" x14ac:dyDescent="0.3">
      <c r="A22" s="57" t="str">
        <f>Data!A22</f>
        <v>Q1-14</v>
      </c>
      <c r="B22" s="16">
        <v>6</v>
      </c>
      <c r="C22" s="43">
        <f>Data!B22</f>
        <v>4542</v>
      </c>
      <c r="D22" s="24">
        <f t="shared" si="0"/>
        <v>4926.25</v>
      </c>
      <c r="E22" s="24">
        <f t="shared" si="1"/>
        <v>4890</v>
      </c>
      <c r="F22" s="43">
        <f t="shared" si="4"/>
        <v>4908.125</v>
      </c>
      <c r="G22" s="49">
        <f t="shared" si="2"/>
        <v>0.92540430408760987</v>
      </c>
      <c r="H22" s="25">
        <f t="shared" si="5"/>
        <v>0.88922350051733989</v>
      </c>
      <c r="I22" s="50">
        <f t="shared" si="5"/>
        <v>0.88893059273384156</v>
      </c>
      <c r="J22" s="42">
        <f t="shared" si="11"/>
        <v>4825.4732883554834</v>
      </c>
      <c r="K22" s="24">
        <f t="shared" si="12"/>
        <v>44.96359031714023</v>
      </c>
      <c r="L22" s="25">
        <f t="shared" si="13"/>
        <v>0.88893059273384156</v>
      </c>
      <c r="M22" s="33">
        <f t="shared" si="14"/>
        <v>4289.5108304391597</v>
      </c>
      <c r="N22" s="61"/>
      <c r="O22" s="34"/>
      <c r="P22" s="72">
        <f t="shared" si="7"/>
        <v>252.48916956084031</v>
      </c>
      <c r="Q22" s="26">
        <f t="shared" si="8"/>
        <v>63750.780745522767</v>
      </c>
      <c r="R22" s="26">
        <f t="shared" si="9"/>
        <v>252.48916956084031</v>
      </c>
      <c r="S22" s="73">
        <f t="shared" si="10"/>
        <v>5.5589865601241809E-2</v>
      </c>
    </row>
    <row r="23" spans="1:19" x14ac:dyDescent="0.3">
      <c r="A23" s="57" t="str">
        <f>Data!A23</f>
        <v>Q2-14</v>
      </c>
      <c r="B23" s="16">
        <v>7</v>
      </c>
      <c r="C23" s="43">
        <f>Data!B23</f>
        <v>5284</v>
      </c>
      <c r="D23" s="24">
        <f t="shared" si="0"/>
        <v>4890</v>
      </c>
      <c r="E23" s="24">
        <f t="shared" si="1"/>
        <v>4819.25</v>
      </c>
      <c r="F23" s="43">
        <f t="shared" si="4"/>
        <v>4854.625</v>
      </c>
      <c r="G23" s="49">
        <f t="shared" si="2"/>
        <v>1.0884465844426707</v>
      </c>
      <c r="H23" s="25">
        <f t="shared" si="5"/>
        <v>1.1018214344554877</v>
      </c>
      <c r="I23" s="50">
        <f t="shared" si="5"/>
        <v>1.1014584974953314</v>
      </c>
      <c r="J23" s="42">
        <f t="shared" si="11"/>
        <v>4870.4368786726236</v>
      </c>
      <c r="K23" s="24">
        <f t="shared" si="12"/>
        <v>44.963590317140223</v>
      </c>
      <c r="L23" s="25">
        <f t="shared" si="13"/>
        <v>1.1014584974953314</v>
      </c>
      <c r="M23" s="33">
        <f t="shared" si="14"/>
        <v>5364.5840865286</v>
      </c>
      <c r="N23" s="61"/>
      <c r="O23" s="34"/>
      <c r="P23" s="72">
        <f t="shared" si="7"/>
        <v>-80.584086528599983</v>
      </c>
      <c r="Q23" s="26">
        <f t="shared" si="8"/>
        <v>6493.7950016488894</v>
      </c>
      <c r="R23" s="26">
        <f t="shared" si="9"/>
        <v>80.584086528599983</v>
      </c>
      <c r="S23" s="73">
        <f t="shared" si="10"/>
        <v>1.5250584127289928E-2</v>
      </c>
    </row>
    <row r="24" spans="1:19" x14ac:dyDescent="0.3">
      <c r="A24" s="57" t="str">
        <f>Data!A24</f>
        <v>Q3-14</v>
      </c>
      <c r="B24" s="16">
        <v>8</v>
      </c>
      <c r="C24" s="43">
        <f>Data!B24</f>
        <v>4817</v>
      </c>
      <c r="D24" s="24">
        <f t="shared" si="0"/>
        <v>4819.25</v>
      </c>
      <c r="E24" s="24">
        <f t="shared" si="1"/>
        <v>4791.5</v>
      </c>
      <c r="F24" s="43">
        <f t="shared" si="4"/>
        <v>4805.375</v>
      </c>
      <c r="G24" s="49">
        <f t="shared" si="2"/>
        <v>1.0024191660380304</v>
      </c>
      <c r="H24" s="25">
        <f t="shared" si="5"/>
        <v>1.0483964948260975</v>
      </c>
      <c r="I24" s="50">
        <f t="shared" si="5"/>
        <v>1.0480511558946048</v>
      </c>
      <c r="J24" s="42">
        <f t="shared" si="11"/>
        <v>4915.4004689897638</v>
      </c>
      <c r="K24" s="24">
        <f t="shared" si="12"/>
        <v>44.963590317140216</v>
      </c>
      <c r="L24" s="25">
        <f t="shared" si="13"/>
        <v>1.0480511558946048</v>
      </c>
      <c r="M24" s="33">
        <f t="shared" si="14"/>
        <v>5151.5911432096045</v>
      </c>
      <c r="N24" s="61"/>
      <c r="O24" s="34"/>
      <c r="P24" s="72">
        <f t="shared" si="7"/>
        <v>-334.59114320960452</v>
      </c>
      <c r="Q24" s="26">
        <f t="shared" si="8"/>
        <v>111951.23311431009</v>
      </c>
      <c r="R24" s="26">
        <f t="shared" si="9"/>
        <v>334.59114320960452</v>
      </c>
      <c r="S24" s="73">
        <f t="shared" si="10"/>
        <v>6.9460482293876802E-2</v>
      </c>
    </row>
    <row r="25" spans="1:19" x14ac:dyDescent="0.3">
      <c r="A25" s="57" t="str">
        <f>Data!A25</f>
        <v>Q4-14</v>
      </c>
      <c r="B25" s="16">
        <v>9</v>
      </c>
      <c r="C25" s="43">
        <f>Data!B25</f>
        <v>4634</v>
      </c>
      <c r="D25" s="24">
        <f t="shared" si="0"/>
        <v>4791.5</v>
      </c>
      <c r="E25" s="24">
        <f t="shared" si="1"/>
        <v>4871</v>
      </c>
      <c r="F25" s="43">
        <f t="shared" si="4"/>
        <v>4831.25</v>
      </c>
      <c r="G25" s="49">
        <f t="shared" si="2"/>
        <v>0.95917205692108665</v>
      </c>
      <c r="H25" s="25">
        <f t="shared" si="5"/>
        <v>0.96187659338935316</v>
      </c>
      <c r="I25" s="50">
        <f t="shared" si="5"/>
        <v>0.96155975387622217</v>
      </c>
      <c r="J25" s="42">
        <f t="shared" si="11"/>
        <v>4960.364059306904</v>
      </c>
      <c r="K25" s="24">
        <f t="shared" si="12"/>
        <v>44.963590317140216</v>
      </c>
      <c r="L25" s="25">
        <f t="shared" si="13"/>
        <v>0.96155975387622217</v>
      </c>
      <c r="M25" s="33">
        <f t="shared" si="14"/>
        <v>4769.6864440036052</v>
      </c>
      <c r="N25" s="61"/>
      <c r="O25" s="34"/>
      <c r="P25" s="72">
        <f t="shared" si="7"/>
        <v>-135.68644400360517</v>
      </c>
      <c r="Q25" s="26">
        <f t="shared" si="8"/>
        <v>18410.811086343481</v>
      </c>
      <c r="R25" s="26">
        <f t="shared" si="9"/>
        <v>135.68644400360517</v>
      </c>
      <c r="S25" s="73">
        <f t="shared" si="10"/>
        <v>2.9280630989124985E-2</v>
      </c>
    </row>
    <row r="26" spans="1:19" x14ac:dyDescent="0.3">
      <c r="A26" s="57" t="str">
        <f>Data!A26</f>
        <v>Q1-15</v>
      </c>
      <c r="B26" s="16">
        <v>10</v>
      </c>
      <c r="C26" s="43">
        <f>Data!B26</f>
        <v>4431</v>
      </c>
      <c r="D26" s="24">
        <f t="shared" si="0"/>
        <v>4871</v>
      </c>
      <c r="E26" s="24">
        <f t="shared" si="1"/>
        <v>5004</v>
      </c>
      <c r="F26" s="43">
        <f t="shared" si="4"/>
        <v>4937.5</v>
      </c>
      <c r="G26" s="49">
        <f t="shared" si="2"/>
        <v>0.89741772151898735</v>
      </c>
      <c r="H26" s="25">
        <f t="shared" si="5"/>
        <v>0.88922350051733989</v>
      </c>
      <c r="I26" s="50">
        <f t="shared" si="5"/>
        <v>0.88893059273384156</v>
      </c>
      <c r="J26" s="42">
        <f t="shared" si="11"/>
        <v>5005.3276496240442</v>
      </c>
      <c r="K26" s="24">
        <f t="shared" si="12"/>
        <v>44.963590317140216</v>
      </c>
      <c r="L26" s="25">
        <f t="shared" si="13"/>
        <v>0.88893059273384156</v>
      </c>
      <c r="M26" s="33">
        <f t="shared" si="14"/>
        <v>4449.3888744073874</v>
      </c>
      <c r="N26" s="61"/>
      <c r="O26" s="34"/>
      <c r="P26" s="72">
        <f t="shared" si="7"/>
        <v>-18.388874407387448</v>
      </c>
      <c r="Q26" s="26">
        <f t="shared" si="8"/>
        <v>338.15070197066905</v>
      </c>
      <c r="R26" s="26">
        <f t="shared" si="9"/>
        <v>18.388874407387448</v>
      </c>
      <c r="S26" s="73">
        <f t="shared" si="10"/>
        <v>4.1500506448628859E-3</v>
      </c>
    </row>
    <row r="27" spans="1:19" x14ac:dyDescent="0.3">
      <c r="A27" s="57" t="str">
        <f>Data!A27</f>
        <v>Q2-15</v>
      </c>
      <c r="B27" s="16">
        <v>11</v>
      </c>
      <c r="C27" s="43">
        <f>Data!B27</f>
        <v>5602</v>
      </c>
      <c r="D27" s="24">
        <f t="shared" si="0"/>
        <v>5004</v>
      </c>
      <c r="E27" s="24">
        <f t="shared" si="1"/>
        <v>5104.5</v>
      </c>
      <c r="F27" s="43">
        <f t="shared" si="4"/>
        <v>5054.25</v>
      </c>
      <c r="G27" s="49">
        <f t="shared" si="2"/>
        <v>1.1083741405747638</v>
      </c>
      <c r="H27" s="25">
        <f t="shared" si="5"/>
        <v>1.1018214344554877</v>
      </c>
      <c r="I27" s="50">
        <f t="shared" si="5"/>
        <v>1.1014584974953314</v>
      </c>
      <c r="J27" s="42">
        <f t="shared" si="11"/>
        <v>5050.2912399411844</v>
      </c>
      <c r="K27" s="24">
        <f t="shared" si="12"/>
        <v>44.963590317140216</v>
      </c>
      <c r="L27" s="25">
        <f t="shared" si="13"/>
        <v>1.1014584974953314</v>
      </c>
      <c r="M27" s="33">
        <f t="shared" si="14"/>
        <v>5562.6862010594514</v>
      </c>
      <c r="N27" s="61"/>
      <c r="O27" s="34"/>
      <c r="P27" s="72">
        <f t="shared" si="7"/>
        <v>39.313798940548622</v>
      </c>
      <c r="Q27" s="26">
        <f t="shared" si="8"/>
        <v>1545.5747871378819</v>
      </c>
      <c r="R27" s="26">
        <f t="shared" si="9"/>
        <v>39.313798940548622</v>
      </c>
      <c r="S27" s="73">
        <f t="shared" si="10"/>
        <v>7.0178148769276371E-3</v>
      </c>
    </row>
    <row r="28" spans="1:19" x14ac:dyDescent="0.3">
      <c r="A28" s="57" t="str">
        <f>Data!A28</f>
        <v>Q3-15</v>
      </c>
      <c r="B28" s="16">
        <v>12</v>
      </c>
      <c r="C28" s="43">
        <f>Data!B28</f>
        <v>5349</v>
      </c>
      <c r="D28" s="24">
        <f t="shared" si="0"/>
        <v>5104.5</v>
      </c>
      <c r="E28" s="24">
        <f t="shared" si="1"/>
        <v>5130.25</v>
      </c>
      <c r="F28" s="43">
        <f t="shared" si="4"/>
        <v>5117.375</v>
      </c>
      <c r="G28" s="49">
        <f t="shared" si="2"/>
        <v>1.0452624636654535</v>
      </c>
      <c r="H28" s="25">
        <f t="shared" si="5"/>
        <v>1.0483964948260975</v>
      </c>
      <c r="I28" s="50">
        <f t="shared" si="5"/>
        <v>1.0480511558946048</v>
      </c>
      <c r="J28" s="42">
        <f t="shared" si="11"/>
        <v>5095.2548302583245</v>
      </c>
      <c r="K28" s="24">
        <f t="shared" si="12"/>
        <v>44.963590317140216</v>
      </c>
      <c r="L28" s="25">
        <f t="shared" si="13"/>
        <v>1.0480511558946048</v>
      </c>
      <c r="M28" s="33">
        <f t="shared" si="14"/>
        <v>5340.0877144298056</v>
      </c>
      <c r="N28" s="61"/>
      <c r="O28" s="34"/>
      <c r="P28" s="72">
        <f t="shared" si="7"/>
        <v>8.912285570194399</v>
      </c>
      <c r="Q28" s="26">
        <f t="shared" si="8"/>
        <v>79.42883408469531</v>
      </c>
      <c r="R28" s="26">
        <f t="shared" si="9"/>
        <v>8.912285570194399</v>
      </c>
      <c r="S28" s="73">
        <f t="shared" si="10"/>
        <v>1.6661592017562907E-3</v>
      </c>
    </row>
    <row r="29" spans="1:19" x14ac:dyDescent="0.3">
      <c r="A29" s="57" t="str">
        <f>Data!A29</f>
        <v>Q4-15</v>
      </c>
      <c r="B29" s="16">
        <v>13</v>
      </c>
      <c r="C29" s="43">
        <f>Data!B29</f>
        <v>5036</v>
      </c>
      <c r="D29" s="24">
        <f t="shared" si="0"/>
        <v>5130.25</v>
      </c>
      <c r="E29" s="24">
        <f t="shared" si="1"/>
        <v>5188.75</v>
      </c>
      <c r="F29" s="43">
        <f t="shared" si="4"/>
        <v>5159.5</v>
      </c>
      <c r="G29" s="49">
        <f t="shared" si="2"/>
        <v>0.97606357205155536</v>
      </c>
      <c r="H29" s="25">
        <f t="shared" si="5"/>
        <v>0.96187659338935316</v>
      </c>
      <c r="I29" s="50">
        <f t="shared" si="5"/>
        <v>0.96155975387622217</v>
      </c>
      <c r="J29" s="42">
        <f t="shared" si="11"/>
        <v>5140.2184205754647</v>
      </c>
      <c r="K29" s="24">
        <f t="shared" si="12"/>
        <v>44.963590317140216</v>
      </c>
      <c r="L29" s="25">
        <f t="shared" si="13"/>
        <v>0.96155975387622217</v>
      </c>
      <c r="M29" s="33">
        <f t="shared" si="14"/>
        <v>4942.627159358567</v>
      </c>
      <c r="N29" s="61"/>
      <c r="O29" s="34"/>
      <c r="P29" s="72">
        <f t="shared" si="7"/>
        <v>93.372840641432958</v>
      </c>
      <c r="Q29" s="26">
        <f t="shared" si="8"/>
        <v>8718.4873694504349</v>
      </c>
      <c r="R29" s="26">
        <f t="shared" si="9"/>
        <v>93.372840641432958</v>
      </c>
      <c r="S29" s="73">
        <f t="shared" si="10"/>
        <v>1.8541072406956505E-2</v>
      </c>
    </row>
    <row r="30" spans="1:19" x14ac:dyDescent="0.3">
      <c r="A30" s="57" t="str">
        <f>Data!A30</f>
        <v>Q1-16</v>
      </c>
      <c r="B30" s="16">
        <v>14</v>
      </c>
      <c r="C30" s="43">
        <f>Data!B30</f>
        <v>4534</v>
      </c>
      <c r="D30" s="24">
        <f t="shared" si="0"/>
        <v>5188.75</v>
      </c>
      <c r="E30" s="24">
        <f t="shared" si="1"/>
        <v>5306</v>
      </c>
      <c r="F30" s="43">
        <f t="shared" si="4"/>
        <v>5247.375</v>
      </c>
      <c r="G30" s="49">
        <f t="shared" si="2"/>
        <v>0.86405107315562546</v>
      </c>
      <c r="H30" s="25">
        <f t="shared" si="5"/>
        <v>0.88922350051733989</v>
      </c>
      <c r="I30" s="50">
        <f t="shared" si="5"/>
        <v>0.88893059273384156</v>
      </c>
      <c r="J30" s="42">
        <f t="shared" si="11"/>
        <v>5185.1820108926049</v>
      </c>
      <c r="K30" s="24">
        <f t="shared" si="12"/>
        <v>44.963590317140216</v>
      </c>
      <c r="L30" s="25">
        <f t="shared" si="13"/>
        <v>0.88893059273384156</v>
      </c>
      <c r="M30" s="33">
        <f t="shared" si="14"/>
        <v>4609.2669183756161</v>
      </c>
      <c r="N30" s="61"/>
      <c r="O30" s="34"/>
      <c r="P30" s="72">
        <f t="shared" si="7"/>
        <v>-75.266918375616115</v>
      </c>
      <c r="Q30" s="26">
        <f t="shared" si="8"/>
        <v>5665.1090017616589</v>
      </c>
      <c r="R30" s="26">
        <f t="shared" si="9"/>
        <v>75.266918375616115</v>
      </c>
      <c r="S30" s="73">
        <f t="shared" si="10"/>
        <v>1.6600555442350267E-2</v>
      </c>
    </row>
    <row r="31" spans="1:19" x14ac:dyDescent="0.3">
      <c r="A31" s="57" t="str">
        <f>Data!A31</f>
        <v>Q2-16</v>
      </c>
      <c r="B31" s="16">
        <v>15</v>
      </c>
      <c r="C31" s="43">
        <f>Data!B31</f>
        <v>5836</v>
      </c>
      <c r="D31" s="24">
        <f t="shared" si="0"/>
        <v>5306</v>
      </c>
      <c r="E31" s="24">
        <f t="shared" si="1"/>
        <v>5314.5</v>
      </c>
      <c r="F31" s="43">
        <f t="shared" si="4"/>
        <v>5310.25</v>
      </c>
      <c r="G31" s="49">
        <f t="shared" si="2"/>
        <v>1.0990066381055505</v>
      </c>
      <c r="H31" s="25">
        <f t="shared" si="5"/>
        <v>1.1018214344554877</v>
      </c>
      <c r="I31" s="50">
        <f t="shared" si="5"/>
        <v>1.1014584974953314</v>
      </c>
      <c r="J31" s="42">
        <f t="shared" si="11"/>
        <v>5230.1456012097451</v>
      </c>
      <c r="K31" s="24">
        <f t="shared" si="12"/>
        <v>44.963590317140216</v>
      </c>
      <c r="L31" s="25">
        <f t="shared" si="13"/>
        <v>1.1014584974953314</v>
      </c>
      <c r="M31" s="33">
        <f t="shared" si="14"/>
        <v>5760.7883155903028</v>
      </c>
      <c r="N31" s="61"/>
      <c r="O31" s="34"/>
      <c r="P31" s="72">
        <f t="shared" si="7"/>
        <v>75.211684409697227</v>
      </c>
      <c r="Q31" s="26">
        <f t="shared" si="8"/>
        <v>5656.7974717438929</v>
      </c>
      <c r="R31" s="26">
        <f t="shared" si="9"/>
        <v>75.211684409697227</v>
      </c>
      <c r="S31" s="73">
        <f t="shared" si="10"/>
        <v>1.2887540166157853E-2</v>
      </c>
    </row>
    <row r="32" spans="1:19" x14ac:dyDescent="0.3">
      <c r="A32" s="57" t="str">
        <f>Data!A32</f>
        <v>Q3-16</v>
      </c>
      <c r="B32" s="16">
        <v>16</v>
      </c>
      <c r="C32" s="43">
        <f>Data!B32</f>
        <v>5818</v>
      </c>
      <c r="D32" s="24">
        <f t="shared" si="0"/>
        <v>5314.5</v>
      </c>
      <c r="E32" s="24">
        <f>AVERAGE(C31:C34)</f>
        <v>5305.25</v>
      </c>
      <c r="F32" s="43">
        <f t="shared" si="4"/>
        <v>5309.875</v>
      </c>
      <c r="G32" s="49">
        <f t="shared" si="2"/>
        <v>1.0956943430871724</v>
      </c>
      <c r="H32" s="25">
        <f t="shared" si="5"/>
        <v>1.0483964948260975</v>
      </c>
      <c r="I32" s="50">
        <f t="shared" si="5"/>
        <v>1.0480511558946048</v>
      </c>
      <c r="J32" s="42">
        <f t="shared" si="11"/>
        <v>5275.1091915268853</v>
      </c>
      <c r="K32" s="24">
        <f t="shared" si="12"/>
        <v>44.963590317140216</v>
      </c>
      <c r="L32" s="25">
        <f t="shared" si="13"/>
        <v>1.0480511558946048</v>
      </c>
      <c r="M32" s="33">
        <f t="shared" si="14"/>
        <v>5528.5842856500067</v>
      </c>
      <c r="N32" s="61"/>
      <c r="O32" s="34"/>
      <c r="P32" s="72">
        <f t="shared" si="7"/>
        <v>289.41571434999332</v>
      </c>
      <c r="Q32" s="26">
        <f t="shared" si="8"/>
        <v>83761.455712716925</v>
      </c>
      <c r="R32" s="26">
        <f t="shared" si="9"/>
        <v>289.41571434999332</v>
      </c>
      <c r="S32" s="73">
        <f t="shared" si="10"/>
        <v>4.9744880431418587E-2</v>
      </c>
    </row>
    <row r="33" spans="1:19" x14ac:dyDescent="0.3">
      <c r="A33" s="57" t="str">
        <f>Data!A33</f>
        <v>Q4-16</v>
      </c>
      <c r="B33" s="16">
        <v>17</v>
      </c>
      <c r="C33" s="43">
        <f>Data!B33</f>
        <v>5070</v>
      </c>
      <c r="D33" s="24"/>
      <c r="E33" s="24"/>
      <c r="F33" s="43"/>
      <c r="G33" s="49"/>
      <c r="H33" s="24"/>
      <c r="I33" s="43"/>
      <c r="J33" s="42">
        <f t="shared" si="11"/>
        <v>5320.0727818440255</v>
      </c>
      <c r="K33" s="24">
        <f t="shared" ref="K33:K34" si="15">$W$5*(J33-J32)+(1-$W$5)*K32</f>
        <v>44.963590317140216</v>
      </c>
      <c r="L33" s="25">
        <f>$W$6*(C33/J33)+(1-$W$6)*L29</f>
        <v>0.96155975387622217</v>
      </c>
      <c r="M33" s="33">
        <f t="shared" ref="M33:M34" si="16">(J32+K32)*L29</f>
        <v>5115.5678747135298</v>
      </c>
      <c r="N33" s="61"/>
      <c r="O33" s="34"/>
      <c r="P33" s="72">
        <f t="shared" si="7"/>
        <v>-45.567874713529818</v>
      </c>
      <c r="Q33" s="26">
        <f t="shared" si="8"/>
        <v>2076.4312059079502</v>
      </c>
      <c r="R33" s="26">
        <f t="shared" si="9"/>
        <v>45.567874713529818</v>
      </c>
      <c r="S33" s="73">
        <f t="shared" si="10"/>
        <v>8.9877464918204763E-3</v>
      </c>
    </row>
    <row r="34" spans="1:19" x14ac:dyDescent="0.3">
      <c r="A34" s="57" t="str">
        <f>Data!A34</f>
        <v>Q1-17</v>
      </c>
      <c r="B34" s="16">
        <v>18</v>
      </c>
      <c r="C34" s="43">
        <f>Data!B34</f>
        <v>4497</v>
      </c>
      <c r="D34" s="45"/>
      <c r="E34" s="45"/>
      <c r="F34" s="46"/>
      <c r="G34" s="51"/>
      <c r="H34" s="45"/>
      <c r="I34" s="46"/>
      <c r="J34" s="44">
        <f t="shared" si="11"/>
        <v>5365.0363721611657</v>
      </c>
      <c r="K34" s="45">
        <f t="shared" si="15"/>
        <v>44.963590317140216</v>
      </c>
      <c r="L34" s="52">
        <f t="shared" ref="L34" si="17">$W$6*(C34/J34)+(1-$W$6)*L30</f>
        <v>0.88893059273384156</v>
      </c>
      <c r="M34" s="58">
        <f t="shared" si="16"/>
        <v>4769.1449623438439</v>
      </c>
      <c r="N34" s="61"/>
      <c r="O34" s="34"/>
      <c r="P34" s="74">
        <f t="shared" si="7"/>
        <v>-272.14496234384387</v>
      </c>
      <c r="Q34" s="75">
        <f t="shared" si="8"/>
        <v>74062.880529132206</v>
      </c>
      <c r="R34" s="75">
        <f t="shared" si="9"/>
        <v>272.14496234384387</v>
      </c>
      <c r="S34" s="76">
        <f t="shared" si="10"/>
        <v>6.0517002967276821E-2</v>
      </c>
    </row>
    <row r="35" spans="1:19" x14ac:dyDescent="0.3">
      <c r="A35" s="64" t="str">
        <f>Data!A35</f>
        <v>Q2-17</v>
      </c>
      <c r="B35" s="38">
        <v>19</v>
      </c>
      <c r="C35" s="65"/>
      <c r="D35" s="37"/>
      <c r="E35" s="37"/>
      <c r="F35" s="38"/>
      <c r="G35" s="37"/>
      <c r="H35" s="35"/>
      <c r="I35" s="36"/>
      <c r="J35" s="35"/>
      <c r="K35" s="35"/>
      <c r="L35" s="35"/>
      <c r="M35" s="39"/>
      <c r="N35" s="62">
        <f>($J$34+$K$34*(B35-$B$34))*L31</f>
        <v>5958.8904301211542</v>
      </c>
      <c r="P35" s="27"/>
      <c r="Q35" s="27"/>
      <c r="R35" s="27"/>
      <c r="S35" s="27"/>
    </row>
    <row r="36" spans="1:19" ht="18" x14ac:dyDescent="0.35">
      <c r="A36" s="64" t="str">
        <f>Data!A36</f>
        <v>Q3-17</v>
      </c>
      <c r="B36" s="38">
        <v>20</v>
      </c>
      <c r="C36" s="65"/>
      <c r="D36" s="37"/>
      <c r="E36" s="37"/>
      <c r="F36" s="38"/>
      <c r="G36" s="37"/>
      <c r="H36" s="35"/>
      <c r="I36" s="35"/>
      <c r="J36" s="35"/>
      <c r="K36" s="35"/>
      <c r="L36" s="35"/>
      <c r="M36" s="35"/>
      <c r="N36" s="62">
        <f>($J$34+$K$34*(B36-$B$34))*L32</f>
        <v>5717.0808568702078</v>
      </c>
      <c r="P36" s="27"/>
      <c r="Q36" s="28" t="s">
        <v>9</v>
      </c>
      <c r="R36" s="28" t="s">
        <v>10</v>
      </c>
      <c r="S36" s="28" t="s">
        <v>11</v>
      </c>
    </row>
    <row r="37" spans="1:19" ht="18" x14ac:dyDescent="0.35">
      <c r="A37" s="66" t="str">
        <f>Data!A37</f>
        <v>Q4-17</v>
      </c>
      <c r="B37" s="77">
        <v>21</v>
      </c>
      <c r="C37" s="67"/>
      <c r="D37" s="37"/>
      <c r="E37" s="37"/>
      <c r="F37" s="38"/>
      <c r="G37" s="37"/>
      <c r="H37" s="35"/>
      <c r="I37" s="35"/>
      <c r="J37" s="35"/>
      <c r="K37" s="35"/>
      <c r="L37" s="35"/>
      <c r="M37" s="35"/>
      <c r="N37" s="63">
        <f>($J$34+$K$34*(B37-$B$34))*L33</f>
        <v>5288.5085900684926</v>
      </c>
      <c r="P37" s="27"/>
      <c r="Q37" s="29">
        <f>AVERAGE(Q17:Q34)</f>
        <v>44524.753203610977</v>
      </c>
      <c r="R37" s="29">
        <f>AVERAGE(R17:R34)</f>
        <v>159.48520402885489</v>
      </c>
      <c r="S37" s="30">
        <f>AVERAGE(S17:S34)</f>
        <v>3.3597857195791177E-2</v>
      </c>
    </row>
    <row r="38" spans="1:19" x14ac:dyDescent="0.3">
      <c r="P38" s="27"/>
      <c r="Q38" s="27"/>
      <c r="R38" s="27"/>
      <c r="S38" s="27"/>
    </row>
    <row r="39" spans="1:19" x14ac:dyDescent="0.3">
      <c r="P39" s="27"/>
      <c r="Q39" s="27"/>
      <c r="R39" s="27"/>
      <c r="S39" s="27"/>
    </row>
    <row r="40" spans="1:19" x14ac:dyDescent="0.3">
      <c r="P40" s="27"/>
      <c r="Q40" s="27"/>
      <c r="R40" s="27"/>
      <c r="S40" s="27"/>
    </row>
    <row r="41" spans="1:19" x14ac:dyDescent="0.3">
      <c r="P41" s="27"/>
      <c r="Q41" s="27"/>
      <c r="R41" s="27"/>
      <c r="S41" s="27"/>
    </row>
    <row r="42" spans="1:19" x14ac:dyDescent="0.3">
      <c r="P42" s="27"/>
      <c r="Q42" s="27"/>
      <c r="R42" s="27"/>
      <c r="S42" s="27"/>
    </row>
    <row r="43" spans="1:19" x14ac:dyDescent="0.3">
      <c r="P43" s="27"/>
      <c r="Q43" s="27"/>
      <c r="R43" s="27"/>
      <c r="S43" s="27"/>
    </row>
    <row r="44" spans="1:19" x14ac:dyDescent="0.3">
      <c r="P44" s="27"/>
      <c r="Q44" s="27"/>
      <c r="R44" s="27"/>
      <c r="S44" s="27"/>
    </row>
    <row r="45" spans="1:19" x14ac:dyDescent="0.3">
      <c r="P45" s="27"/>
      <c r="Q45" s="27"/>
      <c r="R45" s="27"/>
      <c r="S45" s="27"/>
    </row>
    <row r="46" spans="1:19" x14ac:dyDescent="0.3">
      <c r="P46" s="27"/>
      <c r="Q46" s="27"/>
      <c r="R46" s="27"/>
      <c r="S46" s="27"/>
    </row>
    <row r="47" spans="1:19" x14ac:dyDescent="0.3">
      <c r="P47" s="27"/>
      <c r="Q47" s="27"/>
      <c r="R47" s="27"/>
      <c r="S47" s="27"/>
    </row>
    <row r="48" spans="1:19" x14ac:dyDescent="0.3">
      <c r="P48" s="27"/>
      <c r="Q48" s="27"/>
      <c r="R48" s="27"/>
      <c r="S48" s="27"/>
    </row>
    <row r="49" spans="16:19" x14ac:dyDescent="0.3">
      <c r="P49" s="27"/>
      <c r="Q49" s="27"/>
      <c r="R49" s="27"/>
      <c r="S49" s="27"/>
    </row>
    <row r="50" spans="16:19" x14ac:dyDescent="0.3">
      <c r="P50" s="27"/>
      <c r="Q50" s="27"/>
      <c r="R50" s="27"/>
      <c r="S50" s="27"/>
    </row>
    <row r="51" spans="16:19" x14ac:dyDescent="0.3">
      <c r="P51" s="27"/>
      <c r="Q51" s="27"/>
      <c r="R51" s="27"/>
      <c r="S51" s="27"/>
    </row>
    <row r="52" spans="16:19" x14ac:dyDescent="0.3">
      <c r="P52" s="27"/>
      <c r="Q52" s="27"/>
      <c r="R52" s="27"/>
      <c r="S52" s="27"/>
    </row>
    <row r="53" spans="16:19" x14ac:dyDescent="0.3">
      <c r="P53" s="27"/>
      <c r="Q53" s="27"/>
      <c r="R53" s="27"/>
      <c r="S53" s="27"/>
    </row>
    <row r="54" spans="16:19" x14ac:dyDescent="0.3">
      <c r="P54" s="27"/>
      <c r="Q54" s="27"/>
      <c r="R54" s="27"/>
      <c r="S54" s="27"/>
    </row>
    <row r="55" spans="16:19" x14ac:dyDescent="0.3">
      <c r="P55" s="27"/>
      <c r="Q55" s="27"/>
      <c r="R55" s="27"/>
      <c r="S55" s="27"/>
    </row>
    <row r="56" spans="16:19" x14ac:dyDescent="0.3">
      <c r="P56" s="27"/>
      <c r="Q56" s="27"/>
      <c r="R56" s="27"/>
      <c r="S56" s="27"/>
    </row>
    <row r="57" spans="16:19" x14ac:dyDescent="0.3">
      <c r="P57" s="27"/>
      <c r="Q57" s="27"/>
      <c r="R57" s="27"/>
      <c r="S57" s="27"/>
    </row>
    <row r="58" spans="16:19" x14ac:dyDescent="0.3">
      <c r="P58" s="27"/>
      <c r="Q58" s="27"/>
      <c r="R58" s="27"/>
      <c r="S58" s="27"/>
    </row>
    <row r="59" spans="16:19" x14ac:dyDescent="0.3">
      <c r="P59" s="27"/>
      <c r="Q59" s="27"/>
      <c r="R59" s="27"/>
      <c r="S59" s="27"/>
    </row>
    <row r="60" spans="16:19" x14ac:dyDescent="0.3">
      <c r="P60" s="27"/>
      <c r="Q60" s="27"/>
      <c r="R60" s="27"/>
      <c r="S60" s="27"/>
    </row>
    <row r="61" spans="16:19" x14ac:dyDescent="0.3">
      <c r="P61" s="27"/>
      <c r="Q61" s="27"/>
      <c r="R61" s="27"/>
      <c r="S61" s="27"/>
    </row>
    <row r="62" spans="16:19" x14ac:dyDescent="0.3">
      <c r="P62" s="27"/>
      <c r="Q62" s="27"/>
      <c r="R62" s="27"/>
      <c r="S62" s="27"/>
    </row>
    <row r="63" spans="16:19" x14ac:dyDescent="0.3">
      <c r="P63" s="27"/>
      <c r="Q63" s="27"/>
      <c r="R63" s="27"/>
      <c r="S63" s="27"/>
    </row>
    <row r="64" spans="16:19" x14ac:dyDescent="0.3">
      <c r="P64" s="27"/>
      <c r="Q64" s="27"/>
      <c r="R64" s="27"/>
      <c r="S64" s="27"/>
    </row>
    <row r="65" spans="16:19" x14ac:dyDescent="0.3">
      <c r="P65" s="27"/>
      <c r="Q65" s="27"/>
      <c r="R65" s="27"/>
      <c r="S65" s="27"/>
    </row>
    <row r="66" spans="16:19" x14ac:dyDescent="0.3">
      <c r="P66" s="27"/>
      <c r="Q66" s="27"/>
      <c r="R66" s="27"/>
      <c r="S66" s="27"/>
    </row>
    <row r="67" spans="16:19" x14ac:dyDescent="0.3">
      <c r="P67" s="27"/>
      <c r="Q67" s="27"/>
      <c r="R67" s="27"/>
      <c r="S67" s="27"/>
    </row>
    <row r="68" spans="16:19" x14ac:dyDescent="0.3">
      <c r="P68" s="27"/>
      <c r="Q68" s="27"/>
      <c r="R68" s="27"/>
      <c r="S68" s="27"/>
    </row>
    <row r="69" spans="16:19" x14ac:dyDescent="0.3">
      <c r="P69" s="27"/>
      <c r="Q69" s="27"/>
      <c r="R69" s="27"/>
      <c r="S69" s="27"/>
    </row>
    <row r="70" spans="16:19" x14ac:dyDescent="0.3">
      <c r="P70" s="27"/>
      <c r="Q70" s="27"/>
      <c r="R70" s="27"/>
      <c r="S70" s="27"/>
    </row>
    <row r="71" spans="16:19" x14ac:dyDescent="0.3">
      <c r="P71" s="27"/>
      <c r="Q71" s="27"/>
      <c r="R71" s="27"/>
      <c r="S71" s="27"/>
    </row>
    <row r="72" spans="16:19" x14ac:dyDescent="0.3">
      <c r="P72" s="27"/>
      <c r="Q72" s="27"/>
      <c r="R72" s="27"/>
      <c r="S72" s="27"/>
    </row>
    <row r="73" spans="16:19" x14ac:dyDescent="0.3">
      <c r="P73" s="27"/>
      <c r="Q73" s="27"/>
      <c r="R73" s="27"/>
      <c r="S73" s="27"/>
    </row>
    <row r="74" spans="16:19" x14ac:dyDescent="0.3">
      <c r="P74" s="27"/>
      <c r="Q74" s="27"/>
      <c r="R74" s="27"/>
      <c r="S74" s="27"/>
    </row>
    <row r="75" spans="16:19" x14ac:dyDescent="0.3">
      <c r="P75" s="27"/>
      <c r="Q75" s="27"/>
      <c r="R75" s="27"/>
      <c r="S75" s="27"/>
    </row>
    <row r="76" spans="16:19" x14ac:dyDescent="0.3">
      <c r="P76" s="27"/>
      <c r="Q76" s="27"/>
      <c r="R76" s="27"/>
      <c r="S76" s="27"/>
    </row>
    <row r="77" spans="16:19" x14ac:dyDescent="0.3">
      <c r="P77" s="27"/>
      <c r="Q77" s="27"/>
      <c r="R77" s="27"/>
      <c r="S77" s="27"/>
    </row>
    <row r="78" spans="16:19" x14ac:dyDescent="0.3">
      <c r="P78" s="27"/>
      <c r="Q78" s="27"/>
      <c r="R78" s="27"/>
      <c r="S78" s="27"/>
    </row>
    <row r="79" spans="16:19" x14ac:dyDescent="0.3">
      <c r="P79" s="27"/>
      <c r="Q79" s="27"/>
      <c r="R79" s="27"/>
      <c r="S79" s="27"/>
    </row>
    <row r="80" spans="16:19" x14ac:dyDescent="0.3">
      <c r="P80" s="27"/>
      <c r="Q80" s="27"/>
      <c r="R80" s="27"/>
      <c r="S80" s="27"/>
    </row>
    <row r="81" spans="16:19" x14ac:dyDescent="0.3">
      <c r="P81" s="27"/>
      <c r="Q81" s="27"/>
      <c r="R81" s="27"/>
      <c r="S81" s="27"/>
    </row>
    <row r="82" spans="16:19" x14ac:dyDescent="0.3">
      <c r="P82" s="27"/>
      <c r="Q82" s="27"/>
      <c r="R82" s="27"/>
      <c r="S82" s="27"/>
    </row>
    <row r="83" spans="16:19" x14ac:dyDescent="0.3">
      <c r="P83" s="27"/>
      <c r="Q83" s="27"/>
      <c r="R83" s="27"/>
      <c r="S83" s="27"/>
    </row>
    <row r="84" spans="16:19" x14ac:dyDescent="0.3">
      <c r="P84" s="27"/>
      <c r="Q84" s="27"/>
      <c r="R84" s="27"/>
      <c r="S84" s="27"/>
    </row>
    <row r="85" spans="16:19" x14ac:dyDescent="0.3">
      <c r="P85" s="27"/>
      <c r="Q85" s="27"/>
      <c r="R85" s="27"/>
      <c r="S85" s="27"/>
    </row>
    <row r="86" spans="16:19" x14ac:dyDescent="0.3">
      <c r="P86" s="27"/>
      <c r="Q86" s="27"/>
      <c r="R86" s="27"/>
      <c r="S86" s="27"/>
    </row>
    <row r="87" spans="16:19" x14ac:dyDescent="0.3">
      <c r="P87" s="27"/>
      <c r="Q87" s="27"/>
      <c r="R87" s="27"/>
      <c r="S87" s="27"/>
    </row>
    <row r="88" spans="16:19" x14ac:dyDescent="0.3">
      <c r="P88" s="27"/>
      <c r="Q88" s="27"/>
      <c r="R88" s="27"/>
      <c r="S88" s="27"/>
    </row>
    <row r="89" spans="16:19" x14ac:dyDescent="0.3">
      <c r="P89" s="27"/>
      <c r="Q89" s="27"/>
      <c r="R89" s="27"/>
      <c r="S89" s="27"/>
    </row>
    <row r="90" spans="16:19" x14ac:dyDescent="0.3">
      <c r="P90" s="27"/>
      <c r="Q90" s="27"/>
      <c r="R90" s="27"/>
      <c r="S90" s="27"/>
    </row>
    <row r="91" spans="16:19" x14ac:dyDescent="0.3">
      <c r="P91" s="27"/>
      <c r="Q91" s="27"/>
      <c r="R91" s="27"/>
      <c r="S91" s="27"/>
    </row>
    <row r="92" spans="16:19" x14ac:dyDescent="0.3">
      <c r="P92" s="27"/>
      <c r="Q92" s="27"/>
      <c r="R92" s="27"/>
      <c r="S92" s="27"/>
    </row>
    <row r="93" spans="16:19" x14ac:dyDescent="0.3">
      <c r="P93" s="27"/>
      <c r="Q93" s="27"/>
      <c r="R93" s="27"/>
      <c r="S93" s="27"/>
    </row>
    <row r="94" spans="16:19" x14ac:dyDescent="0.3">
      <c r="P94" s="27"/>
      <c r="Q94" s="27"/>
      <c r="R94" s="27"/>
      <c r="S94" s="27"/>
    </row>
    <row r="95" spans="16:19" x14ac:dyDescent="0.3">
      <c r="P95" s="27"/>
      <c r="Q95" s="27"/>
      <c r="R95" s="27"/>
      <c r="S95" s="27"/>
    </row>
    <row r="96" spans="16:19" x14ac:dyDescent="0.3">
      <c r="P96" s="27"/>
      <c r="Q96" s="27"/>
      <c r="R96" s="27"/>
      <c r="S96" s="27"/>
    </row>
    <row r="97" spans="16:19" x14ac:dyDescent="0.3">
      <c r="P97" s="27"/>
      <c r="Q97" s="27"/>
      <c r="R97" s="27"/>
      <c r="S97" s="27"/>
    </row>
    <row r="98" spans="16:19" x14ac:dyDescent="0.3">
      <c r="P98" s="27"/>
      <c r="Q98" s="27"/>
      <c r="R98" s="27"/>
      <c r="S98" s="27"/>
    </row>
    <row r="99" spans="16:19" x14ac:dyDescent="0.3">
      <c r="P99" s="27"/>
      <c r="Q99" s="27"/>
      <c r="R99" s="27"/>
      <c r="S99" s="27"/>
    </row>
    <row r="100" spans="16:19" x14ac:dyDescent="0.3">
      <c r="P100" s="27"/>
      <c r="Q100" s="27"/>
      <c r="R100" s="27"/>
      <c r="S100" s="27"/>
    </row>
    <row r="101" spans="16:19" x14ac:dyDescent="0.3">
      <c r="P101" s="27"/>
      <c r="Q101" s="27"/>
      <c r="R101" s="27"/>
      <c r="S101" s="27"/>
    </row>
    <row r="102" spans="16:19" x14ac:dyDescent="0.3">
      <c r="P102" s="27"/>
      <c r="Q102" s="27"/>
      <c r="R102" s="27"/>
      <c r="S102" s="27"/>
    </row>
    <row r="103" spans="16:19" x14ac:dyDescent="0.3">
      <c r="P103" s="27"/>
      <c r="Q103" s="27"/>
      <c r="R103" s="27"/>
      <c r="S103" s="27"/>
    </row>
    <row r="104" spans="16:19" x14ac:dyDescent="0.3">
      <c r="P104" s="27"/>
      <c r="Q104" s="27"/>
      <c r="R104" s="27"/>
      <c r="S104" s="27"/>
    </row>
    <row r="105" spans="16:19" x14ac:dyDescent="0.3">
      <c r="P105" s="27"/>
      <c r="Q105" s="27"/>
      <c r="R105" s="27"/>
      <c r="S105" s="27"/>
    </row>
  </sheetData>
  <mergeCells count="1">
    <mergeCell ref="V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Naive method</vt:lpstr>
      <vt:lpstr>Winter's 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Chris Albright</dc:creator>
  <cp:keywords/>
  <dc:description/>
  <cp:lastModifiedBy>Svensson, Joachim</cp:lastModifiedBy>
  <cp:revision/>
  <dcterms:created xsi:type="dcterms:W3CDTF">2007-05-15T20:41:23Z</dcterms:created>
  <dcterms:modified xsi:type="dcterms:W3CDTF">2024-04-25T11:36:58Z</dcterms:modified>
  <cp:category/>
  <cp:contentStatus/>
</cp:coreProperties>
</file>