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2C1E48C2-A823-401A-965E-2F722040B1C5}"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20" yWindow="-120" windowWidth="38640" windowHeight="2124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Z18" i="2" s="1"/>
  <c r="MX8" i="2"/>
  <c r="MX11" i="2"/>
  <c r="MW17" i="2"/>
  <c r="MW8" i="2"/>
  <c r="MX34" i="2"/>
  <c r="MW26" i="2"/>
  <c r="MX16" i="2"/>
  <c r="MX7" i="2"/>
  <c r="MW34" i="2"/>
  <c r="MX25" i="2"/>
  <c r="MW16" i="2"/>
  <c r="MW7" i="2"/>
  <c r="MW15" i="2"/>
  <c r="MW6" i="2"/>
  <c r="MX33" i="2"/>
  <c r="MW25" i="2"/>
  <c r="MW33" i="2"/>
  <c r="MW30" i="2"/>
  <c r="MX24" i="2"/>
  <c r="MX19" i="2"/>
  <c r="MX15" i="2"/>
  <c r="MW19" i="2"/>
  <c r="MX26" i="2"/>
  <c r="MW20" i="2"/>
  <c r="MX6" i="2"/>
  <c r="MX30" i="2"/>
  <c r="MW27" i="2"/>
  <c r="MW35" i="2"/>
  <c r="MW11" i="2"/>
  <c r="MW3" i="2"/>
  <c r="MX38" i="2"/>
  <c r="A15" i="25"/>
  <c r="MZ27" i="2" l="1"/>
  <c r="MZ21" i="2"/>
  <c r="MZ25" i="2"/>
  <c r="MZ38" i="2"/>
  <c r="MZ35" i="2"/>
  <c r="MZ31" i="2"/>
  <c r="MZ29" i="2"/>
  <c r="MZ14" i="2"/>
  <c r="MZ15" i="2"/>
  <c r="MZ20" i="2"/>
  <c r="MZ22" i="2"/>
  <c r="MZ34" i="2"/>
  <c r="MZ32" i="2"/>
  <c r="MZ5" i="2"/>
  <c r="MZ3" i="2"/>
  <c r="MZ33" i="2"/>
  <c r="MZ23" i="2"/>
  <c r="MZ28" i="2"/>
  <c r="MZ16" i="2"/>
  <c r="MZ7" i="2"/>
  <c r="MZ13" i="2"/>
  <c r="MZ6" i="2"/>
  <c r="MZ9" i="2"/>
  <c r="MZ12" i="2"/>
  <c r="MZ8" i="2"/>
  <c r="MZ30" i="2"/>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LE40" i="2" l="1"/>
  <c r="LG39" i="2" s="1"/>
  <c r="BR14" i="2"/>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TI13" i="2" l="1"/>
  <c r="OK28" i="2"/>
  <c r="PR7" i="2"/>
  <c r="VC34" i="2"/>
  <c r="VA21" i="2"/>
  <c r="VB20" i="2" s="1"/>
  <c r="PJ6" i="2"/>
  <c r="PK7" i="2"/>
  <c r="FT13" i="2"/>
  <c r="FX13" i="2" s="1"/>
  <c r="PL7" i="2"/>
  <c r="FT38" i="2"/>
  <c r="FX38" i="2" s="1"/>
  <c r="YG6" i="2"/>
  <c r="YG7" i="2" s="1"/>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H28" i="2" s="1"/>
  <c r="AAI39" i="2"/>
  <c r="ZY20" i="2"/>
  <c r="AAI20" i="2" s="1"/>
  <c r="YG27" i="2"/>
  <c r="YG28" i="2" s="1"/>
  <c r="YG13" i="2"/>
  <c r="ZE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Y4" i="2"/>
  <c r="W32" i="2"/>
  <c r="LL21" i="2"/>
  <c r="LP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PO12" i="2" l="1"/>
  <c r="ZE7" i="2"/>
  <c r="AAG28" i="2"/>
  <c r="AAI28" i="2"/>
  <c r="AIB31" i="2"/>
  <c r="YG14" i="2"/>
  <c r="AAB20" i="2"/>
  <c r="ZZ21" i="2"/>
  <c r="ZN5" i="2"/>
  <c r="LQ21" i="2"/>
  <c r="ZO5" i="2"/>
  <c r="PO5" i="2"/>
  <c r="JU18" i="2"/>
  <c r="JW18" i="2" s="1"/>
  <c r="JU21" i="2"/>
  <c r="JT19" i="2"/>
  <c r="JZ21" i="2"/>
  <c r="JS19" i="2"/>
  <c r="EY7" i="2"/>
  <c r="JY21" i="2"/>
  <c r="JR19" i="2"/>
  <c r="JT20" i="2"/>
  <c r="JS18" i="2"/>
  <c r="AEW6" i="2"/>
  <c r="AFF6" i="2" s="1"/>
  <c r="JV20" i="2"/>
  <c r="JU19" i="2"/>
  <c r="JU20" i="2"/>
  <c r="JT18" i="2"/>
  <c r="JS20" i="2"/>
  <c r="VG6" i="2"/>
  <c r="AAD6" i="2"/>
  <c r="JX26" i="2"/>
  <c r="KB26" i="2" s="1"/>
  <c r="AAB7" i="2"/>
  <c r="AAA7" i="2"/>
  <c r="AAH7" i="2"/>
  <c r="AAG7" i="2"/>
  <c r="EZ37" i="2"/>
  <c r="FD37" i="2" s="1"/>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2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JW19" i="2" l="1"/>
  <c r="ZJ28" i="2"/>
  <c r="AEW34" i="2"/>
  <c r="AFB33" i="2" s="1"/>
  <c r="AJU21" i="2"/>
  <c r="AJX20" i="2" s="1"/>
  <c r="AFF27" i="2"/>
  <c r="AFA27" i="2"/>
  <c r="AFE27" i="2"/>
  <c r="JW21" i="2"/>
  <c r="ZH27" i="2"/>
  <c r="ZF26" i="2"/>
  <c r="AAE6" i="2"/>
  <c r="ZJ27" i="2"/>
  <c r="ZM28" i="2"/>
  <c r="ZO28" i="2"/>
  <c r="ZG27" i="2"/>
  <c r="ZN28" i="2"/>
  <c r="ZG26" i="2"/>
  <c r="AJA6" i="2"/>
  <c r="AJI6" i="2" s="1"/>
  <c r="ZG28" i="2"/>
  <c r="ZL28" i="2" s="1"/>
  <c r="ZP28" i="2" s="1"/>
  <c r="ZH28" i="2"/>
  <c r="ZI28" i="2"/>
  <c r="ZF27" i="2"/>
  <c r="ZF28" i="2"/>
  <c r="ZH26" i="2"/>
  <c r="JW20" i="2"/>
  <c r="AFE6" i="2"/>
  <c r="PR47" i="2"/>
  <c r="PU47" i="2"/>
  <c r="QA47" i="2" s="1"/>
  <c r="PY47" i="2"/>
  <c r="PZ47" i="2"/>
  <c r="PV47" i="2"/>
  <c r="PX47" i="2"/>
  <c r="PW47" i="2"/>
  <c r="PQ47" i="2"/>
  <c r="AFG6" i="2"/>
  <c r="FW54" i="2"/>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14" i="2" s="1"/>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E7" i="2" s="1"/>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N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AEF12"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68" i="2"/>
  <c r="FA59" i="2"/>
  <c r="EW59" i="2"/>
  <c r="FC59" i="2"/>
  <c r="EU59" i="2"/>
  <c r="FB59" i="2"/>
  <c r="ET59" i="2"/>
  <c r="EX59" i="2"/>
  <c r="EV59" i="2"/>
  <c r="FB61" i="2"/>
  <c r="EX61" i="2"/>
  <c r="ET61" i="2"/>
  <c r="FA61" i="2"/>
  <c r="EW61" i="2"/>
  <c r="EV61" i="2"/>
  <c r="FC61" i="2"/>
  <c r="EU61" i="2"/>
  <c r="FC5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FB45" i="2" l="1"/>
  <c r="ANO25" i="2"/>
  <c r="ANM25" i="2"/>
  <c r="YM11" i="2"/>
  <c r="ZK28" i="2"/>
  <c r="ZK27" i="2"/>
  <c r="AIQ19" i="2"/>
  <c r="AIP19" i="2"/>
  <c r="PS61" i="2"/>
  <c r="PJ61" i="2"/>
  <c r="AKE34" i="2"/>
  <c r="FB47" i="2"/>
  <c r="AJX34" i="2"/>
  <c r="AMZ26" i="2"/>
  <c r="ANE26" i="2" s="1"/>
  <c r="ANN26" i="2" s="1"/>
  <c r="PO46" i="2"/>
  <c r="AJK6" i="2"/>
  <c r="AJZ7" i="2"/>
  <c r="AEE13" i="2"/>
  <c r="AJJ6" i="2"/>
  <c r="AEL14" i="2"/>
  <c r="AED13" i="2"/>
  <c r="AEM14" i="2"/>
  <c r="AEG14" i="2"/>
  <c r="AED14" i="2"/>
  <c r="FC80" i="2"/>
  <c r="AEH12" i="2"/>
  <c r="AEI12" i="2" s="1"/>
  <c r="AJX6" i="2"/>
  <c r="FA74" i="2"/>
  <c r="AJW7" i="2"/>
  <c r="AKD7" i="2"/>
  <c r="AKC7" i="2"/>
  <c r="FC46" i="2"/>
  <c r="FA46" i="2"/>
  <c r="FC51" i="2"/>
  <c r="FA51" i="2"/>
  <c r="AIC14" i="2"/>
  <c r="LX20" i="2"/>
  <c r="AIG26" i="2"/>
  <c r="AIQ26" i="2" s="1"/>
  <c r="AJK5" i="2"/>
  <c r="AJI5" i="2"/>
  <c r="FS54" i="2"/>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YP14" i="2"/>
  <c r="JZ68" i="2"/>
  <c r="YO12" i="2"/>
  <c r="ADE14" i="2"/>
  <c r="AEG13" i="2"/>
  <c r="AEI13" i="2" s="1"/>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PC31" i="2"/>
  <c r="VT27" i="2"/>
  <c r="AAP27" i="2"/>
  <c r="ET53" i="2"/>
  <c r="EZ53" i="2" s="1"/>
  <c r="FD53" i="2" s="1"/>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T52" i="2"/>
  <c r="EZ52" i="2" s="1"/>
  <c r="FD52" i="2" s="1"/>
  <c r="FC52" i="2"/>
  <c r="EX53" i="2"/>
  <c r="YP11" i="2"/>
  <c r="YL13" i="2"/>
  <c r="YS13" i="2"/>
  <c r="PM66" i="2"/>
  <c r="PN68" i="2"/>
  <c r="YM12" i="2"/>
  <c r="YP12" i="2"/>
  <c r="YL14" i="2"/>
  <c r="YO14" i="2"/>
  <c r="YQ14" i="2" s="1"/>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ANY40" i="2" s="1"/>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KA61" i="2"/>
  <c r="JZ61" i="2"/>
  <c r="JY61" i="2"/>
  <c r="YJ65" i="2"/>
  <c r="YK65" i="2" s="1"/>
  <c r="YU65" i="2" s="1"/>
  <c r="ARX18" i="2"/>
  <c r="ARX19" i="2" s="1"/>
  <c r="AJE5" i="2"/>
  <c r="AII11" i="2"/>
  <c r="YR21" i="2"/>
  <c r="YV21" i="2" s="1"/>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OW44"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AKA21" i="2"/>
  <c r="AKI21" i="2" s="1"/>
  <c r="OY66" i="2"/>
  <c r="OX66" i="2"/>
  <c r="OW66" i="2"/>
  <c r="OP66" i="2"/>
  <c r="OT66" i="2"/>
  <c r="OS66" i="2"/>
  <c r="OQ66" i="2"/>
  <c r="OR66" i="2"/>
  <c r="ANM18" i="2"/>
  <c r="ANO18" i="2"/>
  <c r="ANN18"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Z58" i="2"/>
  <c r="FD58" i="2" s="1"/>
  <c r="EY61" i="2"/>
  <c r="EZ72" i="2"/>
  <c r="FD72" i="2" s="1"/>
  <c r="EZ73" i="2"/>
  <c r="FD73" i="2" s="1"/>
  <c r="EZ45" i="2"/>
  <c r="FD45" i="2" s="1"/>
  <c r="EY58" i="2"/>
  <c r="EY60" i="2"/>
  <c r="CB39" i="2"/>
  <c r="CB40" i="2"/>
  <c r="CA34" i="2"/>
  <c r="CA33" i="2"/>
  <c r="CB20" i="2"/>
  <c r="CB21" i="2"/>
  <c r="CA14" i="2"/>
  <c r="CA13" i="2"/>
  <c r="CA27" i="2"/>
  <c r="CA28" i="2"/>
  <c r="ANM37" i="2" l="1"/>
  <c r="EY44" i="2"/>
  <c r="AEI33" i="2"/>
  <c r="AKA40" i="2"/>
  <c r="YR13" i="2"/>
  <c r="YV13" i="2" s="1"/>
  <c r="EY52" i="2"/>
  <c r="OW73" i="2"/>
  <c r="OY73" i="2"/>
  <c r="ANO26" i="2"/>
  <c r="ANM26" i="2"/>
  <c r="AMZ27" i="2"/>
  <c r="ANE27" i="2" s="1"/>
  <c r="AIH28" i="2"/>
  <c r="APA7" i="2"/>
  <c r="AIH27" i="2"/>
  <c r="AIH26" i="2"/>
  <c r="AOT6" i="2"/>
  <c r="AIJ28" i="2"/>
  <c r="AIK28" i="2"/>
  <c r="AII27" i="2"/>
  <c r="AIL28" i="2"/>
  <c r="AIH25" i="2"/>
  <c r="AIK25" i="2"/>
  <c r="AII25" i="2"/>
  <c r="AIL25" i="2"/>
  <c r="AIJ26" i="2"/>
  <c r="AIO26" i="2"/>
  <c r="AIJ25" i="2"/>
  <c r="AIK27" i="2"/>
  <c r="AII26" i="2"/>
  <c r="AIK26" i="2"/>
  <c r="AIL27" i="2"/>
  <c r="AIL26" i="2"/>
  <c r="OX47" i="2"/>
  <c r="AIJ27" i="2"/>
  <c r="AIP26" i="2"/>
  <c r="EY51" i="2"/>
  <c r="AKA7" i="2"/>
  <c r="OQ72" i="2"/>
  <c r="ANO37" i="2"/>
  <c r="AEI14" i="2"/>
  <c r="AEB54" i="2" s="1"/>
  <c r="AEC54" i="2" s="1"/>
  <c r="EY74" i="2"/>
  <c r="ANA40" i="2"/>
  <c r="EY68" i="2"/>
  <c r="EY53" i="2"/>
  <c r="YR18" i="2"/>
  <c r="YQ11" i="2"/>
  <c r="JZ80" i="2"/>
  <c r="AKA6" i="2"/>
  <c r="EY72" i="2"/>
  <c r="EY47" i="2"/>
  <c r="YR12" i="2"/>
  <c r="YV12" i="2" s="1"/>
  <c r="AKA34" i="2"/>
  <c r="YQ19" i="2"/>
  <c r="KW46" i="2"/>
  <c r="KW45" i="2"/>
  <c r="YQ21" i="2"/>
  <c r="OY46" i="2"/>
  <c r="AOW33" i="2"/>
  <c r="AOY33" i="2" s="1"/>
  <c r="AOT33" i="2"/>
  <c r="APB34" i="2"/>
  <c r="AOT34" i="2"/>
  <c r="AOX34" i="2"/>
  <c r="OW46" i="2"/>
  <c r="AOW34" i="2"/>
  <c r="AOU33" i="2"/>
  <c r="AOV33" i="2"/>
  <c r="YR7" i="2"/>
  <c r="YV7" i="2" s="1"/>
  <c r="YR19" i="2"/>
  <c r="YV19" i="2" s="1"/>
  <c r="ATQ27" i="2"/>
  <c r="ATY27" i="2" s="1"/>
  <c r="EY46" i="2"/>
  <c r="EY65" i="2"/>
  <c r="EY73" i="2"/>
  <c r="JW74" i="2"/>
  <c r="OR72" i="2"/>
  <c r="OW71" i="2"/>
  <c r="OY71" i="2"/>
  <c r="OS71" i="2"/>
  <c r="OX71" i="2"/>
  <c r="ARZ19" i="2"/>
  <c r="ATQ21" i="2" s="1"/>
  <c r="ATR20" i="2" s="1"/>
  <c r="OR73" i="2"/>
  <c r="YR20" i="2"/>
  <c r="YV20" i="2" s="1"/>
  <c r="ATQ6" i="2"/>
  <c r="AUA6" i="2" s="1"/>
  <c r="AKA14" i="2"/>
  <c r="EY45" i="2"/>
  <c r="AOV20" i="2"/>
  <c r="APC21" i="2"/>
  <c r="AOX20" i="2"/>
  <c r="EY54" i="2"/>
  <c r="AOT21" i="2"/>
  <c r="AOT20" i="2"/>
  <c r="AOH13" i="2"/>
  <c r="APA21" i="2"/>
  <c r="AOX21" i="2"/>
  <c r="AOU21" i="2"/>
  <c r="AOZ21" i="2" s="1"/>
  <c r="APD21" i="2" s="1"/>
  <c r="AOV21" i="2"/>
  <c r="FZ53" i="2"/>
  <c r="AOW21" i="2"/>
  <c r="EY71" i="2"/>
  <c r="AOX40" i="2"/>
  <c r="AOW40" i="2"/>
  <c r="AOT39" i="2"/>
  <c r="EY66" i="2"/>
  <c r="YQ18" i="2"/>
  <c r="YQ20" i="2"/>
  <c r="EZ47" i="2"/>
  <c r="FD47" i="2" s="1"/>
  <c r="JZ47" i="2"/>
  <c r="KA46" i="2"/>
  <c r="ANA28" i="2"/>
  <c r="KA47" i="2"/>
  <c r="YQ5" i="2"/>
  <c r="OS46" i="2"/>
  <c r="AOX6" i="2"/>
  <c r="AOY6" i="2" s="1"/>
  <c r="AOU6" i="2"/>
  <c r="APC7" i="2"/>
  <c r="OY47" i="2"/>
  <c r="APB7" i="2"/>
  <c r="AOT7" i="2"/>
  <c r="AOX7" i="2"/>
  <c r="AOV6" i="2"/>
  <c r="T76" i="2"/>
  <c r="OR46" i="2"/>
  <c r="AOU7" i="2"/>
  <c r="AOV7" i="2"/>
  <c r="AOW7" i="2"/>
  <c r="YQ12" i="2"/>
  <c r="OP72" i="2"/>
  <c r="OT72" i="2"/>
  <c r="OT73" i="2"/>
  <c r="OQ74" i="2"/>
  <c r="OS72" i="2"/>
  <c r="OS73" i="2"/>
  <c r="OS74" i="2"/>
  <c r="OQ73" i="2"/>
  <c r="OW74" i="2"/>
  <c r="OP73" i="2"/>
  <c r="OY74" i="2"/>
  <c r="OP71" i="2"/>
  <c r="AJG13" i="2"/>
  <c r="OT71" i="2"/>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YV18"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AIM27" i="2" l="1"/>
  <c r="OU45" i="2"/>
  <c r="AIN26" i="2"/>
  <c r="AIR26" i="2" s="1"/>
  <c r="ATZ6" i="2"/>
  <c r="ATY6" i="2"/>
  <c r="AIM26" i="2"/>
  <c r="OU72" i="2"/>
  <c r="AIM25" i="2"/>
  <c r="ATR6" i="2"/>
  <c r="AIN27" i="2"/>
  <c r="AIR27" i="2" s="1"/>
  <c r="ADO38" i="2"/>
  <c r="OV72" i="2"/>
  <c r="OZ72" i="2" s="1"/>
  <c r="AOY34" i="2"/>
  <c r="YX6" i="2"/>
  <c r="ARZ20" i="2"/>
  <c r="OU46" i="2"/>
  <c r="YJ52" i="2"/>
  <c r="YK52" i="2" s="1"/>
  <c r="YJ51" i="2"/>
  <c r="YK51" i="2" s="1"/>
  <c r="ATU27" i="2"/>
  <c r="ATZ27" i="2"/>
  <c r="AUA27" i="2"/>
  <c r="ADP37" i="2"/>
  <c r="ADT37" i="2" s="1"/>
  <c r="OV73" i="2"/>
  <c r="OZ73" i="2" s="1"/>
  <c r="BBT11" i="2"/>
  <c r="BBT12" i="2" s="1"/>
  <c r="AOY20" i="2"/>
  <c r="OV45" i="2"/>
  <c r="OZ45" i="2" s="1"/>
  <c r="OU71" i="2"/>
  <c r="AOY21" i="2"/>
  <c r="ADO19" i="2"/>
  <c r="YJ58" i="2"/>
  <c r="YK58" i="2" s="1"/>
  <c r="YT58" i="2" s="1"/>
  <c r="YY21" i="2"/>
  <c r="YJ61" i="2"/>
  <c r="YK61" i="2" s="1"/>
  <c r="YU61" i="2" s="1"/>
  <c r="AWV19" i="2"/>
  <c r="AXA19" i="2" s="1"/>
  <c r="YJ60" i="2"/>
  <c r="YK60" i="2" s="1"/>
  <c r="YJ59" i="2"/>
  <c r="YK59" i="2" s="1"/>
  <c r="YU59" i="2" s="1"/>
  <c r="OU74" i="2"/>
  <c r="AOY40" i="2"/>
  <c r="OU73" i="2"/>
  <c r="OV74" i="2"/>
  <c r="OZ74" i="2" s="1"/>
  <c r="ARZ39" i="2"/>
  <c r="YY6" i="2"/>
  <c r="AOD12" i="2"/>
  <c r="JX77" i="2"/>
  <c r="KB77" i="2" s="1"/>
  <c r="AOG14" i="2"/>
  <c r="YZ14" i="2"/>
  <c r="AWX5" i="2"/>
  <c r="AYO7" i="2" s="1"/>
  <c r="AYR6" i="2" s="1"/>
  <c r="YJ53" i="2"/>
  <c r="YK53" i="2" s="1"/>
  <c r="YT53" i="2" s="1"/>
  <c r="ZB6" i="2"/>
  <c r="YJ47" i="2"/>
  <c r="YK47" i="2" s="1"/>
  <c r="YU47" i="2" s="1"/>
  <c r="YJ54" i="2"/>
  <c r="YK54" i="2" s="1"/>
  <c r="YT54" i="2" s="1"/>
  <c r="FH79" i="2"/>
  <c r="OV71" i="2"/>
  <c r="OZ71" i="2" s="1"/>
  <c r="AWX32" i="2"/>
  <c r="AYO34" i="2" s="1"/>
  <c r="AYQ33" i="2" s="1"/>
  <c r="OV46" i="2"/>
  <c r="OZ46" i="2" s="1"/>
  <c r="FF68" i="2"/>
  <c r="FH65" i="2"/>
  <c r="FF65" i="2"/>
  <c r="FI65" i="2"/>
  <c r="FG68" i="2"/>
  <c r="ASW13" i="2"/>
  <c r="ATG13" i="2" s="1"/>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V19" i="2" s="1"/>
  <c r="BBU11" i="2"/>
  <c r="BBU12" i="2" s="1"/>
  <c r="BCS13" i="2" s="1"/>
  <c r="BDK13"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GF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F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W26" i="2"/>
  <c r="AIS26"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F68" i="2"/>
  <c r="AIG68" i="2" s="1"/>
  <c r="AIS14" i="2"/>
  <c r="AIW14" i="2"/>
  <c r="AIU14" i="2"/>
  <c r="AIX14" i="2"/>
  <c r="AIV14" i="2"/>
  <c r="AIT14" i="2"/>
  <c r="OU79" i="2"/>
  <c r="ADT25" i="2"/>
  <c r="ADV27" i="2" s="1"/>
  <c r="ADH65" i="2"/>
  <c r="ADI65" i="2" s="1"/>
  <c r="ADH66" i="2"/>
  <c r="ADI66" i="2" s="1"/>
  <c r="ADH68" i="2"/>
  <c r="ADI68" i="2" s="1"/>
  <c r="ADH67" i="2"/>
  <c r="ADI67" i="2" s="1"/>
  <c r="ATG6" i="2"/>
  <c r="ATF6" i="2"/>
  <c r="ATE6" i="2"/>
  <c r="YS52" i="2"/>
  <c r="YU52" i="2"/>
  <c r="YT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TZ61" i="2"/>
  <c r="AWV33" i="2"/>
  <c r="AXA32" i="2"/>
  <c r="ASW34" i="2"/>
  <c r="ARY34" i="2"/>
  <c r="ATR13" i="2"/>
  <c r="AIN5" i="2"/>
  <c r="AIR5" i="2" s="1"/>
  <c r="ANF37" i="2"/>
  <c r="AIW12" i="2"/>
  <c r="AWX39" i="2"/>
  <c r="AYO40" i="2"/>
  <c r="ANI19" i="2"/>
  <c r="AIS28" i="2"/>
  <c r="UC59" i="2"/>
  <c r="ADX13" i="2"/>
  <c r="ADW33" i="2"/>
  <c r="UD46" i="2"/>
  <c r="TY46" i="2"/>
  <c r="ADY11" i="2"/>
  <c r="ADZ11" i="2"/>
  <c r="ADX11" i="2"/>
  <c r="ADU11" i="2"/>
  <c r="ADW11" i="2"/>
  <c r="ADV11" i="2"/>
  <c r="ADU12" i="2"/>
  <c r="ADV13" i="2"/>
  <c r="ADU13" i="2"/>
  <c r="AIF59" i="2"/>
  <c r="AIG59" i="2" s="1"/>
  <c r="ANI37" i="2"/>
  <c r="AYW33" i="2"/>
  <c r="AYX33" i="2"/>
  <c r="AYY33" i="2"/>
  <c r="BBT18" i="2"/>
  <c r="BBT4" i="2"/>
  <c r="YT51" i="2"/>
  <c r="YU51" i="2"/>
  <c r="YS51"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AIX26" i="2"/>
  <c r="ATT27" i="2"/>
  <c r="ATV27" i="2"/>
  <c r="ANJ18" i="2"/>
  <c r="AXI18" i="2"/>
  <c r="AXJ18" i="2"/>
  <c r="AXK18" i="2"/>
  <c r="ANF19" i="2"/>
  <c r="AIF53" i="2"/>
  <c r="AIG53" i="2" s="1"/>
  <c r="AIV28" i="2"/>
  <c r="UD59" i="2"/>
  <c r="UD60" i="2"/>
  <c r="UB60" i="2"/>
  <c r="ADY12" i="2"/>
  <c r="ADY33" i="2"/>
  <c r="UC46" i="2"/>
  <c r="UB46" i="2"/>
  <c r="AIV27"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BBT13" i="2"/>
  <c r="BBY12" i="2"/>
  <c r="ADX31" i="2"/>
  <c r="ADW31" i="2"/>
  <c r="ADZ31" i="2"/>
  <c r="ADY31" i="2"/>
  <c r="ADU31" i="2"/>
  <c r="ADV31" i="2"/>
  <c r="ATE27" i="2"/>
  <c r="ATG27" i="2"/>
  <c r="ATF27" i="2"/>
  <c r="ARY14" i="2"/>
  <c r="ASW14" i="2"/>
  <c r="ADV34" i="2"/>
  <c r="ADY14" i="2"/>
  <c r="AYC20" i="2"/>
  <c r="AYD20" i="2"/>
  <c r="AYE20"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AIT26" i="2"/>
  <c r="KD61" i="2"/>
  <c r="KH61" i="2"/>
  <c r="KG61" i="2"/>
  <c r="KE61" i="2"/>
  <c r="KC61" i="2"/>
  <c r="KF61" i="2"/>
  <c r="ATS27" i="2"/>
  <c r="ATS13" i="2"/>
  <c r="AIU12" i="2"/>
  <c r="AIV12" i="2"/>
  <c r="UD58" i="2"/>
  <c r="AXJ4" i="2"/>
  <c r="AXI4" i="2"/>
  <c r="AXK4" i="2"/>
  <c r="ANJ19" i="2"/>
  <c r="ANH19" i="2"/>
  <c r="AIW13" i="2"/>
  <c r="AIT13" i="2"/>
  <c r="AIV13" i="2"/>
  <c r="AIX13" i="2"/>
  <c r="AIS13" i="2"/>
  <c r="AIU13" i="2"/>
  <c r="AIW28" i="2"/>
  <c r="AIT28"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YS53" i="2" l="1"/>
  <c r="ATT34" i="2"/>
  <c r="ATY34" i="2"/>
  <c r="ATZ34" i="2"/>
  <c r="ATR33" i="2"/>
  <c r="ATU34" i="2"/>
  <c r="BBU13" i="2"/>
  <c r="ATS34" i="2"/>
  <c r="ANL28" i="2"/>
  <c r="ANP28" i="2" s="1"/>
  <c r="YU58" i="2"/>
  <c r="YS58" i="2"/>
  <c r="PA46" i="2"/>
  <c r="YL60" i="2"/>
  <c r="YT59" i="2"/>
  <c r="ATW27" i="2"/>
  <c r="YS59" i="2"/>
  <c r="PC74" i="2"/>
  <c r="PC71" i="2"/>
  <c r="PB73" i="2"/>
  <c r="ATE13" i="2"/>
  <c r="BBY11" i="2"/>
  <c r="YU53" i="2"/>
  <c r="AWW39" i="2"/>
  <c r="AWW40" i="2" s="1"/>
  <c r="BDM20" i="2"/>
  <c r="YL53" i="2"/>
  <c r="YM59" i="2"/>
  <c r="YM52" i="2"/>
  <c r="AUA34" i="2"/>
  <c r="YN61" i="2"/>
  <c r="ATR34" i="2"/>
  <c r="AYP14" i="2"/>
  <c r="YT61" i="2"/>
  <c r="ANL7" i="2"/>
  <c r="ANP7" i="2" s="1"/>
  <c r="ATV34" i="2"/>
  <c r="YS61" i="2"/>
  <c r="YL54" i="2"/>
  <c r="YO59" i="2"/>
  <c r="YM60" i="2"/>
  <c r="YP61" i="2"/>
  <c r="YU54" i="2"/>
  <c r="YM61" i="2"/>
  <c r="YM54" i="2"/>
  <c r="YO61" i="2"/>
  <c r="YM53" i="2"/>
  <c r="YP54" i="2"/>
  <c r="YO53" i="2"/>
  <c r="YN53" i="2"/>
  <c r="YL58" i="2"/>
  <c r="YL51" i="2"/>
  <c r="YN58" i="2"/>
  <c r="YP51" i="2"/>
  <c r="YO58" i="2"/>
  <c r="YP58" i="2"/>
  <c r="YP53" i="2"/>
  <c r="YL61" i="2"/>
  <c r="YL59" i="2"/>
  <c r="YP60" i="2"/>
  <c r="YN51" i="2"/>
  <c r="YP52" i="2"/>
  <c r="YN60" i="2"/>
  <c r="YM51" i="2"/>
  <c r="YO52" i="2"/>
  <c r="YP59" i="2"/>
  <c r="YQ59" i="2" s="1"/>
  <c r="YO60" i="2"/>
  <c r="YO51" i="2"/>
  <c r="YL52" i="2"/>
  <c r="YO54" i="2"/>
  <c r="YM58" i="2"/>
  <c r="YS54" i="2"/>
  <c r="YU60" i="2"/>
  <c r="YN59" i="2"/>
  <c r="YT60" i="2"/>
  <c r="YN54" i="2"/>
  <c r="YS60" i="2"/>
  <c r="YN52" i="2"/>
  <c r="PA72" i="2"/>
  <c r="PD74" i="2"/>
  <c r="PD71" i="2"/>
  <c r="PF74" i="2"/>
  <c r="PB74" i="2"/>
  <c r="PE72" i="2"/>
  <c r="PA73" i="2"/>
  <c r="PF72" i="2"/>
  <c r="PC72" i="2"/>
  <c r="PE74" i="2"/>
  <c r="PD73" i="2"/>
  <c r="PE73" i="2"/>
  <c r="PB72" i="2"/>
  <c r="ANL27" i="2"/>
  <c r="ANP27" i="2" s="1"/>
  <c r="YT45" i="2"/>
  <c r="PF71" i="2"/>
  <c r="YS45" i="2"/>
  <c r="PF73" i="2"/>
  <c r="AWV20" i="2"/>
  <c r="YT47" i="2"/>
  <c r="YS47" i="2"/>
  <c r="AWX33" i="2"/>
  <c r="PA71" i="2"/>
  <c r="PB71" i="2"/>
  <c r="ATG20" i="2"/>
  <c r="PD72" i="2"/>
  <c r="PE71" i="2"/>
  <c r="YT46" i="2"/>
  <c r="ANK27" i="2"/>
  <c r="PA44" i="2"/>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BCG11"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BU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YS33" i="2"/>
  <c r="TY78" i="2"/>
  <c r="AND71" i="2"/>
  <c r="ANE71" i="2" s="1"/>
  <c r="ANM71" i="2" s="1"/>
  <c r="BBY37" i="2"/>
  <c r="AYS39" i="2"/>
  <c r="ASD25" i="2"/>
  <c r="ASE12" i="2"/>
  <c r="ASD12" i="2"/>
  <c r="ASF11"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BDU27"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IJ68" i="2"/>
  <c r="AIH68" i="2"/>
  <c r="AIO68" i="2"/>
  <c r="AII68" i="2"/>
  <c r="AIP68" i="2"/>
  <c r="AIK68" i="2"/>
  <c r="AIL68" i="2"/>
  <c r="AIQ68"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AXZ19"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DQ77" i="2"/>
  <c r="AWV7" i="2"/>
  <c r="AXA7" i="2" s="1"/>
  <c r="AXA6" i="2"/>
  <c r="ATA33" i="2"/>
  <c r="AIT38" i="2"/>
  <c r="ATB39" i="2"/>
  <c r="ATW6" i="2"/>
  <c r="ASZ13" i="2"/>
  <c r="AXC12"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1" i="2"/>
  <c r="HU11" i="2" s="1"/>
  <c r="FL12" i="2"/>
  <c r="HU12" i="2" s="1"/>
  <c r="FL13" i="2"/>
  <c r="FL14" i="2"/>
  <c r="FL6" i="2"/>
  <c r="HU6" i="2" s="1"/>
  <c r="FL7" i="2"/>
  <c r="HU7" i="2" s="1"/>
  <c r="FL4" i="2"/>
  <c r="HU4" i="2" s="1"/>
  <c r="FL5" i="2"/>
  <c r="HU5" i="2" s="1"/>
  <c r="ASX7" i="2" l="1"/>
  <c r="YQ60" i="2"/>
  <c r="ATB7" i="2"/>
  <c r="ASY7" i="2"/>
  <c r="ATG7" i="2"/>
  <c r="YQ52" i="2"/>
  <c r="ATD7" i="2"/>
  <c r="ATH7" i="2" s="1"/>
  <c r="ATA5" i="2"/>
  <c r="ATE7" i="2"/>
  <c r="ASY5" i="2"/>
  <c r="ATB5" i="2"/>
  <c r="ASZ7" i="2"/>
  <c r="ATA7" i="2"/>
  <c r="ASX6" i="2"/>
  <c r="ATD6" i="2" s="1"/>
  <c r="ATB6" i="2"/>
  <c r="ATC6" i="2" s="1"/>
  <c r="ASV46" i="2" s="1"/>
  <c r="ASW46" i="2" s="1"/>
  <c r="BDV39" i="2"/>
  <c r="BDW39" i="2"/>
  <c r="ASZ5" i="2"/>
  <c r="YR58" i="2"/>
  <c r="YV58" i="2" s="1"/>
  <c r="ASZ6" i="2"/>
  <c r="ASX5" i="2"/>
  <c r="ATD5" i="2" s="1"/>
  <c r="ATA6" i="2"/>
  <c r="ATF7" i="2"/>
  <c r="BDO39" i="2"/>
  <c r="YQ58" i="2"/>
  <c r="ATW34" i="2"/>
  <c r="AYU21" i="2"/>
  <c r="YR61" i="2"/>
  <c r="YV61" i="2" s="1"/>
  <c r="YR53" i="2"/>
  <c r="YV53" i="2" s="1"/>
  <c r="YQ61" i="2"/>
  <c r="AXU40" i="2"/>
  <c r="AXW39" i="2" s="1"/>
  <c r="HU20" i="2"/>
  <c r="DY18" i="2" s="1"/>
  <c r="BCS6" i="2"/>
  <c r="BDK6" i="2" s="1"/>
  <c r="BDN13" i="2"/>
  <c r="BDT13" i="2" s="1"/>
  <c r="BDX13" i="2" s="1"/>
  <c r="BDO14" i="2"/>
  <c r="YR60" i="2"/>
  <c r="YV60" i="2" s="1"/>
  <c r="BDR14" i="2"/>
  <c r="BDU14" i="2"/>
  <c r="BDV14" i="2"/>
  <c r="YQ54" i="2"/>
  <c r="BDW14" i="2"/>
  <c r="YR52" i="2"/>
  <c r="YV52" i="2" s="1"/>
  <c r="AXW13" i="2"/>
  <c r="AXX13" i="2"/>
  <c r="BDP14" i="2"/>
  <c r="BDQ14" i="2"/>
  <c r="BDN14" i="2"/>
  <c r="BDP13" i="2"/>
  <c r="PG74" i="2"/>
  <c r="PG34" i="2" s="1"/>
  <c r="AXB12" i="2"/>
  <c r="AXH12" i="2" s="1"/>
  <c r="AXL12" i="2" s="1"/>
  <c r="YQ51" i="2"/>
  <c r="BCS20" i="2"/>
  <c r="BDK20" i="2" s="1"/>
  <c r="YR59" i="2"/>
  <c r="YV59" i="2" s="1"/>
  <c r="HU39" i="2"/>
  <c r="YR54" i="2"/>
  <c r="YV54" i="2" s="1"/>
  <c r="ADS79" i="2"/>
  <c r="ADR79" i="2"/>
  <c r="YQ53" i="2"/>
  <c r="AXW19" i="2"/>
  <c r="YR51" i="2"/>
  <c r="YV51" i="2" s="1"/>
  <c r="AXF12" i="2"/>
  <c r="AXB13" i="2"/>
  <c r="AXD12" i="2"/>
  <c r="AXD11" i="2"/>
  <c r="AXD14" i="2"/>
  <c r="AXF14" i="2"/>
  <c r="AXB11" i="2"/>
  <c r="PG73" i="2"/>
  <c r="PG33" i="2" s="1"/>
  <c r="PG72" i="2"/>
  <c r="PG32" i="2" s="1"/>
  <c r="KJ31" i="2"/>
  <c r="MS31" i="2" s="1"/>
  <c r="AYU20" i="2"/>
  <c r="PG71" i="2"/>
  <c r="PG31" i="2" s="1"/>
  <c r="ANQ27" i="2"/>
  <c r="AND67" i="2"/>
  <c r="ANE67" i="2" s="1"/>
  <c r="ANO67" i="2" s="1"/>
  <c r="HU14" i="2"/>
  <c r="ASY6" i="2"/>
  <c r="AND66" i="2"/>
  <c r="ANE66" i="2" s="1"/>
  <c r="ANO66" i="2" s="1"/>
  <c r="AND65" i="2"/>
  <c r="ANE65" i="2" s="1"/>
  <c r="BBU27" i="2"/>
  <c r="BBU28" i="2" s="1"/>
  <c r="AIN61" i="2"/>
  <c r="AIR61" i="2" s="1"/>
  <c r="PG45" i="2"/>
  <c r="PG5" i="2" s="1"/>
  <c r="YQ44" i="2"/>
  <c r="AWW7" i="2"/>
  <c r="KJ32" i="2"/>
  <c r="PG44" i="2"/>
  <c r="PG4" i="2" s="1"/>
  <c r="AXI5" i="2"/>
  <c r="AXJ5" i="2"/>
  <c r="AXV13" i="2"/>
  <c r="AXZ12" i="2"/>
  <c r="AYD14" i="2"/>
  <c r="ATC13" i="2"/>
  <c r="ADO65" i="2"/>
  <c r="PG46" i="2"/>
  <c r="PG6" i="2" s="1"/>
  <c r="AXC13" i="2"/>
  <c r="AXE14" i="2"/>
  <c r="AXK13" i="2"/>
  <c r="AXF13" i="2"/>
  <c r="AXE11" i="2"/>
  <c r="AXC11" i="2"/>
  <c r="AXH11" i="2" s="1"/>
  <c r="AXL11" i="2" s="1"/>
  <c r="AXD13" i="2"/>
  <c r="AXC14" i="2"/>
  <c r="AXJ13" i="2"/>
  <c r="AXE13" i="2"/>
  <c r="AXF11" i="2"/>
  <c r="AJG47" i="2"/>
  <c r="KI79" i="2"/>
  <c r="KI39" i="2" s="1"/>
  <c r="AXE12" i="2"/>
  <c r="YR44" i="2"/>
  <c r="YV44" i="2" s="1"/>
  <c r="AXB14" i="2"/>
  <c r="AOE21" i="2"/>
  <c r="BDN27" i="2"/>
  <c r="ADM77" i="2"/>
  <c r="ADH76" i="2"/>
  <c r="BBV6" i="2"/>
  <c r="ADS80" i="2"/>
  <c r="BDM34" i="2"/>
  <c r="BDN33" i="2" s="1"/>
  <c r="AEI67" i="2"/>
  <c r="BDW27" i="2"/>
  <c r="KI77" i="2"/>
  <c r="KI37" i="2" s="1"/>
  <c r="KJ40"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DY11" i="2" s="1"/>
  <c r="UY5" i="2"/>
  <c r="UZ7" i="2" s="1"/>
  <c r="UZ21" i="2"/>
  <c r="UY19" i="2"/>
  <c r="QB40" i="2"/>
  <c r="QA38" i="2"/>
  <c r="BG32" i="2"/>
  <c r="BH33" i="2" s="1"/>
  <c r="BG19" i="2"/>
  <c r="MS34" i="2"/>
  <c r="APH28" i="2"/>
  <c r="BDA12" i="2"/>
  <c r="BDK12"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O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34" i="2"/>
  <c r="RQ34" i="2" s="1"/>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ATC33" i="2"/>
  <c r="ADN44" i="2"/>
  <c r="ADL45" i="2"/>
  <c r="ADK47" i="2"/>
  <c r="ADS46" i="2"/>
  <c r="BCT12" i="2"/>
  <c r="ADK44" i="2"/>
  <c r="ADM45" i="2"/>
  <c r="ADL47" i="2"/>
  <c r="ADM47" i="2"/>
  <c r="AIZ72" i="2"/>
  <c r="AJA72" i="2" s="1"/>
  <c r="AJI72" i="2" s="1"/>
  <c r="ADN46" i="2"/>
  <c r="AIN65" i="2"/>
  <c r="AIR65" i="2" s="1"/>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YA20"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AXC5" i="2"/>
  <c r="ATC7"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DY39" i="2"/>
  <c r="A19" i="2"/>
  <c r="AIN68" i="2"/>
  <c r="AIR68" i="2" s="1"/>
  <c r="ASJ14" i="2"/>
  <c r="ATC21" i="2"/>
  <c r="ADO66" i="2"/>
  <c r="ADP66" i="2"/>
  <c r="ADT66" i="2" s="1"/>
  <c r="AND61" i="2"/>
  <c r="ANE61" i="2" s="1"/>
  <c r="ANM61" i="2" s="1"/>
  <c r="A26"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YY61"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ZA58" i="2"/>
  <c r="AXJ6" i="2"/>
  <c r="AXE6" i="2"/>
  <c r="AXF6" i="2"/>
  <c r="AXD6" i="2"/>
  <c r="AXK6" i="2"/>
  <c r="AXB6" i="2"/>
  <c r="AXC6" i="2"/>
  <c r="AXI6" i="2"/>
  <c r="AXC4" i="2"/>
  <c r="AXE4" i="2"/>
  <c r="AXF4" i="2"/>
  <c r="AXD4" i="2"/>
  <c r="AXB4" i="2"/>
  <c r="ADP73" i="2"/>
  <c r="ADT73"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NS28" i="2"/>
  <c r="AIV32" i="2"/>
  <c r="AIU31" i="2"/>
  <c r="AIW31" i="2"/>
  <c r="AXB25" i="2"/>
  <c r="AXD26" i="2"/>
  <c r="ANF71" i="2"/>
  <c r="ANH71" i="2"/>
  <c r="ANI71" i="2"/>
  <c r="AYU6" i="2"/>
  <c r="ANS19" i="2"/>
  <c r="BDB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ANO47" i="2"/>
  <c r="ANN47" i="2"/>
  <c r="ANM47" i="2"/>
  <c r="ANI72" i="2"/>
  <c r="ANF72" i="2"/>
  <c r="ASJ26" i="2"/>
  <c r="AXB32" i="2"/>
  <c r="ANP37" i="2"/>
  <c r="AND77" i="2"/>
  <c r="ANE77" i="2" s="1"/>
  <c r="AND78" i="2"/>
  <c r="ANE78" i="2" s="1"/>
  <c r="AND79" i="2"/>
  <c r="ANE79" i="2" s="1"/>
  <c r="BBY19" i="2"/>
  <c r="BBT20" i="2"/>
  <c r="AXW33" i="2"/>
  <c r="AXX40" i="2"/>
  <c r="AIH46" i="2"/>
  <c r="AIK46" i="2"/>
  <c r="ASI18" i="2"/>
  <c r="BDB33" i="2"/>
  <c r="BDC33" i="2"/>
  <c r="BDA33" i="2"/>
  <c r="ASH32" i="2"/>
  <c r="BCX13" i="2"/>
  <c r="ATC40" i="2"/>
  <c r="ASV80" i="2" s="1"/>
  <c r="ASW80" i="2" s="1"/>
  <c r="ANS7" i="2"/>
  <c r="AIJ72" i="2"/>
  <c r="ANQ14" i="2"/>
  <c r="ANV14"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19" i="2"/>
  <c r="DY25" i="2"/>
  <c r="DY28" i="2"/>
  <c r="DY27" i="2"/>
  <c r="DY26" i="2"/>
  <c r="DY31" i="2"/>
  <c r="DY34" i="2"/>
  <c r="DY33" i="2"/>
  <c r="DY32" i="2"/>
  <c r="DY14" i="2"/>
  <c r="AOH52" i="2" l="1"/>
  <c r="AXZ38" i="2"/>
  <c r="AXZ39" i="2"/>
  <c r="AXV39" i="2"/>
  <c r="AYD40" i="2"/>
  <c r="AXV40" i="2"/>
  <c r="AYB40" i="2" s="1"/>
  <c r="AXX39" i="2"/>
  <c r="AXY38" i="2"/>
  <c r="AYM40" i="2"/>
  <c r="AXW38" i="2"/>
  <c r="AXV38" i="2"/>
  <c r="AYB38" i="2" s="1"/>
  <c r="AYF38" i="2" s="1"/>
  <c r="AYE40" i="2"/>
  <c r="AYC40" i="2"/>
  <c r="AXZ40" i="2"/>
  <c r="AYA40" i="2" s="1"/>
  <c r="AXX38" i="2"/>
  <c r="AXY40" i="2"/>
  <c r="AXY39" i="2"/>
  <c r="AXW40" i="2"/>
  <c r="BDC6" i="2"/>
  <c r="BDA6" i="2"/>
  <c r="YW61" i="2"/>
  <c r="YZ59" i="2"/>
  <c r="ZA61" i="2"/>
  <c r="ZB58" i="2"/>
  <c r="ZB60" i="2"/>
  <c r="YW58" i="2"/>
  <c r="YX58" i="2"/>
  <c r="YY58" i="2"/>
  <c r="YW60" i="2"/>
  <c r="BCW19" i="2"/>
  <c r="YW59" i="2"/>
  <c r="YX61" i="2"/>
  <c r="BDB20" i="2"/>
  <c r="ZB61" i="2"/>
  <c r="ZB59" i="2"/>
  <c r="BDA20" i="2"/>
  <c r="YZ58" i="2"/>
  <c r="ZA59" i="2"/>
  <c r="ZA60" i="2"/>
  <c r="BDC20" i="2"/>
  <c r="YX59" i="2"/>
  <c r="YZ61" i="2"/>
  <c r="YY60" i="2"/>
  <c r="YX60" i="2"/>
  <c r="YZ60" i="2"/>
  <c r="YY59" i="2"/>
  <c r="YX51" i="2"/>
  <c r="AXG12" i="2"/>
  <c r="ANN66" i="2"/>
  <c r="ANM66" i="2"/>
  <c r="BCS28" i="2"/>
  <c r="BCU27" i="2" s="1"/>
  <c r="ANM44" i="2"/>
  <c r="ANN44" i="2"/>
  <c r="PH33" i="2"/>
  <c r="RQ33" i="2" s="1"/>
  <c r="AXG14" i="2"/>
  <c r="ZA54" i="2"/>
  <c r="ADO80" i="2"/>
  <c r="ANF68" i="2"/>
  <c r="YZ54" i="2"/>
  <c r="YW53" i="2"/>
  <c r="ZB54" i="2"/>
  <c r="ZA52" i="2"/>
  <c r="YW51" i="2"/>
  <c r="YX53" i="2"/>
  <c r="YX54" i="2"/>
  <c r="YY53" i="2"/>
  <c r="ZA51" i="2"/>
  <c r="YZ51" i="2"/>
  <c r="YZ52" i="2"/>
  <c r="ZB53" i="2"/>
  <c r="PH31" i="2"/>
  <c r="RQ31" i="2" s="1"/>
  <c r="ZA53" i="2"/>
  <c r="ZB52" i="2"/>
  <c r="ZB51" i="2"/>
  <c r="YW52" i="2"/>
  <c r="YY52" i="2"/>
  <c r="YZ53" i="2"/>
  <c r="YW54" i="2"/>
  <c r="YY54" i="2"/>
  <c r="YX52" i="2"/>
  <c r="YY51" i="2"/>
  <c r="ANG44" i="2"/>
  <c r="ANH67" i="2"/>
  <c r="ANM67" i="2"/>
  <c r="ANN67" i="2"/>
  <c r="ANJ66" i="2"/>
  <c r="BDQ34" i="2"/>
  <c r="PH32" i="2"/>
  <c r="RQ32" i="2" s="1"/>
  <c r="MS32" i="2"/>
  <c r="IW32" i="2" s="1"/>
  <c r="ADP77" i="2"/>
  <c r="ADT77" i="2" s="1"/>
  <c r="ANO45" i="2"/>
  <c r="ANN45" i="2"/>
  <c r="ANM45" i="2"/>
  <c r="PH5" i="2"/>
  <c r="RQ5" i="2" s="1"/>
  <c r="AYA14" i="2"/>
  <c r="WO21" i="2"/>
  <c r="ANG47" i="2"/>
  <c r="ANM46" i="2"/>
  <c r="ANJ47" i="2"/>
  <c r="ANK47" i="2" s="1"/>
  <c r="ANF47" i="2"/>
  <c r="ANI47" i="2"/>
  <c r="ANO46" i="2"/>
  <c r="ANH47" i="2"/>
  <c r="ANJ46" i="2"/>
  <c r="BDS13" i="2"/>
  <c r="PH6" i="2"/>
  <c r="RQ6" i="2" s="1"/>
  <c r="AYA12" i="2"/>
  <c r="AXT52" i="2" s="1"/>
  <c r="AXU52" i="2" s="1"/>
  <c r="AYC52" i="2" s="1"/>
  <c r="ADP44" i="2"/>
  <c r="ADT44" i="2" s="1"/>
  <c r="PH7" i="2"/>
  <c r="RQ7" i="2" s="1"/>
  <c r="PH4" i="2"/>
  <c r="RQ4" i="2" s="1"/>
  <c r="NU4" i="2" s="1"/>
  <c r="YW46" i="2"/>
  <c r="ADO77" i="2"/>
  <c r="ANG66" i="2"/>
  <c r="ANI67" i="2"/>
  <c r="BDR34" i="2"/>
  <c r="ANF66" i="2"/>
  <c r="ANJ67" i="2"/>
  <c r="BDO34" i="2"/>
  <c r="ANG65" i="2"/>
  <c r="ANG67" i="2"/>
  <c r="BDV34" i="2"/>
  <c r="ANI68" i="2"/>
  <c r="ANF65" i="2"/>
  <c r="ANF67" i="2"/>
  <c r="BDW34" i="2"/>
  <c r="BDR33" i="2"/>
  <c r="ANJ68" i="2"/>
  <c r="ANI65" i="2"/>
  <c r="BDU34" i="2"/>
  <c r="ANG68" i="2"/>
  <c r="ANJ65" i="2"/>
  <c r="BDN34" i="2"/>
  <c r="BDQ33" i="2"/>
  <c r="ANM68" i="2"/>
  <c r="ANH65" i="2"/>
  <c r="ANH68" i="2"/>
  <c r="BDO33" i="2"/>
  <c r="BDT33" i="2" s="1"/>
  <c r="BDX33" i="2" s="1"/>
  <c r="ANO68" i="2"/>
  <c r="ANI66" i="2"/>
  <c r="BDP33" i="2"/>
  <c r="BCS34" i="2"/>
  <c r="BDA34" i="2" s="1"/>
  <c r="ANH66" i="2"/>
  <c r="BDP34" i="2"/>
  <c r="YW47" i="2"/>
  <c r="AXG13" i="2"/>
  <c r="ADP80" i="2"/>
  <c r="ADT80" i="2" s="1"/>
  <c r="ADP79" i="2"/>
  <c r="ADT79" i="2" s="1"/>
  <c r="KJ37" i="2"/>
  <c r="MS37" i="2" s="1"/>
  <c r="AXG11" i="2"/>
  <c r="ANI44" i="2"/>
  <c r="KJ38" i="2"/>
  <c r="MS38" i="2" s="1"/>
  <c r="KJ39" i="2"/>
  <c r="MS39" i="2" s="1"/>
  <c r="BCF13" i="2"/>
  <c r="BCJ13" i="2" s="1"/>
  <c r="ANF45" i="2"/>
  <c r="ANI46" i="2"/>
  <c r="ANG45" i="2"/>
  <c r="PH13" i="2"/>
  <c r="RQ13" i="2" s="1"/>
  <c r="AXH14" i="2"/>
  <c r="AXL14" i="2" s="1"/>
  <c r="AXM12"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SS6"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E12" i="2"/>
  <c r="AIX58" i="2"/>
  <c r="ANI52" i="2"/>
  <c r="BDS6" i="2"/>
  <c r="ANG52" i="2"/>
  <c r="ANJ52" i="2"/>
  <c r="BCC31" i="2"/>
  <c r="AIS61" i="2"/>
  <c r="BCX39" i="2"/>
  <c r="ADZ74" i="2"/>
  <c r="AXG32" i="2"/>
  <c r="BCF11" i="2"/>
  <c r="BCJ11" i="2" s="1"/>
  <c r="ADZ71" i="2"/>
  <c r="AIX67"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U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1" i="2"/>
  <c r="IU33" i="2"/>
  <c r="A7" i="2"/>
  <c r="A5" i="2"/>
  <c r="A4" i="2"/>
  <c r="A40" i="2"/>
  <c r="A38" i="2"/>
  <c r="A39" i="2"/>
  <c r="A37" i="2"/>
  <c r="IF8" i="2"/>
  <c r="IN8" i="2" s="1"/>
  <c r="IU31" i="2"/>
  <c r="IF7" i="2"/>
  <c r="IN7" i="2" s="1"/>
  <c r="IU30" i="2"/>
  <c r="IU28" i="2"/>
  <c r="IF6" i="2"/>
  <c r="IN6" i="2" s="1"/>
  <c r="IU29" i="2"/>
  <c r="IF5" i="2"/>
  <c r="IN5" i="2" s="1"/>
  <c r="IU26" i="2"/>
  <c r="IU23" i="2"/>
  <c r="IU22" i="2"/>
  <c r="IF3" i="2"/>
  <c r="IN3" i="2" s="1"/>
  <c r="G54" i="28"/>
  <c r="D54" i="28"/>
  <c r="DH6" i="2"/>
  <c r="DP6" i="2" s="1"/>
  <c r="BCY19" i="2" l="1"/>
  <c r="IU25" i="2"/>
  <c r="ZC58" i="2"/>
  <c r="ZC18" i="2" s="1"/>
  <c r="ZC60" i="2"/>
  <c r="ZC20" i="2" s="1"/>
  <c r="ANL66" i="2"/>
  <c r="ANP66" i="2" s="1"/>
  <c r="ANL47" i="2"/>
  <c r="ANP47" i="2" s="1"/>
  <c r="ZC59" i="2"/>
  <c r="ZC19" i="2" s="1"/>
  <c r="BCW28" i="2"/>
  <c r="BDB28" i="2"/>
  <c r="BDC28" i="2"/>
  <c r="BCV28" i="2"/>
  <c r="BCT28" i="2"/>
  <c r="BCZ28" i="2" s="1"/>
  <c r="BDA28" i="2"/>
  <c r="BCV27" i="2"/>
  <c r="BCX28" i="2"/>
  <c r="BCY28" i="2" s="1"/>
  <c r="BCR67" i="2" s="1"/>
  <c r="BCS67" i="2" s="1"/>
  <c r="BCX26" i="2"/>
  <c r="BCT27" i="2"/>
  <c r="BCT26" i="2"/>
  <c r="BCX27" i="2"/>
  <c r="BCW27" i="2"/>
  <c r="BCV26" i="2"/>
  <c r="BDK28" i="2"/>
  <c r="BCW26" i="2"/>
  <c r="ANL68" i="2"/>
  <c r="ANP68" i="2" s="1"/>
  <c r="AXM11" i="2"/>
  <c r="AXM14" i="2"/>
  <c r="ZC51" i="2"/>
  <c r="ZC11" i="2" s="1"/>
  <c r="AXM13" i="2"/>
  <c r="ANL44" i="2"/>
  <c r="ANP44" i="2" s="1"/>
  <c r="AXP14" i="2"/>
  <c r="ANK67" i="2"/>
  <c r="ZC52" i="2"/>
  <c r="ZC12" i="2" s="1"/>
  <c r="ZC53" i="2"/>
  <c r="ZC13" i="2" s="1"/>
  <c r="NU32" i="2"/>
  <c r="IW34" i="2"/>
  <c r="IW33" i="2"/>
  <c r="NU34" i="2"/>
  <c r="AXO11" i="2"/>
  <c r="NU31" i="2"/>
  <c r="AI55" i="28" s="1"/>
  <c r="AI67" i="28" s="1"/>
  <c r="BDS34" i="2"/>
  <c r="ANK44" i="2"/>
  <c r="ZC54" i="2"/>
  <c r="ZC14" i="2" s="1"/>
  <c r="NU33" i="2"/>
  <c r="NU5" i="2"/>
  <c r="ANK66" i="2"/>
  <c r="NU6" i="2"/>
  <c r="ANK45" i="2"/>
  <c r="IW39" i="2"/>
  <c r="ANK65" i="2"/>
  <c r="ANK46" i="2"/>
  <c r="ANL65" i="2"/>
  <c r="ANP65" i="2" s="1"/>
  <c r="ADU47" i="2"/>
  <c r="PH18" i="2"/>
  <c r="RQ18" i="2" s="1"/>
  <c r="AYD52" i="2"/>
  <c r="AYE52" i="2"/>
  <c r="ADW80" i="2"/>
  <c r="NU7" i="2"/>
  <c r="ASR14" i="2"/>
  <c r="BCV33" i="2"/>
  <c r="AXN13" i="2"/>
  <c r="AWZ52" i="2"/>
  <c r="AXA52" i="2" s="1"/>
  <c r="AXN14" i="2"/>
  <c r="AXQ11" i="2"/>
  <c r="AXR12" i="2"/>
  <c r="AWZ53" i="2"/>
  <c r="AXA53" i="2" s="1"/>
  <c r="AXJ53" i="2" s="1"/>
  <c r="AXQ12" i="2"/>
  <c r="AXR11" i="2"/>
  <c r="AXO13" i="2"/>
  <c r="AXP12" i="2"/>
  <c r="AXR13" i="2"/>
  <c r="AXP11" i="2"/>
  <c r="AWZ51" i="2"/>
  <c r="AXA51" i="2" s="1"/>
  <c r="AXQ14" i="2"/>
  <c r="AXN11" i="2"/>
  <c r="AXP13" i="2"/>
  <c r="AWZ54" i="2"/>
  <c r="AXA54" i="2" s="1"/>
  <c r="AXN12" i="2"/>
  <c r="AXR14" i="2"/>
  <c r="AXQ13" i="2"/>
  <c r="AXO12" i="2"/>
  <c r="AXO14" i="2"/>
  <c r="ADU79" i="2"/>
  <c r="ZC47" i="2"/>
  <c r="ZC7" i="2" s="1"/>
  <c r="BCT34" i="2"/>
  <c r="ANL67" i="2"/>
  <c r="ANP67" i="2" s="1"/>
  <c r="BCT32" i="2"/>
  <c r="BDK34" i="2"/>
  <c r="ANK68" i="2"/>
  <c r="BCW32" i="2"/>
  <c r="BCW33" i="2"/>
  <c r="BCU32" i="2"/>
  <c r="BCU33" i="2"/>
  <c r="BCV32" i="2"/>
  <c r="BCX32" i="2"/>
  <c r="BCX34" i="2"/>
  <c r="BCU34" i="2"/>
  <c r="BCT33" i="2"/>
  <c r="BCZ33" i="2" s="1"/>
  <c r="BDD33" i="2" s="1"/>
  <c r="BCV34" i="2"/>
  <c r="BCX33" i="2"/>
  <c r="BCW34" i="2"/>
  <c r="BDB34" i="2"/>
  <c r="BDC34" i="2"/>
  <c r="BDS33" i="2"/>
  <c r="ADU80" i="2"/>
  <c r="ADZ80" i="2"/>
  <c r="ZC46" i="2"/>
  <c r="ZC6" i="2" s="1"/>
  <c r="ADU77" i="2"/>
  <c r="ADU78" i="2"/>
  <c r="WO14" i="2"/>
  <c r="ADY79" i="2"/>
  <c r="ANL45" i="2"/>
  <c r="ANP45" i="2" s="1"/>
  <c r="IW38" i="2"/>
  <c r="ADY78" i="2"/>
  <c r="AOE53" i="2"/>
  <c r="AOO52" i="2" s="1"/>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R71" i="28"/>
  <c r="O70" i="28"/>
  <c r="Q53" i="28"/>
  <c r="R61" i="28" s="1"/>
  <c r="R69" i="28" s="1"/>
  <c r="R68" i="28"/>
  <c r="R60" i="28"/>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SB3" i="2"/>
  <c r="SJ3" i="2" s="1"/>
  <c r="AXJ54" i="2"/>
  <c r="AXI54" i="2"/>
  <c r="AXK54" i="2"/>
  <c r="ASK67" i="2"/>
  <c r="ASM67" i="2"/>
  <c r="ASG67" i="2"/>
  <c r="ASF67" i="2"/>
  <c r="ASH67" i="2"/>
  <c r="ASL67" i="2"/>
  <c r="ASD67" i="2"/>
  <c r="ASE67" i="2"/>
  <c r="AXO18" i="2"/>
  <c r="AXR18" i="2"/>
  <c r="AXM18" i="2"/>
  <c r="AXP18" i="2"/>
  <c r="AXN18" i="2"/>
  <c r="AXQ18" i="2"/>
  <c r="AWZ66" i="2"/>
  <c r="AXA66" i="2" s="1"/>
  <c r="ZD14" i="2"/>
  <c r="ABM14"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I51" i="2"/>
  <c r="AXK51" i="2"/>
  <c r="AXJ51" i="2"/>
  <c r="AWZ45" i="2"/>
  <c r="AXA45" i="2" s="1"/>
  <c r="AXN32" i="2"/>
  <c r="AXQ34" i="2"/>
  <c r="ASM58" i="2"/>
  <c r="ASD58" i="2"/>
  <c r="ASF58" i="2"/>
  <c r="ASE58" i="2"/>
  <c r="ASG58" i="2"/>
  <c r="ASL58" i="2"/>
  <c r="ASK58" i="2"/>
  <c r="ASH58" i="2"/>
  <c r="ZD21" i="2"/>
  <c r="ZD18" i="2"/>
  <c r="ABM18" i="2" s="1"/>
  <c r="ZD19" i="2"/>
  <c r="ZD20"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2" i="2"/>
  <c r="ND7" i="2"/>
  <c r="NL7" i="2" s="1"/>
  <c r="NS30" i="2"/>
  <c r="N60" i="28"/>
  <c r="N62" i="28"/>
  <c r="N58" i="28"/>
  <c r="N61" i="28"/>
  <c r="N63" i="28"/>
  <c r="DW33" i="2"/>
  <c r="DW32" i="2"/>
  <c r="DW23" i="2"/>
  <c r="DW22" i="2"/>
  <c r="IG8" i="2"/>
  <c r="IJ8" i="2"/>
  <c r="II8" i="2"/>
  <c r="IK8" i="2"/>
  <c r="IH8" i="2"/>
  <c r="IG5" i="2"/>
  <c r="IJ5" i="2"/>
  <c r="II5" i="2"/>
  <c r="IH5" i="2"/>
  <c r="IK5" i="2"/>
  <c r="IG6" i="2"/>
  <c r="II6" i="2"/>
  <c r="IH6" i="2"/>
  <c r="IK6" i="2"/>
  <c r="IJ6" i="2"/>
  <c r="IG3" i="2"/>
  <c r="IH3" i="2"/>
  <c r="IK3" i="2"/>
  <c r="IJ3" i="2"/>
  <c r="II3" i="2"/>
  <c r="IG7" i="2"/>
  <c r="IH7" i="2"/>
  <c r="IK7" i="2"/>
  <c r="IJ7" i="2"/>
  <c r="II7" i="2"/>
  <c r="AA23" i="1"/>
  <c r="AA25" i="1"/>
  <c r="T22" i="1"/>
  <c r="T24" i="1"/>
  <c r="T25" i="1"/>
  <c r="AB22" i="1"/>
  <c r="AB23" i="1"/>
  <c r="AB24" i="1"/>
  <c r="DO6" i="2" s="1"/>
  <c r="AB25" i="1"/>
  <c r="AB15" i="1"/>
  <c r="AA24" i="1"/>
  <c r="DN6" i="2" s="1"/>
  <c r="AA15" i="1"/>
  <c r="AA22" i="1"/>
  <c r="SQ23" i="2" l="1"/>
  <c r="ZD11" i="2"/>
  <c r="ABM11" i="2" s="1"/>
  <c r="N66" i="28"/>
  <c r="ZD12" i="2"/>
  <c r="ABM12" i="2" s="1"/>
  <c r="ANV46" i="2"/>
  <c r="ANQ65" i="2"/>
  <c r="BCY27" i="2"/>
  <c r="BCY26" i="2"/>
  <c r="ANQ66" i="2"/>
  <c r="ANQ68" i="2"/>
  <c r="SQ30" i="2"/>
  <c r="ANQ67" i="2"/>
  <c r="ANV66" i="2"/>
  <c r="XO23" i="2"/>
  <c r="AA55" i="28"/>
  <c r="AB66" i="28" s="1"/>
  <c r="ANR46" i="2"/>
  <c r="NS31" i="2"/>
  <c r="SB7" i="2"/>
  <c r="SG7" i="2" s="1"/>
  <c r="ANS68" i="2"/>
  <c r="ANR66" i="2"/>
  <c r="AK51" i="28"/>
  <c r="AI62" i="28" s="1"/>
  <c r="ANU67" i="2"/>
  <c r="ANS66" i="2"/>
  <c r="ANV68" i="2"/>
  <c r="ANT46" i="2"/>
  <c r="BCY34" i="2"/>
  <c r="ANR68" i="2"/>
  <c r="ANU66" i="2"/>
  <c r="ANT45" i="2"/>
  <c r="ANU68" i="2"/>
  <c r="ANT68" i="2"/>
  <c r="AXF51" i="2"/>
  <c r="ANU65" i="2"/>
  <c r="AXK53" i="2"/>
  <c r="AK55" i="28"/>
  <c r="AL66" i="28" s="1"/>
  <c r="ANR67" i="2"/>
  <c r="ANQ44" i="2"/>
  <c r="ANT67" i="2"/>
  <c r="ANT65" i="2"/>
  <c r="ANS67" i="2"/>
  <c r="ANT66" i="2"/>
  <c r="AXI53" i="2"/>
  <c r="ANS65" i="2"/>
  <c r="ANV65" i="2"/>
  <c r="ANR65" i="2"/>
  <c r="ANV67" i="2"/>
  <c r="AXB54" i="2"/>
  <c r="AXH54" i="2" s="1"/>
  <c r="AXL54" i="2" s="1"/>
  <c r="AXD53" i="2"/>
  <c r="SQ25" i="2"/>
  <c r="ANR44" i="2"/>
  <c r="ANT44" i="2"/>
  <c r="ANS44" i="2"/>
  <c r="ANU47" i="2"/>
  <c r="ANR45" i="2"/>
  <c r="SQ31" i="2"/>
  <c r="ANU46" i="2"/>
  <c r="ANT47" i="2"/>
  <c r="ANR47" i="2"/>
  <c r="ANS45" i="2"/>
  <c r="ANU44" i="2"/>
  <c r="ANS46" i="2"/>
  <c r="ANS47" i="2"/>
  <c r="ANV44" i="2"/>
  <c r="AXF52" i="2"/>
  <c r="ANQ45" i="2"/>
  <c r="AXD52" i="2"/>
  <c r="ANV45" i="2"/>
  <c r="AXJ52" i="2"/>
  <c r="ANQ47" i="2"/>
  <c r="ANU45" i="2"/>
  <c r="ANV47" i="2"/>
  <c r="NS33" i="2"/>
  <c r="ANQ46" i="2"/>
  <c r="IJ4" i="2"/>
  <c r="AXB52" i="2"/>
  <c r="AXB53" i="2"/>
  <c r="AXE51" i="2"/>
  <c r="AXE53" i="2"/>
  <c r="AXK52" i="2"/>
  <c r="AXI52" i="2"/>
  <c r="AXD51" i="2"/>
  <c r="AXF54" i="2"/>
  <c r="AXB51" i="2"/>
  <c r="AXC54" i="2"/>
  <c r="AXF53" i="2"/>
  <c r="AXD54" i="2"/>
  <c r="IG4" i="2"/>
  <c r="AXE54" i="2"/>
  <c r="II4" i="2"/>
  <c r="AXC53" i="2"/>
  <c r="AWZ50" i="2"/>
  <c r="IH4" i="2"/>
  <c r="AXC52" i="2"/>
  <c r="AXC51" i="2"/>
  <c r="AXE52" i="2"/>
  <c r="IK4" i="2"/>
  <c r="WZ3" i="2"/>
  <c r="XH3" i="2" s="1"/>
  <c r="XO22" i="2"/>
  <c r="SQ24" i="2"/>
  <c r="N59" i="28"/>
  <c r="AEA80" i="2"/>
  <c r="AEA40" i="2" s="1"/>
  <c r="SB4" i="2"/>
  <c r="SJ4" i="2" s="1"/>
  <c r="BCY32" i="2"/>
  <c r="BCY33" i="2"/>
  <c r="AEA78" i="2"/>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6" i="2"/>
  <c r="IM6" i="2"/>
  <c r="IL5" i="2"/>
  <c r="IM7" i="2"/>
  <c r="IM5" i="2"/>
  <c r="X68" i="28" l="1"/>
  <c r="SC7" i="2"/>
  <c r="SI7" i="2" s="1"/>
  <c r="SD7" i="2"/>
  <c r="ANW68" i="2"/>
  <c r="ANW28" i="2" s="1"/>
  <c r="AH68" i="28"/>
  <c r="AH64" i="28"/>
  <c r="SJ7" i="2"/>
  <c r="SF7" i="2"/>
  <c r="SH7" i="2" s="1"/>
  <c r="SE7" i="2"/>
  <c r="AXG51" i="2"/>
  <c r="AGK34" i="2"/>
  <c r="ANW44" i="2"/>
  <c r="ANW4" i="2" s="1"/>
  <c r="AXH51" i="2"/>
  <c r="AXL51" i="2" s="1"/>
  <c r="AXM52" i="2" s="1"/>
  <c r="AXH53" i="2"/>
  <c r="AXL53" i="2" s="1"/>
  <c r="IL4" i="2"/>
  <c r="ANW66" i="2"/>
  <c r="ANW26" i="2" s="1"/>
  <c r="ANW45" i="2"/>
  <c r="ANW5" i="2" s="1"/>
  <c r="ANW65" i="2"/>
  <c r="ANW25" i="2" s="1"/>
  <c r="ANX28" i="2" s="1"/>
  <c r="BCG74" i="2"/>
  <c r="AXG52" i="2"/>
  <c r="AXH52" i="2"/>
  <c r="AXL52" i="2" s="1"/>
  <c r="ANW46" i="2"/>
  <c r="ANW6" i="2" s="1"/>
  <c r="ANW47" i="2"/>
  <c r="ANW7" i="2" s="1"/>
  <c r="AXG53" i="2"/>
  <c r="AXG54" i="2"/>
  <c r="IM4" i="2"/>
  <c r="SF4" i="2"/>
  <c r="SD4" i="2"/>
  <c r="SC4" i="2"/>
  <c r="SI4" i="2" s="1"/>
  <c r="SE4" i="2"/>
  <c r="SG4" i="2"/>
  <c r="AEB39" i="2"/>
  <c r="AGK39" i="2" s="1"/>
  <c r="AEB40" i="2"/>
  <c r="AGK40" i="2" s="1"/>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XF3" i="2"/>
  <c r="ASJ72" i="2"/>
  <c r="ASN72" i="2" s="1"/>
  <c r="BCF51" i="2"/>
  <c r="BCJ51" i="2" s="1"/>
  <c r="SH3" i="2"/>
  <c r="AXH46" i="2"/>
  <c r="AXL46" i="2" s="1"/>
  <c r="NJ7" i="2"/>
  <c r="AXH45" i="2"/>
  <c r="AXL45" i="2" s="1"/>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G44" i="2"/>
  <c r="BCE51" i="2"/>
  <c r="SI3" i="2"/>
  <c r="BBX60" i="2"/>
  <c r="BBY60" i="2" s="1"/>
  <c r="AXG77" i="2"/>
  <c r="BCM19" i="2"/>
  <c r="BCL19" i="2"/>
  <c r="AXG46" i="2"/>
  <c r="ASP60" i="2"/>
  <c r="AHM19" i="2"/>
  <c r="ACO28"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NX4" i="2" l="1"/>
  <c r="AQG4" i="2" s="1"/>
  <c r="ANX27" i="2"/>
  <c r="AQG27" i="2" s="1"/>
  <c r="ANX26" i="2"/>
  <c r="ANX25" i="2"/>
  <c r="AQG25" i="2" s="1"/>
  <c r="AXO53" i="2"/>
  <c r="SH4" i="2"/>
  <c r="AXN52" i="2"/>
  <c r="AXP54" i="2"/>
  <c r="AXQ51" i="2"/>
  <c r="AXO51" i="2"/>
  <c r="AXQ54" i="2"/>
  <c r="AXR51" i="2"/>
  <c r="AXQ53" i="2"/>
  <c r="AXO52" i="2"/>
  <c r="AXN53" i="2"/>
  <c r="AXR54" i="2"/>
  <c r="AXR52" i="2"/>
  <c r="ACO27" i="2"/>
  <c r="ANX5" i="2"/>
  <c r="AXO54" i="2"/>
  <c r="AXN51" i="2"/>
  <c r="AXR53" i="2"/>
  <c r="AXN54" i="2"/>
  <c r="AXP52" i="2"/>
  <c r="AXP53" i="2"/>
  <c r="AXP51" i="2"/>
  <c r="AXQ52" i="2"/>
  <c r="ANX6" i="2"/>
  <c r="AIZ4" i="2"/>
  <c r="ALI4" i="2" s="1"/>
  <c r="AHM12" i="2"/>
  <c r="AR66" i="28"/>
  <c r="AIZ5" i="2"/>
  <c r="ALI5" i="2" s="1"/>
  <c r="AIZ6" i="2"/>
  <c r="ALI6" i="2" s="1"/>
  <c r="AB28" i="1"/>
  <c r="AR60" i="28"/>
  <c r="NH3" i="2"/>
  <c r="AYA66" i="2"/>
  <c r="ACO33" i="2"/>
  <c r="AYA68" i="2"/>
  <c r="BCY45" i="2"/>
  <c r="NI3" i="2"/>
  <c r="X64" i="28"/>
  <c r="NE3" i="2"/>
  <c r="AH60" i="28"/>
  <c r="NG3" i="2"/>
  <c r="NF3" i="2"/>
  <c r="XG8" i="2"/>
  <c r="AHM20"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CO25" i="2"/>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DQ6" i="2"/>
  <c r="DQ5" i="2"/>
  <c r="DQ3" i="2"/>
  <c r="DQ7" i="2"/>
  <c r="DQ4" i="2"/>
  <c r="IP8" i="2"/>
  <c r="IR8" i="2"/>
  <c r="IQ8" i="2"/>
  <c r="IR7" i="2"/>
  <c r="IQ7" i="2"/>
  <c r="IP7" i="2"/>
  <c r="IQ4" i="2"/>
  <c r="IP4" i="2"/>
  <c r="IR4" i="2"/>
  <c r="IQ5" i="2"/>
  <c r="IP5" i="2"/>
  <c r="IP3" i="2"/>
  <c r="IR3" i="2"/>
  <c r="IQ3" i="2"/>
  <c r="IR5" i="2"/>
  <c r="IQ6" i="2"/>
  <c r="IP6" i="2"/>
  <c r="IR6" i="2"/>
  <c r="AMK26" i="2" l="1"/>
  <c r="AXS52" i="2"/>
  <c r="AXS12" i="2" s="1"/>
  <c r="AHK28" i="2"/>
  <c r="AXS54" i="2"/>
  <c r="AXS14" i="2" s="1"/>
  <c r="AXS53" i="2"/>
  <c r="AXS13" i="2" s="1"/>
  <c r="AXS51" i="2"/>
  <c r="AXS11" i="2" s="1"/>
  <c r="ACA5" i="2"/>
  <c r="ABZ5" i="2"/>
  <c r="ACC5" i="2"/>
  <c r="ABY5" i="2"/>
  <c r="ACB5" i="2"/>
  <c r="AHK29" i="2"/>
  <c r="XG4" i="2"/>
  <c r="AHM7" i="2"/>
  <c r="AHM4" i="2"/>
  <c r="AMI22" i="2" s="1"/>
  <c r="AHM6" i="2"/>
  <c r="NJ3" i="2"/>
  <c r="AHM5" i="2"/>
  <c r="NK3" i="2"/>
  <c r="NM8" i="2" s="1"/>
  <c r="ASV13" i="2"/>
  <c r="AMI25" i="2"/>
  <c r="ASV14" i="2"/>
  <c r="AMK25" i="2"/>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ARG29" i="2" l="1"/>
  <c r="ACD5" i="2"/>
  <c r="SK5" i="2"/>
  <c r="SK6" i="2"/>
  <c r="AGW7" i="2"/>
  <c r="AQR6" i="2"/>
  <c r="AQZ6" i="2" s="1"/>
  <c r="NM4" i="2"/>
  <c r="AMI23" i="2"/>
  <c r="BW51" i="28"/>
  <c r="BV58" i="28" s="1"/>
  <c r="NM7" i="2"/>
  <c r="BY51" i="28"/>
  <c r="BW62" i="28" s="1"/>
  <c r="CE62" i="28" s="1"/>
  <c r="ALT3" i="2"/>
  <c r="AMB3" i="2" s="1"/>
  <c r="AGY7" i="2"/>
  <c r="SK7" i="2"/>
  <c r="NM3" i="2"/>
  <c r="NM5" i="2"/>
  <c r="CG54" i="28"/>
  <c r="CF61" i="28" s="1"/>
  <c r="SK4" i="2"/>
  <c r="AVE14" i="2"/>
  <c r="NM6" i="2"/>
  <c r="AVE13" i="2"/>
  <c r="AHA7" i="2"/>
  <c r="ARG28" i="2"/>
  <c r="CI54" i="28"/>
  <c r="CG66" i="28" s="1"/>
  <c r="SK8" i="2"/>
  <c r="ABZ3" i="2"/>
  <c r="ABY3" i="2"/>
  <c r="ACC3" i="2"/>
  <c r="AG61" i="28"/>
  <c r="BA61" i="28"/>
  <c r="AQ61" i="28"/>
  <c r="ACB3" i="2"/>
  <c r="W61" i="28"/>
  <c r="AMK14" i="2"/>
  <c r="V61" i="28"/>
  <c r="U61" i="28" s="1"/>
  <c r="AF61" i="28"/>
  <c r="AE61" i="28" s="1"/>
  <c r="AGZ7" i="2"/>
  <c r="AGX7" i="2"/>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BAC12" i="2"/>
  <c r="AWG14" i="2" s="1"/>
  <c r="AVE12" i="2"/>
  <c r="ACE8" i="2"/>
  <c r="AHB4" i="2"/>
  <c r="BF73" i="28"/>
  <c r="BM68" i="28"/>
  <c r="BZ72" i="28"/>
  <c r="AV75" i="28"/>
  <c r="AT79" i="28" s="1"/>
  <c r="BC72" i="28"/>
  <c r="BW72" i="28"/>
  <c r="CJ70" i="28"/>
  <c r="BO53" i="28"/>
  <c r="BP61" i="28" s="1"/>
  <c r="BM53" i="28"/>
  <c r="AS73" i="28"/>
  <c r="BA69" i="28"/>
  <c r="AZ69" i="28"/>
  <c r="AY13" i="26"/>
  <c r="AY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HC7" i="2" l="1"/>
  <c r="AWG12" i="2"/>
  <c r="ALW3" i="2"/>
  <c r="ALY3" i="2"/>
  <c r="BV64" i="28"/>
  <c r="AQT6" i="2"/>
  <c r="AQU6" i="2"/>
  <c r="AQW6" i="2"/>
  <c r="CG68" i="28"/>
  <c r="AQV6" i="2"/>
  <c r="SM5" i="2"/>
  <c r="AQS6" i="2"/>
  <c r="ALZ5" i="2"/>
  <c r="CD62" i="28"/>
  <c r="CC62" i="28" s="1"/>
  <c r="BW61" i="28"/>
  <c r="CE61" i="28" s="1"/>
  <c r="SN6" i="2"/>
  <c r="ALX3" i="2"/>
  <c r="ALV3" i="2"/>
  <c r="ALU3" i="2"/>
  <c r="SN7" i="2"/>
  <c r="SM4" i="2"/>
  <c r="SN3" i="2"/>
  <c r="SM7" i="2"/>
  <c r="ARG24" i="2"/>
  <c r="AQR4" i="2"/>
  <c r="AQZ4" i="2" s="1"/>
  <c r="NO5" i="2"/>
  <c r="NP3" i="2"/>
  <c r="NO3" i="2"/>
  <c r="NO4" i="2"/>
  <c r="NP4" i="2"/>
  <c r="NP7" i="2"/>
  <c r="NO7" i="2"/>
  <c r="NO6" i="2"/>
  <c r="NN5" i="2"/>
  <c r="NN4" i="2"/>
  <c r="NP6" i="2"/>
  <c r="NN3" i="2"/>
  <c r="NN6" i="2"/>
  <c r="NN7" i="2"/>
  <c r="SL8" i="2"/>
  <c r="NP8" i="2"/>
  <c r="NO8" i="2"/>
  <c r="NN8" i="2"/>
  <c r="NP5" i="2"/>
  <c r="SM8" i="2"/>
  <c r="SL7" i="2"/>
  <c r="ARI14" i="2"/>
  <c r="SL5" i="2"/>
  <c r="SL3" i="2"/>
  <c r="SN5" i="2"/>
  <c r="ARG25" i="2"/>
  <c r="SL6" i="2"/>
  <c r="SL4" i="2"/>
  <c r="SN4" i="2"/>
  <c r="AHB7" i="2"/>
  <c r="SM3" i="2"/>
  <c r="CF67" i="28"/>
  <c r="SN8" i="2"/>
  <c r="SM6" i="2"/>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AQX6" i="2" l="1"/>
  <c r="BBC25" i="2"/>
  <c r="ALZ3" i="2"/>
  <c r="CD61" i="28"/>
  <c r="AY16" i="26" s="1"/>
  <c r="AQY6" i="2"/>
  <c r="AMA3" i="2"/>
  <c r="AZ16" i="26"/>
  <c r="AQW4" i="2"/>
  <c r="AQT4" i="2"/>
  <c r="AQU4" i="2"/>
  <c r="NQ3" i="2"/>
  <c r="NO12" i="2" s="1"/>
  <c r="NO22" i="2" s="1"/>
  <c r="AQS4" i="2"/>
  <c r="AQV4" i="2"/>
  <c r="SO5" i="2"/>
  <c r="NQ7" i="2"/>
  <c r="ACG3" i="2"/>
  <c r="SO7" i="2"/>
  <c r="NQ6" i="2"/>
  <c r="NQ4" i="2"/>
  <c r="NQ5" i="2"/>
  <c r="SO6" i="2"/>
  <c r="NQ8" i="2"/>
  <c r="SO4" i="2"/>
  <c r="SO8" i="2"/>
  <c r="SO3" i="2"/>
  <c r="SQ13" i="2" s="1"/>
  <c r="AQV8" i="2"/>
  <c r="AQT8" i="2"/>
  <c r="AQY8" i="2" s="1"/>
  <c r="ACG8" i="2"/>
  <c r="ACG6" i="2"/>
  <c r="ACG5" i="2"/>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NO14" i="2"/>
  <c r="NO17"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NO18" i="2" l="1"/>
  <c r="NO24" i="2"/>
  <c r="NO19" i="2"/>
  <c r="NO27" i="2"/>
  <c r="NO26" i="2"/>
  <c r="NS15" i="2"/>
  <c r="NO20" i="2"/>
  <c r="NO21" i="2"/>
  <c r="NO25" i="2"/>
  <c r="NO23" i="2"/>
  <c r="NO13" i="2"/>
  <c r="NO16" i="2"/>
  <c r="AQY4" i="2"/>
  <c r="NO15" i="2"/>
  <c r="AQX4" i="2"/>
  <c r="SN12" i="2"/>
  <c r="SN19" i="2" s="1"/>
  <c r="NS14" i="2"/>
  <c r="NS13" i="2"/>
  <c r="ACJ3" i="2"/>
  <c r="SL12" i="2"/>
  <c r="SL13" i="2" s="1"/>
  <c r="SQ15" i="2"/>
  <c r="CP59" i="28"/>
  <c r="NS16" i="2"/>
  <c r="NP12" i="2"/>
  <c r="NP19" i="2" s="1"/>
  <c r="ACH7" i="2"/>
  <c r="SQ14" i="2"/>
  <c r="AM54" i="28" s="1"/>
  <c r="AQ54" i="28" s="1"/>
  <c r="ACJ6" i="2"/>
  <c r="ACI6" i="2"/>
  <c r="NN12" i="2"/>
  <c r="NM12" i="2"/>
  <c r="ACI8" i="2"/>
  <c r="ACH6" i="2"/>
  <c r="BAQ4" i="2"/>
  <c r="BAO4" i="2"/>
  <c r="ACJ8" i="2"/>
  <c r="ACH4" i="2"/>
  <c r="AQX8" i="2"/>
  <c r="SK12" i="2"/>
  <c r="SK18" i="2" s="1"/>
  <c r="SM12" i="2"/>
  <c r="SM23" i="2" s="1"/>
  <c r="BAN3" i="2"/>
  <c r="BAV3" i="2" s="1"/>
  <c r="SQ16" i="2"/>
  <c r="ACI7" i="2"/>
  <c r="ACJ4" i="2"/>
  <c r="ACJ5" i="2"/>
  <c r="ACH8" i="2"/>
  <c r="ACH5" i="2"/>
  <c r="ACI5" i="2"/>
  <c r="ACH3" i="2"/>
  <c r="ACI4" i="2"/>
  <c r="ACI3" i="2"/>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P74" i="28"/>
  <c r="BN81" i="28" s="1"/>
  <c r="BZ73" i="28"/>
  <c r="BW75" i="28" s="1"/>
  <c r="BX78" i="28" s="1"/>
  <c r="BK10" i="26"/>
  <c r="U73" i="28"/>
  <c r="DA64" i="28"/>
  <c r="CJ73" i="28"/>
  <c r="CH80" i="28" s="1"/>
  <c r="CJ69" i="28"/>
  <c r="CO69" i="28" s="1"/>
  <c r="CO61" i="28"/>
  <c r="CN61" i="28"/>
  <c r="CQ65" i="28"/>
  <c r="AM51" i="28"/>
  <c r="AQ51" i="28" s="1"/>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N20" i="2" l="1"/>
  <c r="SN18" i="2"/>
  <c r="SN26" i="2"/>
  <c r="SN21" i="2"/>
  <c r="SN16" i="2"/>
  <c r="SN22" i="2"/>
  <c r="SN17" i="2"/>
  <c r="SN23" i="2"/>
  <c r="SN24" i="2"/>
  <c r="SN14" i="2"/>
  <c r="SN15" i="2"/>
  <c r="SN13" i="2"/>
  <c r="SN25" i="2"/>
  <c r="AC51" i="28"/>
  <c r="AG51" i="28" s="1"/>
  <c r="SL26" i="2"/>
  <c r="SL19" i="2"/>
  <c r="AM52" i="28"/>
  <c r="AQ52" i="28" s="1"/>
  <c r="SK13" i="2"/>
  <c r="SK19" i="2"/>
  <c r="SL22" i="2"/>
  <c r="SK26" i="2"/>
  <c r="SL21" i="2"/>
  <c r="SL18" i="2"/>
  <c r="SL25" i="2"/>
  <c r="SN27" i="2"/>
  <c r="AC52" i="28"/>
  <c r="AG52" i="28" s="1"/>
  <c r="ACK6" i="2"/>
  <c r="AM55" i="28"/>
  <c r="AQ55" i="28" s="1"/>
  <c r="AC54" i="28"/>
  <c r="AG54" i="28" s="1"/>
  <c r="AC56" i="28"/>
  <c r="X75" i="28" s="1"/>
  <c r="NP18" i="2"/>
  <c r="SL23" i="2"/>
  <c r="BAP3" i="2"/>
  <c r="BAR3" i="2"/>
  <c r="BAQ3" i="2"/>
  <c r="BAO3" i="2"/>
  <c r="SK25" i="2"/>
  <c r="SK15" i="2"/>
  <c r="SK20" i="2"/>
  <c r="SK16" i="2"/>
  <c r="SK22" i="2"/>
  <c r="SK21" i="2"/>
  <c r="SK27" i="2"/>
  <c r="SK17" i="2"/>
  <c r="SK24" i="2"/>
  <c r="SK23" i="2"/>
  <c r="SM26" i="2"/>
  <c r="AC53" i="28"/>
  <c r="AG53" i="28" s="1"/>
  <c r="SK14" i="2"/>
  <c r="AC55" i="28"/>
  <c r="AG55" i="28" s="1"/>
  <c r="NP20" i="2"/>
  <c r="SL14" i="2"/>
  <c r="NP23" i="2"/>
  <c r="NP24" i="2"/>
  <c r="BAT4" i="2"/>
  <c r="SM27" i="2"/>
  <c r="BAU4" i="2"/>
  <c r="NP22" i="2"/>
  <c r="SM14" i="2"/>
  <c r="SM15" i="2"/>
  <c r="SM21" i="2"/>
  <c r="SL27" i="2"/>
  <c r="SM24" i="2"/>
  <c r="SL16" i="2"/>
  <c r="SL17" i="2"/>
  <c r="NP17" i="2"/>
  <c r="SL24" i="2"/>
  <c r="NP21" i="2"/>
  <c r="NP16" i="2"/>
  <c r="NP27" i="2"/>
  <c r="NP25" i="2"/>
  <c r="NP26" i="2"/>
  <c r="NP14" i="2"/>
  <c r="SL15" i="2"/>
  <c r="NP13" i="2"/>
  <c r="SL20" i="2"/>
  <c r="SM22" i="2"/>
  <c r="NP15" i="2"/>
  <c r="SM19" i="2"/>
  <c r="SM25" i="2"/>
  <c r="SM20" i="2"/>
  <c r="AM53" i="28"/>
  <c r="AQ53" i="28" s="1"/>
  <c r="SM13" i="2"/>
  <c r="AM56" i="28"/>
  <c r="AQ56" i="28" s="1"/>
  <c r="SM17" i="2"/>
  <c r="ACK3" i="2"/>
  <c r="ACG12" i="2" s="1"/>
  <c r="ACG23" i="2" s="1"/>
  <c r="NM21" i="2"/>
  <c r="NM16" i="2"/>
  <c r="NM18" i="2"/>
  <c r="NM24" i="2"/>
  <c r="NM14" i="2"/>
  <c r="NM23" i="2"/>
  <c r="NM15" i="2"/>
  <c r="NM27" i="2"/>
  <c r="NM25" i="2"/>
  <c r="NM17" i="2"/>
  <c r="NM22" i="2"/>
  <c r="NM20" i="2"/>
  <c r="NM19" i="2"/>
  <c r="NM26" i="2"/>
  <c r="NM13" i="2"/>
  <c r="BAS3" i="2"/>
  <c r="SM16" i="2"/>
  <c r="ACK8" i="2"/>
  <c r="NN15" i="2"/>
  <c r="NN24" i="2"/>
  <c r="NN23" i="2"/>
  <c r="NN14" i="2"/>
  <c r="NN17" i="2"/>
  <c r="NN21" i="2"/>
  <c r="NN18" i="2"/>
  <c r="NN22" i="2"/>
  <c r="NN20" i="2"/>
  <c r="NN16" i="2"/>
  <c r="NN19" i="2"/>
  <c r="NN25" i="2"/>
  <c r="NN13" i="2"/>
  <c r="NN26" i="2"/>
  <c r="NN27" i="2"/>
  <c r="SM18" i="2"/>
  <c r="ACK4" i="2"/>
  <c r="ACK5" i="2"/>
  <c r="ACK7" i="2"/>
  <c r="CZ62" i="28"/>
  <c r="AVW4" i="2"/>
  <c r="CY61" i="28"/>
  <c r="AVW3" i="2"/>
  <c r="AVV4" i="2"/>
  <c r="BGA33" i="2"/>
  <c r="AVV3" i="2"/>
  <c r="CZ68" i="28"/>
  <c r="CW62" i="28"/>
  <c r="DH62" i="28"/>
  <c r="AZ19" i="26" s="1"/>
  <c r="CZ64" i="28"/>
  <c r="BP75" i="28"/>
  <c r="BN79" i="28" s="1"/>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3"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X70" i="28" l="1"/>
  <c r="SO26" i="2"/>
  <c r="AH71" i="28"/>
  <c r="BAU3" i="2"/>
  <c r="SO15" i="2"/>
  <c r="X71" i="28"/>
  <c r="SO23" i="2"/>
  <c r="BAT3" i="2"/>
  <c r="SO21" i="2"/>
  <c r="SO22" i="2"/>
  <c r="SO18" i="2"/>
  <c r="SO27" i="2"/>
  <c r="SO13" i="2"/>
  <c r="SQ19" i="2" s="1"/>
  <c r="AL64" i="28" s="1"/>
  <c r="AQ64" i="28" s="1"/>
  <c r="SO19" i="2"/>
  <c r="X73" i="28"/>
  <c r="SO25" i="2"/>
  <c r="AH74" i="28"/>
  <c r="AG56" i="28"/>
  <c r="ACM13" i="2"/>
  <c r="BG51" i="28" s="1"/>
  <c r="BK51" i="28" s="1"/>
  <c r="SO17" i="2"/>
  <c r="X74" i="28"/>
  <c r="X72" i="28"/>
  <c r="SO16" i="2"/>
  <c r="NQ22" i="2"/>
  <c r="SO20" i="2"/>
  <c r="SO24" i="2"/>
  <c r="SO14" i="2"/>
  <c r="NQ23" i="2"/>
  <c r="NQ18" i="2"/>
  <c r="NQ20" i="2"/>
  <c r="NQ15" i="2"/>
  <c r="ACI12" i="2"/>
  <c r="ACI16" i="2" s="1"/>
  <c r="ACM15" i="2"/>
  <c r="NQ21" i="2"/>
  <c r="AH75" i="28"/>
  <c r="NQ25" i="2"/>
  <c r="ACH12" i="2"/>
  <c r="ACH22" i="2" s="1"/>
  <c r="NQ27" i="2"/>
  <c r="ACM16" i="2"/>
  <c r="NQ14" i="2"/>
  <c r="NQ24" i="2"/>
  <c r="NQ16" i="2"/>
  <c r="AH72" i="28"/>
  <c r="NQ13" i="2"/>
  <c r="NQ26" i="2"/>
  <c r="NQ19" i="2"/>
  <c r="NQ17" i="2"/>
  <c r="ACJ12" i="2"/>
  <c r="ACJ21" i="2" s="1"/>
  <c r="ACM14" i="2"/>
  <c r="ACG18" i="2"/>
  <c r="ACG26" i="2"/>
  <c r="DG62" i="28"/>
  <c r="ACG20" i="2"/>
  <c r="BG17" i="26"/>
  <c r="CY68" i="28"/>
  <c r="J71" i="28"/>
  <c r="DA73" i="28"/>
  <c r="ACG15" i="2"/>
  <c r="ACG22" i="2"/>
  <c r="ACG19" i="2"/>
  <c r="ACG16" i="2"/>
  <c r="ACG27" i="2"/>
  <c r="ACG25" i="2"/>
  <c r="ACG17" i="2"/>
  <c r="ACG21" i="2"/>
  <c r="BFS7" i="2"/>
  <c r="ACG24" i="2"/>
  <c r="ACG13" i="2"/>
  <c r="ACG14"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SQ20" i="2" l="1"/>
  <c r="AL67" i="28" s="1"/>
  <c r="AP67" i="28" s="1"/>
  <c r="SQ18" i="2"/>
  <c r="AL63" i="28" s="1"/>
  <c r="AQ63" i="28" s="1"/>
  <c r="SQ21" i="2"/>
  <c r="AL65" i="28" s="1"/>
  <c r="AQ65" i="28" s="1"/>
  <c r="ACH27" i="2"/>
  <c r="ACI15" i="2"/>
  <c r="BG56" i="28"/>
  <c r="BK56" i="28" s="1"/>
  <c r="ACH20" i="2"/>
  <c r="ACI23" i="2"/>
  <c r="ACI18" i="2"/>
  <c r="ACI13" i="2"/>
  <c r="ACI20" i="2"/>
  <c r="ACJ24" i="2"/>
  <c r="ACI17" i="2"/>
  <c r="ACI26" i="2"/>
  <c r="ACI21" i="2"/>
  <c r="ACJ16" i="2"/>
  <c r="ACI14" i="2"/>
  <c r="ACJ27" i="2"/>
  <c r="ACI25" i="2"/>
  <c r="ACI22" i="2"/>
  <c r="ACJ22" i="2"/>
  <c r="ACI24" i="2"/>
  <c r="ACJ26" i="2"/>
  <c r="ACI27" i="2"/>
  <c r="ACJ23" i="2"/>
  <c r="ACI19" i="2"/>
  <c r="ACH26" i="2"/>
  <c r="ACH16" i="2"/>
  <c r="ACH15" i="2"/>
  <c r="ACH25" i="2"/>
  <c r="ACH14" i="2"/>
  <c r="ACH17" i="2"/>
  <c r="ACH13" i="2"/>
  <c r="ACH24" i="2"/>
  <c r="ACH18" i="2"/>
  <c r="ACH23" i="2"/>
  <c r="ACH21" i="2"/>
  <c r="ACH19" i="2"/>
  <c r="BG52" i="28"/>
  <c r="BK52" i="28" s="1"/>
  <c r="ACJ19" i="2"/>
  <c r="ACJ20" i="2"/>
  <c r="ACJ17" i="2"/>
  <c r="ACJ13" i="2"/>
  <c r="ACJ25" i="2"/>
  <c r="ACJ18" i="2"/>
  <c r="NS18" i="2"/>
  <c r="NS21" i="2"/>
  <c r="NS19" i="2"/>
  <c r="NS20" i="2"/>
  <c r="BG53" i="28"/>
  <c r="BK53" i="28" s="1"/>
  <c r="ACJ15" i="2"/>
  <c r="BG54" i="28"/>
  <c r="BK54" i="28" s="1"/>
  <c r="ACJ14" i="2"/>
  <c r="BG55" i="28"/>
  <c r="BK55" i="28" s="1"/>
  <c r="BAW8" i="2"/>
  <c r="BB70" i="28"/>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AP64" i="28"/>
  <c r="CY72" i="28"/>
  <c r="DG68" i="28"/>
  <c r="BF19" i="26"/>
  <c r="BD13" i="26"/>
  <c r="AY66" i="28"/>
  <c r="BD10" i="26"/>
  <c r="U66" i="28"/>
  <c r="BAW4" i="2"/>
  <c r="BAW3" i="2"/>
  <c r="SR19"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SR20" i="2" l="1"/>
  <c r="SR18" i="2"/>
  <c r="AP63" i="28"/>
  <c r="BA12" i="26" s="1"/>
  <c r="ACK13" i="2"/>
  <c r="ACM20" i="2" s="1"/>
  <c r="BF67" i="28" s="1"/>
  <c r="BK67" i="28" s="1"/>
  <c r="ACK16" i="2"/>
  <c r="AP65" i="28"/>
  <c r="AO65" i="28" s="1"/>
  <c r="SR21" i="2"/>
  <c r="ACK27" i="2"/>
  <c r="ACK25" i="2"/>
  <c r="BB75" i="28"/>
  <c r="ACK22" i="2"/>
  <c r="ACK21" i="2"/>
  <c r="ACK24" i="2"/>
  <c r="ACK18" i="2"/>
  <c r="ACK26" i="2"/>
  <c r="ACK20" i="2"/>
  <c r="ACK19" i="2"/>
  <c r="ACK23" i="2"/>
  <c r="ACK17" i="2"/>
  <c r="ACK14" i="2"/>
  <c r="ACK15" i="2"/>
  <c r="BB72" i="28"/>
  <c r="BB71" i="28"/>
  <c r="BB73" i="28"/>
  <c r="AB67" i="28"/>
  <c r="NT20" i="2"/>
  <c r="AB64" i="28"/>
  <c r="NT19" i="2"/>
  <c r="AB65" i="28"/>
  <c r="NT21" i="2"/>
  <c r="AB63" i="28"/>
  <c r="NT18" i="2"/>
  <c r="BB74" i="28"/>
  <c r="DB79" i="28"/>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E12" i="26"/>
  <c r="AO67"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BB12" i="26"/>
  <c r="AO64"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C12" i="26" l="1"/>
  <c r="AO63" i="28"/>
  <c r="SR34" i="2"/>
  <c r="AM57" i="28" s="1"/>
  <c r="AQ57" i="28" s="1"/>
  <c r="ACM18" i="2"/>
  <c r="BF63" i="28" s="1"/>
  <c r="BC69" i="28" s="1"/>
  <c r="BC73" i="28" s="1"/>
  <c r="BK73" i="28" s="1"/>
  <c r="ACM21" i="2"/>
  <c r="BF65" i="28" s="1"/>
  <c r="BC70" i="28" s="1"/>
  <c r="ACM19" i="2"/>
  <c r="BF64" i="28" s="1"/>
  <c r="BK64" i="28" s="1"/>
  <c r="BJ13" i="26"/>
  <c r="NT34" i="2"/>
  <c r="AC57" i="28" s="1"/>
  <c r="AG57" i="28" s="1"/>
  <c r="AG63" i="28"/>
  <c r="AF63" i="28"/>
  <c r="AG65" i="28"/>
  <c r="AF65" i="28"/>
  <c r="AG64" i="28"/>
  <c r="AF64" i="28"/>
  <c r="Y71" i="28"/>
  <c r="AF67" i="28"/>
  <c r="AG67" i="28"/>
  <c r="BK71" i="28"/>
  <c r="ACN20" i="2"/>
  <c r="BJ67" i="28"/>
  <c r="BE14" i="26" s="1"/>
  <c r="BJ69" i="28"/>
  <c r="BI69" i="28" s="1"/>
  <c r="BK69" i="28"/>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3" i="28" l="1"/>
  <c r="BI73" i="28" s="1"/>
  <c r="ACN19" i="2"/>
  <c r="ACN18" i="2"/>
  <c r="BK63" i="28"/>
  <c r="BJ63" i="28"/>
  <c r="BA14" i="26" s="1"/>
  <c r="ACN21" i="2"/>
  <c r="BJ64" i="28"/>
  <c r="BB14" i="26" s="1"/>
  <c r="BJ65" i="28"/>
  <c r="BI65" i="28" s="1"/>
  <c r="BK65" i="28"/>
  <c r="BE11" i="26"/>
  <c r="AE67" i="28"/>
  <c r="Y74" i="28"/>
  <c r="AF71" i="28"/>
  <c r="AG71" i="28"/>
  <c r="BB11" i="26"/>
  <c r="AE64" i="28"/>
  <c r="BC11" i="26"/>
  <c r="AE65" i="28"/>
  <c r="BA11" i="26"/>
  <c r="AE63" i="28"/>
  <c r="BI12" i="26"/>
  <c r="BI67" i="28"/>
  <c r="BBC15" i="2"/>
  <c r="BG14" i="26"/>
  <c r="BAY12" i="2"/>
  <c r="BAY27" i="2" s="1"/>
  <c r="CF70" i="28"/>
  <c r="BBC14" i="2"/>
  <c r="BH14" i="26"/>
  <c r="BI70" i="28"/>
  <c r="BK13" i="26"/>
  <c r="AY73" i="28"/>
  <c r="BH13" i="26"/>
  <c r="AY70" i="28"/>
  <c r="BBC16" i="2"/>
  <c r="BAW12" i="2"/>
  <c r="BAW19" i="2" s="1"/>
  <c r="BAZ12" i="2"/>
  <c r="BAZ21" i="2" s="1"/>
  <c r="BBC13" i="2"/>
  <c r="BAX12" i="2"/>
  <c r="BAX22" i="2" s="1"/>
  <c r="BU58" i="28"/>
  <c r="CF71" i="28"/>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I63" i="28" l="1"/>
  <c r="ACN34" i="2"/>
  <c r="BG57" i="28" s="1"/>
  <c r="BK57" i="28" s="1"/>
  <c r="BK14" i="26"/>
  <c r="Z81" i="28"/>
  <c r="AF74" i="28"/>
  <c r="AF7" i="28" s="1"/>
  <c r="AG74" i="28"/>
  <c r="AG7" i="28" s="1"/>
  <c r="BI64" i="28"/>
  <c r="BC14" i="26"/>
  <c r="BAW22" i="2"/>
  <c r="BI11" i="26"/>
  <c r="AE71" i="28"/>
  <c r="BAX21" i="2"/>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X53" i="28"/>
  <c r="M11" i="26" s="1"/>
  <c r="F11" i="26" s="1"/>
  <c r="BB52" i="28"/>
  <c r="F14" i="34" s="1"/>
  <c r="D14" i="34" s="1"/>
  <c r="AE74" i="28"/>
  <c r="X52" i="28" s="1"/>
  <c r="F11" i="34" s="1"/>
  <c r="D11" i="34" s="1"/>
  <c r="BL11" i="26"/>
  <c r="L11" i="26" s="1"/>
  <c r="E11" i="26" s="1"/>
  <c r="BBA22" i="2"/>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N14" i="26" l="1"/>
  <c r="H14" i="26" s="1"/>
  <c r="N11" i="26"/>
  <c r="H11" i="26"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DE57" i="28" s="1"/>
  <c r="DI57" i="28" s="1"/>
  <c r="CZ50" i="28" s="1"/>
  <c r="K19" i="26"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<sst xmlns="http://schemas.openxmlformats.org/spreadsheetml/2006/main" count="4234" uniqueCount="382">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</sst>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26" xfId="0" applyFont="1" applyBorder="1" applyProtection="1">
      <protection locked="0"/>
    </xf>
    <xf numFmtId="0" fontId="1" fillId="0" borderId="14" xfId="0" applyFont="1" applyBorder="1" applyProtection="1">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0" fillId="9" borderId="19" xfId="3" applyFont="1" applyFill="1" applyBorder="1" applyAlignment="1" applyProtection="1">
      <alignment horizontal="center" vertical="center"/>
      <protection hidden="1"/>
    </xf>
    <xf numFmtId="0" fontId="10" fillId="9" borderId="20"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2" fillId="8" borderId="19"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361</v>
      </c>
      <c r="C3" s="18"/>
      <c r="D3" s="14"/>
      <c r="E3" s="14"/>
      <c r="F3" s="276"/>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42" t="s">
        <v>375</v>
      </c>
      <c r="L7" s="342"/>
    </row>
    <row r="8" spans="1:12" ht="15" customHeight="1" x14ac:dyDescent="0.2">
      <c r="B8" s="165">
        <v>1</v>
      </c>
      <c r="C8" s="165" t="s">
        <v>205</v>
      </c>
      <c r="D8" s="166"/>
      <c r="F8" s="164">
        <v>6</v>
      </c>
      <c r="K8" s="4" t="s">
        <v>376</v>
      </c>
    </row>
    <row r="9" spans="1:12" ht="15" customHeight="1" x14ac:dyDescent="0.2">
      <c r="B9" s="165">
        <v>2</v>
      </c>
      <c r="C9" s="165" t="s">
        <v>206</v>
      </c>
      <c r="D9" s="166"/>
      <c r="F9" s="164">
        <v>4</v>
      </c>
      <c r="L9" s="329" t="s">
        <v>377</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32" t="s">
        <v>364</v>
      </c>
      <c r="G15" s="332"/>
      <c r="H15" s="332"/>
      <c r="I15" s="332"/>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334</v>
      </c>
      <c r="D37" s="166"/>
      <c r="F37" s="164"/>
      <c r="G37" s="183"/>
      <c r="H37" s="12"/>
      <c r="I37" s="12"/>
    </row>
    <row r="38" spans="2:9" ht="15" customHeight="1" x14ac:dyDescent="0.2">
      <c r="B38" s="165"/>
      <c r="C38" s="172" t="s">
        <v>177</v>
      </c>
      <c r="D38" s="165" t="s">
        <v>335</v>
      </c>
      <c r="F38" s="164">
        <v>24</v>
      </c>
      <c r="G38" s="183"/>
      <c r="H38" s="12"/>
      <c r="I38" s="12"/>
    </row>
    <row r="39" spans="2:9" ht="15" customHeight="1" x14ac:dyDescent="0.2">
      <c r="B39" s="165"/>
      <c r="C39" s="172" t="s">
        <v>177</v>
      </c>
      <c r="D39" s="165" t="s">
        <v>336</v>
      </c>
      <c r="F39" s="164">
        <v>16</v>
      </c>
      <c r="G39" s="183"/>
      <c r="H39" s="12"/>
      <c r="I39" s="12"/>
    </row>
    <row r="40" spans="2:9" ht="15" customHeight="1" thickBot="1" x14ac:dyDescent="0.25">
      <c r="B40" s="277"/>
      <c r="C40" s="278" t="s">
        <v>177</v>
      </c>
      <c r="D40" s="277" t="s">
        <v>337</v>
      </c>
      <c r="F40" s="279">
        <v>8</v>
      </c>
      <c r="G40" s="183"/>
      <c r="H40" s="12"/>
      <c r="I40" s="12"/>
    </row>
    <row r="41" spans="2:9" ht="15" customHeight="1" x14ac:dyDescent="0.2">
      <c r="B41" s="281">
        <v>5</v>
      </c>
      <c r="C41" s="282" t="s">
        <v>338</v>
      </c>
      <c r="D41" s="283"/>
      <c r="E41" s="284"/>
      <c r="F41" s="297"/>
      <c r="G41" s="333" t="s">
        <v>369</v>
      </c>
      <c r="H41" s="334"/>
      <c r="I41" s="335"/>
    </row>
    <row r="42" spans="2:9" ht="15" customHeight="1" x14ac:dyDescent="0.2">
      <c r="B42" s="285"/>
      <c r="C42" s="286" t="s">
        <v>177</v>
      </c>
      <c r="D42" s="287" t="s">
        <v>339</v>
      </c>
      <c r="E42" s="288"/>
      <c r="F42" s="298">
        <v>8</v>
      </c>
      <c r="G42" s="336"/>
      <c r="H42" s="337"/>
      <c r="I42" s="338"/>
    </row>
    <row r="43" spans="2:9" ht="15" customHeight="1" x14ac:dyDescent="0.2">
      <c r="B43" s="285"/>
      <c r="C43" s="286" t="s">
        <v>177</v>
      </c>
      <c r="D43" s="287" t="s">
        <v>340</v>
      </c>
      <c r="E43" s="288"/>
      <c r="F43" s="298">
        <v>4</v>
      </c>
      <c r="G43" s="336"/>
      <c r="H43" s="337"/>
      <c r="I43" s="338"/>
    </row>
    <row r="44" spans="2:9" ht="15" customHeight="1" x14ac:dyDescent="0.2">
      <c r="B44" s="285"/>
      <c r="C44" s="286" t="s">
        <v>177</v>
      </c>
      <c r="D44" s="287" t="s">
        <v>341</v>
      </c>
      <c r="E44" s="288"/>
      <c r="F44" s="298">
        <v>2</v>
      </c>
      <c r="G44" s="336"/>
      <c r="H44" s="337"/>
      <c r="I44" s="338"/>
    </row>
    <row r="45" spans="2:9" ht="15" customHeight="1" x14ac:dyDescent="0.2">
      <c r="B45" s="285">
        <v>6</v>
      </c>
      <c r="C45" s="287" t="s">
        <v>342</v>
      </c>
      <c r="D45" s="287"/>
      <c r="E45" s="288"/>
      <c r="F45" s="298"/>
      <c r="G45" s="336"/>
      <c r="H45" s="337"/>
      <c r="I45" s="338"/>
    </row>
    <row r="46" spans="2:9" ht="15" customHeight="1" x14ac:dyDescent="0.2">
      <c r="B46" s="285"/>
      <c r="C46" s="286" t="s">
        <v>177</v>
      </c>
      <c r="D46" s="287" t="s">
        <v>343</v>
      </c>
      <c r="E46" s="288"/>
      <c r="F46" s="298">
        <v>8</v>
      </c>
      <c r="G46" s="336"/>
      <c r="H46" s="337"/>
      <c r="I46" s="338"/>
    </row>
    <row r="47" spans="2:9" ht="15" customHeight="1" x14ac:dyDescent="0.2">
      <c r="B47" s="285"/>
      <c r="C47" s="286" t="s">
        <v>177</v>
      </c>
      <c r="D47" s="287" t="s">
        <v>344</v>
      </c>
      <c r="E47" s="288"/>
      <c r="F47" s="298">
        <v>4</v>
      </c>
      <c r="G47" s="336"/>
      <c r="H47" s="337"/>
      <c r="I47" s="338"/>
    </row>
    <row r="48" spans="2:9" ht="15" customHeight="1" x14ac:dyDescent="0.2">
      <c r="B48" s="285">
        <v>7</v>
      </c>
      <c r="C48" s="287" t="s">
        <v>345</v>
      </c>
      <c r="D48" s="287"/>
      <c r="E48" s="288"/>
      <c r="F48" s="298"/>
      <c r="G48" s="336"/>
      <c r="H48" s="337"/>
      <c r="I48" s="338"/>
    </row>
    <row r="49" spans="2:9" ht="15" customHeight="1" x14ac:dyDescent="0.2">
      <c r="B49" s="285"/>
      <c r="C49" s="286" t="s">
        <v>177</v>
      </c>
      <c r="D49" s="287" t="s">
        <v>346</v>
      </c>
      <c r="E49" s="288"/>
      <c r="F49" s="298">
        <v>8</v>
      </c>
      <c r="G49" s="336"/>
      <c r="H49" s="337"/>
      <c r="I49" s="338"/>
    </row>
    <row r="50" spans="2:9" ht="15" customHeight="1" thickBot="1" x14ac:dyDescent="0.25">
      <c r="B50" s="289"/>
      <c r="C50" s="290" t="s">
        <v>177</v>
      </c>
      <c r="D50" s="291" t="s">
        <v>347</v>
      </c>
      <c r="E50" s="292"/>
      <c r="F50" s="299">
        <v>4</v>
      </c>
      <c r="G50" s="339"/>
      <c r="H50" s="340"/>
      <c r="I50" s="341"/>
    </row>
    <row r="51" spans="2:9" ht="15" customHeight="1" thickBot="1" x14ac:dyDescent="0.25">
      <c r="B51" s="12">
        <v>8</v>
      </c>
      <c r="C51" s="12" t="s">
        <v>211</v>
      </c>
      <c r="F51" s="280">
        <v>16</v>
      </c>
      <c r="G51" s="184" t="str">
        <f>IF(KOGameRule=1,"Not Applied in Your Selected Game Scenario","")</f>
        <v/>
      </c>
      <c r="H51" s="12"/>
      <c r="I51" s="12"/>
    </row>
    <row r="52" spans="2:9" ht="15" customHeight="1" x14ac:dyDescent="0.2">
      <c r="B52" s="281">
        <v>9</v>
      </c>
      <c r="C52" s="282" t="s">
        <v>212</v>
      </c>
      <c r="D52" s="283"/>
      <c r="E52" s="284"/>
      <c r="F52" s="297">
        <v>24</v>
      </c>
      <c r="G52" s="333" t="s">
        <v>369</v>
      </c>
      <c r="H52" s="334"/>
      <c r="I52" s="335"/>
    </row>
    <row r="53" spans="2:9" ht="15" customHeight="1" x14ac:dyDescent="0.2">
      <c r="B53" s="285">
        <v>10</v>
      </c>
      <c r="C53" s="287" t="s">
        <v>213</v>
      </c>
      <c r="D53" s="293"/>
      <c r="E53" s="288"/>
      <c r="F53" s="298">
        <v>24</v>
      </c>
      <c r="G53" s="336"/>
      <c r="H53" s="337"/>
      <c r="I53" s="338"/>
    </row>
    <row r="54" spans="2:9" ht="15" customHeight="1" x14ac:dyDescent="0.2">
      <c r="B54" s="285">
        <v>11</v>
      </c>
      <c r="C54" s="287" t="s">
        <v>214</v>
      </c>
      <c r="D54" s="293"/>
      <c r="E54" s="288"/>
      <c r="F54" s="300">
        <f>SUM(F55:F58)</f>
        <v>90</v>
      </c>
      <c r="G54" s="336"/>
      <c r="H54" s="337"/>
      <c r="I54" s="338"/>
    </row>
    <row r="55" spans="2:9" ht="15" customHeight="1" x14ac:dyDescent="0.2">
      <c r="B55" s="294"/>
      <c r="C55" s="286" t="s">
        <v>177</v>
      </c>
      <c r="D55" s="295" t="s">
        <v>200</v>
      </c>
      <c r="E55" s="288"/>
      <c r="F55" s="298">
        <v>6</v>
      </c>
      <c r="G55" s="336"/>
      <c r="H55" s="337"/>
      <c r="I55" s="338"/>
    </row>
    <row r="56" spans="2:9" ht="15" customHeight="1" x14ac:dyDescent="0.2">
      <c r="B56" s="294"/>
      <c r="C56" s="286" t="s">
        <v>177</v>
      </c>
      <c r="D56" s="295" t="s">
        <v>201</v>
      </c>
      <c r="E56" s="288"/>
      <c r="F56" s="298">
        <v>12</v>
      </c>
      <c r="G56" s="336"/>
      <c r="H56" s="337"/>
      <c r="I56" s="338"/>
    </row>
    <row r="57" spans="2:9" ht="15" customHeight="1" x14ac:dyDescent="0.2">
      <c r="B57" s="294"/>
      <c r="C57" s="286" t="s">
        <v>177</v>
      </c>
      <c r="D57" s="295" t="s">
        <v>202</v>
      </c>
      <c r="E57" s="288"/>
      <c r="F57" s="298">
        <v>24</v>
      </c>
      <c r="G57" s="336"/>
      <c r="H57" s="337"/>
      <c r="I57" s="338"/>
    </row>
    <row r="58" spans="2:9" ht="15" customHeight="1" x14ac:dyDescent="0.2">
      <c r="B58" s="294"/>
      <c r="C58" s="286" t="s">
        <v>177</v>
      </c>
      <c r="D58" s="295" t="s">
        <v>203</v>
      </c>
      <c r="E58" s="288"/>
      <c r="F58" s="298">
        <v>48</v>
      </c>
      <c r="G58" s="336"/>
      <c r="H58" s="337"/>
      <c r="I58" s="338"/>
    </row>
    <row r="59" spans="2:9" ht="15" customHeight="1" x14ac:dyDescent="0.2">
      <c r="B59" s="285">
        <v>12</v>
      </c>
      <c r="C59" s="293" t="s">
        <v>324</v>
      </c>
      <c r="D59" s="293"/>
      <c r="E59" s="288"/>
      <c r="F59" s="300">
        <f>SUM(F60:F62)</f>
        <v>42</v>
      </c>
      <c r="G59" s="336"/>
      <c r="H59" s="337"/>
      <c r="I59" s="338"/>
    </row>
    <row r="60" spans="2:9" ht="15" customHeight="1" x14ac:dyDescent="0.2">
      <c r="B60" s="294"/>
      <c r="C60" s="286" t="s">
        <v>177</v>
      </c>
      <c r="D60" s="295" t="s">
        <v>200</v>
      </c>
      <c r="E60" s="288"/>
      <c r="F60" s="298">
        <v>6</v>
      </c>
      <c r="G60" s="336"/>
      <c r="H60" s="337"/>
      <c r="I60" s="338"/>
    </row>
    <row r="61" spans="2:9" ht="15" customHeight="1" x14ac:dyDescent="0.2">
      <c r="B61" s="294"/>
      <c r="C61" s="286" t="s">
        <v>177</v>
      </c>
      <c r="D61" s="295" t="s">
        <v>325</v>
      </c>
      <c r="E61" s="288"/>
      <c r="F61" s="298">
        <v>12</v>
      </c>
      <c r="G61" s="336"/>
      <c r="H61" s="337"/>
      <c r="I61" s="338"/>
    </row>
    <row r="62" spans="2:9" ht="15" customHeight="1" x14ac:dyDescent="0.2">
      <c r="B62" s="294"/>
      <c r="C62" s="286" t="s">
        <v>177</v>
      </c>
      <c r="D62" s="295" t="s">
        <v>326</v>
      </c>
      <c r="E62" s="288"/>
      <c r="F62" s="298">
        <v>24</v>
      </c>
      <c r="G62" s="336"/>
      <c r="H62" s="337"/>
      <c r="I62" s="338"/>
    </row>
    <row r="63" spans="2:9" ht="15" customHeight="1" x14ac:dyDescent="0.2">
      <c r="B63" s="285">
        <v>13</v>
      </c>
      <c r="C63" s="293" t="s">
        <v>348</v>
      </c>
      <c r="D63" s="293"/>
      <c r="E63" s="288"/>
      <c r="F63" s="300">
        <f>SUM(F64:F65)</f>
        <v>18</v>
      </c>
      <c r="G63" s="336"/>
      <c r="H63" s="337"/>
      <c r="I63" s="338"/>
    </row>
    <row r="64" spans="2:9" ht="15" customHeight="1" x14ac:dyDescent="0.2">
      <c r="B64" s="294"/>
      <c r="C64" s="286" t="s">
        <v>177</v>
      </c>
      <c r="D64" s="295" t="s">
        <v>200</v>
      </c>
      <c r="E64" s="288"/>
      <c r="F64" s="298">
        <v>6</v>
      </c>
      <c r="G64" s="336"/>
      <c r="H64" s="337"/>
      <c r="I64" s="338"/>
    </row>
    <row r="65" spans="2:9" ht="15" customHeight="1" x14ac:dyDescent="0.2">
      <c r="B65" s="294"/>
      <c r="C65" s="286" t="s">
        <v>177</v>
      </c>
      <c r="D65" s="295" t="s">
        <v>325</v>
      </c>
      <c r="E65" s="288"/>
      <c r="F65" s="298">
        <v>12</v>
      </c>
      <c r="G65" s="336"/>
      <c r="H65" s="337"/>
      <c r="I65" s="338"/>
    </row>
    <row r="66" spans="2:9" ht="15" customHeight="1" thickBot="1" x14ac:dyDescent="0.25">
      <c r="B66" s="289">
        <v>14</v>
      </c>
      <c r="C66" s="291" t="s">
        <v>215</v>
      </c>
      <c r="D66" s="296"/>
      <c r="E66" s="292"/>
      <c r="F66" s="299">
        <v>0</v>
      </c>
      <c r="G66" s="339"/>
      <c r="H66" s="340"/>
      <c r="I66" s="341"/>
    </row>
    <row r="67" spans="2:9" ht="15" customHeight="1" x14ac:dyDescent="0.2">
      <c r="B67" s="236" t="s">
        <v>362</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ColWidth="9.140625"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1">
        <v>1</v>
      </c>
      <c r="C6" s="330" t="s">
        <v>380</v>
      </c>
      <c r="D6" s="266">
        <v>0</v>
      </c>
      <c r="E6" s="267">
        <v>0</v>
      </c>
      <c r="F6" s="268"/>
      <c r="G6" s="268"/>
      <c r="K6" s="257" t="s">
        <v>302</v>
      </c>
      <c r="L6" s="1" t="s">
        <v>303</v>
      </c>
    </row>
    <row r="7" spans="2:14" ht="15" customHeight="1" x14ac:dyDescent="0.25">
      <c r="B7" s="272">
        <v>2</v>
      </c>
      <c r="C7" s="331" t="s">
        <v>381</v>
      </c>
      <c r="D7" s="266">
        <v>0</v>
      </c>
      <c r="E7" s="267">
        <v>0</v>
      </c>
      <c r="F7" s="270"/>
      <c r="G7" s="270"/>
      <c r="L7" s="2" t="s">
        <v>304</v>
      </c>
    </row>
    <row r="8" spans="2:14" ht="15" customHeight="1" x14ac:dyDescent="0.25">
      <c r="B8" s="272">
        <v>3</v>
      </c>
      <c r="C8" s="269" t="s">
        <v>305</v>
      </c>
      <c r="D8" s="266">
        <v>0</v>
      </c>
      <c r="E8" s="267">
        <v>0</v>
      </c>
      <c r="F8" s="270"/>
      <c r="G8" s="270"/>
      <c r="K8" s="257" t="s">
        <v>302</v>
      </c>
      <c r="L8" s="2" t="s">
        <v>306</v>
      </c>
    </row>
    <row r="9" spans="2:14" ht="15" customHeight="1" x14ac:dyDescent="0.25">
      <c r="B9" s="272">
        <v>4</v>
      </c>
      <c r="C9" s="269" t="s">
        <v>307</v>
      </c>
      <c r="D9" s="266">
        <v>0</v>
      </c>
      <c r="E9" s="267">
        <v>0</v>
      </c>
      <c r="F9" s="270"/>
      <c r="G9" s="270"/>
      <c r="K9" s="257" t="s">
        <v>302</v>
      </c>
      <c r="L9" s="2" t="s">
        <v>308</v>
      </c>
    </row>
    <row r="10" spans="2:14" ht="15" customHeight="1" x14ac:dyDescent="0.25">
      <c r="B10" s="272">
        <v>5</v>
      </c>
      <c r="C10" s="269" t="s">
        <v>309</v>
      </c>
      <c r="D10" s="266">
        <v>0</v>
      </c>
      <c r="E10" s="267">
        <v>0</v>
      </c>
      <c r="F10" s="270"/>
      <c r="G10" s="270"/>
      <c r="L10" s="2" t="s">
        <v>310</v>
      </c>
    </row>
    <row r="11" spans="2:14" ht="15" customHeight="1" x14ac:dyDescent="0.25">
      <c r="B11" s="272">
        <v>6</v>
      </c>
      <c r="C11" s="269" t="s">
        <v>311</v>
      </c>
      <c r="D11" s="266">
        <v>0</v>
      </c>
      <c r="E11" s="267">
        <v>0</v>
      </c>
      <c r="F11" s="270"/>
      <c r="G11" s="270"/>
      <c r="K11" s="257"/>
      <c r="L11" s="2" t="s">
        <v>312</v>
      </c>
    </row>
    <row r="12" spans="2:14" ht="15" customHeight="1" x14ac:dyDescent="0.25">
      <c r="B12" s="272">
        <v>7</v>
      </c>
      <c r="C12" s="269" t="s">
        <v>313</v>
      </c>
      <c r="D12" s="266">
        <v>0</v>
      </c>
      <c r="E12" s="267">
        <v>0</v>
      </c>
      <c r="F12" s="270"/>
      <c r="G12" s="270"/>
      <c r="L12" s="2" t="s">
        <v>314</v>
      </c>
    </row>
    <row r="13" spans="2:14" ht="15" customHeight="1" x14ac:dyDescent="0.25">
      <c r="B13" s="272">
        <v>8</v>
      </c>
      <c r="C13" s="269" t="s">
        <v>315</v>
      </c>
      <c r="D13" s="266">
        <v>0</v>
      </c>
      <c r="E13" s="267">
        <v>0</v>
      </c>
      <c r="F13" s="270"/>
      <c r="G13" s="270"/>
      <c r="L13" s="258" t="s">
        <v>316</v>
      </c>
      <c r="M13" s="2" t="s">
        <v>317</v>
      </c>
    </row>
    <row r="14" spans="2:14" ht="15" customHeight="1" x14ac:dyDescent="0.25">
      <c r="B14" s="272">
        <v>9</v>
      </c>
      <c r="C14" s="269" t="s">
        <v>318</v>
      </c>
      <c r="D14" s="266">
        <v>0</v>
      </c>
      <c r="E14" s="267">
        <v>0</v>
      </c>
      <c r="F14" s="270"/>
      <c r="G14" s="270"/>
      <c r="L14" s="258" t="s">
        <v>316</v>
      </c>
      <c r="M14" s="2" t="s">
        <v>319</v>
      </c>
    </row>
    <row r="15" spans="2:14" ht="15" customHeight="1" x14ac:dyDescent="0.25">
      <c r="B15" s="272">
        <v>10</v>
      </c>
      <c r="C15" s="269" t="s">
        <v>320</v>
      </c>
      <c r="D15" s="266">
        <v>0</v>
      </c>
      <c r="E15" s="267">
        <v>0</v>
      </c>
      <c r="F15" s="270"/>
      <c r="G15" s="270"/>
      <c r="L15" s="258" t="s">
        <v>316</v>
      </c>
      <c r="M15" s="2" t="s">
        <v>321</v>
      </c>
    </row>
    <row r="16" spans="2:14" ht="15" customHeight="1" x14ac:dyDescent="0.25">
      <c r="E16" s="255"/>
      <c r="F16" s="255"/>
      <c r="G16" s="255"/>
      <c r="K16" s="257" t="s">
        <v>302</v>
      </c>
      <c r="L16" s="259" t="s">
        <v>322</v>
      </c>
    </row>
    <row r="17" spans="5:13" ht="15" customHeight="1" x14ac:dyDescent="0.25">
      <c r="E17" s="255"/>
      <c r="F17" s="255"/>
      <c r="G17" s="255"/>
    </row>
    <row r="18" spans="5:13" ht="15" customHeight="1" x14ac:dyDescent="0.25">
      <c r="E18" s="255"/>
      <c r="F18" s="255"/>
      <c r="G18" s="255"/>
      <c r="K18" s="249" t="s">
        <v>302</v>
      </c>
      <c r="L18" s="250" t="s">
        <v>323</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5" activePane="bottomRight" state="frozen"/>
      <selection pane="topRight" activeCell="N1" sqref="N1"/>
      <selection pane="bottomLeft" activeCell="A9" sqref="A9"/>
      <selection pane="bottomRight" activeCell="H75" sqref="H75"/>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70" t="s">
        <v>195</v>
      </c>
      <c r="C3" s="370"/>
      <c r="D3" s="370"/>
      <c r="E3" s="370"/>
      <c r="F3" s="370"/>
      <c r="G3" s="370"/>
      <c r="H3" s="370"/>
      <c r="I3" s="370"/>
      <c r="J3" s="125"/>
      <c r="K3" s="125"/>
      <c r="L3" s="125"/>
      <c r="M3" s="125"/>
      <c r="N3" s="343" t="s">
        <v>143</v>
      </c>
      <c r="O3" s="344"/>
      <c r="P3" s="344"/>
      <c r="Q3" s="344"/>
      <c r="R3" s="344"/>
      <c r="S3" s="344"/>
      <c r="T3" s="344"/>
      <c r="U3" s="344"/>
      <c r="V3" s="344"/>
      <c r="W3" s="344"/>
      <c r="X3" s="344"/>
      <c r="Y3" s="344"/>
      <c r="Z3" s="344"/>
      <c r="AA3" s="344"/>
      <c r="AB3" s="344"/>
      <c r="AC3" s="344"/>
      <c r="AD3" s="344"/>
      <c r="AE3" s="44"/>
      <c r="AF3" s="44"/>
      <c r="AG3" s="44"/>
      <c r="AH3" s="379"/>
      <c r="AI3" s="380"/>
      <c r="AJ3" s="380"/>
      <c r="AK3" s="380"/>
      <c r="AL3" s="380"/>
      <c r="AM3" s="44"/>
      <c r="AN3" s="44"/>
      <c r="AO3" s="44"/>
      <c r="AP3" s="44"/>
      <c r="AQ3" s="44"/>
      <c r="AR3" s="379"/>
      <c r="AS3" s="380"/>
      <c r="AT3" s="380"/>
      <c r="AU3" s="380"/>
      <c r="AV3" s="380"/>
      <c r="AW3" s="44"/>
      <c r="AX3" s="44"/>
      <c r="AY3" s="44"/>
      <c r="AZ3" s="44"/>
      <c r="BA3" s="44"/>
      <c r="BB3" s="379"/>
      <c r="BC3" s="380"/>
      <c r="BD3" s="380"/>
      <c r="BE3" s="380"/>
      <c r="BF3" s="380"/>
      <c r="BG3" s="44"/>
      <c r="BH3" s="44"/>
      <c r="BI3" s="44"/>
      <c r="BJ3" s="44"/>
      <c r="BK3" s="44"/>
      <c r="BL3" s="379"/>
      <c r="BM3" s="380"/>
      <c r="BN3" s="380"/>
      <c r="BO3" s="380"/>
      <c r="BP3" s="380"/>
      <c r="BQ3" s="44"/>
      <c r="BR3" s="44"/>
      <c r="BS3" s="44"/>
      <c r="BT3" s="44"/>
      <c r="BU3" s="44"/>
      <c r="BV3" s="379"/>
      <c r="BW3" s="380"/>
      <c r="BX3" s="380"/>
      <c r="BY3" s="380"/>
      <c r="BZ3" s="380"/>
      <c r="CA3" s="44"/>
      <c r="CB3" s="44"/>
      <c r="CC3" s="44"/>
      <c r="CD3" s="44"/>
      <c r="CE3" s="44"/>
      <c r="CF3" s="379"/>
      <c r="CG3" s="380"/>
      <c r="CH3" s="380"/>
      <c r="CI3" s="380"/>
      <c r="CJ3" s="380"/>
      <c r="CK3" s="44"/>
      <c r="CL3" s="44"/>
      <c r="CM3" s="44"/>
      <c r="CN3" s="44"/>
      <c r="CO3" s="44"/>
      <c r="CP3" s="379"/>
      <c r="CQ3" s="380"/>
      <c r="CR3" s="380"/>
      <c r="CS3" s="380"/>
      <c r="CT3" s="380"/>
      <c r="CU3" s="44"/>
      <c r="CV3" s="44"/>
      <c r="CW3" s="44"/>
      <c r="CX3" s="44"/>
      <c r="CY3" s="44"/>
      <c r="CZ3" s="379"/>
      <c r="DA3" s="380"/>
      <c r="DB3" s="380"/>
      <c r="DC3" s="380"/>
      <c r="DD3" s="380"/>
      <c r="DE3" s="44"/>
      <c r="DF3" s="44"/>
      <c r="DG3" s="44"/>
      <c r="DH3" s="44"/>
      <c r="DI3" s="44"/>
    </row>
    <row r="4" spans="1:113" s="43" customFormat="1" ht="15" customHeight="1" x14ac:dyDescent="0.2">
      <c r="A4" s="41"/>
      <c r="B4" s="370"/>
      <c r="C4" s="370"/>
      <c r="D4" s="370"/>
      <c r="E4" s="370"/>
      <c r="F4" s="370"/>
      <c r="G4" s="370"/>
      <c r="H4" s="370"/>
      <c r="I4" s="370"/>
      <c r="J4" s="125"/>
      <c r="K4" s="125"/>
      <c r="L4" s="125"/>
      <c r="M4" s="125"/>
      <c r="N4" s="343"/>
      <c r="O4" s="344"/>
      <c r="P4" s="344"/>
      <c r="Q4" s="344"/>
      <c r="R4" s="344"/>
      <c r="S4" s="344"/>
      <c r="T4" s="344"/>
      <c r="U4" s="344"/>
      <c r="V4" s="344"/>
      <c r="W4" s="344"/>
      <c r="X4" s="344"/>
      <c r="Y4" s="344"/>
      <c r="Z4" s="344"/>
      <c r="AA4" s="344"/>
      <c r="AB4" s="344"/>
      <c r="AC4" s="344"/>
      <c r="AD4" s="344"/>
      <c r="AE4" s="46"/>
      <c r="AF4" s="45"/>
      <c r="AG4" s="45"/>
      <c r="AH4" s="379"/>
      <c r="AI4" s="380"/>
      <c r="AJ4" s="380"/>
      <c r="AK4" s="380"/>
      <c r="AL4" s="380"/>
      <c r="AM4" s="46"/>
      <c r="AN4" s="46"/>
      <c r="AO4" s="46"/>
      <c r="AP4" s="45"/>
      <c r="AQ4" s="45"/>
      <c r="AR4" s="379"/>
      <c r="AS4" s="380"/>
      <c r="AT4" s="380"/>
      <c r="AU4" s="380"/>
      <c r="AV4" s="380"/>
      <c r="AW4" s="46"/>
      <c r="AX4" s="46"/>
      <c r="AY4" s="46"/>
      <c r="AZ4" s="45"/>
      <c r="BA4" s="45"/>
      <c r="BB4" s="379"/>
      <c r="BC4" s="380"/>
      <c r="BD4" s="380"/>
      <c r="BE4" s="380"/>
      <c r="BF4" s="380"/>
      <c r="BG4" s="46"/>
      <c r="BH4" s="46"/>
      <c r="BI4" s="46"/>
      <c r="BJ4" s="45"/>
      <c r="BK4" s="45"/>
      <c r="BL4" s="379"/>
      <c r="BM4" s="380"/>
      <c r="BN4" s="380"/>
      <c r="BO4" s="380"/>
      <c r="BP4" s="380"/>
      <c r="BQ4" s="46"/>
      <c r="BR4" s="46"/>
      <c r="BS4" s="46"/>
      <c r="BT4" s="45"/>
      <c r="BU4" s="45"/>
      <c r="BV4" s="379"/>
      <c r="BW4" s="380"/>
      <c r="BX4" s="380"/>
      <c r="BY4" s="380"/>
      <c r="BZ4" s="380"/>
      <c r="CA4" s="46"/>
      <c r="CB4" s="46"/>
      <c r="CC4" s="46"/>
      <c r="CD4" s="45"/>
      <c r="CE4" s="45"/>
      <c r="CF4" s="379"/>
      <c r="CG4" s="380"/>
      <c r="CH4" s="380"/>
      <c r="CI4" s="380"/>
      <c r="CJ4" s="380"/>
      <c r="CK4" s="46"/>
      <c r="CL4" s="46"/>
      <c r="CM4" s="46"/>
      <c r="CN4" s="45"/>
      <c r="CO4" s="45"/>
      <c r="CP4" s="379"/>
      <c r="CQ4" s="380"/>
      <c r="CR4" s="380"/>
      <c r="CS4" s="380"/>
      <c r="CT4" s="380"/>
      <c r="CU4" s="46"/>
      <c r="CV4" s="46"/>
      <c r="CW4" s="46"/>
      <c r="CX4" s="45"/>
      <c r="CY4" s="45"/>
      <c r="CZ4" s="379"/>
      <c r="DA4" s="380"/>
      <c r="DB4" s="380"/>
      <c r="DC4" s="380"/>
      <c r="DD4" s="380"/>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76" t="str">
        <f>'Language Table'!C38</f>
        <v>Score</v>
      </c>
      <c r="I7" s="376"/>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210</v>
      </c>
      <c r="AF7" s="58">
        <f ca="1">SUM(AF10:AF75)</f>
        <v>66</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75" t="s">
        <v>65</v>
      </c>
      <c r="E50" s="365"/>
      <c r="F50" s="365"/>
      <c r="G50" s="375" t="s">
        <v>43</v>
      </c>
      <c r="H50" s="365"/>
      <c r="I50" s="365" t="s">
        <v>155</v>
      </c>
      <c r="J50" s="365"/>
      <c r="K50" s="66"/>
      <c r="L50" s="66"/>
      <c r="M50" s="67"/>
      <c r="N50" s="86">
        <f ca="1">SUM(W51:W58)</f>
        <v>120</v>
      </c>
      <c r="O50" s="364" t="str">
        <f>D50</f>
        <v>Winner</v>
      </c>
      <c r="P50" s="364"/>
      <c r="Q50" s="364" t="str">
        <f>G50</f>
        <v>Runner Up</v>
      </c>
      <c r="R50" s="364"/>
      <c r="S50" s="364" t="str">
        <f>I50</f>
        <v>Third Place</v>
      </c>
      <c r="T50" s="364"/>
      <c r="U50" s="364"/>
      <c r="V50" s="68"/>
      <c r="W50" s="69"/>
      <c r="X50" s="86">
        <f ca="1">SUM(AG51:AG58)</f>
        <v>128</v>
      </c>
      <c r="Y50" s="364" t="str">
        <f>O50</f>
        <v>Winner</v>
      </c>
      <c r="Z50" s="364"/>
      <c r="AA50" s="364" t="str">
        <f>Q50</f>
        <v>Runner Up</v>
      </c>
      <c r="AB50" s="364"/>
      <c r="AC50" s="364" t="str">
        <f>S50</f>
        <v>Third Place</v>
      </c>
      <c r="AD50" s="364"/>
      <c r="AE50" s="364"/>
      <c r="AF50" s="68"/>
      <c r="AG50" s="69"/>
      <c r="AH50" s="86">
        <f t="shared" ref="AH50" si="153">SUM(AQ51:AQ58)</f>
        <v>0</v>
      </c>
      <c r="AI50" s="364" t="str">
        <f t="shared" si="145"/>
        <v>Winner</v>
      </c>
      <c r="AJ50" s="364"/>
      <c r="AK50" s="364" t="str">
        <f t="shared" ref="AK50" si="154">AA50</f>
        <v>Runner Up</v>
      </c>
      <c r="AL50" s="364"/>
      <c r="AM50" s="364" t="str">
        <f t="shared" ref="AM50" si="155">AC50</f>
        <v>Third Place</v>
      </c>
      <c r="AN50" s="364"/>
      <c r="AO50" s="364"/>
      <c r="AP50" s="68"/>
      <c r="AQ50" s="69"/>
      <c r="AR50" s="86">
        <f t="shared" ref="AR50" si="156">SUM(BA51:BA58)</f>
        <v>0</v>
      </c>
      <c r="AS50" s="364" t="str">
        <f t="shared" si="146"/>
        <v>Winner</v>
      </c>
      <c r="AT50" s="364"/>
      <c r="AU50" s="364" t="str">
        <f t="shared" ref="AU50" si="157">AK50</f>
        <v>Runner Up</v>
      </c>
      <c r="AV50" s="364"/>
      <c r="AW50" s="364" t="str">
        <f t="shared" ref="AW50" si="158">AM50</f>
        <v>Third Place</v>
      </c>
      <c r="AX50" s="364"/>
      <c r="AY50" s="364"/>
      <c r="AZ50" s="68"/>
      <c r="BA50" s="69"/>
      <c r="BB50" s="86">
        <f t="shared" ref="BB50" si="159">SUM(BK51:BK58)</f>
        <v>0</v>
      </c>
      <c r="BC50" s="364" t="str">
        <f t="shared" si="147"/>
        <v>Winner</v>
      </c>
      <c r="BD50" s="364"/>
      <c r="BE50" s="364" t="str">
        <f t="shared" ref="BE50" si="160">AU50</f>
        <v>Runner Up</v>
      </c>
      <c r="BF50" s="364"/>
      <c r="BG50" s="364" t="str">
        <f t="shared" ref="BG50" si="161">AW50</f>
        <v>Third Place</v>
      </c>
      <c r="BH50" s="364"/>
      <c r="BI50" s="364"/>
      <c r="BJ50" s="68"/>
      <c r="BK50" s="69"/>
      <c r="BL50" s="86">
        <f t="shared" ref="BL50" si="162">SUM(BU51:BU58)</f>
        <v>0</v>
      </c>
      <c r="BM50" s="364" t="str">
        <f t="shared" si="148"/>
        <v>Winner</v>
      </c>
      <c r="BN50" s="364"/>
      <c r="BO50" s="364" t="str">
        <f t="shared" ref="BO50" si="163">BE50</f>
        <v>Runner Up</v>
      </c>
      <c r="BP50" s="364"/>
      <c r="BQ50" s="364" t="str">
        <f t="shared" ref="BQ50" si="164">BG50</f>
        <v>Third Place</v>
      </c>
      <c r="BR50" s="364"/>
      <c r="BS50" s="364"/>
      <c r="BT50" s="68"/>
      <c r="BU50" s="69"/>
      <c r="BV50" s="86">
        <f t="shared" ref="BV50" si="165">SUM(CE51:CE58)</f>
        <v>0</v>
      </c>
      <c r="BW50" s="364" t="str">
        <f t="shared" si="149"/>
        <v>Winner</v>
      </c>
      <c r="BX50" s="364"/>
      <c r="BY50" s="364" t="str">
        <f t="shared" ref="BY50" si="166">BO50</f>
        <v>Runner Up</v>
      </c>
      <c r="BZ50" s="364"/>
      <c r="CA50" s="364" t="str">
        <f t="shared" ref="CA50" si="167">BQ50</f>
        <v>Third Place</v>
      </c>
      <c r="CB50" s="364"/>
      <c r="CC50" s="364"/>
      <c r="CD50" s="68"/>
      <c r="CE50" s="69"/>
      <c r="CF50" s="86">
        <f t="shared" ref="CF50" si="168">SUM(CO51:CO58)</f>
        <v>0</v>
      </c>
      <c r="CG50" s="364" t="str">
        <f t="shared" si="150"/>
        <v>Winner</v>
      </c>
      <c r="CH50" s="364"/>
      <c r="CI50" s="364" t="str">
        <f t="shared" ref="CI50" si="169">BY50</f>
        <v>Runner Up</v>
      </c>
      <c r="CJ50" s="364"/>
      <c r="CK50" s="364" t="str">
        <f t="shared" ref="CK50" si="170">CA50</f>
        <v>Third Place</v>
      </c>
      <c r="CL50" s="364"/>
      <c r="CM50" s="364"/>
      <c r="CN50" s="68"/>
      <c r="CO50" s="69"/>
      <c r="CP50" s="86">
        <f t="shared" ref="CP50" si="171">SUM(CY51:CY58)</f>
        <v>0</v>
      </c>
      <c r="CQ50" s="364" t="str">
        <f t="shared" si="151"/>
        <v>Winner</v>
      </c>
      <c r="CR50" s="364"/>
      <c r="CS50" s="364" t="str">
        <f t="shared" ref="CS50" si="172">CI50</f>
        <v>Runner Up</v>
      </c>
      <c r="CT50" s="364"/>
      <c r="CU50" s="364" t="str">
        <f t="shared" ref="CU50" si="173">CK50</f>
        <v>Third Place</v>
      </c>
      <c r="CV50" s="364"/>
      <c r="CW50" s="364"/>
      <c r="CX50" s="68"/>
      <c r="CY50" s="69"/>
      <c r="CZ50" s="86">
        <f t="shared" ref="CZ50" si="174">SUM(DI51:DI58)</f>
        <v>0</v>
      </c>
      <c r="DA50" s="364" t="str">
        <f t="shared" si="152"/>
        <v>Winner</v>
      </c>
      <c r="DB50" s="364"/>
      <c r="DC50" s="364" t="str">
        <f t="shared" ref="DC50" si="175">CS50</f>
        <v>Runner Up</v>
      </c>
      <c r="DD50" s="364"/>
      <c r="DE50" s="364" t="str">
        <f t="shared" ref="DE50" si="176">CU50</f>
        <v>Third Place</v>
      </c>
      <c r="DF50" s="364"/>
      <c r="DG50" s="364"/>
      <c r="DH50" s="68"/>
      <c r="DI50" s="69"/>
    </row>
    <row r="51" spans="1:113" s="43" customFormat="1" ht="15" customHeight="1" x14ac:dyDescent="0.2">
      <c r="A51" s="41"/>
      <c r="B51" s="65"/>
      <c r="C51" s="87" t="s">
        <v>15</v>
      </c>
      <c r="D51" s="360" t="str">
        <f>Matches!P7</f>
        <v>Germany</v>
      </c>
      <c r="E51" s="360"/>
      <c r="F51" s="360"/>
      <c r="G51" s="360" t="str">
        <f>Matches!P8</f>
        <v>Switzerland</v>
      </c>
      <c r="H51" s="360"/>
      <c r="I51" s="373" t="str">
        <f>IF(ISNA(MATCH(Matches!P9,Qual3,0)),"",Matches!P9)</f>
        <v/>
      </c>
      <c r="J51" s="374"/>
      <c r="K51" s="66"/>
      <c r="L51" s="66"/>
      <c r="M51" s="67"/>
      <c r="N51" s="126">
        <v>0</v>
      </c>
      <c r="O51" s="350" t="str">
        <f ca="1">VLOOKUP(1,OFFSET('Dummy Table'!DY4:DZ7,0,N51),2,FALSE)</f>
        <v>Germany</v>
      </c>
      <c r="P51" s="350"/>
      <c r="Q51" s="350" t="str">
        <f ca="1">VLOOKUP(2,OFFSET('Dummy Table'!DY4:DZ7,0,N51),2,FALSE)</f>
        <v>Scotland</v>
      </c>
      <c r="R51" s="350"/>
      <c r="S51" s="352" t="str">
        <f ca="1">IFERROR(IF(MATCH(VLOOKUP(3,OFFSET('Dummy Table'!DY4:DZ7,0,N51),2,FALSE),OFFSET('Dummy Table'!IU13:IU16,0,N51),0),VLOOKUP(3,OFFSET('Dummy Table'!DY4:DZ7,0,N51),2,FALSE),""),"")</f>
        <v>Switzerland</v>
      </c>
      <c r="T51" s="352"/>
      <c r="U51" s="352"/>
      <c r="V51" s="68"/>
      <c r="W51" s="78">
        <f ca="1">IF(P45&lt;&gt;"",IF(SUM(Matches!T7:T10)=12,IF(O51=D51,Bonu1,0)+IF(Q51=G51,Bonu2,0)+IF(AND(S51&lt;&gt;"",I51&lt;&gt;"",S51=I51),Bonu3,0),0),"")</f>
        <v>24</v>
      </c>
      <c r="X51" s="126">
        <f>N51+128</f>
        <v>128</v>
      </c>
      <c r="Y51" s="350" t="str">
        <f ca="1">VLOOKUP(1,OFFSET('Dummy Table'!DY4:DZ7,0,X51),2,FALSE)</f>
        <v>Germany</v>
      </c>
      <c r="Z51" s="350"/>
      <c r="AA51" s="350" t="str">
        <f ca="1">VLOOKUP(2,OFFSET('Dummy Table'!DY4:DZ7,0,X51),2,FALSE)</f>
        <v>Switzerland</v>
      </c>
      <c r="AB51" s="350"/>
      <c r="AC51" s="352" t="str">
        <f ca="1">IFERROR(IF(MATCH(VLOOKUP(3,OFFSET('Dummy Table'!DY4:DZ7,0,X51),2,FALSE),OFFSET('Dummy Table'!IU13:IU16,0,X51),0),VLOOKUP(3,OFFSET('Dummy Table'!DY4:DZ7,0,X51),2,FALSE),""),"")</f>
        <v>Hungary</v>
      </c>
      <c r="AD51" s="352"/>
      <c r="AE51" s="352"/>
      <c r="AF51" s="68"/>
      <c r="AG51" s="78">
        <f ca="1">IF(Z45&lt;&gt;"",IF(SUM(Matches!T7:T10)=12,IF(Y51=D51,Bonu1,0)+IF(AA51=G51,Bonu2,0)+IF(AND(AC51&lt;&gt;"",I51&lt;&gt;"",AC51=I51),Bonu3,0),0),"")</f>
        <v>40</v>
      </c>
      <c r="AH51" s="126">
        <f t="shared" ref="AH51" si="177">X51+128</f>
        <v>256</v>
      </c>
      <c r="AI51" s="350" t="str">
        <f ca="1">VLOOKUP(1,OFFSET('Dummy Table'!DY4:DZ7,0,AH51),2,FALSE)</f>
        <v>Germany</v>
      </c>
      <c r="AJ51" s="350"/>
      <c r="AK51" s="350" t="str">
        <f ca="1">VLOOKUP(2,OFFSET('Dummy Table'!DY4:DZ7,0,AH51),2,FALSE)</f>
        <v>Hungary</v>
      </c>
      <c r="AL51" s="350"/>
      <c r="AM51" s="352" t="str">
        <f ca="1">IFERROR(IF(MATCH(VLOOKUP(3,OFFSET('Dummy Table'!DY4:DZ7,0,AH51),2,FALSE),OFFSET('Dummy Table'!IU13:IU16,0,AH51),0),VLOOKUP(3,OFFSET('Dummy Table'!DY4:DZ7,0,AH51),2,FALSE),""),"")</f>
        <v>Scotland</v>
      </c>
      <c r="AN51" s="352"/>
      <c r="AO51" s="352"/>
      <c r="AP51" s="68"/>
      <c r="AQ51" s="78" t="str">
        <f>IF(AJ45&lt;&gt;"",IF(SUM(Matches!T7:T10)=12,IF(AI51=D51,Bonu1,0)+IF(AK51=G51,Bonu2,0)+IF(AND(AM51&lt;&gt;"",I51&lt;&gt;"",AM51=I51),Bonu3,0),0),"")</f>
        <v/>
      </c>
      <c r="AR51" s="126">
        <f t="shared" ref="AR51" si="178">AH51+128</f>
        <v>384</v>
      </c>
      <c r="AS51" s="350" t="str">
        <f ca="1">VLOOKUP(1,OFFSET('Dummy Table'!DY4:DZ7,0,AR51),2,FALSE)</f>
        <v>Germany</v>
      </c>
      <c r="AT51" s="350"/>
      <c r="AU51" s="350" t="str">
        <f ca="1">VLOOKUP(2,OFFSET('Dummy Table'!DY4:DZ7,0,AR51),2,FALSE)</f>
        <v>Hungary</v>
      </c>
      <c r="AV51" s="350"/>
      <c r="AW51" s="352" t="str">
        <f ca="1">IFERROR(IF(MATCH(VLOOKUP(3,OFFSET('Dummy Table'!DY4:DZ7,0,AR51),2,FALSE),OFFSET('Dummy Table'!IU13:IU16,0,AR51),0),VLOOKUP(3,OFFSET('Dummy Table'!DY4:DZ7,0,AR51),2,FALSE),""),"")</f>
        <v>Scotland</v>
      </c>
      <c r="AX51" s="352"/>
      <c r="AY51" s="352"/>
      <c r="AZ51" s="68"/>
      <c r="BA51" s="78" t="str">
        <f>IF(AT45&lt;&gt;"",IF(SUM(Matches!T7:T10)=12,IF(AS51=D51,Bonu1,0)+IF(AU51=G51,Bonu2,0)+IF(AND(AW51&lt;&gt;"",I51&lt;&gt;"",AW51=I51),Bonu3,0),0),"")</f>
        <v/>
      </c>
      <c r="BB51" s="126">
        <f t="shared" ref="BB51" si="179">AR51+128</f>
        <v>512</v>
      </c>
      <c r="BC51" s="350" t="str">
        <f ca="1">VLOOKUP(1,OFFSET('Dummy Table'!DY4:DZ7,0,BB51),2,FALSE)</f>
        <v>Germany</v>
      </c>
      <c r="BD51" s="350"/>
      <c r="BE51" s="350" t="str">
        <f ca="1">VLOOKUP(2,OFFSET('Dummy Table'!DY4:DZ7,0,BB51),2,FALSE)</f>
        <v>Hungary</v>
      </c>
      <c r="BF51" s="350"/>
      <c r="BG51" s="352" t="str">
        <f ca="1">IFERROR(IF(MATCH(VLOOKUP(3,OFFSET('Dummy Table'!DY4:DZ7,0,BB51),2,FALSE),OFFSET('Dummy Table'!IU13:IU16,0,BB51),0),VLOOKUP(3,OFFSET('Dummy Table'!DY4:DZ7,0,BB51),2,FALSE),""),"")</f>
        <v>Scotland</v>
      </c>
      <c r="BH51" s="352"/>
      <c r="BI51" s="352"/>
      <c r="BJ51" s="68"/>
      <c r="BK51" s="78" t="str">
        <f>IF(BD45&lt;&gt;"",IF(SUM(Matches!T7:T10)=12,IF(BC51=D51,Bonu1,0)+IF(BE51=G51,Bonu2,0)+IF(AND(BG51&lt;&gt;"",I51&lt;&gt;"",BG51=I51),Bonu3,0),0),"")</f>
        <v/>
      </c>
      <c r="BL51" s="126">
        <f t="shared" ref="BL51" si="180">BB51+128</f>
        <v>640</v>
      </c>
      <c r="BM51" s="350" t="str">
        <f ca="1">VLOOKUP(1,OFFSET('Dummy Table'!DY4:DZ7,0,BL51),2,FALSE)</f>
        <v>Germany</v>
      </c>
      <c r="BN51" s="350"/>
      <c r="BO51" s="350" t="str">
        <f ca="1">VLOOKUP(2,OFFSET('Dummy Table'!DY4:DZ7,0,BL51),2,FALSE)</f>
        <v>Hungary</v>
      </c>
      <c r="BP51" s="350"/>
      <c r="BQ51" s="352" t="str">
        <f ca="1">IFERROR(IF(MATCH(VLOOKUP(3,OFFSET('Dummy Table'!DY4:DZ7,0,BL51),2,FALSE),OFFSET('Dummy Table'!IU13:IU16,0,BL51),0),VLOOKUP(3,OFFSET('Dummy Table'!DY4:DZ7,0,BL51),2,FALSE),""),"")</f>
        <v>Scotland</v>
      </c>
      <c r="BR51" s="352"/>
      <c r="BS51" s="352"/>
      <c r="BT51" s="68"/>
      <c r="BU51" s="78" t="str">
        <f>IF(BN45&lt;&gt;"",IF(SUM(Matches!T7:T10)=12,IF(BM51=D51,Bonu1,0)+IF(BO51=G51,Bonu2,0)+IF(AND(BQ51&lt;&gt;"",I51&lt;&gt;"",BQ51=I51),Bonu3,0),0),"")</f>
        <v/>
      </c>
      <c r="BV51" s="126">
        <f t="shared" ref="BV51" si="181">BL51+128</f>
        <v>768</v>
      </c>
      <c r="BW51" s="350" t="str">
        <f ca="1">VLOOKUP(1,OFFSET('Dummy Table'!DY4:DZ7,0,BV51),2,FALSE)</f>
        <v>Germany</v>
      </c>
      <c r="BX51" s="350"/>
      <c r="BY51" s="350" t="str">
        <f ca="1">VLOOKUP(2,OFFSET('Dummy Table'!DY4:DZ7,0,BV51),2,FALSE)</f>
        <v>Hungary</v>
      </c>
      <c r="BZ51" s="350"/>
      <c r="CA51" s="352" t="str">
        <f ca="1">IFERROR(IF(MATCH(VLOOKUP(3,OFFSET('Dummy Table'!DY4:DZ7,0,BV51),2,FALSE),OFFSET('Dummy Table'!IU13:IU16,0,BV51),0),VLOOKUP(3,OFFSET('Dummy Table'!DY4:DZ7,0,BV51),2,FALSE),""),"")</f>
        <v>Scotland</v>
      </c>
      <c r="CB51" s="352"/>
      <c r="CC51" s="352"/>
      <c r="CD51" s="68"/>
      <c r="CE51" s="78" t="str">
        <f>IF(BX45&lt;&gt;"",IF(SUM(Matches!T7:T10)=12,IF(BW51=D51,Bonu1,0)+IF(BY51=G51,Bonu2,0)+IF(AND(CA51&lt;&gt;"",I51&lt;&gt;"",CA51=I51),Bonu3,0),0),"")</f>
        <v/>
      </c>
      <c r="CF51" s="126">
        <f t="shared" ref="CF51" si="182">BV51+128</f>
        <v>896</v>
      </c>
      <c r="CG51" s="350" t="str">
        <f ca="1">VLOOKUP(1,OFFSET('Dummy Table'!DY4:DZ7,0,CF51),2,FALSE)</f>
        <v>Germany</v>
      </c>
      <c r="CH51" s="350"/>
      <c r="CI51" s="350" t="str">
        <f ca="1">VLOOKUP(2,OFFSET('Dummy Table'!DY4:DZ7,0,CF51),2,FALSE)</f>
        <v>Hungary</v>
      </c>
      <c r="CJ51" s="350"/>
      <c r="CK51" s="352" t="str">
        <f ca="1">IFERROR(IF(MATCH(VLOOKUP(3,OFFSET('Dummy Table'!DY4:DZ7,0,CF51),2,FALSE),OFFSET('Dummy Table'!IU13:IU16,0,CF51),0),VLOOKUP(3,OFFSET('Dummy Table'!DY4:DZ7,0,CF51),2,FALSE),""),"")</f>
        <v>Scotland</v>
      </c>
      <c r="CL51" s="352"/>
      <c r="CM51" s="352"/>
      <c r="CN51" s="68"/>
      <c r="CO51" s="78" t="str">
        <f>IF(CH45&lt;&gt;"",IF(SUM(Matches!T7:T10)=12,IF(CG51=D51,Bonu1,0)+IF(CI51=G51,Bonu2,0)+IF(AND(CK51&lt;&gt;"",I51&lt;&gt;"",CK51=I51),Bonu3,0),0),"")</f>
        <v/>
      </c>
      <c r="CP51" s="126">
        <f t="shared" ref="CP51" si="183">CF51+128</f>
        <v>1024</v>
      </c>
      <c r="CQ51" s="350" t="str">
        <f ca="1">VLOOKUP(1,OFFSET('Dummy Table'!DY4:DZ7,0,CP51),2,FALSE)</f>
        <v>Germany</v>
      </c>
      <c r="CR51" s="350"/>
      <c r="CS51" s="350" t="str">
        <f ca="1">VLOOKUP(2,OFFSET('Dummy Table'!DY4:DZ7,0,CP51),2,FALSE)</f>
        <v>Hungary</v>
      </c>
      <c r="CT51" s="350"/>
      <c r="CU51" s="352" t="str">
        <f ca="1">IFERROR(IF(MATCH(VLOOKUP(3,OFFSET('Dummy Table'!DY4:DZ7,0,CP51),2,FALSE),OFFSET('Dummy Table'!IU13:IU16,0,CP51),0),VLOOKUP(3,OFFSET('Dummy Table'!DY4:DZ7,0,CP51),2,FALSE),""),"")</f>
        <v>Scotland</v>
      </c>
      <c r="CV51" s="352"/>
      <c r="CW51" s="352"/>
      <c r="CX51" s="68"/>
      <c r="CY51" s="78" t="str">
        <f>IF(CR45&lt;&gt;"",IF(SUM(Matches!T7:T10)=12,IF(CQ51=D51,Bonu1,0)+IF(CS51=G51,Bonu2,0)+IF(AND(CU51&lt;&gt;"",I51&lt;&gt;"",CU51=I51),Bonu3,0),0),"")</f>
        <v/>
      </c>
      <c r="CZ51" s="126">
        <f t="shared" ref="CZ51" si="184">CP51+128</f>
        <v>1152</v>
      </c>
      <c r="DA51" s="350" t="str">
        <f ca="1">VLOOKUP(1,OFFSET('Dummy Table'!DY4:DZ7,0,CZ51),2,FALSE)</f>
        <v>Germany</v>
      </c>
      <c r="DB51" s="350"/>
      <c r="DC51" s="350" t="str">
        <f ca="1">VLOOKUP(2,OFFSET('Dummy Table'!DY4:DZ7,0,CZ51),2,FALSE)</f>
        <v>Hungary</v>
      </c>
      <c r="DD51" s="350"/>
      <c r="DE51" s="352" t="str">
        <f ca="1">IFERROR(IF(MATCH(VLOOKUP(3,OFFSET('Dummy Table'!DY4:DZ7,0,CZ51),2,FALSE),OFFSET('Dummy Table'!IU13:IU16,0,CZ51),0),VLOOKUP(3,OFFSET('Dummy Table'!DY4:DZ7,0,CZ51),2,FALSE),""),"")</f>
        <v>Scotland</v>
      </c>
      <c r="DF51" s="352"/>
      <c r="DG51" s="352"/>
      <c r="DH51" s="68"/>
      <c r="DI51" s="78" t="str">
        <f>IF(DB45&lt;&gt;"",IF(SUM(Matches!T7:T10)=12,IF(DA51=D51,Bonu1,0)+IF(DC51=G51,Bonu2,0)+IF(AND(DE51&lt;&gt;"",I51&lt;&gt;"",DE51=I51),Bonu3,0),0),"")</f>
        <v/>
      </c>
    </row>
    <row r="52" spans="1:113" s="43" customFormat="1" ht="15" customHeight="1" x14ac:dyDescent="0.2">
      <c r="A52" s="41"/>
      <c r="B52" s="65"/>
      <c r="C52" s="87" t="s">
        <v>3</v>
      </c>
      <c r="D52" s="360" t="str">
        <f>Matches!P12</f>
        <v>Spain</v>
      </c>
      <c r="E52" s="360"/>
      <c r="F52" s="360"/>
      <c r="G52" s="360" t="str">
        <f>Matches!P13</f>
        <v>Italy</v>
      </c>
      <c r="H52" s="360"/>
      <c r="I52" s="373" t="str">
        <f>IF(ISNA(MATCH(Matches!P14,Qual3,0)),"",Matches!P14)</f>
        <v/>
      </c>
      <c r="J52" s="374"/>
      <c r="K52" s="66"/>
      <c r="L52" s="66"/>
      <c r="M52" s="67"/>
      <c r="N52" s="126">
        <f ca="1">SUM(U61:U75)</f>
        <v>0</v>
      </c>
      <c r="O52" s="350" t="str">
        <f ca="1">VLOOKUP(1,OFFSET('Dummy Table'!DY11:DZ14,0,N51),2,FALSE)</f>
        <v>Croatia</v>
      </c>
      <c r="P52" s="350"/>
      <c r="Q52" s="350" t="str">
        <f ca="1">VLOOKUP(2,OFFSET('Dummy Table'!DY11:DZ14,0,N51),2,FALSE)</f>
        <v>Spain</v>
      </c>
      <c r="R52" s="350"/>
      <c r="S52" s="352" t="str">
        <f ca="1">IFERROR(IF(MATCH(VLOOKUP(3,OFFSET('Dummy Table'!DY11:DZ14,0,N51),2,FALSE),OFFSET('Dummy Table'!IU13:IU16,0,N51),0),VLOOKUP(3,OFFSET('Dummy Table'!DY11:DZ14,0,N51),2,FALSE),""),"")</f>
        <v>Italy</v>
      </c>
      <c r="T52" s="352"/>
      <c r="U52" s="352"/>
      <c r="V52" s="68"/>
      <c r="W52" s="78">
        <f ca="1">IF(P45&lt;&gt;"",IF(SUM(Matches!T12:T15)=12,IF(O52=D52,Bonu1,0)+IF(Q52=G52,Bonu2,0)+IF(AND(S52&lt;&gt;"",I52&lt;&gt;"",S52=I52),Bonu3,0),0),"")</f>
        <v>0</v>
      </c>
      <c r="X52" s="126">
        <f ca="1">SUM(AE61:AE75)</f>
        <v>0</v>
      </c>
      <c r="Y52" s="350" t="str">
        <f ca="1">VLOOKUP(1,OFFSET('Dummy Table'!DY11:DZ14,0,X51),2,FALSE)</f>
        <v>Croatia</v>
      </c>
      <c r="Z52" s="350"/>
      <c r="AA52" s="350" t="str">
        <f ca="1">VLOOKUP(2,OFFSET('Dummy Table'!DY11:DZ14,0,X51),2,FALSE)</f>
        <v>Spain</v>
      </c>
      <c r="AB52" s="350"/>
      <c r="AC52" s="352" t="str">
        <f ca="1">IFERROR(IF(MATCH(VLOOKUP(3,OFFSET('Dummy Table'!DY11:DZ14,0,X51),2,FALSE),OFFSET('Dummy Table'!IU13:IU16,0,X51),0),VLOOKUP(3,OFFSET('Dummy Table'!DY11:DZ14,0,X51),2,FALSE),""),"")</f>
        <v>Italy</v>
      </c>
      <c r="AD52" s="352"/>
      <c r="AE52" s="352"/>
      <c r="AF52" s="68"/>
      <c r="AG52" s="78">
        <f ca="1">IF(Z45&lt;&gt;"",IF(SUM(Matches!T12:T15)=12,IF(Y52=D52,Bonu1,0)+IF(AA52=G52,Bonu2,0)+IF(AND(AC52&lt;&gt;"",I52&lt;&gt;"",AC52=I52),Bonu3,0),0),"")</f>
        <v>0</v>
      </c>
      <c r="AH52" s="126">
        <f t="shared" ref="AH52" ca="1" si="185">SUM(AO61:AO75)</f>
        <v>0</v>
      </c>
      <c r="AI52" s="350" t="str">
        <f ca="1">VLOOKUP(1,OFFSET('Dummy Table'!DY11:DZ14,0,AH51),2,FALSE)</f>
        <v>Spain</v>
      </c>
      <c r="AJ52" s="350"/>
      <c r="AK52" s="350" t="str">
        <f ca="1">VLOOKUP(2,OFFSET('Dummy Table'!DY11:DZ14,0,AH51),2,FALSE)</f>
        <v>Albania</v>
      </c>
      <c r="AL52" s="350"/>
      <c r="AM52" s="352" t="str">
        <f ca="1">IFERROR(IF(MATCH(VLOOKUP(3,OFFSET('Dummy Table'!DY11:DZ14,0,AH51),2,FALSE),OFFSET('Dummy Table'!IU13:IU16,0,AH51),0),VLOOKUP(3,OFFSET('Dummy Table'!DY11:DZ14,0,AH51),2,FALSE),""),"")</f>
        <v>Croatia</v>
      </c>
      <c r="AN52" s="352"/>
      <c r="AO52" s="352"/>
      <c r="AP52" s="68"/>
      <c r="AQ52" s="78" t="str">
        <f>IF(AJ45&lt;&gt;"",IF(SUM(Matches!T12:T15)=12,IF(AI52=D52,Bonu1,0)+IF(AK52=G52,Bonu2,0)+IF(AND(AM52&lt;&gt;"",I52&lt;&gt;"",AM52=I52),Bonu3,0),0),"")</f>
        <v/>
      </c>
      <c r="AR52" s="126">
        <f t="shared" ref="AR52" ca="1" si="186">SUM(AY61:AY75)</f>
        <v>0</v>
      </c>
      <c r="AS52" s="350" t="str">
        <f ca="1">VLOOKUP(1,OFFSET('Dummy Table'!DY11:DZ14,0,AR51),2,FALSE)</f>
        <v>Spain</v>
      </c>
      <c r="AT52" s="350"/>
      <c r="AU52" s="350" t="str">
        <f ca="1">VLOOKUP(2,OFFSET('Dummy Table'!DY11:DZ14,0,AR51),2,FALSE)</f>
        <v>Albania</v>
      </c>
      <c r="AV52" s="350"/>
      <c r="AW52" s="352" t="str">
        <f ca="1">IFERROR(IF(MATCH(VLOOKUP(3,OFFSET('Dummy Table'!DY11:DZ14,0,AR51),2,FALSE),OFFSET('Dummy Table'!IU13:IU16,0,AR51),0),VLOOKUP(3,OFFSET('Dummy Table'!DY11:DZ14,0,AR51),2,FALSE),""),"")</f>
        <v>Croatia</v>
      </c>
      <c r="AX52" s="352"/>
      <c r="AY52" s="352"/>
      <c r="AZ52" s="68"/>
      <c r="BA52" s="78" t="str">
        <f>IF(AT45&lt;&gt;"",IF(SUM(Matches!T12:T15)=12,IF(AS52=D52,Bonu1,0)+IF(AU52=G52,Bonu2,0)+IF(AND(AW52&lt;&gt;"",I52&lt;&gt;"",AW52=I52),Bonu3,0),0),"")</f>
        <v/>
      </c>
      <c r="BB52" s="126">
        <f t="shared" ref="BB52" ca="1" si="187">SUM(BI61:BI75)</f>
        <v>0</v>
      </c>
      <c r="BC52" s="350" t="str">
        <f ca="1">VLOOKUP(1,OFFSET('Dummy Table'!DY11:DZ14,0,BB51),2,FALSE)</f>
        <v>Spain</v>
      </c>
      <c r="BD52" s="350"/>
      <c r="BE52" s="350" t="str">
        <f ca="1">VLOOKUP(2,OFFSET('Dummy Table'!DY11:DZ14,0,BB51),2,FALSE)</f>
        <v>Albania</v>
      </c>
      <c r="BF52" s="350"/>
      <c r="BG52" s="352" t="str">
        <f ca="1">IFERROR(IF(MATCH(VLOOKUP(3,OFFSET('Dummy Table'!DY11:DZ14,0,BB51),2,FALSE),OFFSET('Dummy Table'!IU13:IU16,0,BB51),0),VLOOKUP(3,OFFSET('Dummy Table'!DY11:DZ14,0,BB51),2,FALSE),""),"")</f>
        <v>Croatia</v>
      </c>
      <c r="BH52" s="352"/>
      <c r="BI52" s="352"/>
      <c r="BJ52" s="68"/>
      <c r="BK52" s="78" t="str">
        <f>IF(BD45&lt;&gt;"",IF(SUM(Matches!T12:T15)=12,IF(BC52=D52,Bonu1,0)+IF(BE52=G52,Bonu2,0)+IF(AND(BG52&lt;&gt;"",I52&lt;&gt;"",BG52=I52),Bonu3,0),0),"")</f>
        <v/>
      </c>
      <c r="BL52" s="126">
        <f t="shared" ref="BL52" ca="1" si="188">SUM(BS61:BS75)</f>
        <v>0</v>
      </c>
      <c r="BM52" s="350" t="str">
        <f ca="1">VLOOKUP(1,OFFSET('Dummy Table'!DY11:DZ14,0,BL51),2,FALSE)</f>
        <v>Spain</v>
      </c>
      <c r="BN52" s="350"/>
      <c r="BO52" s="350" t="str">
        <f ca="1">VLOOKUP(2,OFFSET('Dummy Table'!DY11:DZ14,0,BL51),2,FALSE)</f>
        <v>Albania</v>
      </c>
      <c r="BP52" s="350"/>
      <c r="BQ52" s="352" t="str">
        <f ca="1">IFERROR(IF(MATCH(VLOOKUP(3,OFFSET('Dummy Table'!DY11:DZ14,0,BL51),2,FALSE),OFFSET('Dummy Table'!IU13:IU16,0,BL51),0),VLOOKUP(3,OFFSET('Dummy Table'!DY11:DZ14,0,BL51),2,FALSE),""),"")</f>
        <v>Croatia</v>
      </c>
      <c r="BR52" s="352"/>
      <c r="BS52" s="352"/>
      <c r="BT52" s="68"/>
      <c r="BU52" s="78" t="str">
        <f>IF(BN45&lt;&gt;"",IF(SUM(Matches!T12:T15)=12,IF(BM52=D52,Bonu1,0)+IF(BO52=G52,Bonu2,0)+IF(AND(BQ52&lt;&gt;"",I52&lt;&gt;"",BQ52=I52),Bonu3,0),0),"")</f>
        <v/>
      </c>
      <c r="BV52" s="126">
        <f t="shared" ref="BV52" ca="1" si="189">SUM(CC61:CC75)</f>
        <v>0</v>
      </c>
      <c r="BW52" s="350" t="str">
        <f ca="1">VLOOKUP(1,OFFSET('Dummy Table'!DY11:DZ14,0,BV51),2,FALSE)</f>
        <v>Spain</v>
      </c>
      <c r="BX52" s="350"/>
      <c r="BY52" s="350" t="str">
        <f ca="1">VLOOKUP(2,OFFSET('Dummy Table'!DY11:DZ14,0,BV51),2,FALSE)</f>
        <v>Albania</v>
      </c>
      <c r="BZ52" s="350"/>
      <c r="CA52" s="352" t="str">
        <f ca="1">IFERROR(IF(MATCH(VLOOKUP(3,OFFSET('Dummy Table'!DY11:DZ14,0,BV51),2,FALSE),OFFSET('Dummy Table'!IU13:IU16,0,BV51),0),VLOOKUP(3,OFFSET('Dummy Table'!DY11:DZ14,0,BV51),2,FALSE),""),"")</f>
        <v>Croatia</v>
      </c>
      <c r="CB52" s="352"/>
      <c r="CC52" s="352"/>
      <c r="CD52" s="68"/>
      <c r="CE52" s="78" t="str">
        <f>IF(BX45&lt;&gt;"",IF(SUM(Matches!T12:T15)=12,IF(BW52=D52,Bonu1,0)+IF(BY52=G52,Bonu2,0)+IF(AND(CA52&lt;&gt;"",I52&lt;&gt;"",CA52=I52),Bonu3,0),0),"")</f>
        <v/>
      </c>
      <c r="CF52" s="126">
        <f t="shared" ref="CF52" ca="1" si="190">SUM(CM61:CM75)</f>
        <v>0</v>
      </c>
      <c r="CG52" s="350" t="str">
        <f ca="1">VLOOKUP(1,OFFSET('Dummy Table'!DY11:DZ14,0,CF51),2,FALSE)</f>
        <v>Spain</v>
      </c>
      <c r="CH52" s="350"/>
      <c r="CI52" s="350" t="str">
        <f ca="1">VLOOKUP(2,OFFSET('Dummy Table'!DY11:DZ14,0,CF51),2,FALSE)</f>
        <v>Albania</v>
      </c>
      <c r="CJ52" s="350"/>
      <c r="CK52" s="352" t="str">
        <f ca="1">IFERROR(IF(MATCH(VLOOKUP(3,OFFSET('Dummy Table'!DY11:DZ14,0,CF51),2,FALSE),OFFSET('Dummy Table'!IU13:IU16,0,CF51),0),VLOOKUP(3,OFFSET('Dummy Table'!DY11:DZ14,0,CF51),2,FALSE),""),"")</f>
        <v>Croatia</v>
      </c>
      <c r="CL52" s="352"/>
      <c r="CM52" s="352"/>
      <c r="CN52" s="68"/>
      <c r="CO52" s="78" t="str">
        <f>IF(CH45&lt;&gt;"",IF(SUM(Matches!T12:T15)=12,IF(CG52=D52,Bonu1,0)+IF(CI52=G52,Bonu2,0)+IF(AND(CK52&lt;&gt;"",I52&lt;&gt;"",CK52=I52),Bonu3,0),0),"")</f>
        <v/>
      </c>
      <c r="CP52" s="126">
        <f t="shared" ref="CP52" ca="1" si="191">SUM(CW61:CW75)</f>
        <v>0</v>
      </c>
      <c r="CQ52" s="350" t="str">
        <f ca="1">VLOOKUP(1,OFFSET('Dummy Table'!DY11:DZ14,0,CP51),2,FALSE)</f>
        <v>Spain</v>
      </c>
      <c r="CR52" s="350"/>
      <c r="CS52" s="350" t="str">
        <f ca="1">VLOOKUP(2,OFFSET('Dummy Table'!DY11:DZ14,0,CP51),2,FALSE)</f>
        <v>Albania</v>
      </c>
      <c r="CT52" s="350"/>
      <c r="CU52" s="352" t="str">
        <f ca="1">IFERROR(IF(MATCH(VLOOKUP(3,OFFSET('Dummy Table'!DY11:DZ14,0,CP51),2,FALSE),OFFSET('Dummy Table'!IU13:IU16,0,CP51),0),VLOOKUP(3,OFFSET('Dummy Table'!DY11:DZ14,0,CP51),2,FALSE),""),"")</f>
        <v>Croatia</v>
      </c>
      <c r="CV52" s="352"/>
      <c r="CW52" s="352"/>
      <c r="CX52" s="68"/>
      <c r="CY52" s="78" t="str">
        <f>IF(CR45&lt;&gt;"",IF(SUM(Matches!T12:T15)=12,IF(CQ52=D52,Bonu1,0)+IF(CS52=G52,Bonu2,0)+IF(AND(CU52&lt;&gt;"",I52&lt;&gt;"",CU52=I52),Bonu3,0),0),"")</f>
        <v/>
      </c>
      <c r="CZ52" s="126">
        <f t="shared" ref="CZ52" ca="1" si="192">SUM(DG61:DG75)</f>
        <v>0</v>
      </c>
      <c r="DA52" s="350" t="str">
        <f ca="1">VLOOKUP(1,OFFSET('Dummy Table'!DY11:DZ14,0,CZ51),2,FALSE)</f>
        <v>Spain</v>
      </c>
      <c r="DB52" s="350"/>
      <c r="DC52" s="350" t="str">
        <f ca="1">VLOOKUP(2,OFFSET('Dummy Table'!DY11:DZ14,0,CZ51),2,FALSE)</f>
        <v>Albania</v>
      </c>
      <c r="DD52" s="350"/>
      <c r="DE52" s="352" t="str">
        <f ca="1">IFERROR(IF(MATCH(VLOOKUP(3,OFFSET('Dummy Table'!DY11:DZ14,0,CZ51),2,FALSE),OFFSET('Dummy Table'!IU13:IU16,0,CZ51),0),VLOOKUP(3,OFFSET('Dummy Table'!DY11:DZ14,0,CZ51),2,FALSE),""),"")</f>
        <v>Croatia</v>
      </c>
      <c r="DF52" s="352"/>
      <c r="DG52" s="352"/>
      <c r="DH52" s="68"/>
      <c r="DI52" s="78" t="str">
        <f>IF(DB45&lt;&gt;"",IF(SUM(Matches!T12:T15)=12,IF(DA52=D52,Bonu1,0)+IF(DC52=G52,Bonu2,0)+IF(AND(DE52&lt;&gt;"",I52&lt;&gt;"",DE52=I52),Bonu3,0),0),"")</f>
        <v/>
      </c>
    </row>
    <row r="53" spans="1:113" s="43" customFormat="1" ht="15" customHeight="1" x14ac:dyDescent="0.2">
      <c r="A53" s="41"/>
      <c r="B53" s="65"/>
      <c r="C53" s="87" t="s">
        <v>4</v>
      </c>
      <c r="D53" s="360" t="str">
        <f>Matches!P17</f>
        <v>England</v>
      </c>
      <c r="E53" s="360"/>
      <c r="F53" s="360"/>
      <c r="G53" s="360" t="str">
        <f>Matches!P18</f>
        <v>Denmark</v>
      </c>
      <c r="H53" s="360"/>
      <c r="I53" s="373" t="str">
        <f>IF(ISNA(MATCH(Matches!P19,Qual3,0)),"",Matches!P19)</f>
        <v>Slovenia</v>
      </c>
      <c r="J53" s="374"/>
      <c r="K53" s="66"/>
      <c r="L53" s="66"/>
      <c r="M53" s="67"/>
      <c r="N53" s="86">
        <f ca="1">SUM(W61:W88)</f>
        <v>16</v>
      </c>
      <c r="O53" s="350" t="str">
        <f ca="1">VLOOKUP(1,OFFSET('Dummy Table'!DY18:DZ21,0,N51),2,FALSE)</f>
        <v>England</v>
      </c>
      <c r="P53" s="350"/>
      <c r="Q53" s="350" t="str">
        <f ca="1">VLOOKUP(2,OFFSET('Dummy Table'!DY18:DZ21,0,N51),2,FALSE)</f>
        <v>Denmark</v>
      </c>
      <c r="R53" s="350"/>
      <c r="S53" s="352" t="str">
        <f ca="1">IFERROR(IF(MATCH(VLOOKUP(3,OFFSET('Dummy Table'!DY18:DZ21,0,N51),2,FALSE),OFFSET('Dummy Table'!IU13:IU16,0,N51),0),VLOOKUP(3,OFFSET('Dummy Table'!DY18:DZ21,0,N51),2,FALSE),""),"")</f>
        <v>Serbia</v>
      </c>
      <c r="T53" s="352"/>
      <c r="U53" s="352"/>
      <c r="V53" s="68"/>
      <c r="W53" s="78">
        <f ca="1">IF(P45&lt;&gt;"",IF(SUM(Matches!T17:T20)=12,IF(O53=D53,Bonu1,0)+IF(Q53=G53,Bonu2,0)+IF(AND(S53&lt;&gt;"",I53&lt;&gt;"",S53=I53),Bonu3,0),0),"")</f>
        <v>40</v>
      </c>
      <c r="X53" s="86">
        <f ca="1">SUM(AG61:AG88)</f>
        <v>16</v>
      </c>
      <c r="Y53" s="350" t="str">
        <f ca="1">VLOOKUP(1,OFFSET('Dummy Table'!DY18:DZ21,0,X51),2,FALSE)</f>
        <v>England</v>
      </c>
      <c r="Z53" s="350"/>
      <c r="AA53" s="350" t="str">
        <f ca="1">VLOOKUP(2,OFFSET('Dummy Table'!DY18:DZ21,0,X51),2,FALSE)</f>
        <v>Denmark</v>
      </c>
      <c r="AB53" s="350"/>
      <c r="AC53" s="352" t="str">
        <f ca="1">IFERROR(IF(MATCH(VLOOKUP(3,OFFSET('Dummy Table'!DY18:DZ21,0,X51),2,FALSE),OFFSET('Dummy Table'!IU13:IU16,0,X51),0),VLOOKUP(3,OFFSET('Dummy Table'!DY18:DZ21,0,X51),2,FALSE),""),"")</f>
        <v/>
      </c>
      <c r="AD53" s="352"/>
      <c r="AE53" s="352"/>
      <c r="AF53" s="68"/>
      <c r="AG53" s="78">
        <f ca="1">IF(Z45&lt;&gt;"",IF(SUM(Matches!T17:T20)=12,IF(Y53=D53,Bonu1,0)+IF(AA53=G53,Bonu2,0)+IF(AND(AC53&lt;&gt;"",I53&lt;&gt;"",AC53=I53),Bonu3,0),0),"")</f>
        <v>40</v>
      </c>
      <c r="AH53" s="86">
        <f t="shared" ref="AH53" ca="1" si="193">SUM(AQ61:AQ88)</f>
        <v>0</v>
      </c>
      <c r="AI53" s="350" t="str">
        <f ca="1">VLOOKUP(1,OFFSET('Dummy Table'!DY18:DZ21,0,AH51),2,FALSE)</f>
        <v>England</v>
      </c>
      <c r="AJ53" s="350"/>
      <c r="AK53" s="350" t="str">
        <f ca="1">VLOOKUP(2,OFFSET('Dummy Table'!DY18:DZ21,0,AH51),2,FALSE)</f>
        <v>Denmark</v>
      </c>
      <c r="AL53" s="350"/>
      <c r="AM53" s="352" t="str">
        <f ca="1">IFERROR(IF(MATCH(VLOOKUP(3,OFFSET('Dummy Table'!DY18:DZ21,0,AH51),2,FALSE),OFFSET('Dummy Table'!IU13:IU16,0,AH51),0),VLOOKUP(3,OFFSET('Dummy Table'!DY18:DZ21,0,AH51),2,FALSE),""),"")</f>
        <v>Slovenia</v>
      </c>
      <c r="AN53" s="352"/>
      <c r="AO53" s="352"/>
      <c r="AP53" s="68"/>
      <c r="AQ53" s="78" t="str">
        <f>IF(AJ45&lt;&gt;"",IF(SUM(Matches!T17:T20)=12,IF(AI53=D53,Bonu1,0)+IF(AK53=G53,Bonu2,0)+IF(AND(AM53&lt;&gt;"",I53&lt;&gt;"",AM53=I53),Bonu3,0),0),"")</f>
        <v/>
      </c>
      <c r="AR53" s="86">
        <f t="shared" ref="AR53" ca="1" si="194">SUM(BA61:BA88)</f>
        <v>0</v>
      </c>
      <c r="AS53" s="350" t="str">
        <f ca="1">VLOOKUP(1,OFFSET('Dummy Table'!DY18:DZ21,0,AR51),2,FALSE)</f>
        <v>England</v>
      </c>
      <c r="AT53" s="350"/>
      <c r="AU53" s="350" t="str">
        <f ca="1">VLOOKUP(2,OFFSET('Dummy Table'!DY18:DZ21,0,AR51),2,FALSE)</f>
        <v>Denmark</v>
      </c>
      <c r="AV53" s="350"/>
      <c r="AW53" s="352" t="str">
        <f ca="1">IFERROR(IF(MATCH(VLOOKUP(3,OFFSET('Dummy Table'!DY18:DZ21,0,AR51),2,FALSE),OFFSET('Dummy Table'!IU13:IU16,0,AR51),0),VLOOKUP(3,OFFSET('Dummy Table'!DY18:DZ21,0,AR51),2,FALSE),""),"")</f>
        <v>Slovenia</v>
      </c>
      <c r="AX53" s="352"/>
      <c r="AY53" s="352"/>
      <c r="AZ53" s="68"/>
      <c r="BA53" s="78" t="str">
        <f>IF(AT45&lt;&gt;"",IF(SUM(Matches!T17:T20)=12,IF(AS53=D53,Bonu1,0)+IF(AU53=G53,Bonu2,0)+IF(AND(AW53&lt;&gt;"",I53&lt;&gt;"",AW53=I53),Bonu3,0),0),"")</f>
        <v/>
      </c>
      <c r="BB53" s="86">
        <f t="shared" ref="BB53" ca="1" si="195">SUM(BK61:BK88)</f>
        <v>0</v>
      </c>
      <c r="BC53" s="350" t="str">
        <f ca="1">VLOOKUP(1,OFFSET('Dummy Table'!DY18:DZ21,0,BB51),2,FALSE)</f>
        <v>England</v>
      </c>
      <c r="BD53" s="350"/>
      <c r="BE53" s="350" t="str">
        <f ca="1">VLOOKUP(2,OFFSET('Dummy Table'!DY18:DZ21,0,BB51),2,FALSE)</f>
        <v>Denmark</v>
      </c>
      <c r="BF53" s="350"/>
      <c r="BG53" s="352" t="str">
        <f ca="1">IFERROR(IF(MATCH(VLOOKUP(3,OFFSET('Dummy Table'!DY18:DZ21,0,BB51),2,FALSE),OFFSET('Dummy Table'!IU13:IU16,0,BB51),0),VLOOKUP(3,OFFSET('Dummy Table'!DY18:DZ21,0,BB51),2,FALSE),""),"")</f>
        <v>Slovenia</v>
      </c>
      <c r="BH53" s="352"/>
      <c r="BI53" s="352"/>
      <c r="BJ53" s="68"/>
      <c r="BK53" s="78" t="str">
        <f>IF(BD45&lt;&gt;"",IF(SUM(Matches!T17:T20)=12,IF(BC53=D53,Bonu1,0)+IF(BE53=G53,Bonu2,0)+IF(AND(BG53&lt;&gt;"",I53&lt;&gt;"",BG53=I53),Bonu3,0),0),"")</f>
        <v/>
      </c>
      <c r="BL53" s="86">
        <f t="shared" ref="BL53" ca="1" si="196">SUM(BU61:BU88)</f>
        <v>0</v>
      </c>
      <c r="BM53" s="350" t="str">
        <f ca="1">VLOOKUP(1,OFFSET('Dummy Table'!DY18:DZ21,0,BL51),2,FALSE)</f>
        <v>England</v>
      </c>
      <c r="BN53" s="350"/>
      <c r="BO53" s="350" t="str">
        <f ca="1">VLOOKUP(2,OFFSET('Dummy Table'!DY18:DZ21,0,BL51),2,FALSE)</f>
        <v>Denmark</v>
      </c>
      <c r="BP53" s="350"/>
      <c r="BQ53" s="352" t="str">
        <f ca="1">IFERROR(IF(MATCH(VLOOKUP(3,OFFSET('Dummy Table'!DY18:DZ21,0,BL51),2,FALSE),OFFSET('Dummy Table'!IU13:IU16,0,BL51),0),VLOOKUP(3,OFFSET('Dummy Table'!DY18:DZ21,0,BL51),2,FALSE),""),"")</f>
        <v>Slovenia</v>
      </c>
      <c r="BR53" s="352"/>
      <c r="BS53" s="352"/>
      <c r="BT53" s="68"/>
      <c r="BU53" s="78" t="str">
        <f>IF(BN45&lt;&gt;"",IF(SUM(Matches!T17:T20)=12,IF(BM53=D53,Bonu1,0)+IF(BO53=G53,Bonu2,0)+IF(AND(BQ53&lt;&gt;"",I53&lt;&gt;"",BQ53=I53),Bonu3,0),0),"")</f>
        <v/>
      </c>
      <c r="BV53" s="86">
        <f t="shared" ref="BV53" ca="1" si="197">SUM(CE61:CE88)</f>
        <v>0</v>
      </c>
      <c r="BW53" s="350" t="str">
        <f ca="1">VLOOKUP(1,OFFSET('Dummy Table'!DY18:DZ21,0,BV51),2,FALSE)</f>
        <v>England</v>
      </c>
      <c r="BX53" s="350"/>
      <c r="BY53" s="350" t="str">
        <f ca="1">VLOOKUP(2,OFFSET('Dummy Table'!DY18:DZ21,0,BV51),2,FALSE)</f>
        <v>Denmark</v>
      </c>
      <c r="BZ53" s="350"/>
      <c r="CA53" s="352" t="str">
        <f ca="1">IFERROR(IF(MATCH(VLOOKUP(3,OFFSET('Dummy Table'!DY18:DZ21,0,BV51),2,FALSE),OFFSET('Dummy Table'!IU13:IU16,0,BV51),0),VLOOKUP(3,OFFSET('Dummy Table'!DY18:DZ21,0,BV51),2,FALSE),""),"")</f>
        <v>Slovenia</v>
      </c>
      <c r="CB53" s="352"/>
      <c r="CC53" s="352"/>
      <c r="CD53" s="68"/>
      <c r="CE53" s="78" t="str">
        <f>IF(BX45&lt;&gt;"",IF(SUM(Matches!T17:T20)=12,IF(BW53=D53,Bonu1,0)+IF(BY53=G53,Bonu2,0)+IF(AND(CA53&lt;&gt;"",I53&lt;&gt;"",CA53=I53),Bonu3,0),0),"")</f>
        <v/>
      </c>
      <c r="CF53" s="86">
        <f t="shared" ref="CF53" ca="1" si="198">SUM(CO61:CO88)</f>
        <v>0</v>
      </c>
      <c r="CG53" s="350" t="str">
        <f ca="1">VLOOKUP(1,OFFSET('Dummy Table'!DY18:DZ21,0,CF51),2,FALSE)</f>
        <v>England</v>
      </c>
      <c r="CH53" s="350"/>
      <c r="CI53" s="350" t="str">
        <f ca="1">VLOOKUP(2,OFFSET('Dummy Table'!DY18:DZ21,0,CF51),2,FALSE)</f>
        <v>Denmark</v>
      </c>
      <c r="CJ53" s="350"/>
      <c r="CK53" s="352" t="str">
        <f ca="1">IFERROR(IF(MATCH(VLOOKUP(3,OFFSET('Dummy Table'!DY18:DZ21,0,CF51),2,FALSE),OFFSET('Dummy Table'!IU13:IU16,0,CF51),0),VLOOKUP(3,OFFSET('Dummy Table'!DY18:DZ21,0,CF51),2,FALSE),""),"")</f>
        <v>Slovenia</v>
      </c>
      <c r="CL53" s="352"/>
      <c r="CM53" s="352"/>
      <c r="CN53" s="68"/>
      <c r="CO53" s="78" t="str">
        <f>IF(CH45&lt;&gt;"",IF(SUM(Matches!T17:T20)=12,IF(CG53=D53,Bonu1,0)+IF(CI53=G53,Bonu2,0)+IF(AND(CK53&lt;&gt;"",I53&lt;&gt;"",CK53=I53),Bonu3,0),0),"")</f>
        <v/>
      </c>
      <c r="CP53" s="86">
        <f t="shared" ref="CP53" ca="1" si="199">SUM(CY61:CY88)</f>
        <v>0</v>
      </c>
      <c r="CQ53" s="350" t="str">
        <f ca="1">VLOOKUP(1,OFFSET('Dummy Table'!DY18:DZ21,0,CP51),2,FALSE)</f>
        <v>England</v>
      </c>
      <c r="CR53" s="350"/>
      <c r="CS53" s="350" t="str">
        <f ca="1">VLOOKUP(2,OFFSET('Dummy Table'!DY18:DZ21,0,CP51),2,FALSE)</f>
        <v>Denmark</v>
      </c>
      <c r="CT53" s="350"/>
      <c r="CU53" s="352" t="str">
        <f ca="1">IFERROR(IF(MATCH(VLOOKUP(3,OFFSET('Dummy Table'!DY18:DZ21,0,CP51),2,FALSE),OFFSET('Dummy Table'!IU13:IU16,0,CP51),0),VLOOKUP(3,OFFSET('Dummy Table'!DY18:DZ21,0,CP51),2,FALSE),""),"")</f>
        <v>Slovenia</v>
      </c>
      <c r="CV53" s="352"/>
      <c r="CW53" s="352"/>
      <c r="CX53" s="68"/>
      <c r="CY53" s="78" t="str">
        <f>IF(CR45&lt;&gt;"",IF(SUM(Matches!T17:T20)=12,IF(CQ53=D53,Bonu1,0)+IF(CS53=G53,Bonu2,0)+IF(AND(CU53&lt;&gt;"",I53&lt;&gt;"",CU53=I53),Bonu3,0),0),"")</f>
        <v/>
      </c>
      <c r="CZ53" s="86">
        <f t="shared" ref="CZ53" ca="1" si="200">SUM(DI61:DI88)</f>
        <v>0</v>
      </c>
      <c r="DA53" s="350" t="str">
        <f ca="1">VLOOKUP(1,OFFSET('Dummy Table'!DY18:DZ21,0,CZ51),2,FALSE)</f>
        <v>England</v>
      </c>
      <c r="DB53" s="350"/>
      <c r="DC53" s="350" t="str">
        <f ca="1">VLOOKUP(2,OFFSET('Dummy Table'!DY18:DZ21,0,CZ51),2,FALSE)</f>
        <v>Denmark</v>
      </c>
      <c r="DD53" s="350"/>
      <c r="DE53" s="352" t="str">
        <f ca="1">IFERROR(IF(MATCH(VLOOKUP(3,OFFSET('Dummy Table'!DY18:DZ21,0,CZ51),2,FALSE),OFFSET('Dummy Table'!IU13:IU16,0,CZ51),0),VLOOKUP(3,OFFSET('Dummy Table'!DY18:DZ21,0,CZ51),2,FALSE),""),"")</f>
        <v>Slovenia</v>
      </c>
      <c r="DF53" s="352"/>
      <c r="DG53" s="352"/>
      <c r="DH53" s="68"/>
      <c r="DI53" s="78" t="str">
        <f>IF(DB45&lt;&gt;"",IF(SUM(Matches!T17:T20)=12,IF(DA53=D53,Bonu1,0)+IF(DC53=G53,Bonu2,0)+IF(AND(DE53&lt;&gt;"",I53&lt;&gt;"",DE53=I53),Bonu3,0),0),"")</f>
        <v/>
      </c>
    </row>
    <row r="54" spans="1:113" s="43" customFormat="1" ht="15" customHeight="1" x14ac:dyDescent="0.2">
      <c r="A54" s="41"/>
      <c r="B54" s="65"/>
      <c r="C54" s="87" t="s">
        <v>13</v>
      </c>
      <c r="D54" s="360" t="str">
        <f>Matches!P22</f>
        <v>Austria</v>
      </c>
      <c r="E54" s="360"/>
      <c r="F54" s="360"/>
      <c r="G54" s="360" t="str">
        <f>Matches!P23</f>
        <v>France</v>
      </c>
      <c r="H54" s="360"/>
      <c r="I54" s="373" t="str">
        <f>IF(ISNA(MATCH(Matches!P24,Qual3,0)),"",Matches!P24)</f>
        <v>Netherlands</v>
      </c>
      <c r="J54" s="374"/>
      <c r="K54" s="66"/>
      <c r="L54" s="66"/>
      <c r="M54" s="67"/>
      <c r="N54" s="126"/>
      <c r="O54" s="350" t="str">
        <f ca="1">VLOOKUP(1,OFFSET('Dummy Table'!DY25:DZ28,0,N51),2,FALSE)</f>
        <v>France</v>
      </c>
      <c r="P54" s="350"/>
      <c r="Q54" s="350" t="str">
        <f ca="1">VLOOKUP(2,OFFSET('Dummy Table'!DY25:DZ28,0,N51),2,FALSE)</f>
        <v>Netherlands</v>
      </c>
      <c r="R54" s="350"/>
      <c r="S54" s="352" t="str">
        <f ca="1">IFERROR(IF(MATCH(VLOOKUP(3,OFFSET('Dummy Table'!DY25:DZ28,0,N51),2,FALSE),OFFSET('Dummy Table'!IU13:IU16,0,N51),0),VLOOKUP(3,OFFSET('Dummy Table'!DY25:DZ28,0,N51),2,FALSE),""),"")</f>
        <v/>
      </c>
      <c r="T54" s="352"/>
      <c r="U54" s="352"/>
      <c r="V54" s="68"/>
      <c r="W54" s="78">
        <f ca="1">IF(P45&lt;&gt;"",IF(SUM(Matches!T22:T25)=12,IF(O54=D54,Bonu1,0)+IF(Q54=G54,Bonu2,0)+IF(AND(S54&lt;&gt;"",I54&lt;&gt;"",S54=I54),Bonu3,0),0),"")</f>
        <v>0</v>
      </c>
      <c r="X54" s="126"/>
      <c r="Y54" s="350" t="str">
        <f ca="1">VLOOKUP(1,OFFSET('Dummy Table'!DY25:DZ28,0,X51),2,FALSE)</f>
        <v>France</v>
      </c>
      <c r="Z54" s="350"/>
      <c r="AA54" s="350" t="str">
        <f ca="1">VLOOKUP(2,OFFSET('Dummy Table'!DY25:DZ28,0,X51),2,FALSE)</f>
        <v>Netherlands</v>
      </c>
      <c r="AB54" s="350"/>
      <c r="AC54" s="352" t="str">
        <f ca="1">IFERROR(IF(MATCH(VLOOKUP(3,OFFSET('Dummy Table'!DY25:DZ28,0,X51),2,FALSE),OFFSET('Dummy Table'!IU13:IU16,0,X51),0),VLOOKUP(3,OFFSET('Dummy Table'!DY25:DZ28,0,X51),2,FALSE),""),"")</f>
        <v>Poland</v>
      </c>
      <c r="AD54" s="352"/>
      <c r="AE54" s="352"/>
      <c r="AF54" s="68"/>
      <c r="AG54" s="78">
        <f ca="1">IF(Z45&lt;&gt;"",IF(SUM(Matches!T22:T25)=12,IF(Y54=D54,Bonu1,0)+IF(AA54=G54,Bonu2,0)+IF(AND(AC54&lt;&gt;"",I54&lt;&gt;"",AC54=I54),Bonu3,0),0),"")</f>
        <v>0</v>
      </c>
      <c r="AH54" s="126"/>
      <c r="AI54" s="350" t="str">
        <f ca="1">VLOOKUP(1,OFFSET('Dummy Table'!DY25:DZ28,0,AH51),2,FALSE)</f>
        <v>France</v>
      </c>
      <c r="AJ54" s="350"/>
      <c r="AK54" s="350" t="str">
        <f ca="1">VLOOKUP(2,OFFSET('Dummy Table'!DY25:DZ28,0,AH51),2,FALSE)</f>
        <v>Netherlands</v>
      </c>
      <c r="AL54" s="350"/>
      <c r="AM54" s="352" t="str">
        <f ca="1">IFERROR(IF(MATCH(VLOOKUP(3,OFFSET('Dummy Table'!DY25:DZ28,0,AH51),2,FALSE),OFFSET('Dummy Table'!IU13:IU16,0,AH51),0),VLOOKUP(3,OFFSET('Dummy Table'!DY25:DZ28,0,AH51),2,FALSE),""),"")</f>
        <v>Austria</v>
      </c>
      <c r="AN54" s="352"/>
      <c r="AO54" s="352"/>
      <c r="AP54" s="68"/>
      <c r="AQ54" s="78" t="str">
        <f>IF(AJ45&lt;&gt;"",IF(SUM(Matches!T22:T25)=12,IF(AI54=D54,Bonu1,0)+IF(AK54=G54,Bonu2,0)+IF(AND(AM54&lt;&gt;"",I54&lt;&gt;"",AM54=I54),Bonu3,0),0),"")</f>
        <v/>
      </c>
      <c r="AR54" s="126"/>
      <c r="AS54" s="350" t="str">
        <f ca="1">VLOOKUP(1,OFFSET('Dummy Table'!DY25:DZ28,0,AR51),2,FALSE)</f>
        <v>France</v>
      </c>
      <c r="AT54" s="350"/>
      <c r="AU54" s="350" t="str">
        <f ca="1">VLOOKUP(2,OFFSET('Dummy Table'!DY25:DZ28,0,AR51),2,FALSE)</f>
        <v>Netherlands</v>
      </c>
      <c r="AV54" s="350"/>
      <c r="AW54" s="352" t="str">
        <f ca="1">IFERROR(IF(MATCH(VLOOKUP(3,OFFSET('Dummy Table'!DY25:DZ28,0,AR51),2,FALSE),OFFSET('Dummy Table'!IU13:IU16,0,AR51),0),VLOOKUP(3,OFFSET('Dummy Table'!DY25:DZ28,0,AR51),2,FALSE),""),"")</f>
        <v>Austria</v>
      </c>
      <c r="AX54" s="352"/>
      <c r="AY54" s="352"/>
      <c r="AZ54" s="68"/>
      <c r="BA54" s="78" t="str">
        <f>IF(AT45&lt;&gt;"",IF(SUM(Matches!T22:T25)=12,IF(AS54=D54,Bonu1,0)+IF(AU54=G54,Bonu2,0)+IF(AND(AW54&lt;&gt;"",I54&lt;&gt;"",AW54=I54),Bonu3,0),0),"")</f>
        <v/>
      </c>
      <c r="BB54" s="126"/>
      <c r="BC54" s="350" t="str">
        <f ca="1">VLOOKUP(1,OFFSET('Dummy Table'!DY25:DZ28,0,BB51),2,FALSE)</f>
        <v>France</v>
      </c>
      <c r="BD54" s="350"/>
      <c r="BE54" s="350" t="str">
        <f ca="1">VLOOKUP(2,OFFSET('Dummy Table'!DY25:DZ28,0,BB51),2,FALSE)</f>
        <v>Netherlands</v>
      </c>
      <c r="BF54" s="350"/>
      <c r="BG54" s="352" t="str">
        <f ca="1">IFERROR(IF(MATCH(VLOOKUP(3,OFFSET('Dummy Table'!DY25:DZ28,0,BB51),2,FALSE),OFFSET('Dummy Table'!IU13:IU16,0,BB51),0),VLOOKUP(3,OFFSET('Dummy Table'!DY25:DZ28,0,BB51),2,FALSE),""),"")</f>
        <v>Austria</v>
      </c>
      <c r="BH54" s="352"/>
      <c r="BI54" s="352"/>
      <c r="BJ54" s="68"/>
      <c r="BK54" s="78" t="str">
        <f>IF(BD45&lt;&gt;"",IF(SUM(Matches!T22:T25)=12,IF(BC54=D54,Bonu1,0)+IF(BE54=G54,Bonu2,0)+IF(AND(BG54&lt;&gt;"",I54&lt;&gt;"",BG54=I54),Bonu3,0),0),"")</f>
        <v/>
      </c>
      <c r="BL54" s="126"/>
      <c r="BM54" s="350" t="str">
        <f ca="1">VLOOKUP(1,OFFSET('Dummy Table'!DY25:DZ28,0,BL51),2,FALSE)</f>
        <v>France</v>
      </c>
      <c r="BN54" s="350"/>
      <c r="BO54" s="350" t="str">
        <f ca="1">VLOOKUP(2,OFFSET('Dummy Table'!DY25:DZ28,0,BL51),2,FALSE)</f>
        <v>Netherlands</v>
      </c>
      <c r="BP54" s="350"/>
      <c r="BQ54" s="352" t="str">
        <f ca="1">IFERROR(IF(MATCH(VLOOKUP(3,OFFSET('Dummy Table'!DY25:DZ28,0,BL51),2,FALSE),OFFSET('Dummy Table'!IU13:IU16,0,BL51),0),VLOOKUP(3,OFFSET('Dummy Table'!DY25:DZ28,0,BL51),2,FALSE),""),"")</f>
        <v>Austria</v>
      </c>
      <c r="BR54" s="352"/>
      <c r="BS54" s="352"/>
      <c r="BT54" s="68"/>
      <c r="BU54" s="78" t="str">
        <f>IF(BN45&lt;&gt;"",IF(SUM(Matches!T22:T25)=12,IF(BM54=D54,Bonu1,0)+IF(BO54=G54,Bonu2,0)+IF(AND(BQ54&lt;&gt;"",I54&lt;&gt;"",BQ54=I54),Bonu3,0),0),"")</f>
        <v/>
      </c>
      <c r="BV54" s="126"/>
      <c r="BW54" s="350" t="str">
        <f ca="1">VLOOKUP(1,OFFSET('Dummy Table'!DY25:DZ28,0,BV51),2,FALSE)</f>
        <v>France</v>
      </c>
      <c r="BX54" s="350"/>
      <c r="BY54" s="350" t="str">
        <f ca="1">VLOOKUP(2,OFFSET('Dummy Table'!DY25:DZ28,0,BV51),2,FALSE)</f>
        <v>Netherlands</v>
      </c>
      <c r="BZ54" s="350"/>
      <c r="CA54" s="352" t="str">
        <f ca="1">IFERROR(IF(MATCH(VLOOKUP(3,OFFSET('Dummy Table'!DY25:DZ28,0,BV51),2,FALSE),OFFSET('Dummy Table'!IU13:IU16,0,BV51),0),VLOOKUP(3,OFFSET('Dummy Table'!DY25:DZ28,0,BV51),2,FALSE),""),"")</f>
        <v>Austria</v>
      </c>
      <c r="CB54" s="352"/>
      <c r="CC54" s="352"/>
      <c r="CD54" s="68"/>
      <c r="CE54" s="78" t="str">
        <f>IF(BX45&lt;&gt;"",IF(SUM(Matches!T22:T25)=12,IF(BW54=D54,Bonu1,0)+IF(BY54=G54,Bonu2,0)+IF(AND(CA54&lt;&gt;"",I54&lt;&gt;"",CA54=I54),Bonu3,0),0),"")</f>
        <v/>
      </c>
      <c r="CF54" s="126"/>
      <c r="CG54" s="350" t="str">
        <f ca="1">VLOOKUP(1,OFFSET('Dummy Table'!DY25:DZ28,0,CF51),2,FALSE)</f>
        <v>France</v>
      </c>
      <c r="CH54" s="350"/>
      <c r="CI54" s="350" t="str">
        <f ca="1">VLOOKUP(2,OFFSET('Dummy Table'!DY25:DZ28,0,CF51),2,FALSE)</f>
        <v>Netherlands</v>
      </c>
      <c r="CJ54" s="350"/>
      <c r="CK54" s="352" t="str">
        <f ca="1">IFERROR(IF(MATCH(VLOOKUP(3,OFFSET('Dummy Table'!DY25:DZ28,0,CF51),2,FALSE),OFFSET('Dummy Table'!IU13:IU16,0,CF51),0),VLOOKUP(3,OFFSET('Dummy Table'!DY25:DZ28,0,CF51),2,FALSE),""),"")</f>
        <v>Austria</v>
      </c>
      <c r="CL54" s="352"/>
      <c r="CM54" s="352"/>
      <c r="CN54" s="68"/>
      <c r="CO54" s="78" t="str">
        <f>IF(CH45&lt;&gt;"",IF(SUM(Matches!T22:T25)=12,IF(CG54=D54,Bonu1,0)+IF(CI54=G54,Bonu2,0)+IF(AND(CK54&lt;&gt;"",I54&lt;&gt;"",CK54=I54),Bonu3,0),0),"")</f>
        <v/>
      </c>
      <c r="CP54" s="126"/>
      <c r="CQ54" s="350" t="str">
        <f ca="1">VLOOKUP(1,OFFSET('Dummy Table'!DY25:DZ28,0,CP51),2,FALSE)</f>
        <v>France</v>
      </c>
      <c r="CR54" s="350"/>
      <c r="CS54" s="350" t="str">
        <f ca="1">VLOOKUP(2,OFFSET('Dummy Table'!DY25:DZ28,0,CP51),2,FALSE)</f>
        <v>Netherlands</v>
      </c>
      <c r="CT54" s="350"/>
      <c r="CU54" s="352" t="str">
        <f ca="1">IFERROR(IF(MATCH(VLOOKUP(3,OFFSET('Dummy Table'!DY25:DZ28,0,CP51),2,FALSE),OFFSET('Dummy Table'!IU13:IU16,0,CP51),0),VLOOKUP(3,OFFSET('Dummy Table'!DY25:DZ28,0,CP51),2,FALSE),""),"")</f>
        <v>Austria</v>
      </c>
      <c r="CV54" s="352"/>
      <c r="CW54" s="352"/>
      <c r="CX54" s="68"/>
      <c r="CY54" s="78" t="str">
        <f>IF(CR45&lt;&gt;"",IF(SUM(Matches!T22:T25)=12,IF(CQ54=D54,Bonu1,0)+IF(CS54=G54,Bonu2,0)+IF(AND(CU54&lt;&gt;"",I54&lt;&gt;"",CU54=I54),Bonu3,0),0),"")</f>
        <v/>
      </c>
      <c r="CZ54" s="126"/>
      <c r="DA54" s="350" t="str">
        <f ca="1">VLOOKUP(1,OFFSET('Dummy Table'!DY25:DZ28,0,CZ51),2,FALSE)</f>
        <v>France</v>
      </c>
      <c r="DB54" s="350"/>
      <c r="DC54" s="350" t="str">
        <f ca="1">VLOOKUP(2,OFFSET('Dummy Table'!DY25:DZ28,0,CZ51),2,FALSE)</f>
        <v>Netherlands</v>
      </c>
      <c r="DD54" s="350"/>
      <c r="DE54" s="352" t="str">
        <f ca="1">IFERROR(IF(MATCH(VLOOKUP(3,OFFSET('Dummy Table'!DY25:DZ28,0,CZ51),2,FALSE),OFFSET('Dummy Table'!IU13:IU16,0,CZ51),0),VLOOKUP(3,OFFSET('Dummy Table'!DY25:DZ28,0,CZ51),2,FALSE),""),"")</f>
        <v>Austria</v>
      </c>
      <c r="DF54" s="352"/>
      <c r="DG54" s="352"/>
      <c r="DH54" s="68"/>
      <c r="DI54" s="78" t="str">
        <f>IF(DB45&lt;&gt;"",IF(SUM(Matches!T22:T25)=12,IF(DA54=D54,Bonu1,0)+IF(DC54=G54,Bonu2,0)+IF(AND(DE54&lt;&gt;"",I54&lt;&gt;"",DE54=I54),Bonu3,0),0),"")</f>
        <v/>
      </c>
    </row>
    <row r="55" spans="1:113" s="43" customFormat="1" ht="15" customHeight="1" x14ac:dyDescent="0.2">
      <c r="A55" s="41"/>
      <c r="B55" s="65"/>
      <c r="C55" s="87" t="s">
        <v>94</v>
      </c>
      <c r="D55" s="360" t="str">
        <f>Matches!P27</f>
        <v>Romania</v>
      </c>
      <c r="E55" s="360"/>
      <c r="F55" s="360"/>
      <c r="G55" s="360" t="str">
        <f>Matches!P28</f>
        <v>Belgium</v>
      </c>
      <c r="H55" s="360"/>
      <c r="I55" s="373" t="str">
        <f>IF(ISNA(MATCH(Matches!P29,Qual3,0)),"",Matches!P29)</f>
        <v>Slovakia</v>
      </c>
      <c r="J55" s="374"/>
      <c r="K55" s="66"/>
      <c r="L55" s="66"/>
      <c r="M55" s="67"/>
      <c r="N55" s="126"/>
      <c r="O55" s="350" t="str">
        <f ca="1">VLOOKUP(1,OFFSET('Dummy Table'!DY31:DZ34,0,N51),2,FALSE)</f>
        <v>Belgium</v>
      </c>
      <c r="P55" s="350"/>
      <c r="Q55" s="350" t="str">
        <f ca="1">VLOOKUP(2,OFFSET('Dummy Table'!DY31:DZ34,0,N51),2,FALSE)</f>
        <v>Ukraine</v>
      </c>
      <c r="R55" s="350"/>
      <c r="S55" s="352" t="str">
        <f ca="1">IFERROR(IF(MATCH(VLOOKUP(3,OFFSET('Dummy Table'!DY31:DZ34,0,N51),2,FALSE),OFFSET('Dummy Table'!IU13:IU16,0,N51),0),VLOOKUP(3,OFFSET('Dummy Table'!DY31:DZ34,0,N51),2,FALSE),""),"")</f>
        <v>Romania</v>
      </c>
      <c r="T55" s="352"/>
      <c r="U55" s="352"/>
      <c r="V55" s="68"/>
      <c r="W55" s="78">
        <f ca="1">IF(P45&lt;&gt;"",IF(SUM(Matches!T27:T30)=12,IF(O55=D55,Bonu1,0)+IF(Q55=G55,Bonu2,0)+IF(AND(S55&lt;&gt;"",I55&lt;&gt;"",S55=I55),Bonu3,0),0),"")</f>
        <v>0</v>
      </c>
      <c r="X55" s="126"/>
      <c r="Y55" s="350" t="str">
        <f ca="1">VLOOKUP(1,OFFSET('Dummy Table'!DY31:DZ34,0,X51),2,FALSE)</f>
        <v>Belgium</v>
      </c>
      <c r="Z55" s="350"/>
      <c r="AA55" s="350" t="str">
        <f ca="1">VLOOKUP(2,OFFSET('Dummy Table'!DY31:DZ34,0,X51),2,FALSE)</f>
        <v>Ukraine</v>
      </c>
      <c r="AB55" s="350"/>
      <c r="AC55" s="352" t="str">
        <f ca="1">IFERROR(IF(MATCH(VLOOKUP(3,OFFSET('Dummy Table'!DY31:DZ34,0,X51),2,FALSE),OFFSET('Dummy Table'!IU13:IU16,0,X51),0),VLOOKUP(3,OFFSET('Dummy Table'!DY31:DZ34,0,X51),2,FALSE),""),"")</f>
        <v/>
      </c>
      <c r="AD55" s="352"/>
      <c r="AE55" s="352"/>
      <c r="AF55" s="68"/>
      <c r="AG55" s="78">
        <f ca="1">IF(Z45&lt;&gt;"",IF(SUM(Matches!T27:T30)=12,IF(Y55=D55,Bonu1,0)+IF(AA55=G55,Bonu2,0)+IF(AND(AC55&lt;&gt;"",I55&lt;&gt;"",AC55=I55),Bonu3,0),0),"")</f>
        <v>0</v>
      </c>
      <c r="AH55" s="126"/>
      <c r="AI55" s="350" t="str">
        <f ca="1">VLOOKUP(1,OFFSET('Dummy Table'!DY31:DZ34,0,AH51),2,FALSE)</f>
        <v>Belgium</v>
      </c>
      <c r="AJ55" s="350"/>
      <c r="AK55" s="350" t="str">
        <f ca="1">VLOOKUP(2,OFFSET('Dummy Table'!DY31:DZ34,0,AH51),2,FALSE)</f>
        <v>Romania</v>
      </c>
      <c r="AL55" s="350"/>
      <c r="AM55" s="352" t="str">
        <f ca="1">IFERROR(IF(MATCH(VLOOKUP(3,OFFSET('Dummy Table'!DY31:DZ34,0,AH51),2,FALSE),OFFSET('Dummy Table'!IU13:IU16,0,AH51),0),VLOOKUP(3,OFFSET('Dummy Table'!DY31:DZ34,0,AH51),2,FALSE),""),"")</f>
        <v/>
      </c>
      <c r="AN55" s="352"/>
      <c r="AO55" s="352"/>
      <c r="AP55" s="68"/>
      <c r="AQ55" s="78" t="str">
        <f>IF(AJ45&lt;&gt;"",IF(SUM(Matches!T27:T30)=12,IF(AI55=D55,Bonu1,0)+IF(AK55=G55,Bonu2,0)+IF(AND(AM55&lt;&gt;"",I55&lt;&gt;"",AM55=I55),Bonu3,0),0),"")</f>
        <v/>
      </c>
      <c r="AR55" s="126"/>
      <c r="AS55" s="350" t="str">
        <f ca="1">VLOOKUP(1,OFFSET('Dummy Table'!DY31:DZ34,0,AR51),2,FALSE)</f>
        <v>Belgium</v>
      </c>
      <c r="AT55" s="350"/>
      <c r="AU55" s="350" t="str">
        <f ca="1">VLOOKUP(2,OFFSET('Dummy Table'!DY31:DZ34,0,AR51),2,FALSE)</f>
        <v>Romania</v>
      </c>
      <c r="AV55" s="350"/>
      <c r="AW55" s="352" t="str">
        <f ca="1">IFERROR(IF(MATCH(VLOOKUP(3,OFFSET('Dummy Table'!DY31:DZ34,0,AR51),2,FALSE),OFFSET('Dummy Table'!IU13:IU16,0,AR51),0),VLOOKUP(3,OFFSET('Dummy Table'!DY31:DZ34,0,AR51),2,FALSE),""),"")</f>
        <v/>
      </c>
      <c r="AX55" s="352"/>
      <c r="AY55" s="352"/>
      <c r="AZ55" s="68"/>
      <c r="BA55" s="78" t="str">
        <f>IF(AT45&lt;&gt;"",IF(SUM(Matches!T27:T30)=12,IF(AS55=D55,Bonu1,0)+IF(AU55=G55,Bonu2,0)+IF(AND(AW55&lt;&gt;"",I55&lt;&gt;"",AW55=I55),Bonu3,0),0),"")</f>
        <v/>
      </c>
      <c r="BB55" s="126"/>
      <c r="BC55" s="350" t="str">
        <f ca="1">VLOOKUP(1,OFFSET('Dummy Table'!DY31:DZ34,0,BB51),2,FALSE)</f>
        <v>Belgium</v>
      </c>
      <c r="BD55" s="350"/>
      <c r="BE55" s="350" t="str">
        <f ca="1">VLOOKUP(2,OFFSET('Dummy Table'!DY31:DZ34,0,BB51),2,FALSE)</f>
        <v>Romania</v>
      </c>
      <c r="BF55" s="350"/>
      <c r="BG55" s="352" t="str">
        <f ca="1">IFERROR(IF(MATCH(VLOOKUP(3,OFFSET('Dummy Table'!DY31:DZ34,0,BB51),2,FALSE),OFFSET('Dummy Table'!IU13:IU16,0,BB51),0),VLOOKUP(3,OFFSET('Dummy Table'!DY31:DZ34,0,BB51),2,FALSE),""),"")</f>
        <v/>
      </c>
      <c r="BH55" s="352"/>
      <c r="BI55" s="352"/>
      <c r="BJ55" s="68"/>
      <c r="BK55" s="78" t="str">
        <f>IF(BD45&lt;&gt;"",IF(SUM(Matches!T27:T30)=12,IF(BC55=D55,Bonu1,0)+IF(BE55=G55,Bonu2,0)+IF(AND(BG55&lt;&gt;"",I55&lt;&gt;"",BG55=I55),Bonu3,0),0),"")</f>
        <v/>
      </c>
      <c r="BL55" s="126"/>
      <c r="BM55" s="350" t="str">
        <f ca="1">VLOOKUP(1,OFFSET('Dummy Table'!DY31:DZ34,0,BL51),2,FALSE)</f>
        <v>Belgium</v>
      </c>
      <c r="BN55" s="350"/>
      <c r="BO55" s="350" t="str">
        <f ca="1">VLOOKUP(2,OFFSET('Dummy Table'!DY31:DZ34,0,BL51),2,FALSE)</f>
        <v>Romania</v>
      </c>
      <c r="BP55" s="350"/>
      <c r="BQ55" s="352" t="str">
        <f ca="1">IFERROR(IF(MATCH(VLOOKUP(3,OFFSET('Dummy Table'!DY31:DZ34,0,BL51),2,FALSE),OFFSET('Dummy Table'!IU13:IU16,0,BL51),0),VLOOKUP(3,OFFSET('Dummy Table'!DY31:DZ34,0,BL51),2,FALSE),""),"")</f>
        <v/>
      </c>
      <c r="BR55" s="352"/>
      <c r="BS55" s="352"/>
      <c r="BT55" s="68"/>
      <c r="BU55" s="78" t="str">
        <f>IF(BN45&lt;&gt;"",IF(SUM(Matches!T27:T30)=12,IF(BM55=D55,Bonu1,0)+IF(BO55=G55,Bonu2,0)+IF(AND(BQ55&lt;&gt;"",I55&lt;&gt;"",BQ55=I55),Bonu3,0),0),"")</f>
        <v/>
      </c>
      <c r="BV55" s="126"/>
      <c r="BW55" s="350" t="str">
        <f ca="1">VLOOKUP(1,OFFSET('Dummy Table'!DY31:DZ34,0,BV51),2,FALSE)</f>
        <v>Belgium</v>
      </c>
      <c r="BX55" s="350"/>
      <c r="BY55" s="350" t="str">
        <f ca="1">VLOOKUP(2,OFFSET('Dummy Table'!DY31:DZ34,0,BV51),2,FALSE)</f>
        <v>Romania</v>
      </c>
      <c r="BZ55" s="350"/>
      <c r="CA55" s="352" t="str">
        <f ca="1">IFERROR(IF(MATCH(VLOOKUP(3,OFFSET('Dummy Table'!DY31:DZ34,0,BV51),2,FALSE),OFFSET('Dummy Table'!IU13:IU16,0,BV51),0),VLOOKUP(3,OFFSET('Dummy Table'!DY31:DZ34,0,BV51),2,FALSE),""),"")</f>
        <v/>
      </c>
      <c r="CB55" s="352"/>
      <c r="CC55" s="352"/>
      <c r="CD55" s="68"/>
      <c r="CE55" s="78" t="str">
        <f>IF(BX45&lt;&gt;"",IF(SUM(Matches!T27:T30)=12,IF(BW55=D55,Bonu1,0)+IF(BY55=G55,Bonu2,0)+IF(AND(CA55&lt;&gt;"",I55&lt;&gt;"",CA55=I55),Bonu3,0),0),"")</f>
        <v/>
      </c>
      <c r="CF55" s="126"/>
      <c r="CG55" s="350" t="str">
        <f ca="1">VLOOKUP(1,OFFSET('Dummy Table'!DY31:DZ34,0,CF51),2,FALSE)</f>
        <v>Belgium</v>
      </c>
      <c r="CH55" s="350"/>
      <c r="CI55" s="350" t="str">
        <f ca="1">VLOOKUP(2,OFFSET('Dummy Table'!DY31:DZ34,0,CF51),2,FALSE)</f>
        <v>Romania</v>
      </c>
      <c r="CJ55" s="350"/>
      <c r="CK55" s="352" t="str">
        <f ca="1">IFERROR(IF(MATCH(VLOOKUP(3,OFFSET('Dummy Table'!DY31:DZ34,0,CF51),2,FALSE),OFFSET('Dummy Table'!IU13:IU16,0,CF51),0),VLOOKUP(3,OFFSET('Dummy Table'!DY31:DZ34,0,CF51),2,FALSE),""),"")</f>
        <v/>
      </c>
      <c r="CL55" s="352"/>
      <c r="CM55" s="352"/>
      <c r="CN55" s="68"/>
      <c r="CO55" s="78" t="str">
        <f>IF(CH45&lt;&gt;"",IF(SUM(Matches!T27:T30)=12,IF(CG55=D55,Bonu1,0)+IF(CI55=G55,Bonu2,0)+IF(AND(CK55&lt;&gt;"",I55&lt;&gt;"",CK55=I55),Bonu3,0),0),"")</f>
        <v/>
      </c>
      <c r="CP55" s="126"/>
      <c r="CQ55" s="350" t="str">
        <f ca="1">VLOOKUP(1,OFFSET('Dummy Table'!DY31:DZ34,0,CP51),2,FALSE)</f>
        <v>Belgium</v>
      </c>
      <c r="CR55" s="350"/>
      <c r="CS55" s="350" t="str">
        <f ca="1">VLOOKUP(2,OFFSET('Dummy Table'!DY31:DZ34,0,CP51),2,FALSE)</f>
        <v>Romania</v>
      </c>
      <c r="CT55" s="350"/>
      <c r="CU55" s="352" t="str">
        <f ca="1">IFERROR(IF(MATCH(VLOOKUP(3,OFFSET('Dummy Table'!DY31:DZ34,0,CP51),2,FALSE),OFFSET('Dummy Table'!IU13:IU16,0,CP51),0),VLOOKUP(3,OFFSET('Dummy Table'!DY31:DZ34,0,CP51),2,FALSE),""),"")</f>
        <v/>
      </c>
      <c r="CV55" s="352"/>
      <c r="CW55" s="352"/>
      <c r="CX55" s="68"/>
      <c r="CY55" s="78" t="str">
        <f>IF(CR45&lt;&gt;"",IF(SUM(Matches!T27:T30)=12,IF(CQ55=D55,Bonu1,0)+IF(CS55=G55,Bonu2,0)+IF(AND(CU55&lt;&gt;"",I55&lt;&gt;"",CU55=I55),Bonu3,0),0),"")</f>
        <v/>
      </c>
      <c r="CZ55" s="126"/>
      <c r="DA55" s="350" t="str">
        <f ca="1">VLOOKUP(1,OFFSET('Dummy Table'!DY31:DZ34,0,CZ51),2,FALSE)</f>
        <v>Belgium</v>
      </c>
      <c r="DB55" s="350"/>
      <c r="DC55" s="350" t="str">
        <f ca="1">VLOOKUP(2,OFFSET('Dummy Table'!DY31:DZ34,0,CZ51),2,FALSE)</f>
        <v>Romania</v>
      </c>
      <c r="DD55" s="350"/>
      <c r="DE55" s="352" t="str">
        <f ca="1">IFERROR(IF(MATCH(VLOOKUP(3,OFFSET('Dummy Table'!DY31:DZ34,0,CZ51),2,FALSE),OFFSET('Dummy Table'!IU13:IU16,0,CZ51),0),VLOOKUP(3,OFFSET('Dummy Table'!DY31:DZ34,0,CZ51),2,FALSE),""),"")</f>
        <v/>
      </c>
      <c r="DF55" s="352"/>
      <c r="DG55" s="352"/>
      <c r="DH55" s="68"/>
      <c r="DI55" s="78" t="str">
        <f>IF(DB45&lt;&gt;"",IF(SUM(Matches!T27:T30)=12,IF(DA55=D55,Bonu1,0)+IF(DC55=G55,Bonu2,0)+IF(AND(DE55&lt;&gt;"",I55&lt;&gt;"",DE55=I55),Bonu3,0),0),"")</f>
        <v/>
      </c>
    </row>
    <row r="56" spans="1:113" s="43" customFormat="1" ht="15" customHeight="1" x14ac:dyDescent="0.2">
      <c r="A56" s="41"/>
      <c r="B56" s="65"/>
      <c r="C56" s="87" t="s">
        <v>95</v>
      </c>
      <c r="D56" s="360" t="str">
        <f>Matches!P32</f>
        <v>Portugal</v>
      </c>
      <c r="E56" s="360"/>
      <c r="F56" s="360"/>
      <c r="G56" s="360" t="str">
        <f>Matches!P33</f>
        <v>Türkiye</v>
      </c>
      <c r="H56" s="360"/>
      <c r="I56" s="373" t="str">
        <f>IF(ISNA(MATCH(Matches!P34,Qual3,0)),"",Matches!P34)</f>
        <v>Georgia</v>
      </c>
      <c r="J56" s="374"/>
      <c r="K56" s="66"/>
      <c r="L56" s="66"/>
      <c r="M56" s="67"/>
      <c r="N56" s="126"/>
      <c r="O56" s="350" t="str">
        <f ca="1">VLOOKUP(1,OFFSET('Dummy Table'!DY37:DZ40,0,N51),2,FALSE)</f>
        <v>Portugal</v>
      </c>
      <c r="P56" s="350"/>
      <c r="Q56" s="350" t="str">
        <f ca="1">VLOOKUP(2,OFFSET('Dummy Table'!DY37:DZ40,0,N51),2,FALSE)</f>
        <v>Türkiye</v>
      </c>
      <c r="R56" s="350"/>
      <c r="S56" s="352" t="str">
        <f ca="1">IFERROR(IF(MATCH(VLOOKUP(3,OFFSET('Dummy Table'!DY37:DZ40,0,N51),2,FALSE),OFFSET('Dummy Table'!IU13:IU16,0,N51),0),VLOOKUP(3,OFFSET('Dummy Table'!DY37:DZ40,0,N51),2,FALSE),""),"")</f>
        <v/>
      </c>
      <c r="T56" s="352"/>
      <c r="U56" s="352"/>
      <c r="V56" s="68"/>
      <c r="W56" s="78">
        <f ca="1">IF(P45&lt;&gt;"",IF(SUM(Matches!T32:T35)=12,IF(O56=D56,Bonu1,0)+IF(Q56=G56,Bonu2,0)+IF(AND(S56&lt;&gt;"",I56&lt;&gt;"",S56=I56),Bonu3,0),0),"")</f>
        <v>40</v>
      </c>
      <c r="X56" s="126"/>
      <c r="Y56" s="350" t="str">
        <f ca="1">VLOOKUP(1,OFFSET('Dummy Table'!DY37:DZ40,0,X51),2,FALSE)</f>
        <v>Portugal</v>
      </c>
      <c r="Z56" s="350"/>
      <c r="AA56" s="350" t="str">
        <f ca="1">VLOOKUP(2,OFFSET('Dummy Table'!DY37:DZ40,0,X51),2,FALSE)</f>
        <v>Türkiye</v>
      </c>
      <c r="AB56" s="350"/>
      <c r="AC56" s="352" t="str">
        <f ca="1">IFERROR(IF(MATCH(VLOOKUP(3,OFFSET('Dummy Table'!DY37:DZ40,0,X51),2,FALSE),OFFSET('Dummy Table'!IU13:IU16,0,X51),0),VLOOKUP(3,OFFSET('Dummy Table'!DY37:DZ40,0,X51),2,FALSE),""),"")</f>
        <v>Czechia</v>
      </c>
      <c r="AD56" s="352"/>
      <c r="AE56" s="352"/>
      <c r="AF56" s="68"/>
      <c r="AG56" s="78">
        <f ca="1">IF(Z45&lt;&gt;"",IF(SUM(Matches!T32:T35)=12,IF(Y56=D56,Bonu1,0)+IF(AA56=G56,Bonu2,0)+IF(AND(AC56&lt;&gt;"",I56&lt;&gt;"",AC56=I56),Bonu3,0),0),"")</f>
        <v>40</v>
      </c>
      <c r="AH56" s="126"/>
      <c r="AI56" s="350" t="str">
        <f ca="1">VLOOKUP(1,OFFSET('Dummy Table'!DY37:DZ40,0,AH51),2,FALSE)</f>
        <v>Portugal</v>
      </c>
      <c r="AJ56" s="350"/>
      <c r="AK56" s="350" t="str">
        <f ca="1">VLOOKUP(2,OFFSET('Dummy Table'!DY37:DZ40,0,AH51),2,FALSE)</f>
        <v>Türkiye</v>
      </c>
      <c r="AL56" s="350"/>
      <c r="AM56" s="352" t="str">
        <f ca="1">IFERROR(IF(MATCH(VLOOKUP(3,OFFSET('Dummy Table'!DY37:DZ40,0,AH51),2,FALSE),OFFSET('Dummy Table'!IU13:IU16,0,AH51),0),VLOOKUP(3,OFFSET('Dummy Table'!DY37:DZ40,0,AH51),2,FALSE),""),"")</f>
        <v/>
      </c>
      <c r="AN56" s="352"/>
      <c r="AO56" s="352"/>
      <c r="AP56" s="68"/>
      <c r="AQ56" s="78" t="str">
        <f>IF(AJ45&lt;&gt;"",IF(SUM(Matches!T32:T35)=12,IF(AI56=D56,Bonu1,0)+IF(AK56=G56,Bonu2,0)+IF(AND(AM56&lt;&gt;"",I56&lt;&gt;"",AM56=I56),Bonu3,0),0),"")</f>
        <v/>
      </c>
      <c r="AR56" s="126"/>
      <c r="AS56" s="350" t="str">
        <f ca="1">VLOOKUP(1,OFFSET('Dummy Table'!DY37:DZ40,0,AR51),2,FALSE)</f>
        <v>Portugal</v>
      </c>
      <c r="AT56" s="350"/>
      <c r="AU56" s="350" t="str">
        <f ca="1">VLOOKUP(2,OFFSET('Dummy Table'!DY37:DZ40,0,AR51),2,FALSE)</f>
        <v>Türkiye</v>
      </c>
      <c r="AV56" s="350"/>
      <c r="AW56" s="352" t="str">
        <f ca="1">IFERROR(IF(MATCH(VLOOKUP(3,OFFSET('Dummy Table'!DY37:DZ40,0,AR51),2,FALSE),OFFSET('Dummy Table'!IU13:IU16,0,AR51),0),VLOOKUP(3,OFFSET('Dummy Table'!DY37:DZ40,0,AR51),2,FALSE),""),"")</f>
        <v/>
      </c>
      <c r="AX56" s="352"/>
      <c r="AY56" s="352"/>
      <c r="AZ56" s="68"/>
      <c r="BA56" s="78" t="str">
        <f>IF(AT45&lt;&gt;"",IF(SUM(Matches!T32:T35)=12,IF(AS56=D56,Bonu1,0)+IF(AU56=G56,Bonu2,0)+IF(AND(AW56&lt;&gt;"",I56&lt;&gt;"",AW56=I56),Bonu3,0),0),"")</f>
        <v/>
      </c>
      <c r="BB56" s="126"/>
      <c r="BC56" s="350" t="str">
        <f ca="1">VLOOKUP(1,OFFSET('Dummy Table'!DY37:DZ40,0,BB51),2,FALSE)</f>
        <v>Portugal</v>
      </c>
      <c r="BD56" s="350"/>
      <c r="BE56" s="350" t="str">
        <f ca="1">VLOOKUP(2,OFFSET('Dummy Table'!DY37:DZ40,0,BB51),2,FALSE)</f>
        <v>Türkiye</v>
      </c>
      <c r="BF56" s="350"/>
      <c r="BG56" s="352" t="str">
        <f ca="1">IFERROR(IF(MATCH(VLOOKUP(3,OFFSET('Dummy Table'!DY37:DZ40,0,BB51),2,FALSE),OFFSET('Dummy Table'!IU13:IU16,0,BB51),0),VLOOKUP(3,OFFSET('Dummy Table'!DY37:DZ40,0,BB51),2,FALSE),""),"")</f>
        <v/>
      </c>
      <c r="BH56" s="352"/>
      <c r="BI56" s="352"/>
      <c r="BJ56" s="68"/>
      <c r="BK56" s="78" t="str">
        <f>IF(BD45&lt;&gt;"",IF(SUM(Matches!T32:T35)=12,IF(BC56=D56,Bonu1,0)+IF(BE56=G56,Bonu2,0)+IF(AND(BG56&lt;&gt;"",I56&lt;&gt;"",BG56=I56),Bonu3,0),0),"")</f>
        <v/>
      </c>
      <c r="BL56" s="126"/>
      <c r="BM56" s="350" t="str">
        <f ca="1">VLOOKUP(1,OFFSET('Dummy Table'!DY37:DZ40,0,BL51),2,FALSE)</f>
        <v>Portugal</v>
      </c>
      <c r="BN56" s="350"/>
      <c r="BO56" s="350" t="str">
        <f ca="1">VLOOKUP(2,OFFSET('Dummy Table'!DY37:DZ40,0,BL51),2,FALSE)</f>
        <v>Türkiye</v>
      </c>
      <c r="BP56" s="350"/>
      <c r="BQ56" s="352" t="str">
        <f ca="1">IFERROR(IF(MATCH(VLOOKUP(3,OFFSET('Dummy Table'!DY37:DZ40,0,BL51),2,FALSE),OFFSET('Dummy Table'!IU13:IU16,0,BL51),0),VLOOKUP(3,OFFSET('Dummy Table'!DY37:DZ40,0,BL51),2,FALSE),""),"")</f>
        <v/>
      </c>
      <c r="BR56" s="352"/>
      <c r="BS56" s="352"/>
      <c r="BT56" s="68"/>
      <c r="BU56" s="78" t="str">
        <f>IF(BN45&lt;&gt;"",IF(SUM(Matches!T32:T35)=12,IF(BM56=D56,Bonu1,0)+IF(BO56=G56,Bonu2,0)+IF(AND(BQ56&lt;&gt;"",I56&lt;&gt;"",BQ56=I56),Bonu3,0),0),"")</f>
        <v/>
      </c>
      <c r="BV56" s="126"/>
      <c r="BW56" s="350" t="str">
        <f ca="1">VLOOKUP(1,OFFSET('Dummy Table'!DY37:DZ40,0,BV51),2,FALSE)</f>
        <v>Portugal</v>
      </c>
      <c r="BX56" s="350"/>
      <c r="BY56" s="350" t="str">
        <f ca="1">VLOOKUP(2,OFFSET('Dummy Table'!DY37:DZ40,0,BV51),2,FALSE)</f>
        <v>Türkiye</v>
      </c>
      <c r="BZ56" s="350"/>
      <c r="CA56" s="352" t="str">
        <f ca="1">IFERROR(IF(MATCH(VLOOKUP(3,OFFSET('Dummy Table'!DY37:DZ40,0,BV51),2,FALSE),OFFSET('Dummy Table'!IU13:IU16,0,BV51),0),VLOOKUP(3,OFFSET('Dummy Table'!DY37:DZ40,0,BV51),2,FALSE),""),"")</f>
        <v/>
      </c>
      <c r="CB56" s="352"/>
      <c r="CC56" s="352"/>
      <c r="CD56" s="68"/>
      <c r="CE56" s="78" t="str">
        <f>IF(BX45&lt;&gt;"",IF(SUM(Matches!T32:T35)=12,IF(BW56=D56,Bonu1,0)+IF(BY56=G56,Bonu2,0)+IF(AND(CA56&lt;&gt;"",I56&lt;&gt;"",CA56=I56),Bonu3,0),0),"")</f>
        <v/>
      </c>
      <c r="CF56" s="126"/>
      <c r="CG56" s="350" t="str">
        <f ca="1">VLOOKUP(1,OFFSET('Dummy Table'!DY37:DZ40,0,CF51),2,FALSE)</f>
        <v>Portugal</v>
      </c>
      <c r="CH56" s="350"/>
      <c r="CI56" s="350" t="str">
        <f ca="1">VLOOKUP(2,OFFSET('Dummy Table'!DY37:DZ40,0,CF51),2,FALSE)</f>
        <v>Türkiye</v>
      </c>
      <c r="CJ56" s="350"/>
      <c r="CK56" s="352" t="str">
        <f ca="1">IFERROR(IF(MATCH(VLOOKUP(3,OFFSET('Dummy Table'!DY37:DZ40,0,CF51),2,FALSE),OFFSET('Dummy Table'!IU13:IU16,0,CF51),0),VLOOKUP(3,OFFSET('Dummy Table'!DY37:DZ40,0,CF51),2,FALSE),""),"")</f>
        <v/>
      </c>
      <c r="CL56" s="352"/>
      <c r="CM56" s="352"/>
      <c r="CN56" s="68"/>
      <c r="CO56" s="78" t="str">
        <f>IF(CH45&lt;&gt;"",IF(SUM(Matches!T32:T35)=12,IF(CG56=D56,Bonu1,0)+IF(CI56=G56,Bonu2,0)+IF(AND(CK56&lt;&gt;"",I56&lt;&gt;"",CK56=I56),Bonu3,0),0),"")</f>
        <v/>
      </c>
      <c r="CP56" s="126"/>
      <c r="CQ56" s="350" t="str">
        <f ca="1">VLOOKUP(1,OFFSET('Dummy Table'!DY37:DZ40,0,CP51),2,FALSE)</f>
        <v>Portugal</v>
      </c>
      <c r="CR56" s="350"/>
      <c r="CS56" s="350" t="str">
        <f ca="1">VLOOKUP(2,OFFSET('Dummy Table'!DY37:DZ40,0,CP51),2,FALSE)</f>
        <v>Türkiye</v>
      </c>
      <c r="CT56" s="350"/>
      <c r="CU56" s="352" t="str">
        <f ca="1">IFERROR(IF(MATCH(VLOOKUP(3,OFFSET('Dummy Table'!DY37:DZ40,0,CP51),2,FALSE),OFFSET('Dummy Table'!IU13:IU16,0,CP51),0),VLOOKUP(3,OFFSET('Dummy Table'!DY37:DZ40,0,CP51),2,FALSE),""),"")</f>
        <v/>
      </c>
      <c r="CV56" s="352"/>
      <c r="CW56" s="352"/>
      <c r="CX56" s="68"/>
      <c r="CY56" s="78" t="str">
        <f>IF(CR45&lt;&gt;"",IF(SUM(Matches!T32:T35)=12,IF(CQ56=D56,Bonu1,0)+IF(CS56=G56,Bonu2,0)+IF(AND(CU56&lt;&gt;"",I56&lt;&gt;"",CU56=I56),Bonu3,0),0),"")</f>
        <v/>
      </c>
      <c r="CZ56" s="126"/>
      <c r="DA56" s="350" t="str">
        <f ca="1">VLOOKUP(1,OFFSET('Dummy Table'!DY37:DZ40,0,CZ51),2,FALSE)</f>
        <v>Portugal</v>
      </c>
      <c r="DB56" s="350"/>
      <c r="DC56" s="350" t="str">
        <f ca="1">VLOOKUP(2,OFFSET('Dummy Table'!DY37:DZ40,0,CZ51),2,FALSE)</f>
        <v>Türkiye</v>
      </c>
      <c r="DD56" s="350"/>
      <c r="DE56" s="352" t="str">
        <f ca="1">IFERROR(IF(MATCH(VLOOKUP(3,OFFSET('Dummy Table'!DY37:DZ40,0,CZ51),2,FALSE),OFFSET('Dummy Table'!IU13:IU16,0,CZ51),0),VLOOKUP(3,OFFSET('Dummy Table'!DY37:DZ40,0,CZ51),2,FALSE),""),"")</f>
        <v/>
      </c>
      <c r="DF56" s="352"/>
      <c r="DG56" s="352"/>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61" t="s">
        <v>198</v>
      </c>
      <c r="P57" s="362"/>
      <c r="Q57" s="362"/>
      <c r="R57" s="363"/>
      <c r="S57" s="351">
        <f ca="1">IF(C57=72,OFFSET('Dummy Table'!IV34,0,N51),0)</f>
        <v>12</v>
      </c>
      <c r="T57" s="351"/>
      <c r="U57" s="351"/>
      <c r="V57" s="68"/>
      <c r="W57" s="78">
        <f ca="1">IF(P45&lt;&gt;"",IF(S57=16,Bonu4,IF(S57&gt;11,Bonu5,IF(S57&gt;7,Bonu7,0))),"")</f>
        <v>16</v>
      </c>
      <c r="X57" s="126"/>
      <c r="Y57" s="361" t="s">
        <v>198</v>
      </c>
      <c r="Z57" s="362"/>
      <c r="AA57" s="362"/>
      <c r="AB57" s="363"/>
      <c r="AC57" s="351">
        <f ca="1">IF(C57=72,OFFSET('Dummy Table'!IV34,0,X51),0)</f>
        <v>11</v>
      </c>
      <c r="AD57" s="351"/>
      <c r="AE57" s="351"/>
      <c r="AF57" s="68"/>
      <c r="AG57" s="78">
        <f ca="1">IF(Z45&lt;&gt;"",IF(AC57=16,Bonu4,IF(AC57&gt;11,Bonu5,IF(AC57&gt;7,Bonu7,0))),"")</f>
        <v>8</v>
      </c>
      <c r="AH57" s="126"/>
      <c r="AI57" s="361" t="s">
        <v>198</v>
      </c>
      <c r="AJ57" s="362"/>
      <c r="AK57" s="362"/>
      <c r="AL57" s="363"/>
      <c r="AM57" s="351">
        <f ca="1">IF(C57=72,OFFSET('Dummy Table'!IV34,0,AH51),0)</f>
        <v>12</v>
      </c>
      <c r="AN57" s="351"/>
      <c r="AO57" s="351"/>
      <c r="AP57" s="68"/>
      <c r="AQ57" s="78" t="str">
        <f>IF(AJ45&lt;&gt;"",IF(AM57=16,Bonu4,IF(AM57&gt;11,Bonu5,IF(AM57&gt;7,Bonu7,0))),"")</f>
        <v/>
      </c>
      <c r="AR57" s="126"/>
      <c r="AS57" s="361" t="s">
        <v>198</v>
      </c>
      <c r="AT57" s="362"/>
      <c r="AU57" s="362"/>
      <c r="AV57" s="363"/>
      <c r="AW57" s="351">
        <f ca="1">IF(C57=72,OFFSET('Dummy Table'!IV34,0,AR51),0)</f>
        <v>12</v>
      </c>
      <c r="AX57" s="351"/>
      <c r="AY57" s="351"/>
      <c r="AZ57" s="68"/>
      <c r="BA57" s="78" t="str">
        <f>IF(AT45&lt;&gt;"",IF(AW57=16,Bonu4,IF(AW57&gt;11,Bonu5,IF(AW57&gt;7,Bonu7,0))),"")</f>
        <v/>
      </c>
      <c r="BB57" s="126"/>
      <c r="BC57" s="361" t="s">
        <v>198</v>
      </c>
      <c r="BD57" s="362"/>
      <c r="BE57" s="362"/>
      <c r="BF57" s="363"/>
      <c r="BG57" s="351">
        <f ca="1">IF(C57=72,OFFSET('Dummy Table'!IV34,0,BB51),0)</f>
        <v>12</v>
      </c>
      <c r="BH57" s="351"/>
      <c r="BI57" s="351"/>
      <c r="BJ57" s="68"/>
      <c r="BK57" s="78" t="str">
        <f>IF(BD45&lt;&gt;"",IF(BG57=16,Bonu4,IF(BG57&gt;11,Bonu5,IF(BG57&gt;7,Bonu7,0))),"")</f>
        <v/>
      </c>
      <c r="BL57" s="126"/>
      <c r="BM57" s="361" t="s">
        <v>198</v>
      </c>
      <c r="BN57" s="362"/>
      <c r="BO57" s="362"/>
      <c r="BP57" s="363"/>
      <c r="BQ57" s="351">
        <f ca="1">IF(C57=72,OFFSET('Dummy Table'!IV34,0,BL51),0)</f>
        <v>12</v>
      </c>
      <c r="BR57" s="351"/>
      <c r="BS57" s="351"/>
      <c r="BT57" s="68"/>
      <c r="BU57" s="78" t="str">
        <f>IF(BN45&lt;&gt;"",IF(BQ57=16,Bonu4,IF(BQ57&gt;11,Bonu5,IF(BQ57&gt;7,Bonu7,0))),"")</f>
        <v/>
      </c>
      <c r="BV57" s="126"/>
      <c r="BW57" s="361" t="s">
        <v>198</v>
      </c>
      <c r="BX57" s="362"/>
      <c r="BY57" s="362"/>
      <c r="BZ57" s="363"/>
      <c r="CA57" s="351">
        <f ca="1">IF(C57=72,OFFSET('Dummy Table'!IV34,0,BV51),0)</f>
        <v>12</v>
      </c>
      <c r="CB57" s="351"/>
      <c r="CC57" s="351"/>
      <c r="CD57" s="68"/>
      <c r="CE57" s="78" t="str">
        <f>IF(BX45&lt;&gt;"",IF(CA57=16,Bonu4,IF(CA57&gt;11,Bonu5,IF(CA57&gt;7,Bonu7,0))),"")</f>
        <v/>
      </c>
      <c r="CF57" s="126"/>
      <c r="CG57" s="361" t="s">
        <v>198</v>
      </c>
      <c r="CH57" s="362"/>
      <c r="CI57" s="362"/>
      <c r="CJ57" s="363"/>
      <c r="CK57" s="351">
        <f ca="1">IF(C57=72,OFFSET('Dummy Table'!IV34,0,CF51),0)</f>
        <v>12</v>
      </c>
      <c r="CL57" s="351"/>
      <c r="CM57" s="351"/>
      <c r="CN57" s="68"/>
      <c r="CO57" s="78" t="str">
        <f>IF(CH45&lt;&gt;"",IF(CK57=16,Bonu4,IF(CK57&gt;11,Bonu5,IF(CK57&gt;7,Bonu7,0))),"")</f>
        <v/>
      </c>
      <c r="CP57" s="126"/>
      <c r="CQ57" s="361" t="s">
        <v>198</v>
      </c>
      <c r="CR57" s="362"/>
      <c r="CS57" s="362"/>
      <c r="CT57" s="363"/>
      <c r="CU57" s="351">
        <f ca="1">IF(C57=72,OFFSET('Dummy Table'!IV34,0,CP51),0)</f>
        <v>12</v>
      </c>
      <c r="CV57" s="351"/>
      <c r="CW57" s="351"/>
      <c r="CX57" s="68"/>
      <c r="CY57" s="78" t="str">
        <f>IF(CR45&lt;&gt;"",IF(CU57=16,Bonu4,IF(CU57&gt;11,Bonu5,IF(CU57&gt;7,Bonu7,0))),"")</f>
        <v/>
      </c>
      <c r="CZ57" s="126"/>
      <c r="DA57" s="361" t="s">
        <v>198</v>
      </c>
      <c r="DB57" s="362"/>
      <c r="DC57" s="362"/>
      <c r="DD57" s="363"/>
      <c r="DE57" s="351">
        <f ca="1">IF(C57=72,OFFSET('Dummy Table'!IV34,0,CZ51),0)</f>
        <v>12</v>
      </c>
      <c r="DF57" s="351"/>
      <c r="DG57" s="351"/>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65" t="str">
        <f>H7</f>
        <v>Score</v>
      </c>
      <c r="I60" s="365"/>
      <c r="J60" s="66"/>
      <c r="K60" s="365" t="s">
        <v>156</v>
      </c>
      <c r="L60" s="365"/>
      <c r="M60" s="89"/>
      <c r="N60" s="126" t="str">
        <f t="shared" ca="1" si="209"/>
        <v>England</v>
      </c>
      <c r="O60" s="129"/>
      <c r="P60" s="347" t="str">
        <f>H60</f>
        <v>Score</v>
      </c>
      <c r="Q60" s="347"/>
      <c r="R60" s="130" t="str">
        <f ca="1">IF(KOGameRule=0,Q56,J67)</f>
        <v>Türkiye</v>
      </c>
      <c r="S60" s="347" t="str">
        <f>K60</f>
        <v>PK</v>
      </c>
      <c r="T60" s="347"/>
      <c r="V60" s="90"/>
      <c r="W60" s="91"/>
      <c r="X60" s="126" t="str">
        <f t="shared" ca="1" si="210"/>
        <v>England</v>
      </c>
      <c r="Y60" s="129"/>
      <c r="Z60" s="347" t="str">
        <f>P60</f>
        <v>Score</v>
      </c>
      <c r="AA60" s="347"/>
      <c r="AB60" s="130"/>
      <c r="AC60" s="347" t="str">
        <f>S60</f>
        <v>PK</v>
      </c>
      <c r="AD60" s="347"/>
      <c r="AF60" s="90"/>
      <c r="AG60" s="91"/>
      <c r="AH60" s="126" t="str">
        <f t="shared" ca="1" si="201"/>
        <v>England</v>
      </c>
      <c r="AI60" s="129"/>
      <c r="AJ60" s="347" t="str">
        <f t="shared" ref="AJ60" si="211">Z60</f>
        <v>Score</v>
      </c>
      <c r="AK60" s="347"/>
      <c r="AL60" s="130"/>
      <c r="AM60" s="347" t="str">
        <f t="shared" ref="AM60" si="212">AC60</f>
        <v>PK</v>
      </c>
      <c r="AN60" s="347"/>
      <c r="AP60" s="90"/>
      <c r="AQ60" s="91"/>
      <c r="AR60" s="126" t="str">
        <f t="shared" ca="1" si="202"/>
        <v>England</v>
      </c>
      <c r="AS60" s="129"/>
      <c r="AT60" s="347" t="str">
        <f t="shared" ref="AT60" si="213">AJ60</f>
        <v>Score</v>
      </c>
      <c r="AU60" s="347"/>
      <c r="AV60" s="130"/>
      <c r="AW60" s="347" t="str">
        <f t="shared" ref="AW60" si="214">AM60</f>
        <v>PK</v>
      </c>
      <c r="AX60" s="347"/>
      <c r="AZ60" s="90"/>
      <c r="BA60" s="91"/>
      <c r="BB60" s="126" t="str">
        <f t="shared" ca="1" si="203"/>
        <v>England</v>
      </c>
      <c r="BC60" s="129"/>
      <c r="BD60" s="347" t="str">
        <f t="shared" ref="BD60" si="215">AT60</f>
        <v>Score</v>
      </c>
      <c r="BE60" s="347"/>
      <c r="BF60" s="130"/>
      <c r="BG60" s="347" t="str">
        <f t="shared" ref="BG60" si="216">AW60</f>
        <v>PK</v>
      </c>
      <c r="BH60" s="347"/>
      <c r="BJ60" s="90"/>
      <c r="BK60" s="91"/>
      <c r="BL60" s="126" t="str">
        <f t="shared" ca="1" si="204"/>
        <v>England</v>
      </c>
      <c r="BM60" s="129"/>
      <c r="BN60" s="347" t="str">
        <f t="shared" ref="BN60" si="217">BD60</f>
        <v>Score</v>
      </c>
      <c r="BO60" s="347"/>
      <c r="BP60" s="130"/>
      <c r="BQ60" s="347" t="str">
        <f t="shared" ref="BQ60" si="218">BG60</f>
        <v>PK</v>
      </c>
      <c r="BR60" s="347"/>
      <c r="BT60" s="90"/>
      <c r="BU60" s="91"/>
      <c r="BV60" s="126" t="str">
        <f t="shared" ca="1" si="205"/>
        <v>England</v>
      </c>
      <c r="BW60" s="129"/>
      <c r="BX60" s="347" t="str">
        <f t="shared" ref="BX60" si="219">BN60</f>
        <v>Score</v>
      </c>
      <c r="BY60" s="347"/>
      <c r="BZ60" s="130"/>
      <c r="CA60" s="347" t="str">
        <f t="shared" ref="CA60" si="220">BQ60</f>
        <v>PK</v>
      </c>
      <c r="CB60" s="347"/>
      <c r="CD60" s="90"/>
      <c r="CE60" s="91"/>
      <c r="CF60" s="126" t="str">
        <f t="shared" ca="1" si="206"/>
        <v>England</v>
      </c>
      <c r="CG60" s="129"/>
      <c r="CH60" s="347" t="str">
        <f t="shared" ref="CH60" si="221">BX60</f>
        <v>Score</v>
      </c>
      <c r="CI60" s="347"/>
      <c r="CJ60" s="130"/>
      <c r="CK60" s="347" t="str">
        <f t="shared" ref="CK60" si="222">CA60</f>
        <v>PK</v>
      </c>
      <c r="CL60" s="347"/>
      <c r="CN60" s="90"/>
      <c r="CO60" s="91"/>
      <c r="CP60" s="126" t="str">
        <f t="shared" ca="1" si="207"/>
        <v>England</v>
      </c>
      <c r="CQ60" s="129"/>
      <c r="CR60" s="347" t="str">
        <f t="shared" ref="CR60" si="223">CH60</f>
        <v>Score</v>
      </c>
      <c r="CS60" s="347"/>
      <c r="CT60" s="130"/>
      <c r="CU60" s="347" t="str">
        <f t="shared" ref="CU60" si="224">CK60</f>
        <v>PK</v>
      </c>
      <c r="CV60" s="347"/>
      <c r="CX60" s="90"/>
      <c r="CY60" s="91"/>
      <c r="CZ60" s="126" t="str">
        <f t="shared" ca="1" si="208"/>
        <v>England</v>
      </c>
      <c r="DA60" s="129"/>
      <c r="DB60" s="347" t="str">
        <f t="shared" ref="DB60" si="225">CR60</f>
        <v>Score</v>
      </c>
      <c r="DC60" s="347"/>
      <c r="DD60" s="130"/>
      <c r="DE60" s="347" t="str">
        <f t="shared" ref="DE60" si="226">CU60</f>
        <v>PK</v>
      </c>
      <c r="DF60" s="347"/>
      <c r="DH60" s="90"/>
      <c r="DI60" s="91"/>
    </row>
    <row r="61" spans="1:113" s="43" customFormat="1" ht="15" customHeight="1" x14ac:dyDescent="0.2">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v>0</v>
      </c>
      <c r="I67" s="75">
        <v>3</v>
      </c>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153</v>
      </c>
      <c r="E68" s="153">
        <f t="shared" si="247"/>
        <v>45475.875</v>
      </c>
      <c r="F68" s="154">
        <v>45475.875</v>
      </c>
      <c r="G68" s="97" t="str">
        <f>Matches!G51</f>
        <v>Austria</v>
      </c>
      <c r="H68" s="75">
        <v>1</v>
      </c>
      <c r="I68" s="75">
        <v>2</v>
      </c>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145</v>
      </c>
      <c r="E69" s="155">
        <f t="shared" si="247"/>
        <v>45478.75</v>
      </c>
      <c r="F69" s="156">
        <v>45478.75</v>
      </c>
      <c r="G69" s="93" t="str">
        <f>IF(AND(H63&lt;&gt;"",I63&lt;&gt;""),IF((H63+K63)&gt;(I63+L63),G63,IF((H63+K63)&lt;(I63+L63),J63,"Match #39 Winner")),"Match #39 Winner")</f>
        <v>Spain</v>
      </c>
      <c r="H69" s="75">
        <v>2</v>
      </c>
      <c r="I69" s="75">
        <v>1</v>
      </c>
      <c r="J69" s="94" t="str">
        <f>IF(AND(H61&lt;&gt;"",I61&lt;&gt;""),IF((H61+K61)&gt;(I61+L61),G61,IF((H61+K61)&lt;(I61+L61),J61,"Match #37 Winner")),"Match #37 Winner")</f>
        <v>Germany</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145</v>
      </c>
      <c r="E70" s="157">
        <f t="shared" si="247"/>
        <v>45478.875</v>
      </c>
      <c r="F70" s="158">
        <v>45478.875</v>
      </c>
      <c r="G70" s="72" t="str">
        <f>IF(AND(H65&lt;&gt;"",I65&lt;&gt;""),IF((H65+K65)&gt;(I65+L65),G65,IF((H65+K65)&lt;(I65+L65),J65,"Match #41 Winner")),"Match #41 Winner")</f>
        <v>Portugal</v>
      </c>
      <c r="H70" s="75">
        <v>0</v>
      </c>
      <c r="I70" s="75">
        <v>0</v>
      </c>
      <c r="J70" s="73" t="str">
        <f>IF(AND(H66&lt;&gt;"",I66&lt;&gt;""),IF((H66+K66)&gt;(I66+L66),G66,IF((H66+K66)&lt;(I66+L66),J66,"Match #42 Winner")),"Match #42 Winner")</f>
        <v>France</v>
      </c>
      <c r="K70" s="20">
        <v>3</v>
      </c>
      <c r="L70" s="20">
        <v>5</v>
      </c>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145</v>
      </c>
      <c r="E71" s="157">
        <f t="shared" si="247"/>
        <v>45479.875</v>
      </c>
      <c r="F71" s="158">
        <v>45479.875</v>
      </c>
      <c r="G71" s="72" t="str">
        <f>IF(AND(H67&lt;&gt;"",I67&lt;&gt;""),IF((H67+K67)&gt;(I67+L67),G67,IF((H67+K67)&lt;(I67+L67),J67,"Match #43 Winner")),"Match #43 Winner")</f>
        <v>Netherlands</v>
      </c>
      <c r="H71" s="75">
        <v>2</v>
      </c>
      <c r="I71" s="75">
        <v>1</v>
      </c>
      <c r="J71" s="73" t="str">
        <f>IF(AND(H68&lt;&gt;"",I68&lt;&gt;""),IF((H68+K68)&gt;(I68+L68),G68,IF((H68+K68)&lt;(I68+L68),J68,"Match #44 Winner")),"Match #44 Winner")</f>
        <v>Türkiye</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v>1</v>
      </c>
      <c r="I72" s="75">
        <v>1</v>
      </c>
      <c r="J72" s="98" t="str">
        <f>IF(AND(H62&lt;&gt;"",I62&lt;&gt;""),IF((H62+K62)&gt;(I62+L62),G62,IF((H62+K62)&lt;(I62+L62),J62,"Match #38 Winner")),"Match #38 Winner")</f>
        <v>Switzerland</v>
      </c>
      <c r="K72" s="99">
        <v>5</v>
      </c>
      <c r="L72" s="99">
        <v>3</v>
      </c>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Spain</v>
      </c>
      <c r="H73" s="75">
        <v>2</v>
      </c>
      <c r="I73" s="75">
        <v>1</v>
      </c>
      <c r="J73" s="94" t="str">
        <f>IF(AND(H70&lt;&gt;"",I70&lt;&gt;""),IF((H70+K70)&gt;(I70+L70),G70,IF((H70+K70)&lt;(I70+L70),J70,"Match #46 Winner")),"Match #46 Winner")</f>
        <v>France</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146</v>
      </c>
      <c r="E74" s="159">
        <f t="shared" si="247"/>
        <v>45483.875</v>
      </c>
      <c r="F74" s="160">
        <v>45483.875</v>
      </c>
      <c r="G74" s="97" t="str">
        <f>IF(AND(H71&lt;&gt;"",I71&lt;&gt;""),IF((H71+K71)&gt;(I71+L71),G71,IF((H71+K71)&lt;(I71+L71),J71,"Match #47 Winner")),"Match #47 Winner")</f>
        <v>Netherlands</v>
      </c>
      <c r="H74" s="75">
        <v>1</v>
      </c>
      <c r="I74" s="75">
        <v>2</v>
      </c>
      <c r="J74" s="98" t="str">
        <f>IF(AND(H72&lt;&gt;"",I72&lt;&gt;""),IF((H72+K72)&gt;(I72+L72),G72,IF((H72+K72)&lt;(I72+L72),J72,"Match #48 Winner")),"Match #48 Winner")</f>
        <v>England</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95</v>
      </c>
      <c r="E75" s="161">
        <f t="shared" si="247"/>
        <v>45487.875</v>
      </c>
      <c r="F75" s="162">
        <v>45487.875</v>
      </c>
      <c r="G75" s="102" t="str">
        <f>IF(AND(H73&lt;&gt;"",I73&lt;&gt;""),IF((H73+K73)&gt;(I73+L73),G73,IF((H73+K73)&lt;(I73+L73),J73,"Match #49 Winner")),"Match #49 Winner")</f>
        <v>Spain</v>
      </c>
      <c r="H75" s="75"/>
      <c r="I75" s="75"/>
      <c r="J75" s="103" t="str">
        <f>IF(AND(H74&lt;&gt;"",I74&lt;&gt;""),IF((H74+K74)&gt;(I74+L74),G74,IF((H74+K74)&lt;(I74+L74),J74,"Match #50 Winner")),"Match #50 Winner")</f>
        <v>England</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86" t="s">
        <v>158</v>
      </c>
      <c r="D78" s="387"/>
      <c r="E78" s="387"/>
      <c r="F78" s="387"/>
      <c r="G78" s="368" t="str">
        <f>UPPER(IF(AND(H75&lt;&gt;"",I75&lt;&gt;""),IF((H75+K75)&gt;(I75+L75),G75,IF((H75+K75)&lt;(I75+L75),J75,'Language Table'!C77)),'Language Table'!C77))</f>
        <v>MATCH 51 WINNER</v>
      </c>
      <c r="H78" s="368"/>
      <c r="I78" s="368"/>
      <c r="J78" s="368"/>
      <c r="K78" s="368"/>
      <c r="L78" s="369"/>
      <c r="M78" s="89"/>
      <c r="N78" s="193"/>
      <c r="O78" s="122" t="str">
        <f>C78</f>
        <v>CHAMPION</v>
      </c>
      <c r="P78" s="348" t="str">
        <f>UPPER(IF(KOGameRule=1,G78,IF(AND(P75&lt;&gt;"",Q75&lt;&gt;""),IF(P75&gt;Q75,O75,IF(P75&lt;Q75,R75,IF(S75&gt;T75,O75,IF(S75&lt;T75,R75,"Match 51 Winner")))),"Match 51 Winner")))</f>
        <v>MATCH 51 WINNER</v>
      </c>
      <c r="Q78" s="348"/>
      <c r="R78" s="348"/>
      <c r="S78" s="348"/>
      <c r="T78" s="348"/>
      <c r="U78" s="349"/>
      <c r="V78" s="353" t="s">
        <v>370</v>
      </c>
      <c r="W78" s="354"/>
      <c r="X78" s="274"/>
      <c r="Y78" s="122" t="str">
        <f>O78</f>
        <v>CHAMPION</v>
      </c>
      <c r="Z78" s="348" t="str">
        <f ca="1">UPPER(IF(KOGameRule=1,G78,IF(AND(Z75&lt;&gt;"",AA75&lt;&gt;""),IF(Z75&gt;AA75,Y75,IF(Z75&lt;AA75,AB75,IF(AC75&gt;AD75,Y75,IF(AC75&lt;AD75,AB75,"Match 51 Winner")))),"Match 51 Winner")))</f>
        <v>SPAIN</v>
      </c>
      <c r="AA78" s="348"/>
      <c r="AB78" s="348"/>
      <c r="AC78" s="348"/>
      <c r="AD78" s="348"/>
      <c r="AE78" s="348"/>
      <c r="AF78" s="353" t="s">
        <v>370</v>
      </c>
      <c r="AG78" s="354"/>
      <c r="AH78" s="193"/>
      <c r="AI78" s="122" t="str">
        <f t="shared" ref="AI78:AI81" si="269">Y78</f>
        <v>CHAMPION</v>
      </c>
      <c r="AJ78" s="348" t="str">
        <f>UPPER(IF(KOGameRule=1,G78,IF(AND(AJ75&lt;&gt;"",AK75&lt;&gt;""),IF(AJ75&gt;AK75,AI75,IF(AJ75&lt;AK75,AL75,IF(AM75&gt;AN75,AI75,IF(AM75&lt;AN75,AL75,"Match 51 Winner")))),"Match 51 Winner")))</f>
        <v>MATCH 51 WINNER</v>
      </c>
      <c r="AK78" s="348"/>
      <c r="AL78" s="348"/>
      <c r="AM78" s="348"/>
      <c r="AN78" s="348"/>
      <c r="AO78" s="348"/>
      <c r="AP78" s="353" t="s">
        <v>370</v>
      </c>
      <c r="AQ78" s="354"/>
      <c r="AR78" s="193"/>
      <c r="AS78" s="122" t="str">
        <f t="shared" ref="AS78:AS81" si="270">AI78</f>
        <v>CHAMPION</v>
      </c>
      <c r="AT78" s="348" t="str">
        <f>UPPER(IF(KOGameRule=1,G78,IF(AND(AT75&lt;&gt;"",AU75&lt;&gt;""),IF(AT75&gt;AU75,AS75,IF(AT75&lt;AU75,AV75,IF(AW75&gt;AX75,AS75,IF(AW75&lt;AX75,AV75,"Match 51 Winner")))),"Match 51 Winner")))</f>
        <v>MATCH 51 WINNER</v>
      </c>
      <c r="AU78" s="348"/>
      <c r="AV78" s="348"/>
      <c r="AW78" s="348"/>
      <c r="AX78" s="348"/>
      <c r="AY78" s="348"/>
      <c r="AZ78" s="353" t="s">
        <v>370</v>
      </c>
      <c r="BA78" s="354"/>
      <c r="BB78" s="193"/>
      <c r="BC78" s="122" t="str">
        <f t="shared" ref="BC78:BC81" si="271">AS78</f>
        <v>CHAMPION</v>
      </c>
      <c r="BD78" s="348" t="str">
        <f>UPPER(IF(KOGameRule=1,G78,IF(AND(BD75&lt;&gt;"",BE75&lt;&gt;""),IF(BD75&gt;BE75,BC75,IF(BD75&lt;BE75,BF75,IF(BG75&gt;BH75,BC75,IF(BG75&lt;BH75,BF75,"Match 51 Winner")))),"Match 51 Winner")))</f>
        <v>MATCH 51 WINNER</v>
      </c>
      <c r="BE78" s="348"/>
      <c r="BF78" s="348"/>
      <c r="BG78" s="348"/>
      <c r="BH78" s="348"/>
      <c r="BI78" s="348"/>
      <c r="BJ78" s="353" t="s">
        <v>370</v>
      </c>
      <c r="BK78" s="354"/>
      <c r="BL78" s="193"/>
      <c r="BM78" s="122" t="str">
        <f t="shared" ref="BM78:BM81" si="272">BC78</f>
        <v>CHAMPION</v>
      </c>
      <c r="BN78" s="348" t="str">
        <f>UPPER(IF(KOGameRule=1,G78,IF(AND(BN75&lt;&gt;"",BO75&lt;&gt;""),IF(BN75&gt;BO75,BM75,IF(BN75&lt;BO75,BP75,IF(BQ75&gt;BR75,BM75,IF(BQ75&lt;BR75,BP75,"Match 51 Winner")))),"Match 51 Winner")))</f>
        <v>MATCH 51 WINNER</v>
      </c>
      <c r="BO78" s="348"/>
      <c r="BP78" s="348"/>
      <c r="BQ78" s="348"/>
      <c r="BR78" s="348"/>
      <c r="BS78" s="348"/>
      <c r="BT78" s="353" t="s">
        <v>370</v>
      </c>
      <c r="BU78" s="354"/>
      <c r="BV78" s="193"/>
      <c r="BW78" s="122" t="str">
        <f t="shared" ref="BW78:BW81" si="273">BM78</f>
        <v>CHAMPION</v>
      </c>
      <c r="BX78" s="348" t="str">
        <f>UPPER(IF(KOGameRule=1,G78,IF(AND(BX75&lt;&gt;"",BY75&lt;&gt;""),IF(BX75&gt;BY75,BW75,IF(BX75&lt;BY75,BZ75,IF(CA75&gt;CB75,BW75,IF(CA75&lt;CB75,BZ75,"Match 51 Winner")))),"Match 51 Winner")))</f>
        <v>MATCH 51 WINNER</v>
      </c>
      <c r="BY78" s="348"/>
      <c r="BZ78" s="348"/>
      <c r="CA78" s="348"/>
      <c r="CB78" s="348"/>
      <c r="CC78" s="348"/>
      <c r="CD78" s="353" t="s">
        <v>370</v>
      </c>
      <c r="CE78" s="354"/>
      <c r="CF78" s="193"/>
      <c r="CG78" s="122" t="str">
        <f t="shared" ref="CG78:CG81" si="274">BW78</f>
        <v>CHAMPION</v>
      </c>
      <c r="CH78" s="348" t="str">
        <f>UPPER(IF(KOGameRule=1,G78,IF(AND(CH75&lt;&gt;"",CI75&lt;&gt;""),IF(CH75&gt;CI75,CG75,IF(CH75&lt;CI75,CJ75,IF(CK75&gt;CL75,CG75,IF(CK75&lt;CL75,CJ75,"Match 51 Winner")))),"Match 51 Winner")))</f>
        <v>MATCH 51 WINNER</v>
      </c>
      <c r="CI78" s="348"/>
      <c r="CJ78" s="348"/>
      <c r="CK78" s="348"/>
      <c r="CL78" s="348"/>
      <c r="CM78" s="348"/>
      <c r="CN78" s="353" t="s">
        <v>370</v>
      </c>
      <c r="CO78" s="354"/>
      <c r="CP78" s="193"/>
      <c r="CQ78" s="122" t="str">
        <f t="shared" ref="CQ78:CQ81" si="275">CG78</f>
        <v>CHAMPION</v>
      </c>
      <c r="CR78" s="348" t="str">
        <f>UPPER(IF(KOGameRule=1,G78,IF(AND(CR75&lt;&gt;"",CS75&lt;&gt;""),IF(CR75&gt;CS75,CQ75,IF(CR75&lt;CS75,CT75,IF(CU75&gt;CV75,CQ75,IF(CU75&lt;CV75,CT75,"Match 51 Winner")))),"Match 51 Winner")))</f>
        <v>MATCH 51 WINNER</v>
      </c>
      <c r="CS78" s="348"/>
      <c r="CT78" s="348"/>
      <c r="CU78" s="348"/>
      <c r="CV78" s="348"/>
      <c r="CW78" s="348"/>
      <c r="CX78" s="353" t="s">
        <v>370</v>
      </c>
      <c r="CY78" s="354"/>
      <c r="CZ78" s="193"/>
      <c r="DA78" s="122" t="str">
        <f t="shared" ref="DA78:DA81" si="276">CQ78</f>
        <v>CHAMPION</v>
      </c>
      <c r="DB78" s="348" t="str">
        <f>UPPER(IF(KOGameRule=1,G78,IF(AND(DB75&lt;&gt;"",DC75&lt;&gt;""),IF(DB75&gt;DC75,DA75,IF(DB75&lt;DC75,DD75,IF(DE75&gt;DF75,DA75,IF(DE75&lt;DF75,DD75,"Match 51 Winner")))),"Match 51 Winner")))</f>
        <v>MATCH 51 WINNER</v>
      </c>
      <c r="DC78" s="348"/>
      <c r="DD78" s="348"/>
      <c r="DE78" s="348"/>
      <c r="DF78" s="348"/>
      <c r="DG78" s="348"/>
      <c r="DH78" s="353" t="s">
        <v>370</v>
      </c>
      <c r="DI78" s="354"/>
    </row>
    <row r="79" spans="1:113" s="43" customFormat="1" ht="15" customHeight="1" x14ac:dyDescent="0.2">
      <c r="A79" s="41"/>
      <c r="B79" s="65"/>
      <c r="C79" s="377" t="s">
        <v>327</v>
      </c>
      <c r="D79" s="378"/>
      <c r="E79" s="378"/>
      <c r="F79" s="378"/>
      <c r="G79" s="368" t="str">
        <f>UPPER(IF(AND(H75&lt;&gt;"",I75&lt;&gt;""),IF((H75+K75)&gt;(I75+L75),J75,IF((H75+K75)&lt;(I75+L75),G75,"Match 51 Loser")),"Match 51 Loser"))</f>
        <v>MATCH 51 LOSER</v>
      </c>
      <c r="H79" s="368"/>
      <c r="I79" s="368"/>
      <c r="J79" s="368"/>
      <c r="K79" s="368"/>
      <c r="L79" s="369"/>
      <c r="M79" s="89"/>
      <c r="O79" s="122" t="str">
        <f t="shared" ref="O79:O81" si="277">C79</f>
        <v>RUNNER UP</v>
      </c>
      <c r="P79" s="359" t="str">
        <f>UPPER(IF(KOGameRule=1,G79,IF(AND(P75&lt;&gt;"",Q75&lt;&gt;""),IF(P75&gt;Q75,R75,IF(P75&lt;Q75,O75,IF(S75&gt;T75,R75,IF(S75&lt;T75,O75,"Match 51 Loser")))),"Match 51 Loser")))</f>
        <v>MATCH 51 LOSER</v>
      </c>
      <c r="Q79" s="359"/>
      <c r="R79" s="359"/>
      <c r="S79" s="359"/>
      <c r="T79" s="359"/>
      <c r="U79" s="385"/>
      <c r="V79" s="355"/>
      <c r="W79" s="356"/>
      <c r="Y79" s="122" t="str">
        <f t="shared" ref="Y79:Y81" si="278">O79</f>
        <v>RUNNER UP</v>
      </c>
      <c r="Z79" s="359" t="str">
        <f ca="1">UPPER(IF(KOGameRule=1,G79,IF(AND(Z75&lt;&gt;"",AA75&lt;&gt;""),IF(Z75&gt;AA75,AB75,IF(Z75&lt;AA75,Y75,IF(AC75&gt;AD75,AB75,IF(AC75&lt;AD75,Y75,"Match 51 Loser")))),"Match 51 Loser")))</f>
        <v>GERMANY</v>
      </c>
      <c r="AA79" s="359"/>
      <c r="AB79" s="359"/>
      <c r="AC79" s="359"/>
      <c r="AD79" s="359"/>
      <c r="AE79" s="359"/>
      <c r="AF79" s="355"/>
      <c r="AG79" s="356"/>
      <c r="AI79" s="122" t="str">
        <f t="shared" si="269"/>
        <v>RUNNER UP</v>
      </c>
      <c r="AJ79" s="359" t="str">
        <f>UPPER(IF(KOGameRule=1,G79,IF(AND(AJ75&lt;&gt;"",AK75&lt;&gt;""),IF(AJ75&gt;AK75,AL75,IF(AJ75&lt;AK75,AI75,IF(AM75&gt;AN75,AL75,IF(AM75&lt;AN75,AI75,"Match 51 Loser")))),"Match 51 Loser")))</f>
        <v>MATCH 51 LOSER</v>
      </c>
      <c r="AK79" s="359"/>
      <c r="AL79" s="359"/>
      <c r="AM79" s="359"/>
      <c r="AN79" s="359"/>
      <c r="AO79" s="359"/>
      <c r="AP79" s="355"/>
      <c r="AQ79" s="356"/>
      <c r="AS79" s="122" t="str">
        <f t="shared" si="270"/>
        <v>RUNNER UP</v>
      </c>
      <c r="AT79" s="359" t="str">
        <f>UPPER(IF(KOGameRule=1,G79,IF(AND(AT75&lt;&gt;"",AU75&lt;&gt;""),IF(AT75&gt;AU75,AV75,IF(AT75&lt;AU75,AS75,IF(AW75&gt;AX75,AV75,IF(AW75&lt;AX75,AS75,"Match 51 Loser")))),"Match 51 Loser")))</f>
        <v>MATCH 51 LOSER</v>
      </c>
      <c r="AU79" s="359"/>
      <c r="AV79" s="359"/>
      <c r="AW79" s="359"/>
      <c r="AX79" s="359"/>
      <c r="AY79" s="359"/>
      <c r="AZ79" s="355"/>
      <c r="BA79" s="356"/>
      <c r="BC79" s="122" t="str">
        <f t="shared" si="271"/>
        <v>RUNNER UP</v>
      </c>
      <c r="BD79" s="359" t="str">
        <f>UPPER(IF(KOGameRule=1,G79,IF(AND(BD75&lt;&gt;"",BE75&lt;&gt;""),IF(BD75&gt;BE75,BF75,IF(BD75&lt;BE75,BC75,IF(BG75&gt;BH75,BF75,IF(BG75&lt;BH75,BC75,"Match 51 Loser")))),"Match 51 Loser")))</f>
        <v>MATCH 51 LOSER</v>
      </c>
      <c r="BE79" s="359"/>
      <c r="BF79" s="359"/>
      <c r="BG79" s="359"/>
      <c r="BH79" s="359"/>
      <c r="BI79" s="359"/>
      <c r="BJ79" s="355"/>
      <c r="BK79" s="356"/>
      <c r="BM79" s="122" t="str">
        <f t="shared" si="272"/>
        <v>RUNNER UP</v>
      </c>
      <c r="BN79" s="359" t="str">
        <f>UPPER(IF(KOGameRule=1,G79,IF(AND(BN75&lt;&gt;"",BO75&lt;&gt;""),IF(BN75&gt;BO75,BP75,IF(BN75&lt;BO75,BM75,IF(BQ75&gt;BR75,BP75,IF(BQ75&lt;BR75,BM75,"Match 51 Loser")))),"Match 51 Loser")))</f>
        <v>MATCH 51 LOSER</v>
      </c>
      <c r="BO79" s="359"/>
      <c r="BP79" s="359"/>
      <c r="BQ79" s="359"/>
      <c r="BR79" s="359"/>
      <c r="BS79" s="359"/>
      <c r="BT79" s="355"/>
      <c r="BU79" s="356"/>
      <c r="BW79" s="122" t="str">
        <f t="shared" si="273"/>
        <v>RUNNER UP</v>
      </c>
      <c r="BX79" s="359" t="str">
        <f>UPPER(IF(KOGameRule=1,G79,IF(AND(BX75&lt;&gt;"",BY75&lt;&gt;""),IF(BX75&gt;BY75,BZ75,IF(BX75&lt;BY75,BW75,IF(CA75&gt;CB75,BZ75,IF(CA75&lt;CB75,BW75,"Match 51 Loser")))),"Match 51 Loser")))</f>
        <v>MATCH 51 LOSER</v>
      </c>
      <c r="BY79" s="359"/>
      <c r="BZ79" s="359"/>
      <c r="CA79" s="359"/>
      <c r="CB79" s="359"/>
      <c r="CC79" s="359"/>
      <c r="CD79" s="355"/>
      <c r="CE79" s="356"/>
      <c r="CG79" s="122" t="str">
        <f t="shared" si="274"/>
        <v>RUNNER UP</v>
      </c>
      <c r="CH79" s="359" t="str">
        <f>UPPER(IF(KOGameRule=1,G79,IF(AND(CH75&lt;&gt;"",CI75&lt;&gt;""),IF(CH75&gt;CI75,CJ75,IF(CH75&lt;CI75,CG75,IF(CK75&gt;CL75,CJ75,IF(CK75&lt;CL75,CG75,"Match 51 Loser")))),"Match 51 Loser")))</f>
        <v>MATCH 51 LOSER</v>
      </c>
      <c r="CI79" s="359"/>
      <c r="CJ79" s="359"/>
      <c r="CK79" s="359"/>
      <c r="CL79" s="359"/>
      <c r="CM79" s="359"/>
      <c r="CN79" s="355"/>
      <c r="CO79" s="356"/>
      <c r="CQ79" s="122" t="str">
        <f t="shared" si="275"/>
        <v>RUNNER UP</v>
      </c>
      <c r="CR79" s="359" t="str">
        <f>UPPER(IF(KOGameRule=1,G79,IF(AND(CR75&lt;&gt;"",CS75&lt;&gt;""),IF(CR75&gt;CS75,CT75,IF(CR75&lt;CS75,CQ75,IF(CU75&gt;CV75,CT75,IF(CU75&lt;CV75,CQ75,"Match 51 Loser")))),"Match 51 Loser")))</f>
        <v>MATCH 51 LOSER</v>
      </c>
      <c r="CS79" s="359"/>
      <c r="CT79" s="359"/>
      <c r="CU79" s="359"/>
      <c r="CV79" s="359"/>
      <c r="CW79" s="359"/>
      <c r="CX79" s="355"/>
      <c r="CY79" s="356"/>
      <c r="DA79" s="122" t="str">
        <f t="shared" si="276"/>
        <v>RUNNER UP</v>
      </c>
      <c r="DB79" s="359" t="str">
        <f>UPPER(IF(KOGameRule=1,G79,IF(AND(DB75&lt;&gt;"",DC75&lt;&gt;""),IF(DB75&gt;DC75,DD75,IF(DB75&lt;DC75,DA75,IF(DE75&gt;DF75,DD75,IF(DE75&lt;DF75,DA75,"Match 51 Loser")))),"Match 51 Loser")))</f>
        <v>MATCH 51 LOSER</v>
      </c>
      <c r="DC79" s="359"/>
      <c r="DD79" s="359"/>
      <c r="DE79" s="359"/>
      <c r="DF79" s="359"/>
      <c r="DG79" s="359"/>
      <c r="DH79" s="355"/>
      <c r="DI79" s="356"/>
    </row>
    <row r="80" spans="1:113" s="43" customFormat="1" ht="15" customHeight="1" x14ac:dyDescent="0.2">
      <c r="A80" s="41"/>
      <c r="B80" s="65"/>
      <c r="C80" s="377" t="s">
        <v>328</v>
      </c>
      <c r="D80" s="378"/>
      <c r="E80" s="378"/>
      <c r="F80" s="378"/>
      <c r="G80" s="368" t="str">
        <f>IF(AND(H73&lt;&gt;"",I73&lt;&gt;""),IF((H73+K73)&gt;(I73+L73),J73,IF((H73+K73)&lt;(I73+L73),G73,"Match 49 Loser")),"Match 49 Loser")</f>
        <v>France</v>
      </c>
      <c r="H80" s="368"/>
      <c r="I80" s="368"/>
      <c r="J80" s="368"/>
      <c r="K80" s="368"/>
      <c r="L80" s="369"/>
      <c r="M80" s="89"/>
      <c r="O80" s="122" t="str">
        <f t="shared" si="277"/>
        <v>SEMIFINALIST 1</v>
      </c>
      <c r="P80" s="359" t="str">
        <f>IF(KOGameRule=1,G80,IF(AND(P73&lt;&gt;"",Q73&lt;&gt;""),IF((P73+S73)&gt;(Q73+T73),R73,IF((P73+S73)&lt;(Q73+T73),O73,"Match 49 Loser")),"Match 49 Loser"))</f>
        <v>Match 49 Loser</v>
      </c>
      <c r="Q80" s="359"/>
      <c r="R80" s="359"/>
      <c r="S80" s="359"/>
      <c r="T80" s="359"/>
      <c r="U80" s="385"/>
      <c r="V80" s="355"/>
      <c r="W80" s="356"/>
      <c r="Y80" s="122" t="str">
        <f t="shared" si="278"/>
        <v>SEMIFINALIST 1</v>
      </c>
      <c r="Z80" s="359" t="str">
        <f>IF(KOGameRule=1,G80,IF(AND(Z73&lt;&gt;"",AA73&lt;&gt;""),IF((Z73+AC73)&gt;(AA73+AD73),AB73,IF((Z73+AC73)&lt;(AA73+AD73),Y73,"Match 49 Loser")),"Match 49 Loser"))</f>
        <v>Match 41 Winner</v>
      </c>
      <c r="AA80" s="359"/>
      <c r="AB80" s="359"/>
      <c r="AC80" s="359"/>
      <c r="AD80" s="359"/>
      <c r="AE80" s="359"/>
      <c r="AF80" s="355"/>
      <c r="AG80" s="356"/>
      <c r="AI80" s="122" t="str">
        <f t="shared" si="269"/>
        <v>SEMIFINALIST 1</v>
      </c>
      <c r="AJ80" s="359" t="str">
        <f>IF(KOGameRule=1,G80,IF(AND(AJ73&lt;&gt;"",AK73&lt;&gt;""),IF((AJ73+AM73)&gt;(AK73+AN73),AL73,IF((AJ73+AM73)&lt;(AK73+AN73),AI73,"Match 49 Loser")),"Match 49 Loser"))</f>
        <v>Match 49 Loser</v>
      </c>
      <c r="AK80" s="359"/>
      <c r="AL80" s="359"/>
      <c r="AM80" s="359"/>
      <c r="AN80" s="359"/>
      <c r="AO80" s="359"/>
      <c r="AP80" s="355"/>
      <c r="AQ80" s="356"/>
      <c r="AS80" s="122" t="str">
        <f t="shared" si="270"/>
        <v>SEMIFINALIST 1</v>
      </c>
      <c r="AT80" s="359" t="str">
        <f>IF(KOGameRule=1,G80,IF(AND(AT73&lt;&gt;"",AU73&lt;&gt;""),IF((AT73+AW73)&gt;(AU73+AX73),AV73,IF((AT73+AW73)&lt;(AU73+AX73),AS73,"Match 49 Loser")),"Match 49 Loser"))</f>
        <v>Match 49 Loser</v>
      </c>
      <c r="AU80" s="359"/>
      <c r="AV80" s="359"/>
      <c r="AW80" s="359"/>
      <c r="AX80" s="359"/>
      <c r="AY80" s="359"/>
      <c r="AZ80" s="355"/>
      <c r="BA80" s="356"/>
      <c r="BC80" s="122" t="str">
        <f t="shared" si="271"/>
        <v>SEMIFINALIST 1</v>
      </c>
      <c r="BD80" s="359" t="str">
        <f>IF(KOGameRule=1,G80,IF(AND(BD73&lt;&gt;"",BE73&lt;&gt;""),IF((BD73+BG73)&gt;(BE73+BH73),BF73,IF((BD73+BG73)&lt;(BE73+BH73),BC73,"Match 49 Loser")),"Match 49 Loser"))</f>
        <v>Match 49 Loser</v>
      </c>
      <c r="BE80" s="359"/>
      <c r="BF80" s="359"/>
      <c r="BG80" s="359"/>
      <c r="BH80" s="359"/>
      <c r="BI80" s="359"/>
      <c r="BJ80" s="355"/>
      <c r="BK80" s="356"/>
      <c r="BM80" s="122" t="str">
        <f t="shared" si="272"/>
        <v>SEMIFINALIST 1</v>
      </c>
      <c r="BN80" s="359" t="str">
        <f>IF(KOGameRule=1,G80,IF(AND(BN73&lt;&gt;"",BO73&lt;&gt;""),IF((BN73+BQ73)&gt;(BO73+BR73),BP73,IF((BN73+BQ73)&lt;(BO73+BR73),BM73,"Match 49 Loser")),"Match 49 Loser"))</f>
        <v>Match 49 Loser</v>
      </c>
      <c r="BO80" s="359"/>
      <c r="BP80" s="359"/>
      <c r="BQ80" s="359"/>
      <c r="BR80" s="359"/>
      <c r="BS80" s="359"/>
      <c r="BT80" s="355"/>
      <c r="BU80" s="356"/>
      <c r="BW80" s="122" t="str">
        <f t="shared" si="273"/>
        <v>SEMIFINALIST 1</v>
      </c>
      <c r="BX80" s="359" t="str">
        <f>IF(KOGameRule=1,G80,IF(AND(BX73&lt;&gt;"",BY73&lt;&gt;""),IF((BX73+CA73)&gt;(BY73+CB73),BZ73,IF((BX73+CA73)&lt;(BY73+CB73),BW73,"Match 49 Loser")),"Match 49 Loser"))</f>
        <v>Match 49 Loser</v>
      </c>
      <c r="BY80" s="359"/>
      <c r="BZ80" s="359"/>
      <c r="CA80" s="359"/>
      <c r="CB80" s="359"/>
      <c r="CC80" s="359"/>
      <c r="CD80" s="355"/>
      <c r="CE80" s="356"/>
      <c r="CG80" s="122" t="str">
        <f t="shared" si="274"/>
        <v>SEMIFINALIST 1</v>
      </c>
      <c r="CH80" s="359" t="str">
        <f>IF(KOGameRule=1,G80,IF(AND(CH73&lt;&gt;"",CI73&lt;&gt;""),IF((CH73+CK73)&gt;(CI73+CL73),CJ73,IF((CH73+CK73)&lt;(CI73+CL73),CG73,"Match 49 Loser")),"Match 49 Loser"))</f>
        <v>Match 49 Loser</v>
      </c>
      <c r="CI80" s="359"/>
      <c r="CJ80" s="359"/>
      <c r="CK80" s="359"/>
      <c r="CL80" s="359"/>
      <c r="CM80" s="359"/>
      <c r="CN80" s="355"/>
      <c r="CO80" s="356"/>
      <c r="CQ80" s="122" t="str">
        <f t="shared" si="275"/>
        <v>SEMIFINALIST 1</v>
      </c>
      <c r="CR80" s="359" t="str">
        <f>IF(KOGameRule=1,G80,IF(AND(CR73&lt;&gt;"",CS73&lt;&gt;""),IF((CR73+CU73)&gt;(CS73+CV73),CT73,IF((CR73+CU73)&lt;(CS73+CV73),CQ73,"Match 49 Loser")),"Match 49 Loser"))</f>
        <v>Match 49 Loser</v>
      </c>
      <c r="CS80" s="359"/>
      <c r="CT80" s="359"/>
      <c r="CU80" s="359"/>
      <c r="CV80" s="359"/>
      <c r="CW80" s="359"/>
      <c r="CX80" s="355"/>
      <c r="CY80" s="356"/>
      <c r="DA80" s="122" t="str">
        <f t="shared" si="276"/>
        <v>SEMIFINALIST 1</v>
      </c>
      <c r="DB80" s="359" t="str">
        <f>IF(KOGameRule=1,G80,IF(AND(DB73&lt;&gt;"",DC73&lt;&gt;""),IF((DB73+DE73)&gt;(DC73+DF73),DD73,IF((DB73+DE73)&lt;(DC73+DF73),DA73,"Match 49 Loser")),"Match 49 Loser"))</f>
        <v>Match 49 Loser</v>
      </c>
      <c r="DC80" s="359"/>
      <c r="DD80" s="359"/>
      <c r="DE80" s="359"/>
      <c r="DF80" s="359"/>
      <c r="DG80" s="359"/>
      <c r="DH80" s="355"/>
      <c r="DI80" s="356"/>
    </row>
    <row r="81" spans="1:113" s="43" customFormat="1" ht="15" customHeight="1" x14ac:dyDescent="0.2">
      <c r="A81" s="41"/>
      <c r="B81" s="65"/>
      <c r="C81" s="377" t="s">
        <v>329</v>
      </c>
      <c r="D81" s="378"/>
      <c r="E81" s="378"/>
      <c r="F81" s="378"/>
      <c r="G81" s="368" t="str">
        <f>IF(AND(H74&lt;&gt;"",I74&lt;&gt;""),IF((H74+K74)&gt;(I74+L74),J74,IF((H74+K74)&lt;(I74+L74),G74,"Match 50 Loser")),"Match 50 Loser")</f>
        <v>Netherlands</v>
      </c>
      <c r="H81" s="368"/>
      <c r="I81" s="368"/>
      <c r="J81" s="368"/>
      <c r="K81" s="368"/>
      <c r="L81" s="369"/>
      <c r="M81" s="89"/>
      <c r="O81" s="122" t="str">
        <f t="shared" si="277"/>
        <v>SEMIFINALIST 2</v>
      </c>
      <c r="P81" s="359" t="str">
        <f>IF(KOGameRule=1,G81,IF(AND(P74&lt;&gt;"",Q74&lt;&gt;""),IF((P74+S74)&gt;(Q74+T74),R74,IF((P74+S74)&lt;(Q74+T74),O74,"Match 50 Loser")),"Match 50 Loser"))</f>
        <v>Match 50 Loser</v>
      </c>
      <c r="Q81" s="359"/>
      <c r="R81" s="359"/>
      <c r="S81" s="359"/>
      <c r="T81" s="359"/>
      <c r="U81" s="385"/>
      <c r="V81" s="355"/>
      <c r="W81" s="356"/>
      <c r="Y81" s="122" t="str">
        <f t="shared" si="278"/>
        <v>SEMIFINALIST 2</v>
      </c>
      <c r="Z81" s="359" t="str">
        <f>IF(KOGameRule=1,G81,IF(AND(Z74&lt;&gt;"",AA74&lt;&gt;""),IF((Z74+AC74)&gt;(AA74+AD74),AB74,IF((Z74+AC74)&lt;(AA74+AD74),Y74,"Match 50 Loser")),"Match 50 Loser"))</f>
        <v>Match 47 Winner</v>
      </c>
      <c r="AA81" s="359"/>
      <c r="AB81" s="359"/>
      <c r="AC81" s="359"/>
      <c r="AD81" s="359"/>
      <c r="AE81" s="359"/>
      <c r="AF81" s="355"/>
      <c r="AG81" s="356"/>
      <c r="AI81" s="122" t="str">
        <f t="shared" si="269"/>
        <v>SEMIFINALIST 2</v>
      </c>
      <c r="AJ81" s="359" t="str">
        <f>IF(KOGameRule=1,G81,IF(AND(AJ74&lt;&gt;"",AK74&lt;&gt;""),IF((AJ74+AM74)&gt;(AK74+AN74),AL74,IF((AJ74+AM74)&lt;(AK74+AN74),AI74,"Match 50 Loser")),"Match 50 Loser"))</f>
        <v>Match 50 Loser</v>
      </c>
      <c r="AK81" s="359"/>
      <c r="AL81" s="359"/>
      <c r="AM81" s="359"/>
      <c r="AN81" s="359"/>
      <c r="AO81" s="359"/>
      <c r="AP81" s="355"/>
      <c r="AQ81" s="356"/>
      <c r="AS81" s="122" t="str">
        <f t="shared" si="270"/>
        <v>SEMIFINALIST 2</v>
      </c>
      <c r="AT81" s="359" t="str">
        <f>IF(KOGameRule=1,G81,IF(AND(AT74&lt;&gt;"",AU74&lt;&gt;""),IF((AT74+AW74)&gt;(AU74+AX74),AV74,IF((AT74+AW74)&lt;(AU74+AX74),AS74,"Match 50 Loser")),"Match 50 Loser"))</f>
        <v>Match 50 Loser</v>
      </c>
      <c r="AU81" s="359"/>
      <c r="AV81" s="359"/>
      <c r="AW81" s="359"/>
      <c r="AX81" s="359"/>
      <c r="AY81" s="359"/>
      <c r="AZ81" s="355"/>
      <c r="BA81" s="356"/>
      <c r="BC81" s="122" t="str">
        <f t="shared" si="271"/>
        <v>SEMIFINALIST 2</v>
      </c>
      <c r="BD81" s="359" t="str">
        <f>IF(KOGameRule=1,G81,IF(AND(BD74&lt;&gt;"",BE74&lt;&gt;""),IF((BD74+BG74)&gt;(BE74+BH74),BF74,IF((BD74+BG74)&lt;(BE74+BH74),BC74,"Match 50 Loser")),"Match 50 Loser"))</f>
        <v>Match 50 Loser</v>
      </c>
      <c r="BE81" s="359"/>
      <c r="BF81" s="359"/>
      <c r="BG81" s="359"/>
      <c r="BH81" s="359"/>
      <c r="BI81" s="359"/>
      <c r="BJ81" s="355"/>
      <c r="BK81" s="356"/>
      <c r="BM81" s="122" t="str">
        <f t="shared" si="272"/>
        <v>SEMIFINALIST 2</v>
      </c>
      <c r="BN81" s="359" t="str">
        <f>IF(KOGameRule=1,G81,IF(AND(BN74&lt;&gt;"",BO74&lt;&gt;""),IF((BN74+BQ74)&gt;(BO74+BR74),BP74,IF((BN74+BQ74)&lt;(BO74+BR74),BM74,"Match 50 Loser")),"Match 50 Loser"))</f>
        <v>Match 50 Loser</v>
      </c>
      <c r="BO81" s="359"/>
      <c r="BP81" s="359"/>
      <c r="BQ81" s="359"/>
      <c r="BR81" s="359"/>
      <c r="BS81" s="359"/>
      <c r="BT81" s="355"/>
      <c r="BU81" s="356"/>
      <c r="BW81" s="122" t="str">
        <f t="shared" si="273"/>
        <v>SEMIFINALIST 2</v>
      </c>
      <c r="BX81" s="359" t="str">
        <f>IF(KOGameRule=1,G81,IF(AND(BX74&lt;&gt;"",BY74&lt;&gt;""),IF((BX74+CA74)&gt;(BY74+CB74),BZ74,IF((BX74+CA74)&lt;(BY74+CB74),BW74,"Match 50 Loser")),"Match 50 Loser"))</f>
        <v>Match 50 Loser</v>
      </c>
      <c r="BY81" s="359"/>
      <c r="BZ81" s="359"/>
      <c r="CA81" s="359"/>
      <c r="CB81" s="359"/>
      <c r="CC81" s="359"/>
      <c r="CD81" s="355"/>
      <c r="CE81" s="356"/>
      <c r="CG81" s="122" t="str">
        <f t="shared" si="274"/>
        <v>SEMIFINALIST 2</v>
      </c>
      <c r="CH81" s="359" t="str">
        <f>IF(KOGameRule=1,G81,IF(AND(CH74&lt;&gt;"",CI74&lt;&gt;""),IF((CH74+CK74)&gt;(CI74+CL74),CJ74,IF((CH74+CK74)&lt;(CI74+CL74),CG74,"Match 50 Loser")),"Match 50 Loser"))</f>
        <v>Match 50 Loser</v>
      </c>
      <c r="CI81" s="359"/>
      <c r="CJ81" s="359"/>
      <c r="CK81" s="359"/>
      <c r="CL81" s="359"/>
      <c r="CM81" s="359"/>
      <c r="CN81" s="355"/>
      <c r="CO81" s="356"/>
      <c r="CQ81" s="122" t="str">
        <f t="shared" si="275"/>
        <v>SEMIFINALIST 2</v>
      </c>
      <c r="CR81" s="359" t="str">
        <f>IF(KOGameRule=1,G81,IF(AND(CR74&lt;&gt;"",CS74&lt;&gt;""),IF((CR74+CU74)&gt;(CS74+CV74),CT74,IF((CR74+CU74)&lt;(CS74+CV74),CQ74,"Match 50 Loser")),"Match 50 Loser"))</f>
        <v>Match 50 Loser</v>
      </c>
      <c r="CS81" s="359"/>
      <c r="CT81" s="359"/>
      <c r="CU81" s="359"/>
      <c r="CV81" s="359"/>
      <c r="CW81" s="359"/>
      <c r="CX81" s="355"/>
      <c r="CY81" s="356"/>
      <c r="DA81" s="122" t="str">
        <f t="shared" si="276"/>
        <v>SEMIFINALIST 2</v>
      </c>
      <c r="DB81" s="359" t="str">
        <f>IF(KOGameRule=1,G81,IF(AND(DB74&lt;&gt;"",DC74&lt;&gt;""),IF((DB74+DE74)&gt;(DC74+DF74),DD74,IF((DB74+DE74)&lt;(DC74+DF74),DA74,"Match 50 Loser")),"Match 50 Loser"))</f>
        <v>Match 50 Loser</v>
      </c>
      <c r="DC81" s="359"/>
      <c r="DD81" s="359"/>
      <c r="DE81" s="359"/>
      <c r="DF81" s="359"/>
      <c r="DG81" s="359"/>
      <c r="DH81" s="355"/>
      <c r="DI81" s="356"/>
    </row>
    <row r="82" spans="1:113" s="43" customFormat="1" ht="15" customHeight="1" x14ac:dyDescent="0.2">
      <c r="A82" s="41"/>
      <c r="B82" s="65"/>
      <c r="C82" s="66"/>
      <c r="D82" s="66"/>
      <c r="E82" s="66"/>
      <c r="F82" s="66"/>
      <c r="G82" s="66"/>
      <c r="H82" s="66"/>
      <c r="I82" s="66"/>
      <c r="J82" s="66"/>
      <c r="K82" s="66"/>
      <c r="L82" s="66"/>
      <c r="M82" s="89"/>
      <c r="V82" s="355"/>
      <c r="W82" s="356"/>
      <c r="AF82" s="355"/>
      <c r="AG82" s="356"/>
      <c r="AP82" s="355"/>
      <c r="AQ82" s="356"/>
      <c r="AZ82" s="355"/>
      <c r="BA82" s="356"/>
      <c r="BJ82" s="355"/>
      <c r="BK82" s="356"/>
      <c r="BT82" s="355"/>
      <c r="BU82" s="356"/>
      <c r="CD82" s="355"/>
      <c r="CE82" s="356"/>
      <c r="CN82" s="355"/>
      <c r="CO82" s="356"/>
      <c r="CX82" s="355"/>
      <c r="CY82" s="356"/>
      <c r="DH82" s="355"/>
      <c r="DI82" s="356"/>
    </row>
    <row r="83" spans="1:113" s="43" customFormat="1" ht="15" customHeight="1" x14ac:dyDescent="0.2">
      <c r="A83" s="41"/>
      <c r="B83" s="65"/>
      <c r="C83" s="66"/>
      <c r="D83" s="66"/>
      <c r="E83" s="66"/>
      <c r="F83" s="66"/>
      <c r="G83" s="66"/>
      <c r="H83" s="66"/>
      <c r="I83" s="66"/>
      <c r="J83" s="66"/>
      <c r="K83" s="66"/>
      <c r="L83" s="66"/>
      <c r="M83" s="89"/>
      <c r="O83" s="204" t="s">
        <v>331</v>
      </c>
      <c r="P83" s="44"/>
      <c r="Q83" s="44"/>
      <c r="R83" s="44"/>
      <c r="S83" s="381">
        <v>0</v>
      </c>
      <c r="T83" s="381"/>
      <c r="U83" s="382"/>
      <c r="V83" s="355"/>
      <c r="W83" s="356"/>
      <c r="Y83" s="204" t="s">
        <v>331</v>
      </c>
      <c r="Z83" s="44"/>
      <c r="AA83" s="44"/>
      <c r="AB83" s="44"/>
      <c r="AC83" s="381">
        <v>0</v>
      </c>
      <c r="AD83" s="381"/>
      <c r="AE83" s="382"/>
      <c r="AF83" s="355"/>
      <c r="AG83" s="356"/>
      <c r="AI83" s="204" t="s">
        <v>331</v>
      </c>
      <c r="AJ83" s="44"/>
      <c r="AK83" s="44"/>
      <c r="AL83" s="44"/>
      <c r="AM83" s="381">
        <v>0</v>
      </c>
      <c r="AN83" s="381"/>
      <c r="AO83" s="382"/>
      <c r="AP83" s="355"/>
      <c r="AQ83" s="356"/>
      <c r="AS83" s="204" t="s">
        <v>331</v>
      </c>
      <c r="AT83" s="44"/>
      <c r="AU83" s="44"/>
      <c r="AV83" s="44"/>
      <c r="AW83" s="381">
        <v>0</v>
      </c>
      <c r="AX83" s="381"/>
      <c r="AY83" s="382"/>
      <c r="AZ83" s="355"/>
      <c r="BA83" s="356"/>
      <c r="BC83" s="204" t="s">
        <v>331</v>
      </c>
      <c r="BD83" s="44"/>
      <c r="BE83" s="44"/>
      <c r="BF83" s="44"/>
      <c r="BG83" s="381">
        <v>0</v>
      </c>
      <c r="BH83" s="381"/>
      <c r="BI83" s="382"/>
      <c r="BJ83" s="355"/>
      <c r="BK83" s="356"/>
      <c r="BM83" s="204" t="s">
        <v>331</v>
      </c>
      <c r="BN83" s="44"/>
      <c r="BO83" s="44"/>
      <c r="BP83" s="44"/>
      <c r="BQ83" s="381">
        <v>0</v>
      </c>
      <c r="BR83" s="381"/>
      <c r="BS83" s="382"/>
      <c r="BT83" s="355"/>
      <c r="BU83" s="356"/>
      <c r="BW83" s="204" t="s">
        <v>331</v>
      </c>
      <c r="BX83" s="44"/>
      <c r="BY83" s="44"/>
      <c r="BZ83" s="44"/>
      <c r="CA83" s="381">
        <v>0</v>
      </c>
      <c r="CB83" s="381"/>
      <c r="CC83" s="382"/>
      <c r="CD83" s="355"/>
      <c r="CE83" s="356"/>
      <c r="CG83" s="204" t="s">
        <v>331</v>
      </c>
      <c r="CH83" s="44"/>
      <c r="CI83" s="44"/>
      <c r="CJ83" s="44"/>
      <c r="CK83" s="381">
        <v>0</v>
      </c>
      <c r="CL83" s="381"/>
      <c r="CM83" s="382"/>
      <c r="CN83" s="355"/>
      <c r="CO83" s="356"/>
      <c r="CQ83" s="204" t="s">
        <v>331</v>
      </c>
      <c r="CR83" s="44"/>
      <c r="CS83" s="44"/>
      <c r="CT83" s="44"/>
      <c r="CU83" s="381">
        <v>0</v>
      </c>
      <c r="CV83" s="381"/>
      <c r="CW83" s="382"/>
      <c r="CX83" s="355"/>
      <c r="CY83" s="356"/>
      <c r="DA83" s="204" t="s">
        <v>331</v>
      </c>
      <c r="DB83" s="44"/>
      <c r="DC83" s="44"/>
      <c r="DD83" s="44"/>
      <c r="DE83" s="381">
        <v>0</v>
      </c>
      <c r="DF83" s="381"/>
      <c r="DG83" s="382"/>
      <c r="DH83" s="355"/>
      <c r="DI83" s="356"/>
    </row>
    <row r="84" spans="1:113" s="43" customFormat="1" ht="15" customHeight="1" x14ac:dyDescent="0.2">
      <c r="A84" s="41"/>
      <c r="B84" s="65"/>
      <c r="C84" s="66"/>
      <c r="D84" s="66"/>
      <c r="E84" s="66"/>
      <c r="F84" s="66"/>
      <c r="G84" s="66"/>
      <c r="H84" s="66"/>
      <c r="I84" s="66"/>
      <c r="J84" s="66"/>
      <c r="K84" s="66"/>
      <c r="L84" s="66"/>
      <c r="M84" s="89"/>
      <c r="O84" s="204" t="s">
        <v>332</v>
      </c>
      <c r="P84" s="44"/>
      <c r="Q84" s="44"/>
      <c r="R84" s="44"/>
      <c r="S84" s="381">
        <v>0</v>
      </c>
      <c r="T84" s="381"/>
      <c r="U84" s="382"/>
      <c r="V84" s="355"/>
      <c r="W84" s="356"/>
      <c r="Y84" s="204" t="s">
        <v>332</v>
      </c>
      <c r="Z84" s="44"/>
      <c r="AA84" s="44"/>
      <c r="AB84" s="44"/>
      <c r="AC84" s="381">
        <v>0</v>
      </c>
      <c r="AD84" s="381"/>
      <c r="AE84" s="382"/>
      <c r="AF84" s="355"/>
      <c r="AG84" s="356"/>
      <c r="AI84" s="204" t="s">
        <v>332</v>
      </c>
      <c r="AJ84" s="44"/>
      <c r="AK84" s="44"/>
      <c r="AL84" s="44"/>
      <c r="AM84" s="381">
        <v>0</v>
      </c>
      <c r="AN84" s="381"/>
      <c r="AO84" s="382"/>
      <c r="AP84" s="355"/>
      <c r="AQ84" s="356"/>
      <c r="AS84" s="204" t="s">
        <v>332</v>
      </c>
      <c r="AT84" s="44"/>
      <c r="AU84" s="44"/>
      <c r="AV84" s="44"/>
      <c r="AW84" s="381">
        <v>0</v>
      </c>
      <c r="AX84" s="381"/>
      <c r="AY84" s="382"/>
      <c r="AZ84" s="355"/>
      <c r="BA84" s="356"/>
      <c r="BC84" s="204" t="s">
        <v>332</v>
      </c>
      <c r="BD84" s="44"/>
      <c r="BE84" s="44"/>
      <c r="BF84" s="44"/>
      <c r="BG84" s="381">
        <v>0</v>
      </c>
      <c r="BH84" s="381"/>
      <c r="BI84" s="382"/>
      <c r="BJ84" s="355"/>
      <c r="BK84" s="356"/>
      <c r="BM84" s="204" t="s">
        <v>332</v>
      </c>
      <c r="BN84" s="44"/>
      <c r="BO84" s="44"/>
      <c r="BP84" s="44"/>
      <c r="BQ84" s="381">
        <v>0</v>
      </c>
      <c r="BR84" s="381"/>
      <c r="BS84" s="382"/>
      <c r="BT84" s="355"/>
      <c r="BU84" s="356"/>
      <c r="BW84" s="204" t="s">
        <v>332</v>
      </c>
      <c r="BX84" s="44"/>
      <c r="BY84" s="44"/>
      <c r="BZ84" s="44"/>
      <c r="CA84" s="381">
        <v>0</v>
      </c>
      <c r="CB84" s="381"/>
      <c r="CC84" s="382"/>
      <c r="CD84" s="355"/>
      <c r="CE84" s="356"/>
      <c r="CG84" s="204" t="s">
        <v>332</v>
      </c>
      <c r="CH84" s="44"/>
      <c r="CI84" s="44"/>
      <c r="CJ84" s="44"/>
      <c r="CK84" s="381">
        <v>0</v>
      </c>
      <c r="CL84" s="381"/>
      <c r="CM84" s="382"/>
      <c r="CN84" s="355"/>
      <c r="CO84" s="356"/>
      <c r="CQ84" s="204" t="s">
        <v>332</v>
      </c>
      <c r="CR84" s="44"/>
      <c r="CS84" s="44"/>
      <c r="CT84" s="44"/>
      <c r="CU84" s="381">
        <v>0</v>
      </c>
      <c r="CV84" s="381"/>
      <c r="CW84" s="382"/>
      <c r="CX84" s="355"/>
      <c r="CY84" s="356"/>
      <c r="DA84" s="204" t="s">
        <v>332</v>
      </c>
      <c r="DB84" s="44"/>
      <c r="DC84" s="44"/>
      <c r="DD84" s="44"/>
      <c r="DE84" s="381">
        <v>0</v>
      </c>
      <c r="DF84" s="381"/>
      <c r="DG84" s="382"/>
      <c r="DH84" s="355"/>
      <c r="DI84" s="356"/>
    </row>
    <row r="85" spans="1:113" s="43" customFormat="1" ht="15" customHeight="1" x14ac:dyDescent="0.2">
      <c r="A85" s="41"/>
      <c r="B85" s="65"/>
      <c r="C85" s="66"/>
      <c r="D85" s="66"/>
      <c r="E85" s="66"/>
      <c r="F85" s="66"/>
      <c r="G85" s="66"/>
      <c r="H85" s="66"/>
      <c r="I85" s="66"/>
      <c r="J85" s="66"/>
      <c r="K85" s="66"/>
      <c r="L85" s="66"/>
      <c r="M85" s="89"/>
      <c r="O85" s="204" t="s">
        <v>333</v>
      </c>
      <c r="P85" s="44"/>
      <c r="Q85" s="44"/>
      <c r="R85" s="44"/>
      <c r="S85" s="381">
        <v>0</v>
      </c>
      <c r="T85" s="381"/>
      <c r="U85" s="382"/>
      <c r="V85" s="355"/>
      <c r="W85" s="356"/>
      <c r="Y85" s="204" t="s">
        <v>333</v>
      </c>
      <c r="Z85" s="44"/>
      <c r="AA85" s="44"/>
      <c r="AB85" s="44"/>
      <c r="AC85" s="381">
        <v>0</v>
      </c>
      <c r="AD85" s="381"/>
      <c r="AE85" s="382"/>
      <c r="AF85" s="355"/>
      <c r="AG85" s="356"/>
      <c r="AI85" s="204" t="s">
        <v>333</v>
      </c>
      <c r="AJ85" s="44"/>
      <c r="AK85" s="44"/>
      <c r="AL85" s="44"/>
      <c r="AM85" s="381">
        <v>0</v>
      </c>
      <c r="AN85" s="381"/>
      <c r="AO85" s="382"/>
      <c r="AP85" s="355"/>
      <c r="AQ85" s="356"/>
      <c r="AS85" s="204" t="s">
        <v>333</v>
      </c>
      <c r="AT85" s="44"/>
      <c r="AU85" s="44"/>
      <c r="AV85" s="44"/>
      <c r="AW85" s="381">
        <v>0</v>
      </c>
      <c r="AX85" s="381"/>
      <c r="AY85" s="382"/>
      <c r="AZ85" s="355"/>
      <c r="BA85" s="356"/>
      <c r="BC85" s="204" t="s">
        <v>333</v>
      </c>
      <c r="BD85" s="44"/>
      <c r="BE85" s="44"/>
      <c r="BF85" s="44"/>
      <c r="BG85" s="381">
        <v>0</v>
      </c>
      <c r="BH85" s="381"/>
      <c r="BI85" s="382"/>
      <c r="BJ85" s="355"/>
      <c r="BK85" s="356"/>
      <c r="BM85" s="204" t="s">
        <v>333</v>
      </c>
      <c r="BN85" s="44"/>
      <c r="BO85" s="44"/>
      <c r="BP85" s="44"/>
      <c r="BQ85" s="381">
        <v>0</v>
      </c>
      <c r="BR85" s="381"/>
      <c r="BS85" s="382"/>
      <c r="BT85" s="355"/>
      <c r="BU85" s="356"/>
      <c r="BW85" s="204" t="s">
        <v>333</v>
      </c>
      <c r="BX85" s="44"/>
      <c r="BY85" s="44"/>
      <c r="BZ85" s="44"/>
      <c r="CA85" s="381">
        <v>0</v>
      </c>
      <c r="CB85" s="381"/>
      <c r="CC85" s="382"/>
      <c r="CD85" s="355"/>
      <c r="CE85" s="356"/>
      <c r="CG85" s="204" t="s">
        <v>333</v>
      </c>
      <c r="CH85" s="44"/>
      <c r="CI85" s="44"/>
      <c r="CJ85" s="44"/>
      <c r="CK85" s="381">
        <v>0</v>
      </c>
      <c r="CL85" s="381"/>
      <c r="CM85" s="382"/>
      <c r="CN85" s="355"/>
      <c r="CO85" s="356"/>
      <c r="CQ85" s="204" t="s">
        <v>333</v>
      </c>
      <c r="CR85" s="44"/>
      <c r="CS85" s="44"/>
      <c r="CT85" s="44"/>
      <c r="CU85" s="381">
        <v>0</v>
      </c>
      <c r="CV85" s="381"/>
      <c r="CW85" s="382"/>
      <c r="CX85" s="355"/>
      <c r="CY85" s="356"/>
      <c r="DA85" s="204" t="s">
        <v>333</v>
      </c>
      <c r="DB85" s="44"/>
      <c r="DC85" s="44"/>
      <c r="DD85" s="44"/>
      <c r="DE85" s="381">
        <v>0</v>
      </c>
      <c r="DF85" s="381"/>
      <c r="DG85" s="382"/>
      <c r="DH85" s="355"/>
      <c r="DI85" s="356"/>
    </row>
    <row r="86" spans="1:113" s="43" customFormat="1" ht="15" customHeight="1" x14ac:dyDescent="0.2">
      <c r="A86" s="41"/>
      <c r="B86" s="65"/>
      <c r="C86" s="66"/>
      <c r="D86" s="66"/>
      <c r="E86" s="66"/>
      <c r="F86" s="66"/>
      <c r="G86" s="66"/>
      <c r="H86" s="66"/>
      <c r="I86" s="66"/>
      <c r="J86" s="66"/>
      <c r="K86" s="66"/>
      <c r="L86" s="66"/>
      <c r="M86" s="89"/>
      <c r="V86" s="355"/>
      <c r="W86" s="356"/>
      <c r="AF86" s="355"/>
      <c r="AG86" s="356"/>
      <c r="AP86" s="355"/>
      <c r="AQ86" s="356"/>
      <c r="AZ86" s="355"/>
      <c r="BA86" s="356"/>
      <c r="BJ86" s="355"/>
      <c r="BK86" s="356"/>
      <c r="BT86" s="355"/>
      <c r="BU86" s="356"/>
      <c r="CD86" s="355"/>
      <c r="CE86" s="356"/>
      <c r="CN86" s="355"/>
      <c r="CO86" s="356"/>
      <c r="CX86" s="355"/>
      <c r="CY86" s="356"/>
      <c r="DH86" s="355"/>
      <c r="DI86" s="356"/>
    </row>
    <row r="87" spans="1:113" s="43" customFormat="1" ht="15" customHeight="1" x14ac:dyDescent="0.2">
      <c r="A87" s="41"/>
      <c r="B87" s="65"/>
      <c r="C87" s="386" t="s">
        <v>193</v>
      </c>
      <c r="D87" s="387"/>
      <c r="E87" s="387"/>
      <c r="F87" s="387"/>
      <c r="G87" s="388"/>
      <c r="H87" s="388"/>
      <c r="I87" s="388"/>
      <c r="J87" s="388"/>
      <c r="K87" s="388"/>
      <c r="L87" s="389"/>
      <c r="M87" s="89"/>
      <c r="N87" s="41"/>
      <c r="O87" s="122" t="str">
        <f t="shared" ref="O87:O88" si="279">C87</f>
        <v>BEST PLAYER</v>
      </c>
      <c r="P87" s="345"/>
      <c r="Q87" s="345"/>
      <c r="R87" s="345"/>
      <c r="S87" s="345"/>
      <c r="T87" s="345"/>
      <c r="U87" s="346"/>
      <c r="V87" s="355"/>
      <c r="W87" s="356"/>
      <c r="X87" s="41"/>
      <c r="Y87" s="122" t="str">
        <f>O87</f>
        <v>BEST PLAYER</v>
      </c>
      <c r="Z87" s="345"/>
      <c r="AA87" s="345"/>
      <c r="AB87" s="345"/>
      <c r="AC87" s="345"/>
      <c r="AD87" s="345"/>
      <c r="AE87" s="346"/>
      <c r="AF87" s="355"/>
      <c r="AG87" s="356"/>
      <c r="AH87" s="41"/>
      <c r="AI87" s="122" t="str">
        <f t="shared" ref="AI87:AI88" si="280">Y87</f>
        <v>BEST PLAYER</v>
      </c>
      <c r="AJ87" s="345"/>
      <c r="AK87" s="345"/>
      <c r="AL87" s="345"/>
      <c r="AM87" s="345"/>
      <c r="AN87" s="345"/>
      <c r="AO87" s="346"/>
      <c r="AP87" s="355"/>
      <c r="AQ87" s="356"/>
      <c r="AR87" s="41"/>
      <c r="AS87" s="122" t="str">
        <f t="shared" ref="AS87:AS88" si="281">AI87</f>
        <v>BEST PLAYER</v>
      </c>
      <c r="AT87" s="345"/>
      <c r="AU87" s="345"/>
      <c r="AV87" s="345"/>
      <c r="AW87" s="345"/>
      <c r="AX87" s="345"/>
      <c r="AY87" s="346"/>
      <c r="AZ87" s="355"/>
      <c r="BA87" s="356"/>
      <c r="BB87" s="41"/>
      <c r="BC87" s="122" t="str">
        <f t="shared" ref="BC87:BC88" si="282">AS87</f>
        <v>BEST PLAYER</v>
      </c>
      <c r="BD87" s="345"/>
      <c r="BE87" s="345"/>
      <c r="BF87" s="345"/>
      <c r="BG87" s="345"/>
      <c r="BH87" s="345"/>
      <c r="BI87" s="346"/>
      <c r="BJ87" s="355"/>
      <c r="BK87" s="356"/>
      <c r="BL87" s="41"/>
      <c r="BM87" s="122" t="str">
        <f t="shared" ref="BM87:BM88" si="283">BC87</f>
        <v>BEST PLAYER</v>
      </c>
      <c r="BN87" s="345"/>
      <c r="BO87" s="345"/>
      <c r="BP87" s="345"/>
      <c r="BQ87" s="345"/>
      <c r="BR87" s="345"/>
      <c r="BS87" s="346"/>
      <c r="BT87" s="355"/>
      <c r="BU87" s="356"/>
      <c r="BV87" s="41"/>
      <c r="BW87" s="122" t="str">
        <f t="shared" ref="BW87:BW88" si="284">BM87</f>
        <v>BEST PLAYER</v>
      </c>
      <c r="BX87" s="345"/>
      <c r="BY87" s="345"/>
      <c r="BZ87" s="345"/>
      <c r="CA87" s="345"/>
      <c r="CB87" s="345"/>
      <c r="CC87" s="346"/>
      <c r="CD87" s="355"/>
      <c r="CE87" s="356"/>
      <c r="CF87" s="41"/>
      <c r="CG87" s="122" t="str">
        <f t="shared" ref="CG87:CG88" si="285">BW87</f>
        <v>BEST PLAYER</v>
      </c>
      <c r="CH87" s="345"/>
      <c r="CI87" s="345"/>
      <c r="CJ87" s="345"/>
      <c r="CK87" s="345"/>
      <c r="CL87" s="345"/>
      <c r="CM87" s="346"/>
      <c r="CN87" s="355"/>
      <c r="CO87" s="356"/>
      <c r="CP87" s="41"/>
      <c r="CQ87" s="122" t="str">
        <f t="shared" ref="CQ87:CQ88" si="286">CG87</f>
        <v>BEST PLAYER</v>
      </c>
      <c r="CR87" s="345"/>
      <c r="CS87" s="345"/>
      <c r="CT87" s="345"/>
      <c r="CU87" s="345"/>
      <c r="CV87" s="345"/>
      <c r="CW87" s="346"/>
      <c r="CX87" s="355"/>
      <c r="CY87" s="356"/>
      <c r="CZ87" s="41"/>
      <c r="DA87" s="122" t="str">
        <f t="shared" ref="DA87:DA88" si="287">CQ87</f>
        <v>BEST PLAYER</v>
      </c>
      <c r="DB87" s="345"/>
      <c r="DC87" s="345"/>
      <c r="DD87" s="345"/>
      <c r="DE87" s="345"/>
      <c r="DF87" s="345"/>
      <c r="DG87" s="346"/>
      <c r="DH87" s="355"/>
      <c r="DI87" s="356"/>
    </row>
    <row r="88" spans="1:113" s="43" customFormat="1" ht="15" customHeight="1" x14ac:dyDescent="0.2">
      <c r="A88" s="41"/>
      <c r="B88" s="65"/>
      <c r="C88" s="371" t="s">
        <v>194</v>
      </c>
      <c r="D88" s="372"/>
      <c r="E88" s="372"/>
      <c r="F88" s="372"/>
      <c r="G88" s="366"/>
      <c r="H88" s="366"/>
      <c r="I88" s="366"/>
      <c r="J88" s="366"/>
      <c r="K88" s="366"/>
      <c r="L88" s="367"/>
      <c r="M88" s="89"/>
      <c r="N88" s="41"/>
      <c r="O88" s="122" t="str">
        <f t="shared" si="279"/>
        <v>TOP SCORER</v>
      </c>
      <c r="P88" s="345"/>
      <c r="Q88" s="345"/>
      <c r="R88" s="345"/>
      <c r="S88" s="345"/>
      <c r="T88" s="345"/>
      <c r="U88" s="346"/>
      <c r="V88" s="357"/>
      <c r="W88" s="358"/>
      <c r="X88" s="41"/>
      <c r="Y88" s="122" t="str">
        <f>O88</f>
        <v>TOP SCORER</v>
      </c>
      <c r="Z88" s="345"/>
      <c r="AA88" s="345"/>
      <c r="AB88" s="345"/>
      <c r="AC88" s="345"/>
      <c r="AD88" s="345"/>
      <c r="AE88" s="346"/>
      <c r="AF88" s="357"/>
      <c r="AG88" s="358"/>
      <c r="AH88" s="41"/>
      <c r="AI88" s="122" t="str">
        <f t="shared" si="280"/>
        <v>TOP SCORER</v>
      </c>
      <c r="AJ88" s="345"/>
      <c r="AK88" s="345"/>
      <c r="AL88" s="345"/>
      <c r="AM88" s="345"/>
      <c r="AN88" s="345"/>
      <c r="AO88" s="346"/>
      <c r="AP88" s="357"/>
      <c r="AQ88" s="358"/>
      <c r="AR88" s="41"/>
      <c r="AS88" s="122" t="str">
        <f t="shared" si="281"/>
        <v>TOP SCORER</v>
      </c>
      <c r="AT88" s="345"/>
      <c r="AU88" s="345"/>
      <c r="AV88" s="345"/>
      <c r="AW88" s="345"/>
      <c r="AX88" s="345"/>
      <c r="AY88" s="346"/>
      <c r="AZ88" s="357"/>
      <c r="BA88" s="358"/>
      <c r="BB88" s="41"/>
      <c r="BC88" s="122" t="str">
        <f t="shared" si="282"/>
        <v>TOP SCORER</v>
      </c>
      <c r="BD88" s="345"/>
      <c r="BE88" s="345"/>
      <c r="BF88" s="345"/>
      <c r="BG88" s="345"/>
      <c r="BH88" s="345"/>
      <c r="BI88" s="346"/>
      <c r="BJ88" s="357"/>
      <c r="BK88" s="358"/>
      <c r="BL88" s="41"/>
      <c r="BM88" s="122" t="str">
        <f t="shared" si="283"/>
        <v>TOP SCORER</v>
      </c>
      <c r="BN88" s="345"/>
      <c r="BO88" s="345"/>
      <c r="BP88" s="345"/>
      <c r="BQ88" s="345"/>
      <c r="BR88" s="345"/>
      <c r="BS88" s="346"/>
      <c r="BT88" s="357"/>
      <c r="BU88" s="358"/>
      <c r="BV88" s="41"/>
      <c r="BW88" s="122" t="str">
        <f t="shared" si="284"/>
        <v>TOP SCORER</v>
      </c>
      <c r="BX88" s="345"/>
      <c r="BY88" s="345"/>
      <c r="BZ88" s="345"/>
      <c r="CA88" s="345"/>
      <c r="CB88" s="345"/>
      <c r="CC88" s="346"/>
      <c r="CD88" s="357"/>
      <c r="CE88" s="358"/>
      <c r="CF88" s="41"/>
      <c r="CG88" s="122" t="str">
        <f t="shared" si="285"/>
        <v>TOP SCORER</v>
      </c>
      <c r="CH88" s="345"/>
      <c r="CI88" s="345"/>
      <c r="CJ88" s="345"/>
      <c r="CK88" s="345"/>
      <c r="CL88" s="345"/>
      <c r="CM88" s="346"/>
      <c r="CN88" s="357"/>
      <c r="CO88" s="358"/>
      <c r="CP88" s="41"/>
      <c r="CQ88" s="122" t="str">
        <f t="shared" si="286"/>
        <v>TOP SCORER</v>
      </c>
      <c r="CR88" s="345"/>
      <c r="CS88" s="345"/>
      <c r="CT88" s="345"/>
      <c r="CU88" s="345"/>
      <c r="CV88" s="345"/>
      <c r="CW88" s="346"/>
      <c r="CX88" s="357"/>
      <c r="CY88" s="358"/>
      <c r="CZ88" s="41"/>
      <c r="DA88" s="122" t="str">
        <f t="shared" si="287"/>
        <v>TOP SCORER</v>
      </c>
      <c r="DB88" s="345"/>
      <c r="DC88" s="345"/>
      <c r="DD88" s="345"/>
      <c r="DE88" s="345"/>
      <c r="DF88" s="345"/>
      <c r="DG88" s="346"/>
      <c r="DH88" s="357"/>
      <c r="DI88" s="358"/>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362</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84" t="s">
        <v>248</v>
      </c>
      <c r="P94" s="384"/>
      <c r="Q94" s="384"/>
      <c r="R94" s="384"/>
      <c r="S94" s="384"/>
      <c r="T94" s="384"/>
      <c r="U94" s="384"/>
      <c r="V94" s="384"/>
      <c r="W94" s="384"/>
      <c r="AG94" s="41"/>
      <c r="AQ94" s="41"/>
      <c r="BA94" s="41"/>
      <c r="BK94" s="41"/>
      <c r="BU94" s="41"/>
      <c r="CE94" s="41"/>
      <c r="CO94" s="41"/>
      <c r="CY94" s="41"/>
      <c r="DI94" s="41"/>
    </row>
    <row r="95" spans="1:113" s="43" customFormat="1" ht="15" customHeight="1" x14ac:dyDescent="0.2">
      <c r="A95" s="41"/>
      <c r="C95" s="198"/>
      <c r="O95" s="384"/>
      <c r="P95" s="384"/>
      <c r="Q95" s="384"/>
      <c r="R95" s="384"/>
      <c r="S95" s="384"/>
      <c r="T95" s="384"/>
      <c r="U95" s="384"/>
      <c r="V95" s="384"/>
      <c r="W95" s="384"/>
      <c r="AG95" s="41"/>
      <c r="AQ95" s="41"/>
      <c r="BA95" s="41"/>
      <c r="BK95" s="41"/>
      <c r="BU95" s="41"/>
      <c r="CE95" s="41"/>
      <c r="CO95" s="41"/>
      <c r="CY95" s="41"/>
      <c r="DI95" s="41"/>
    </row>
    <row r="96" spans="1:113" s="43" customFormat="1" ht="15" customHeight="1" x14ac:dyDescent="0.2">
      <c r="A96" s="41"/>
      <c r="N96" s="199" t="s">
        <v>240</v>
      </c>
      <c r="O96" s="43" t="s">
        <v>366</v>
      </c>
      <c r="W96" s="41"/>
      <c r="AG96" s="41"/>
      <c r="AQ96" s="41"/>
      <c r="BA96" s="41"/>
      <c r="BK96" s="41"/>
      <c r="BU96" s="41"/>
      <c r="CE96" s="41"/>
      <c r="CO96" s="41"/>
      <c r="CY96" s="41"/>
      <c r="DI96" s="41"/>
    </row>
    <row r="97" spans="1:113" s="43" customFormat="1" ht="15" customHeight="1" x14ac:dyDescent="0.2">
      <c r="A97" s="41"/>
      <c r="B97" s="199" t="s">
        <v>240</v>
      </c>
      <c r="C97" s="383" t="s">
        <v>251</v>
      </c>
      <c r="D97" s="383"/>
      <c r="E97" s="383"/>
      <c r="F97" s="383"/>
      <c r="G97" s="383"/>
      <c r="H97" s="383"/>
      <c r="I97" s="383"/>
      <c r="J97" s="383"/>
      <c r="K97" s="383"/>
      <c r="L97" s="383"/>
      <c r="N97" s="199" t="s">
        <v>240</v>
      </c>
      <c r="O97" s="43" t="s">
        <v>367</v>
      </c>
      <c r="W97" s="41"/>
      <c r="AG97" s="41"/>
      <c r="AQ97" s="41"/>
      <c r="BA97" s="41"/>
      <c r="BK97" s="41"/>
      <c r="BU97" s="41"/>
      <c r="CE97" s="41"/>
      <c r="CO97" s="41"/>
      <c r="CY97" s="41"/>
      <c r="DI97" s="41"/>
    </row>
    <row r="98" spans="1:113" s="43" customFormat="1" ht="15" customHeight="1" x14ac:dyDescent="0.2">
      <c r="A98" s="41"/>
      <c r="C98" s="383"/>
      <c r="D98" s="383"/>
      <c r="E98" s="383"/>
      <c r="F98" s="383"/>
      <c r="G98" s="383"/>
      <c r="H98" s="383"/>
      <c r="I98" s="383"/>
      <c r="J98" s="383"/>
      <c r="K98" s="383"/>
      <c r="L98" s="383"/>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84" t="s">
        <v>253</v>
      </c>
      <c r="P100" s="384"/>
      <c r="Q100" s="384"/>
      <c r="R100" s="384"/>
      <c r="S100" s="384"/>
      <c r="T100" s="384"/>
      <c r="U100" s="384"/>
      <c r="V100" s="384"/>
      <c r="W100" s="384"/>
      <c r="AG100" s="41"/>
      <c r="AQ100" s="41"/>
      <c r="BA100" s="41"/>
      <c r="BK100" s="41"/>
      <c r="BU100" s="41"/>
      <c r="CE100" s="41"/>
      <c r="CO100" s="41"/>
      <c r="CY100" s="41"/>
      <c r="DI100" s="41"/>
    </row>
    <row r="101" spans="1:113" s="43" customFormat="1" ht="15" customHeight="1" x14ac:dyDescent="0.2">
      <c r="A101" s="41"/>
      <c r="O101" s="384"/>
      <c r="P101" s="384"/>
      <c r="Q101" s="384"/>
      <c r="R101" s="384"/>
      <c r="S101" s="384"/>
      <c r="T101" s="384"/>
      <c r="U101" s="384"/>
      <c r="V101" s="384"/>
      <c r="W101" s="384"/>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3" customWidth="1"/>
    <col min="2" max="2" width="3.85546875" style="303" customWidth="1"/>
    <col min="3" max="4" width="3.85546875" style="303" hidden="1" customWidth="1"/>
    <col min="5" max="5" width="6.85546875" style="304" hidden="1" customWidth="1"/>
    <col min="6" max="6" width="6.85546875" style="303" hidden="1" customWidth="1"/>
    <col min="7" max="7" width="21.85546875" style="303" customWidth="1"/>
    <col min="8" max="9" width="3.85546875" style="303" customWidth="1"/>
    <col min="10" max="10" width="21.85546875" style="303" customWidth="1"/>
    <col min="11" max="20" width="3.85546875" style="303" customWidth="1"/>
    <col min="21" max="21" width="3.85546875" style="305" customWidth="1"/>
    <col min="22" max="22" width="3.85546875" style="306" customWidth="1"/>
    <col min="23" max="24" width="3.85546875" style="303" customWidth="1"/>
    <col min="25" max="25" width="1.42578125" style="303" customWidth="1"/>
    <col min="26" max="28" width="3.85546875" style="303" customWidth="1"/>
    <col min="29" max="29" width="2.85546875" style="303" customWidth="1"/>
    <col min="30" max="31" width="3.85546875" style="303" customWidth="1"/>
    <col min="32" max="32" width="3" style="303" customWidth="1"/>
    <col min="33" max="97" width="9.140625" style="303" customWidth="1"/>
    <col min="98" max="16384" width="9.140625" style="303"/>
  </cols>
  <sheetData>
    <row r="1" spans="1:103" ht="14.45" customHeight="1" x14ac:dyDescent="0.25">
      <c r="A1" s="301"/>
      <c r="B1" s="302" t="s">
        <v>291</v>
      </c>
    </row>
    <row r="2" spans="1:103" ht="14.45" customHeight="1" x14ac:dyDescent="0.25"/>
    <row r="3" spans="1:103" ht="14.45" customHeight="1" x14ac:dyDescent="0.25">
      <c r="F3" s="307"/>
    </row>
    <row r="4" spans="1:103" s="301" customFormat="1" ht="14.45" customHeight="1" x14ac:dyDescent="0.25">
      <c r="L4" s="308"/>
      <c r="M4" s="308"/>
      <c r="AE4" s="303"/>
    </row>
    <row r="5" spans="1:103" s="301" customFormat="1" ht="14.45" customHeight="1" x14ac:dyDescent="0.25">
      <c r="E5" s="309"/>
      <c r="AC5" s="310"/>
      <c r="AE5" s="303"/>
    </row>
    <row r="6" spans="1:103" s="301" customFormat="1" ht="14.45" customHeight="1" x14ac:dyDescent="0.25">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5" customHeight="1" x14ac:dyDescent="0.25">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5" customHeight="1" x14ac:dyDescent="0.25">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5" customHeight="1" x14ac:dyDescent="0.25">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5" customHeight="1" x14ac:dyDescent="0.25">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5" customHeight="1" x14ac:dyDescent="0.25">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5" customHeight="1" x14ac:dyDescent="0.25">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5" customHeight="1" x14ac:dyDescent="0.25">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5" customHeight="1" x14ac:dyDescent="0.25">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5" customHeight="1" x14ac:dyDescent="0.25">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5" customHeight="1" x14ac:dyDescent="0.25">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5" customHeight="1" x14ac:dyDescent="0.25">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5" customHeight="1" x14ac:dyDescent="0.25">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5" customHeight="1" x14ac:dyDescent="0.25">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5" customHeight="1" x14ac:dyDescent="0.25">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5" customHeight="1" x14ac:dyDescent="0.25">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5" customHeight="1" x14ac:dyDescent="0.25">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5" customHeight="1" x14ac:dyDescent="0.25">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5" customHeight="1" x14ac:dyDescent="0.25">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5" customHeight="1" x14ac:dyDescent="0.25">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5" customHeight="1" x14ac:dyDescent="0.25">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5" customHeight="1" x14ac:dyDescent="0.25">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5" customHeight="1" x14ac:dyDescent="0.25">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5" customHeight="1" x14ac:dyDescent="0.25">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5" customHeight="1" x14ac:dyDescent="0.25">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5" customHeight="1" x14ac:dyDescent="0.25">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5" customHeight="1" x14ac:dyDescent="0.25">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5" customHeight="1" x14ac:dyDescent="0.25">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5" customHeight="1" x14ac:dyDescent="0.25">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5" customHeight="1" x14ac:dyDescent="0.25">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5" customHeight="1" x14ac:dyDescent="0.25">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5" customHeight="1" x14ac:dyDescent="0.25">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5" customHeight="1" x14ac:dyDescent="0.25">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5" customHeight="1" x14ac:dyDescent="0.25">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5" customHeight="1" x14ac:dyDescent="0.25">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5" customHeight="1" x14ac:dyDescent="0.25">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5" customHeight="1" x14ac:dyDescent="0.25">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5" customHeight="1" x14ac:dyDescent="0.25">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5" customHeight="1" x14ac:dyDescent="0.25">
      <c r="B44" s="301">
        <v>37</v>
      </c>
      <c r="E44" s="318">
        <f t="shared" ref="E44" si="14">F44</f>
        <v>44373.75</v>
      </c>
      <c r="F44" s="317">
        <v>44373.75</v>
      </c>
      <c r="G44" s="312" t="str">
        <f>IF(SUM(T7:T10)=12,P7,'Language Table'!C51)</f>
        <v>Germany</v>
      </c>
      <c r="H44" s="308">
        <f>IF('Player Game Board'!H61&lt;&gt;"",'Player Game Board'!H61,"")</f>
        <v>2</v>
      </c>
      <c r="I44" s="308">
        <f>IF('Player Game Board'!I61&lt;&gt;"",'Player Game Board'!I61,"")</f>
        <v>0</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5" customHeight="1" x14ac:dyDescent="0.25">
      <c r="B45" s="301">
        <v>38</v>
      </c>
      <c r="E45" s="318">
        <f t="shared" ref="E45:E58" si="15">F45</f>
        <v>44373.875</v>
      </c>
      <c r="F45" s="317">
        <v>44373.875</v>
      </c>
      <c r="G45" s="312" t="str">
        <f>IF(SUM(T7:T10)=12,P8,'Language Table'!C57)</f>
        <v>Switzerland</v>
      </c>
      <c r="H45" s="308">
        <f>IF('Player Game Board'!H62&lt;&gt;"",'Player Game Board'!H62,"")</f>
        <v>2</v>
      </c>
      <c r="I45" s="308">
        <f>IF('Player Game Board'!I62&lt;&gt;"",'Player Game Board'!I62,"")</f>
        <v>0</v>
      </c>
      <c r="J45" s="301" t="str">
        <f>IF(SUM(T12:T15)=12,P13,'Language Table'!C58)</f>
        <v>Italy</v>
      </c>
      <c r="AC45" s="310"/>
      <c r="AE45" s="303"/>
      <c r="CV45" s="303"/>
    </row>
    <row r="46" spans="2:103" s="301" customFormat="1" ht="14.45" customHeight="1" x14ac:dyDescent="0.25">
      <c r="B46" s="301">
        <v>39</v>
      </c>
      <c r="E46" s="318">
        <f t="shared" si="15"/>
        <v>44374.75</v>
      </c>
      <c r="F46" s="317">
        <v>44374.75</v>
      </c>
      <c r="G46" s="312" t="str">
        <f>IF(SUM(T12:T15)=12,P12,'Language Table'!C52)</f>
        <v>Spain</v>
      </c>
      <c r="H46" s="308">
        <f>IF('Player Game Board'!H63&lt;&gt;"",'Player Game Board'!H63,"")</f>
        <v>4</v>
      </c>
      <c r="I46" s="308">
        <f>IF('Player Game Board'!I63&lt;&gt;"",'Player Game Board'!I63,"")</f>
        <v>1</v>
      </c>
      <c r="J46" s="301" t="str">
        <f>IF(SUM(T39:T44)=18,INDEX(P39:P44,MATCH(INDEX('Dummy Table'!DL13:DL27,MATCH(10,'Dummy Table'!DU13:DU27,0),0),AC39:AC44,0),0),'Language Table'!C93)</f>
        <v>Georgia</v>
      </c>
      <c r="U46" s="310"/>
      <c r="V46" s="308"/>
      <c r="CR46" s="303"/>
    </row>
    <row r="47" spans="2:103" ht="14.45" customHeight="1" x14ac:dyDescent="0.25">
      <c r="B47" s="301">
        <v>40</v>
      </c>
      <c r="E47" s="318">
        <f t="shared" si="15"/>
        <v>44374.875</v>
      </c>
      <c r="F47" s="317">
        <v>44374.875</v>
      </c>
      <c r="G47" s="319" t="str">
        <f>IF(SUM(T17:T20)=12,P17,'Language Table'!C53)</f>
        <v>England</v>
      </c>
      <c r="H47" s="308">
        <f>IF('Player Game Board'!H64&lt;&gt;"",'Player Game Board'!H64,"")</f>
        <v>2</v>
      </c>
      <c r="I47" s="308">
        <f>IF('Player Game Board'!I64&lt;&gt;"",'Player Game Board'!I64,"")</f>
        <v>1</v>
      </c>
      <c r="J47" s="303" t="str">
        <f>IF(SUM(T39:T44)=18,INDEX(P39:P44,MATCH(INDEX('Dummy Table'!DM13:DM27,MATCH(10,'Dummy Table'!DU13:DU27,0),0),AC39:AC44,0),0),'Language Table'!C92)</f>
        <v>Slovakia</v>
      </c>
      <c r="V47" s="307"/>
    </row>
    <row r="48" spans="2:103" ht="14.45" customHeight="1" x14ac:dyDescent="0.25">
      <c r="B48" s="301">
        <v>41</v>
      </c>
      <c r="E48" s="318">
        <f t="shared" si="15"/>
        <v>44375.75</v>
      </c>
      <c r="F48" s="317">
        <v>44375.75</v>
      </c>
      <c r="G48" s="319" t="str">
        <f>IF(SUM(T32:T35)=12,P32,'Language Table'!C56)</f>
        <v>Portugal</v>
      </c>
      <c r="H48" s="308">
        <f>IF('Player Game Board'!H65&lt;&gt;"",'Player Game Board'!H65,"")</f>
        <v>0</v>
      </c>
      <c r="I48" s="308">
        <f>IF('Player Game Board'!I65&lt;&gt;"",'Player Game Board'!I65,"")</f>
        <v>0</v>
      </c>
      <c r="J48" s="303" t="str">
        <f>IF(SUM(T39:T44)=18,INDEX(P39:P44,MATCH(INDEX('Dummy Table'!DO13:DO27,MATCH(10,'Dummy Table'!DU13:DU27,0),0),AC39:AC44,0),0),'Language Table'!C94)</f>
        <v>Slovenia</v>
      </c>
      <c r="V48" s="307"/>
    </row>
    <row r="49" spans="2:22" ht="14.45" customHeight="1" x14ac:dyDescent="0.25">
      <c r="B49" s="301">
        <v>42</v>
      </c>
      <c r="E49" s="318">
        <f t="shared" si="15"/>
        <v>44375.875</v>
      </c>
      <c r="F49" s="317">
        <v>44375.875</v>
      </c>
      <c r="G49" s="319" t="str">
        <f>IF(SUM(T22:T25)=12,P23,'Language Table'!C60)</f>
        <v>France</v>
      </c>
      <c r="H49" s="308">
        <f>IF('Player Game Board'!H66&lt;&gt;"",'Player Game Board'!H66,"")</f>
        <v>1</v>
      </c>
      <c r="I49" s="308">
        <f>IF('Player Game Board'!I66&lt;&gt;"",'Player Game Board'!I66,"")</f>
        <v>0</v>
      </c>
      <c r="J49" s="303" t="str">
        <f>IF(SUM(T27:T30)=12,P28,'Language Table'!C61)</f>
        <v>Belgium</v>
      </c>
      <c r="V49" s="307"/>
    </row>
    <row r="50" spans="2:22" ht="14.45" customHeight="1" x14ac:dyDescent="0.25">
      <c r="B50" s="301">
        <v>43</v>
      </c>
      <c r="E50" s="318">
        <f t="shared" si="15"/>
        <v>44376.75</v>
      </c>
      <c r="F50" s="317">
        <v>44376.75</v>
      </c>
      <c r="G50" s="319" t="str">
        <f>IF(SUM(T27:T30)=12,P27,'Language Table'!C55)</f>
        <v>Romania</v>
      </c>
      <c r="H50" s="308">
        <f>IF('Player Game Board'!H67&lt;&gt;"",'Player Game Board'!H67,"")</f>
        <v>0</v>
      </c>
      <c r="I50" s="308">
        <f>IF('Player Game Board'!I67&lt;&gt;"",'Player Game Board'!I67,"")</f>
        <v>3</v>
      </c>
      <c r="J50" s="303" t="str">
        <f>IF(SUM(T39:T44)=18,INDEX(P39:P44,MATCH(INDEX('Dummy Table'!DN13:DN27,MATCH(10,'Dummy Table'!DU13:DU27,0),0),AC39:AC44,0),0),'Language Table'!C95)</f>
        <v>Netherlands</v>
      </c>
      <c r="V50" s="307"/>
    </row>
    <row r="51" spans="2:22" ht="14.45" customHeight="1" x14ac:dyDescent="0.25">
      <c r="B51" s="301">
        <v>44</v>
      </c>
      <c r="E51" s="318">
        <f t="shared" si="15"/>
        <v>44376.875</v>
      </c>
      <c r="F51" s="317">
        <v>44376.875</v>
      </c>
      <c r="G51" s="319" t="str">
        <f>IF(SUM(T22:T25)=12,P22,'Language Table'!C54)</f>
        <v>Austria</v>
      </c>
      <c r="H51" s="308">
        <f>IF('Player Game Board'!H68&lt;&gt;"",'Player Game Board'!H68,"")</f>
        <v>1</v>
      </c>
      <c r="I51" s="308">
        <f>IF('Player Game Board'!I68&lt;&gt;"",'Player Game Board'!I68,"")</f>
        <v>2</v>
      </c>
      <c r="J51" s="303" t="str">
        <f>IF(SUM(T32:T35)=12,P33,'Language Table'!C62)</f>
        <v>Türkiye</v>
      </c>
      <c r="V51" s="307"/>
    </row>
    <row r="52" spans="2:22" ht="14.45" customHeight="1" x14ac:dyDescent="0.25">
      <c r="E52" s="318">
        <f t="shared" si="15"/>
        <v>44379.75</v>
      </c>
      <c r="F52" s="317">
        <v>44379.75</v>
      </c>
      <c r="G52" s="319" t="str">
        <f>'Language Table'!C65</f>
        <v>Match 39 Winner</v>
      </c>
      <c r="H52" s="308">
        <f>IF('Player Game Board'!H69&lt;&gt;"",'Player Game Board'!H69,"")</f>
        <v>2</v>
      </c>
      <c r="I52" s="308">
        <f>IF('Player Game Board'!I69&lt;&gt;"",'Player Game Board'!I69,"")</f>
        <v>1</v>
      </c>
      <c r="J52" s="303" t="str">
        <f>'Language Table'!C63</f>
        <v>Match 37 Winner</v>
      </c>
      <c r="V52" s="307"/>
    </row>
    <row r="53" spans="2:22" ht="14.45" customHeight="1" x14ac:dyDescent="0.25">
      <c r="E53" s="318">
        <f t="shared" si="15"/>
        <v>44379.875</v>
      </c>
      <c r="F53" s="317">
        <v>44379.875</v>
      </c>
      <c r="G53" s="319" t="str">
        <f>'Language Table'!C67</f>
        <v>Match 41 Winner</v>
      </c>
      <c r="H53" s="308">
        <f>IF('Player Game Board'!H70&lt;&gt;"",'Player Game Board'!H70,"")</f>
        <v>0</v>
      </c>
      <c r="I53" s="308">
        <f>IF('Player Game Board'!I70&lt;&gt;"",'Player Game Board'!I70,"")</f>
        <v>0</v>
      </c>
      <c r="J53" s="303" t="str">
        <f>'Language Table'!C68</f>
        <v>Match 42 Winner</v>
      </c>
      <c r="V53" s="307"/>
    </row>
    <row r="54" spans="2:22" ht="14.45" customHeight="1" x14ac:dyDescent="0.25">
      <c r="E54" s="318">
        <f t="shared" si="15"/>
        <v>44380.75</v>
      </c>
      <c r="F54" s="317">
        <v>44380.75</v>
      </c>
      <c r="G54" s="319" t="str">
        <f>'Language Table'!C69</f>
        <v>Match 43 Winner</v>
      </c>
      <c r="H54" s="308">
        <f>IF('Player Game Board'!H71&lt;&gt;"",'Player Game Board'!H71,"")</f>
        <v>2</v>
      </c>
      <c r="I54" s="308">
        <f>IF('Player Game Board'!I71&lt;&gt;"",'Player Game Board'!I71,"")</f>
        <v>1</v>
      </c>
      <c r="J54" s="303" t="str">
        <f>'Language Table'!C70</f>
        <v>Match 44 Winner</v>
      </c>
      <c r="V54" s="307"/>
    </row>
    <row r="55" spans="2:22" ht="14.45" customHeight="1" x14ac:dyDescent="0.25">
      <c r="E55" s="318">
        <f t="shared" si="15"/>
        <v>44380.875</v>
      </c>
      <c r="F55" s="317">
        <v>44380.875</v>
      </c>
      <c r="G55" s="319" t="str">
        <f>'Language Table'!C66</f>
        <v>Match 40 Winner</v>
      </c>
      <c r="H55" s="308">
        <f>IF('Player Game Board'!H72&lt;&gt;"",'Player Game Board'!H72,"")</f>
        <v>1</v>
      </c>
      <c r="I55" s="308">
        <f>IF('Player Game Board'!I72&lt;&gt;"",'Player Game Board'!I72,"")</f>
        <v>1</v>
      </c>
      <c r="J55" s="303" t="str">
        <f>'Language Table'!C64</f>
        <v>Match 38 Winner</v>
      </c>
      <c r="V55" s="307"/>
    </row>
    <row r="56" spans="2:22" ht="14.45" customHeight="1" x14ac:dyDescent="0.25">
      <c r="E56" s="318">
        <f t="shared" si="15"/>
        <v>44383.875</v>
      </c>
      <c r="F56" s="317">
        <v>44383.875</v>
      </c>
      <c r="G56" s="319" t="str">
        <f>'Language Table'!C71</f>
        <v>Match 45 Winner</v>
      </c>
      <c r="H56" s="308">
        <f>IF('Player Game Board'!H73&lt;&gt;"",'Player Game Board'!H73,"")</f>
        <v>2</v>
      </c>
      <c r="I56" s="308">
        <f>IF('Player Game Board'!I73&lt;&gt;"",'Player Game Board'!I73,"")</f>
        <v>1</v>
      </c>
      <c r="J56" s="303" t="str">
        <f>'Language Table'!C72</f>
        <v>Match 46 Winner</v>
      </c>
      <c r="V56" s="307"/>
    </row>
    <row r="57" spans="2:22" ht="14.45" customHeight="1" x14ac:dyDescent="0.25">
      <c r="E57" s="318">
        <f t="shared" si="15"/>
        <v>44384.875</v>
      </c>
      <c r="F57" s="317">
        <v>44384.875</v>
      </c>
      <c r="G57" s="319" t="str">
        <f>'Language Table'!C73</f>
        <v>Match 47 Winner</v>
      </c>
      <c r="H57" s="308">
        <f>IF('Player Game Board'!H74&lt;&gt;"",'Player Game Board'!H74,"")</f>
        <v>1</v>
      </c>
      <c r="I57" s="308">
        <f>IF('Player Game Board'!I74&lt;&gt;"",'Player Game Board'!I74,"")</f>
        <v>2</v>
      </c>
      <c r="J57" s="303" t="str">
        <f>'Language Table'!C74</f>
        <v>Match 48 Winner</v>
      </c>
      <c r="V57" s="307"/>
    </row>
    <row r="58" spans="2:22" ht="14.45" customHeight="1" x14ac:dyDescent="0.25">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5" customHeight="1" x14ac:dyDescent="0.25"/>
    <row r="60" spans="2:22" x14ac:dyDescent="0.25">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6" t="s">
        <v>132</v>
      </c>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0" t="s">
        <v>62</v>
      </c>
      <c r="AZ5" s="390"/>
      <c r="BA5" s="390"/>
      <c r="BB5" s="390"/>
      <c r="BC5" s="390"/>
      <c r="BD5" s="390"/>
      <c r="BE5" s="390"/>
      <c r="BF5" s="390"/>
      <c r="BG5" s="390" t="s">
        <v>133</v>
      </c>
      <c r="BH5" s="390"/>
      <c r="BI5" s="390"/>
      <c r="BJ5" s="390"/>
      <c r="BK5" s="390" t="s">
        <v>134</v>
      </c>
      <c r="BL5" s="390"/>
      <c r="BM5" s="120" t="s">
        <v>130</v>
      </c>
    </row>
    <row r="6" spans="1:65" ht="15" customHeight="1" x14ac:dyDescent="0.2">
      <c r="B6" s="392" t="s">
        <v>135</v>
      </c>
      <c r="C6" s="393" t="s">
        <v>136</v>
      </c>
      <c r="D6" s="391" t="s">
        <v>137</v>
      </c>
      <c r="E6" s="391" t="s">
        <v>138</v>
      </c>
      <c r="F6" s="391" t="s">
        <v>139</v>
      </c>
      <c r="G6" s="391" t="s">
        <v>298</v>
      </c>
      <c r="H6" s="391" t="s">
        <v>140</v>
      </c>
      <c r="I6" s="392" t="s">
        <v>61</v>
      </c>
      <c r="J6" s="392"/>
      <c r="K6" s="391" t="s">
        <v>365</v>
      </c>
      <c r="L6" s="392" t="s">
        <v>141</v>
      </c>
      <c r="M6" s="392"/>
      <c r="N6" s="392"/>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2"/>
      <c r="C7" s="393"/>
      <c r="D7" s="391"/>
      <c r="E7" s="391"/>
      <c r="F7" s="391"/>
      <c r="G7" s="391"/>
      <c r="H7" s="391"/>
      <c r="I7" s="391" t="s">
        <v>138</v>
      </c>
      <c r="J7" s="395" t="s">
        <v>140</v>
      </c>
      <c r="K7" s="391"/>
      <c r="L7" s="391" t="s">
        <v>138</v>
      </c>
      <c r="M7" s="391" t="s">
        <v>330</v>
      </c>
      <c r="N7" s="391"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2"/>
      <c r="C8" s="393"/>
      <c r="D8" s="391"/>
      <c r="E8" s="391"/>
      <c r="F8" s="391"/>
      <c r="G8" s="391"/>
      <c r="H8" s="391"/>
      <c r="I8" s="391"/>
      <c r="J8" s="395"/>
      <c r="K8" s="391"/>
      <c r="L8" s="391"/>
      <c r="M8" s="391"/>
      <c r="N8" s="391"/>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Net - Tür</v>
      </c>
      <c r="BJ8" s="120" t="str">
        <f ca="1">LEFT(OFFSET('Player Game Board'!G25,BJ6-1,0),3)&amp;" - "&amp;LEFT(OFFSET('Player Game Board'!J25,BJ6-1,0),3)</f>
        <v>Eng - Swi</v>
      </c>
      <c r="BK8" s="120" t="str">
        <f ca="1">LEFT(OFFSET('Player Game Board'!G25,BK6-1,0),3)&amp;" - "&amp;LEFT(OFFSET('Player Game Board'!J25,BK6-1,0),3)</f>
        <v>Spa - Fra</v>
      </c>
      <c r="BL8" s="120" t="str">
        <f ca="1">LEFT(OFFSET('Player Game Board'!G25,BL6-1,0),3)&amp;" - "&amp;LEFT(OFFSET('Player Game Board'!J25,BL6-1,0),3)</f>
        <v>Net - Eng</v>
      </c>
      <c r="BM8" s="120" t="str">
        <f ca="1">LEFT(OFFSET('Player Game Board'!G25,BM6-1,0),3)&amp;" - "&amp;LEFT(OFFSET('Player Game Board'!J25,BM6-1,0),3)</f>
        <v>Spa - Eng</v>
      </c>
    </row>
    <row r="9" spans="1:65" ht="15" customHeight="1" x14ac:dyDescent="0.2">
      <c r="B9" s="392"/>
      <c r="C9" s="394"/>
      <c r="D9" s="391"/>
      <c r="E9" s="391"/>
      <c r="F9" s="391"/>
      <c r="G9" s="391"/>
      <c r="H9" s="391"/>
      <c r="I9" s="391"/>
      <c r="J9" s="395"/>
      <c r="K9" s="391"/>
      <c r="L9" s="391"/>
      <c r="M9" s="391"/>
      <c r="N9" s="391"/>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0 - 3</v>
      </c>
      <c r="BF9" s="120" t="str">
        <f ca="1">LEFT(OFFSET(Matches!H8,BF6-1,0),3)&amp;" - "&amp;LEFT(OFFSET(Matches!I8,BF6-1,0),3)</f>
        <v>1 - 2</v>
      </c>
      <c r="BG9" s="120" t="str">
        <f ca="1">LEFT(OFFSET(Matches!H8,BG6-1,0),3)&amp;" - "&amp;LEFT(OFFSET(Matches!I8,BG6-1,0),3)</f>
        <v>2 - 1</v>
      </c>
      <c r="BH9" s="120" t="str">
        <f ca="1">LEFT(OFFSET(Matches!H8,BH6-1,0),3)&amp;" - "&amp;LEFT(OFFSET(Matches!I8,BH6-1,0),3)</f>
        <v>0 - 0</v>
      </c>
      <c r="BI9" s="120" t="str">
        <f ca="1">LEFT(OFFSET(Matches!H8,BI6-1,0),3)&amp;" - "&amp;LEFT(OFFSET(Matches!I8,BI6-1,0),3)</f>
        <v>2 - 1</v>
      </c>
      <c r="BJ9" s="120" t="str">
        <f ca="1">LEFT(OFFSET(Matches!H8,BJ6-1,0),3)&amp;" - "&amp;LEFT(OFFSET(Matches!I8,BJ6-1,0),3)</f>
        <v>1 - 1</v>
      </c>
      <c r="BK9" s="120" t="str">
        <f ca="1">LEFT(OFFSET(Matches!H8,BK6-1,0),3)&amp;" - "&amp;LEFT(OFFSET(Matches!I8,BK6-1,0),3)</f>
        <v>2 - 1</v>
      </c>
      <c r="BL9" s="120" t="str">
        <f ca="1">LEFT(OFFSET(Matches!H8,BL6-1,0),3)&amp;" - "&amp;LEFT(OFFSET(Matches!I8,BL6-1,0),3)</f>
        <v>1 - 2</v>
      </c>
      <c r="BM9" s="120" t="str">
        <f ca="1">LEFT(OFFSET(Matches!H8,BM6-1,0),3)&amp;" - "&amp;LEFT(OFFSET(Matches!I8,BM6-1,0),3)</f>
        <v xml:space="preserve"> - </v>
      </c>
    </row>
    <row r="10" spans="1:65" ht="15" customHeight="1" x14ac:dyDescent="0.2">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3" t="str">
        <f>IF('Player Setup'!C7&lt;&gt;"",'Player Setup'!C7,"")</f>
        <v>Pavlo</v>
      </c>
      <c r="D11" s="30">
        <f t="shared" ref="D11:D19" ca="1" si="5">IFERROR(E11+F11+G11,"")</f>
        <v>210</v>
      </c>
      <c r="E11" s="23">
        <f t="shared" ref="E11:E19" ca="1" si="6">IFERROR(I11+L11,"")</f>
        <v>66</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362</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2" t="s">
        <v>135</v>
      </c>
      <c r="C5" s="392" t="s">
        <v>136</v>
      </c>
      <c r="D5" s="391" t="s">
        <v>137</v>
      </c>
      <c r="E5" s="391" t="s">
        <v>138</v>
      </c>
      <c r="F5" s="391" t="s">
        <v>139</v>
      </c>
      <c r="G5" s="391" t="s">
        <v>140</v>
      </c>
      <c r="H5" s="392" t="s">
        <v>61</v>
      </c>
      <c r="I5" s="392"/>
      <c r="J5" s="391" t="s">
        <v>216</v>
      </c>
      <c r="K5" s="392" t="s">
        <v>141</v>
      </c>
      <c r="L5" s="392"/>
      <c r="M5" s="392"/>
    </row>
    <row r="6" spans="2:13" ht="15" customHeight="1" x14ac:dyDescent="0.2">
      <c r="B6" s="392"/>
      <c r="C6" s="392"/>
      <c r="D6" s="391"/>
      <c r="E6" s="391"/>
      <c r="F6" s="391"/>
      <c r="G6" s="391"/>
      <c r="H6" s="391" t="s">
        <v>138</v>
      </c>
      <c r="I6" s="395" t="s">
        <v>140</v>
      </c>
      <c r="J6" s="391"/>
      <c r="K6" s="391" t="s">
        <v>138</v>
      </c>
      <c r="L6" s="391" t="s">
        <v>217</v>
      </c>
      <c r="M6" s="391" t="s">
        <v>140</v>
      </c>
    </row>
    <row r="7" spans="2:13" ht="15" customHeight="1" x14ac:dyDescent="0.2">
      <c r="B7" s="392"/>
      <c r="C7" s="392"/>
      <c r="D7" s="391"/>
      <c r="E7" s="391"/>
      <c r="F7" s="391"/>
      <c r="G7" s="391"/>
      <c r="H7" s="391"/>
      <c r="I7" s="395"/>
      <c r="J7" s="391"/>
      <c r="K7" s="391"/>
      <c r="L7" s="391"/>
      <c r="M7" s="391"/>
    </row>
    <row r="8" spans="2:13" ht="15" customHeight="1" x14ac:dyDescent="0.2">
      <c r="B8" s="392"/>
      <c r="C8" s="392"/>
      <c r="D8" s="391"/>
      <c r="E8" s="391"/>
      <c r="F8" s="391"/>
      <c r="G8" s="391"/>
      <c r="H8" s="391"/>
      <c r="I8" s="395"/>
      <c r="J8" s="391"/>
      <c r="K8" s="391"/>
      <c r="L8" s="391"/>
      <c r="M8" s="391"/>
    </row>
    <row r="9" spans="2:13" ht="15" customHeight="1" x14ac:dyDescent="0.2">
      <c r="B9" s="22">
        <v>1</v>
      </c>
      <c r="C9" s="35" t="str">
        <f ca="1">IFERROR(INDEX('Dummy Rank'!F7:F16,MATCH('Player Leaderboard'!B9,'Dummy Rank'!E7:E16,0),0),"")</f>
        <v>Pavlo</v>
      </c>
      <c r="D9" s="23">
        <f ca="1">IFERROR(VLOOKUP(C9,'Player Scoreboard'!C10:N19,2,FALSE),"")</f>
        <v>210</v>
      </c>
      <c r="E9" s="23">
        <f ca="1">IFERROR(VLOOKUP(C9,'Player Scoreboard'!C10:N19,3,FALSE),"")</f>
        <v>66</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6</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352</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6" t="s">
        <v>132</v>
      </c>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0" t="s">
        <v>62</v>
      </c>
      <c r="AR5" s="390"/>
      <c r="AS5" s="390"/>
      <c r="AT5" s="390"/>
      <c r="AU5" s="390"/>
      <c r="AV5" s="390"/>
      <c r="AW5" s="390"/>
      <c r="AX5" s="390"/>
      <c r="AY5" s="390" t="s">
        <v>133</v>
      </c>
      <c r="AZ5" s="390"/>
      <c r="BA5" s="390"/>
      <c r="BB5" s="390"/>
      <c r="BC5" s="390" t="s">
        <v>134</v>
      </c>
      <c r="BD5" s="390"/>
      <c r="BE5" s="120" t="s">
        <v>130</v>
      </c>
    </row>
    <row r="6" spans="1:57" s="7" customFormat="1" ht="15" customHeight="1" x14ac:dyDescent="0.2">
      <c r="A6" s="133"/>
      <c r="B6" s="392" t="s">
        <v>135</v>
      </c>
      <c r="C6" s="393" t="s">
        <v>136</v>
      </c>
      <c r="D6" s="392" t="s">
        <v>349</v>
      </c>
      <c r="E6" s="392"/>
      <c r="F6" s="392"/>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2"/>
      <c r="C7" s="393"/>
      <c r="D7" s="391" t="s">
        <v>350</v>
      </c>
      <c r="E7" s="391" t="s">
        <v>2</v>
      </c>
      <c r="F7" s="391"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2"/>
      <c r="C8" s="393"/>
      <c r="D8" s="391"/>
      <c r="E8" s="391"/>
      <c r="F8" s="391"/>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Net - Tür</v>
      </c>
      <c r="BB8" s="120" t="str">
        <f ca="1">LEFT(OFFSET('Player Game Board'!G25,BB6-1,0),3)&amp;" - "&amp;LEFT(OFFSET('Player Game Board'!J25,BB6-1,0),3)</f>
        <v>Eng - Swi</v>
      </c>
      <c r="BC8" s="120" t="str">
        <f ca="1">LEFT(OFFSET('Player Game Board'!G25,BC6-1,0),3)&amp;" - "&amp;LEFT(OFFSET('Player Game Board'!J25,BC6-1,0),3)</f>
        <v>Spa - Fra</v>
      </c>
      <c r="BD8" s="120" t="str">
        <f ca="1">LEFT(OFFSET('Player Game Board'!G25,BD6-1,0),3)&amp;" - "&amp;LEFT(OFFSET('Player Game Board'!J25,BD6-1,0),3)</f>
        <v>Net - Eng</v>
      </c>
      <c r="BE8" s="120" t="str">
        <f ca="1">LEFT(OFFSET('Player Game Board'!G25,BE6-1,0),3)&amp;" - "&amp;LEFT(OFFSET('Player Game Board'!J25,BE6-1,0),3)</f>
        <v>Spa - Eng</v>
      </c>
    </row>
    <row r="9" spans="1:57" s="7" customFormat="1" ht="15" customHeight="1" x14ac:dyDescent="0.2">
      <c r="A9" s="133"/>
      <c r="B9" s="392"/>
      <c r="C9" s="394"/>
      <c r="D9" s="391"/>
      <c r="E9" s="391"/>
      <c r="F9" s="391"/>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0 - 3</v>
      </c>
      <c r="AX9" s="120" t="str">
        <f ca="1">LEFT(OFFSET(Matches!H8,AX6-1,0),3)&amp;" - "&amp;LEFT(OFFSET(Matches!I8,AX6-1,0),3)</f>
        <v>1 - 2</v>
      </c>
      <c r="AY9" s="120" t="str">
        <f ca="1">LEFT(OFFSET(Matches!H8,AY6-1,0),3)&amp;" - "&amp;LEFT(OFFSET(Matches!I8,AY6-1,0),3)</f>
        <v>2 - 1</v>
      </c>
      <c r="AZ9" s="120" t="str">
        <f ca="1">LEFT(OFFSET(Matches!H8,AZ6-1,0),3)&amp;" - "&amp;LEFT(OFFSET(Matches!I8,AZ6-1,0),3)</f>
        <v>0 - 0</v>
      </c>
      <c r="BA9" s="120" t="str">
        <f ca="1">LEFT(OFFSET(Matches!H8,BA6-1,0),3)&amp;" - "&amp;LEFT(OFFSET(Matches!I8,BA6-1,0),3)</f>
        <v>2 - 1</v>
      </c>
      <c r="BB9" s="120" t="str">
        <f ca="1">LEFT(OFFSET(Matches!H8,BB6-1,0),3)&amp;" - "&amp;LEFT(OFFSET(Matches!I8,BB6-1,0),3)</f>
        <v>1 - 1</v>
      </c>
      <c r="BC9" s="120" t="str">
        <f ca="1">LEFT(OFFSET(Matches!H8,BC6-1,0),3)&amp;" - "&amp;LEFT(OFFSET(Matches!I8,BC6-1,0),3)</f>
        <v>2 - 1</v>
      </c>
      <c r="BD9" s="120" t="str">
        <f ca="1">LEFT(OFFSET(Matches!H8,BD6-1,0),3)&amp;" - "&amp;LEFT(OFFSET(Matches!I8,BD6-1,0),3)</f>
        <v>1 - 2</v>
      </c>
      <c r="BE9" s="120" t="str">
        <f ca="1">LEFT(OFFSET(Matches!H8,BE6-1,0),3)&amp;" - "&amp;LEFT(OFFSET(Matches!I8,BE6-1,0),3)</f>
        <v xml:space="preserve"> - </v>
      </c>
    </row>
    <row r="10" spans="1:57" ht="15" x14ac:dyDescent="0.2">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5" x14ac:dyDescent="0.2">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397" t="s">
        <v>227</v>
      </c>
    </row>
    <row r="7" spans="2:8" ht="15" customHeight="1" x14ac:dyDescent="0.2">
      <c r="B7" s="137">
        <v>2</v>
      </c>
      <c r="C7" s="39" t="s">
        <v>57</v>
      </c>
      <c r="E7" s="397"/>
    </row>
    <row r="8" spans="2:8" ht="15" customHeight="1" x14ac:dyDescent="0.2">
      <c r="B8" s="137">
        <v>3</v>
      </c>
      <c r="C8" s="39" t="s">
        <v>55</v>
      </c>
      <c r="E8" s="397"/>
    </row>
    <row r="9" spans="2:8" ht="15" customHeight="1" x14ac:dyDescent="0.2">
      <c r="B9" s="137">
        <v>4</v>
      </c>
      <c r="C9" s="39" t="s">
        <v>54</v>
      </c>
      <c r="E9" s="397"/>
    </row>
    <row r="10" spans="2:8" ht="15" customHeight="1" x14ac:dyDescent="0.2">
      <c r="B10" s="137">
        <v>5</v>
      </c>
      <c r="C10" s="39" t="s">
        <v>354</v>
      </c>
      <c r="E10" s="397"/>
    </row>
    <row r="11" spans="2:8" ht="15" customHeight="1" x14ac:dyDescent="0.2">
      <c r="B11" s="137">
        <v>6</v>
      </c>
      <c r="C11" s="39" t="s">
        <v>163</v>
      </c>
      <c r="E11" s="397"/>
    </row>
    <row r="12" spans="2:8" ht="15" customHeight="1" x14ac:dyDescent="0.2">
      <c r="B12" s="137">
        <v>7</v>
      </c>
      <c r="C12" s="39" t="s">
        <v>1</v>
      </c>
      <c r="E12" s="397"/>
    </row>
    <row r="13" spans="2:8" ht="15" customHeight="1" x14ac:dyDescent="0.2">
      <c r="B13" s="137">
        <v>8</v>
      </c>
      <c r="C13" s="39" t="s">
        <v>11</v>
      </c>
      <c r="E13" s="397"/>
    </row>
    <row r="14" spans="2:8" ht="15" customHeight="1" x14ac:dyDescent="0.2">
      <c r="B14" s="137">
        <v>9</v>
      </c>
      <c r="C14" s="39" t="s">
        <v>52</v>
      </c>
      <c r="E14" s="397"/>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353</v>
      </c>
    </row>
    <row r="27" spans="2:3" ht="15" customHeight="1" x14ac:dyDescent="0.2">
      <c r="B27" s="137">
        <v>22</v>
      </c>
      <c r="C27" s="39" t="s">
        <v>358</v>
      </c>
    </row>
    <row r="28" spans="2:3" ht="15" customHeight="1" x14ac:dyDescent="0.2">
      <c r="B28" s="137">
        <v>23</v>
      </c>
      <c r="C28" s="39" t="s">
        <v>360</v>
      </c>
    </row>
    <row r="29" spans="2:3" ht="15" customHeight="1" x14ac:dyDescent="0.2">
      <c r="B29" s="137">
        <v>24</v>
      </c>
      <c r="C29" s="39" t="s">
        <v>359</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398" t="s">
        <v>175</v>
      </c>
      <c r="C5" s="398"/>
      <c r="E5" s="398" t="s">
        <v>176</v>
      </c>
      <c r="F5" s="398"/>
    </row>
    <row r="6" spans="1:12" x14ac:dyDescent="0.25">
      <c r="B6" s="136"/>
      <c r="C6" s="136" t="s">
        <v>152</v>
      </c>
      <c r="E6" s="136"/>
      <c r="F6" s="136" t="s">
        <v>152</v>
      </c>
    </row>
    <row r="7" spans="1:12" x14ac:dyDescent="0.25">
      <c r="B7" s="134">
        <v>1</v>
      </c>
      <c r="C7" s="135" t="s">
        <v>178</v>
      </c>
      <c r="E7" s="134">
        <v>1</v>
      </c>
      <c r="F7" s="135" t="s">
        <v>178</v>
      </c>
      <c r="H7" s="190" t="s">
        <v>219</v>
      </c>
      <c r="I7" s="399" t="s">
        <v>368</v>
      </c>
      <c r="J7" s="399"/>
      <c r="K7" s="399"/>
      <c r="L7" s="399"/>
    </row>
    <row r="8" spans="1:12" x14ac:dyDescent="0.25">
      <c r="B8" s="38">
        <v>2</v>
      </c>
      <c r="C8" s="39" t="s">
        <v>179</v>
      </c>
      <c r="E8" s="38">
        <v>2</v>
      </c>
      <c r="F8" s="39" t="s">
        <v>179</v>
      </c>
      <c r="H8" s="191"/>
      <c r="I8" s="399"/>
      <c r="J8" s="399"/>
      <c r="K8" s="399"/>
      <c r="L8" s="399"/>
    </row>
    <row r="9" spans="1:12" x14ac:dyDescent="0.25">
      <c r="B9" s="38">
        <v>3</v>
      </c>
      <c r="C9" s="39" t="s">
        <v>180</v>
      </c>
      <c r="E9" s="38">
        <v>3</v>
      </c>
      <c r="F9" s="39" t="s">
        <v>180</v>
      </c>
      <c r="H9" s="191"/>
      <c r="I9" s="399"/>
      <c r="J9" s="399"/>
      <c r="K9" s="399"/>
      <c r="L9" s="399"/>
    </row>
    <row r="10" spans="1:12" x14ac:dyDescent="0.25">
      <c r="B10" s="38">
        <v>4</v>
      </c>
      <c r="C10" s="39" t="s">
        <v>182</v>
      </c>
      <c r="E10" s="38">
        <v>4</v>
      </c>
      <c r="F10" s="39" t="s">
        <v>182</v>
      </c>
      <c r="H10" s="192"/>
      <c r="I10" s="399"/>
      <c r="J10" s="399"/>
      <c r="K10" s="399"/>
      <c r="L10" s="399"/>
    </row>
    <row r="11" spans="1:12" x14ac:dyDescent="0.25">
      <c r="B11" s="38">
        <v>5</v>
      </c>
      <c r="C11" s="39" t="s">
        <v>183</v>
      </c>
      <c r="E11" s="38">
        <v>5</v>
      </c>
      <c r="F11" s="39" t="s">
        <v>183</v>
      </c>
      <c r="H11" s="191"/>
      <c r="I11" s="399"/>
      <c r="J11" s="399"/>
      <c r="K11" s="399"/>
      <c r="L11" s="399"/>
    </row>
    <row r="12" spans="1:12" x14ac:dyDescent="0.25">
      <c r="B12" s="38">
        <v>6</v>
      </c>
      <c r="C12" s="39" t="s">
        <v>184</v>
      </c>
      <c r="E12" s="38">
        <v>6</v>
      </c>
      <c r="F12" s="39" t="s">
        <v>184</v>
      </c>
      <c r="H12" s="191"/>
      <c r="I12" s="399"/>
      <c r="J12" s="399"/>
      <c r="K12" s="399"/>
      <c r="L12" s="399"/>
    </row>
    <row r="13" spans="1:12" x14ac:dyDescent="0.25">
      <c r="B13" s="38">
        <v>7</v>
      </c>
      <c r="C13" s="39" t="s">
        <v>185</v>
      </c>
      <c r="E13" s="38">
        <v>7</v>
      </c>
      <c r="F13" s="39" t="s">
        <v>185</v>
      </c>
      <c r="H13" s="191"/>
      <c r="I13" s="399"/>
      <c r="J13" s="399"/>
      <c r="K13" s="399"/>
      <c r="L13" s="399"/>
    </row>
    <row r="14" spans="1:12" x14ac:dyDescent="0.25">
      <c r="B14" s="38">
        <v>8</v>
      </c>
      <c r="C14" s="39" t="s">
        <v>186</v>
      </c>
      <c r="E14" s="38">
        <v>8</v>
      </c>
      <c r="F14" s="39" t="s">
        <v>186</v>
      </c>
      <c r="H14" s="191"/>
      <c r="I14" s="399"/>
      <c r="J14" s="399"/>
      <c r="K14" s="399"/>
      <c r="L14" s="399"/>
    </row>
    <row r="15" spans="1:12" x14ac:dyDescent="0.25">
      <c r="B15" s="38">
        <v>9</v>
      </c>
      <c r="C15" s="39"/>
      <c r="E15" s="38">
        <v>9</v>
      </c>
      <c r="F15" s="39"/>
      <c r="H15" s="191"/>
      <c r="I15" s="399"/>
      <c r="J15" s="399"/>
      <c r="K15" s="399"/>
      <c r="L15" s="399"/>
    </row>
    <row r="16" spans="1:12" x14ac:dyDescent="0.25">
      <c r="B16" s="38">
        <v>10</v>
      </c>
      <c r="C16" s="39"/>
      <c r="E16" s="38">
        <v>10</v>
      </c>
      <c r="F16" s="39"/>
      <c r="H16" s="190" t="s">
        <v>219</v>
      </c>
      <c r="I16" s="399" t="s">
        <v>181</v>
      </c>
      <c r="J16" s="399"/>
      <c r="K16" s="399"/>
      <c r="L16" s="399"/>
    </row>
    <row r="17" spans="2:12" x14ac:dyDescent="0.25">
      <c r="B17" s="38">
        <v>11</v>
      </c>
      <c r="C17" s="39"/>
      <c r="E17" s="38">
        <v>11</v>
      </c>
      <c r="F17" s="39"/>
      <c r="H17" s="191"/>
      <c r="I17" s="399"/>
      <c r="J17" s="399"/>
      <c r="K17" s="399"/>
      <c r="L17" s="399"/>
    </row>
    <row r="18" spans="2:12" x14ac:dyDescent="0.25">
      <c r="H18" s="191"/>
      <c r="I18" s="399"/>
      <c r="J18" s="399"/>
      <c r="K18" s="399"/>
      <c r="L18" s="399"/>
    </row>
    <row r="19" spans="2:12" x14ac:dyDescent="0.25">
      <c r="H19" s="191"/>
      <c r="I19" s="399"/>
      <c r="J19" s="399"/>
      <c r="K19" s="399"/>
      <c r="L19" s="399"/>
    </row>
    <row r="20" spans="2:12" x14ac:dyDescent="0.25">
      <c r="H20" s="191"/>
      <c r="I20" s="399"/>
      <c r="J20" s="399"/>
      <c r="K20" s="399"/>
      <c r="L20" s="399"/>
    </row>
    <row r="21" spans="2:12" x14ac:dyDescent="0.25">
      <c r="H21" s="191"/>
      <c r="I21" s="399"/>
      <c r="J21" s="399"/>
      <c r="K21" s="399"/>
      <c r="L21" s="399"/>
    </row>
    <row r="22" spans="2:12" x14ac:dyDescent="0.25">
      <c r="H22" s="191"/>
      <c r="I22" s="399"/>
      <c r="J22" s="399"/>
      <c r="K22" s="399"/>
      <c r="L22" s="399"/>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355</v>
      </c>
      <c r="F8" s="194"/>
      <c r="G8" s="194"/>
      <c r="H8" s="238" t="s">
        <v>356</v>
      </c>
      <c r="I8" s="239"/>
      <c r="J8" s="238"/>
      <c r="K8" s="238"/>
      <c r="L8" s="238"/>
      <c r="M8" s="238"/>
      <c r="N8" s="238"/>
      <c r="O8" s="37"/>
    </row>
    <row r="9" spans="2:15" x14ac:dyDescent="0.25">
      <c r="B9" s="194"/>
      <c r="C9" s="194" t="s">
        <v>232</v>
      </c>
      <c r="D9" s="194" t="s">
        <v>231</v>
      </c>
      <c r="E9" s="195" t="s">
        <v>379</v>
      </c>
      <c r="F9" s="194"/>
      <c r="G9" s="194"/>
      <c r="H9" s="238" t="s">
        <v>378</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372</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371</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373</v>
      </c>
      <c r="H33" s="217" t="s">
        <v>374</v>
      </c>
    </row>
    <row r="35" spans="2:8" ht="15.75" x14ac:dyDescent="0.25">
      <c r="B35" s="400" t="s">
        <v>357</v>
      </c>
      <c r="C35" s="400"/>
      <c r="D35" s="400"/>
      <c r="E35" s="400"/>
      <c r="F35" s="400"/>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2" customWidth="1"/>
    <col min="2" max="112" width="8.85546875" style="322" customWidth="1"/>
    <col min="113" max="119" width="8.85546875" style="328" customWidth="1"/>
    <col min="120" max="240" width="8.85546875" style="322" customWidth="1"/>
    <col min="241" max="247" width="8.85546875" style="328" customWidth="1"/>
    <col min="248" max="368" width="8.85546875" style="322" customWidth="1"/>
    <col min="369" max="375" width="8.85546875" style="328" customWidth="1"/>
    <col min="376" max="496" width="8.85546875" style="322" customWidth="1"/>
    <col min="497" max="503" width="8.85546875" style="328" customWidth="1"/>
    <col min="504" max="624" width="8.85546875" style="322" customWidth="1"/>
    <col min="625" max="631" width="8.85546875" style="328" customWidth="1"/>
    <col min="632" max="752" width="8.85546875" style="322" customWidth="1"/>
    <col min="753" max="759" width="8.85546875" style="328" customWidth="1"/>
    <col min="760" max="880" width="8.85546875" style="322" customWidth="1"/>
    <col min="881" max="887" width="8.85546875" style="328" customWidth="1"/>
    <col min="888" max="1008" width="8.85546875" style="322" customWidth="1"/>
    <col min="1009" max="1015" width="8.85546875" style="328" customWidth="1"/>
    <col min="1016" max="1136" width="8.85546875" style="322" customWidth="1"/>
    <col min="1137" max="1143" width="8.85546875" style="328" customWidth="1"/>
    <col min="1144" max="1264" width="8.85546875" style="322" customWidth="1"/>
    <col min="1265" max="1271" width="8.85546875" style="328" customWidth="1"/>
    <col min="1272" max="1392" width="8.85546875" style="322" customWidth="1"/>
    <col min="1393" max="1399" width="8.85546875" style="328" customWidth="1"/>
    <col min="1400" max="1520" width="8.85546875" style="322" customWidth="1"/>
    <col min="1521" max="1527" width="8.85546875" style="328" customWidth="1"/>
    <col min="1528" max="1536" width="8.85546875" style="322" customWidth="1"/>
    <col min="1537" max="16384" width="9.140625" style="322"/>
  </cols>
  <sheetData>
    <row r="1" spans="1:1536" x14ac:dyDescent="0.2">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x14ac:dyDescent="0.2">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x14ac:dyDescent="0.2">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x14ac:dyDescent="0.2">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x14ac:dyDescent="0.2">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x14ac:dyDescent="0.2">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x14ac:dyDescent="0.2">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x14ac:dyDescent="0.2">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x14ac:dyDescent="0.2">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x14ac:dyDescent="0.2">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x14ac:dyDescent="0.2">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2">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x14ac:dyDescent="0.2">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x14ac:dyDescent="0.2">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x14ac:dyDescent="0.2">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x14ac:dyDescent="0.2">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x14ac:dyDescent="0.2">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x14ac:dyDescent="0.2">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x14ac:dyDescent="0.2">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x14ac:dyDescent="0.2">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x14ac:dyDescent="0.2">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x14ac:dyDescent="0.2">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x14ac:dyDescent="0.2">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x14ac:dyDescent="0.2">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x14ac:dyDescent="0.2">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x14ac:dyDescent="0.2">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x14ac:dyDescent="0.2">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x14ac:dyDescent="0.2">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x14ac:dyDescent="0.2">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x14ac:dyDescent="0.2">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x14ac:dyDescent="0.2">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x14ac:dyDescent="0.2">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x14ac:dyDescent="0.2">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x14ac:dyDescent="0.2">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x14ac:dyDescent="0.2">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x14ac:dyDescent="0.2">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x14ac:dyDescent="0.2">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x14ac:dyDescent="0.2">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x14ac:dyDescent="0.2">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x14ac:dyDescent="0.2">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x14ac:dyDescent="0.2">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5"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25">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5">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25">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25">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25">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25">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2024-07-11T10:01:52Z</dcterms:modified>
  <cp:category>Sport Spreadsheet</cp:category>
</cp:coreProperties>
</file>