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5469E9FE-771D-4F26-8156-E6D481DF63D3}"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38280" yWindow="-120" windowWidth="29040" windowHeight="1584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R37" i="2" s="1"/>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J18" i="2" s="1"/>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J21" i="2" s="1"/>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33" i="2" l="1"/>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LE40" i="2"/>
  <c r="LG39"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Y34" i="2" l="1"/>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PS7" i="2"/>
  <c r="PR7"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VA21" i="2" l="1"/>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AAD6"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PO5"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AG7" i="2"/>
  <c r="AAH7" i="2"/>
  <c r="AAA7" i="2"/>
  <c r="AAB7"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KN40" i="2"/>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JX25" i="2" l="1"/>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PQ47"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PY47" i="2"/>
  <c r="PU47" i="2"/>
  <c r="QA47" i="2" s="1"/>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AFA27" i="2" s="1"/>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FF27" i="2"/>
  <c r="AFG27" i="2"/>
  <c r="AFE27"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AAF21" i="2" l="1"/>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US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AJW20"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PO46" i="2" s="1"/>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JV20" i="2"/>
  <c r="AKB20" i="2" s="1"/>
  <c r="AKF20" i="2" s="1"/>
  <c r="AWS14" i="2"/>
  <c r="FT73" i="2"/>
  <c r="FX73" i="2" s="1"/>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OS21" i="2"/>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D13"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ZK12" i="2"/>
  <c r="YT20" i="2"/>
  <c r="YU20" i="2"/>
  <c r="YS20" i="2"/>
  <c r="ON66" i="2"/>
  <c r="OO66" i="2" s="1"/>
  <c r="AKC21" i="2"/>
  <c r="AKE21" i="2"/>
  <c r="AKD21" i="2"/>
  <c r="AJY21" i="2"/>
  <c r="AJX21" i="2"/>
  <c r="AJW21" i="2"/>
  <c r="AJZ21" i="2"/>
  <c r="AJV21" i="2"/>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AED14" i="2"/>
  <c r="OU40" i="2"/>
  <c r="ADS4" i="2"/>
  <c r="ADR4" i="2"/>
  <c r="ADQ4" i="2"/>
  <c r="OU21" i="2"/>
  <c r="AJK13" i="2"/>
  <c r="AJI13" i="2"/>
  <c r="AJJ13" i="2"/>
  <c r="JP58" i="2"/>
  <c r="JQ58" i="2" s="1"/>
  <c r="TL58" i="2"/>
  <c r="TM58" i="2" s="1"/>
  <c r="BBM52" i="2"/>
  <c r="BBO12" i="2" s="1"/>
  <c r="AIG39" i="2"/>
  <c r="AIB40" i="2"/>
  <c r="AIG40" i="2" s="1"/>
  <c r="AJI6" i="2"/>
  <c r="AJJ6" i="2"/>
  <c r="AJK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6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PJ61" i="2" l="1"/>
  <c r="PS61" i="2"/>
  <c r="UF78" i="2"/>
  <c r="UG78" i="2" s="1"/>
  <c r="UP78" i="2" s="1"/>
  <c r="FA51" i="2"/>
  <c r="FC51" i="2"/>
  <c r="PJ68" i="2"/>
  <c r="PP68" i="2" s="1"/>
  <c r="PT68" i="2" s="1"/>
  <c r="PQ68" i="2"/>
  <c r="PR68" i="2"/>
  <c r="PS68" i="2"/>
  <c r="APC6" i="2"/>
  <c r="APB6" i="2"/>
  <c r="AJZ20" i="2"/>
  <c r="AJY20" i="2"/>
  <c r="AKA20" i="2" s="1"/>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I14" i="2" s="1"/>
  <c r="AEB54" i="2" s="1"/>
  <c r="AEC54" i="2" s="1"/>
  <c r="AEK14" i="2"/>
  <c r="YL11" i="2"/>
  <c r="YR11" i="2" s="1"/>
  <c r="YU13" i="2"/>
  <c r="AIC21" i="2"/>
  <c r="AJX7" i="2"/>
  <c r="AEF13" i="2"/>
  <c r="AIP38" i="2"/>
  <c r="AJY34" i="2"/>
  <c r="AKC34" i="2"/>
  <c r="ANE18" i="2"/>
  <c r="YP14" i="2"/>
  <c r="JZ68" i="2"/>
  <c r="YO12" i="2"/>
  <c r="ADE14" i="2"/>
  <c r="AEG13" i="2"/>
  <c r="AEI13" i="2" s="1"/>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EZ52" i="2" s="1"/>
  <c r="FD52" i="2" s="1"/>
  <c r="FC52" i="2"/>
  <c r="EX53" i="2"/>
  <c r="YP11" i="2"/>
  <c r="YQ11" i="2" s="1"/>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Q5" i="2" s="1"/>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NY28" i="2"/>
  <c r="AOQ28" i="2" s="1"/>
  <c r="ANA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OV33"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Q13" i="2"/>
  <c r="OY68" i="2"/>
  <c r="OX68" i="2"/>
  <c r="OT68" i="2"/>
  <c r="OQ68" i="2"/>
  <c r="OP68" i="2"/>
  <c r="OW68" i="2"/>
  <c r="OR68" i="2"/>
  <c r="OS68" i="2"/>
  <c r="PF12" i="2"/>
  <c r="PE12" i="2"/>
  <c r="AII38" i="2"/>
  <c r="TU59" i="2"/>
  <c r="TV59" i="2"/>
  <c r="TN59" i="2"/>
  <c r="TO59" i="2"/>
  <c r="TR59" i="2"/>
  <c r="TQ59" i="2"/>
  <c r="TP59" i="2"/>
  <c r="TW59" i="2"/>
  <c r="AIQ5" i="2"/>
  <c r="AIP5" i="2"/>
  <c r="AIO5" i="2"/>
  <c r="AIQ27" i="2"/>
  <c r="AIO27" i="2"/>
  <c r="AIJ27" i="2"/>
  <c r="AIP27" i="2"/>
  <c r="ADL32" i="2"/>
  <c r="ADR27" i="2"/>
  <c r="ADM27" i="2"/>
  <c r="ADN27" i="2"/>
  <c r="ADL27" i="2"/>
  <c r="ADJ27" i="2"/>
  <c r="ADS27" i="2"/>
  <c r="ADQ27" i="2"/>
  <c r="ADK27" i="2"/>
  <c r="YY26" i="2"/>
  <c r="AKA21" i="2"/>
  <c r="AKI21" i="2" s="1"/>
  <c r="OY66" i="2"/>
  <c r="OX66" i="2"/>
  <c r="OW66" i="2"/>
  <c r="OP66" i="2"/>
  <c r="OT66" i="2"/>
  <c r="OS66" i="2"/>
  <c r="OQ66" i="2"/>
  <c r="OR66" i="2"/>
  <c r="ANM18" i="2"/>
  <c r="ANO18" i="2"/>
  <c r="ANN18"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OW7"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OU33" i="2"/>
  <c r="AOX34"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OT33"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Y46" i="2"/>
  <c r="EZ73" i="2"/>
  <c r="FD73" i="2" s="1"/>
  <c r="EZ45" i="2"/>
  <c r="FD45" i="2" s="1"/>
  <c r="EY58" i="2"/>
  <c r="EY47" i="2"/>
  <c r="EY60" i="2"/>
  <c r="CB39" i="2"/>
  <c r="CB40" i="2"/>
  <c r="CA34" i="2"/>
  <c r="CA33" i="2"/>
  <c r="CB20" i="2"/>
  <c r="CB21" i="2"/>
  <c r="CA14" i="2"/>
  <c r="CA13" i="2"/>
  <c r="CA27" i="2"/>
  <c r="CA28" i="2"/>
  <c r="OY71" i="2" l="1"/>
  <c r="ARZ19" i="2"/>
  <c r="AJB12" i="2"/>
  <c r="AAQ20" i="2"/>
  <c r="FY79" i="2"/>
  <c r="ATQ6" i="2"/>
  <c r="AAQ21" i="2"/>
  <c r="ANA40" i="2"/>
  <c r="ZD53" i="2"/>
  <c r="ZE53" i="2" s="1"/>
  <c r="ZD52" i="2"/>
  <c r="ZE52" i="2" s="1"/>
  <c r="EY65" i="2"/>
  <c r="AJD12" i="2"/>
  <c r="OW71" i="2"/>
  <c r="AJF12" i="2"/>
  <c r="AJF13" i="2"/>
  <c r="AJG13" i="2" s="1"/>
  <c r="AJE12" i="2"/>
  <c r="AJC12" i="2"/>
  <c r="AJD14" i="2"/>
  <c r="AJE14" i="2"/>
  <c r="AJG14" i="2" s="1"/>
  <c r="EY73" i="2"/>
  <c r="AJB14" i="2"/>
  <c r="AJC13" i="2"/>
  <c r="AJF14" i="2"/>
  <c r="AJI14" i="2"/>
  <c r="AJB13" i="2"/>
  <c r="AJC14" i="2"/>
  <c r="AJJ14" i="2"/>
  <c r="AJK14" i="2"/>
  <c r="AJD13" i="2"/>
  <c r="AKA14" i="2"/>
  <c r="EY45" i="2"/>
  <c r="FY78" i="2"/>
  <c r="APB34" i="2"/>
  <c r="AOW34" i="2"/>
  <c r="AOY34" i="2" s="1"/>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UM78" i="2"/>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AUA6" i="2"/>
  <c r="ATY6" i="2"/>
  <c r="ATZ6"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AIM25" i="2" l="1"/>
  <c r="AOZ21" i="2"/>
  <c r="APD21" i="2" s="1"/>
  <c r="AIN25" i="2"/>
  <c r="AIR25" i="2" s="1"/>
  <c r="AIM27" i="2"/>
  <c r="AIM26" i="2"/>
  <c r="AOY40" i="2"/>
  <c r="ARY13" i="2"/>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IT26" i="2" s="1"/>
  <c r="AKH39" i="2"/>
  <c r="ARZ39" i="2"/>
  <c r="OU46" i="2"/>
  <c r="ANH25" i="2"/>
  <c r="OU71" i="2"/>
  <c r="OU74" i="2"/>
  <c r="AAR7" i="2"/>
  <c r="YZ14" i="2"/>
  <c r="YJ54" i="2"/>
  <c r="YK54" i="2" s="1"/>
  <c r="YT54" i="2" s="1"/>
  <c r="AWX5" i="2"/>
  <c r="AOY21" i="2"/>
  <c r="YJ60" i="2"/>
  <c r="YK60" i="2" s="1"/>
  <c r="YU60" i="2" s="1"/>
  <c r="YJ59" i="2"/>
  <c r="YK59" i="2" s="1"/>
  <c r="YU59" i="2" s="1"/>
  <c r="YJ58" i="2"/>
  <c r="YK58" i="2" s="1"/>
  <c r="YY21" i="2"/>
  <c r="YJ61" i="2"/>
  <c r="YK61" i="2" s="1"/>
  <c r="YU61" i="2" s="1"/>
  <c r="OU72" i="2"/>
  <c r="GE78" i="2"/>
  <c r="GE38" i="2" s="1"/>
  <c r="BBT11" i="2"/>
  <c r="BBT12" i="2" s="1"/>
  <c r="OV73" i="2"/>
  <c r="OZ73" i="2" s="1"/>
  <c r="AWX32" i="2"/>
  <c r="AWX33" i="2" s="1"/>
  <c r="GE79" i="2"/>
  <c r="GE39" i="2" s="1"/>
  <c r="AXA18" i="2"/>
  <c r="GE46" i="2"/>
  <c r="GE6" i="2" s="1"/>
  <c r="OV46" i="2"/>
  <c r="OZ46" i="2" s="1"/>
  <c r="AOY20" i="2"/>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PE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PJ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ANI6" i="2"/>
  <c r="YY4" i="2"/>
  <c r="ANN7" i="2"/>
  <c r="ANF7" i="2"/>
  <c r="ANJ5" i="2"/>
  <c r="ANI25" i="2"/>
  <c r="ANF27" i="2"/>
  <c r="ANI5" i="2"/>
  <c r="ANF4" i="2"/>
  <c r="ANF6" i="2"/>
  <c r="ANM28" i="2"/>
  <c r="ANI28" i="2"/>
  <c r="ANJ25" i="2"/>
  <c r="ANH27" i="2"/>
  <c r="ANJ4" i="2"/>
  <c r="ANJ6" i="2"/>
  <c r="ANG6" i="2"/>
  <c r="ANO28" i="2"/>
  <c r="ANN28"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ANG28" i="2"/>
  <c r="ANL28" i="2" s="1"/>
  <c r="ANP28" i="2" s="1"/>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UX78" i="2"/>
  <c r="UT78" i="2"/>
  <c r="US79" i="2"/>
  <c r="US78" i="2"/>
  <c r="UV79" i="2"/>
  <c r="UX79" i="2"/>
  <c r="UV78" i="2"/>
  <c r="UU79" i="2"/>
  <c r="UW79" i="2"/>
  <c r="UU78" i="2"/>
  <c r="UW78" i="2"/>
  <c r="UT79" i="2"/>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ATR39"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YS45" i="2"/>
  <c r="YT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YT58" i="2"/>
  <c r="YS58" i="2"/>
  <c r="YU58"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YP54"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YS60" i="2"/>
  <c r="YT60" i="2"/>
  <c r="ANG37" i="2"/>
  <c r="ATR21" i="2"/>
  <c r="ATU21" i="2"/>
  <c r="ATT21" i="2"/>
  <c r="ATV21" i="2"/>
  <c r="ATY21" i="2"/>
  <c r="AUA21" i="2"/>
  <c r="ATZ21" i="2"/>
  <c r="ATS21" i="2"/>
  <c r="TZ58" i="2"/>
  <c r="ARX28" i="2"/>
  <c r="ASC28" i="2" s="1"/>
  <c r="ASC27" i="2"/>
  <c r="ASC13" i="2"/>
  <c r="ARX14" i="2"/>
  <c r="ASC14" i="2" s="1"/>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YO7" i="2"/>
  <c r="AYR6" i="2" s="1"/>
  <c r="AWX6" i="2"/>
  <c r="BBT13" i="2"/>
  <c r="BBY12" i="2"/>
  <c r="ADX31" i="2"/>
  <c r="ADW31" i="2"/>
  <c r="ADZ31" i="2"/>
  <c r="ADY31" i="2"/>
  <c r="ADU31" i="2"/>
  <c r="ADV31" i="2"/>
  <c r="ATE27" i="2"/>
  <c r="ATG27" i="2"/>
  <c r="ATF27" i="2"/>
  <c r="ARY14" i="2"/>
  <c r="ASW14"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APF20" i="2" l="1"/>
  <c r="ZQ53"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NK27" i="2" s="1"/>
  <c r="AKM6" i="2"/>
  <c r="AKN6" i="2" s="1"/>
  <c r="AKM40" i="2"/>
  <c r="ANG26" i="2"/>
  <c r="AJG33" i="2"/>
  <c r="YT61" i="2"/>
  <c r="YL60" i="2"/>
  <c r="YS61" i="2"/>
  <c r="YN58" i="2"/>
  <c r="YL58" i="2"/>
  <c r="YP59" i="2"/>
  <c r="YO58" i="2"/>
  <c r="YP58" i="2"/>
  <c r="YO59" i="2"/>
  <c r="YN60" i="2"/>
  <c r="YO60" i="2"/>
  <c r="YM58" i="2"/>
  <c r="YM59" i="2"/>
  <c r="YS59" i="2"/>
  <c r="YN61" i="2"/>
  <c r="YO61" i="2"/>
  <c r="YM60" i="2"/>
  <c r="YP61" i="2"/>
  <c r="ZQ52" i="2"/>
  <c r="ZT53"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NK26" i="2"/>
  <c r="ADW40" i="2"/>
  <c r="KH78" i="2"/>
  <c r="ADZ40" i="2"/>
  <c r="AWW6" i="2"/>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XW19" i="2"/>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YQ61"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XX20" i="2"/>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XY20" i="2"/>
  <c r="ADV26" i="2"/>
  <c r="ASZ27" i="2"/>
  <c r="PF53" i="2"/>
  <c r="AIF72" i="2"/>
  <c r="AIG72" i="2" s="1"/>
  <c r="AIP72" i="2" s="1"/>
  <c r="ZA65" i="2"/>
  <c r="YY67" i="2"/>
  <c r="YZ68" i="2"/>
  <c r="ANL19" i="2"/>
  <c r="ANP19" i="2" s="1"/>
  <c r="ADX28" i="2"/>
  <c r="ADZ27" i="2"/>
  <c r="ANV33" i="2"/>
  <c r="KJ33" i="2"/>
  <c r="FL40" i="2"/>
  <c r="HU40" i="2" s="1"/>
  <c r="ASF12" i="2"/>
  <c r="UE60" i="2"/>
  <c r="UE20" i="2" s="1"/>
  <c r="AXV20" i="2"/>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DN27" i="2" s="1"/>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BDM34" i="2"/>
  <c r="BDN33"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XV19"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BDU27" i="2"/>
  <c r="BDV27" i="2"/>
  <c r="BDW27"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XU7" i="2"/>
  <c r="AWW7"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Z20" i="2"/>
  <c r="AXT61" i="2"/>
  <c r="AXU61" i="2" s="1"/>
  <c r="AXZ21" i="2"/>
  <c r="AYC21" i="2"/>
  <c r="AYB21" i="2"/>
  <c r="AYF21" i="2" s="1"/>
  <c r="AYE21" i="2"/>
  <c r="AXV21" i="2"/>
  <c r="AXY21" i="2"/>
  <c r="AYL21" i="2"/>
  <c r="AXX21" i="2"/>
  <c r="AXW21" i="2"/>
  <c r="AYH21" i="2"/>
  <c r="AYK21" i="2"/>
  <c r="AYN21" i="2"/>
  <c r="AYD21" i="2"/>
  <c r="AYG21" i="2"/>
  <c r="AYJ21" i="2"/>
  <c r="AYI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AXY19" i="2"/>
  <c r="PF80" i="2"/>
  <c r="BBY38" i="2"/>
  <c r="BBT39" i="2"/>
  <c r="ASM38" i="2"/>
  <c r="ASL38" i="2"/>
  <c r="ASK38" i="2"/>
  <c r="ADK72" i="2"/>
  <c r="BCS27" i="2"/>
  <c r="BDK27" i="2" s="1"/>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ADS79" i="2" l="1"/>
  <c r="AKN7" i="2"/>
  <c r="ADS80" i="2"/>
  <c r="AIP66" i="2"/>
  <c r="HU12" i="2"/>
  <c r="YQ60" i="2"/>
  <c r="AIQ66" i="2"/>
  <c r="AYU21" i="2"/>
  <c r="YQ58" i="2"/>
  <c r="AIL66" i="2"/>
  <c r="AIL68" i="2"/>
  <c r="AIK68" i="2"/>
  <c r="AIH65" i="2"/>
  <c r="AII66" i="2"/>
  <c r="AII68" i="2"/>
  <c r="AIH66" i="2"/>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AXZ12" i="2"/>
  <c r="PG46" i="2"/>
  <c r="PG6" i="2" s="1"/>
  <c r="AND65" i="2"/>
  <c r="ANE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IN65" i="2"/>
  <c r="AIR65" i="2" s="1"/>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IN66" i="2"/>
  <c r="AIR66" i="2" s="1"/>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AYA20"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IM68"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XW61" i="2"/>
  <c r="AYC61" i="2"/>
  <c r="AXX61" i="2"/>
  <c r="AYI61" i="2"/>
  <c r="AYH61" i="2"/>
  <c r="AYK61" i="2"/>
  <c r="AYJ61" i="2"/>
  <c r="AYM61" i="2"/>
  <c r="AXV61" i="2"/>
  <c r="AYE61" i="2"/>
  <c r="AYG61" i="2"/>
  <c r="AYD61" i="2"/>
  <c r="AYB61" i="2"/>
  <c r="AYF61" i="2" s="1"/>
  <c r="AYL61"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M6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AYA21"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18" i="2"/>
  <c r="DY19" i="2"/>
  <c r="DY25" i="2"/>
  <c r="DY28" i="2"/>
  <c r="DY27" i="2"/>
  <c r="DY26" i="2"/>
  <c r="DY31" i="2"/>
  <c r="DY34" i="2"/>
  <c r="DY33" i="2"/>
  <c r="DY32" i="2"/>
  <c r="DY11" i="2"/>
  <c r="AIM65" i="2" l="1"/>
  <c r="AXW39" i="2"/>
  <c r="AXZ40" i="2"/>
  <c r="AXV40" i="2"/>
  <c r="AYB40" i="2" s="1"/>
  <c r="AXX40" i="2"/>
  <c r="AYE40" i="2"/>
  <c r="AYC40" i="2"/>
  <c r="AXY39" i="2"/>
  <c r="AXX38" i="2"/>
  <c r="AYD40" i="2"/>
  <c r="AXV39" i="2"/>
  <c r="AXX39" i="2"/>
  <c r="AXY38" i="2"/>
  <c r="AYM40" i="2"/>
  <c r="AXZ39" i="2"/>
  <c r="AYA39" i="2" s="1"/>
  <c r="AXZ38" i="2"/>
  <c r="AYA38" i="2" s="1"/>
  <c r="AXW38" i="2"/>
  <c r="AXV38" i="2"/>
  <c r="AYB38" i="2" s="1"/>
  <c r="AYF38" i="2" s="1"/>
  <c r="ANO44" i="2"/>
  <c r="AXW40" i="2"/>
  <c r="ANM44" i="2"/>
  <c r="AYA12" i="2"/>
  <c r="AXT52" i="2" s="1"/>
  <c r="AXU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F52" i="2" s="1"/>
  <c r="AOJ52" i="2" s="1"/>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YF40" i="2"/>
  <c r="BDT28" i="2"/>
  <c r="BDX28" i="2" s="1"/>
  <c r="BDY28" i="2" s="1"/>
  <c r="AYF7" i="2"/>
  <c r="ATK80" i="2"/>
  <c r="ATF80" i="2"/>
  <c r="ASZ80" i="2"/>
  <c r="ATG80" i="2"/>
  <c r="ATE80" i="2"/>
  <c r="ATO80" i="2"/>
  <c r="ASY80" i="2"/>
  <c r="ASX80" i="2"/>
  <c r="ATM80" i="2"/>
  <c r="ATL80" i="2"/>
  <c r="ATN80" i="2"/>
  <c r="ATJ80" i="2"/>
  <c r="ATI80" i="2"/>
  <c r="ATD80" i="2"/>
  <c r="ATH80" i="2" s="1"/>
  <c r="AJR46" i="2"/>
  <c r="AYC52" i="2"/>
  <c r="AYE52" i="2"/>
  <c r="AYD52"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S65"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AIT65"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IW65" i="2"/>
  <c r="AEO72" i="2"/>
  <c r="ANM53" i="2"/>
  <c r="AIV65" i="2"/>
  <c r="AIU65" i="2"/>
  <c r="AIX66"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CU33" i="2"/>
  <c r="BBZ37" i="2"/>
  <c r="AXG26" i="2"/>
  <c r="BCA38" i="2"/>
  <c r="IW27" i="2"/>
  <c r="BCV33" i="2"/>
  <c r="BCF12" i="2"/>
  <c r="BCJ12" i="2" s="1"/>
  <c r="BCA37" i="2"/>
  <c r="BCV19" i="2"/>
  <c r="BCC37" i="2"/>
  <c r="BCX19" i="2"/>
  <c r="BCX33"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NL67" i="2"/>
  <c r="ANP67" i="2" s="1"/>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T34" i="2"/>
  <c r="BDA34" i="2"/>
  <c r="BDC34" i="2"/>
  <c r="BDB34" i="2"/>
  <c r="BCW34" i="2"/>
  <c r="BCV34" i="2"/>
  <c r="BCU34" i="2"/>
  <c r="BCX34" i="2"/>
  <c r="BCX32" i="2"/>
  <c r="BCW32" i="2"/>
  <c r="BCT32"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IU66"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OF53" i="2" l="1"/>
  <c r="AOJ53" i="2" s="1"/>
  <c r="AOK53" i="2" s="1"/>
  <c r="AOK52" i="2"/>
  <c r="SS6" i="2"/>
  <c r="BCU32" i="2"/>
  <c r="BCV32" i="2"/>
  <c r="BDK34" i="2"/>
  <c r="BCW33" i="2"/>
  <c r="BCY33" i="2" s="1"/>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AXI53" i="2"/>
  <c r="BCC26" i="2"/>
  <c r="AEU67" i="2"/>
  <c r="AEU27" i="2" s="1"/>
  <c r="AEU66" i="2"/>
  <c r="AJH78" i="2"/>
  <c r="AJL78" i="2" s="1"/>
  <c r="AJG79" i="2"/>
  <c r="ASY78" i="2"/>
  <c r="ASG47" i="2"/>
  <c r="AXR26" i="2"/>
  <c r="AXN26" i="2"/>
  <c r="BCC18" i="2"/>
  <c r="SS38" i="2"/>
  <c r="ASF46" i="2"/>
  <c r="ASD46" i="2"/>
  <c r="ASG44" i="2"/>
  <c r="ASD44" i="2"/>
  <c r="ASF45" i="2"/>
  <c r="ASH47" i="2"/>
  <c r="ASD47" i="2"/>
  <c r="AXK53"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BCY34"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AXB53" i="2" l="1"/>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IL4" i="2" l="1"/>
  <c r="AXG51" i="2"/>
  <c r="SC3" i="2"/>
  <c r="SE3" i="2"/>
  <c r="SF3" i="2"/>
  <c r="SG3" i="2"/>
  <c r="AOQ52" i="2"/>
  <c r="AOQ12" i="2" s="1"/>
  <c r="AOR12" i="2" s="1"/>
  <c r="AOQ53" i="2"/>
  <c r="AOQ13" i="2" s="1"/>
  <c r="XC3" i="2"/>
  <c r="XD3" i="2"/>
  <c r="XB3" i="2"/>
  <c r="XA3" i="2"/>
  <c r="XE3" i="2"/>
  <c r="NI8" i="2"/>
  <c r="ANW65" i="2"/>
  <c r="ANW25" i="2" s="1"/>
  <c r="SD4" i="2"/>
  <c r="SC4" i="2"/>
  <c r="SE4" i="2"/>
  <c r="SG4" i="2"/>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XF3"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SI4" i="2" l="1"/>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1" i="2" l="1"/>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IS6" i="2"/>
  <c r="IS7" i="2"/>
  <c r="DT4" i="2"/>
  <c r="DS4" i="2"/>
  <c r="DR4" i="2"/>
  <c r="DS6" i="2"/>
  <c r="DT6" i="2"/>
  <c r="DR6" i="2"/>
  <c r="DS7" i="2"/>
  <c r="DR7" i="2"/>
  <c r="DT7" i="2"/>
  <c r="DS8" i="2"/>
  <c r="DT3" i="2"/>
  <c r="DT8" i="2"/>
  <c r="DS3" i="2"/>
  <c r="DR3" i="2"/>
  <c r="DR8" i="2"/>
  <c r="DS5" i="2"/>
  <c r="DT5" i="2"/>
  <c r="DR5" i="2"/>
  <c r="IS4" i="2"/>
  <c r="IS8" i="2"/>
  <c r="IS5" i="2"/>
  <c r="IS3" i="2"/>
  <c r="AXT11" i="2" l="1"/>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R12" i="2"/>
  <c r="DW16" i="2"/>
  <c r="DW15" i="2"/>
  <c r="AQY6" i="2" l="1"/>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IS25" i="2"/>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BAN7" i="2" l="1"/>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IU20" i="2"/>
  <c r="R67" i="28" s="1"/>
  <c r="BBE25" i="2"/>
  <c r="IU19" i="2"/>
  <c r="R64" i="28" s="1"/>
  <c r="IU21" i="2"/>
  <c r="R65"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U7" i="2" s="1"/>
  <c r="BAS7" i="2"/>
  <c r="BAR7" i="2"/>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DW21" i="2"/>
  <c r="DW20" i="2"/>
  <c r="DW19" i="2"/>
  <c r="DW18" i="2"/>
  <c r="BFM8" i="2" l="1"/>
  <c r="BAT3" i="2"/>
  <c r="BFN8" i="2"/>
  <c r="CN73" i="28"/>
  <c r="BK17" i="26" s="1"/>
  <c r="BAU3" i="2"/>
  <c r="BFO8" i="2"/>
  <c r="CO73" i="28"/>
  <c r="BFP8" i="2"/>
  <c r="BFR8" i="2" s="1"/>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S8" i="2" l="1"/>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<sst xmlns="http://schemas.openxmlformats.org/spreadsheetml/2006/main" count="4234" uniqueCount="382">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</sst>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8">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11" fillId="9"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13" fillId="8" borderId="0" xfId="3" applyFont="1" applyFill="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8" fillId="0" borderId="19" xfId="3" applyFont="1" applyBorder="1" applyAlignment="1" applyProtection="1">
      <alignment horizontal="center" vertical="center"/>
      <protection hidden="1"/>
    </xf>
    <xf numFmtId="0" fontId="13" fillId="8" borderId="19"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11" fillId="9" borderId="20" xfId="3" applyFont="1" applyFill="1" applyBorder="1" applyAlignment="1" applyProtection="1">
      <alignment horizontal="center" vertical="center"/>
      <protection hidden="1"/>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left" vertical="center"/>
      <protection locked="0"/>
    </xf>
    <xf numFmtId="0" fontId="9" fillId="4" borderId="13" xfId="3" applyFont="1" applyFill="1" applyBorder="1" applyAlignment="1" applyProtection="1">
      <alignment horizontal="center" vertical="center"/>
      <protection locked="0"/>
    </xf>
    <xf numFmtId="0" fontId="13" fillId="4" borderId="13" xfId="3" applyFont="1" applyFill="1" applyBorder="1" applyAlignment="1" applyProtection="1">
      <alignment horizontal="center" vertical="center"/>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3" fontId="13" fillId="4" borderId="13" xfId="3" applyNumberFormat="1" applyFont="1" applyFill="1" applyBorder="1" applyAlignment="1" applyProtection="1">
      <alignment horizontal="center" vertical="center" wrapText="1"/>
      <protection hidden="1"/>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xf numFmtId="0" fontId="1" fillId="0" borderId="9" xfId="5" applyBorder="1" applyAlignment="1">
      <alignment horizontal="center"/>
    </xf>
    <xf numFmtId="0" fontId="1" fillId="0" borderId="12" xfId="5"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0" borderId="58" xfId="3" applyFont="1" applyBorder="1" applyAlignment="1" applyProtection="1">
      <alignment horizontal="center" vertical="center"/>
      <protection locked="0"/>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353</v>
      </c>
      <c r="C3" s="18"/>
      <c r="D3" s="14"/>
      <c r="E3" s="14"/>
      <c r="F3" s="277"/>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50" t="s">
        <v>367</v>
      </c>
      <c r="L7" s="350"/>
    </row>
    <row r="8" spans="1:12" ht="15" customHeight="1" x14ac:dyDescent="0.2">
      <c r="B8" s="165">
        <v>1</v>
      </c>
      <c r="C8" s="165" t="s">
        <v>205</v>
      </c>
      <c r="D8" s="166"/>
      <c r="F8" s="164">
        <v>6</v>
      </c>
      <c r="K8" s="4" t="s">
        <v>368</v>
      </c>
    </row>
    <row r="9" spans="1:12" ht="15" customHeight="1" x14ac:dyDescent="0.2">
      <c r="B9" s="165">
        <v>2</v>
      </c>
      <c r="C9" s="165" t="s">
        <v>206</v>
      </c>
      <c r="D9" s="166"/>
      <c r="F9" s="164">
        <v>4</v>
      </c>
      <c r="L9" s="330" t="s">
        <v>369</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40" t="s">
        <v>356</v>
      </c>
      <c r="G15" s="340"/>
      <c r="H15" s="340"/>
      <c r="I15" s="340"/>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326</v>
      </c>
      <c r="D37" s="166"/>
      <c r="F37" s="164"/>
      <c r="G37" s="183"/>
      <c r="H37" s="12"/>
      <c r="I37" s="12"/>
    </row>
    <row r="38" spans="2:9" ht="15" customHeight="1" x14ac:dyDescent="0.2">
      <c r="B38" s="165"/>
      <c r="C38" s="172" t="s">
        <v>177</v>
      </c>
      <c r="D38" s="165" t="s">
        <v>327</v>
      </c>
      <c r="F38" s="164">
        <v>24</v>
      </c>
      <c r="G38" s="183"/>
      <c r="H38" s="12"/>
      <c r="I38" s="12"/>
    </row>
    <row r="39" spans="2:9" ht="15" customHeight="1" x14ac:dyDescent="0.2">
      <c r="B39" s="165"/>
      <c r="C39" s="172" t="s">
        <v>177</v>
      </c>
      <c r="D39" s="165" t="s">
        <v>328</v>
      </c>
      <c r="F39" s="164">
        <v>16</v>
      </c>
      <c r="G39" s="183"/>
      <c r="H39" s="12"/>
      <c r="I39" s="12"/>
    </row>
    <row r="40" spans="2:9" ht="15" customHeight="1" thickBot="1" x14ac:dyDescent="0.25">
      <c r="B40" s="278"/>
      <c r="C40" s="279" t="s">
        <v>177</v>
      </c>
      <c r="D40" s="278" t="s">
        <v>329</v>
      </c>
      <c r="F40" s="280">
        <v>8</v>
      </c>
      <c r="G40" s="183"/>
      <c r="H40" s="12"/>
      <c r="I40" s="12"/>
    </row>
    <row r="41" spans="2:9" ht="15" customHeight="1" x14ac:dyDescent="0.2">
      <c r="B41" s="282">
        <v>5</v>
      </c>
      <c r="C41" s="283" t="s">
        <v>330</v>
      </c>
      <c r="D41" s="284"/>
      <c r="E41" s="285"/>
      <c r="F41" s="298"/>
      <c r="G41" s="341" t="s">
        <v>361</v>
      </c>
      <c r="H41" s="342"/>
      <c r="I41" s="343"/>
    </row>
    <row r="42" spans="2:9" ht="15" customHeight="1" x14ac:dyDescent="0.2">
      <c r="B42" s="286"/>
      <c r="C42" s="287" t="s">
        <v>177</v>
      </c>
      <c r="D42" s="288" t="s">
        <v>331</v>
      </c>
      <c r="E42" s="289"/>
      <c r="F42" s="299">
        <v>8</v>
      </c>
      <c r="G42" s="344"/>
      <c r="H42" s="345"/>
      <c r="I42" s="346"/>
    </row>
    <row r="43" spans="2:9" ht="15" customHeight="1" x14ac:dyDescent="0.2">
      <c r="B43" s="286"/>
      <c r="C43" s="287" t="s">
        <v>177</v>
      </c>
      <c r="D43" s="288" t="s">
        <v>332</v>
      </c>
      <c r="E43" s="289"/>
      <c r="F43" s="299">
        <v>4</v>
      </c>
      <c r="G43" s="344"/>
      <c r="H43" s="345"/>
      <c r="I43" s="346"/>
    </row>
    <row r="44" spans="2:9" ht="15" customHeight="1" x14ac:dyDescent="0.2">
      <c r="B44" s="286"/>
      <c r="C44" s="287" t="s">
        <v>177</v>
      </c>
      <c r="D44" s="288" t="s">
        <v>333</v>
      </c>
      <c r="E44" s="289"/>
      <c r="F44" s="299">
        <v>2</v>
      </c>
      <c r="G44" s="344"/>
      <c r="H44" s="345"/>
      <c r="I44" s="346"/>
    </row>
    <row r="45" spans="2:9" ht="15" customHeight="1" x14ac:dyDescent="0.2">
      <c r="B45" s="286">
        <v>6</v>
      </c>
      <c r="C45" s="288" t="s">
        <v>334</v>
      </c>
      <c r="D45" s="288"/>
      <c r="E45" s="289"/>
      <c r="F45" s="299"/>
      <c r="G45" s="344"/>
      <c r="H45" s="345"/>
      <c r="I45" s="346"/>
    </row>
    <row r="46" spans="2:9" ht="15" customHeight="1" x14ac:dyDescent="0.2">
      <c r="B46" s="286"/>
      <c r="C46" s="287" t="s">
        <v>177</v>
      </c>
      <c r="D46" s="288" t="s">
        <v>335</v>
      </c>
      <c r="E46" s="289"/>
      <c r="F46" s="299">
        <v>8</v>
      </c>
      <c r="G46" s="344"/>
      <c r="H46" s="345"/>
      <c r="I46" s="346"/>
    </row>
    <row r="47" spans="2:9" ht="15" customHeight="1" x14ac:dyDescent="0.2">
      <c r="B47" s="286"/>
      <c r="C47" s="287" t="s">
        <v>177</v>
      </c>
      <c r="D47" s="288" t="s">
        <v>336</v>
      </c>
      <c r="E47" s="289"/>
      <c r="F47" s="299">
        <v>4</v>
      </c>
      <c r="G47" s="344"/>
      <c r="H47" s="345"/>
      <c r="I47" s="346"/>
    </row>
    <row r="48" spans="2:9" ht="15" customHeight="1" x14ac:dyDescent="0.2">
      <c r="B48" s="286">
        <v>7</v>
      </c>
      <c r="C48" s="288" t="s">
        <v>337</v>
      </c>
      <c r="D48" s="288"/>
      <c r="E48" s="289"/>
      <c r="F48" s="299"/>
      <c r="G48" s="344"/>
      <c r="H48" s="345"/>
      <c r="I48" s="346"/>
    </row>
    <row r="49" spans="2:9" ht="15" customHeight="1" x14ac:dyDescent="0.2">
      <c r="B49" s="286"/>
      <c r="C49" s="287" t="s">
        <v>177</v>
      </c>
      <c r="D49" s="288" t="s">
        <v>338</v>
      </c>
      <c r="E49" s="289"/>
      <c r="F49" s="299">
        <v>8</v>
      </c>
      <c r="G49" s="344"/>
      <c r="H49" s="345"/>
      <c r="I49" s="346"/>
    </row>
    <row r="50" spans="2:9" ht="15" customHeight="1" thickBot="1" x14ac:dyDescent="0.25">
      <c r="B50" s="290"/>
      <c r="C50" s="291" t="s">
        <v>177</v>
      </c>
      <c r="D50" s="292" t="s">
        <v>339</v>
      </c>
      <c r="E50" s="293"/>
      <c r="F50" s="300">
        <v>4</v>
      </c>
      <c r="G50" s="347"/>
      <c r="H50" s="348"/>
      <c r="I50" s="349"/>
    </row>
    <row r="51" spans="2:9" ht="15" customHeight="1" thickBot="1" x14ac:dyDescent="0.25">
      <c r="B51" s="12">
        <v>8</v>
      </c>
      <c r="C51" s="12" t="s">
        <v>211</v>
      </c>
      <c r="F51" s="281">
        <v>16</v>
      </c>
      <c r="G51" s="184" t="str">
        <f>IF(KOGameRule=1,"Not Applied in Your Selected Game Scenario","")</f>
        <v/>
      </c>
      <c r="H51" s="12"/>
      <c r="I51" s="12"/>
    </row>
    <row r="52" spans="2:9" ht="15" customHeight="1" x14ac:dyDescent="0.2">
      <c r="B52" s="282">
        <v>9</v>
      </c>
      <c r="C52" s="283" t="s">
        <v>212</v>
      </c>
      <c r="D52" s="284"/>
      <c r="E52" s="285"/>
      <c r="F52" s="298">
        <v>24</v>
      </c>
      <c r="G52" s="341" t="s">
        <v>361</v>
      </c>
      <c r="H52" s="342"/>
      <c r="I52" s="343"/>
    </row>
    <row r="53" spans="2:9" ht="15" customHeight="1" x14ac:dyDescent="0.2">
      <c r="B53" s="286">
        <v>10</v>
      </c>
      <c r="C53" s="288" t="s">
        <v>213</v>
      </c>
      <c r="D53" s="294"/>
      <c r="E53" s="289"/>
      <c r="F53" s="299">
        <v>24</v>
      </c>
      <c r="G53" s="344"/>
      <c r="H53" s="345"/>
      <c r="I53" s="346"/>
    </row>
    <row r="54" spans="2:9" ht="15" customHeight="1" x14ac:dyDescent="0.2">
      <c r="B54" s="286">
        <v>11</v>
      </c>
      <c r="C54" s="288" t="s">
        <v>214</v>
      </c>
      <c r="D54" s="294"/>
      <c r="E54" s="289"/>
      <c r="F54" s="301">
        <f>SUM(F55:F58)</f>
        <v>90</v>
      </c>
      <c r="G54" s="344"/>
      <c r="H54" s="345"/>
      <c r="I54" s="346"/>
    </row>
    <row r="55" spans="2:9" ht="15" customHeight="1" x14ac:dyDescent="0.2">
      <c r="B55" s="295"/>
      <c r="C55" s="287" t="s">
        <v>177</v>
      </c>
      <c r="D55" s="296" t="s">
        <v>200</v>
      </c>
      <c r="E55" s="289"/>
      <c r="F55" s="299">
        <v>6</v>
      </c>
      <c r="G55" s="344"/>
      <c r="H55" s="345"/>
      <c r="I55" s="346"/>
    </row>
    <row r="56" spans="2:9" ht="15" customHeight="1" x14ac:dyDescent="0.2">
      <c r="B56" s="295"/>
      <c r="C56" s="287" t="s">
        <v>177</v>
      </c>
      <c r="D56" s="296" t="s">
        <v>201</v>
      </c>
      <c r="E56" s="289"/>
      <c r="F56" s="299">
        <v>12</v>
      </c>
      <c r="G56" s="344"/>
      <c r="H56" s="345"/>
      <c r="I56" s="346"/>
    </row>
    <row r="57" spans="2:9" ht="15" customHeight="1" x14ac:dyDescent="0.2">
      <c r="B57" s="295"/>
      <c r="C57" s="287" t="s">
        <v>177</v>
      </c>
      <c r="D57" s="296" t="s">
        <v>202</v>
      </c>
      <c r="E57" s="289"/>
      <c r="F57" s="299">
        <v>24</v>
      </c>
      <c r="G57" s="344"/>
      <c r="H57" s="345"/>
      <c r="I57" s="346"/>
    </row>
    <row r="58" spans="2:9" ht="15" customHeight="1" x14ac:dyDescent="0.2">
      <c r="B58" s="295"/>
      <c r="C58" s="287" t="s">
        <v>177</v>
      </c>
      <c r="D58" s="296" t="s">
        <v>203</v>
      </c>
      <c r="E58" s="289"/>
      <c r="F58" s="299">
        <v>48</v>
      </c>
      <c r="G58" s="344"/>
      <c r="H58" s="345"/>
      <c r="I58" s="346"/>
    </row>
    <row r="59" spans="2:9" ht="15" customHeight="1" x14ac:dyDescent="0.2">
      <c r="B59" s="286">
        <v>12</v>
      </c>
      <c r="C59" s="294" t="s">
        <v>316</v>
      </c>
      <c r="D59" s="294"/>
      <c r="E59" s="289"/>
      <c r="F59" s="301">
        <f>SUM(F60:F62)</f>
        <v>42</v>
      </c>
      <c r="G59" s="344"/>
      <c r="H59" s="345"/>
      <c r="I59" s="346"/>
    </row>
    <row r="60" spans="2:9" ht="15" customHeight="1" x14ac:dyDescent="0.2">
      <c r="B60" s="295"/>
      <c r="C60" s="287" t="s">
        <v>177</v>
      </c>
      <c r="D60" s="296" t="s">
        <v>200</v>
      </c>
      <c r="E60" s="289"/>
      <c r="F60" s="299">
        <v>6</v>
      </c>
      <c r="G60" s="344"/>
      <c r="H60" s="345"/>
      <c r="I60" s="346"/>
    </row>
    <row r="61" spans="2:9" ht="15" customHeight="1" x14ac:dyDescent="0.2">
      <c r="B61" s="295"/>
      <c r="C61" s="287" t="s">
        <v>177</v>
      </c>
      <c r="D61" s="296" t="s">
        <v>317</v>
      </c>
      <c r="E61" s="289"/>
      <c r="F61" s="299">
        <v>12</v>
      </c>
      <c r="G61" s="344"/>
      <c r="H61" s="345"/>
      <c r="I61" s="346"/>
    </row>
    <row r="62" spans="2:9" ht="15" customHeight="1" x14ac:dyDescent="0.2">
      <c r="B62" s="295"/>
      <c r="C62" s="287" t="s">
        <v>177</v>
      </c>
      <c r="D62" s="296" t="s">
        <v>318</v>
      </c>
      <c r="E62" s="289"/>
      <c r="F62" s="299">
        <v>24</v>
      </c>
      <c r="G62" s="344"/>
      <c r="H62" s="345"/>
      <c r="I62" s="346"/>
    </row>
    <row r="63" spans="2:9" ht="15" customHeight="1" x14ac:dyDescent="0.2">
      <c r="B63" s="286">
        <v>13</v>
      </c>
      <c r="C63" s="294" t="s">
        <v>340</v>
      </c>
      <c r="D63" s="294"/>
      <c r="E63" s="289"/>
      <c r="F63" s="301">
        <f>SUM(F64:F65)</f>
        <v>18</v>
      </c>
      <c r="G63" s="344"/>
      <c r="H63" s="345"/>
      <c r="I63" s="346"/>
    </row>
    <row r="64" spans="2:9" ht="15" customHeight="1" x14ac:dyDescent="0.2">
      <c r="B64" s="295"/>
      <c r="C64" s="287" t="s">
        <v>177</v>
      </c>
      <c r="D64" s="296" t="s">
        <v>200</v>
      </c>
      <c r="E64" s="289"/>
      <c r="F64" s="299">
        <v>6</v>
      </c>
      <c r="G64" s="344"/>
      <c r="H64" s="345"/>
      <c r="I64" s="346"/>
    </row>
    <row r="65" spans="2:9" ht="15" customHeight="1" x14ac:dyDescent="0.2">
      <c r="B65" s="295"/>
      <c r="C65" s="287" t="s">
        <v>177</v>
      </c>
      <c r="D65" s="296" t="s">
        <v>317</v>
      </c>
      <c r="E65" s="289"/>
      <c r="F65" s="299">
        <v>12</v>
      </c>
      <c r="G65" s="344"/>
      <c r="H65" s="345"/>
      <c r="I65" s="346"/>
    </row>
    <row r="66" spans="2:9" ht="15" customHeight="1" thickBot="1" x14ac:dyDescent="0.25">
      <c r="B66" s="290">
        <v>14</v>
      </c>
      <c r="C66" s="292" t="s">
        <v>215</v>
      </c>
      <c r="D66" s="297"/>
      <c r="E66" s="293"/>
      <c r="F66" s="300">
        <v>0</v>
      </c>
      <c r="G66" s="347"/>
      <c r="H66" s="348"/>
      <c r="I66" s="349"/>
    </row>
    <row r="67" spans="2:9" ht="15" customHeight="1" x14ac:dyDescent="0.2">
      <c r="B67" s="236" t="s">
        <v>354</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347</v>
      </c>
      <c r="F8" s="194"/>
      <c r="G8" s="194"/>
      <c r="H8" s="238" t="s">
        <v>348</v>
      </c>
      <c r="I8" s="239"/>
      <c r="J8" s="238"/>
      <c r="K8" s="238"/>
      <c r="L8" s="238"/>
      <c r="M8" s="238"/>
      <c r="N8" s="238"/>
      <c r="O8" s="37"/>
    </row>
    <row r="9" spans="2:15" x14ac:dyDescent="0.25">
      <c r="B9" s="194"/>
      <c r="C9" s="194" t="s">
        <v>232</v>
      </c>
      <c r="D9" s="194" t="s">
        <v>231</v>
      </c>
      <c r="E9" s="195" t="s">
        <v>371</v>
      </c>
      <c r="F9" s="194"/>
      <c r="G9" s="194"/>
      <c r="H9" s="238" t="s">
        <v>370</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364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363</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365</v>
      </c>
      <c r="H33" s="217" t="s">
        <v>366</v>
      </c>
    </row>
    <row r="35" spans="2:8" ht="15.75" x14ac:dyDescent="0.25">
      <c r="B35" s="408" t="s">
        <v>349</v>
      </c>
      <c r="C35" s="408"/>
      <c r="D35" s="408"/>
      <c r="E35" s="408"/>
      <c r="F35" s="408"/>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3" customWidth="1"/>
    <col min="2" max="112" width="8.85546875" style="323" customWidth="1"/>
    <col min="113" max="119" width="8.85546875" style="329" customWidth="1"/>
    <col min="120" max="240" width="8.85546875" style="323" customWidth="1"/>
    <col min="241" max="247" width="8.85546875" style="329" customWidth="1"/>
    <col min="248" max="368" width="8.85546875" style="323" customWidth="1"/>
    <col min="369" max="375" width="8.85546875" style="329" customWidth="1"/>
    <col min="376" max="496" width="8.85546875" style="323" customWidth="1"/>
    <col min="497" max="503" width="8.85546875" style="329" customWidth="1"/>
    <col min="504" max="624" width="8.85546875" style="323" customWidth="1"/>
    <col min="625" max="631" width="8.85546875" style="329" customWidth="1"/>
    <col min="632" max="752" width="8.85546875" style="323" customWidth="1"/>
    <col min="753" max="759" width="8.85546875" style="329" customWidth="1"/>
    <col min="760" max="880" width="8.85546875" style="323" customWidth="1"/>
    <col min="881" max="887" width="8.85546875" style="329" customWidth="1"/>
    <col min="888" max="1008" width="8.85546875" style="323" customWidth="1"/>
    <col min="1009" max="1015" width="8.85546875" style="329" customWidth="1"/>
    <col min="1016" max="1136" width="8.85546875" style="323" customWidth="1"/>
    <col min="1137" max="1143" width="8.85546875" style="329" customWidth="1"/>
    <col min="1144" max="1264" width="8.85546875" style="323" customWidth="1"/>
    <col min="1265" max="1271" width="8.85546875" style="329" customWidth="1"/>
    <col min="1272" max="1392" width="8.85546875" style="323" customWidth="1"/>
    <col min="1393" max="1399" width="8.85546875" style="329" customWidth="1"/>
    <col min="1400" max="1520" width="8.85546875" style="323" customWidth="1"/>
    <col min="1521" max="1527" width="8.85546875" style="329" customWidth="1"/>
    <col min="1528" max="1536" width="8.85546875" style="323" customWidth="1"/>
    <col min="1537" max="16384" width="9.140625" style="323"/>
  </cols>
  <sheetData>
    <row r="1" spans="1:1536" x14ac:dyDescent="0.2">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x14ac:dyDescent="0.2">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x14ac:dyDescent="0.2">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x14ac:dyDescent="0.2">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x14ac:dyDescent="0.2">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x14ac:dyDescent="0.2">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x14ac:dyDescent="0.2">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x14ac:dyDescent="0.2">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x14ac:dyDescent="0.2">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x14ac:dyDescent="0.2">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x14ac:dyDescent="0.2">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2">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x14ac:dyDescent="0.2">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x14ac:dyDescent="0.2">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x14ac:dyDescent="0.2">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x14ac:dyDescent="0.2">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x14ac:dyDescent="0.2">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x14ac:dyDescent="0.2">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x14ac:dyDescent="0.2">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x14ac:dyDescent="0.2">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x14ac:dyDescent="0.2">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x14ac:dyDescent="0.2">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x14ac:dyDescent="0.2">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x14ac:dyDescent="0.2">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x14ac:dyDescent="0.2">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x14ac:dyDescent="0.2">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x14ac:dyDescent="0.2">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x14ac:dyDescent="0.2">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x14ac:dyDescent="0.2">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x14ac:dyDescent="0.2">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x14ac:dyDescent="0.2">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x14ac:dyDescent="0.2">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x14ac:dyDescent="0.2">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x14ac:dyDescent="0.2">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x14ac:dyDescent="0.2">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x14ac:dyDescent="0.2">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x14ac:dyDescent="0.2">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x14ac:dyDescent="0.2">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x14ac:dyDescent="0.2">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x14ac:dyDescent="0.2">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x14ac:dyDescent="0.2">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5"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Håvard (ChatGPT)</v>
      </c>
      <c r="G7" s="146">
        <f ca="1">E7</f>
        <v>1</v>
      </c>
    </row>
    <row r="8" spans="1:7" x14ac:dyDescent="0.25">
      <c r="A8" s="144">
        <f>IF('Player Scoreboard'!C11&lt;&gt;"",'Player Scoreboard'!B11,"")</f>
        <v>2</v>
      </c>
      <c r="B8" s="144">
        <f ca="1">IF('Player Scoreboard'!C11&lt;&gt;"",RANK('Player Scoreboard'!D11,'Player Scoreboard'!D10:D19),"")</f>
        <v>2</v>
      </c>
      <c r="C8" s="144">
        <f ca="1">SUMPRODUCT((B7:B16=B8)*('Player Scoreboard'!H10:H19&gt;'Player Scoreboard'!H11))</f>
        <v>0</v>
      </c>
      <c r="D8" s="144">
        <f ca="1">SUMPRODUCT((B7:B16=B8)*(C7:C16=C8)*(A7:A16&lt;A8))</f>
        <v>0</v>
      </c>
      <c r="E8" s="144">
        <f t="shared" ref="E8:E16" ca="1" si="0">B8+C8+D8</f>
        <v>2</v>
      </c>
      <c r="F8" s="145" t="str">
        <f>'Player Scoreboard'!C11</f>
        <v>Levi (happy go lucky)</v>
      </c>
      <c r="G8" s="146">
        <f t="shared" ref="G8:G16" ca="1" si="1">E8</f>
        <v>2</v>
      </c>
    </row>
    <row r="9" spans="1:7" x14ac:dyDescent="0.25">
      <c r="A9" s="144">
        <f>IF('Player Scoreboard'!C12&lt;&gt;"",'Player Scoreboard'!B12,"")</f>
        <v>3</v>
      </c>
      <c r="B9" s="144">
        <f ca="1">IF('Player Scoreboard'!C12&lt;&gt;"",RANK('Player Scoreboard'!D12,'Player Scoreboard'!D10:D19),"")</f>
        <v>7</v>
      </c>
      <c r="C9" s="144">
        <f ca="1">SUMPRODUCT((B7:B16=B9)*('Player Scoreboard'!H10:H19&gt;'Player Scoreboard'!H12))</f>
        <v>0</v>
      </c>
      <c r="D9" s="144">
        <f ca="1">SUMPRODUCT((B7:B16=B9)*(C7:C16=C9)*(A7:A16&lt;A9))</f>
        <v>0</v>
      </c>
      <c r="E9" s="144">
        <f t="shared" ca="1" si="0"/>
        <v>7</v>
      </c>
      <c r="F9" s="145" t="str">
        <f>'Player Scoreboard'!C12</f>
        <v>Iben</v>
      </c>
      <c r="G9" s="146">
        <f t="shared" ca="1" si="1"/>
        <v>7</v>
      </c>
    </row>
    <row r="10" spans="1:7" x14ac:dyDescent="0.25">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25">
      <c r="A11" s="144">
        <f>IF('Player Scoreboard'!C14&lt;&gt;"",'Player Scoreboard'!B14,"")</f>
        <v>5</v>
      </c>
      <c r="B11" s="144">
        <f ca="1">IF('Player Scoreboard'!C14&lt;&gt;"",RANK('Player Scoreboard'!D14,'Player Scoreboard'!D10:D19),"")</f>
        <v>9</v>
      </c>
      <c r="C11" s="144">
        <f ca="1">SUMPRODUCT((B7:B16=B11)*('Player Scoreboard'!H10:H19&gt;'Player Scoreboard'!H14))</f>
        <v>0</v>
      </c>
      <c r="D11" s="144">
        <f ca="1">SUMPRODUCT((B7:B16=B11)*(C7:C16=C11)*(A7:A16&lt;A11))</f>
        <v>0</v>
      </c>
      <c r="E11" s="144">
        <f t="shared" ca="1" si="0"/>
        <v>9</v>
      </c>
      <c r="F11" s="145" t="str">
        <f>'Player Scoreboard'!C14</f>
        <v>Kristoffer (Fasiten)</v>
      </c>
      <c r="G11" s="146">
        <f t="shared" ca="1" si="1"/>
        <v>9</v>
      </c>
    </row>
    <row r="12" spans="1:7" x14ac:dyDescent="0.25">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25">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Sverre</v>
      </c>
      <c r="G13" s="146">
        <f t="shared" ca="1" si="1"/>
        <v>3</v>
      </c>
    </row>
    <row r="14" spans="1:7" x14ac:dyDescent="0.25">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0</v>
      </c>
      <c r="E14" s="144">
        <f t="shared" ca="1" si="0"/>
        <v>4</v>
      </c>
      <c r="F14" s="145" t="str">
        <f>'Player Scoreboard'!C17</f>
        <v>Therese</v>
      </c>
      <c r="G14" s="146">
        <f t="shared" ca="1" si="1"/>
        <v>4</v>
      </c>
    </row>
    <row r="15" spans="1:7" x14ac:dyDescent="0.25">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2">
        <v>1</v>
      </c>
      <c r="C6" s="266" t="s">
        <v>372</v>
      </c>
      <c r="D6" s="267">
        <v>0</v>
      </c>
      <c r="E6" s="268">
        <v>0</v>
      </c>
      <c r="F6" s="269"/>
      <c r="G6" s="269"/>
      <c r="K6" s="257" t="s">
        <v>302</v>
      </c>
      <c r="L6" s="1" t="s">
        <v>303</v>
      </c>
    </row>
    <row r="7" spans="2:14" ht="15" customHeight="1" x14ac:dyDescent="0.25">
      <c r="B7" s="273">
        <v>2</v>
      </c>
      <c r="C7" s="270" t="s">
        <v>373</v>
      </c>
      <c r="D7" s="267">
        <v>0</v>
      </c>
      <c r="E7" s="268">
        <v>0</v>
      </c>
      <c r="F7" s="271"/>
      <c r="G7" s="271"/>
      <c r="L7" s="2" t="s">
        <v>304</v>
      </c>
    </row>
    <row r="8" spans="2:14" ht="15" customHeight="1" x14ac:dyDescent="0.25">
      <c r="B8" s="273">
        <v>3</v>
      </c>
      <c r="C8" s="270" t="s">
        <v>374</v>
      </c>
      <c r="D8" s="267">
        <v>0</v>
      </c>
      <c r="E8" s="268">
        <v>0</v>
      </c>
      <c r="F8" s="271"/>
      <c r="G8" s="271"/>
      <c r="K8" s="257" t="s">
        <v>302</v>
      </c>
      <c r="L8" s="2" t="s">
        <v>305</v>
      </c>
    </row>
    <row r="9" spans="2:14" ht="15" customHeight="1" x14ac:dyDescent="0.25">
      <c r="B9" s="273">
        <v>4</v>
      </c>
      <c r="C9" s="270" t="s">
        <v>375</v>
      </c>
      <c r="D9" s="267">
        <v>0</v>
      </c>
      <c r="E9" s="268">
        <v>0</v>
      </c>
      <c r="F9" s="271"/>
      <c r="G9" s="271"/>
      <c r="K9" s="257" t="s">
        <v>302</v>
      </c>
      <c r="L9" s="2" t="s">
        <v>306</v>
      </c>
    </row>
    <row r="10" spans="2:14" ht="15" customHeight="1" x14ac:dyDescent="0.25">
      <c r="B10" s="273">
        <v>5</v>
      </c>
      <c r="C10" s="270" t="s">
        <v>376</v>
      </c>
      <c r="D10" s="267">
        <v>0</v>
      </c>
      <c r="E10" s="268">
        <v>0</v>
      </c>
      <c r="F10" s="271"/>
      <c r="G10" s="271"/>
      <c r="L10" s="2" t="s">
        <v>307</v>
      </c>
    </row>
    <row r="11" spans="2:14" ht="15" customHeight="1" x14ac:dyDescent="0.25">
      <c r="B11" s="273">
        <v>6</v>
      </c>
      <c r="C11" s="270" t="s">
        <v>377</v>
      </c>
      <c r="D11" s="267">
        <v>0</v>
      </c>
      <c r="E11" s="268">
        <v>0</v>
      </c>
      <c r="F11" s="271"/>
      <c r="G11" s="271"/>
      <c r="K11" s="257"/>
      <c r="L11" s="2" t="s">
        <v>308</v>
      </c>
    </row>
    <row r="12" spans="2:14" ht="15" customHeight="1" x14ac:dyDescent="0.25">
      <c r="B12" s="273">
        <v>7</v>
      </c>
      <c r="C12" s="270" t="s">
        <v>378</v>
      </c>
      <c r="D12" s="267">
        <v>0</v>
      </c>
      <c r="E12" s="268">
        <v>0</v>
      </c>
      <c r="F12" s="271"/>
      <c r="G12" s="271"/>
      <c r="L12" s="2" t="s">
        <v>309</v>
      </c>
    </row>
    <row r="13" spans="2:14" ht="15" customHeight="1" x14ac:dyDescent="0.25">
      <c r="B13" s="273">
        <v>8</v>
      </c>
      <c r="C13" s="270" t="s">
        <v>379</v>
      </c>
      <c r="D13" s="267">
        <v>0</v>
      </c>
      <c r="E13" s="268">
        <v>0</v>
      </c>
      <c r="F13" s="271"/>
      <c r="G13" s="271"/>
      <c r="L13" s="258" t="s">
        <v>310</v>
      </c>
      <c r="M13" s="2" t="s">
        <v>311</v>
      </c>
    </row>
    <row r="14" spans="2:14" ht="15" customHeight="1" x14ac:dyDescent="0.25">
      <c r="B14" s="273">
        <v>9</v>
      </c>
      <c r="C14" s="270" t="s">
        <v>380</v>
      </c>
      <c r="D14" s="267">
        <v>0</v>
      </c>
      <c r="E14" s="268">
        <v>0</v>
      </c>
      <c r="F14" s="271"/>
      <c r="G14" s="271"/>
      <c r="L14" s="258" t="s">
        <v>310</v>
      </c>
      <c r="M14" s="2" t="s">
        <v>312</v>
      </c>
    </row>
    <row r="15" spans="2:14" ht="15" customHeight="1" x14ac:dyDescent="0.25">
      <c r="B15" s="273">
        <v>10</v>
      </c>
      <c r="C15" s="270" t="s">
        <v>381</v>
      </c>
      <c r="D15" s="267">
        <v>0</v>
      </c>
      <c r="E15" s="268">
        <v>0</v>
      </c>
      <c r="F15" s="271"/>
      <c r="G15" s="271"/>
      <c r="L15" s="258" t="s">
        <v>310</v>
      </c>
      <c r="M15" s="2" t="s">
        <v>313</v>
      </c>
    </row>
    <row r="16" spans="2:14" ht="15" customHeight="1" x14ac:dyDescent="0.25">
      <c r="E16" s="255"/>
      <c r="F16" s="255"/>
      <c r="G16" s="255"/>
      <c r="K16" s="257" t="s">
        <v>302</v>
      </c>
      <c r="L16" s="259" t="s">
        <v>314</v>
      </c>
    </row>
    <row r="17" spans="5:13" ht="15" customHeight="1" x14ac:dyDescent="0.25">
      <c r="E17" s="255"/>
      <c r="F17" s="255"/>
      <c r="G17" s="255"/>
    </row>
    <row r="18" spans="5:13" ht="15" customHeight="1" x14ac:dyDescent="0.25">
      <c r="E18" s="255"/>
      <c r="F18" s="255"/>
      <c r="G18" s="255"/>
      <c r="K18" s="249" t="s">
        <v>302</v>
      </c>
      <c r="L18" s="250" t="s">
        <v>315</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46" activePane="bottomRight" state="frozen"/>
      <selection pane="topRight" activeCell="N1" sqref="N1"/>
      <selection pane="bottomLeft" activeCell="A9" sqref="A9"/>
      <selection pane="bottomRight" activeCell="S71" sqref="S71"/>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85" t="s">
        <v>195</v>
      </c>
      <c r="C3" s="385"/>
      <c r="D3" s="385"/>
      <c r="E3" s="385"/>
      <c r="F3" s="385"/>
      <c r="G3" s="385"/>
      <c r="H3" s="385"/>
      <c r="I3" s="385"/>
      <c r="J3" s="125"/>
      <c r="K3" s="125"/>
      <c r="L3" s="125"/>
      <c r="M3" s="125"/>
      <c r="N3" s="395" t="s">
        <v>143</v>
      </c>
      <c r="O3" s="396"/>
      <c r="P3" s="396"/>
      <c r="Q3" s="396"/>
      <c r="R3" s="396"/>
      <c r="S3" s="396"/>
      <c r="T3" s="396"/>
      <c r="U3" s="396"/>
      <c r="V3" s="396"/>
      <c r="W3" s="396"/>
      <c r="X3" s="396"/>
      <c r="Y3" s="396"/>
      <c r="Z3" s="396"/>
      <c r="AA3" s="396"/>
      <c r="AB3" s="396"/>
      <c r="AC3" s="396"/>
      <c r="AD3" s="396"/>
      <c r="AE3" s="44"/>
      <c r="AF3" s="44"/>
      <c r="AG3" s="44"/>
      <c r="AH3" s="382"/>
      <c r="AI3" s="383"/>
      <c r="AJ3" s="383"/>
      <c r="AK3" s="383"/>
      <c r="AL3" s="383"/>
      <c r="AM3" s="44"/>
      <c r="AN3" s="44"/>
      <c r="AO3" s="44"/>
      <c r="AP3" s="44"/>
      <c r="AQ3" s="44"/>
      <c r="AR3" s="382"/>
      <c r="AS3" s="383"/>
      <c r="AT3" s="383"/>
      <c r="AU3" s="383"/>
      <c r="AV3" s="383"/>
      <c r="AW3" s="44"/>
      <c r="AX3" s="44"/>
      <c r="AY3" s="44"/>
      <c r="AZ3" s="44"/>
      <c r="BA3" s="44"/>
      <c r="BB3" s="382"/>
      <c r="BC3" s="383"/>
      <c r="BD3" s="383"/>
      <c r="BE3" s="383"/>
      <c r="BF3" s="383"/>
      <c r="BG3" s="44"/>
      <c r="BH3" s="44"/>
      <c r="BI3" s="44"/>
      <c r="BJ3" s="44"/>
      <c r="BK3" s="44"/>
      <c r="BL3" s="382"/>
      <c r="BM3" s="383"/>
      <c r="BN3" s="383"/>
      <c r="BO3" s="383"/>
      <c r="BP3" s="383"/>
      <c r="BQ3" s="44"/>
      <c r="BR3" s="44"/>
      <c r="BS3" s="44"/>
      <c r="BT3" s="44"/>
      <c r="BU3" s="44"/>
      <c r="BV3" s="382"/>
      <c r="BW3" s="383"/>
      <c r="BX3" s="383"/>
      <c r="BY3" s="383"/>
      <c r="BZ3" s="383"/>
      <c r="CA3" s="44"/>
      <c r="CB3" s="44"/>
      <c r="CC3" s="44"/>
      <c r="CD3" s="44"/>
      <c r="CE3" s="44"/>
      <c r="CF3" s="382"/>
      <c r="CG3" s="383"/>
      <c r="CH3" s="383"/>
      <c r="CI3" s="383"/>
      <c r="CJ3" s="383"/>
      <c r="CK3" s="44"/>
      <c r="CL3" s="44"/>
      <c r="CM3" s="44"/>
      <c r="CN3" s="44"/>
      <c r="CO3" s="44"/>
      <c r="CP3" s="382"/>
      <c r="CQ3" s="383"/>
      <c r="CR3" s="383"/>
      <c r="CS3" s="383"/>
      <c r="CT3" s="383"/>
      <c r="CU3" s="44"/>
      <c r="CV3" s="44"/>
      <c r="CW3" s="44"/>
      <c r="CX3" s="44"/>
      <c r="CY3" s="44"/>
      <c r="CZ3" s="382"/>
      <c r="DA3" s="383"/>
      <c r="DB3" s="383"/>
      <c r="DC3" s="383"/>
      <c r="DD3" s="383"/>
      <c r="DE3" s="44"/>
      <c r="DF3" s="44"/>
      <c r="DG3" s="44"/>
      <c r="DH3" s="44"/>
      <c r="DI3" s="44"/>
    </row>
    <row r="4" spans="1:113" s="43" customFormat="1" ht="15" customHeight="1" x14ac:dyDescent="0.2">
      <c r="A4" s="41"/>
      <c r="B4" s="385"/>
      <c r="C4" s="385"/>
      <c r="D4" s="385"/>
      <c r="E4" s="385"/>
      <c r="F4" s="385"/>
      <c r="G4" s="385"/>
      <c r="H4" s="385"/>
      <c r="I4" s="385"/>
      <c r="J4" s="125"/>
      <c r="K4" s="125"/>
      <c r="L4" s="125"/>
      <c r="M4" s="125"/>
      <c r="N4" s="395"/>
      <c r="O4" s="396"/>
      <c r="P4" s="396"/>
      <c r="Q4" s="396"/>
      <c r="R4" s="396"/>
      <c r="S4" s="396"/>
      <c r="T4" s="396"/>
      <c r="U4" s="396"/>
      <c r="V4" s="396"/>
      <c r="W4" s="396"/>
      <c r="X4" s="396"/>
      <c r="Y4" s="396"/>
      <c r="Z4" s="396"/>
      <c r="AA4" s="396"/>
      <c r="AB4" s="396"/>
      <c r="AC4" s="396"/>
      <c r="AD4" s="396"/>
      <c r="AE4" s="46"/>
      <c r="AF4" s="45"/>
      <c r="AG4" s="45"/>
      <c r="AH4" s="382"/>
      <c r="AI4" s="383"/>
      <c r="AJ4" s="383"/>
      <c r="AK4" s="383"/>
      <c r="AL4" s="383"/>
      <c r="AM4" s="46"/>
      <c r="AN4" s="46"/>
      <c r="AO4" s="46"/>
      <c r="AP4" s="45"/>
      <c r="AQ4" s="45"/>
      <c r="AR4" s="382"/>
      <c r="AS4" s="383"/>
      <c r="AT4" s="383"/>
      <c r="AU4" s="383"/>
      <c r="AV4" s="383"/>
      <c r="AW4" s="46"/>
      <c r="AX4" s="46"/>
      <c r="AY4" s="46"/>
      <c r="AZ4" s="45"/>
      <c r="BA4" s="45"/>
      <c r="BB4" s="382"/>
      <c r="BC4" s="383"/>
      <c r="BD4" s="383"/>
      <c r="BE4" s="383"/>
      <c r="BF4" s="383"/>
      <c r="BG4" s="46"/>
      <c r="BH4" s="46"/>
      <c r="BI4" s="46"/>
      <c r="BJ4" s="45"/>
      <c r="BK4" s="45"/>
      <c r="BL4" s="382"/>
      <c r="BM4" s="383"/>
      <c r="BN4" s="383"/>
      <c r="BO4" s="383"/>
      <c r="BP4" s="383"/>
      <c r="BQ4" s="46"/>
      <c r="BR4" s="46"/>
      <c r="BS4" s="46"/>
      <c r="BT4" s="45"/>
      <c r="BU4" s="45"/>
      <c r="BV4" s="382"/>
      <c r="BW4" s="383"/>
      <c r="BX4" s="383"/>
      <c r="BY4" s="383"/>
      <c r="BZ4" s="383"/>
      <c r="CA4" s="46"/>
      <c r="CB4" s="46"/>
      <c r="CC4" s="46"/>
      <c r="CD4" s="45"/>
      <c r="CE4" s="45"/>
      <c r="CF4" s="382"/>
      <c r="CG4" s="383"/>
      <c r="CH4" s="383"/>
      <c r="CI4" s="383"/>
      <c r="CJ4" s="383"/>
      <c r="CK4" s="46"/>
      <c r="CL4" s="46"/>
      <c r="CM4" s="46"/>
      <c r="CN4" s="45"/>
      <c r="CO4" s="45"/>
      <c r="CP4" s="382"/>
      <c r="CQ4" s="383"/>
      <c r="CR4" s="383"/>
      <c r="CS4" s="383"/>
      <c r="CT4" s="383"/>
      <c r="CU4" s="46"/>
      <c r="CV4" s="46"/>
      <c r="CW4" s="46"/>
      <c r="CX4" s="45"/>
      <c r="CY4" s="45"/>
      <c r="CZ4" s="382"/>
      <c r="DA4" s="383"/>
      <c r="DB4" s="383"/>
      <c r="DC4" s="383"/>
      <c r="DD4" s="383"/>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92" t="str">
        <f>'Language Table'!C38</f>
        <v>Score</v>
      </c>
      <c r="I7" s="392"/>
      <c r="J7" s="123" t="str">
        <f>G7</f>
        <v>Country</v>
      </c>
      <c r="K7" s="56"/>
      <c r="L7" s="56"/>
      <c r="M7" s="55"/>
      <c r="N7" s="51"/>
      <c r="O7" s="52" t="s">
        <v>199</v>
      </c>
      <c r="P7" s="57">
        <f ca="1">VLOOKUP(P6,'Dummy Rank'!F7:G16,2,FALSE)</f>
        <v>1</v>
      </c>
      <c r="Q7" s="52"/>
      <c r="R7" s="52"/>
      <c r="S7" s="52"/>
      <c r="T7" s="52"/>
      <c r="U7" s="58">
        <f ca="1">V7+W7</f>
        <v>262</v>
      </c>
      <c r="V7" s="58">
        <f ca="1">SUM(V10:V75)</f>
        <v>54</v>
      </c>
      <c r="W7" s="59">
        <f ca="1">SUM(W10:W88)</f>
        <v>208</v>
      </c>
      <c r="X7" s="51"/>
      <c r="Y7" s="52" t="s">
        <v>199</v>
      </c>
      <c r="Z7" s="148">
        <f ca="1">VLOOKUP(Z6,'Dummy Rank'!F7:G16,2,FALSE)</f>
        <v>2</v>
      </c>
      <c r="AA7" s="52"/>
      <c r="AB7" s="52"/>
      <c r="AC7" s="52"/>
      <c r="AD7" s="52"/>
      <c r="AE7" s="58">
        <f ca="1">AF7+AG7</f>
        <v>254</v>
      </c>
      <c r="AF7" s="58">
        <f ca="1">SUM(AF10:AF75)</f>
        <v>62</v>
      </c>
      <c r="AG7" s="59">
        <f ca="1">SUM(AG10:AG88)</f>
        <v>192</v>
      </c>
      <c r="AH7" s="51"/>
      <c r="AI7" s="52" t="s">
        <v>199</v>
      </c>
      <c r="AJ7" s="148">
        <f ca="1">VLOOKUP(AJ6,'Dummy Rank'!F7:G16,2,FALSE)</f>
        <v>7</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5</v>
      </c>
      <c r="AU7" s="52"/>
      <c r="AV7" s="52"/>
      <c r="AW7" s="52"/>
      <c r="AX7" s="52"/>
      <c r="AY7" s="58">
        <f t="shared" ref="AY7" ca="1" si="75">AZ7+BA7</f>
        <v>216</v>
      </c>
      <c r="AZ7" s="58">
        <f t="shared" ref="AZ7" ca="1" si="76">SUM(AZ10:AZ75)</f>
        <v>64</v>
      </c>
      <c r="BA7" s="59">
        <f t="shared" ref="BA7" ca="1" si="77">SUM(BA10:BA88)</f>
        <v>152</v>
      </c>
      <c r="BB7" s="51"/>
      <c r="BC7" s="52" t="s">
        <v>199</v>
      </c>
      <c r="BD7" s="148">
        <f ca="1">VLOOKUP(BD6,'Dummy Rank'!F7:G16,2,FALSE)</f>
        <v>9</v>
      </c>
      <c r="BE7" s="52"/>
      <c r="BF7" s="52"/>
      <c r="BG7" s="52"/>
      <c r="BH7" s="52"/>
      <c r="BI7" s="58">
        <f t="shared" ref="BI7" ca="1" si="78">BJ7+BK7</f>
        <v>184</v>
      </c>
      <c r="BJ7" s="58">
        <f t="shared" ref="BJ7" ca="1" si="79">SUM(BJ10:BJ75)</f>
        <v>48</v>
      </c>
      <c r="BK7" s="59">
        <f t="shared" ref="BK7" ca="1" si="80">SUM(BK10:BK88)</f>
        <v>136</v>
      </c>
      <c r="BL7" s="51"/>
      <c r="BM7" s="52" t="s">
        <v>199</v>
      </c>
      <c r="BN7" s="148">
        <f ca="1">VLOOKUP(BN6,'Dummy Rank'!F7:G16,2,FALSE)</f>
        <v>6</v>
      </c>
      <c r="BO7" s="52"/>
      <c r="BP7" s="52"/>
      <c r="BQ7" s="52"/>
      <c r="BR7" s="52"/>
      <c r="BS7" s="58">
        <f t="shared" ref="BS7" ca="1" si="81">BT7+BU7</f>
        <v>198</v>
      </c>
      <c r="BT7" s="58">
        <f t="shared" ref="BT7" ca="1" si="82">SUM(BT10:BT75)</f>
        <v>62</v>
      </c>
      <c r="BU7" s="59">
        <f t="shared" ref="BU7" ca="1" si="83">SUM(BU10:BU88)</f>
        <v>136</v>
      </c>
      <c r="BV7" s="51"/>
      <c r="BW7" s="52" t="s">
        <v>199</v>
      </c>
      <c r="BX7" s="148">
        <f ca="1">VLOOKUP(BX6,'Dummy Rank'!F7:G16,2,FALSE)</f>
        <v>3</v>
      </c>
      <c r="BY7" s="52"/>
      <c r="BZ7" s="52"/>
      <c r="CA7" s="52"/>
      <c r="CB7" s="52"/>
      <c r="CC7" s="58">
        <f t="shared" ref="CC7" ca="1" si="84">CD7+CE7</f>
        <v>230</v>
      </c>
      <c r="CD7" s="58">
        <f t="shared" ref="CD7" ca="1" si="85">SUM(CD10:CD75)</f>
        <v>62</v>
      </c>
      <c r="CE7" s="59">
        <f t="shared" ref="CE7" ca="1" si="86">SUM(CE10:CE88)</f>
        <v>168</v>
      </c>
      <c r="CF7" s="51"/>
      <c r="CG7" s="52" t="s">
        <v>199</v>
      </c>
      <c r="CH7" s="148">
        <f ca="1">VLOOKUP(CH6,'Dummy Rank'!F7:G16,2,FALSE)</f>
        <v>4</v>
      </c>
      <c r="CI7" s="52"/>
      <c r="CJ7" s="52"/>
      <c r="CK7" s="52"/>
      <c r="CL7" s="52"/>
      <c r="CM7" s="58">
        <f t="shared" ref="CM7" ca="1" si="87">CN7+CO7</f>
        <v>224</v>
      </c>
      <c r="CN7" s="58">
        <f t="shared" ref="CN7" ca="1" si="88">SUM(CN10:CN75)</f>
        <v>64</v>
      </c>
      <c r="CO7" s="59">
        <f t="shared" ref="CO7" ca="1" si="89">SUM(CO10:CO88)</f>
        <v>160</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186</v>
      </c>
      <c r="DH7" s="58">
        <f t="shared" ref="DH7" ca="1" si="94">SUM(DH10:DH75)</f>
        <v>42</v>
      </c>
      <c r="DI7" s="59">
        <f t="shared" ref="DI7" ca="1" si="95">SUM(DI10:DI88)</f>
        <v>144</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90" t="s">
        <v>65</v>
      </c>
      <c r="E50" s="391"/>
      <c r="F50" s="391"/>
      <c r="G50" s="390" t="s">
        <v>43</v>
      </c>
      <c r="H50" s="391"/>
      <c r="I50" s="391" t="s">
        <v>155</v>
      </c>
      <c r="J50" s="391"/>
      <c r="K50" s="66"/>
      <c r="L50" s="66"/>
      <c r="M50" s="67"/>
      <c r="N50" s="86">
        <f ca="1">SUM(W51:W58)</f>
        <v>176</v>
      </c>
      <c r="O50" s="381" t="str">
        <f>D50</f>
        <v>Winner</v>
      </c>
      <c r="P50" s="381"/>
      <c r="Q50" s="381" t="str">
        <f>G50</f>
        <v>Runner Up</v>
      </c>
      <c r="R50" s="381"/>
      <c r="S50" s="381" t="str">
        <f>I50</f>
        <v>Third Place</v>
      </c>
      <c r="T50" s="381"/>
      <c r="U50" s="381"/>
      <c r="V50" s="68"/>
      <c r="W50" s="69"/>
      <c r="X50" s="86">
        <f ca="1">SUM(AG51:AG58)</f>
        <v>160</v>
      </c>
      <c r="Y50" s="381" t="str">
        <f>O50</f>
        <v>Winner</v>
      </c>
      <c r="Z50" s="381"/>
      <c r="AA50" s="381" t="str">
        <f>Q50</f>
        <v>Runner Up</v>
      </c>
      <c r="AB50" s="381"/>
      <c r="AC50" s="381" t="str">
        <f>S50</f>
        <v>Third Place</v>
      </c>
      <c r="AD50" s="381"/>
      <c r="AE50" s="381"/>
      <c r="AF50" s="68"/>
      <c r="AG50" s="69"/>
      <c r="AH50" s="86">
        <f t="shared" ref="AH50" ca="1" si="153">SUM(AQ51:AQ58)</f>
        <v>120</v>
      </c>
      <c r="AI50" s="381" t="str">
        <f t="shared" si="145"/>
        <v>Winner</v>
      </c>
      <c r="AJ50" s="381"/>
      <c r="AK50" s="381" t="str">
        <f t="shared" ref="AK50" si="154">AA50</f>
        <v>Runner Up</v>
      </c>
      <c r="AL50" s="381"/>
      <c r="AM50" s="381" t="str">
        <f t="shared" ref="AM50" si="155">AC50</f>
        <v>Third Place</v>
      </c>
      <c r="AN50" s="381"/>
      <c r="AO50" s="381"/>
      <c r="AP50" s="68"/>
      <c r="AQ50" s="69"/>
      <c r="AR50" s="86">
        <f t="shared" ref="AR50" ca="1" si="156">SUM(BA51:BA58)</f>
        <v>136</v>
      </c>
      <c r="AS50" s="381" t="str">
        <f t="shared" si="146"/>
        <v>Winner</v>
      </c>
      <c r="AT50" s="381"/>
      <c r="AU50" s="381" t="str">
        <f t="shared" ref="AU50" si="157">AK50</f>
        <v>Runner Up</v>
      </c>
      <c r="AV50" s="381"/>
      <c r="AW50" s="381" t="str">
        <f t="shared" ref="AW50" si="158">AM50</f>
        <v>Third Place</v>
      </c>
      <c r="AX50" s="381"/>
      <c r="AY50" s="381"/>
      <c r="AZ50" s="68"/>
      <c r="BA50" s="69"/>
      <c r="BB50" s="86">
        <f t="shared" ref="BB50" ca="1" si="159">SUM(BK51:BK58)</f>
        <v>104</v>
      </c>
      <c r="BC50" s="381" t="str">
        <f t="shared" si="147"/>
        <v>Winner</v>
      </c>
      <c r="BD50" s="381"/>
      <c r="BE50" s="381" t="str">
        <f t="shared" ref="BE50" si="160">AU50</f>
        <v>Runner Up</v>
      </c>
      <c r="BF50" s="381"/>
      <c r="BG50" s="381" t="str">
        <f t="shared" ref="BG50" si="161">AW50</f>
        <v>Third Place</v>
      </c>
      <c r="BH50" s="381"/>
      <c r="BI50" s="381"/>
      <c r="BJ50" s="68"/>
      <c r="BK50" s="69"/>
      <c r="BL50" s="86">
        <f t="shared" ref="BL50" ca="1" si="162">SUM(BU51:BU58)</f>
        <v>120</v>
      </c>
      <c r="BM50" s="381" t="str">
        <f t="shared" si="148"/>
        <v>Winner</v>
      </c>
      <c r="BN50" s="381"/>
      <c r="BO50" s="381" t="str">
        <f t="shared" ref="BO50" si="163">BE50</f>
        <v>Runner Up</v>
      </c>
      <c r="BP50" s="381"/>
      <c r="BQ50" s="381" t="str">
        <f t="shared" ref="BQ50" si="164">BG50</f>
        <v>Third Place</v>
      </c>
      <c r="BR50" s="381"/>
      <c r="BS50" s="381"/>
      <c r="BT50" s="68"/>
      <c r="BU50" s="69"/>
      <c r="BV50" s="86">
        <f t="shared" ref="BV50" ca="1" si="165">SUM(CE51:CE58)</f>
        <v>136</v>
      </c>
      <c r="BW50" s="381" t="str">
        <f t="shared" si="149"/>
        <v>Winner</v>
      </c>
      <c r="BX50" s="381"/>
      <c r="BY50" s="381" t="str">
        <f t="shared" ref="BY50" si="166">BO50</f>
        <v>Runner Up</v>
      </c>
      <c r="BZ50" s="381"/>
      <c r="CA50" s="381" t="str">
        <f t="shared" ref="CA50" si="167">BQ50</f>
        <v>Third Place</v>
      </c>
      <c r="CB50" s="381"/>
      <c r="CC50" s="381"/>
      <c r="CD50" s="68"/>
      <c r="CE50" s="69"/>
      <c r="CF50" s="86">
        <f t="shared" ref="CF50" ca="1" si="168">SUM(CO51:CO58)</f>
        <v>144</v>
      </c>
      <c r="CG50" s="381" t="str">
        <f t="shared" si="150"/>
        <v>Winner</v>
      </c>
      <c r="CH50" s="381"/>
      <c r="CI50" s="381" t="str">
        <f t="shared" ref="CI50" si="169">BY50</f>
        <v>Runner Up</v>
      </c>
      <c r="CJ50" s="381"/>
      <c r="CK50" s="381" t="str">
        <f t="shared" ref="CK50" si="170">CA50</f>
        <v>Third Place</v>
      </c>
      <c r="CL50" s="381"/>
      <c r="CM50" s="381"/>
      <c r="CN50" s="68"/>
      <c r="CO50" s="69"/>
      <c r="CP50" s="86">
        <f t="shared" ref="CP50" ca="1" si="171">SUM(CY51:CY58)</f>
        <v>72</v>
      </c>
      <c r="CQ50" s="381" t="str">
        <f t="shared" si="151"/>
        <v>Winner</v>
      </c>
      <c r="CR50" s="381"/>
      <c r="CS50" s="381" t="str">
        <f t="shared" ref="CS50" si="172">CI50</f>
        <v>Runner Up</v>
      </c>
      <c r="CT50" s="381"/>
      <c r="CU50" s="381" t="str">
        <f t="shared" ref="CU50" si="173">CK50</f>
        <v>Third Place</v>
      </c>
      <c r="CV50" s="381"/>
      <c r="CW50" s="381"/>
      <c r="CX50" s="68"/>
      <c r="CY50" s="69"/>
      <c r="CZ50" s="86">
        <f t="shared" ref="CZ50" ca="1" si="174">SUM(DI51:DI58)</f>
        <v>128</v>
      </c>
      <c r="DA50" s="381" t="str">
        <f t="shared" si="152"/>
        <v>Winner</v>
      </c>
      <c r="DB50" s="381"/>
      <c r="DC50" s="381" t="str">
        <f t="shared" ref="DC50" si="175">CS50</f>
        <v>Runner Up</v>
      </c>
      <c r="DD50" s="381"/>
      <c r="DE50" s="381" t="str">
        <f t="shared" ref="DE50" si="176">CU50</f>
        <v>Third Place</v>
      </c>
      <c r="DF50" s="381"/>
      <c r="DG50" s="381"/>
      <c r="DH50" s="68"/>
      <c r="DI50" s="69"/>
    </row>
    <row r="51" spans="1:113" s="43" customFormat="1" ht="15" customHeight="1" x14ac:dyDescent="0.2">
      <c r="A51" s="41"/>
      <c r="B51" s="65"/>
      <c r="C51" s="87" t="s">
        <v>15</v>
      </c>
      <c r="D51" s="384" t="str">
        <f>Matches!P7</f>
        <v>Germany</v>
      </c>
      <c r="E51" s="384"/>
      <c r="F51" s="384"/>
      <c r="G51" s="384" t="str">
        <f>Matches!P8</f>
        <v>Switzerland</v>
      </c>
      <c r="H51" s="384"/>
      <c r="I51" s="388" t="str">
        <f>IF(ISNA(MATCH(Matches!P9,Qual3,0)),"",Matches!P9)</f>
        <v/>
      </c>
      <c r="J51" s="389"/>
      <c r="K51" s="66"/>
      <c r="L51" s="66"/>
      <c r="M51" s="67"/>
      <c r="N51" s="126">
        <v>0</v>
      </c>
      <c r="O51" s="379" t="str">
        <f ca="1">VLOOKUP(1,OFFSET('Dummy Table'!DY4:DZ7,0,N51),2,FALSE)</f>
        <v>Germany</v>
      </c>
      <c r="P51" s="379"/>
      <c r="Q51" s="379" t="str">
        <f ca="1">VLOOKUP(2,OFFSET('Dummy Table'!DY4:DZ7,0,N51),2,FALSE)</f>
        <v>Switzerland</v>
      </c>
      <c r="R51" s="379"/>
      <c r="S51" s="380" t="str">
        <f ca="1">IFERROR(IF(MATCH(VLOOKUP(3,OFFSET('Dummy Table'!DY4:DZ7,0,N51),2,FALSE),OFFSET('Dummy Table'!IU13:IU16,0,N51),0),VLOOKUP(3,OFFSET('Dummy Table'!DY4:DZ7,0,N51),2,FALSE),""),"")</f>
        <v>Scotland</v>
      </c>
      <c r="T51" s="380"/>
      <c r="U51" s="380"/>
      <c r="V51" s="68"/>
      <c r="W51" s="78">
        <f ca="1">IF(P45&lt;&gt;"",IF(SUM(Matches!T7:T10)=12,IF(O51=D51,Bonu1,0)+IF(Q51=G51,Bonu2,0)+IF(AND(S51&lt;&gt;"",I51&lt;&gt;"",S51=I51),Bonu3,0),0),"")</f>
        <v>40</v>
      </c>
      <c r="X51" s="126">
        <f>N51+128</f>
        <v>128</v>
      </c>
      <c r="Y51" s="379" t="str">
        <f ca="1">VLOOKUP(1,OFFSET('Dummy Table'!DY4:DZ7,0,X51),2,FALSE)</f>
        <v>Germany</v>
      </c>
      <c r="Z51" s="379"/>
      <c r="AA51" s="379" t="str">
        <f ca="1">VLOOKUP(2,OFFSET('Dummy Table'!DY4:DZ7,0,X51),2,FALSE)</f>
        <v>Scotland</v>
      </c>
      <c r="AB51" s="379"/>
      <c r="AC51" s="380" t="str">
        <f ca="1">IFERROR(IF(MATCH(VLOOKUP(3,OFFSET('Dummy Table'!DY4:DZ7,0,X51),2,FALSE),OFFSET('Dummy Table'!IU13:IU16,0,X51),0),VLOOKUP(3,OFFSET('Dummy Table'!DY4:DZ7,0,X51),2,FALSE),""),"")</f>
        <v>Hungary</v>
      </c>
      <c r="AD51" s="380"/>
      <c r="AE51" s="380"/>
      <c r="AF51" s="68"/>
      <c r="AG51" s="78">
        <f ca="1">IF(Z45&lt;&gt;"",IF(SUM(Matches!T7:T10)=12,IF(Y51=D51,Bonu1,0)+IF(AA51=G51,Bonu2,0)+IF(AND(AC51&lt;&gt;"",I51&lt;&gt;"",AC51=I51),Bonu3,0),0),"")</f>
        <v>24</v>
      </c>
      <c r="AH51" s="126">
        <f t="shared" ref="AH51" si="177">X51+128</f>
        <v>256</v>
      </c>
      <c r="AI51" s="379" t="str">
        <f ca="1">VLOOKUP(1,OFFSET('Dummy Table'!DY4:DZ7,0,AH51),2,FALSE)</f>
        <v>Germany</v>
      </c>
      <c r="AJ51" s="379"/>
      <c r="AK51" s="379" t="str">
        <f ca="1">VLOOKUP(2,OFFSET('Dummy Table'!DY4:DZ7,0,AH51),2,FALSE)</f>
        <v>Scotland</v>
      </c>
      <c r="AL51" s="379"/>
      <c r="AM51" s="380" t="str">
        <f ca="1">IFERROR(IF(MATCH(VLOOKUP(3,OFFSET('Dummy Table'!DY4:DZ7,0,AH51),2,FALSE),OFFSET('Dummy Table'!IU13:IU16,0,AH51),0),VLOOKUP(3,OFFSET('Dummy Table'!DY4:DZ7,0,AH51),2,FALSE),""),"")</f>
        <v/>
      </c>
      <c r="AN51" s="380"/>
      <c r="AO51" s="380"/>
      <c r="AP51" s="68"/>
      <c r="AQ51" s="78">
        <f ca="1">IF(AJ45&lt;&gt;"",IF(SUM(Matches!T7:T10)=12,IF(AI51=D51,Bonu1,0)+IF(AK51=G51,Bonu2,0)+IF(AND(AM51&lt;&gt;"",I51&lt;&gt;"",AM51=I51),Bonu3,0),0),"")</f>
        <v>24</v>
      </c>
      <c r="AR51" s="126">
        <f t="shared" ref="AR51" si="178">AH51+128</f>
        <v>384</v>
      </c>
      <c r="AS51" s="379" t="str">
        <f ca="1">VLOOKUP(1,OFFSET('Dummy Table'!DY4:DZ7,0,AR51),2,FALSE)</f>
        <v>Germany</v>
      </c>
      <c r="AT51" s="379"/>
      <c r="AU51" s="379" t="str">
        <f ca="1">VLOOKUP(2,OFFSET('Dummy Table'!DY4:DZ7,0,AR51),2,FALSE)</f>
        <v>Switzerland</v>
      </c>
      <c r="AV51" s="379"/>
      <c r="AW51" s="380" t="str">
        <f ca="1">IFERROR(IF(MATCH(VLOOKUP(3,OFFSET('Dummy Table'!DY4:DZ7,0,AR51),2,FALSE),OFFSET('Dummy Table'!IU13:IU16,0,AR51),0),VLOOKUP(3,OFFSET('Dummy Table'!DY4:DZ7,0,AR51),2,FALSE),""),"")</f>
        <v/>
      </c>
      <c r="AX51" s="380"/>
      <c r="AY51" s="380"/>
      <c r="AZ51" s="68"/>
      <c r="BA51" s="78">
        <f ca="1">IF(AT45&lt;&gt;"",IF(SUM(Matches!T7:T10)=12,IF(AS51=D51,Bonu1,0)+IF(AU51=G51,Bonu2,0)+IF(AND(AW51&lt;&gt;"",I51&lt;&gt;"",AW51=I51),Bonu3,0),0),"")</f>
        <v>40</v>
      </c>
      <c r="BB51" s="126">
        <f t="shared" ref="BB51" si="179">AR51+128</f>
        <v>512</v>
      </c>
      <c r="BC51" s="379" t="str">
        <f ca="1">VLOOKUP(1,OFFSET('Dummy Table'!DY4:DZ7,0,BB51),2,FALSE)</f>
        <v>Germany</v>
      </c>
      <c r="BD51" s="379"/>
      <c r="BE51" s="379" t="str">
        <f ca="1">VLOOKUP(2,OFFSET('Dummy Table'!DY4:DZ7,0,BB51),2,FALSE)</f>
        <v>Switzerland</v>
      </c>
      <c r="BF51" s="379"/>
      <c r="BG51" s="380" t="str">
        <f ca="1">IFERROR(IF(MATCH(VLOOKUP(3,OFFSET('Dummy Table'!DY4:DZ7,0,BB51),2,FALSE),OFFSET('Dummy Table'!IU13:IU16,0,BB51),0),VLOOKUP(3,OFFSET('Dummy Table'!DY4:DZ7,0,BB51),2,FALSE),""),"")</f>
        <v/>
      </c>
      <c r="BH51" s="380"/>
      <c r="BI51" s="380"/>
      <c r="BJ51" s="68"/>
      <c r="BK51" s="78">
        <f ca="1">IF(BD45&lt;&gt;"",IF(SUM(Matches!T7:T10)=12,IF(BC51=D51,Bonu1,0)+IF(BE51=G51,Bonu2,0)+IF(AND(BG51&lt;&gt;"",I51&lt;&gt;"",BG51=I51),Bonu3,0),0),"")</f>
        <v>40</v>
      </c>
      <c r="BL51" s="126">
        <f t="shared" ref="BL51" si="180">BB51+128</f>
        <v>640</v>
      </c>
      <c r="BM51" s="379" t="str">
        <f ca="1">VLOOKUP(1,OFFSET('Dummy Table'!DY4:DZ7,0,BL51),2,FALSE)</f>
        <v>Germany</v>
      </c>
      <c r="BN51" s="379"/>
      <c r="BO51" s="379" t="str">
        <f ca="1">VLOOKUP(2,OFFSET('Dummy Table'!DY4:DZ7,0,BL51),2,FALSE)</f>
        <v>Switzerland</v>
      </c>
      <c r="BP51" s="379"/>
      <c r="BQ51" s="380" t="str">
        <f ca="1">IFERROR(IF(MATCH(VLOOKUP(3,OFFSET('Dummy Table'!DY4:DZ7,0,BL51),2,FALSE),OFFSET('Dummy Table'!IU13:IU16,0,BL51),0),VLOOKUP(3,OFFSET('Dummy Table'!DY4:DZ7,0,BL51),2,FALSE),""),"")</f>
        <v/>
      </c>
      <c r="BR51" s="380"/>
      <c r="BS51" s="380"/>
      <c r="BT51" s="68"/>
      <c r="BU51" s="78">
        <f ca="1">IF(BN45&lt;&gt;"",IF(SUM(Matches!T7:T10)=12,IF(BM51=D51,Bonu1,0)+IF(BO51=G51,Bonu2,0)+IF(AND(BQ51&lt;&gt;"",I51&lt;&gt;"",BQ51=I51),Bonu3,0),0),"")</f>
        <v>40</v>
      </c>
      <c r="BV51" s="126">
        <f t="shared" ref="BV51" si="181">BL51+128</f>
        <v>768</v>
      </c>
      <c r="BW51" s="379" t="str">
        <f ca="1">VLOOKUP(1,OFFSET('Dummy Table'!DY4:DZ7,0,BV51),2,FALSE)</f>
        <v>Germany</v>
      </c>
      <c r="BX51" s="379"/>
      <c r="BY51" s="379" t="str">
        <f ca="1">VLOOKUP(2,OFFSET('Dummy Table'!DY4:DZ7,0,BV51),2,FALSE)</f>
        <v>Scotland</v>
      </c>
      <c r="BZ51" s="379"/>
      <c r="CA51" s="380" t="str">
        <f ca="1">IFERROR(IF(MATCH(VLOOKUP(3,OFFSET('Dummy Table'!DY4:DZ7,0,BV51),2,FALSE),OFFSET('Dummy Table'!IU13:IU16,0,BV51),0),VLOOKUP(3,OFFSET('Dummy Table'!DY4:DZ7,0,BV51),2,FALSE),""),"")</f>
        <v/>
      </c>
      <c r="CB51" s="380"/>
      <c r="CC51" s="380"/>
      <c r="CD51" s="68"/>
      <c r="CE51" s="78">
        <f ca="1">IF(BX45&lt;&gt;"",IF(SUM(Matches!T7:T10)=12,IF(BW51=D51,Bonu1,0)+IF(BY51=G51,Bonu2,0)+IF(AND(CA51&lt;&gt;"",I51&lt;&gt;"",CA51=I51),Bonu3,0),0),"")</f>
        <v>24</v>
      </c>
      <c r="CF51" s="126">
        <f t="shared" ref="CF51" si="182">BV51+128</f>
        <v>896</v>
      </c>
      <c r="CG51" s="379" t="str">
        <f ca="1">VLOOKUP(1,OFFSET('Dummy Table'!DY4:DZ7,0,CF51),2,FALSE)</f>
        <v>Germany</v>
      </c>
      <c r="CH51" s="379"/>
      <c r="CI51" s="379" t="str">
        <f ca="1">VLOOKUP(2,OFFSET('Dummy Table'!DY4:DZ7,0,CF51),2,FALSE)</f>
        <v>Scotland</v>
      </c>
      <c r="CJ51" s="379"/>
      <c r="CK51" s="380" t="str">
        <f ca="1">IFERROR(IF(MATCH(VLOOKUP(3,OFFSET('Dummy Table'!DY4:DZ7,0,CF51),2,FALSE),OFFSET('Dummy Table'!IU13:IU16,0,CF51),0),VLOOKUP(3,OFFSET('Dummy Table'!DY4:DZ7,0,CF51),2,FALSE),""),"")</f>
        <v>Switzerland</v>
      </c>
      <c r="CL51" s="380"/>
      <c r="CM51" s="380"/>
      <c r="CN51" s="68"/>
      <c r="CO51" s="78">
        <f ca="1">IF(CH45&lt;&gt;"",IF(SUM(Matches!T7:T10)=12,IF(CG51=D51,Bonu1,0)+IF(CI51=G51,Bonu2,0)+IF(AND(CK51&lt;&gt;"",I51&lt;&gt;"",CK51=I51),Bonu3,0),0),"")</f>
        <v>24</v>
      </c>
      <c r="CP51" s="126">
        <f t="shared" ref="CP51" si="183">CF51+128</f>
        <v>1024</v>
      </c>
      <c r="CQ51" s="379" t="str">
        <f ca="1">VLOOKUP(1,OFFSET('Dummy Table'!DY4:DZ7,0,CP51),2,FALSE)</f>
        <v>Germany</v>
      </c>
      <c r="CR51" s="379"/>
      <c r="CS51" s="379" t="str">
        <f ca="1">VLOOKUP(2,OFFSET('Dummy Table'!DY4:DZ7,0,CP51),2,FALSE)</f>
        <v>Switzerland</v>
      </c>
      <c r="CT51" s="379"/>
      <c r="CU51" s="380" t="str">
        <f ca="1">IFERROR(IF(MATCH(VLOOKUP(3,OFFSET('Dummy Table'!DY4:DZ7,0,CP51),2,FALSE),OFFSET('Dummy Table'!IU13:IU16,0,CP51),0),VLOOKUP(3,OFFSET('Dummy Table'!DY4:DZ7,0,CP51),2,FALSE),""),"")</f>
        <v>Scotland</v>
      </c>
      <c r="CV51" s="380"/>
      <c r="CW51" s="380"/>
      <c r="CX51" s="68"/>
      <c r="CY51" s="78">
        <f ca="1">IF(CR45&lt;&gt;"",IF(SUM(Matches!T7:T10)=12,IF(CQ51=D51,Bonu1,0)+IF(CS51=G51,Bonu2,0)+IF(AND(CU51&lt;&gt;"",I51&lt;&gt;"",CU51=I51),Bonu3,0),0),"")</f>
        <v>40</v>
      </c>
      <c r="CZ51" s="126">
        <f t="shared" ref="CZ51" si="184">CP51+128</f>
        <v>1152</v>
      </c>
      <c r="DA51" s="379" t="str">
        <f ca="1">VLOOKUP(1,OFFSET('Dummy Table'!DY4:DZ7,0,CZ51),2,FALSE)</f>
        <v>Germany</v>
      </c>
      <c r="DB51" s="379"/>
      <c r="DC51" s="379" t="str">
        <f ca="1">VLOOKUP(2,OFFSET('Dummy Table'!DY4:DZ7,0,CZ51),2,FALSE)</f>
        <v>Scotland</v>
      </c>
      <c r="DD51" s="379"/>
      <c r="DE51" s="380" t="str">
        <f ca="1">IFERROR(IF(MATCH(VLOOKUP(3,OFFSET('Dummy Table'!DY4:DZ7,0,CZ51),2,FALSE),OFFSET('Dummy Table'!IU13:IU16,0,CZ51),0),VLOOKUP(3,OFFSET('Dummy Table'!DY4:DZ7,0,CZ51),2,FALSE),""),"")</f>
        <v>Hungary</v>
      </c>
      <c r="DF51" s="380"/>
      <c r="DG51" s="380"/>
      <c r="DH51" s="68"/>
      <c r="DI51" s="78">
        <f ca="1">IF(DB45&lt;&gt;"",IF(SUM(Matches!T7:T10)=12,IF(DA51=D51,Bonu1,0)+IF(DC51=G51,Bonu2,0)+IF(AND(DE51&lt;&gt;"",I51&lt;&gt;"",DE51=I51),Bonu3,0),0),"")</f>
        <v>24</v>
      </c>
    </row>
    <row r="52" spans="1:113" s="43" customFormat="1" ht="15" customHeight="1" x14ac:dyDescent="0.2">
      <c r="A52" s="41"/>
      <c r="B52" s="65"/>
      <c r="C52" s="87" t="s">
        <v>3</v>
      </c>
      <c r="D52" s="384" t="str">
        <f>Matches!P12</f>
        <v>Spain</v>
      </c>
      <c r="E52" s="384"/>
      <c r="F52" s="384"/>
      <c r="G52" s="384" t="str">
        <f>Matches!P13</f>
        <v>Italy</v>
      </c>
      <c r="H52" s="384"/>
      <c r="I52" s="388" t="str">
        <f>IF(ISNA(MATCH(Matches!P14,Qual3,0)),"",Matches!P14)</f>
        <v/>
      </c>
      <c r="J52" s="389"/>
      <c r="K52" s="66"/>
      <c r="L52" s="66"/>
      <c r="M52" s="67"/>
      <c r="N52" s="126">
        <f ca="1">SUM(U61:U75)</f>
        <v>0</v>
      </c>
      <c r="O52" s="379" t="str">
        <f ca="1">VLOOKUP(1,OFFSET('Dummy Table'!DY11:DZ14,0,N51),2,FALSE)</f>
        <v>Spain</v>
      </c>
      <c r="P52" s="379"/>
      <c r="Q52" s="379" t="str">
        <f ca="1">VLOOKUP(2,OFFSET('Dummy Table'!DY11:DZ14,0,N51),2,FALSE)</f>
        <v>Italy</v>
      </c>
      <c r="R52" s="379"/>
      <c r="S52" s="380" t="str">
        <f ca="1">IFERROR(IF(MATCH(VLOOKUP(3,OFFSET('Dummy Table'!DY11:DZ14,0,N51),2,FALSE),OFFSET('Dummy Table'!IU13:IU16,0,N51),0),VLOOKUP(3,OFFSET('Dummy Table'!DY11:DZ14,0,N51),2,FALSE),""),"")</f>
        <v>Croatia</v>
      </c>
      <c r="T52" s="380"/>
      <c r="U52" s="380"/>
      <c r="V52" s="68"/>
      <c r="W52" s="78">
        <f ca="1">IF(P45&lt;&gt;"",IF(SUM(Matches!T12:T15)=12,IF(O52=D52,Bonu1,0)+IF(Q52=G52,Bonu2,0)+IF(AND(S52&lt;&gt;"",I52&lt;&gt;"",S52=I52),Bonu3,0),0),"")</f>
        <v>40</v>
      </c>
      <c r="X52" s="126">
        <f ca="1">SUM(AE61:AE75)</f>
        <v>0</v>
      </c>
      <c r="Y52" s="379" t="str">
        <f ca="1">VLOOKUP(1,OFFSET('Dummy Table'!DY11:DZ14,0,X51),2,FALSE)</f>
        <v>Spain</v>
      </c>
      <c r="Z52" s="379"/>
      <c r="AA52" s="379" t="str">
        <f ca="1">VLOOKUP(2,OFFSET('Dummy Table'!DY11:DZ14,0,X51),2,FALSE)</f>
        <v>Croatia</v>
      </c>
      <c r="AB52" s="379"/>
      <c r="AC52" s="380" t="str">
        <f ca="1">IFERROR(IF(MATCH(VLOOKUP(3,OFFSET('Dummy Table'!DY11:DZ14,0,X51),2,FALSE),OFFSET('Dummy Table'!IU13:IU16,0,X51),0),VLOOKUP(3,OFFSET('Dummy Table'!DY11:DZ14,0,X51),2,FALSE),""),"")</f>
        <v>Italy</v>
      </c>
      <c r="AD52" s="380"/>
      <c r="AE52" s="380"/>
      <c r="AF52" s="68"/>
      <c r="AG52" s="78">
        <f ca="1">IF(Z45&lt;&gt;"",IF(SUM(Matches!T12:T15)=12,IF(Y52=D52,Bonu1,0)+IF(AA52=G52,Bonu2,0)+IF(AND(AC52&lt;&gt;"",I52&lt;&gt;"",AC52=I52),Bonu3,0),0),"")</f>
        <v>24</v>
      </c>
      <c r="AH52" s="126">
        <f t="shared" ref="AH52" ca="1" si="185">SUM(AO61:AO75)</f>
        <v>0</v>
      </c>
      <c r="AI52" s="379" t="str">
        <f ca="1">VLOOKUP(1,OFFSET('Dummy Table'!DY11:DZ14,0,AH51),2,FALSE)</f>
        <v>Spain</v>
      </c>
      <c r="AJ52" s="379"/>
      <c r="AK52" s="379" t="str">
        <f ca="1">VLOOKUP(2,OFFSET('Dummy Table'!DY11:DZ14,0,AH51),2,FALSE)</f>
        <v>Italy</v>
      </c>
      <c r="AL52" s="379"/>
      <c r="AM52" s="380" t="str">
        <f ca="1">IFERROR(IF(MATCH(VLOOKUP(3,OFFSET('Dummy Table'!DY11:DZ14,0,AH51),2,FALSE),OFFSET('Dummy Table'!IU13:IU16,0,AH51),0),VLOOKUP(3,OFFSET('Dummy Table'!DY11:DZ14,0,AH51),2,FALSE),""),"")</f>
        <v>Croatia</v>
      </c>
      <c r="AN52" s="380"/>
      <c r="AO52" s="380"/>
      <c r="AP52" s="68"/>
      <c r="AQ52" s="78">
        <f ca="1">IF(AJ45&lt;&gt;"",IF(SUM(Matches!T12:T15)=12,IF(AI52=D52,Bonu1,0)+IF(AK52=G52,Bonu2,0)+IF(AND(AM52&lt;&gt;"",I52&lt;&gt;"",AM52=I52),Bonu3,0),0),"")</f>
        <v>40</v>
      </c>
      <c r="AR52" s="126">
        <f t="shared" ref="AR52" ca="1" si="186">SUM(AY61:AY75)</f>
        <v>0</v>
      </c>
      <c r="AS52" s="379" t="str">
        <f ca="1">VLOOKUP(1,OFFSET('Dummy Table'!DY11:DZ14,0,AR51),2,FALSE)</f>
        <v>Spain</v>
      </c>
      <c r="AT52" s="379"/>
      <c r="AU52" s="379" t="str">
        <f ca="1">VLOOKUP(2,OFFSET('Dummy Table'!DY11:DZ14,0,AR51),2,FALSE)</f>
        <v>Croatia</v>
      </c>
      <c r="AV52" s="379"/>
      <c r="AW52" s="380" t="str">
        <f ca="1">IFERROR(IF(MATCH(VLOOKUP(3,OFFSET('Dummy Table'!DY11:DZ14,0,AR51),2,FALSE),OFFSET('Dummy Table'!IU13:IU16,0,AR51),0),VLOOKUP(3,OFFSET('Dummy Table'!DY11:DZ14,0,AR51),2,FALSE),""),"")</f>
        <v>Italy</v>
      </c>
      <c r="AX52" s="380"/>
      <c r="AY52" s="380"/>
      <c r="AZ52" s="68"/>
      <c r="BA52" s="78">
        <f ca="1">IF(AT45&lt;&gt;"",IF(SUM(Matches!T12:T15)=12,IF(AS52=D52,Bonu1,0)+IF(AU52=G52,Bonu2,0)+IF(AND(AW52&lt;&gt;"",I52&lt;&gt;"",AW52=I52),Bonu3,0),0),"")</f>
        <v>24</v>
      </c>
      <c r="BB52" s="126">
        <f t="shared" ref="BB52" ca="1" si="187">SUM(BI61:BI75)</f>
        <v>0</v>
      </c>
      <c r="BC52" s="379" t="str">
        <f ca="1">VLOOKUP(1,OFFSET('Dummy Table'!DY11:DZ14,0,BB51),2,FALSE)</f>
        <v>Croatia</v>
      </c>
      <c r="BD52" s="379"/>
      <c r="BE52" s="379" t="str">
        <f ca="1">VLOOKUP(2,OFFSET('Dummy Table'!DY11:DZ14,0,BB51),2,FALSE)</f>
        <v>Spain</v>
      </c>
      <c r="BF52" s="379"/>
      <c r="BG52" s="380" t="str">
        <f ca="1">IFERROR(IF(MATCH(VLOOKUP(3,OFFSET('Dummy Table'!DY11:DZ14,0,BB51),2,FALSE),OFFSET('Dummy Table'!IU13:IU16,0,BB51),0),VLOOKUP(3,OFFSET('Dummy Table'!DY11:DZ14,0,BB51),2,FALSE),""),"")</f>
        <v>Italy</v>
      </c>
      <c r="BH52" s="380"/>
      <c r="BI52" s="380"/>
      <c r="BJ52" s="68"/>
      <c r="BK52" s="78">
        <f ca="1">IF(BD45&lt;&gt;"",IF(SUM(Matches!T12:T15)=12,IF(BC52=D52,Bonu1,0)+IF(BE52=G52,Bonu2,0)+IF(AND(BG52&lt;&gt;"",I52&lt;&gt;"",BG52=I52),Bonu3,0),0),"")</f>
        <v>0</v>
      </c>
      <c r="BL52" s="126">
        <f t="shared" ref="BL52" ca="1" si="188">SUM(BS61:BS75)</f>
        <v>0</v>
      </c>
      <c r="BM52" s="379" t="str">
        <f ca="1">VLOOKUP(1,OFFSET('Dummy Table'!DY11:DZ14,0,BL51),2,FALSE)</f>
        <v>Croatia</v>
      </c>
      <c r="BN52" s="379"/>
      <c r="BO52" s="379" t="str">
        <f ca="1">VLOOKUP(2,OFFSET('Dummy Table'!DY11:DZ14,0,BL51),2,FALSE)</f>
        <v>Spain</v>
      </c>
      <c r="BP52" s="379"/>
      <c r="BQ52" s="380" t="str">
        <f ca="1">IFERROR(IF(MATCH(VLOOKUP(3,OFFSET('Dummy Table'!DY11:DZ14,0,BL51),2,FALSE),OFFSET('Dummy Table'!IU13:IU16,0,BL51),0),VLOOKUP(3,OFFSET('Dummy Table'!DY11:DZ14,0,BL51),2,FALSE),""),"")</f>
        <v>Italy</v>
      </c>
      <c r="BR52" s="380"/>
      <c r="BS52" s="380"/>
      <c r="BT52" s="68"/>
      <c r="BU52" s="78">
        <f ca="1">IF(BN45&lt;&gt;"",IF(SUM(Matches!T12:T15)=12,IF(BM52=D52,Bonu1,0)+IF(BO52=G52,Bonu2,0)+IF(AND(BQ52&lt;&gt;"",I52&lt;&gt;"",BQ52=I52),Bonu3,0),0),"")</f>
        <v>0</v>
      </c>
      <c r="BV52" s="126">
        <f t="shared" ref="BV52" ca="1" si="189">SUM(CC61:CC75)</f>
        <v>0</v>
      </c>
      <c r="BW52" s="379" t="str">
        <f ca="1">VLOOKUP(1,OFFSET('Dummy Table'!DY11:DZ14,0,BV51),2,FALSE)</f>
        <v>Italy</v>
      </c>
      <c r="BX52" s="379"/>
      <c r="BY52" s="379" t="str">
        <f ca="1">VLOOKUP(2,OFFSET('Dummy Table'!DY11:DZ14,0,BV51),2,FALSE)</f>
        <v>Spain</v>
      </c>
      <c r="BZ52" s="379"/>
      <c r="CA52" s="380" t="str">
        <f ca="1">IFERROR(IF(MATCH(VLOOKUP(3,OFFSET('Dummy Table'!DY11:DZ14,0,BV51),2,FALSE),OFFSET('Dummy Table'!IU13:IU16,0,BV51),0),VLOOKUP(3,OFFSET('Dummy Table'!DY11:DZ14,0,BV51),2,FALSE),""),"")</f>
        <v>Croatia</v>
      </c>
      <c r="CB52" s="380"/>
      <c r="CC52" s="380"/>
      <c r="CD52" s="68"/>
      <c r="CE52" s="78">
        <f ca="1">IF(BX45&lt;&gt;"",IF(SUM(Matches!T12:T15)=12,IF(BW52=D52,Bonu1,0)+IF(BY52=G52,Bonu2,0)+IF(AND(CA52&lt;&gt;"",I52&lt;&gt;"",CA52=I52),Bonu3,0),0),"")</f>
        <v>0</v>
      </c>
      <c r="CF52" s="126">
        <f t="shared" ref="CF52" ca="1" si="190">SUM(CM61:CM75)</f>
        <v>0</v>
      </c>
      <c r="CG52" s="379" t="str">
        <f ca="1">VLOOKUP(1,OFFSET('Dummy Table'!DY11:DZ14,0,CF51),2,FALSE)</f>
        <v>Spain</v>
      </c>
      <c r="CH52" s="379"/>
      <c r="CI52" s="379" t="str">
        <f ca="1">VLOOKUP(2,OFFSET('Dummy Table'!DY11:DZ14,0,CF51),2,FALSE)</f>
        <v>Italy</v>
      </c>
      <c r="CJ52" s="379"/>
      <c r="CK52" s="380" t="str">
        <f ca="1">IFERROR(IF(MATCH(VLOOKUP(3,OFFSET('Dummy Table'!DY11:DZ14,0,CF51),2,FALSE),OFFSET('Dummy Table'!IU13:IU16,0,CF51),0),VLOOKUP(3,OFFSET('Dummy Table'!DY11:DZ14,0,CF51),2,FALSE),""),"")</f>
        <v>Croatia</v>
      </c>
      <c r="CL52" s="380"/>
      <c r="CM52" s="380"/>
      <c r="CN52" s="68"/>
      <c r="CO52" s="78">
        <f ca="1">IF(CH45&lt;&gt;"",IF(SUM(Matches!T12:T15)=12,IF(CG52=D52,Bonu1,0)+IF(CI52=G52,Bonu2,0)+IF(AND(CK52&lt;&gt;"",I52&lt;&gt;"",CK52=I52),Bonu3,0),0),"")</f>
        <v>40</v>
      </c>
      <c r="CP52" s="126">
        <f t="shared" ref="CP52" ca="1" si="191">SUM(CW61:CW75)</f>
        <v>0</v>
      </c>
      <c r="CQ52" s="379" t="str">
        <f ca="1">VLOOKUP(1,OFFSET('Dummy Table'!DY11:DZ14,0,CP51),2,FALSE)</f>
        <v>Italy</v>
      </c>
      <c r="CR52" s="379"/>
      <c r="CS52" s="379" t="str">
        <f ca="1">VLOOKUP(2,OFFSET('Dummy Table'!DY11:DZ14,0,CP51),2,FALSE)</f>
        <v>Spain</v>
      </c>
      <c r="CT52" s="379"/>
      <c r="CU52" s="380" t="str">
        <f ca="1">IFERROR(IF(MATCH(VLOOKUP(3,OFFSET('Dummy Table'!DY11:DZ14,0,CP51),2,FALSE),OFFSET('Dummy Table'!IU13:IU16,0,CP51),0),VLOOKUP(3,OFFSET('Dummy Table'!DY11:DZ14,0,CP51),2,FALSE),""),"")</f>
        <v>Croatia</v>
      </c>
      <c r="CV52" s="380"/>
      <c r="CW52" s="380"/>
      <c r="CX52" s="68"/>
      <c r="CY52" s="78">
        <f ca="1">IF(CR45&lt;&gt;"",IF(SUM(Matches!T12:T15)=12,IF(CQ52=D52,Bonu1,0)+IF(CS52=G52,Bonu2,0)+IF(AND(CU52&lt;&gt;"",I52&lt;&gt;"",CU52=I52),Bonu3,0),0),"")</f>
        <v>0</v>
      </c>
      <c r="CZ52" s="126">
        <f t="shared" ref="CZ52" ca="1" si="192">SUM(DG61:DG75)</f>
        <v>0</v>
      </c>
      <c r="DA52" s="379" t="str">
        <f ca="1">VLOOKUP(1,OFFSET('Dummy Table'!DY11:DZ14,0,CZ51),2,FALSE)</f>
        <v>Italy</v>
      </c>
      <c r="DB52" s="379"/>
      <c r="DC52" s="379" t="str">
        <f ca="1">VLOOKUP(2,OFFSET('Dummy Table'!DY11:DZ14,0,CZ51),2,FALSE)</f>
        <v>Spain</v>
      </c>
      <c r="DD52" s="379"/>
      <c r="DE52" s="380" t="str">
        <f ca="1">IFERROR(IF(MATCH(VLOOKUP(3,OFFSET('Dummy Table'!DY11:DZ14,0,CZ51),2,FALSE),OFFSET('Dummy Table'!IU13:IU16,0,CZ51),0),VLOOKUP(3,OFFSET('Dummy Table'!DY11:DZ14,0,CZ51),2,FALSE),""),"")</f>
        <v>Croatia</v>
      </c>
      <c r="DF52" s="380"/>
      <c r="DG52" s="380"/>
      <c r="DH52" s="68"/>
      <c r="DI52" s="78">
        <f ca="1">IF(DB45&lt;&gt;"",IF(SUM(Matches!T12:T15)=12,IF(DA52=D52,Bonu1,0)+IF(DC52=G52,Bonu2,0)+IF(AND(DE52&lt;&gt;"",I52&lt;&gt;"",DE52=I52),Bonu3,0),0),"")</f>
        <v>0</v>
      </c>
    </row>
    <row r="53" spans="1:113" s="43" customFormat="1" ht="15" customHeight="1" x14ac:dyDescent="0.2">
      <c r="A53" s="41"/>
      <c r="B53" s="65"/>
      <c r="C53" s="87" t="s">
        <v>4</v>
      </c>
      <c r="D53" s="384" t="str">
        <f>Matches!P17</f>
        <v>England</v>
      </c>
      <c r="E53" s="384"/>
      <c r="F53" s="384"/>
      <c r="G53" s="384" t="str">
        <f>Matches!P18</f>
        <v>Denmark</v>
      </c>
      <c r="H53" s="384"/>
      <c r="I53" s="388" t="str">
        <f>IF(ISNA(MATCH(Matches!P19,Qual3,0)),"",Matches!P19)</f>
        <v>Slovenia</v>
      </c>
      <c r="J53" s="389"/>
      <c r="K53" s="66"/>
      <c r="L53" s="66"/>
      <c r="M53" s="67"/>
      <c r="N53" s="86">
        <f ca="1">SUM(W61:W88)</f>
        <v>32</v>
      </c>
      <c r="O53" s="379" t="str">
        <f ca="1">VLOOKUP(1,OFFSET('Dummy Table'!DY18:DZ21,0,N51),2,FALSE)</f>
        <v>England</v>
      </c>
      <c r="P53" s="379"/>
      <c r="Q53" s="379" t="str">
        <f ca="1">VLOOKUP(2,OFFSET('Dummy Table'!DY18:DZ21,0,N51),2,FALSE)</f>
        <v>Denmark</v>
      </c>
      <c r="R53" s="379"/>
      <c r="S53" s="380" t="str">
        <f ca="1">IFERROR(IF(MATCH(VLOOKUP(3,OFFSET('Dummy Table'!DY18:DZ21,0,N51),2,FALSE),OFFSET('Dummy Table'!IU13:IU16,0,N51),0),VLOOKUP(3,OFFSET('Dummy Table'!DY18:DZ21,0,N51),2,FALSE),""),"")</f>
        <v>Serbia</v>
      </c>
      <c r="T53" s="380"/>
      <c r="U53" s="380"/>
      <c r="V53" s="68"/>
      <c r="W53" s="78">
        <f ca="1">IF(P45&lt;&gt;"",IF(SUM(Matches!T17:T20)=12,IF(O53=D53,Bonu1,0)+IF(Q53=G53,Bonu2,0)+IF(AND(S53&lt;&gt;"",I53&lt;&gt;"",S53=I53),Bonu3,0),0),"")</f>
        <v>40</v>
      </c>
      <c r="X53" s="86">
        <f ca="1">SUM(AG61:AG88)</f>
        <v>32</v>
      </c>
      <c r="Y53" s="379" t="str">
        <f ca="1">VLOOKUP(1,OFFSET('Dummy Table'!DY18:DZ21,0,X51),2,FALSE)</f>
        <v>England</v>
      </c>
      <c r="Z53" s="379"/>
      <c r="AA53" s="379" t="str">
        <f ca="1">VLOOKUP(2,OFFSET('Dummy Table'!DY18:DZ21,0,X51),2,FALSE)</f>
        <v>Denmark</v>
      </c>
      <c r="AB53" s="379"/>
      <c r="AC53" s="380" t="str">
        <f ca="1">IFERROR(IF(MATCH(VLOOKUP(3,OFFSET('Dummy Table'!DY18:DZ21,0,X51),2,FALSE),OFFSET('Dummy Table'!IU13:IU16,0,X51),0),VLOOKUP(3,OFFSET('Dummy Table'!DY18:DZ21,0,X51),2,FALSE),""),"")</f>
        <v/>
      </c>
      <c r="AD53" s="380"/>
      <c r="AE53" s="380"/>
      <c r="AF53" s="68"/>
      <c r="AG53" s="78">
        <f ca="1">IF(Z45&lt;&gt;"",IF(SUM(Matches!T17:T20)=12,IF(Y53=D53,Bonu1,0)+IF(AA53=G53,Bonu2,0)+IF(AND(AC53&lt;&gt;"",I53&lt;&gt;"",AC53=I53),Bonu3,0),0),"")</f>
        <v>40</v>
      </c>
      <c r="AH53" s="86">
        <f t="shared" ref="AH53" ca="1" si="193">SUM(AQ61:AQ88)</f>
        <v>16</v>
      </c>
      <c r="AI53" s="379" t="str">
        <f ca="1">VLOOKUP(1,OFFSET('Dummy Table'!DY18:DZ21,0,AH51),2,FALSE)</f>
        <v>Denmark</v>
      </c>
      <c r="AJ53" s="379"/>
      <c r="AK53" s="379" t="str">
        <f ca="1">VLOOKUP(2,OFFSET('Dummy Table'!DY18:DZ21,0,AH51),2,FALSE)</f>
        <v>England</v>
      </c>
      <c r="AL53" s="379"/>
      <c r="AM53" s="380" t="str">
        <f ca="1">IFERROR(IF(MATCH(VLOOKUP(3,OFFSET('Dummy Table'!DY18:DZ21,0,AH51),2,FALSE),OFFSET('Dummy Table'!IU13:IU16,0,AH51),0),VLOOKUP(3,OFFSET('Dummy Table'!DY18:DZ21,0,AH51),2,FALSE),""),"")</f>
        <v>Slovenia</v>
      </c>
      <c r="AN53" s="380"/>
      <c r="AO53" s="380"/>
      <c r="AP53" s="68"/>
      <c r="AQ53" s="78">
        <f ca="1">IF(AJ45&lt;&gt;"",IF(SUM(Matches!T17:T20)=12,IF(AI53=D53,Bonu1,0)+IF(AK53=G53,Bonu2,0)+IF(AND(AM53&lt;&gt;"",I53&lt;&gt;"",AM53=I53),Bonu3,0),0),"")</f>
        <v>8</v>
      </c>
      <c r="AR53" s="86">
        <f t="shared" ref="AR53" ca="1" si="194">SUM(BA61:BA88)</f>
        <v>16</v>
      </c>
      <c r="AS53" s="379" t="str">
        <f ca="1">VLOOKUP(1,OFFSET('Dummy Table'!DY18:DZ21,0,AR51),2,FALSE)</f>
        <v>England</v>
      </c>
      <c r="AT53" s="379"/>
      <c r="AU53" s="379" t="str">
        <f ca="1">VLOOKUP(2,OFFSET('Dummy Table'!DY18:DZ21,0,AR51),2,FALSE)</f>
        <v>Denmark</v>
      </c>
      <c r="AV53" s="379"/>
      <c r="AW53" s="380" t="str">
        <f ca="1">IFERROR(IF(MATCH(VLOOKUP(3,OFFSET('Dummy Table'!DY18:DZ21,0,AR51),2,FALSE),OFFSET('Dummy Table'!IU13:IU16,0,AR51),0),VLOOKUP(3,OFFSET('Dummy Table'!DY18:DZ21,0,AR51),2,FALSE),""),"")</f>
        <v>Serbia</v>
      </c>
      <c r="AX53" s="380"/>
      <c r="AY53" s="380"/>
      <c r="AZ53" s="68"/>
      <c r="BA53" s="78">
        <f ca="1">IF(AT45&lt;&gt;"",IF(SUM(Matches!T17:T20)=12,IF(AS53=D53,Bonu1,0)+IF(AU53=G53,Bonu2,0)+IF(AND(AW53&lt;&gt;"",I53&lt;&gt;"",AW53=I53),Bonu3,0),0),"")</f>
        <v>40</v>
      </c>
      <c r="BB53" s="86">
        <f t="shared" ref="BB53" ca="1" si="195">SUM(BK61:BK88)</f>
        <v>32</v>
      </c>
      <c r="BC53" s="379" t="str">
        <f ca="1">VLOOKUP(1,OFFSET('Dummy Table'!DY18:DZ21,0,BB51),2,FALSE)</f>
        <v>England</v>
      </c>
      <c r="BD53" s="379"/>
      <c r="BE53" s="379" t="str">
        <f ca="1">VLOOKUP(2,OFFSET('Dummy Table'!DY18:DZ21,0,BB51),2,FALSE)</f>
        <v>Denmark</v>
      </c>
      <c r="BF53" s="379"/>
      <c r="BG53" s="380" t="str">
        <f ca="1">IFERROR(IF(MATCH(VLOOKUP(3,OFFSET('Dummy Table'!DY18:DZ21,0,BB51),2,FALSE),OFFSET('Dummy Table'!IU13:IU16,0,BB51),0),VLOOKUP(3,OFFSET('Dummy Table'!DY18:DZ21,0,BB51),2,FALSE),""),"")</f>
        <v/>
      </c>
      <c r="BH53" s="380"/>
      <c r="BI53" s="380"/>
      <c r="BJ53" s="68"/>
      <c r="BK53" s="78">
        <f ca="1">IF(BD45&lt;&gt;"",IF(SUM(Matches!T17:T20)=12,IF(BC53=D53,Bonu1,0)+IF(BE53=G53,Bonu2,0)+IF(AND(BG53&lt;&gt;"",I53&lt;&gt;"",BG53=I53),Bonu3,0),0),"")</f>
        <v>40</v>
      </c>
      <c r="BL53" s="86">
        <f t="shared" ref="BL53" ca="1" si="196">SUM(BU61:BU88)</f>
        <v>16</v>
      </c>
      <c r="BM53" s="379" t="str">
        <f ca="1">VLOOKUP(1,OFFSET('Dummy Table'!DY18:DZ21,0,BL51),2,FALSE)</f>
        <v>England</v>
      </c>
      <c r="BN53" s="379"/>
      <c r="BO53" s="379" t="str">
        <f ca="1">VLOOKUP(2,OFFSET('Dummy Table'!DY18:DZ21,0,BL51),2,FALSE)</f>
        <v>Denmark</v>
      </c>
      <c r="BP53" s="379"/>
      <c r="BQ53" s="380" t="str">
        <f ca="1">IFERROR(IF(MATCH(VLOOKUP(3,OFFSET('Dummy Table'!DY18:DZ21,0,BL51),2,FALSE),OFFSET('Dummy Table'!IU13:IU16,0,BL51),0),VLOOKUP(3,OFFSET('Dummy Table'!DY18:DZ21,0,BL51),2,FALSE),""),"")</f>
        <v>Slovenia</v>
      </c>
      <c r="BR53" s="380"/>
      <c r="BS53" s="380"/>
      <c r="BT53" s="68"/>
      <c r="BU53" s="78">
        <f ca="1">IF(BN45&lt;&gt;"",IF(SUM(Matches!T17:T20)=12,IF(BM53=D53,Bonu1,0)+IF(BO53=G53,Bonu2,0)+IF(AND(BQ53&lt;&gt;"",I53&lt;&gt;"",BQ53=I53),Bonu3,0),0),"")</f>
        <v>48</v>
      </c>
      <c r="BV53" s="86">
        <f t="shared" ref="BV53" ca="1" si="197">SUM(CE61:CE88)</f>
        <v>32</v>
      </c>
      <c r="BW53" s="379" t="str">
        <f ca="1">VLOOKUP(1,OFFSET('Dummy Table'!DY18:DZ21,0,BV51),2,FALSE)</f>
        <v>England</v>
      </c>
      <c r="BX53" s="379"/>
      <c r="BY53" s="379" t="str">
        <f ca="1">VLOOKUP(2,OFFSET('Dummy Table'!DY18:DZ21,0,BV51),2,FALSE)</f>
        <v>Denmark</v>
      </c>
      <c r="BZ53" s="379"/>
      <c r="CA53" s="380" t="str">
        <f ca="1">IFERROR(IF(MATCH(VLOOKUP(3,OFFSET('Dummy Table'!DY18:DZ21,0,BV51),2,FALSE),OFFSET('Dummy Table'!IU13:IU16,0,BV51),0),VLOOKUP(3,OFFSET('Dummy Table'!DY18:DZ21,0,BV51),2,FALSE),""),"")</f>
        <v>Slovenia</v>
      </c>
      <c r="CB53" s="380"/>
      <c r="CC53" s="380"/>
      <c r="CD53" s="68"/>
      <c r="CE53" s="78">
        <f ca="1">IF(BX45&lt;&gt;"",IF(SUM(Matches!T17:T20)=12,IF(BW53=D53,Bonu1,0)+IF(BY53=G53,Bonu2,0)+IF(AND(CA53&lt;&gt;"",I53&lt;&gt;"",CA53=I53),Bonu3,0),0),"")</f>
        <v>48</v>
      </c>
      <c r="CF53" s="86">
        <f t="shared" ref="CF53" ca="1" si="198">SUM(CO61:CO88)</f>
        <v>16</v>
      </c>
      <c r="CG53" s="379" t="str">
        <f ca="1">VLOOKUP(1,OFFSET('Dummy Table'!DY18:DZ21,0,CF51),2,FALSE)</f>
        <v>England</v>
      </c>
      <c r="CH53" s="379"/>
      <c r="CI53" s="379" t="str">
        <f ca="1">VLOOKUP(2,OFFSET('Dummy Table'!DY18:DZ21,0,CF51),2,FALSE)</f>
        <v>Denmark</v>
      </c>
      <c r="CJ53" s="379"/>
      <c r="CK53" s="380" t="str">
        <f ca="1">IFERROR(IF(MATCH(VLOOKUP(3,OFFSET('Dummy Table'!DY18:DZ21,0,CF51),2,FALSE),OFFSET('Dummy Table'!IU13:IU16,0,CF51),0),VLOOKUP(3,OFFSET('Dummy Table'!DY18:DZ21,0,CF51),2,FALSE),""),"")</f>
        <v/>
      </c>
      <c r="CL53" s="380"/>
      <c r="CM53" s="380"/>
      <c r="CN53" s="68"/>
      <c r="CO53" s="78">
        <f ca="1">IF(CH45&lt;&gt;"",IF(SUM(Matches!T17:T20)=12,IF(CG53=D53,Bonu1,0)+IF(CI53=G53,Bonu2,0)+IF(AND(CK53&lt;&gt;"",I53&lt;&gt;"",CK53=I53),Bonu3,0),0),"")</f>
        <v>40</v>
      </c>
      <c r="CP53" s="86">
        <f t="shared" ref="CP53" ca="1" si="199">SUM(CY61:CY88)</f>
        <v>0</v>
      </c>
      <c r="CQ53" s="379" t="str">
        <f ca="1">VLOOKUP(1,OFFSET('Dummy Table'!DY18:DZ21,0,CP51),2,FALSE)</f>
        <v>Slovenia</v>
      </c>
      <c r="CR53" s="379"/>
      <c r="CS53" s="379" t="str">
        <f ca="1">VLOOKUP(2,OFFSET('Dummy Table'!DY18:DZ21,0,CP51),2,FALSE)</f>
        <v>Serbia</v>
      </c>
      <c r="CT53" s="379"/>
      <c r="CU53" s="380" t="str">
        <f ca="1">IFERROR(IF(MATCH(VLOOKUP(3,OFFSET('Dummy Table'!DY18:DZ21,0,CP51),2,FALSE),OFFSET('Dummy Table'!IU13:IU16,0,CP51),0),VLOOKUP(3,OFFSET('Dummy Table'!DY18:DZ21,0,CP51),2,FALSE),""),"")</f>
        <v>England</v>
      </c>
      <c r="CV53" s="380"/>
      <c r="CW53" s="380"/>
      <c r="CX53" s="68"/>
      <c r="CY53" s="78">
        <f ca="1">IF(CR45&lt;&gt;"",IF(SUM(Matches!T17:T20)=12,IF(CQ53=D53,Bonu1,0)+IF(CS53=G53,Bonu2,0)+IF(AND(CU53&lt;&gt;"",I53&lt;&gt;"",CU53=I53),Bonu3,0),0),"")</f>
        <v>0</v>
      </c>
      <c r="CZ53" s="86">
        <f t="shared" ref="CZ53" ca="1" si="200">SUM(DI61:DI88)</f>
        <v>16</v>
      </c>
      <c r="DA53" s="379" t="str">
        <f ca="1">VLOOKUP(1,OFFSET('Dummy Table'!DY18:DZ21,0,CZ51),2,FALSE)</f>
        <v>England</v>
      </c>
      <c r="DB53" s="379"/>
      <c r="DC53" s="379" t="str">
        <f ca="1">VLOOKUP(2,OFFSET('Dummy Table'!DY18:DZ21,0,CZ51),2,FALSE)</f>
        <v>Denmark</v>
      </c>
      <c r="DD53" s="379"/>
      <c r="DE53" s="380" t="str">
        <f ca="1">IFERROR(IF(MATCH(VLOOKUP(3,OFFSET('Dummy Table'!DY18:DZ21,0,CZ51),2,FALSE),OFFSET('Dummy Table'!IU13:IU16,0,CZ51),0),VLOOKUP(3,OFFSET('Dummy Table'!DY18:DZ21,0,CZ51),2,FALSE),""),"")</f>
        <v/>
      </c>
      <c r="DF53" s="380"/>
      <c r="DG53" s="380"/>
      <c r="DH53" s="68"/>
      <c r="DI53" s="78">
        <f ca="1">IF(DB45&lt;&gt;"",IF(SUM(Matches!T17:T20)=12,IF(DA53=D53,Bonu1,0)+IF(DC53=G53,Bonu2,0)+IF(AND(DE53&lt;&gt;"",I53&lt;&gt;"",DE53=I53),Bonu3,0),0),"")</f>
        <v>40</v>
      </c>
    </row>
    <row r="54" spans="1:113" s="43" customFormat="1" ht="15" customHeight="1" x14ac:dyDescent="0.2">
      <c r="A54" s="41"/>
      <c r="B54" s="65"/>
      <c r="C54" s="87" t="s">
        <v>13</v>
      </c>
      <c r="D54" s="384" t="str">
        <f>Matches!P22</f>
        <v>Austria</v>
      </c>
      <c r="E54" s="384"/>
      <c r="F54" s="384"/>
      <c r="G54" s="384" t="str">
        <f>Matches!P23</f>
        <v>France</v>
      </c>
      <c r="H54" s="384"/>
      <c r="I54" s="388" t="str">
        <f>IF(ISNA(MATCH(Matches!P24,Qual3,0)),"",Matches!P24)</f>
        <v>Netherlands</v>
      </c>
      <c r="J54" s="389"/>
      <c r="K54" s="66"/>
      <c r="L54" s="66"/>
      <c r="M54" s="67"/>
      <c r="N54" s="126"/>
      <c r="O54" s="379" t="str">
        <f ca="1">VLOOKUP(1,OFFSET('Dummy Table'!DY25:DZ28,0,N51),2,FALSE)</f>
        <v>France</v>
      </c>
      <c r="P54" s="379"/>
      <c r="Q54" s="379" t="str">
        <f ca="1">VLOOKUP(2,OFFSET('Dummy Table'!DY25:DZ28,0,N51),2,FALSE)</f>
        <v>Netherlands</v>
      </c>
      <c r="R54" s="379"/>
      <c r="S54" s="380" t="str">
        <f ca="1">IFERROR(IF(MATCH(VLOOKUP(3,OFFSET('Dummy Table'!DY25:DZ28,0,N51),2,FALSE),OFFSET('Dummy Table'!IU13:IU16,0,N51),0),VLOOKUP(3,OFFSET('Dummy Table'!DY25:DZ28,0,N51),2,FALSE),""),"")</f>
        <v/>
      </c>
      <c r="T54" s="380"/>
      <c r="U54" s="380"/>
      <c r="V54" s="68"/>
      <c r="W54" s="78">
        <f ca="1">IF(P45&lt;&gt;"",IF(SUM(Matches!T22:T25)=12,IF(O54=D54,Bonu1,0)+IF(Q54=G54,Bonu2,0)+IF(AND(S54&lt;&gt;"",I54&lt;&gt;"",S54=I54),Bonu3,0),0),"")</f>
        <v>0</v>
      </c>
      <c r="X54" s="126"/>
      <c r="Y54" s="379" t="str">
        <f ca="1">VLOOKUP(1,OFFSET('Dummy Table'!DY25:DZ28,0,X51),2,FALSE)</f>
        <v>Netherlands</v>
      </c>
      <c r="Z54" s="379"/>
      <c r="AA54" s="379" t="str">
        <f ca="1">VLOOKUP(2,OFFSET('Dummy Table'!DY25:DZ28,0,X51),2,FALSE)</f>
        <v>France</v>
      </c>
      <c r="AB54" s="379"/>
      <c r="AC54" s="380" t="str">
        <f ca="1">IFERROR(IF(MATCH(VLOOKUP(3,OFFSET('Dummy Table'!DY25:DZ28,0,X51),2,FALSE),OFFSET('Dummy Table'!IU13:IU16,0,X51),0),VLOOKUP(3,OFFSET('Dummy Table'!DY25:DZ28,0,X51),2,FALSE),""),"")</f>
        <v>Poland</v>
      </c>
      <c r="AD54" s="380"/>
      <c r="AE54" s="380"/>
      <c r="AF54" s="68"/>
      <c r="AG54" s="78">
        <f ca="1">IF(Z45&lt;&gt;"",IF(SUM(Matches!T22:T25)=12,IF(Y54=D54,Bonu1,0)+IF(AA54=G54,Bonu2,0)+IF(AND(AC54&lt;&gt;"",I54&lt;&gt;"",AC54=I54),Bonu3,0),0),"")</f>
        <v>16</v>
      </c>
      <c r="AH54" s="126"/>
      <c r="AI54" s="379" t="str">
        <f ca="1">VLOOKUP(1,OFFSET('Dummy Table'!DY25:DZ28,0,AH51),2,FALSE)</f>
        <v>France</v>
      </c>
      <c r="AJ54" s="379"/>
      <c r="AK54" s="379" t="str">
        <f ca="1">VLOOKUP(2,OFFSET('Dummy Table'!DY25:DZ28,0,AH51),2,FALSE)</f>
        <v>Netherlands</v>
      </c>
      <c r="AL54" s="379"/>
      <c r="AM54" s="380" t="str">
        <f ca="1">IFERROR(IF(MATCH(VLOOKUP(3,OFFSET('Dummy Table'!DY25:DZ28,0,AH51),2,FALSE),OFFSET('Dummy Table'!IU13:IU16,0,AH51),0),VLOOKUP(3,OFFSET('Dummy Table'!DY25:DZ28,0,AH51),2,FALSE),""),"")</f>
        <v>Austria</v>
      </c>
      <c r="AN54" s="380"/>
      <c r="AO54" s="380"/>
      <c r="AP54" s="68"/>
      <c r="AQ54" s="78">
        <f ca="1">IF(AJ45&lt;&gt;"",IF(SUM(Matches!T22:T25)=12,IF(AI54=D54,Bonu1,0)+IF(AK54=G54,Bonu2,0)+IF(AND(AM54&lt;&gt;"",I54&lt;&gt;"",AM54=I54),Bonu3,0),0),"")</f>
        <v>0</v>
      </c>
      <c r="AR54" s="126"/>
      <c r="AS54" s="379" t="str">
        <f ca="1">VLOOKUP(1,OFFSET('Dummy Table'!DY25:DZ28,0,AR51),2,FALSE)</f>
        <v>France</v>
      </c>
      <c r="AT54" s="379"/>
      <c r="AU54" s="379" t="str">
        <f ca="1">VLOOKUP(2,OFFSET('Dummy Table'!DY25:DZ28,0,AR51),2,FALSE)</f>
        <v>Netherlands</v>
      </c>
      <c r="AV54" s="379"/>
      <c r="AW54" s="380" t="str">
        <f ca="1">IFERROR(IF(MATCH(VLOOKUP(3,OFFSET('Dummy Table'!DY25:DZ28,0,AR51),2,FALSE),OFFSET('Dummy Table'!IU13:IU16,0,AR51),0),VLOOKUP(3,OFFSET('Dummy Table'!DY25:DZ28,0,AR51),2,FALSE),""),"")</f>
        <v>Poland</v>
      </c>
      <c r="AX54" s="380"/>
      <c r="AY54" s="380"/>
      <c r="AZ54" s="68"/>
      <c r="BA54" s="78">
        <f ca="1">IF(AT45&lt;&gt;"",IF(SUM(Matches!T22:T25)=12,IF(AS54=D54,Bonu1,0)+IF(AU54=G54,Bonu2,0)+IF(AND(AW54&lt;&gt;"",I54&lt;&gt;"",AW54=I54),Bonu3,0),0),"")</f>
        <v>0</v>
      </c>
      <c r="BB54" s="126"/>
      <c r="BC54" s="379" t="str">
        <f ca="1">VLOOKUP(1,OFFSET('Dummy Table'!DY25:DZ28,0,BB51),2,FALSE)</f>
        <v>France</v>
      </c>
      <c r="BD54" s="379"/>
      <c r="BE54" s="379" t="str">
        <f ca="1">VLOOKUP(2,OFFSET('Dummy Table'!DY25:DZ28,0,BB51),2,FALSE)</f>
        <v>Netherlands</v>
      </c>
      <c r="BF54" s="379"/>
      <c r="BG54" s="380" t="str">
        <f ca="1">IFERROR(IF(MATCH(VLOOKUP(3,OFFSET('Dummy Table'!DY25:DZ28,0,BB51),2,FALSE),OFFSET('Dummy Table'!IU13:IU16,0,BB51),0),VLOOKUP(3,OFFSET('Dummy Table'!DY25:DZ28,0,BB51),2,FALSE),""),"")</f>
        <v>Poland</v>
      </c>
      <c r="BH54" s="380"/>
      <c r="BI54" s="380"/>
      <c r="BJ54" s="68"/>
      <c r="BK54" s="78">
        <f ca="1">IF(BD45&lt;&gt;"",IF(SUM(Matches!T22:T25)=12,IF(BC54=D54,Bonu1,0)+IF(BE54=G54,Bonu2,0)+IF(AND(BG54&lt;&gt;"",I54&lt;&gt;"",BG54=I54),Bonu3,0),0),"")</f>
        <v>0</v>
      </c>
      <c r="BL54" s="126"/>
      <c r="BM54" s="379" t="str">
        <f ca="1">VLOOKUP(1,OFFSET('Dummy Table'!DY25:DZ28,0,BL51),2,FALSE)</f>
        <v>Netherlands</v>
      </c>
      <c r="BN54" s="379"/>
      <c r="BO54" s="379" t="str">
        <f ca="1">VLOOKUP(2,OFFSET('Dummy Table'!DY25:DZ28,0,BL51),2,FALSE)</f>
        <v>France</v>
      </c>
      <c r="BP54" s="379"/>
      <c r="BQ54" s="380" t="str">
        <f ca="1">IFERROR(IF(MATCH(VLOOKUP(3,OFFSET('Dummy Table'!DY25:DZ28,0,BL51),2,FALSE),OFFSET('Dummy Table'!IU13:IU16,0,BL51),0),VLOOKUP(3,OFFSET('Dummy Table'!DY25:DZ28,0,BL51),2,FALSE),""),"")</f>
        <v>Poland</v>
      </c>
      <c r="BR54" s="380"/>
      <c r="BS54" s="380"/>
      <c r="BT54" s="68"/>
      <c r="BU54" s="78">
        <f ca="1">IF(BN45&lt;&gt;"",IF(SUM(Matches!T22:T25)=12,IF(BM54=D54,Bonu1,0)+IF(BO54=G54,Bonu2,0)+IF(AND(BQ54&lt;&gt;"",I54&lt;&gt;"",BQ54=I54),Bonu3,0),0),"")</f>
        <v>16</v>
      </c>
      <c r="BV54" s="126"/>
      <c r="BW54" s="379" t="str">
        <f ca="1">VLOOKUP(1,OFFSET('Dummy Table'!DY25:DZ28,0,BV51),2,FALSE)</f>
        <v>France</v>
      </c>
      <c r="BX54" s="379"/>
      <c r="BY54" s="379" t="str">
        <f ca="1">VLOOKUP(2,OFFSET('Dummy Table'!DY25:DZ28,0,BV51),2,FALSE)</f>
        <v>Netherlands</v>
      </c>
      <c r="BZ54" s="379"/>
      <c r="CA54" s="380" t="str">
        <f ca="1">IFERROR(IF(MATCH(VLOOKUP(3,OFFSET('Dummy Table'!DY25:DZ28,0,BV51),2,FALSE),OFFSET('Dummy Table'!IU13:IU16,0,BV51),0),VLOOKUP(3,OFFSET('Dummy Table'!DY25:DZ28,0,BV51),2,FALSE),""),"")</f>
        <v>Austria</v>
      </c>
      <c r="CB54" s="380"/>
      <c r="CC54" s="380"/>
      <c r="CD54" s="68"/>
      <c r="CE54" s="78">
        <f ca="1">IF(BX45&lt;&gt;"",IF(SUM(Matches!T22:T25)=12,IF(BW54=D54,Bonu1,0)+IF(BY54=G54,Bonu2,0)+IF(AND(CA54&lt;&gt;"",I54&lt;&gt;"",CA54=I54),Bonu3,0),0),"")</f>
        <v>0</v>
      </c>
      <c r="CF54" s="126"/>
      <c r="CG54" s="379" t="str">
        <f ca="1">VLOOKUP(1,OFFSET('Dummy Table'!DY25:DZ28,0,CF51),2,FALSE)</f>
        <v>France</v>
      </c>
      <c r="CH54" s="379"/>
      <c r="CI54" s="379" t="str">
        <f ca="1">VLOOKUP(2,OFFSET('Dummy Table'!DY25:DZ28,0,CF51),2,FALSE)</f>
        <v>Netherlands</v>
      </c>
      <c r="CJ54" s="379"/>
      <c r="CK54" s="380" t="str">
        <f ca="1">IFERROR(IF(MATCH(VLOOKUP(3,OFFSET('Dummy Table'!DY25:DZ28,0,CF51),2,FALSE),OFFSET('Dummy Table'!IU13:IU16,0,CF51),0),VLOOKUP(3,OFFSET('Dummy Table'!DY25:DZ28,0,CF51),2,FALSE),""),"")</f>
        <v/>
      </c>
      <c r="CL54" s="380"/>
      <c r="CM54" s="380"/>
      <c r="CN54" s="68"/>
      <c r="CO54" s="78">
        <f ca="1">IF(CH45&lt;&gt;"",IF(SUM(Matches!T22:T25)=12,IF(CG54=D54,Bonu1,0)+IF(CI54=G54,Bonu2,0)+IF(AND(CK54&lt;&gt;"",I54&lt;&gt;"",CK54=I54),Bonu3,0),0),"")</f>
        <v>0</v>
      </c>
      <c r="CP54" s="126"/>
      <c r="CQ54" s="379" t="str">
        <f ca="1">VLOOKUP(1,OFFSET('Dummy Table'!DY25:DZ28,0,CP51),2,FALSE)</f>
        <v>France</v>
      </c>
      <c r="CR54" s="379"/>
      <c r="CS54" s="379" t="str">
        <f ca="1">VLOOKUP(2,OFFSET('Dummy Table'!DY25:DZ28,0,CP51),2,FALSE)</f>
        <v>Netherlands</v>
      </c>
      <c r="CT54" s="379"/>
      <c r="CU54" s="380" t="str">
        <f ca="1">IFERROR(IF(MATCH(VLOOKUP(3,OFFSET('Dummy Table'!DY25:DZ28,0,CP51),2,FALSE),OFFSET('Dummy Table'!IU13:IU16,0,CP51),0),VLOOKUP(3,OFFSET('Dummy Table'!DY25:DZ28,0,CP51),2,FALSE),""),"")</f>
        <v/>
      </c>
      <c r="CV54" s="380"/>
      <c r="CW54" s="380"/>
      <c r="CX54" s="68"/>
      <c r="CY54" s="78">
        <f ca="1">IF(CR45&lt;&gt;"",IF(SUM(Matches!T22:T25)=12,IF(CQ54=D54,Bonu1,0)+IF(CS54=G54,Bonu2,0)+IF(AND(CU54&lt;&gt;"",I54&lt;&gt;"",CU54=I54),Bonu3,0),0),"")</f>
        <v>0</v>
      </c>
      <c r="CZ54" s="126"/>
      <c r="DA54" s="379" t="str">
        <f ca="1">VLOOKUP(1,OFFSET('Dummy Table'!DY25:DZ28,0,CZ51),2,FALSE)</f>
        <v>France</v>
      </c>
      <c r="DB54" s="379"/>
      <c r="DC54" s="379" t="str">
        <f ca="1">VLOOKUP(2,OFFSET('Dummy Table'!DY25:DZ28,0,CZ51),2,FALSE)</f>
        <v>Netherlands</v>
      </c>
      <c r="DD54" s="379"/>
      <c r="DE54" s="380" t="str">
        <f ca="1">IFERROR(IF(MATCH(VLOOKUP(3,OFFSET('Dummy Table'!DY25:DZ28,0,CZ51),2,FALSE),OFFSET('Dummy Table'!IU13:IU16,0,CZ51),0),VLOOKUP(3,OFFSET('Dummy Table'!DY25:DZ28,0,CZ51),2,FALSE),""),"")</f>
        <v/>
      </c>
      <c r="DF54" s="380"/>
      <c r="DG54" s="380"/>
      <c r="DH54" s="68"/>
      <c r="DI54" s="78">
        <f ca="1">IF(DB45&lt;&gt;"",IF(SUM(Matches!T22:T25)=12,IF(DA54=D54,Bonu1,0)+IF(DC54=G54,Bonu2,0)+IF(AND(DE54&lt;&gt;"",I54&lt;&gt;"",DE54=I54),Bonu3,0),0),"")</f>
        <v>0</v>
      </c>
    </row>
    <row r="55" spans="1:113" s="43" customFormat="1" ht="15" customHeight="1" x14ac:dyDescent="0.2">
      <c r="A55" s="41"/>
      <c r="B55" s="65"/>
      <c r="C55" s="87" t="s">
        <v>94</v>
      </c>
      <c r="D55" s="384" t="str">
        <f>Matches!P27</f>
        <v>Romania</v>
      </c>
      <c r="E55" s="384"/>
      <c r="F55" s="384"/>
      <c r="G55" s="384" t="str">
        <f>Matches!P28</f>
        <v>Belgium</v>
      </c>
      <c r="H55" s="384"/>
      <c r="I55" s="388" t="str">
        <f>IF(ISNA(MATCH(Matches!P29,Qual3,0)),"",Matches!P29)</f>
        <v>Slovakia</v>
      </c>
      <c r="J55" s="389"/>
      <c r="K55" s="66"/>
      <c r="L55" s="66"/>
      <c r="M55" s="67"/>
      <c r="N55" s="126"/>
      <c r="O55" s="379" t="str">
        <f ca="1">VLOOKUP(1,OFFSET('Dummy Table'!DY31:DZ34,0,N51),2,FALSE)</f>
        <v>Belgium</v>
      </c>
      <c r="P55" s="379"/>
      <c r="Q55" s="379" t="str">
        <f ca="1">VLOOKUP(2,OFFSET('Dummy Table'!DY31:DZ34,0,N51),2,FALSE)</f>
        <v>Slovakia</v>
      </c>
      <c r="R55" s="379"/>
      <c r="S55" s="380" t="str">
        <f ca="1">IFERROR(IF(MATCH(VLOOKUP(3,OFFSET('Dummy Table'!DY31:DZ34,0,N51),2,FALSE),OFFSET('Dummy Table'!IU13:IU16,0,N51),0),VLOOKUP(3,OFFSET('Dummy Table'!DY31:DZ34,0,N51),2,FALSE),""),"")</f>
        <v/>
      </c>
      <c r="T55" s="380"/>
      <c r="U55" s="380"/>
      <c r="V55" s="68"/>
      <c r="W55" s="78">
        <f ca="1">IF(P45&lt;&gt;"",IF(SUM(Matches!T27:T30)=12,IF(O55=D55,Bonu1,0)+IF(Q55=G55,Bonu2,0)+IF(AND(S55&lt;&gt;"",I55&lt;&gt;"",S55=I55),Bonu3,0),0),"")</f>
        <v>0</v>
      </c>
      <c r="X55" s="126"/>
      <c r="Y55" s="379" t="str">
        <f ca="1">VLOOKUP(1,OFFSET('Dummy Table'!DY31:DZ34,0,X51),2,FALSE)</f>
        <v>Belgium</v>
      </c>
      <c r="Z55" s="379"/>
      <c r="AA55" s="379" t="str">
        <f ca="1">VLOOKUP(2,OFFSET('Dummy Table'!DY31:DZ34,0,X51),2,FALSE)</f>
        <v>Ukraine</v>
      </c>
      <c r="AB55" s="379"/>
      <c r="AC55" s="380" t="str">
        <f ca="1">IFERROR(IF(MATCH(VLOOKUP(3,OFFSET('Dummy Table'!DY31:DZ34,0,X51),2,FALSE),OFFSET('Dummy Table'!IU13:IU16,0,X51),0),VLOOKUP(3,OFFSET('Dummy Table'!DY31:DZ34,0,X51),2,FALSE),""),"")</f>
        <v>Slovakia</v>
      </c>
      <c r="AD55" s="380"/>
      <c r="AE55" s="380"/>
      <c r="AF55" s="68"/>
      <c r="AG55" s="78">
        <f ca="1">IF(Z45&lt;&gt;"",IF(SUM(Matches!T27:T30)=12,IF(Y55=D55,Bonu1,0)+IF(AA55=G55,Bonu2,0)+IF(AND(AC55&lt;&gt;"",I55&lt;&gt;"",AC55=I55),Bonu3,0),0),"")</f>
        <v>8</v>
      </c>
      <c r="AH55" s="126"/>
      <c r="AI55" s="379" t="str">
        <f ca="1">VLOOKUP(1,OFFSET('Dummy Table'!DY31:DZ34,0,AH51),2,FALSE)</f>
        <v>Belgium</v>
      </c>
      <c r="AJ55" s="379"/>
      <c r="AK55" s="379" t="str">
        <f ca="1">VLOOKUP(2,OFFSET('Dummy Table'!DY31:DZ34,0,AH51),2,FALSE)</f>
        <v>Ukraine</v>
      </c>
      <c r="AL55" s="379"/>
      <c r="AM55" s="380" t="str">
        <f ca="1">IFERROR(IF(MATCH(VLOOKUP(3,OFFSET('Dummy Table'!DY31:DZ34,0,AH51),2,FALSE),OFFSET('Dummy Table'!IU13:IU16,0,AH51),0),VLOOKUP(3,OFFSET('Dummy Table'!DY31:DZ34,0,AH51),2,FALSE),""),"")</f>
        <v>Slovakia</v>
      </c>
      <c r="AN55" s="380"/>
      <c r="AO55" s="380"/>
      <c r="AP55" s="68"/>
      <c r="AQ55" s="78">
        <f ca="1">IF(AJ45&lt;&gt;"",IF(SUM(Matches!T27:T30)=12,IF(AI55=D55,Bonu1,0)+IF(AK55=G55,Bonu2,0)+IF(AND(AM55&lt;&gt;"",I55&lt;&gt;"",AM55=I55),Bonu3,0),0),"")</f>
        <v>8</v>
      </c>
      <c r="AR55" s="126"/>
      <c r="AS55" s="379" t="str">
        <f ca="1">VLOOKUP(1,OFFSET('Dummy Table'!DY31:DZ34,0,AR51),2,FALSE)</f>
        <v>Belgium</v>
      </c>
      <c r="AT55" s="379"/>
      <c r="AU55" s="379" t="str">
        <f ca="1">VLOOKUP(2,OFFSET('Dummy Table'!DY31:DZ34,0,AR51),2,FALSE)</f>
        <v>Ukraine</v>
      </c>
      <c r="AV55" s="379"/>
      <c r="AW55" s="380" t="str">
        <f ca="1">IFERROR(IF(MATCH(VLOOKUP(3,OFFSET('Dummy Table'!DY31:DZ34,0,AR51),2,FALSE),OFFSET('Dummy Table'!IU13:IU16,0,AR51),0),VLOOKUP(3,OFFSET('Dummy Table'!DY31:DZ34,0,AR51),2,FALSE),""),"")</f>
        <v/>
      </c>
      <c r="AX55" s="380"/>
      <c r="AY55" s="380"/>
      <c r="AZ55" s="68"/>
      <c r="BA55" s="78">
        <f ca="1">IF(AT45&lt;&gt;"",IF(SUM(Matches!T27:T30)=12,IF(AS55=D55,Bonu1,0)+IF(AU55=G55,Bonu2,0)+IF(AND(AW55&lt;&gt;"",I55&lt;&gt;"",AW55=I55),Bonu3,0),0),"")</f>
        <v>0</v>
      </c>
      <c r="BB55" s="126"/>
      <c r="BC55" s="379" t="str">
        <f ca="1">VLOOKUP(1,OFFSET('Dummy Table'!DY31:DZ34,0,BB51),2,FALSE)</f>
        <v>Belgium</v>
      </c>
      <c r="BD55" s="379"/>
      <c r="BE55" s="379" t="str">
        <f ca="1">VLOOKUP(2,OFFSET('Dummy Table'!DY31:DZ34,0,BB51),2,FALSE)</f>
        <v>Ukraine</v>
      </c>
      <c r="BF55" s="379"/>
      <c r="BG55" s="380" t="str">
        <f ca="1">IFERROR(IF(MATCH(VLOOKUP(3,OFFSET('Dummy Table'!DY31:DZ34,0,BB51),2,FALSE),OFFSET('Dummy Table'!IU13:IU16,0,BB51),0),VLOOKUP(3,OFFSET('Dummy Table'!DY31:DZ34,0,BB51),2,FALSE),""),"")</f>
        <v>Slovakia</v>
      </c>
      <c r="BH55" s="380"/>
      <c r="BI55" s="380"/>
      <c r="BJ55" s="68"/>
      <c r="BK55" s="78">
        <f ca="1">IF(BD45&lt;&gt;"",IF(SUM(Matches!T27:T30)=12,IF(BC55=D55,Bonu1,0)+IF(BE55=G55,Bonu2,0)+IF(AND(BG55&lt;&gt;"",I55&lt;&gt;"",BG55=I55),Bonu3,0),0),"")</f>
        <v>8</v>
      </c>
      <c r="BL55" s="126"/>
      <c r="BM55" s="379" t="str">
        <f ca="1">VLOOKUP(1,OFFSET('Dummy Table'!DY31:DZ34,0,BL51),2,FALSE)</f>
        <v>Belgium</v>
      </c>
      <c r="BN55" s="379"/>
      <c r="BO55" s="379" t="str">
        <f ca="1">VLOOKUP(2,OFFSET('Dummy Table'!DY31:DZ34,0,BL51),2,FALSE)</f>
        <v>Slovakia</v>
      </c>
      <c r="BP55" s="379"/>
      <c r="BQ55" s="380" t="str">
        <f ca="1">IFERROR(IF(MATCH(VLOOKUP(3,OFFSET('Dummy Table'!DY31:DZ34,0,BL51),2,FALSE),OFFSET('Dummy Table'!IU13:IU16,0,BL51),0),VLOOKUP(3,OFFSET('Dummy Table'!DY31:DZ34,0,BL51),2,FALSE),""),"")</f>
        <v/>
      </c>
      <c r="BR55" s="380"/>
      <c r="BS55" s="380"/>
      <c r="BT55" s="68"/>
      <c r="BU55" s="78">
        <f ca="1">IF(BN45&lt;&gt;"",IF(SUM(Matches!T27:T30)=12,IF(BM55=D55,Bonu1,0)+IF(BO55=G55,Bonu2,0)+IF(AND(BQ55&lt;&gt;"",I55&lt;&gt;"",BQ55=I55),Bonu3,0),0),"")</f>
        <v>0</v>
      </c>
      <c r="BV55" s="126"/>
      <c r="BW55" s="379" t="str">
        <f ca="1">VLOOKUP(1,OFFSET('Dummy Table'!DY31:DZ34,0,BV51),2,FALSE)</f>
        <v>Belgium</v>
      </c>
      <c r="BX55" s="379"/>
      <c r="BY55" s="379" t="str">
        <f ca="1">VLOOKUP(2,OFFSET('Dummy Table'!DY31:DZ34,0,BV51),2,FALSE)</f>
        <v>Romania</v>
      </c>
      <c r="BZ55" s="379"/>
      <c r="CA55" s="380" t="str">
        <f ca="1">IFERROR(IF(MATCH(VLOOKUP(3,OFFSET('Dummy Table'!DY31:DZ34,0,BV51),2,FALSE),OFFSET('Dummy Table'!IU13:IU16,0,BV51),0),VLOOKUP(3,OFFSET('Dummy Table'!DY31:DZ34,0,BV51),2,FALSE),""),"")</f>
        <v>Slovakia</v>
      </c>
      <c r="CB55" s="380"/>
      <c r="CC55" s="380"/>
      <c r="CD55" s="68"/>
      <c r="CE55" s="78">
        <f ca="1">IF(BX45&lt;&gt;"",IF(SUM(Matches!T27:T30)=12,IF(BW55=D55,Bonu1,0)+IF(BY55=G55,Bonu2,0)+IF(AND(CA55&lt;&gt;"",I55&lt;&gt;"",CA55=I55),Bonu3,0),0),"")</f>
        <v>8</v>
      </c>
      <c r="CF55" s="126"/>
      <c r="CG55" s="379" t="str">
        <f ca="1">VLOOKUP(1,OFFSET('Dummy Table'!DY31:DZ34,0,CF51),2,FALSE)</f>
        <v>Belgium</v>
      </c>
      <c r="CH55" s="379"/>
      <c r="CI55" s="379" t="str">
        <f ca="1">VLOOKUP(2,OFFSET('Dummy Table'!DY31:DZ34,0,CF51),2,FALSE)</f>
        <v>Slovakia</v>
      </c>
      <c r="CJ55" s="379"/>
      <c r="CK55" s="380" t="str">
        <f ca="1">IFERROR(IF(MATCH(VLOOKUP(3,OFFSET('Dummy Table'!DY31:DZ34,0,CF51),2,FALSE),OFFSET('Dummy Table'!IU13:IU16,0,CF51),0),VLOOKUP(3,OFFSET('Dummy Table'!DY31:DZ34,0,CF51),2,FALSE),""),"")</f>
        <v>Ukraine</v>
      </c>
      <c r="CL55" s="380"/>
      <c r="CM55" s="380"/>
      <c r="CN55" s="68"/>
      <c r="CO55" s="78">
        <f ca="1">IF(CH45&lt;&gt;"",IF(SUM(Matches!T27:T30)=12,IF(CG55=D55,Bonu1,0)+IF(CI55=G55,Bonu2,0)+IF(AND(CK55&lt;&gt;"",I55&lt;&gt;"",CK55=I55),Bonu3,0),0),"")</f>
        <v>0</v>
      </c>
      <c r="CP55" s="126"/>
      <c r="CQ55" s="379" t="str">
        <f ca="1">VLOOKUP(1,OFFSET('Dummy Table'!DY31:DZ34,0,CP51),2,FALSE)</f>
        <v>Slovakia</v>
      </c>
      <c r="CR55" s="379"/>
      <c r="CS55" s="379" t="str">
        <f ca="1">VLOOKUP(2,OFFSET('Dummy Table'!DY31:DZ34,0,CP51),2,FALSE)</f>
        <v>Belgium</v>
      </c>
      <c r="CT55" s="379"/>
      <c r="CU55" s="380" t="str">
        <f ca="1">IFERROR(IF(MATCH(VLOOKUP(3,OFFSET('Dummy Table'!DY31:DZ34,0,CP51),2,FALSE),OFFSET('Dummy Table'!IU13:IU16,0,CP51),0),VLOOKUP(3,OFFSET('Dummy Table'!DY31:DZ34,0,CP51),2,FALSE),""),"")</f>
        <v>Romania</v>
      </c>
      <c r="CV55" s="380"/>
      <c r="CW55" s="380"/>
      <c r="CX55" s="68"/>
      <c r="CY55" s="78">
        <f ca="1">IF(CR45&lt;&gt;"",IF(SUM(Matches!T27:T30)=12,IF(CQ55=D55,Bonu1,0)+IF(CS55=G55,Bonu2,0)+IF(AND(CU55&lt;&gt;"",I55&lt;&gt;"",CU55=I55),Bonu3,0),0),"")</f>
        <v>16</v>
      </c>
      <c r="CZ55" s="126"/>
      <c r="DA55" s="379" t="str">
        <f ca="1">VLOOKUP(1,OFFSET('Dummy Table'!DY31:DZ34,0,CZ51),2,FALSE)</f>
        <v>Belgium</v>
      </c>
      <c r="DB55" s="379"/>
      <c r="DC55" s="379" t="str">
        <f ca="1">VLOOKUP(2,OFFSET('Dummy Table'!DY31:DZ34,0,CZ51),2,FALSE)</f>
        <v>Slovakia</v>
      </c>
      <c r="DD55" s="379"/>
      <c r="DE55" s="380" t="str">
        <f ca="1">IFERROR(IF(MATCH(VLOOKUP(3,OFFSET('Dummy Table'!DY31:DZ34,0,CZ51),2,FALSE),OFFSET('Dummy Table'!IU13:IU16,0,CZ51),0),VLOOKUP(3,OFFSET('Dummy Table'!DY31:DZ34,0,CZ51),2,FALSE),""),"")</f>
        <v>Romania</v>
      </c>
      <c r="DF55" s="380"/>
      <c r="DG55" s="380"/>
      <c r="DH55" s="68"/>
      <c r="DI55" s="78">
        <f ca="1">IF(DB45&lt;&gt;"",IF(SUM(Matches!T27:T30)=12,IF(DA55=D55,Bonu1,0)+IF(DC55=G55,Bonu2,0)+IF(AND(DE55&lt;&gt;"",I55&lt;&gt;"",DE55=I55),Bonu3,0),0),"")</f>
        <v>0</v>
      </c>
    </row>
    <row r="56" spans="1:113" s="43" customFormat="1" ht="15" customHeight="1" x14ac:dyDescent="0.2">
      <c r="A56" s="41"/>
      <c r="B56" s="65"/>
      <c r="C56" s="87" t="s">
        <v>95</v>
      </c>
      <c r="D56" s="384" t="str">
        <f>Matches!P32</f>
        <v>Portugal</v>
      </c>
      <c r="E56" s="384"/>
      <c r="F56" s="384"/>
      <c r="G56" s="384" t="str">
        <f>Matches!P33</f>
        <v>Türkiye</v>
      </c>
      <c r="H56" s="384"/>
      <c r="I56" s="388" t="str">
        <f>IF(ISNA(MATCH(Matches!P34,Qual3,0)),"",Matches!P34)</f>
        <v>Georgia</v>
      </c>
      <c r="J56" s="389"/>
      <c r="K56" s="66"/>
      <c r="L56" s="66"/>
      <c r="M56" s="67"/>
      <c r="N56" s="126"/>
      <c r="O56" s="379" t="str">
        <f ca="1">VLOOKUP(1,OFFSET('Dummy Table'!DY37:DZ40,0,N51),2,FALSE)</f>
        <v>Portugal</v>
      </c>
      <c r="P56" s="379"/>
      <c r="Q56" s="379" t="str">
        <f ca="1">VLOOKUP(2,OFFSET('Dummy Table'!DY37:DZ40,0,N51),2,FALSE)</f>
        <v>Türkiye</v>
      </c>
      <c r="R56" s="379"/>
      <c r="S56" s="380" t="str">
        <f ca="1">IFERROR(IF(MATCH(VLOOKUP(3,OFFSET('Dummy Table'!DY37:DZ40,0,N51),2,FALSE),OFFSET('Dummy Table'!IU13:IU16,0,N51),0),VLOOKUP(3,OFFSET('Dummy Table'!DY37:DZ40,0,N51),2,FALSE),""),"")</f>
        <v>Czechia</v>
      </c>
      <c r="T56" s="380"/>
      <c r="U56" s="380"/>
      <c r="V56" s="68"/>
      <c r="W56" s="78">
        <f ca="1">IF(P45&lt;&gt;"",IF(SUM(Matches!T32:T35)=12,IF(O56=D56,Bonu1,0)+IF(Q56=G56,Bonu2,0)+IF(AND(S56&lt;&gt;"",I56&lt;&gt;"",S56=I56),Bonu3,0),0),"")</f>
        <v>40</v>
      </c>
      <c r="X56" s="126"/>
      <c r="Y56" s="379" t="str">
        <f ca="1">VLOOKUP(1,OFFSET('Dummy Table'!DY37:DZ40,0,X51),2,FALSE)</f>
        <v>Portugal</v>
      </c>
      <c r="Z56" s="379"/>
      <c r="AA56" s="379" t="str">
        <f ca="1">VLOOKUP(2,OFFSET('Dummy Table'!DY37:DZ40,0,X51),2,FALSE)</f>
        <v>Türkiye</v>
      </c>
      <c r="AB56" s="379"/>
      <c r="AC56" s="380" t="str">
        <f ca="1">IFERROR(IF(MATCH(VLOOKUP(3,OFFSET('Dummy Table'!DY37:DZ40,0,X51),2,FALSE),OFFSET('Dummy Table'!IU13:IU16,0,X51),0),VLOOKUP(3,OFFSET('Dummy Table'!DY37:DZ40,0,X51),2,FALSE),""),"")</f>
        <v/>
      </c>
      <c r="AD56" s="380"/>
      <c r="AE56" s="380"/>
      <c r="AF56" s="68"/>
      <c r="AG56" s="78">
        <f ca="1">IF(Z45&lt;&gt;"",IF(SUM(Matches!T32:T35)=12,IF(Y56=D56,Bonu1,0)+IF(AA56=G56,Bonu2,0)+IF(AND(AC56&lt;&gt;"",I56&lt;&gt;"",AC56=I56),Bonu3,0),0),"")</f>
        <v>40</v>
      </c>
      <c r="AH56" s="126"/>
      <c r="AI56" s="379" t="str">
        <f ca="1">VLOOKUP(1,OFFSET('Dummy Table'!DY37:DZ40,0,AH51),2,FALSE)</f>
        <v>Portugal</v>
      </c>
      <c r="AJ56" s="379"/>
      <c r="AK56" s="379" t="str">
        <f ca="1">VLOOKUP(2,OFFSET('Dummy Table'!DY37:DZ40,0,AH51),2,FALSE)</f>
        <v>Georgia</v>
      </c>
      <c r="AL56" s="379"/>
      <c r="AM56" s="380" t="str">
        <f ca="1">IFERROR(IF(MATCH(VLOOKUP(3,OFFSET('Dummy Table'!DY37:DZ40,0,AH51),2,FALSE),OFFSET('Dummy Table'!IU13:IU16,0,AH51),0),VLOOKUP(3,OFFSET('Dummy Table'!DY37:DZ40,0,AH51),2,FALSE),""),"")</f>
        <v/>
      </c>
      <c r="AN56" s="380"/>
      <c r="AO56" s="380"/>
      <c r="AP56" s="68"/>
      <c r="AQ56" s="78">
        <f ca="1">IF(AJ45&lt;&gt;"",IF(SUM(Matches!T32:T35)=12,IF(AI56=D56,Bonu1,0)+IF(AK56=G56,Bonu2,0)+IF(AND(AM56&lt;&gt;"",I56&lt;&gt;"",AM56=I56),Bonu3,0),0),"")</f>
        <v>24</v>
      </c>
      <c r="AR56" s="126"/>
      <c r="AS56" s="379" t="str">
        <f ca="1">VLOOKUP(1,OFFSET('Dummy Table'!DY37:DZ40,0,AR51),2,FALSE)</f>
        <v>Portugal</v>
      </c>
      <c r="AT56" s="379"/>
      <c r="AU56" s="379" t="str">
        <f ca="1">VLOOKUP(2,OFFSET('Dummy Table'!DY37:DZ40,0,AR51),2,FALSE)</f>
        <v>Czechia</v>
      </c>
      <c r="AV56" s="379"/>
      <c r="AW56" s="380" t="str">
        <f ca="1">IFERROR(IF(MATCH(VLOOKUP(3,OFFSET('Dummy Table'!DY37:DZ40,0,AR51),2,FALSE),OFFSET('Dummy Table'!IU13:IU16,0,AR51),0),VLOOKUP(3,OFFSET('Dummy Table'!DY37:DZ40,0,AR51),2,FALSE),""),"")</f>
        <v>Türkiye</v>
      </c>
      <c r="AX56" s="380"/>
      <c r="AY56" s="380"/>
      <c r="AZ56" s="68"/>
      <c r="BA56" s="78">
        <f ca="1">IF(AT45&lt;&gt;"",IF(SUM(Matches!T32:T35)=12,IF(AS56=D56,Bonu1,0)+IF(AU56=G56,Bonu2,0)+IF(AND(AW56&lt;&gt;"",I56&lt;&gt;"",AW56=I56),Bonu3,0),0),"")</f>
        <v>24</v>
      </c>
      <c r="BB56" s="126"/>
      <c r="BC56" s="379" t="str">
        <f ca="1">VLOOKUP(1,OFFSET('Dummy Table'!DY37:DZ40,0,BB51),2,FALSE)</f>
        <v>Türkiye</v>
      </c>
      <c r="BD56" s="379"/>
      <c r="BE56" s="379" t="str">
        <f ca="1">VLOOKUP(2,OFFSET('Dummy Table'!DY37:DZ40,0,BB51),2,FALSE)</f>
        <v>Portugal</v>
      </c>
      <c r="BF56" s="379"/>
      <c r="BG56" s="380" t="str">
        <f ca="1">IFERROR(IF(MATCH(VLOOKUP(3,OFFSET('Dummy Table'!DY37:DZ40,0,BB51),2,FALSE),OFFSET('Dummy Table'!IU13:IU16,0,BB51),0),VLOOKUP(3,OFFSET('Dummy Table'!DY37:DZ40,0,BB51),2,FALSE),""),"")</f>
        <v>Czechia</v>
      </c>
      <c r="BH56" s="380"/>
      <c r="BI56" s="380"/>
      <c r="BJ56" s="68"/>
      <c r="BK56" s="78">
        <f ca="1">IF(BD45&lt;&gt;"",IF(SUM(Matches!T32:T35)=12,IF(BC56=D56,Bonu1,0)+IF(BE56=G56,Bonu2,0)+IF(AND(BG56&lt;&gt;"",I56&lt;&gt;"",BG56=I56),Bonu3,0),0),"")</f>
        <v>0</v>
      </c>
      <c r="BL56" s="126"/>
      <c r="BM56" s="379" t="str">
        <f ca="1">VLOOKUP(1,OFFSET('Dummy Table'!DY37:DZ40,0,BL51),2,FALSE)</f>
        <v>Türkiye</v>
      </c>
      <c r="BN56" s="379"/>
      <c r="BO56" s="379" t="str">
        <f ca="1">VLOOKUP(2,OFFSET('Dummy Table'!DY37:DZ40,0,BL51),2,FALSE)</f>
        <v>Czechia</v>
      </c>
      <c r="BP56" s="379"/>
      <c r="BQ56" s="380" t="str">
        <f ca="1">IFERROR(IF(MATCH(VLOOKUP(3,OFFSET('Dummy Table'!DY37:DZ40,0,BL51),2,FALSE),OFFSET('Dummy Table'!IU13:IU16,0,BL51),0),VLOOKUP(3,OFFSET('Dummy Table'!DY37:DZ40,0,BL51),2,FALSE),""),"")</f>
        <v>Portugal</v>
      </c>
      <c r="BR56" s="380"/>
      <c r="BS56" s="380"/>
      <c r="BT56" s="68"/>
      <c r="BU56" s="78">
        <f ca="1">IF(BN45&lt;&gt;"",IF(SUM(Matches!T32:T35)=12,IF(BM56=D56,Bonu1,0)+IF(BO56=G56,Bonu2,0)+IF(AND(BQ56&lt;&gt;"",I56&lt;&gt;"",BQ56=I56),Bonu3,0),0),"")</f>
        <v>0</v>
      </c>
      <c r="BV56" s="126"/>
      <c r="BW56" s="379" t="str">
        <f ca="1">VLOOKUP(1,OFFSET('Dummy Table'!DY37:DZ40,0,BV51),2,FALSE)</f>
        <v>Portugal</v>
      </c>
      <c r="BX56" s="379"/>
      <c r="BY56" s="379" t="str">
        <f ca="1">VLOOKUP(2,OFFSET('Dummy Table'!DY37:DZ40,0,BV51),2,FALSE)</f>
        <v>Türkiye</v>
      </c>
      <c r="BZ56" s="379"/>
      <c r="CA56" s="380" t="str">
        <f ca="1">IFERROR(IF(MATCH(VLOOKUP(3,OFFSET('Dummy Table'!DY37:DZ40,0,BV51),2,FALSE),OFFSET('Dummy Table'!IU13:IU16,0,BV51),0),VLOOKUP(3,OFFSET('Dummy Table'!DY37:DZ40,0,BV51),2,FALSE),""),"")</f>
        <v/>
      </c>
      <c r="CB56" s="380"/>
      <c r="CC56" s="380"/>
      <c r="CD56" s="68"/>
      <c r="CE56" s="78">
        <f ca="1">IF(BX45&lt;&gt;"",IF(SUM(Matches!T32:T35)=12,IF(BW56=D56,Bonu1,0)+IF(BY56=G56,Bonu2,0)+IF(AND(CA56&lt;&gt;"",I56&lt;&gt;"",CA56=I56),Bonu3,0),0),"")</f>
        <v>40</v>
      </c>
      <c r="CF56" s="126"/>
      <c r="CG56" s="379" t="str">
        <f ca="1">VLOOKUP(1,OFFSET('Dummy Table'!DY37:DZ40,0,CF51),2,FALSE)</f>
        <v>Portugal</v>
      </c>
      <c r="CH56" s="379"/>
      <c r="CI56" s="379" t="str">
        <f ca="1">VLOOKUP(2,OFFSET('Dummy Table'!DY37:DZ40,0,CF51),2,FALSE)</f>
        <v>Czechia</v>
      </c>
      <c r="CJ56" s="379"/>
      <c r="CK56" s="380" t="str">
        <f ca="1">IFERROR(IF(MATCH(VLOOKUP(3,OFFSET('Dummy Table'!DY37:DZ40,0,CF51),2,FALSE),OFFSET('Dummy Table'!IU13:IU16,0,CF51),0),VLOOKUP(3,OFFSET('Dummy Table'!DY37:DZ40,0,CF51),2,FALSE),""),"")</f>
        <v>Türkiye</v>
      </c>
      <c r="CL56" s="380"/>
      <c r="CM56" s="380"/>
      <c r="CN56" s="68"/>
      <c r="CO56" s="78">
        <f ca="1">IF(CH45&lt;&gt;"",IF(SUM(Matches!T32:T35)=12,IF(CG56=D56,Bonu1,0)+IF(CI56=G56,Bonu2,0)+IF(AND(CK56&lt;&gt;"",I56&lt;&gt;"",CK56=I56),Bonu3,0),0),"")</f>
        <v>24</v>
      </c>
      <c r="CP56" s="126"/>
      <c r="CQ56" s="379" t="str">
        <f ca="1">VLOOKUP(1,OFFSET('Dummy Table'!DY37:DZ40,0,CP51),2,FALSE)</f>
        <v>Türkiye</v>
      </c>
      <c r="CR56" s="379"/>
      <c r="CS56" s="379" t="str">
        <f ca="1">VLOOKUP(2,OFFSET('Dummy Table'!DY37:DZ40,0,CP51),2,FALSE)</f>
        <v>Czechia</v>
      </c>
      <c r="CT56" s="379"/>
      <c r="CU56" s="380" t="str">
        <f ca="1">IFERROR(IF(MATCH(VLOOKUP(3,OFFSET('Dummy Table'!DY37:DZ40,0,CP51),2,FALSE),OFFSET('Dummy Table'!IU13:IU16,0,CP51),0),VLOOKUP(3,OFFSET('Dummy Table'!DY37:DZ40,0,CP51),2,FALSE),""),"")</f>
        <v/>
      </c>
      <c r="CV56" s="380"/>
      <c r="CW56" s="380"/>
      <c r="CX56" s="68"/>
      <c r="CY56" s="78">
        <f ca="1">IF(CR45&lt;&gt;"",IF(SUM(Matches!T32:T35)=12,IF(CQ56=D56,Bonu1,0)+IF(CS56=G56,Bonu2,0)+IF(AND(CU56&lt;&gt;"",I56&lt;&gt;"",CU56=I56),Bonu3,0),0),"")</f>
        <v>0</v>
      </c>
      <c r="CZ56" s="126"/>
      <c r="DA56" s="379" t="str">
        <f ca="1">VLOOKUP(1,OFFSET('Dummy Table'!DY37:DZ40,0,CZ51),2,FALSE)</f>
        <v>Portugal</v>
      </c>
      <c r="DB56" s="379"/>
      <c r="DC56" s="379" t="str">
        <f ca="1">VLOOKUP(2,OFFSET('Dummy Table'!DY37:DZ40,0,CZ51),2,FALSE)</f>
        <v>Türkiye</v>
      </c>
      <c r="DD56" s="379"/>
      <c r="DE56" s="380" t="str">
        <f ca="1">IFERROR(IF(MATCH(VLOOKUP(3,OFFSET('Dummy Table'!DY37:DZ40,0,CZ51),2,FALSE),OFFSET('Dummy Table'!IU13:IU16,0,CZ51),0),VLOOKUP(3,OFFSET('Dummy Table'!DY37:DZ40,0,CZ51),2,FALSE),""),"")</f>
        <v>Georgia</v>
      </c>
      <c r="DF56" s="380"/>
      <c r="DG56" s="380"/>
      <c r="DH56" s="68"/>
      <c r="DI56" s="78">
        <f ca="1">IF(DB45&lt;&gt;"",IF(SUM(Matches!T32:T35)=12,IF(DA56=D56,Bonu1,0)+IF(DC56=G56,Bonu2,0)+IF(AND(DE56&lt;&gt;"",I56&lt;&gt;"",DE56=I56),Bonu3,0),0),"")</f>
        <v>48</v>
      </c>
    </row>
    <row r="57" spans="1:113" s="43" customFormat="1" ht="15" customHeight="1" x14ac:dyDescent="0.2">
      <c r="A57" s="41"/>
      <c r="B57" s="65"/>
      <c r="C57" s="88">
        <f>SUM(Matches!T7:T35)</f>
        <v>72</v>
      </c>
      <c r="D57" s="66"/>
      <c r="E57" s="66"/>
      <c r="F57" s="66"/>
      <c r="G57" s="66"/>
      <c r="H57" s="66"/>
      <c r="I57" s="66"/>
      <c r="J57" s="66"/>
      <c r="K57" s="66"/>
      <c r="L57" s="66"/>
      <c r="M57" s="67"/>
      <c r="N57" s="126"/>
      <c r="O57" s="375" t="s">
        <v>198</v>
      </c>
      <c r="P57" s="376"/>
      <c r="Q57" s="376"/>
      <c r="R57" s="377"/>
      <c r="S57" s="378">
        <f ca="1">IF(C57=72,OFFSET('Dummy Table'!IV34,0,N51),0)</f>
        <v>12</v>
      </c>
      <c r="T57" s="378"/>
      <c r="U57" s="378"/>
      <c r="V57" s="68"/>
      <c r="W57" s="78">
        <f ca="1">IF(P45&lt;&gt;"",IF(S57=16,Bonu4,IF(S57&gt;11,Bonu5,IF(S57&gt;7,Bonu7,0))),"")</f>
        <v>16</v>
      </c>
      <c r="X57" s="126"/>
      <c r="Y57" s="375" t="s">
        <v>198</v>
      </c>
      <c r="Z57" s="376"/>
      <c r="AA57" s="376"/>
      <c r="AB57" s="377"/>
      <c r="AC57" s="378">
        <f ca="1">IF(C57=72,OFFSET('Dummy Table'!IV34,0,X51),0)</f>
        <v>11</v>
      </c>
      <c r="AD57" s="378"/>
      <c r="AE57" s="378"/>
      <c r="AF57" s="68"/>
      <c r="AG57" s="78">
        <f ca="1">IF(Z45&lt;&gt;"",IF(AC57=16,Bonu4,IF(AC57&gt;11,Bonu5,IF(AC57&gt;7,Bonu7,0))),"")</f>
        <v>8</v>
      </c>
      <c r="AH57" s="126"/>
      <c r="AI57" s="375" t="s">
        <v>198</v>
      </c>
      <c r="AJ57" s="376"/>
      <c r="AK57" s="376"/>
      <c r="AL57" s="377"/>
      <c r="AM57" s="378">
        <f ca="1">IF(C57=72,OFFSET('Dummy Table'!IV34,0,AH51),0)</f>
        <v>13</v>
      </c>
      <c r="AN57" s="378"/>
      <c r="AO57" s="378"/>
      <c r="AP57" s="68"/>
      <c r="AQ57" s="78">
        <f ca="1">IF(AJ45&lt;&gt;"",IF(AM57=16,Bonu4,IF(AM57&gt;11,Bonu5,IF(AM57&gt;7,Bonu7,0))),"")</f>
        <v>16</v>
      </c>
      <c r="AR57" s="126"/>
      <c r="AS57" s="375" t="s">
        <v>198</v>
      </c>
      <c r="AT57" s="376"/>
      <c r="AU57" s="376"/>
      <c r="AV57" s="377"/>
      <c r="AW57" s="378">
        <f ca="1">IF(C57=72,OFFSET('Dummy Table'!IV34,0,AR51),0)</f>
        <v>11</v>
      </c>
      <c r="AX57" s="378"/>
      <c r="AY57" s="378"/>
      <c r="AZ57" s="68"/>
      <c r="BA57" s="78">
        <f ca="1">IF(AT45&lt;&gt;"",IF(AW57=16,Bonu4,IF(AW57&gt;11,Bonu5,IF(AW57&gt;7,Bonu7,0))),"")</f>
        <v>8</v>
      </c>
      <c r="BB57" s="126"/>
      <c r="BC57" s="375" t="s">
        <v>198</v>
      </c>
      <c r="BD57" s="376"/>
      <c r="BE57" s="376"/>
      <c r="BF57" s="377"/>
      <c r="BG57" s="378">
        <f ca="1">IF(C57=72,OFFSET('Dummy Table'!IV34,0,BB51),0)</f>
        <v>12</v>
      </c>
      <c r="BH57" s="378"/>
      <c r="BI57" s="378"/>
      <c r="BJ57" s="68"/>
      <c r="BK57" s="78">
        <f ca="1">IF(BD45&lt;&gt;"",IF(BG57=16,Bonu4,IF(BG57&gt;11,Bonu5,IF(BG57&gt;7,Bonu7,0))),"")</f>
        <v>16</v>
      </c>
      <c r="BL57" s="126"/>
      <c r="BM57" s="375" t="s">
        <v>198</v>
      </c>
      <c r="BN57" s="376"/>
      <c r="BO57" s="376"/>
      <c r="BP57" s="377"/>
      <c r="BQ57" s="378">
        <f ca="1">IF(C57=72,OFFSET('Dummy Table'!IV34,0,BL51),0)</f>
        <v>13</v>
      </c>
      <c r="BR57" s="378"/>
      <c r="BS57" s="378"/>
      <c r="BT57" s="68"/>
      <c r="BU57" s="78">
        <f ca="1">IF(BN45&lt;&gt;"",IF(BQ57=16,Bonu4,IF(BQ57&gt;11,Bonu5,IF(BQ57&gt;7,Bonu7,0))),"")</f>
        <v>16</v>
      </c>
      <c r="BV57" s="126"/>
      <c r="BW57" s="375" t="s">
        <v>198</v>
      </c>
      <c r="BX57" s="376"/>
      <c r="BY57" s="376"/>
      <c r="BZ57" s="377"/>
      <c r="CA57" s="378">
        <f ca="1">IF(C57=72,OFFSET('Dummy Table'!IV34,0,BV51),0)</f>
        <v>14</v>
      </c>
      <c r="CB57" s="378"/>
      <c r="CC57" s="378"/>
      <c r="CD57" s="68"/>
      <c r="CE57" s="78">
        <f ca="1">IF(BX45&lt;&gt;"",IF(CA57=16,Bonu4,IF(CA57&gt;11,Bonu5,IF(CA57&gt;7,Bonu7,0))),"")</f>
        <v>16</v>
      </c>
      <c r="CF57" s="126"/>
      <c r="CG57" s="375" t="s">
        <v>198</v>
      </c>
      <c r="CH57" s="376"/>
      <c r="CI57" s="376"/>
      <c r="CJ57" s="377"/>
      <c r="CK57" s="378">
        <f ca="1">IF(C57=72,OFFSET('Dummy Table'!IV34,0,CF51),0)</f>
        <v>12</v>
      </c>
      <c r="CL57" s="378"/>
      <c r="CM57" s="378"/>
      <c r="CN57" s="68"/>
      <c r="CO57" s="78">
        <f ca="1">IF(CH45&lt;&gt;"",IF(CK57=16,Bonu4,IF(CK57&gt;11,Bonu5,IF(CK57&gt;7,Bonu7,0))),"")</f>
        <v>16</v>
      </c>
      <c r="CP57" s="126"/>
      <c r="CQ57" s="375" t="s">
        <v>198</v>
      </c>
      <c r="CR57" s="376"/>
      <c r="CS57" s="376"/>
      <c r="CT57" s="377"/>
      <c r="CU57" s="378">
        <f ca="1">IF(C57=72,OFFSET('Dummy Table'!IV34,0,CP51),0)</f>
        <v>12</v>
      </c>
      <c r="CV57" s="378"/>
      <c r="CW57" s="378"/>
      <c r="CX57" s="68"/>
      <c r="CY57" s="78">
        <f ca="1">IF(CR45&lt;&gt;"",IF(CU57=16,Bonu4,IF(CU57&gt;11,Bonu5,IF(CU57&gt;7,Bonu7,0))),"")</f>
        <v>16</v>
      </c>
      <c r="CZ57" s="126"/>
      <c r="DA57" s="375" t="s">
        <v>198</v>
      </c>
      <c r="DB57" s="376"/>
      <c r="DC57" s="376"/>
      <c r="DD57" s="377"/>
      <c r="DE57" s="378">
        <f ca="1">IF(C57=72,OFFSET('Dummy Table'!IV34,0,CZ51),0)</f>
        <v>13</v>
      </c>
      <c r="DF57" s="378"/>
      <c r="DG57" s="378"/>
      <c r="DH57" s="68"/>
      <c r="DI57" s="78">
        <f ca="1">IF(DB45&lt;&gt;"",IF(DE57=16,Bonu4,IF(DE57&gt;11,Bonu5,IF(DE57&gt;7,Bonu7,0))),"")</f>
        <v>16</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91" t="str">
        <f>H7</f>
        <v>Score</v>
      </c>
      <c r="I60" s="391"/>
      <c r="J60" s="66"/>
      <c r="K60" s="391" t="s">
        <v>156</v>
      </c>
      <c r="L60" s="391"/>
      <c r="M60" s="89"/>
      <c r="N60" s="126" t="str">
        <f t="shared" ca="1" si="209"/>
        <v>England</v>
      </c>
      <c r="O60" s="129"/>
      <c r="P60" s="374" t="str">
        <f>H60</f>
        <v>Score</v>
      </c>
      <c r="Q60" s="374"/>
      <c r="R60" s="130" t="str">
        <f ca="1">IF(KOGameRule=0,Q56,J67)</f>
        <v>Türkiye</v>
      </c>
      <c r="S60" s="374" t="str">
        <f>K60</f>
        <v>PK</v>
      </c>
      <c r="T60" s="374"/>
      <c r="V60" s="90"/>
      <c r="W60" s="91"/>
      <c r="X60" s="126" t="str">
        <f t="shared" ca="1" si="210"/>
        <v>England</v>
      </c>
      <c r="Y60" s="129"/>
      <c r="Z60" s="374" t="str">
        <f>P60</f>
        <v>Score</v>
      </c>
      <c r="AA60" s="374"/>
      <c r="AB60" s="130"/>
      <c r="AC60" s="374" t="str">
        <f>S60</f>
        <v>PK</v>
      </c>
      <c r="AD60" s="374"/>
      <c r="AF60" s="90"/>
      <c r="AG60" s="91"/>
      <c r="AH60" s="126" t="str">
        <f t="shared" ca="1" si="201"/>
        <v>Denmark</v>
      </c>
      <c r="AI60" s="129"/>
      <c r="AJ60" s="374" t="str">
        <f t="shared" ref="AJ60" si="211">Z60</f>
        <v>Score</v>
      </c>
      <c r="AK60" s="374"/>
      <c r="AL60" s="130"/>
      <c r="AM60" s="374" t="str">
        <f t="shared" ref="AM60" si="212">AC60</f>
        <v>PK</v>
      </c>
      <c r="AN60" s="374"/>
      <c r="AP60" s="90"/>
      <c r="AQ60" s="91"/>
      <c r="AR60" s="126" t="str">
        <f t="shared" ca="1" si="202"/>
        <v>England</v>
      </c>
      <c r="AS60" s="129"/>
      <c r="AT60" s="374" t="str">
        <f t="shared" ref="AT60" si="213">AJ60</f>
        <v>Score</v>
      </c>
      <c r="AU60" s="374"/>
      <c r="AV60" s="130"/>
      <c r="AW60" s="374" t="str">
        <f t="shared" ref="AW60" si="214">AM60</f>
        <v>PK</v>
      </c>
      <c r="AX60" s="374"/>
      <c r="AZ60" s="90"/>
      <c r="BA60" s="91"/>
      <c r="BB60" s="126" t="str">
        <f t="shared" ca="1" si="203"/>
        <v>England</v>
      </c>
      <c r="BC60" s="129"/>
      <c r="BD60" s="374" t="str">
        <f t="shared" ref="BD60" si="215">AT60</f>
        <v>Score</v>
      </c>
      <c r="BE60" s="374"/>
      <c r="BF60" s="130"/>
      <c r="BG60" s="374" t="str">
        <f t="shared" ref="BG60" si="216">AW60</f>
        <v>PK</v>
      </c>
      <c r="BH60" s="374"/>
      <c r="BJ60" s="90"/>
      <c r="BK60" s="91"/>
      <c r="BL60" s="126" t="str">
        <f t="shared" ca="1" si="204"/>
        <v>England</v>
      </c>
      <c r="BM60" s="129"/>
      <c r="BN60" s="374" t="str">
        <f t="shared" ref="BN60" si="217">BD60</f>
        <v>Score</v>
      </c>
      <c r="BO60" s="374"/>
      <c r="BP60" s="130"/>
      <c r="BQ60" s="374" t="str">
        <f t="shared" ref="BQ60" si="218">BG60</f>
        <v>PK</v>
      </c>
      <c r="BR60" s="374"/>
      <c r="BT60" s="90"/>
      <c r="BU60" s="91"/>
      <c r="BV60" s="126" t="str">
        <f t="shared" ca="1" si="205"/>
        <v>England</v>
      </c>
      <c r="BW60" s="129"/>
      <c r="BX60" s="374" t="str">
        <f t="shared" ref="BX60" si="219">BN60</f>
        <v>Score</v>
      </c>
      <c r="BY60" s="374"/>
      <c r="BZ60" s="130"/>
      <c r="CA60" s="374" t="str">
        <f t="shared" ref="CA60" si="220">BQ60</f>
        <v>PK</v>
      </c>
      <c r="CB60" s="374"/>
      <c r="CD60" s="90"/>
      <c r="CE60" s="91"/>
      <c r="CF60" s="126" t="str">
        <f t="shared" ca="1" si="206"/>
        <v>England</v>
      </c>
      <c r="CG60" s="129"/>
      <c r="CH60" s="374" t="str">
        <f t="shared" ref="CH60" si="221">BX60</f>
        <v>Score</v>
      </c>
      <c r="CI60" s="374"/>
      <c r="CJ60" s="130"/>
      <c r="CK60" s="374" t="str">
        <f t="shared" ref="CK60" si="222">CA60</f>
        <v>PK</v>
      </c>
      <c r="CL60" s="374"/>
      <c r="CN60" s="90"/>
      <c r="CO60" s="91"/>
      <c r="CP60" s="126" t="str">
        <f t="shared" ca="1" si="207"/>
        <v>Slovenia</v>
      </c>
      <c r="CQ60" s="129"/>
      <c r="CR60" s="374" t="str">
        <f t="shared" ref="CR60" si="223">CH60</f>
        <v>Score</v>
      </c>
      <c r="CS60" s="374"/>
      <c r="CT60" s="130"/>
      <c r="CU60" s="374" t="str">
        <f t="shared" ref="CU60" si="224">CK60</f>
        <v>PK</v>
      </c>
      <c r="CV60" s="374"/>
      <c r="CX60" s="90"/>
      <c r="CY60" s="91"/>
      <c r="CZ60" s="126" t="str">
        <f t="shared" ca="1" si="208"/>
        <v>England</v>
      </c>
      <c r="DA60" s="129"/>
      <c r="DB60" s="374" t="str">
        <f t="shared" ref="DB60" si="225">CR60</f>
        <v>Score</v>
      </c>
      <c r="DC60" s="374"/>
      <c r="DD60" s="130"/>
      <c r="DE60" s="374" t="str">
        <f t="shared" ref="DE60" si="226">CU60</f>
        <v>PK</v>
      </c>
      <c r="DF60" s="374"/>
      <c r="DH60" s="90"/>
      <c r="DI60" s="91"/>
    </row>
    <row r="61" spans="1:113" s="43" customFormat="1" ht="15" customHeight="1" x14ac:dyDescent="0.2">
      <c r="A61" s="41"/>
      <c r="B61" s="65"/>
      <c r="C61" s="92">
        <v>37</v>
      </c>
      <c r="D61" s="95" t="s">
        <v>153</v>
      </c>
      <c r="E61" s="149">
        <f>F61</f>
        <v>45472.875</v>
      </c>
      <c r="F61" s="150">
        <v>45472.875</v>
      </c>
      <c r="G61" s="93" t="str">
        <f>Matches!G44</f>
        <v>Germany</v>
      </c>
      <c r="H61" s="75"/>
      <c r="I61" s="75"/>
      <c r="J61" s="94" t="str">
        <f>Matches!J44</f>
        <v>Denmark</v>
      </c>
      <c r="K61" s="95"/>
      <c r="L61" s="95"/>
      <c r="M61" s="89"/>
      <c r="N61" s="126" t="str">
        <f t="shared" ca="1" si="209"/>
        <v>France</v>
      </c>
      <c r="O61" s="74" t="str">
        <f ca="1">IF(KOGameRule=0,O51,G61)</f>
        <v>Germany</v>
      </c>
      <c r="P61" s="416">
        <v>1</v>
      </c>
      <c r="Q61" s="416">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
      <c r="A62" s="41"/>
      <c r="B62" s="65"/>
      <c r="C62" s="55">
        <v>38</v>
      </c>
      <c r="D62" s="20" t="s">
        <v>153</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Switzerland</v>
      </c>
      <c r="P62" s="414">
        <v>0</v>
      </c>
      <c r="Q62" s="414">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c r="I63" s="75"/>
      <c r="J63" s="73" t="str">
        <f>Matches!J46</f>
        <v>Georgia</v>
      </c>
      <c r="K63" s="20"/>
      <c r="L63" s="20"/>
      <c r="M63" s="89"/>
      <c r="N63" s="126" t="str">
        <f t="shared" ca="1" si="209"/>
        <v>Portugal</v>
      </c>
      <c r="O63" s="74" t="str">
        <f ca="1">IF(KOGameRule=0,O52,G63)</f>
        <v>Spain</v>
      </c>
      <c r="P63" s="414">
        <v>3</v>
      </c>
      <c r="Q63" s="414">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c r="I64" s="75"/>
      <c r="J64" s="73" t="str">
        <f>Matches!J47</f>
        <v>Slovakia</v>
      </c>
      <c r="K64" s="20"/>
      <c r="L64" s="20"/>
      <c r="M64" s="89"/>
      <c r="N64" s="126" t="str">
        <f t="shared" ref="N64:N69" ca="1" si="248">Q51</f>
        <v>Switzerland</v>
      </c>
      <c r="O64" s="74" t="str">
        <f ca="1">IF(KOGameRule=0,O53,G64)</f>
        <v>England</v>
      </c>
      <c r="P64" s="414">
        <v>2</v>
      </c>
      <c r="Q64" s="414">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c r="I65" s="75"/>
      <c r="J65" s="73" t="str">
        <f>Matches!J48</f>
        <v>Slovenia</v>
      </c>
      <c r="K65" s="20"/>
      <c r="L65" s="20"/>
      <c r="M65" s="89"/>
      <c r="N65" s="126" t="str">
        <f t="shared" ca="1" si="248"/>
        <v>Italy</v>
      </c>
      <c r="O65" s="74" t="str">
        <f ca="1">IF(KOGameRule=0,O56,G65)</f>
        <v>Portugal</v>
      </c>
      <c r="P65" s="414">
        <v>2</v>
      </c>
      <c r="Q65" s="414">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c r="I66" s="75"/>
      <c r="J66" s="73" t="str">
        <f>Matches!J49</f>
        <v>Belgium</v>
      </c>
      <c r="K66" s="20"/>
      <c r="L66" s="20"/>
      <c r="M66" s="89"/>
      <c r="N66" s="126" t="str">
        <f t="shared" ca="1" si="248"/>
        <v>Denmark</v>
      </c>
      <c r="O66" s="74" t="str">
        <f ca="1">IF(KOGameRule=0,Q54,G66)</f>
        <v>Netherlands</v>
      </c>
      <c r="P66" s="414">
        <v>3</v>
      </c>
      <c r="Q66" s="414">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c r="I67" s="75"/>
      <c r="J67" s="73" t="str">
        <f>Matches!J50</f>
        <v>Netherlands</v>
      </c>
      <c r="K67" s="20"/>
      <c r="L67" s="20"/>
      <c r="M67" s="89"/>
      <c r="N67" s="126" t="str">
        <f t="shared" ca="1" si="248"/>
        <v>Netherlands</v>
      </c>
      <c r="O67" s="74" t="str">
        <f ca="1">IF(KOGameRule=0,O55,G67)</f>
        <v>Belgium</v>
      </c>
      <c r="P67" s="414">
        <v>1</v>
      </c>
      <c r="Q67" s="414">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153</v>
      </c>
      <c r="E68" s="153">
        <f t="shared" si="247"/>
        <v>45475.875</v>
      </c>
      <c r="F68" s="154">
        <v>45475.875</v>
      </c>
      <c r="G68" s="97" t="str">
        <f>Matches!G51</f>
        <v>Austria</v>
      </c>
      <c r="H68" s="75"/>
      <c r="I68" s="75"/>
      <c r="J68" s="98" t="str">
        <f>Matches!J51</f>
        <v>Türkiye</v>
      </c>
      <c r="K68" s="20"/>
      <c r="L68" s="20"/>
      <c r="M68" s="89"/>
      <c r="N68" s="126" t="str">
        <f t="shared" ca="1" si="248"/>
        <v>Slovakia</v>
      </c>
      <c r="O68" s="113" t="str">
        <f ca="1">IF(KOGameRule=0,O54,G68)</f>
        <v>France</v>
      </c>
      <c r="P68" s="415">
        <v>3</v>
      </c>
      <c r="Q68" s="415">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145</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410">
        <v>2</v>
      </c>
      <c r="Q69" s="410">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145</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Portugal</v>
      </c>
      <c r="P70" s="409">
        <v>2</v>
      </c>
      <c r="Q70" s="409">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145</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Belgium</v>
      </c>
      <c r="P71" s="409">
        <v>1</v>
      </c>
      <c r="Q71" s="409">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 ca="1">IF(KOGameRule=1,G72,IF(AND(P64&lt;&gt;"",Q64&lt;&gt;""),IF((P64+S64)&gt;(Q64+T64),O64,IF((P64+S64)&lt;(Q64+T64),R64,Matches!G55)),Matches!G55))</f>
        <v>England</v>
      </c>
      <c r="P72" s="413">
        <v>1</v>
      </c>
      <c r="Q72" s="413">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 ca="1">IF(KOGameRule=1,G73,IF(AND(P69&lt;&gt;"",Q69&lt;&gt;""),IF((P69+S69)&gt;(Q69+T69),O69,IF((P69+S69)&lt;(Q69+T69),R69,Matches!G56)),Matches!G56))</f>
        <v>Spain</v>
      </c>
      <c r="P73" s="412">
        <v>1</v>
      </c>
      <c r="Q73" s="412">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411">
        <v>2</v>
      </c>
      <c r="Q74" s="411">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25">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Portugal</v>
      </c>
      <c r="P75" s="417">
        <v>1</v>
      </c>
      <c r="Q75" s="417">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67" t="s">
        <v>158</v>
      </c>
      <c r="D78" s="368"/>
      <c r="E78" s="368"/>
      <c r="F78" s="368"/>
      <c r="G78" s="364" t="str">
        <f>UPPER(IF(AND(H75&lt;&gt;"",I75&lt;&gt;""),IF((H75+K75)&gt;(I75+L75),G75,IF((H75+K75)&lt;(I75+L75),J75,'Language Table'!C77)),'Language Table'!C77))</f>
        <v>MATCH 51 WINNER</v>
      </c>
      <c r="H78" s="364"/>
      <c r="I78" s="364"/>
      <c r="J78" s="364"/>
      <c r="K78" s="364"/>
      <c r="L78" s="365"/>
      <c r="M78" s="89"/>
      <c r="N78" s="193"/>
      <c r="O78" s="122" t="str">
        <f>C78</f>
        <v>CHAMPION</v>
      </c>
      <c r="P78" s="371" t="str">
        <f ca="1">UPPER(IF(KOGameRule=1,G78,IF(AND(P75&lt;&gt;"",Q75&lt;&gt;""),IF(P75&gt;Q75,O75,IF(P75&lt;Q75,R75,IF(S75&gt;T75,O75,IF(S75&lt;T75,R75,"Match 51 Winner")))),"Match 51 Winner")))</f>
        <v>FRANCE</v>
      </c>
      <c r="Q78" s="371"/>
      <c r="R78" s="371"/>
      <c r="S78" s="371"/>
      <c r="T78" s="371"/>
      <c r="U78" s="397"/>
      <c r="V78" s="353" t="s">
        <v>362</v>
      </c>
      <c r="W78" s="354"/>
      <c r="X78" s="275"/>
      <c r="Y78" s="122" t="str">
        <f>O78</f>
        <v>CHAMPION</v>
      </c>
      <c r="Z78" s="371" t="str">
        <f ca="1">UPPER(IF(KOGameRule=1,G78,IF(AND(Z75&lt;&gt;"",AA75&lt;&gt;""),IF(Z75&gt;AA75,Y75,IF(Z75&lt;AA75,AB75,IF(AC75&gt;AD75,Y75,IF(AC75&lt;AD75,AB75,"Match 51 Winner")))),"Match 51 Winner")))</f>
        <v>FRANCE</v>
      </c>
      <c r="AA78" s="371"/>
      <c r="AB78" s="371"/>
      <c r="AC78" s="371"/>
      <c r="AD78" s="371"/>
      <c r="AE78" s="371"/>
      <c r="AF78" s="353" t="s">
        <v>362</v>
      </c>
      <c r="AG78" s="354"/>
      <c r="AH78" s="193"/>
      <c r="AI78" s="122" t="str">
        <f t="shared" ref="AI78:AI81" si="269">Y78</f>
        <v>CHAMPION</v>
      </c>
      <c r="AJ78" s="371" t="str">
        <f ca="1">UPPER(IF(KOGameRule=1,G78,IF(AND(AJ75&lt;&gt;"",AK75&lt;&gt;""),IF(AJ75&gt;AK75,AI75,IF(AJ75&lt;AK75,AL75,IF(AM75&gt;AN75,AI75,IF(AM75&lt;AN75,AL75,"Match 51 Winner")))),"Match 51 Winner")))</f>
        <v>SPAIN</v>
      </c>
      <c r="AK78" s="371"/>
      <c r="AL78" s="371"/>
      <c r="AM78" s="371"/>
      <c r="AN78" s="371"/>
      <c r="AO78" s="371"/>
      <c r="AP78" s="353" t="s">
        <v>362</v>
      </c>
      <c r="AQ78" s="354"/>
      <c r="AR78" s="193"/>
      <c r="AS78" s="122" t="str">
        <f t="shared" ref="AS78:AS81" si="270">AI78</f>
        <v>CHAMPION</v>
      </c>
      <c r="AT78" s="371" t="str">
        <f ca="1">UPPER(IF(KOGameRule=1,G78,IF(AND(AT75&lt;&gt;"",AU75&lt;&gt;""),IF(AT75&gt;AU75,AS75,IF(AT75&lt;AU75,AV75,IF(AW75&gt;AX75,AS75,IF(AW75&lt;AX75,AV75,"Match 51 Winner")))),"Match 51 Winner")))</f>
        <v>ENGLAND</v>
      </c>
      <c r="AU78" s="371"/>
      <c r="AV78" s="371"/>
      <c r="AW78" s="371"/>
      <c r="AX78" s="371"/>
      <c r="AY78" s="371"/>
      <c r="AZ78" s="353" t="s">
        <v>362</v>
      </c>
      <c r="BA78" s="354"/>
      <c r="BB78" s="193"/>
      <c r="BC78" s="122" t="str">
        <f t="shared" ref="BC78:BC81" si="271">AS78</f>
        <v>CHAMPION</v>
      </c>
      <c r="BD78" s="371" t="str">
        <f ca="1">UPPER(IF(KOGameRule=1,G78,IF(AND(BD75&lt;&gt;"",BE75&lt;&gt;""),IF(BD75&gt;BE75,BC75,IF(BD75&lt;BE75,BF75,IF(BG75&gt;BH75,BC75,IF(BG75&lt;BH75,BF75,"Match 51 Winner")))),"Match 51 Winner")))</f>
        <v>GERMANY</v>
      </c>
      <c r="BE78" s="371"/>
      <c r="BF78" s="371"/>
      <c r="BG78" s="371"/>
      <c r="BH78" s="371"/>
      <c r="BI78" s="371"/>
      <c r="BJ78" s="353" t="s">
        <v>362</v>
      </c>
      <c r="BK78" s="354"/>
      <c r="BL78" s="193"/>
      <c r="BM78" s="122" t="str">
        <f t="shared" ref="BM78:BM81" si="272">BC78</f>
        <v>CHAMPION</v>
      </c>
      <c r="BN78" s="371" t="str">
        <f ca="1">UPPER(IF(KOGameRule=1,G78,IF(AND(BN75&lt;&gt;"",BO75&lt;&gt;""),IF(BN75&gt;BO75,BM75,IF(BN75&lt;BO75,BP75,IF(BQ75&gt;BR75,BM75,IF(BQ75&lt;BR75,BP75,"Match 51 Winner")))),"Match 51 Winner")))</f>
        <v>GERMANY</v>
      </c>
      <c r="BO78" s="371"/>
      <c r="BP78" s="371"/>
      <c r="BQ78" s="371"/>
      <c r="BR78" s="371"/>
      <c r="BS78" s="371"/>
      <c r="BT78" s="353" t="s">
        <v>362</v>
      </c>
      <c r="BU78" s="354"/>
      <c r="BV78" s="193"/>
      <c r="BW78" s="122" t="str">
        <f t="shared" ref="BW78:BW81" si="273">BM78</f>
        <v>CHAMPION</v>
      </c>
      <c r="BX78" s="371" t="str">
        <f ca="1">UPPER(IF(KOGameRule=1,G78,IF(AND(BX75&lt;&gt;"",BY75&lt;&gt;""),IF(BX75&gt;BY75,BW75,IF(BX75&lt;BY75,BZ75,IF(CA75&gt;CB75,BW75,IF(CA75&lt;CB75,BZ75,"Match 51 Winner")))),"Match 51 Winner")))</f>
        <v>SPAIN</v>
      </c>
      <c r="BY78" s="371"/>
      <c r="BZ78" s="371"/>
      <c r="CA78" s="371"/>
      <c r="CB78" s="371"/>
      <c r="CC78" s="371"/>
      <c r="CD78" s="353" t="s">
        <v>362</v>
      </c>
      <c r="CE78" s="354"/>
      <c r="CF78" s="193"/>
      <c r="CG78" s="122" t="str">
        <f t="shared" ref="CG78:CG81" si="274">BW78</f>
        <v>CHAMPION</v>
      </c>
      <c r="CH78" s="371" t="str">
        <f ca="1">UPPER(IF(KOGameRule=1,G78,IF(AND(CH75&lt;&gt;"",CI75&lt;&gt;""),IF(CH75&gt;CI75,CG75,IF(CH75&lt;CI75,CJ75,IF(CK75&gt;CL75,CG75,IF(CK75&lt;CL75,CJ75,"Match 51 Winner")))),"Match 51 Winner")))</f>
        <v>GERMANY</v>
      </c>
      <c r="CI78" s="371"/>
      <c r="CJ78" s="371"/>
      <c r="CK78" s="371"/>
      <c r="CL78" s="371"/>
      <c r="CM78" s="371"/>
      <c r="CN78" s="353" t="s">
        <v>362</v>
      </c>
      <c r="CO78" s="354"/>
      <c r="CP78" s="193"/>
      <c r="CQ78" s="122" t="str">
        <f t="shared" ref="CQ78:CQ81" si="275">CG78</f>
        <v>CHAMPION</v>
      </c>
      <c r="CR78" s="371" t="str">
        <f ca="1">UPPER(IF(KOGameRule=1,G78,IF(AND(CR75&lt;&gt;"",CS75&lt;&gt;""),IF(CR75&gt;CS75,CQ75,IF(CR75&lt;CS75,CT75,IF(CU75&gt;CV75,CQ75,IF(CU75&lt;CV75,CT75,"Match 51 Winner")))),"Match 51 Winner")))</f>
        <v>ITALY</v>
      </c>
      <c r="CS78" s="371"/>
      <c r="CT78" s="371"/>
      <c r="CU78" s="371"/>
      <c r="CV78" s="371"/>
      <c r="CW78" s="371"/>
      <c r="CX78" s="353" t="s">
        <v>362</v>
      </c>
      <c r="CY78" s="354"/>
      <c r="CZ78" s="193"/>
      <c r="DA78" s="122" t="str">
        <f t="shared" ref="DA78:DA81" si="276">CQ78</f>
        <v>CHAMPION</v>
      </c>
      <c r="DB78" s="371" t="str">
        <f ca="1">UPPER(IF(KOGameRule=1,G78,IF(AND(DB75&lt;&gt;"",DC75&lt;&gt;""),IF(DB75&gt;DC75,DA75,IF(DB75&lt;DC75,DD75,IF(DE75&gt;DF75,DA75,IF(DE75&lt;DF75,DD75,"Match 51 Winner")))),"Match 51 Winner")))</f>
        <v>BELGIUM</v>
      </c>
      <c r="DC78" s="371"/>
      <c r="DD78" s="371"/>
      <c r="DE78" s="371"/>
      <c r="DF78" s="371"/>
      <c r="DG78" s="371"/>
      <c r="DH78" s="353" t="s">
        <v>362</v>
      </c>
      <c r="DI78" s="354"/>
    </row>
    <row r="79" spans="1:113" s="43" customFormat="1" ht="15" customHeight="1" x14ac:dyDescent="0.2">
      <c r="A79" s="41"/>
      <c r="B79" s="65"/>
      <c r="C79" s="362" t="s">
        <v>319</v>
      </c>
      <c r="D79" s="363"/>
      <c r="E79" s="363"/>
      <c r="F79" s="363"/>
      <c r="G79" s="364" t="str">
        <f>UPPER(IF(AND(H75&lt;&gt;"",I75&lt;&gt;""),IF((H75+K75)&gt;(I75+L75),J75,IF((H75+K75)&lt;(I75+L75),G75,"Match 51 Loser")),"Match 51 Loser"))</f>
        <v>MATCH 51 LOSER</v>
      </c>
      <c r="H79" s="364"/>
      <c r="I79" s="364"/>
      <c r="J79" s="364"/>
      <c r="K79" s="364"/>
      <c r="L79" s="365"/>
      <c r="M79" s="89"/>
      <c r="O79" s="122" t="str">
        <f t="shared" ref="O79:O81" si="277">C79</f>
        <v>RUNNER UP</v>
      </c>
      <c r="P79" s="359" t="str">
        <f ca="1">UPPER(IF(KOGameRule=1,G79,IF(AND(P75&lt;&gt;"",Q75&lt;&gt;""),IF(P75&gt;Q75,R75,IF(P75&lt;Q75,O75,IF(S75&gt;T75,R75,IF(S75&lt;T75,O75,"Match 51 Loser")))),"Match 51 Loser")))</f>
        <v>PORTUGAL</v>
      </c>
      <c r="Q79" s="359"/>
      <c r="R79" s="359"/>
      <c r="S79" s="359"/>
      <c r="T79" s="359"/>
      <c r="U79" s="366"/>
      <c r="V79" s="355"/>
      <c r="W79" s="356"/>
      <c r="Y79" s="122" t="str">
        <f t="shared" ref="Y79:Y81" si="278">O79</f>
        <v>RUNNER UP</v>
      </c>
      <c r="Z79" s="359" t="str">
        <f ca="1">UPPER(IF(KOGameRule=1,G79,IF(AND(Z75&lt;&gt;"",AA75&lt;&gt;""),IF(Z75&gt;AA75,AB75,IF(Z75&lt;AA75,Y75,IF(AC75&gt;AD75,AB75,IF(AC75&lt;AD75,Y75,"Match 51 Loser")))),"Match 51 Loser")))</f>
        <v>BELGIUM</v>
      </c>
      <c r="AA79" s="359"/>
      <c r="AB79" s="359"/>
      <c r="AC79" s="359"/>
      <c r="AD79" s="359"/>
      <c r="AE79" s="359"/>
      <c r="AF79" s="355"/>
      <c r="AG79" s="356"/>
      <c r="AI79" s="122" t="str">
        <f t="shared" si="269"/>
        <v>RUNNER UP</v>
      </c>
      <c r="AJ79" s="359" t="str">
        <f ca="1">UPPER(IF(KOGameRule=1,G79,IF(AND(AJ75&lt;&gt;"",AK75&lt;&gt;""),IF(AJ75&gt;AK75,AL75,IF(AJ75&lt;AK75,AI75,IF(AM75&gt;AN75,AL75,IF(AM75&lt;AN75,AI75,"Match 51 Loser")))),"Match 51 Loser")))</f>
        <v>CROATIA</v>
      </c>
      <c r="AK79" s="359"/>
      <c r="AL79" s="359"/>
      <c r="AM79" s="359"/>
      <c r="AN79" s="359"/>
      <c r="AO79" s="359"/>
      <c r="AP79" s="355"/>
      <c r="AQ79" s="356"/>
      <c r="AS79" s="122" t="str">
        <f t="shared" si="270"/>
        <v>RUNNER UP</v>
      </c>
      <c r="AT79" s="359" t="str">
        <f ca="1">UPPER(IF(KOGameRule=1,G79,IF(AND(AT75&lt;&gt;"",AU75&lt;&gt;""),IF(AT75&gt;AU75,AV75,IF(AT75&lt;AU75,AS75,IF(AW75&gt;AX75,AV75,IF(AW75&lt;AX75,AS75,"Match 51 Loser")))),"Match 51 Loser")))</f>
        <v>GERMANY</v>
      </c>
      <c r="AU79" s="359"/>
      <c r="AV79" s="359"/>
      <c r="AW79" s="359"/>
      <c r="AX79" s="359"/>
      <c r="AY79" s="359"/>
      <c r="AZ79" s="355"/>
      <c r="BA79" s="356"/>
      <c r="BC79" s="122" t="str">
        <f t="shared" si="271"/>
        <v>RUNNER UP</v>
      </c>
      <c r="BD79" s="359" t="str">
        <f ca="1">UPPER(IF(KOGameRule=1,G79,IF(AND(BD75&lt;&gt;"",BE75&lt;&gt;""),IF(BD75&gt;BE75,BF75,IF(BD75&lt;BE75,BC75,IF(BG75&gt;BH75,BF75,IF(BG75&lt;BH75,BC75,"Match 51 Loser")))),"Match 51 Loser")))</f>
        <v>FRANCE</v>
      </c>
      <c r="BE79" s="359"/>
      <c r="BF79" s="359"/>
      <c r="BG79" s="359"/>
      <c r="BH79" s="359"/>
      <c r="BI79" s="359"/>
      <c r="BJ79" s="355"/>
      <c r="BK79" s="356"/>
      <c r="BM79" s="122" t="str">
        <f t="shared" si="272"/>
        <v>RUNNER UP</v>
      </c>
      <c r="BN79" s="359" t="str">
        <f ca="1">UPPER(IF(KOGameRule=1,G79,IF(AND(BN75&lt;&gt;"",BO75&lt;&gt;""),IF(BN75&gt;BO75,BP75,IF(BN75&lt;BO75,BM75,IF(BQ75&gt;BR75,BP75,IF(BQ75&lt;BR75,BM75,"Match 51 Loser")))),"Match 51 Loser")))</f>
        <v>SPAIN</v>
      </c>
      <c r="BO79" s="359"/>
      <c r="BP79" s="359"/>
      <c r="BQ79" s="359"/>
      <c r="BR79" s="359"/>
      <c r="BS79" s="359"/>
      <c r="BT79" s="355"/>
      <c r="BU79" s="356"/>
      <c r="BW79" s="122" t="str">
        <f t="shared" si="273"/>
        <v>RUNNER UP</v>
      </c>
      <c r="BX79" s="359" t="str">
        <f ca="1">UPPER(IF(KOGameRule=1,G79,IF(AND(BX75&lt;&gt;"",BY75&lt;&gt;""),IF(BX75&gt;BY75,BZ75,IF(BX75&lt;BY75,BW75,IF(CA75&gt;CB75,BZ75,IF(CA75&lt;CB75,BW75,"Match 51 Loser")))),"Match 51 Loser")))</f>
        <v>ITALY</v>
      </c>
      <c r="BY79" s="359"/>
      <c r="BZ79" s="359"/>
      <c r="CA79" s="359"/>
      <c r="CB79" s="359"/>
      <c r="CC79" s="359"/>
      <c r="CD79" s="355"/>
      <c r="CE79" s="356"/>
      <c r="CG79" s="122" t="str">
        <f t="shared" si="274"/>
        <v>RUNNER UP</v>
      </c>
      <c r="CH79" s="359" t="str">
        <f>UPPER(IF(KOGameRule=1,G79,IF(AND(CH75&lt;&gt;"",CI75&lt;&gt;""),IF(CH75&gt;CI75,CJ75,IF(CH75&lt;CI75,CG75,IF(CK75&gt;CL75,CJ75,IF(CK75&lt;CL75,CG75,"Match 51 Loser")))),"Match 51 Loser")))</f>
        <v>MATCH 50 WINNER</v>
      </c>
      <c r="CI79" s="359"/>
      <c r="CJ79" s="359"/>
      <c r="CK79" s="359"/>
      <c r="CL79" s="359"/>
      <c r="CM79" s="359"/>
      <c r="CN79" s="355"/>
      <c r="CO79" s="356"/>
      <c r="CQ79" s="122" t="str">
        <f t="shared" si="275"/>
        <v>RUNNER UP</v>
      </c>
      <c r="CR79" s="359" t="str">
        <f ca="1">UPPER(IF(KOGameRule=1,G79,IF(AND(CR75&lt;&gt;"",CS75&lt;&gt;""),IF(CR75&gt;CS75,CT75,IF(CR75&lt;CS75,CQ75,IF(CU75&gt;CV75,CT75,IF(CU75&lt;CV75,CQ75,"Match 51 Loser")))),"Match 51 Loser")))</f>
        <v>SLOVENIA</v>
      </c>
      <c r="CS79" s="359"/>
      <c r="CT79" s="359"/>
      <c r="CU79" s="359"/>
      <c r="CV79" s="359"/>
      <c r="CW79" s="359"/>
      <c r="CX79" s="355"/>
      <c r="CY79" s="356"/>
      <c r="DA79" s="122" t="str">
        <f t="shared" si="276"/>
        <v>RUNNER UP</v>
      </c>
      <c r="DB79" s="359" t="str">
        <f ca="1">UPPER(IF(KOGameRule=1,G79,IF(AND(DB75&lt;&gt;"",DC75&lt;&gt;""),IF(DB75&gt;DC75,DD75,IF(DB75&lt;DC75,DA75,IF(DE75&gt;DF75,DD75,IF(DE75&lt;DF75,DA75,"Match 51 Loser")))),"Match 51 Loser")))</f>
        <v>NETHERLANDS</v>
      </c>
      <c r="DC79" s="359"/>
      <c r="DD79" s="359"/>
      <c r="DE79" s="359"/>
      <c r="DF79" s="359"/>
      <c r="DG79" s="359"/>
      <c r="DH79" s="355"/>
      <c r="DI79" s="356"/>
    </row>
    <row r="80" spans="1:113" s="43" customFormat="1" ht="15" customHeight="1" x14ac:dyDescent="0.2">
      <c r="A80" s="41"/>
      <c r="B80" s="65"/>
      <c r="C80" s="362" t="s">
        <v>320</v>
      </c>
      <c r="D80" s="363"/>
      <c r="E80" s="363"/>
      <c r="F80" s="363"/>
      <c r="G80" s="364" t="str">
        <f>IF(AND(H73&lt;&gt;"",I73&lt;&gt;""),IF((H73+K73)&gt;(I73+L73),J73,IF((H73+K73)&lt;(I73+L73),G73,"Match 49 Loser")),"Match 49 Loser")</f>
        <v>Match 49 Loser</v>
      </c>
      <c r="H80" s="364"/>
      <c r="I80" s="364"/>
      <c r="J80" s="364"/>
      <c r="K80" s="364"/>
      <c r="L80" s="365"/>
      <c r="M80" s="89"/>
      <c r="O80" s="122" t="str">
        <f t="shared" si="277"/>
        <v>SEMIFINALIST 1</v>
      </c>
      <c r="P80" s="359" t="str">
        <f ca="1">IF(KOGameRule=1,G80,IF(AND(P73&lt;&gt;"",Q73&lt;&gt;""),IF((P73+S73)&gt;(Q73+T73),R73,IF((P73+S73)&lt;(Q73+T73),O73,"Match 49 Loser")),"Match 49 Loser"))</f>
        <v>Spain</v>
      </c>
      <c r="Q80" s="359"/>
      <c r="R80" s="359"/>
      <c r="S80" s="359"/>
      <c r="T80" s="359"/>
      <c r="U80" s="366"/>
      <c r="V80" s="355"/>
      <c r="W80" s="356"/>
      <c r="Y80" s="122" t="str">
        <f t="shared" si="278"/>
        <v>SEMIFINALIST 1</v>
      </c>
      <c r="Z80" s="359" t="str">
        <f ca="1">IF(KOGameRule=1,G80,IF(AND(Z73&lt;&gt;"",AA73&lt;&gt;""),IF((Z73+AC73)&gt;(AA73+AD73),AB73,IF((Z73+AC73)&lt;(AA73+AD73),Y73,"Match 49 Loser")),"Match 49 Loser"))</f>
        <v>Germany</v>
      </c>
      <c r="AA80" s="359"/>
      <c r="AB80" s="359"/>
      <c r="AC80" s="359"/>
      <c r="AD80" s="359"/>
      <c r="AE80" s="359"/>
      <c r="AF80" s="355"/>
      <c r="AG80" s="356"/>
      <c r="AI80" s="122" t="str">
        <f t="shared" si="269"/>
        <v>SEMIFINALIST 1</v>
      </c>
      <c r="AJ80" s="359" t="str">
        <f ca="1">IF(KOGameRule=1,G80,IF(AND(AJ73&lt;&gt;"",AK73&lt;&gt;""),IF((AJ73+AM73)&gt;(AK73+AN73),AL73,IF((AJ73+AM73)&lt;(AK73+AN73),AI73,"Match 49 Loser")),"Match 49 Loser"))</f>
        <v>Portugal</v>
      </c>
      <c r="AK80" s="359"/>
      <c r="AL80" s="359"/>
      <c r="AM80" s="359"/>
      <c r="AN80" s="359"/>
      <c r="AO80" s="359"/>
      <c r="AP80" s="355"/>
      <c r="AQ80" s="356"/>
      <c r="AS80" s="122" t="str">
        <f t="shared" si="270"/>
        <v>SEMIFINALIST 1</v>
      </c>
      <c r="AT80" s="359" t="str">
        <f ca="1">IF(KOGameRule=1,G80,IF(AND(AT73&lt;&gt;"",AU73&lt;&gt;""),IF((AT73+AW73)&gt;(AU73+AX73),AV73,IF((AT73+AW73)&lt;(AU73+AX73),AS73,"Match 49 Loser")),"Match 49 Loser"))</f>
        <v>Italy</v>
      </c>
      <c r="AU80" s="359"/>
      <c r="AV80" s="359"/>
      <c r="AW80" s="359"/>
      <c r="AX80" s="359"/>
      <c r="AY80" s="359"/>
      <c r="AZ80" s="355"/>
      <c r="BA80" s="356"/>
      <c r="BC80" s="122" t="str">
        <f t="shared" si="271"/>
        <v>SEMIFINALIST 1</v>
      </c>
      <c r="BD80" s="359" t="str">
        <f ca="1">IF(KOGameRule=1,G80,IF(AND(BD73&lt;&gt;"",BE73&lt;&gt;""),IF((BD73+BG73)&gt;(BE73+BH73),BF73,IF((BD73+BG73)&lt;(BE73+BH73),BC73,"Match 49 Loser")),"Match 49 Loser"))</f>
        <v>Italy</v>
      </c>
      <c r="BE80" s="359"/>
      <c r="BF80" s="359"/>
      <c r="BG80" s="359"/>
      <c r="BH80" s="359"/>
      <c r="BI80" s="359"/>
      <c r="BJ80" s="355"/>
      <c r="BK80" s="356"/>
      <c r="BM80" s="122" t="str">
        <f t="shared" si="272"/>
        <v>SEMIFINALIST 1</v>
      </c>
      <c r="BN80" s="359" t="str">
        <f ca="1">IF(KOGameRule=1,G80,IF(AND(BN73&lt;&gt;"",BO73&lt;&gt;""),IF((BN73+BQ73)&gt;(BO73+BR73),BP73,IF((BN73+BQ73)&lt;(BO73+BR73),BM73,"Match 49 Loser")),"Match 49 Loser"))</f>
        <v>Italy</v>
      </c>
      <c r="BO80" s="359"/>
      <c r="BP80" s="359"/>
      <c r="BQ80" s="359"/>
      <c r="BR80" s="359"/>
      <c r="BS80" s="359"/>
      <c r="BT80" s="355"/>
      <c r="BU80" s="356"/>
      <c r="BW80" s="122" t="str">
        <f t="shared" si="273"/>
        <v>SEMIFINALIST 1</v>
      </c>
      <c r="BX80" s="359" t="str">
        <f ca="1">IF(KOGameRule=1,G80,IF(AND(BX73&lt;&gt;"",BY73&lt;&gt;""),IF((BX73+CA73)&gt;(BY73+CB73),BZ73,IF((BX73+CA73)&lt;(BY73+CB73),BW73,"Match 49 Loser")),"Match 49 Loser"))</f>
        <v>Portugal</v>
      </c>
      <c r="BY80" s="359"/>
      <c r="BZ80" s="359"/>
      <c r="CA80" s="359"/>
      <c r="CB80" s="359"/>
      <c r="CC80" s="359"/>
      <c r="CD80" s="355"/>
      <c r="CE80" s="356"/>
      <c r="CG80" s="122" t="str">
        <f t="shared" si="274"/>
        <v>SEMIFINALIST 1</v>
      </c>
      <c r="CH80" s="359" t="str">
        <f>IF(KOGameRule=1,G80,IF(AND(CH73&lt;&gt;"",CI73&lt;&gt;""),IF((CH73+CK73)&gt;(CI73+CL73),CJ73,IF((CH73+CK73)&lt;(CI73+CL73),CG73,"Match 49 Loser")),"Match 49 Loser"))</f>
        <v>Match 46 Winner</v>
      </c>
      <c r="CI80" s="359"/>
      <c r="CJ80" s="359"/>
      <c r="CK80" s="359"/>
      <c r="CL80" s="359"/>
      <c r="CM80" s="359"/>
      <c r="CN80" s="355"/>
      <c r="CO80" s="356"/>
      <c r="CQ80" s="122" t="str">
        <f t="shared" si="275"/>
        <v>SEMIFINALIST 1</v>
      </c>
      <c r="CR80" s="359" t="str">
        <f ca="1">IF(KOGameRule=1,G80,IF(AND(CR73&lt;&gt;"",CS73&lt;&gt;""),IF((CR73+CU73)&gt;(CS73+CV73),CT73,IF((CR73+CU73)&lt;(CS73+CV73),CQ73,"Match 49 Loser")),"Match 49 Loser"))</f>
        <v>Belgium</v>
      </c>
      <c r="CS80" s="359"/>
      <c r="CT80" s="359"/>
      <c r="CU80" s="359"/>
      <c r="CV80" s="359"/>
      <c r="CW80" s="359"/>
      <c r="CX80" s="355"/>
      <c r="CY80" s="356"/>
      <c r="DA80" s="122" t="str">
        <f t="shared" si="276"/>
        <v>SEMIFINALIST 1</v>
      </c>
      <c r="DB80" s="359" t="str">
        <f ca="1">IF(KOGameRule=1,G80,IF(AND(DB73&lt;&gt;"",DC73&lt;&gt;""),IF((DB73+DE73)&gt;(DC73+DF73),DD73,IF((DB73+DE73)&lt;(DC73+DF73),DA73,"Match 49 Loser")),"Match 49 Loser"))</f>
        <v>Italy</v>
      </c>
      <c r="DC80" s="359"/>
      <c r="DD80" s="359"/>
      <c r="DE80" s="359"/>
      <c r="DF80" s="359"/>
      <c r="DG80" s="359"/>
      <c r="DH80" s="355"/>
      <c r="DI80" s="356"/>
    </row>
    <row r="81" spans="1:113" s="43" customFormat="1" ht="15" customHeight="1" x14ac:dyDescent="0.2">
      <c r="A81" s="41"/>
      <c r="B81" s="65"/>
      <c r="C81" s="362" t="s">
        <v>321</v>
      </c>
      <c r="D81" s="363"/>
      <c r="E81" s="363"/>
      <c r="F81" s="363"/>
      <c r="G81" s="364" t="str">
        <f>IF(AND(H74&lt;&gt;"",I74&lt;&gt;""),IF((H74+K74)&gt;(I74+L74),J74,IF((H74+K74)&lt;(I74+L74),G74,"Match 50 Loser")),"Match 50 Loser")</f>
        <v>Match 50 Loser</v>
      </c>
      <c r="H81" s="364"/>
      <c r="I81" s="364"/>
      <c r="J81" s="364"/>
      <c r="K81" s="364"/>
      <c r="L81" s="365"/>
      <c r="M81" s="89"/>
      <c r="O81" s="122" t="str">
        <f t="shared" si="277"/>
        <v>SEMIFINALIST 2</v>
      </c>
      <c r="P81" s="359" t="str">
        <f ca="1">IF(KOGameRule=1,G81,IF(AND(P74&lt;&gt;"",Q74&lt;&gt;""),IF((P74+S74)&gt;(Q74+T74),R74,IF((P74+S74)&lt;(Q74+T74),O74,"Match 50 Loser")),"Match 50 Loser"))</f>
        <v>England</v>
      </c>
      <c r="Q81" s="359"/>
      <c r="R81" s="359"/>
      <c r="S81" s="359"/>
      <c r="T81" s="359"/>
      <c r="U81" s="366"/>
      <c r="V81" s="355"/>
      <c r="W81" s="356"/>
      <c r="Y81" s="122" t="str">
        <f t="shared" si="278"/>
        <v>SEMIFINALIST 2</v>
      </c>
      <c r="Z81" s="359" t="str">
        <f ca="1">IF(KOGameRule=1,G81,IF(AND(Z74&lt;&gt;"",AA74&lt;&gt;""),IF((Z74+AC74)&gt;(AA74+AD74),AB74,IF((Z74+AC74)&lt;(AA74+AD74),Y74,"Match 50 Loser")),"Match 50 Loser"))</f>
        <v>England</v>
      </c>
      <c r="AA81" s="359"/>
      <c r="AB81" s="359"/>
      <c r="AC81" s="359"/>
      <c r="AD81" s="359"/>
      <c r="AE81" s="359"/>
      <c r="AF81" s="355"/>
      <c r="AG81" s="356"/>
      <c r="AI81" s="122" t="str">
        <f t="shared" si="269"/>
        <v>SEMIFINALIST 2</v>
      </c>
      <c r="AJ81" s="359" t="str">
        <f ca="1">IF(KOGameRule=1,G81,IF(AND(AJ74&lt;&gt;"",AK74&lt;&gt;""),IF((AJ74+AM74)&gt;(AK74+AN74),AL74,IF((AJ74+AM74)&lt;(AK74+AN74),AI74,"Match 50 Loser")),"Match 50 Loser"))</f>
        <v>Scotland</v>
      </c>
      <c r="AK81" s="359"/>
      <c r="AL81" s="359"/>
      <c r="AM81" s="359"/>
      <c r="AN81" s="359"/>
      <c r="AO81" s="359"/>
      <c r="AP81" s="355"/>
      <c r="AQ81" s="356"/>
      <c r="AS81" s="122" t="str">
        <f t="shared" si="270"/>
        <v>SEMIFINALIST 2</v>
      </c>
      <c r="AT81" s="359" t="str">
        <f ca="1">IF(KOGameRule=1,G81,IF(AND(AT74&lt;&gt;"",AU74&lt;&gt;""),IF((AT74+AW74)&gt;(AU74+AX74),AV74,IF((AT74+AW74)&lt;(AU74+AX74),AS74,"Match 50 Loser")),"Match 50 Loser"))</f>
        <v>France</v>
      </c>
      <c r="AU81" s="359"/>
      <c r="AV81" s="359"/>
      <c r="AW81" s="359"/>
      <c r="AX81" s="359"/>
      <c r="AY81" s="359"/>
      <c r="AZ81" s="355"/>
      <c r="BA81" s="356"/>
      <c r="BC81" s="122" t="str">
        <f t="shared" si="271"/>
        <v>SEMIFINALIST 2</v>
      </c>
      <c r="BD81" s="359" t="str">
        <f ca="1">IF(KOGameRule=1,G81,IF(AND(BD74&lt;&gt;"",BE74&lt;&gt;""),IF((BD74+BG74)&gt;(BE74+BH74),BF74,IF((BD74+BG74)&lt;(BE74+BH74),BC74,"Match 50 Loser")),"Match 50 Loser"))</f>
        <v>England</v>
      </c>
      <c r="BE81" s="359"/>
      <c r="BF81" s="359"/>
      <c r="BG81" s="359"/>
      <c r="BH81" s="359"/>
      <c r="BI81" s="359"/>
      <c r="BJ81" s="355"/>
      <c r="BK81" s="356"/>
      <c r="BM81" s="122" t="str">
        <f t="shared" si="272"/>
        <v>SEMIFINALIST 2</v>
      </c>
      <c r="BN81" s="359" t="str">
        <f ca="1">IF(KOGameRule=1,G81,IF(AND(BN74&lt;&gt;"",BO74&lt;&gt;""),IF((BN74+BQ74)&gt;(BO74+BR74),BP74,IF((BN74+BQ74)&lt;(BO74+BR74),BM74,"Match 50 Loser")),"Match 50 Loser"))</f>
        <v>Belgium</v>
      </c>
      <c r="BO81" s="359"/>
      <c r="BP81" s="359"/>
      <c r="BQ81" s="359"/>
      <c r="BR81" s="359"/>
      <c r="BS81" s="359"/>
      <c r="BT81" s="355"/>
      <c r="BU81" s="356"/>
      <c r="BW81" s="122" t="str">
        <f t="shared" si="273"/>
        <v>SEMIFINALIST 2</v>
      </c>
      <c r="BX81" s="359" t="str">
        <f ca="1">IF(KOGameRule=1,G81,IF(AND(BX74&lt;&gt;"",BY74&lt;&gt;""),IF((BX74+CA74)&gt;(BY74+CB74),BZ74,IF((BX74+CA74)&lt;(BY74+CB74),BW74,"Match 50 Loser")),"Match 50 Loser"))</f>
        <v>France</v>
      </c>
      <c r="BY81" s="359"/>
      <c r="BZ81" s="359"/>
      <c r="CA81" s="359"/>
      <c r="CB81" s="359"/>
      <c r="CC81" s="359"/>
      <c r="CD81" s="355"/>
      <c r="CE81" s="356"/>
      <c r="CG81" s="122" t="str">
        <f t="shared" si="274"/>
        <v>SEMIFINALIST 2</v>
      </c>
      <c r="CH81" s="359" t="str">
        <f>IF(KOGameRule=1,G81,IF(AND(CH74&lt;&gt;"",CI74&lt;&gt;""),IF((CH74+CK74)&gt;(CI74+CL74),CJ74,IF((CH74+CK74)&lt;(CI74+CL74),CG74,"Match 50 Loser")),"Match 50 Loser"))</f>
        <v>Match 50 Loser</v>
      </c>
      <c r="CI81" s="359"/>
      <c r="CJ81" s="359"/>
      <c r="CK81" s="359"/>
      <c r="CL81" s="359"/>
      <c r="CM81" s="359"/>
      <c r="CN81" s="355"/>
      <c r="CO81" s="356"/>
      <c r="CQ81" s="122" t="str">
        <f t="shared" si="275"/>
        <v>SEMIFINALIST 2</v>
      </c>
      <c r="CR81" s="359" t="str">
        <f ca="1">IF(KOGameRule=1,G81,IF(AND(CR74&lt;&gt;"",CS74&lt;&gt;""),IF((CR74+CU74)&gt;(CS74+CV74),CT74,IF((CR74+CU74)&lt;(CS74+CV74),CQ74,"Match 50 Loser")),"Match 50 Loser"))</f>
        <v>Croatia</v>
      </c>
      <c r="CS81" s="359"/>
      <c r="CT81" s="359"/>
      <c r="CU81" s="359"/>
      <c r="CV81" s="359"/>
      <c r="CW81" s="359"/>
      <c r="CX81" s="355"/>
      <c r="CY81" s="356"/>
      <c r="DA81" s="122" t="str">
        <f t="shared" si="276"/>
        <v>SEMIFINALIST 2</v>
      </c>
      <c r="DB81" s="359" t="str">
        <f ca="1">IF(KOGameRule=1,G81,IF(AND(DB74&lt;&gt;"",DC74&lt;&gt;""),IF((DB74+DE74)&gt;(DC74+DF74),DD74,IF((DB74+DE74)&lt;(DC74+DF74),DA74,"Match 50 Loser")),"Match 50 Loser"))</f>
        <v>Spain</v>
      </c>
      <c r="DC81" s="359"/>
      <c r="DD81" s="359"/>
      <c r="DE81" s="359"/>
      <c r="DF81" s="359"/>
      <c r="DG81" s="359"/>
      <c r="DH81" s="355"/>
      <c r="DI81" s="356"/>
    </row>
    <row r="82" spans="1:113" s="43" customFormat="1" ht="15" customHeight="1" x14ac:dyDescent="0.2">
      <c r="A82" s="41"/>
      <c r="B82" s="65"/>
      <c r="C82" s="66"/>
      <c r="D82" s="66"/>
      <c r="E82" s="66"/>
      <c r="F82" s="66"/>
      <c r="G82" s="66"/>
      <c r="H82" s="66"/>
      <c r="I82" s="66"/>
      <c r="J82" s="66"/>
      <c r="K82" s="66"/>
      <c r="L82" s="66"/>
      <c r="M82" s="89"/>
      <c r="V82" s="355"/>
      <c r="W82" s="356"/>
      <c r="AF82" s="355"/>
      <c r="AG82" s="356"/>
      <c r="AP82" s="355"/>
      <c r="AQ82" s="356"/>
      <c r="AZ82" s="355"/>
      <c r="BA82" s="356"/>
      <c r="BJ82" s="355"/>
      <c r="BK82" s="356"/>
      <c r="BT82" s="355"/>
      <c r="BU82" s="356"/>
      <c r="CD82" s="355"/>
      <c r="CE82" s="356"/>
      <c r="CN82" s="355"/>
      <c r="CO82" s="356"/>
      <c r="CX82" s="355"/>
      <c r="CY82" s="356"/>
      <c r="DH82" s="355"/>
      <c r="DI82" s="356"/>
    </row>
    <row r="83" spans="1:113" s="43" customFormat="1" ht="15" customHeight="1" x14ac:dyDescent="0.2">
      <c r="A83" s="41"/>
      <c r="B83" s="65"/>
      <c r="C83" s="66"/>
      <c r="D83" s="66"/>
      <c r="E83" s="66"/>
      <c r="F83" s="66"/>
      <c r="G83" s="66"/>
      <c r="H83" s="66"/>
      <c r="I83" s="66"/>
      <c r="J83" s="66"/>
      <c r="K83" s="66"/>
      <c r="L83" s="66"/>
      <c r="M83" s="89"/>
      <c r="O83" s="204" t="s">
        <v>323</v>
      </c>
      <c r="P83" s="44"/>
      <c r="Q83" s="44"/>
      <c r="R83" s="44"/>
      <c r="S83" s="351">
        <v>0</v>
      </c>
      <c r="T83" s="351"/>
      <c r="U83" s="352"/>
      <c r="V83" s="355"/>
      <c r="W83" s="356"/>
      <c r="Y83" s="204" t="s">
        <v>323</v>
      </c>
      <c r="Z83" s="44"/>
      <c r="AA83" s="44"/>
      <c r="AB83" s="44"/>
      <c r="AC83" s="351">
        <v>0</v>
      </c>
      <c r="AD83" s="351"/>
      <c r="AE83" s="352"/>
      <c r="AF83" s="355"/>
      <c r="AG83" s="356"/>
      <c r="AI83" s="204" t="s">
        <v>323</v>
      </c>
      <c r="AJ83" s="44"/>
      <c r="AK83" s="44"/>
      <c r="AL83" s="44"/>
      <c r="AM83" s="351">
        <v>0</v>
      </c>
      <c r="AN83" s="351"/>
      <c r="AO83" s="352"/>
      <c r="AP83" s="355"/>
      <c r="AQ83" s="356"/>
      <c r="AS83" s="204" t="s">
        <v>323</v>
      </c>
      <c r="AT83" s="44"/>
      <c r="AU83" s="44"/>
      <c r="AV83" s="44"/>
      <c r="AW83" s="351">
        <v>0</v>
      </c>
      <c r="AX83" s="351"/>
      <c r="AY83" s="352"/>
      <c r="AZ83" s="355"/>
      <c r="BA83" s="356"/>
      <c r="BC83" s="204" t="s">
        <v>323</v>
      </c>
      <c r="BD83" s="44"/>
      <c r="BE83" s="44"/>
      <c r="BF83" s="44"/>
      <c r="BG83" s="351">
        <v>0</v>
      </c>
      <c r="BH83" s="351"/>
      <c r="BI83" s="352"/>
      <c r="BJ83" s="355"/>
      <c r="BK83" s="356"/>
      <c r="BM83" s="204" t="s">
        <v>323</v>
      </c>
      <c r="BN83" s="44"/>
      <c r="BO83" s="44"/>
      <c r="BP83" s="44"/>
      <c r="BQ83" s="351">
        <v>0</v>
      </c>
      <c r="BR83" s="351"/>
      <c r="BS83" s="352"/>
      <c r="BT83" s="355"/>
      <c r="BU83" s="356"/>
      <c r="BW83" s="204" t="s">
        <v>323</v>
      </c>
      <c r="BX83" s="44"/>
      <c r="BY83" s="44"/>
      <c r="BZ83" s="44"/>
      <c r="CA83" s="351">
        <v>0</v>
      </c>
      <c r="CB83" s="351"/>
      <c r="CC83" s="352"/>
      <c r="CD83" s="355"/>
      <c r="CE83" s="356"/>
      <c r="CG83" s="204" t="s">
        <v>323</v>
      </c>
      <c r="CH83" s="44"/>
      <c r="CI83" s="44"/>
      <c r="CJ83" s="44"/>
      <c r="CK83" s="351">
        <v>0</v>
      </c>
      <c r="CL83" s="351"/>
      <c r="CM83" s="352"/>
      <c r="CN83" s="355"/>
      <c r="CO83" s="356"/>
      <c r="CQ83" s="204" t="s">
        <v>323</v>
      </c>
      <c r="CR83" s="44"/>
      <c r="CS83" s="44"/>
      <c r="CT83" s="44"/>
      <c r="CU83" s="351">
        <v>0</v>
      </c>
      <c r="CV83" s="351"/>
      <c r="CW83" s="352"/>
      <c r="CX83" s="355"/>
      <c r="CY83" s="356"/>
      <c r="DA83" s="204" t="s">
        <v>323</v>
      </c>
      <c r="DB83" s="44"/>
      <c r="DC83" s="44"/>
      <c r="DD83" s="44"/>
      <c r="DE83" s="351">
        <v>0</v>
      </c>
      <c r="DF83" s="351"/>
      <c r="DG83" s="352"/>
      <c r="DH83" s="355"/>
      <c r="DI83" s="356"/>
    </row>
    <row r="84" spans="1:113" s="43" customFormat="1" ht="15" customHeight="1" x14ac:dyDescent="0.2">
      <c r="A84" s="41"/>
      <c r="B84" s="65"/>
      <c r="C84" s="66"/>
      <c r="D84" s="66"/>
      <c r="E84" s="66"/>
      <c r="F84" s="66"/>
      <c r="G84" s="66"/>
      <c r="H84" s="66"/>
      <c r="I84" s="66"/>
      <c r="J84" s="66"/>
      <c r="K84" s="66"/>
      <c r="L84" s="66"/>
      <c r="M84" s="89"/>
      <c r="O84" s="204" t="s">
        <v>324</v>
      </c>
      <c r="P84" s="44"/>
      <c r="Q84" s="44"/>
      <c r="R84" s="44"/>
      <c r="S84" s="351">
        <v>0</v>
      </c>
      <c r="T84" s="351"/>
      <c r="U84" s="352"/>
      <c r="V84" s="355"/>
      <c r="W84" s="356"/>
      <c r="Y84" s="204" t="s">
        <v>324</v>
      </c>
      <c r="Z84" s="44"/>
      <c r="AA84" s="44"/>
      <c r="AB84" s="44"/>
      <c r="AC84" s="351">
        <v>0</v>
      </c>
      <c r="AD84" s="351"/>
      <c r="AE84" s="352"/>
      <c r="AF84" s="355"/>
      <c r="AG84" s="356"/>
      <c r="AI84" s="204" t="s">
        <v>324</v>
      </c>
      <c r="AJ84" s="44"/>
      <c r="AK84" s="44"/>
      <c r="AL84" s="44"/>
      <c r="AM84" s="351">
        <v>0</v>
      </c>
      <c r="AN84" s="351"/>
      <c r="AO84" s="352"/>
      <c r="AP84" s="355"/>
      <c r="AQ84" s="356"/>
      <c r="AS84" s="204" t="s">
        <v>324</v>
      </c>
      <c r="AT84" s="44"/>
      <c r="AU84" s="44"/>
      <c r="AV84" s="44"/>
      <c r="AW84" s="351">
        <v>0</v>
      </c>
      <c r="AX84" s="351"/>
      <c r="AY84" s="352"/>
      <c r="AZ84" s="355"/>
      <c r="BA84" s="356"/>
      <c r="BC84" s="204" t="s">
        <v>324</v>
      </c>
      <c r="BD84" s="44"/>
      <c r="BE84" s="44"/>
      <c r="BF84" s="44"/>
      <c r="BG84" s="351">
        <v>0</v>
      </c>
      <c r="BH84" s="351"/>
      <c r="BI84" s="352"/>
      <c r="BJ84" s="355"/>
      <c r="BK84" s="356"/>
      <c r="BM84" s="204" t="s">
        <v>324</v>
      </c>
      <c r="BN84" s="44"/>
      <c r="BO84" s="44"/>
      <c r="BP84" s="44"/>
      <c r="BQ84" s="351">
        <v>0</v>
      </c>
      <c r="BR84" s="351"/>
      <c r="BS84" s="352"/>
      <c r="BT84" s="355"/>
      <c r="BU84" s="356"/>
      <c r="BW84" s="204" t="s">
        <v>324</v>
      </c>
      <c r="BX84" s="44"/>
      <c r="BY84" s="44"/>
      <c r="BZ84" s="44"/>
      <c r="CA84" s="351">
        <v>0</v>
      </c>
      <c r="CB84" s="351"/>
      <c r="CC84" s="352"/>
      <c r="CD84" s="355"/>
      <c r="CE84" s="356"/>
      <c r="CG84" s="204" t="s">
        <v>324</v>
      </c>
      <c r="CH84" s="44"/>
      <c r="CI84" s="44"/>
      <c r="CJ84" s="44"/>
      <c r="CK84" s="351">
        <v>0</v>
      </c>
      <c r="CL84" s="351"/>
      <c r="CM84" s="352"/>
      <c r="CN84" s="355"/>
      <c r="CO84" s="356"/>
      <c r="CQ84" s="204" t="s">
        <v>324</v>
      </c>
      <c r="CR84" s="44"/>
      <c r="CS84" s="44"/>
      <c r="CT84" s="44"/>
      <c r="CU84" s="351">
        <v>0</v>
      </c>
      <c r="CV84" s="351"/>
      <c r="CW84" s="352"/>
      <c r="CX84" s="355"/>
      <c r="CY84" s="356"/>
      <c r="DA84" s="204" t="s">
        <v>324</v>
      </c>
      <c r="DB84" s="44"/>
      <c r="DC84" s="44"/>
      <c r="DD84" s="44"/>
      <c r="DE84" s="351">
        <v>0</v>
      </c>
      <c r="DF84" s="351"/>
      <c r="DG84" s="352"/>
      <c r="DH84" s="355"/>
      <c r="DI84" s="356"/>
    </row>
    <row r="85" spans="1:113" s="43" customFormat="1" ht="15" customHeight="1" x14ac:dyDescent="0.2">
      <c r="A85" s="41"/>
      <c r="B85" s="65"/>
      <c r="C85" s="66"/>
      <c r="D85" s="66"/>
      <c r="E85" s="66"/>
      <c r="F85" s="66"/>
      <c r="G85" s="66"/>
      <c r="H85" s="66"/>
      <c r="I85" s="66"/>
      <c r="J85" s="66"/>
      <c r="K85" s="66"/>
      <c r="L85" s="66"/>
      <c r="M85" s="89"/>
      <c r="O85" s="204" t="s">
        <v>325</v>
      </c>
      <c r="P85" s="44"/>
      <c r="Q85" s="44"/>
      <c r="R85" s="44"/>
      <c r="S85" s="351">
        <v>0</v>
      </c>
      <c r="T85" s="351"/>
      <c r="U85" s="352"/>
      <c r="V85" s="355"/>
      <c r="W85" s="356"/>
      <c r="Y85" s="204" t="s">
        <v>325</v>
      </c>
      <c r="Z85" s="44"/>
      <c r="AA85" s="44"/>
      <c r="AB85" s="44"/>
      <c r="AC85" s="351">
        <v>0</v>
      </c>
      <c r="AD85" s="351"/>
      <c r="AE85" s="352"/>
      <c r="AF85" s="355"/>
      <c r="AG85" s="356"/>
      <c r="AI85" s="204" t="s">
        <v>325</v>
      </c>
      <c r="AJ85" s="44"/>
      <c r="AK85" s="44"/>
      <c r="AL85" s="44"/>
      <c r="AM85" s="351">
        <v>0</v>
      </c>
      <c r="AN85" s="351"/>
      <c r="AO85" s="352"/>
      <c r="AP85" s="355"/>
      <c r="AQ85" s="356"/>
      <c r="AS85" s="204" t="s">
        <v>325</v>
      </c>
      <c r="AT85" s="44"/>
      <c r="AU85" s="44"/>
      <c r="AV85" s="44"/>
      <c r="AW85" s="351">
        <v>0</v>
      </c>
      <c r="AX85" s="351"/>
      <c r="AY85" s="352"/>
      <c r="AZ85" s="355"/>
      <c r="BA85" s="356"/>
      <c r="BC85" s="204" t="s">
        <v>325</v>
      </c>
      <c r="BD85" s="44"/>
      <c r="BE85" s="44"/>
      <c r="BF85" s="44"/>
      <c r="BG85" s="351">
        <v>0</v>
      </c>
      <c r="BH85" s="351"/>
      <c r="BI85" s="352"/>
      <c r="BJ85" s="355"/>
      <c r="BK85" s="356"/>
      <c r="BM85" s="204" t="s">
        <v>325</v>
      </c>
      <c r="BN85" s="44"/>
      <c r="BO85" s="44"/>
      <c r="BP85" s="44"/>
      <c r="BQ85" s="351">
        <v>0</v>
      </c>
      <c r="BR85" s="351"/>
      <c r="BS85" s="352"/>
      <c r="BT85" s="355"/>
      <c r="BU85" s="356"/>
      <c r="BW85" s="204" t="s">
        <v>325</v>
      </c>
      <c r="BX85" s="44"/>
      <c r="BY85" s="44"/>
      <c r="BZ85" s="44"/>
      <c r="CA85" s="351">
        <v>0</v>
      </c>
      <c r="CB85" s="351"/>
      <c r="CC85" s="352"/>
      <c r="CD85" s="355"/>
      <c r="CE85" s="356"/>
      <c r="CG85" s="204" t="s">
        <v>325</v>
      </c>
      <c r="CH85" s="44"/>
      <c r="CI85" s="44"/>
      <c r="CJ85" s="44"/>
      <c r="CK85" s="351">
        <v>0</v>
      </c>
      <c r="CL85" s="351"/>
      <c r="CM85" s="352"/>
      <c r="CN85" s="355"/>
      <c r="CO85" s="356"/>
      <c r="CQ85" s="204" t="s">
        <v>325</v>
      </c>
      <c r="CR85" s="44"/>
      <c r="CS85" s="44"/>
      <c r="CT85" s="44"/>
      <c r="CU85" s="351">
        <v>0</v>
      </c>
      <c r="CV85" s="351"/>
      <c r="CW85" s="352"/>
      <c r="CX85" s="355"/>
      <c r="CY85" s="356"/>
      <c r="DA85" s="204" t="s">
        <v>325</v>
      </c>
      <c r="DB85" s="44"/>
      <c r="DC85" s="44"/>
      <c r="DD85" s="44"/>
      <c r="DE85" s="351">
        <v>0</v>
      </c>
      <c r="DF85" s="351"/>
      <c r="DG85" s="352"/>
      <c r="DH85" s="355"/>
      <c r="DI85" s="356"/>
    </row>
    <row r="86" spans="1:113" s="43" customFormat="1" ht="15" customHeight="1" x14ac:dyDescent="0.2">
      <c r="A86" s="41"/>
      <c r="B86" s="65"/>
      <c r="C86" s="66"/>
      <c r="D86" s="66"/>
      <c r="E86" s="66"/>
      <c r="F86" s="66"/>
      <c r="G86" s="66"/>
      <c r="H86" s="66"/>
      <c r="I86" s="66"/>
      <c r="J86" s="66"/>
      <c r="K86" s="66"/>
      <c r="L86" s="66"/>
      <c r="M86" s="89"/>
      <c r="V86" s="355"/>
      <c r="W86" s="356"/>
      <c r="AF86" s="355"/>
      <c r="AG86" s="356"/>
      <c r="AP86" s="355"/>
      <c r="AQ86" s="356"/>
      <c r="AZ86" s="355"/>
      <c r="BA86" s="356"/>
      <c r="BJ86" s="355"/>
      <c r="BK86" s="356"/>
      <c r="BT86" s="355"/>
      <c r="BU86" s="356"/>
      <c r="CD86" s="355"/>
      <c r="CE86" s="356"/>
      <c r="CN86" s="355"/>
      <c r="CO86" s="356"/>
      <c r="CX86" s="355"/>
      <c r="CY86" s="356"/>
      <c r="DH86" s="355"/>
      <c r="DI86" s="356"/>
    </row>
    <row r="87" spans="1:113" s="43" customFormat="1" ht="15" customHeight="1" x14ac:dyDescent="0.2">
      <c r="A87" s="41"/>
      <c r="B87" s="65"/>
      <c r="C87" s="367" t="s">
        <v>193</v>
      </c>
      <c r="D87" s="368"/>
      <c r="E87" s="368"/>
      <c r="F87" s="368"/>
      <c r="G87" s="369"/>
      <c r="H87" s="369"/>
      <c r="I87" s="369"/>
      <c r="J87" s="369"/>
      <c r="K87" s="369"/>
      <c r="L87" s="370"/>
      <c r="M87" s="89"/>
      <c r="N87" s="41"/>
      <c r="O87" s="122" t="str">
        <f t="shared" ref="O87:O88" si="279">C87</f>
        <v>BEST PLAYER</v>
      </c>
      <c r="P87" s="372"/>
      <c r="Q87" s="372"/>
      <c r="R87" s="372"/>
      <c r="S87" s="372"/>
      <c r="T87" s="372"/>
      <c r="U87" s="373"/>
      <c r="V87" s="355"/>
      <c r="W87" s="356"/>
      <c r="X87" s="41"/>
      <c r="Y87" s="122" t="str">
        <f>O87</f>
        <v>BEST PLAYER</v>
      </c>
      <c r="Z87" s="372"/>
      <c r="AA87" s="372"/>
      <c r="AB87" s="372"/>
      <c r="AC87" s="372"/>
      <c r="AD87" s="372"/>
      <c r="AE87" s="373"/>
      <c r="AF87" s="355"/>
      <c r="AG87" s="356"/>
      <c r="AH87" s="41"/>
      <c r="AI87" s="122" t="str">
        <f t="shared" ref="AI87:AI88" si="280">Y87</f>
        <v>BEST PLAYER</v>
      </c>
      <c r="AJ87" s="372"/>
      <c r="AK87" s="372"/>
      <c r="AL87" s="372"/>
      <c r="AM87" s="372"/>
      <c r="AN87" s="372"/>
      <c r="AO87" s="373"/>
      <c r="AP87" s="355"/>
      <c r="AQ87" s="356"/>
      <c r="AR87" s="41"/>
      <c r="AS87" s="122" t="str">
        <f t="shared" ref="AS87:AS88" si="281">AI87</f>
        <v>BEST PLAYER</v>
      </c>
      <c r="AT87" s="372"/>
      <c r="AU87" s="372"/>
      <c r="AV87" s="372"/>
      <c r="AW87" s="372"/>
      <c r="AX87" s="372"/>
      <c r="AY87" s="373"/>
      <c r="AZ87" s="355"/>
      <c r="BA87" s="356"/>
      <c r="BB87" s="41"/>
      <c r="BC87" s="122" t="str">
        <f t="shared" ref="BC87:BC88" si="282">AS87</f>
        <v>BEST PLAYER</v>
      </c>
      <c r="BD87" s="372"/>
      <c r="BE87" s="372"/>
      <c r="BF87" s="372"/>
      <c r="BG87" s="372"/>
      <c r="BH87" s="372"/>
      <c r="BI87" s="373"/>
      <c r="BJ87" s="355"/>
      <c r="BK87" s="356"/>
      <c r="BL87" s="41"/>
      <c r="BM87" s="122" t="str">
        <f t="shared" ref="BM87:BM88" si="283">BC87</f>
        <v>BEST PLAYER</v>
      </c>
      <c r="BN87" s="372"/>
      <c r="BO87" s="372"/>
      <c r="BP87" s="372"/>
      <c r="BQ87" s="372"/>
      <c r="BR87" s="372"/>
      <c r="BS87" s="373"/>
      <c r="BT87" s="355"/>
      <c r="BU87" s="356"/>
      <c r="BV87" s="41"/>
      <c r="BW87" s="122" t="str">
        <f t="shared" ref="BW87:BW88" si="284">BM87</f>
        <v>BEST PLAYER</v>
      </c>
      <c r="BX87" s="372"/>
      <c r="BY87" s="372"/>
      <c r="BZ87" s="372"/>
      <c r="CA87" s="372"/>
      <c r="CB87" s="372"/>
      <c r="CC87" s="373"/>
      <c r="CD87" s="355"/>
      <c r="CE87" s="356"/>
      <c r="CF87" s="41"/>
      <c r="CG87" s="122" t="str">
        <f t="shared" ref="CG87:CG88" si="285">BW87</f>
        <v>BEST PLAYER</v>
      </c>
      <c r="CH87" s="372"/>
      <c r="CI87" s="372"/>
      <c r="CJ87" s="372"/>
      <c r="CK87" s="372"/>
      <c r="CL87" s="372"/>
      <c r="CM87" s="373"/>
      <c r="CN87" s="355"/>
      <c r="CO87" s="356"/>
      <c r="CP87" s="41"/>
      <c r="CQ87" s="122" t="str">
        <f t="shared" ref="CQ87:CQ88" si="286">CG87</f>
        <v>BEST PLAYER</v>
      </c>
      <c r="CR87" s="372"/>
      <c r="CS87" s="372"/>
      <c r="CT87" s="372"/>
      <c r="CU87" s="372"/>
      <c r="CV87" s="372"/>
      <c r="CW87" s="373"/>
      <c r="CX87" s="355"/>
      <c r="CY87" s="356"/>
      <c r="CZ87" s="41"/>
      <c r="DA87" s="122" t="str">
        <f t="shared" ref="DA87:DA88" si="287">CQ87</f>
        <v>BEST PLAYER</v>
      </c>
      <c r="DB87" s="372"/>
      <c r="DC87" s="372"/>
      <c r="DD87" s="372"/>
      <c r="DE87" s="372"/>
      <c r="DF87" s="372"/>
      <c r="DG87" s="373"/>
      <c r="DH87" s="355"/>
      <c r="DI87" s="356"/>
    </row>
    <row r="88" spans="1:113" s="43" customFormat="1" ht="15" customHeight="1" x14ac:dyDescent="0.2">
      <c r="A88" s="41"/>
      <c r="B88" s="65"/>
      <c r="C88" s="386" t="s">
        <v>194</v>
      </c>
      <c r="D88" s="387"/>
      <c r="E88" s="387"/>
      <c r="F88" s="387"/>
      <c r="G88" s="393"/>
      <c r="H88" s="393"/>
      <c r="I88" s="393"/>
      <c r="J88" s="393"/>
      <c r="K88" s="393"/>
      <c r="L88" s="394"/>
      <c r="M88" s="89"/>
      <c r="N88" s="41"/>
      <c r="O88" s="122" t="str">
        <f t="shared" si="279"/>
        <v>TOP SCORER</v>
      </c>
      <c r="P88" s="372"/>
      <c r="Q88" s="372"/>
      <c r="R88" s="372"/>
      <c r="S88" s="372"/>
      <c r="T88" s="372"/>
      <c r="U88" s="373"/>
      <c r="V88" s="357"/>
      <c r="W88" s="358"/>
      <c r="X88" s="41"/>
      <c r="Y88" s="122" t="str">
        <f>O88</f>
        <v>TOP SCORER</v>
      </c>
      <c r="Z88" s="372"/>
      <c r="AA88" s="372"/>
      <c r="AB88" s="372"/>
      <c r="AC88" s="372"/>
      <c r="AD88" s="372"/>
      <c r="AE88" s="373"/>
      <c r="AF88" s="357"/>
      <c r="AG88" s="358"/>
      <c r="AH88" s="41"/>
      <c r="AI88" s="122" t="str">
        <f t="shared" si="280"/>
        <v>TOP SCORER</v>
      </c>
      <c r="AJ88" s="372"/>
      <c r="AK88" s="372"/>
      <c r="AL88" s="372"/>
      <c r="AM88" s="372"/>
      <c r="AN88" s="372"/>
      <c r="AO88" s="373"/>
      <c r="AP88" s="357"/>
      <c r="AQ88" s="358"/>
      <c r="AR88" s="41"/>
      <c r="AS88" s="122" t="str">
        <f t="shared" si="281"/>
        <v>TOP SCORER</v>
      </c>
      <c r="AT88" s="372"/>
      <c r="AU88" s="372"/>
      <c r="AV88" s="372"/>
      <c r="AW88" s="372"/>
      <c r="AX88" s="372"/>
      <c r="AY88" s="373"/>
      <c r="AZ88" s="357"/>
      <c r="BA88" s="358"/>
      <c r="BB88" s="41"/>
      <c r="BC88" s="122" t="str">
        <f t="shared" si="282"/>
        <v>TOP SCORER</v>
      </c>
      <c r="BD88" s="372"/>
      <c r="BE88" s="372"/>
      <c r="BF88" s="372"/>
      <c r="BG88" s="372"/>
      <c r="BH88" s="372"/>
      <c r="BI88" s="373"/>
      <c r="BJ88" s="357"/>
      <c r="BK88" s="358"/>
      <c r="BL88" s="41"/>
      <c r="BM88" s="122" t="str">
        <f t="shared" si="283"/>
        <v>TOP SCORER</v>
      </c>
      <c r="BN88" s="372"/>
      <c r="BO88" s="372"/>
      <c r="BP88" s="372"/>
      <c r="BQ88" s="372"/>
      <c r="BR88" s="372"/>
      <c r="BS88" s="373"/>
      <c r="BT88" s="357"/>
      <c r="BU88" s="358"/>
      <c r="BV88" s="41"/>
      <c r="BW88" s="122" t="str">
        <f t="shared" si="284"/>
        <v>TOP SCORER</v>
      </c>
      <c r="BX88" s="372"/>
      <c r="BY88" s="372"/>
      <c r="BZ88" s="372"/>
      <c r="CA88" s="372"/>
      <c r="CB88" s="372"/>
      <c r="CC88" s="373"/>
      <c r="CD88" s="357"/>
      <c r="CE88" s="358"/>
      <c r="CF88" s="41"/>
      <c r="CG88" s="122" t="str">
        <f t="shared" si="285"/>
        <v>TOP SCORER</v>
      </c>
      <c r="CH88" s="372"/>
      <c r="CI88" s="372"/>
      <c r="CJ88" s="372"/>
      <c r="CK88" s="372"/>
      <c r="CL88" s="372"/>
      <c r="CM88" s="373"/>
      <c r="CN88" s="357"/>
      <c r="CO88" s="358"/>
      <c r="CP88" s="41"/>
      <c r="CQ88" s="122" t="str">
        <f t="shared" si="286"/>
        <v>TOP SCORER</v>
      </c>
      <c r="CR88" s="372"/>
      <c r="CS88" s="372"/>
      <c r="CT88" s="372"/>
      <c r="CU88" s="372"/>
      <c r="CV88" s="372"/>
      <c r="CW88" s="373"/>
      <c r="CX88" s="357"/>
      <c r="CY88" s="358"/>
      <c r="CZ88" s="41"/>
      <c r="DA88" s="122" t="str">
        <f t="shared" si="287"/>
        <v>TOP SCORER</v>
      </c>
      <c r="DB88" s="372"/>
      <c r="DC88" s="372"/>
      <c r="DD88" s="372"/>
      <c r="DE88" s="372"/>
      <c r="DF88" s="372"/>
      <c r="DG88" s="373"/>
      <c r="DH88" s="357"/>
      <c r="DI88" s="358"/>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354</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61" t="s">
        <v>248</v>
      </c>
      <c r="P94" s="361"/>
      <c r="Q94" s="361"/>
      <c r="R94" s="361"/>
      <c r="S94" s="361"/>
      <c r="T94" s="361"/>
      <c r="U94" s="361"/>
      <c r="V94" s="361"/>
      <c r="W94" s="361"/>
      <c r="AG94" s="41"/>
      <c r="AQ94" s="41"/>
      <c r="BA94" s="41"/>
      <c r="BK94" s="41"/>
      <c r="BU94" s="41"/>
      <c r="CE94" s="41"/>
      <c r="CO94" s="41"/>
      <c r="CY94" s="41"/>
      <c r="DI94" s="41"/>
    </row>
    <row r="95" spans="1:113" s="43" customFormat="1" ht="15" customHeight="1" x14ac:dyDescent="0.2">
      <c r="A95" s="41"/>
      <c r="C95" s="198"/>
      <c r="O95" s="361"/>
      <c r="P95" s="361"/>
      <c r="Q95" s="361"/>
      <c r="R95" s="361"/>
      <c r="S95" s="361"/>
      <c r="T95" s="361"/>
      <c r="U95" s="361"/>
      <c r="V95" s="361"/>
      <c r="W95" s="361"/>
      <c r="AG95" s="41"/>
      <c r="AQ95" s="41"/>
      <c r="BA95" s="41"/>
      <c r="BK95" s="41"/>
      <c r="BU95" s="41"/>
      <c r="CE95" s="41"/>
      <c r="CO95" s="41"/>
      <c r="CY95" s="41"/>
      <c r="DI95" s="41"/>
    </row>
    <row r="96" spans="1:113" s="43" customFormat="1" ht="15" customHeight="1" x14ac:dyDescent="0.2">
      <c r="A96" s="41"/>
      <c r="N96" s="199" t="s">
        <v>240</v>
      </c>
      <c r="O96" s="43" t="s">
        <v>358</v>
      </c>
      <c r="W96" s="41"/>
      <c r="AG96" s="41"/>
      <c r="AQ96" s="41"/>
      <c r="BA96" s="41"/>
      <c r="BK96" s="41"/>
      <c r="BU96" s="41"/>
      <c r="CE96" s="41"/>
      <c r="CO96" s="41"/>
      <c r="CY96" s="41"/>
      <c r="DI96" s="41"/>
    </row>
    <row r="97" spans="1:113" s="43" customFormat="1" ht="15" customHeight="1" x14ac:dyDescent="0.2">
      <c r="A97" s="41"/>
      <c r="B97" s="199" t="s">
        <v>240</v>
      </c>
      <c r="C97" s="360" t="s">
        <v>251</v>
      </c>
      <c r="D97" s="360"/>
      <c r="E97" s="360"/>
      <c r="F97" s="360"/>
      <c r="G97" s="360"/>
      <c r="H97" s="360"/>
      <c r="I97" s="360"/>
      <c r="J97" s="360"/>
      <c r="K97" s="360"/>
      <c r="L97" s="360"/>
      <c r="N97" s="199" t="s">
        <v>240</v>
      </c>
      <c r="O97" s="43" t="s">
        <v>359</v>
      </c>
      <c r="W97" s="41"/>
      <c r="AG97" s="41"/>
      <c r="AQ97" s="41"/>
      <c r="BA97" s="41"/>
      <c r="BK97" s="41"/>
      <c r="BU97" s="41"/>
      <c r="CE97" s="41"/>
      <c r="CO97" s="41"/>
      <c r="CY97" s="41"/>
      <c r="DI97" s="41"/>
    </row>
    <row r="98" spans="1:113" s="43" customFormat="1" ht="15" customHeight="1" x14ac:dyDescent="0.2">
      <c r="A98" s="41"/>
      <c r="C98" s="360"/>
      <c r="D98" s="360"/>
      <c r="E98" s="360"/>
      <c r="F98" s="360"/>
      <c r="G98" s="360"/>
      <c r="H98" s="360"/>
      <c r="I98" s="360"/>
      <c r="J98" s="360"/>
      <c r="K98" s="360"/>
      <c r="L98" s="360"/>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61" t="s">
        <v>253</v>
      </c>
      <c r="P100" s="361"/>
      <c r="Q100" s="361"/>
      <c r="R100" s="361"/>
      <c r="S100" s="361"/>
      <c r="T100" s="361"/>
      <c r="U100" s="361"/>
      <c r="V100" s="361"/>
      <c r="W100" s="361"/>
      <c r="AG100" s="41"/>
      <c r="AQ100" s="41"/>
      <c r="BA100" s="41"/>
      <c r="BK100" s="41"/>
      <c r="BU100" s="41"/>
      <c r="CE100" s="41"/>
      <c r="CO100" s="41"/>
      <c r="CY100" s="41"/>
      <c r="DI100" s="41"/>
    </row>
    <row r="101" spans="1:113" s="43" customFormat="1" ht="15" customHeight="1" x14ac:dyDescent="0.2">
      <c r="A101" s="41"/>
      <c r="O101" s="361"/>
      <c r="P101" s="361"/>
      <c r="Q101" s="361"/>
      <c r="R101" s="361"/>
      <c r="S101" s="361"/>
      <c r="T101" s="361"/>
      <c r="U101" s="361"/>
      <c r="V101" s="361"/>
      <c r="W101" s="361"/>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BD79:BI79"/>
    <mergeCell ref="BN79:BS79"/>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B80:DG80"/>
    <mergeCell ref="CN78:CO88"/>
    <mergeCell ref="CX78:CY88"/>
    <mergeCell ref="AW85:AY85"/>
    <mergeCell ref="BG85:BI85"/>
    <mergeCell ref="BQ85:BS85"/>
    <mergeCell ref="CA85:CC85"/>
    <mergeCell ref="CK85:CM85"/>
    <mergeCell ref="CU85:CW85"/>
    <mergeCell ref="AT81:AY81"/>
    <mergeCell ref="BD81:BI81"/>
    <mergeCell ref="BN81:BS81"/>
    <mergeCell ref="BX81:CC81"/>
    <mergeCell ref="CH81:CM81"/>
    <mergeCell ref="CR81:CW81"/>
    <mergeCell ref="BG83:BI83"/>
    <mergeCell ref="BX79:CC79"/>
    <mergeCell ref="CH79:CM79"/>
    <mergeCell ref="CR79:CW79"/>
    <mergeCell ref="AW84:AY84"/>
    <mergeCell ref="BG84:BI84"/>
    <mergeCell ref="BQ84:BS84"/>
    <mergeCell ref="CA84:CC84"/>
    <mergeCell ref="BD87:BI87"/>
    <mergeCell ref="BQ83:BS83"/>
    <mergeCell ref="CA83:CC83"/>
    <mergeCell ref="CK83:CM83"/>
    <mergeCell ref="CU83:CW83"/>
    <mergeCell ref="AM83:AO83"/>
    <mergeCell ref="AM84:AO84"/>
    <mergeCell ref="AM85:AO85"/>
    <mergeCell ref="AW83:AY83"/>
    <mergeCell ref="AP78:AQ88"/>
    <mergeCell ref="AZ78:BA88"/>
    <mergeCell ref="BJ78:BK88"/>
    <mergeCell ref="BT78:BU88"/>
    <mergeCell ref="CD78:CE88"/>
    <mergeCell ref="CK84:CM84"/>
    <mergeCell ref="CU84:CW84"/>
    <mergeCell ref="AT80:AY80"/>
    <mergeCell ref="BD80:BI80"/>
    <mergeCell ref="BN80:BS80"/>
    <mergeCell ref="BX80:CC80"/>
    <mergeCell ref="CH80:CM80"/>
    <mergeCell ref="CR80:CW80"/>
    <mergeCell ref="AJ79:AO79"/>
    <mergeCell ref="AJ80:AO80"/>
    <mergeCell ref="AT79:AY79"/>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4" customWidth="1"/>
    <col min="2" max="2" width="3.85546875" style="304" customWidth="1"/>
    <col min="3" max="4" width="3.85546875" style="304" hidden="1" customWidth="1"/>
    <col min="5" max="5" width="6.85546875" style="305" hidden="1" customWidth="1"/>
    <col min="6" max="6" width="6.85546875" style="304" hidden="1" customWidth="1"/>
    <col min="7" max="7" width="21.85546875" style="304" customWidth="1"/>
    <col min="8" max="9" width="3.85546875" style="304" customWidth="1"/>
    <col min="10" max="10" width="21.85546875" style="304" customWidth="1"/>
    <col min="11" max="20" width="3.85546875" style="304" customWidth="1"/>
    <col min="21" max="21" width="3.85546875" style="306" customWidth="1"/>
    <col min="22" max="22" width="3.85546875" style="307" customWidth="1"/>
    <col min="23" max="24" width="3.85546875" style="304" customWidth="1"/>
    <col min="25" max="25" width="1.42578125" style="304" customWidth="1"/>
    <col min="26" max="28" width="3.85546875" style="304" customWidth="1"/>
    <col min="29" max="29" width="2.85546875" style="304" customWidth="1"/>
    <col min="30" max="31" width="3.85546875" style="304" customWidth="1"/>
    <col min="32" max="32" width="3" style="304" customWidth="1"/>
    <col min="33" max="97" width="9.140625" style="304" customWidth="1"/>
    <col min="98" max="16384" width="9.140625" style="304"/>
  </cols>
  <sheetData>
    <row r="1" spans="1:103" ht="14.45" customHeight="1" x14ac:dyDescent="0.25">
      <c r="A1" s="302"/>
      <c r="B1" s="303" t="s">
        <v>291</v>
      </c>
    </row>
    <row r="2" spans="1:103" ht="14.45" customHeight="1" x14ac:dyDescent="0.25"/>
    <row r="3" spans="1:103" ht="14.45" customHeight="1" x14ac:dyDescent="0.25">
      <c r="F3" s="308"/>
    </row>
    <row r="4" spans="1:103" s="302" customFormat="1" ht="14.45" customHeight="1" x14ac:dyDescent="0.25">
      <c r="L4" s="309"/>
      <c r="M4" s="309"/>
      <c r="AE4" s="304"/>
    </row>
    <row r="5" spans="1:103" s="302" customFormat="1" ht="14.45" customHeight="1" x14ac:dyDescent="0.25">
      <c r="E5" s="310"/>
      <c r="AC5" s="311"/>
      <c r="AE5" s="304"/>
    </row>
    <row r="6" spans="1:103" s="302" customFormat="1" ht="14.45" customHeight="1" x14ac:dyDescent="0.25">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5" customHeight="1" x14ac:dyDescent="0.25">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5" customHeight="1" x14ac:dyDescent="0.25">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5" customHeight="1" x14ac:dyDescent="0.25">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5" customHeight="1" x14ac:dyDescent="0.25">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5" customHeight="1" x14ac:dyDescent="0.25">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5" customHeight="1" x14ac:dyDescent="0.25">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5" customHeight="1" x14ac:dyDescent="0.25">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5" customHeight="1" x14ac:dyDescent="0.25">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5" customHeight="1" x14ac:dyDescent="0.25">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5" customHeight="1" x14ac:dyDescent="0.25">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5" customHeight="1" x14ac:dyDescent="0.25">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5" customHeight="1" x14ac:dyDescent="0.25">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5" customHeight="1" x14ac:dyDescent="0.25">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5" customHeight="1" x14ac:dyDescent="0.25">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5" customHeight="1" x14ac:dyDescent="0.25">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5" customHeight="1" x14ac:dyDescent="0.25">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5" customHeight="1" x14ac:dyDescent="0.25">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5" customHeight="1" x14ac:dyDescent="0.25">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5" customHeight="1" x14ac:dyDescent="0.25">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5" customHeight="1" x14ac:dyDescent="0.25">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5" customHeight="1" x14ac:dyDescent="0.25">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5" customHeight="1" x14ac:dyDescent="0.25">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5" customHeight="1" x14ac:dyDescent="0.25">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5" customHeight="1" x14ac:dyDescent="0.25">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5" customHeight="1" x14ac:dyDescent="0.25">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5" customHeight="1" x14ac:dyDescent="0.25">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5" customHeight="1" x14ac:dyDescent="0.25">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5" customHeight="1" x14ac:dyDescent="0.25">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5" customHeight="1" x14ac:dyDescent="0.25">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5" customHeight="1" x14ac:dyDescent="0.25">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5" customHeight="1" x14ac:dyDescent="0.25">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5" customHeight="1" x14ac:dyDescent="0.25">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5" customHeight="1" x14ac:dyDescent="0.25">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5" customHeight="1" x14ac:dyDescent="0.25">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5" customHeight="1" x14ac:dyDescent="0.25">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5" customHeight="1" x14ac:dyDescent="0.25">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5" customHeight="1" x14ac:dyDescent="0.25">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5" customHeight="1" x14ac:dyDescent="0.25">
      <c r="B44" s="302">
        <v>37</v>
      </c>
      <c r="E44" s="319">
        <f t="shared" ref="E44" si="14">F44</f>
        <v>44373.75</v>
      </c>
      <c r="F44" s="318">
        <v>44373.75</v>
      </c>
      <c r="G44" s="313" t="str">
        <f>IF(SUM(T7:T10)=12,P7,'Language Table'!C51)</f>
        <v>Germany</v>
      </c>
      <c r="H44" s="309" t="str">
        <f>IF('Player Game Board'!H61&lt;&gt;"",'Player Game Board'!H61,"")</f>
        <v/>
      </c>
      <c r="I44" s="309" t="str">
        <f>IF('Player Game Board'!I61&lt;&gt;"",'Player Game Board'!I61,"")</f>
        <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5" customHeight="1" x14ac:dyDescent="0.25">
      <c r="B45" s="302">
        <v>38</v>
      </c>
      <c r="E45" s="319">
        <f t="shared" ref="E45:E58" si="15">F45</f>
        <v>44373.875</v>
      </c>
      <c r="F45" s="318">
        <v>44373.875</v>
      </c>
      <c r="G45" s="313" t="str">
        <f>IF(SUM(T7:T10)=12,P8,'Language Table'!C57)</f>
        <v>Switzerland</v>
      </c>
      <c r="H45" s="309" t="str">
        <f>IF('Player Game Board'!H62&lt;&gt;"",'Player Game Board'!H62,"")</f>
        <v/>
      </c>
      <c r="I45" s="309" t="str">
        <f>IF('Player Game Board'!I62&lt;&gt;"",'Player Game Board'!I62,"")</f>
        <v/>
      </c>
      <c r="J45" s="302" t="str">
        <f>IF(SUM(T12:T15)=12,P13,'Language Table'!C58)</f>
        <v>Italy</v>
      </c>
      <c r="AC45" s="311"/>
      <c r="AE45" s="304"/>
      <c r="CV45" s="304"/>
    </row>
    <row r="46" spans="2:103" s="302" customFormat="1" ht="14.45" customHeight="1" x14ac:dyDescent="0.25">
      <c r="B46" s="302">
        <v>39</v>
      </c>
      <c r="E46" s="319">
        <f t="shared" si="15"/>
        <v>44374.75</v>
      </c>
      <c r="F46" s="318">
        <v>44374.75</v>
      </c>
      <c r="G46" s="313" t="str">
        <f>IF(SUM(T12:T15)=12,P12,'Language Table'!C52)</f>
        <v>Spain</v>
      </c>
      <c r="H46" s="309" t="str">
        <f>IF('Player Game Board'!H63&lt;&gt;"",'Player Game Board'!H63,"")</f>
        <v/>
      </c>
      <c r="I46" s="309" t="str">
        <f>IF('Player Game Board'!I63&lt;&gt;"",'Player Game Board'!I63,"")</f>
        <v/>
      </c>
      <c r="J46" s="302" t="str">
        <f>IF(SUM(T39:T44)=18,INDEX(P39:P44,MATCH(INDEX('Dummy Table'!DL13:DL27,MATCH(10,'Dummy Table'!DU13:DU27,0),0),AC39:AC44,0),0),'Language Table'!C93)</f>
        <v>Georgia</v>
      </c>
      <c r="U46" s="311"/>
      <c r="V46" s="309"/>
      <c r="CR46" s="304"/>
    </row>
    <row r="47" spans="2:103" ht="14.45" customHeight="1" x14ac:dyDescent="0.25">
      <c r="B47" s="302">
        <v>40</v>
      </c>
      <c r="E47" s="319">
        <f t="shared" si="15"/>
        <v>44374.875</v>
      </c>
      <c r="F47" s="318">
        <v>44374.875</v>
      </c>
      <c r="G47" s="320" t="str">
        <f>IF(SUM(T17:T20)=12,P17,'Language Table'!C53)</f>
        <v>England</v>
      </c>
      <c r="H47" s="309" t="str">
        <f>IF('Player Game Board'!H64&lt;&gt;"",'Player Game Board'!H64,"")</f>
        <v/>
      </c>
      <c r="I47" s="309" t="str">
        <f>IF('Player Game Board'!I64&lt;&gt;"",'Player Game Board'!I64,"")</f>
        <v/>
      </c>
      <c r="J47" s="304" t="str">
        <f>IF(SUM(T39:T44)=18,INDEX(P39:P44,MATCH(INDEX('Dummy Table'!DM13:DM27,MATCH(10,'Dummy Table'!DU13:DU27,0),0),AC39:AC44,0),0),'Language Table'!C92)</f>
        <v>Slovakia</v>
      </c>
      <c r="V47" s="308"/>
    </row>
    <row r="48" spans="2:103" ht="14.45" customHeight="1" x14ac:dyDescent="0.25">
      <c r="B48" s="302">
        <v>41</v>
      </c>
      <c r="E48" s="319">
        <f t="shared" si="15"/>
        <v>44375.75</v>
      </c>
      <c r="F48" s="318">
        <v>44375.75</v>
      </c>
      <c r="G48" s="320" t="str">
        <f>IF(SUM(T32:T35)=12,P32,'Language Table'!C56)</f>
        <v>Portugal</v>
      </c>
      <c r="H48" s="309" t="str">
        <f>IF('Player Game Board'!H65&lt;&gt;"",'Player Game Board'!H65,"")</f>
        <v/>
      </c>
      <c r="I48" s="309" t="str">
        <f>IF('Player Game Board'!I65&lt;&gt;"",'Player Game Board'!I65,"")</f>
        <v/>
      </c>
      <c r="J48" s="304" t="str">
        <f>IF(SUM(T39:T44)=18,INDEX(P39:P44,MATCH(INDEX('Dummy Table'!DO13:DO27,MATCH(10,'Dummy Table'!DU13:DU27,0),0),AC39:AC44,0),0),'Language Table'!C94)</f>
        <v>Slovenia</v>
      </c>
      <c r="V48" s="308"/>
    </row>
    <row r="49" spans="2:22" ht="14.45" customHeight="1" x14ac:dyDescent="0.25">
      <c r="B49" s="302">
        <v>42</v>
      </c>
      <c r="E49" s="319">
        <f t="shared" si="15"/>
        <v>44375.875</v>
      </c>
      <c r="F49" s="318">
        <v>44375.875</v>
      </c>
      <c r="G49" s="320" t="str">
        <f>IF(SUM(T22:T25)=12,P23,'Language Table'!C60)</f>
        <v>France</v>
      </c>
      <c r="H49" s="309" t="str">
        <f>IF('Player Game Board'!H66&lt;&gt;"",'Player Game Board'!H66,"")</f>
        <v/>
      </c>
      <c r="I49" s="309" t="str">
        <f>IF('Player Game Board'!I66&lt;&gt;"",'Player Game Board'!I66,"")</f>
        <v/>
      </c>
      <c r="J49" s="304" t="str">
        <f>IF(SUM(T27:T30)=12,P28,'Language Table'!C61)</f>
        <v>Belgium</v>
      </c>
      <c r="V49" s="308"/>
    </row>
    <row r="50" spans="2:22" ht="14.45" customHeight="1" x14ac:dyDescent="0.25">
      <c r="B50" s="302">
        <v>43</v>
      </c>
      <c r="E50" s="319">
        <f t="shared" si="15"/>
        <v>44376.75</v>
      </c>
      <c r="F50" s="318">
        <v>44376.75</v>
      </c>
      <c r="G50" s="320" t="str">
        <f>IF(SUM(T27:T30)=12,P27,'Language Table'!C55)</f>
        <v>Romania</v>
      </c>
      <c r="H50" s="309" t="str">
        <f>IF('Player Game Board'!H67&lt;&gt;"",'Player Game Board'!H67,"")</f>
        <v/>
      </c>
      <c r="I50" s="309" t="str">
        <f>IF('Player Game Board'!I67&lt;&gt;"",'Player Game Board'!I67,"")</f>
        <v/>
      </c>
      <c r="J50" s="304" t="str">
        <f>IF(SUM(T39:T44)=18,INDEX(P39:P44,MATCH(INDEX('Dummy Table'!DN13:DN27,MATCH(10,'Dummy Table'!DU13:DU27,0),0),AC39:AC44,0),0),'Language Table'!C95)</f>
        <v>Netherlands</v>
      </c>
      <c r="V50" s="308"/>
    </row>
    <row r="51" spans="2:22" ht="14.45" customHeight="1" x14ac:dyDescent="0.25">
      <c r="B51" s="302">
        <v>44</v>
      </c>
      <c r="E51" s="319">
        <f t="shared" si="15"/>
        <v>44376.875</v>
      </c>
      <c r="F51" s="318">
        <v>44376.875</v>
      </c>
      <c r="G51" s="320" t="str">
        <f>IF(SUM(T22:T25)=12,P22,'Language Table'!C54)</f>
        <v>Austria</v>
      </c>
      <c r="H51" s="309" t="str">
        <f>IF('Player Game Board'!H68&lt;&gt;"",'Player Game Board'!H68,"")</f>
        <v/>
      </c>
      <c r="I51" s="309" t="str">
        <f>IF('Player Game Board'!I68&lt;&gt;"",'Player Game Board'!I68,"")</f>
        <v/>
      </c>
      <c r="J51" s="304" t="str">
        <f>IF(SUM(T32:T35)=12,P33,'Language Table'!C62)</f>
        <v>Türkiye</v>
      </c>
      <c r="V51" s="308"/>
    </row>
    <row r="52" spans="2:22" ht="14.45" customHeight="1" x14ac:dyDescent="0.25">
      <c r="E52" s="319">
        <f t="shared" si="15"/>
        <v>44379.75</v>
      </c>
      <c r="F52" s="318">
        <v>44379.75</v>
      </c>
      <c r="G52" s="320" t="str">
        <f>'Language Table'!C65</f>
        <v>Match 39 Winner</v>
      </c>
      <c r="H52" s="309" t="str">
        <f>IF('Player Game Board'!H69&lt;&gt;"",'Player Game Board'!H69,"")</f>
        <v/>
      </c>
      <c r="I52" s="309" t="str">
        <f>IF('Player Game Board'!I69&lt;&gt;"",'Player Game Board'!I69,"")</f>
        <v/>
      </c>
      <c r="J52" s="304" t="str">
        <f>'Language Table'!C63</f>
        <v>Match 37 Winner</v>
      </c>
      <c r="V52" s="308"/>
    </row>
    <row r="53" spans="2:22" ht="14.45" customHeight="1" x14ac:dyDescent="0.25">
      <c r="E53" s="319">
        <f t="shared" si="15"/>
        <v>44379.875</v>
      </c>
      <c r="F53" s="318">
        <v>44379.875</v>
      </c>
      <c r="G53" s="320" t="str">
        <f>'Language Table'!C67</f>
        <v>Match 41 Winner</v>
      </c>
      <c r="H53" s="309" t="str">
        <f>IF('Player Game Board'!H70&lt;&gt;"",'Player Game Board'!H70,"")</f>
        <v/>
      </c>
      <c r="I53" s="309" t="str">
        <f>IF('Player Game Board'!I70&lt;&gt;"",'Player Game Board'!I70,"")</f>
        <v/>
      </c>
      <c r="J53" s="304" t="str">
        <f>'Language Table'!C68</f>
        <v>Match 42 Winner</v>
      </c>
      <c r="V53" s="308"/>
    </row>
    <row r="54" spans="2:22" ht="14.45" customHeight="1" x14ac:dyDescent="0.25">
      <c r="E54" s="319">
        <f t="shared" si="15"/>
        <v>44380.75</v>
      </c>
      <c r="F54" s="318">
        <v>44380.75</v>
      </c>
      <c r="G54" s="320" t="str">
        <f>'Language Table'!C69</f>
        <v>Match 43 Winner</v>
      </c>
      <c r="H54" s="309" t="str">
        <f>IF('Player Game Board'!H71&lt;&gt;"",'Player Game Board'!H71,"")</f>
        <v/>
      </c>
      <c r="I54" s="309" t="str">
        <f>IF('Player Game Board'!I71&lt;&gt;"",'Player Game Board'!I71,"")</f>
        <v/>
      </c>
      <c r="J54" s="304" t="str">
        <f>'Language Table'!C70</f>
        <v>Match 44 Winner</v>
      </c>
      <c r="V54" s="308"/>
    </row>
    <row r="55" spans="2:22" ht="14.45" customHeight="1" x14ac:dyDescent="0.25">
      <c r="E55" s="319">
        <f t="shared" si="15"/>
        <v>44380.875</v>
      </c>
      <c r="F55" s="318">
        <v>44380.875</v>
      </c>
      <c r="G55" s="320" t="str">
        <f>'Language Table'!C66</f>
        <v>Match 40 Winner</v>
      </c>
      <c r="H55" s="309" t="str">
        <f>IF('Player Game Board'!H72&lt;&gt;"",'Player Game Board'!H72,"")</f>
        <v/>
      </c>
      <c r="I55" s="309" t="str">
        <f>IF('Player Game Board'!I72&lt;&gt;"",'Player Game Board'!I72,"")</f>
        <v/>
      </c>
      <c r="J55" s="304" t="str">
        <f>'Language Table'!C64</f>
        <v>Match 38 Winner</v>
      </c>
      <c r="V55" s="308"/>
    </row>
    <row r="56" spans="2:22" ht="14.45" customHeight="1" x14ac:dyDescent="0.25">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5" customHeight="1" x14ac:dyDescent="0.25">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5" customHeight="1" x14ac:dyDescent="0.25">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5" customHeight="1" x14ac:dyDescent="0.25"/>
    <row r="60" spans="2:22" x14ac:dyDescent="0.25">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399" t="s">
        <v>132</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400" t="s">
        <v>62</v>
      </c>
      <c r="AZ5" s="400"/>
      <c r="BA5" s="400"/>
      <c r="BB5" s="400"/>
      <c r="BC5" s="400"/>
      <c r="BD5" s="400"/>
      <c r="BE5" s="400"/>
      <c r="BF5" s="400"/>
      <c r="BG5" s="400" t="s">
        <v>133</v>
      </c>
      <c r="BH5" s="400"/>
      <c r="BI5" s="400"/>
      <c r="BJ5" s="400"/>
      <c r="BK5" s="400" t="s">
        <v>134</v>
      </c>
      <c r="BL5" s="400"/>
      <c r="BM5" s="120" t="s">
        <v>130</v>
      </c>
    </row>
    <row r="6" spans="1:65" ht="15" customHeight="1" x14ac:dyDescent="0.2">
      <c r="B6" s="401" t="s">
        <v>135</v>
      </c>
      <c r="C6" s="402" t="s">
        <v>136</v>
      </c>
      <c r="D6" s="398" t="s">
        <v>137</v>
      </c>
      <c r="E6" s="398" t="s">
        <v>138</v>
      </c>
      <c r="F6" s="398" t="s">
        <v>139</v>
      </c>
      <c r="G6" s="398" t="s">
        <v>298</v>
      </c>
      <c r="H6" s="398" t="s">
        <v>140</v>
      </c>
      <c r="I6" s="401" t="s">
        <v>61</v>
      </c>
      <c r="J6" s="401"/>
      <c r="K6" s="398" t="s">
        <v>357</v>
      </c>
      <c r="L6" s="401" t="s">
        <v>141</v>
      </c>
      <c r="M6" s="401"/>
      <c r="N6" s="401"/>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1"/>
      <c r="C7" s="402"/>
      <c r="D7" s="398"/>
      <c r="E7" s="398"/>
      <c r="F7" s="398"/>
      <c r="G7" s="398"/>
      <c r="H7" s="398"/>
      <c r="I7" s="398" t="s">
        <v>138</v>
      </c>
      <c r="J7" s="404" t="s">
        <v>140</v>
      </c>
      <c r="K7" s="398"/>
      <c r="L7" s="398" t="s">
        <v>138</v>
      </c>
      <c r="M7" s="398" t="s">
        <v>322</v>
      </c>
      <c r="N7" s="398"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1"/>
      <c r="C8" s="402"/>
      <c r="D8" s="398"/>
      <c r="E8" s="398"/>
      <c r="F8" s="398"/>
      <c r="G8" s="398"/>
      <c r="H8" s="398"/>
      <c r="I8" s="398"/>
      <c r="J8" s="404"/>
      <c r="K8" s="398"/>
      <c r="L8" s="398"/>
      <c r="M8" s="398"/>
      <c r="N8" s="398"/>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1"/>
      <c r="C9" s="403"/>
      <c r="D9" s="398"/>
      <c r="E9" s="398"/>
      <c r="F9" s="398"/>
      <c r="G9" s="398"/>
      <c r="H9" s="398"/>
      <c r="I9" s="398"/>
      <c r="J9" s="404"/>
      <c r="K9" s="398"/>
      <c r="L9" s="398"/>
      <c r="M9" s="398"/>
      <c r="N9" s="398"/>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4" t="str">
        <f>IF('Player Setup'!C7&lt;&gt;"",'Player Setup'!C7,"")</f>
        <v>Levi (happy go lucky)</v>
      </c>
      <c r="D11" s="30">
        <f t="shared" ref="D11:D19" ca="1" si="5">IFERROR(E11+F11+G11,"")</f>
        <v>254</v>
      </c>
      <c r="E11" s="23">
        <f t="shared" ref="E11:E19" ca="1" si="6">IFERROR(I11+L11,"")</f>
        <v>62</v>
      </c>
      <c r="F11" s="23">
        <f t="shared" ref="F11:F19" ca="1" si="7">IFERROR(K11+M11,"")</f>
        <v>192</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0</v>
      </c>
      <c r="M11" s="23">
        <f ca="1">IF(C11&lt;&gt;"",OFFSET('Player Game Board'!N53,O6-1,A11),0)</f>
        <v>32</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4" t="str">
        <f>IF('Player Setup'!C9&lt;&gt;"",'Player Setup'!C9,"")</f>
        <v>Joakim</v>
      </c>
      <c r="D13" s="30">
        <f t="shared" ca="1" si="5"/>
        <v>216</v>
      </c>
      <c r="E13" s="23">
        <f t="shared" ca="1" si="6"/>
        <v>64</v>
      </c>
      <c r="F13" s="23">
        <f t="shared" ca="1" si="7"/>
        <v>152</v>
      </c>
      <c r="G13" s="23">
        <f>IF(C13&lt;&gt;"",IF('Player Setup'!D9&lt;&gt;"",'Player Setup'!D9,0),"")</f>
        <v>0</v>
      </c>
      <c r="H13" s="22">
        <f t="shared" ca="1" si="8"/>
        <v>5</v>
      </c>
      <c r="I13" s="23">
        <f t="shared" ca="1" si="9"/>
        <v>64</v>
      </c>
      <c r="J13" s="22">
        <f ca="1">IF(C13&lt;&gt;"",OFFSET('Player Game Board'!N9,O6-1,A13),0)</f>
        <v>5</v>
      </c>
      <c r="K13" s="23">
        <f ca="1">IF(C13&lt;&gt;"",OFFSET('Player Game Board'!N50,O6-1,A13),0)</f>
        <v>136</v>
      </c>
      <c r="L13" s="22">
        <f t="shared" ca="1" si="10"/>
        <v>0</v>
      </c>
      <c r="M13" s="23">
        <f ca="1">IF(C13&lt;&gt;"",OFFSET('Player Game Board'!N53,O6-1,A13),0)</f>
        <v>16</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4" t="str">
        <f>IF('Player Setup'!C10&lt;&gt;"",'Player Setup'!C10,"")</f>
        <v>Kristoffer (Fasiten)</v>
      </c>
      <c r="D14" s="30">
        <f t="shared" ca="1" si="5"/>
        <v>184</v>
      </c>
      <c r="E14" s="23">
        <f t="shared" ca="1" si="6"/>
        <v>48</v>
      </c>
      <c r="F14" s="23">
        <f t="shared" ca="1" si="7"/>
        <v>136</v>
      </c>
      <c r="G14" s="23">
        <f>IF(C14&lt;&gt;"",IF('Player Setup'!D10&lt;&gt;"",'Player Setup'!D10,0),"")</f>
        <v>0</v>
      </c>
      <c r="H14" s="22">
        <f t="shared" ca="1" si="8"/>
        <v>5</v>
      </c>
      <c r="I14" s="23">
        <f t="shared" ca="1" si="9"/>
        <v>48</v>
      </c>
      <c r="J14" s="22">
        <f ca="1">IF(C14&lt;&gt;"",OFFSET('Player Game Board'!N9,O6-1,A14),0)</f>
        <v>5</v>
      </c>
      <c r="K14" s="23">
        <f ca="1">IF(C14&lt;&gt;"",OFFSET('Player Game Board'!N50,O6-1,A14),0)</f>
        <v>104</v>
      </c>
      <c r="L14" s="22">
        <f t="shared" ca="1" si="10"/>
        <v>0</v>
      </c>
      <c r="M14" s="23">
        <f ca="1">IF(C14&lt;&gt;"",OFFSET('Player Game Board'!N53,O6-1,A14),0)</f>
        <v>32</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4" t="str">
        <f>IF('Player Setup'!C11&lt;&gt;"",'Player Setup'!C11,"")</f>
        <v>George</v>
      </c>
      <c r="D15" s="30">
        <f t="shared" ca="1" si="5"/>
        <v>198</v>
      </c>
      <c r="E15" s="23">
        <f t="shared" ca="1" si="6"/>
        <v>62</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0</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4" t="str">
        <f>IF('Player Setup'!C12&lt;&gt;"",'Player Setup'!C12,"")</f>
        <v>Sverre</v>
      </c>
      <c r="D16" s="30">
        <f t="shared" ca="1" si="5"/>
        <v>230</v>
      </c>
      <c r="E16" s="23">
        <f t="shared" ca="1" si="6"/>
        <v>62</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0</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4" t="str">
        <f>IF('Player Setup'!C13&lt;&gt;"",'Player Setup'!C13,"")</f>
        <v>Therese</v>
      </c>
      <c r="D17" s="30">
        <f t="shared" ca="1" si="5"/>
        <v>224</v>
      </c>
      <c r="E17" s="23">
        <f t="shared" ca="1" si="6"/>
        <v>64</v>
      </c>
      <c r="F17" s="23">
        <f t="shared" ca="1" si="7"/>
        <v>160</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0</v>
      </c>
      <c r="M17" s="23">
        <f ca="1">IF(C17&lt;&gt;"",OFFSET('Player Game Board'!N53,O6-1,A17),0)</f>
        <v>16</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4" t="str">
        <f>IF('Player Setup'!C15&lt;&gt;"",'Player Setup'!C15,"")</f>
        <v>Baptiste</v>
      </c>
      <c r="D19" s="30">
        <f t="shared" ca="1" si="5"/>
        <v>186</v>
      </c>
      <c r="E19" s="23">
        <f t="shared" ca="1" si="6"/>
        <v>42</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0</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354</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1" t="s">
        <v>135</v>
      </c>
      <c r="C5" s="401" t="s">
        <v>136</v>
      </c>
      <c r="D5" s="398" t="s">
        <v>137</v>
      </c>
      <c r="E5" s="398" t="s">
        <v>138</v>
      </c>
      <c r="F5" s="398" t="s">
        <v>139</v>
      </c>
      <c r="G5" s="398" t="s">
        <v>140</v>
      </c>
      <c r="H5" s="401" t="s">
        <v>61</v>
      </c>
      <c r="I5" s="401"/>
      <c r="J5" s="398" t="s">
        <v>216</v>
      </c>
      <c r="K5" s="401" t="s">
        <v>141</v>
      </c>
      <c r="L5" s="401"/>
      <c r="M5" s="401"/>
    </row>
    <row r="6" spans="2:13" ht="15" customHeight="1" x14ac:dyDescent="0.2">
      <c r="B6" s="401"/>
      <c r="C6" s="401"/>
      <c r="D6" s="398"/>
      <c r="E6" s="398"/>
      <c r="F6" s="398"/>
      <c r="G6" s="398"/>
      <c r="H6" s="398" t="s">
        <v>138</v>
      </c>
      <c r="I6" s="404" t="s">
        <v>140</v>
      </c>
      <c r="J6" s="398"/>
      <c r="K6" s="398" t="s">
        <v>138</v>
      </c>
      <c r="L6" s="398" t="s">
        <v>217</v>
      </c>
      <c r="M6" s="398" t="s">
        <v>140</v>
      </c>
    </row>
    <row r="7" spans="2:13" ht="15" customHeight="1" x14ac:dyDescent="0.2">
      <c r="B7" s="401"/>
      <c r="C7" s="401"/>
      <c r="D7" s="398"/>
      <c r="E7" s="398"/>
      <c r="F7" s="398"/>
      <c r="G7" s="398"/>
      <c r="H7" s="398"/>
      <c r="I7" s="404"/>
      <c r="J7" s="398"/>
      <c r="K7" s="398"/>
      <c r="L7" s="398"/>
      <c r="M7" s="398"/>
    </row>
    <row r="8" spans="2:13" ht="15" customHeight="1" x14ac:dyDescent="0.2">
      <c r="B8" s="401"/>
      <c r="C8" s="401"/>
      <c r="D8" s="398"/>
      <c r="E8" s="398"/>
      <c r="F8" s="398"/>
      <c r="G8" s="398"/>
      <c r="H8" s="398"/>
      <c r="I8" s="404"/>
      <c r="J8" s="398"/>
      <c r="K8" s="398"/>
      <c r="L8" s="398"/>
      <c r="M8" s="398"/>
    </row>
    <row r="9" spans="2:13" ht="15" customHeight="1" x14ac:dyDescent="0.2">
      <c r="B9" s="22">
        <v>1</v>
      </c>
      <c r="C9" s="35" t="str">
        <f ca="1">IFERROR(INDEX('Dummy Rank'!F7:F16,MATCH('Player Leaderboard'!B9,'Dummy Rank'!E7:E16,0),0),"")</f>
        <v>Håvard (ChatGPT)</v>
      </c>
      <c r="D9" s="23">
        <f ca="1">IFERROR(VLOOKUP(C9,'Player Scoreboard'!C10:N19,2,FALSE),"")</f>
        <v>262</v>
      </c>
      <c r="E9" s="23">
        <f ca="1">IFERROR(VLOOKUP(C9,'Player Scoreboard'!C10:N19,3,FALSE),"")</f>
        <v>54</v>
      </c>
      <c r="F9" s="23">
        <f ca="1">IFERROR(VLOOKUP(C9,'Player Scoreboard'!C10:N19,4,FALSE),"")</f>
        <v>208</v>
      </c>
      <c r="G9" s="23">
        <f ca="1">IFERROR(VLOOKUP(C9,'Player Scoreboard'!C$10:N$19,6,FALSE),"")</f>
        <v>4</v>
      </c>
      <c r="H9" s="23">
        <f ca="1">IFERROR(VLOOKUP(C9,'Player Scoreboard'!C$10:N$19,7,FALSE),"")</f>
        <v>54</v>
      </c>
      <c r="I9" s="23">
        <f ca="1">IFERROR(VLOOKUP(C9,'Player Scoreboard'!C$10:N$19,8,FALSE),"")</f>
        <v>4</v>
      </c>
      <c r="J9" s="23">
        <f ca="1">IFERROR(VLOOKUP(C9,'Player Scoreboard'!C$10:N$19,9,FALSE),"")</f>
        <v>176</v>
      </c>
      <c r="K9" s="23">
        <f ca="1">IFERROR(VLOOKUP(C9,'Player Scoreboard'!C$10:N$19,10,FALSE),"")</f>
        <v>0</v>
      </c>
      <c r="L9" s="23">
        <f ca="1">IFERROR(VLOOKUP(C9,'Player Scoreboard'!C$10:N$19,11,FALSE),"")</f>
        <v>32</v>
      </c>
      <c r="M9" s="23">
        <f ca="1">IFERROR(VLOOKUP(C9,'Player Scoreboard'!C$10:N$19,12,FALSE),"")</f>
        <v>0</v>
      </c>
    </row>
    <row r="10" spans="2:13" ht="15" customHeight="1" x14ac:dyDescent="0.2">
      <c r="B10" s="22">
        <v>2</v>
      </c>
      <c r="C10" s="35" t="str">
        <f ca="1">IFERROR(INDEX('Dummy Rank'!F7:F16,MATCH('Player Leaderboard'!B10,'Dummy Rank'!E7:E16,0),0),"")</f>
        <v>Levi (happy go lucky)</v>
      </c>
      <c r="D10" s="23">
        <f ca="1">IFERROR(VLOOKUP(C10,'Player Scoreboard'!C10:N19,2,FALSE),"")</f>
        <v>254</v>
      </c>
      <c r="E10" s="23">
        <f ca="1">IFERROR(VLOOKUP(C10,'Player Scoreboard'!C10:N19,3,FALSE),"")</f>
        <v>62</v>
      </c>
      <c r="F10" s="23">
        <f ca="1">IFERROR(VLOOKUP(C10,'Player Scoreboard'!C10:N19,4,FALSE),"")</f>
        <v>192</v>
      </c>
      <c r="G10" s="22">
        <f ca="1">IFERROR(VLOOKUP(C10,'Player Scoreboard'!C$10:N$19,6,FALSE),"")</f>
        <v>4</v>
      </c>
      <c r="H10" s="23">
        <f ca="1">IFERROR(VLOOKUP(C10,'Player Scoreboard'!C$10:N$19,7,FALSE),"")</f>
        <v>62</v>
      </c>
      <c r="I10" s="23">
        <f ca="1">IFERROR(VLOOKUP(C10,'Player Scoreboard'!C$10:N$19,8,FALSE),"")</f>
        <v>4</v>
      </c>
      <c r="J10" s="23">
        <f ca="1">IFERROR(VLOOKUP(C10,'Player Scoreboard'!C$10:N$19,9,FALSE),"")</f>
        <v>160</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Sverre</v>
      </c>
      <c r="D11" s="23">
        <f ca="1">IFERROR(VLOOKUP(C11,'Player Scoreboard'!C10:N19,2,FALSE),"")</f>
        <v>230</v>
      </c>
      <c r="E11" s="23">
        <f ca="1">IFERROR(VLOOKUP(C11,'Player Scoreboard'!C10:N19,3,FALSE),"")</f>
        <v>62</v>
      </c>
      <c r="F11" s="23">
        <f ca="1">IFERROR(VLOOKUP(C11,'Player Scoreboard'!C10:N19,4,FALSE),"")</f>
        <v>168</v>
      </c>
      <c r="G11" s="23">
        <f ca="1">IFERROR(VLOOKUP(C11,'Player Scoreboard'!C$10:N$19,6,FALSE),"")</f>
        <v>1</v>
      </c>
      <c r="H11" s="23">
        <f ca="1">IFERROR(VLOOKUP(C11,'Player Scoreboard'!C$10:N$19,7,FALSE),"")</f>
        <v>62</v>
      </c>
      <c r="I11" s="23">
        <f ca="1">IFERROR(VLOOKUP(C11,'Player Scoreboard'!C$10:N$19,8,FALSE),"")</f>
        <v>1</v>
      </c>
      <c r="J11" s="23">
        <f ca="1">IFERROR(VLOOKUP(C11,'Player Scoreboard'!C$10:N$19,9,FALSE),"")</f>
        <v>136</v>
      </c>
      <c r="K11" s="23">
        <f ca="1">IFERROR(VLOOKUP(C11,'Player Scoreboard'!C$10:N$19,10,FALSE),"")</f>
        <v>0</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Therese</v>
      </c>
      <c r="D12" s="23">
        <f ca="1">IFERROR(VLOOKUP(C12,'Player Scoreboard'!C10:N19,2,FALSE),"")</f>
        <v>224</v>
      </c>
      <c r="E12" s="23">
        <f ca="1">IFERROR(VLOOKUP(C12,'Player Scoreboard'!C10:N19,3,FALSE),"")</f>
        <v>64</v>
      </c>
      <c r="F12" s="23">
        <f ca="1">IFERROR(VLOOKUP(C12,'Player Scoreboard'!C10:N19,4,FALSE),"")</f>
        <v>160</v>
      </c>
      <c r="G12" s="22">
        <f ca="1">IFERROR(VLOOKUP(C12,'Player Scoreboard'!C$10:N$19,6,FALSE),"")</f>
        <v>4</v>
      </c>
      <c r="H12" s="23">
        <f ca="1">IFERROR(VLOOKUP(C12,'Player Scoreboard'!C$10:N$19,7,FALSE),"")</f>
        <v>64</v>
      </c>
      <c r="I12" s="23">
        <f ca="1">IFERROR(VLOOKUP(C12,'Player Scoreboard'!C$10:N$19,8,FALSE),"")</f>
        <v>4</v>
      </c>
      <c r="J12" s="23">
        <f ca="1">IFERROR(VLOOKUP(C12,'Player Scoreboard'!C$10:N$19,9,FALSE),"")</f>
        <v>144</v>
      </c>
      <c r="K12" s="23">
        <f ca="1">IFERROR(VLOOKUP(C12,'Player Scoreboard'!C$10:N$19,10,FALSE),"")</f>
        <v>0</v>
      </c>
      <c r="L12" s="23">
        <f ca="1">IFERROR(VLOOKUP(C12,'Player Scoreboard'!C$10:N$19,11,FALSE),"")</f>
        <v>16</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216</v>
      </c>
      <c r="E13" s="23">
        <f ca="1">IFERROR(VLOOKUP(C13,'Player Scoreboard'!C10:N19,3,FALSE),"")</f>
        <v>64</v>
      </c>
      <c r="F13" s="23">
        <f ca="1">IFERROR(VLOOKUP(C13,'Player Scoreboard'!C10:N19,4,FALSE),"")</f>
        <v>152</v>
      </c>
      <c r="G13" s="23">
        <f ca="1">IFERROR(VLOOKUP(C13,'Player Scoreboard'!C$10:N$19,6,FALSE),"")</f>
        <v>5</v>
      </c>
      <c r="H13" s="23">
        <f ca="1">IFERROR(VLOOKUP(C13,'Player Scoreboard'!C$10:N$19,7,FALSE),"")</f>
        <v>64</v>
      </c>
      <c r="I13" s="23">
        <f ca="1">IFERROR(VLOOKUP(C13,'Player Scoreboard'!C$10:N$19,8,FALSE),"")</f>
        <v>5</v>
      </c>
      <c r="J13" s="23">
        <f ca="1">IFERROR(VLOOKUP(C13,'Player Scoreboard'!C$10:N$19,9,FALSE),"")</f>
        <v>136</v>
      </c>
      <c r="K13" s="23">
        <f ca="1">IFERROR(VLOOKUP(C13,'Player Scoreboard'!C$10:N$19,10,FALSE),"")</f>
        <v>0</v>
      </c>
      <c r="L13" s="23">
        <f ca="1">IFERROR(VLOOKUP(C13,'Player Scoreboard'!C$10:N$19,11,FALSE),"")</f>
        <v>16</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198</v>
      </c>
      <c r="E14" s="23">
        <f ca="1">IFERROR(VLOOKUP(C14,'Player Scoreboard'!C10:N19,3,FALSE),"")</f>
        <v>62</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0</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Iben</v>
      </c>
      <c r="D15" s="23">
        <f ca="1">IFERROR(VLOOKUP(C15,'Player Scoreboard'!C10:N19,2,FALSE),"")</f>
        <v>190</v>
      </c>
      <c r="E15" s="23">
        <f ca="1">IFERROR(VLOOKUP(C15,'Player Scoreboard'!C10:N19,3,FALSE),"")</f>
        <v>54</v>
      </c>
      <c r="F15" s="23">
        <f ca="1">IFERROR(VLOOKUP(C15,'Player Scoreboard'!C10:N19,4,FALSE),"")</f>
        <v>136</v>
      </c>
      <c r="G15" s="23">
        <f ca="1">IFERROR(VLOOKUP(C15,'Player Scoreboard'!C$10:N$19,6,FALSE),"")</f>
        <v>2</v>
      </c>
      <c r="H15" s="23">
        <f ca="1">IFERROR(VLOOKUP(C15,'Player Scoreboard'!C$10:N$19,7,FALSE),"")</f>
        <v>54</v>
      </c>
      <c r="I15" s="23">
        <f ca="1">IFERROR(VLOOKUP(C15,'Player Scoreboard'!C$10:N$19,8,FALSE),"")</f>
        <v>2</v>
      </c>
      <c r="J15" s="23">
        <f ca="1">IFERROR(VLOOKUP(C15,'Player Scoreboard'!C$10:N$19,9,FALSE),"")</f>
        <v>120</v>
      </c>
      <c r="K15" s="23">
        <f ca="1">IFERROR(VLOOKUP(C15,'Player Scoreboard'!C$10:N$19,10,FALSE),"")</f>
        <v>0</v>
      </c>
      <c r="L15" s="23">
        <f ca="1">IFERROR(VLOOKUP(C15,'Player Scoreboard'!C$10:N$19,11,FALSE),"")</f>
        <v>16</v>
      </c>
      <c r="M15" s="23">
        <f ca="1">IFERROR(VLOOKUP(C15,'Player Scoreboard'!C$10:N$19,12,FALSE),"")</f>
        <v>0</v>
      </c>
    </row>
    <row r="16" spans="2:13" ht="15" customHeight="1" x14ac:dyDescent="0.2">
      <c r="B16" s="22">
        <v>8</v>
      </c>
      <c r="C16" s="35" t="str">
        <f ca="1">IFERROR(INDEX('Dummy Rank'!F7:F16,MATCH('Player Leaderboard'!B16,'Dummy Rank'!E7:E16,0),0),"")</f>
        <v>Baptiste</v>
      </c>
      <c r="D16" s="23">
        <f ca="1">IFERROR(VLOOKUP(C16,'Player Scoreboard'!C10:N19,2,FALSE),"")</f>
        <v>186</v>
      </c>
      <c r="E16" s="23">
        <f ca="1">IFERROR(VLOOKUP(C16,'Player Scoreboard'!C10:N19,3,FALSE),"")</f>
        <v>42</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0</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Kristoffer (Fasiten)</v>
      </c>
      <c r="D17" s="23">
        <f ca="1">IFERROR(VLOOKUP(C17,'Player Scoreboard'!C10:N19,2,FALSE),"")</f>
        <v>184</v>
      </c>
      <c r="E17" s="23">
        <f ca="1">IFERROR(VLOOKUP(C17,'Player Scoreboard'!C10:N19,3,FALSE),"")</f>
        <v>48</v>
      </c>
      <c r="F17" s="23">
        <f ca="1">IFERROR(VLOOKUP(C17,'Player Scoreboard'!C10:N19,4,FALSE),"")</f>
        <v>136</v>
      </c>
      <c r="G17" s="23">
        <f ca="1">IFERROR(VLOOKUP(C17,'Player Scoreboard'!C$10:N$19,6,FALSE),"")</f>
        <v>5</v>
      </c>
      <c r="H17" s="23">
        <f ca="1">IFERROR(VLOOKUP(C17,'Player Scoreboard'!C$10:N$19,7,FALSE),"")</f>
        <v>48</v>
      </c>
      <c r="I17" s="23">
        <f ca="1">IFERROR(VLOOKUP(C17,'Player Scoreboard'!C$10:N$19,8,FALSE),"")</f>
        <v>5</v>
      </c>
      <c r="J17" s="23">
        <f ca="1">IFERROR(VLOOKUP(C17,'Player Scoreboard'!C$10:N$19,9,FALSE),"")</f>
        <v>104</v>
      </c>
      <c r="K17" s="23">
        <f ca="1">IFERROR(VLOOKUP(C17,'Player Scoreboard'!C$10:N$19,10,FALSE),"")</f>
        <v>0</v>
      </c>
      <c r="L17" s="23">
        <f ca="1">IFERROR(VLOOKUP(C17,'Player Scoreboard'!C$10:N$19,11,FALSE),"")</f>
        <v>32</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344</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399" t="s">
        <v>132</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400" t="s">
        <v>62</v>
      </c>
      <c r="AR5" s="400"/>
      <c r="AS5" s="400"/>
      <c r="AT5" s="400"/>
      <c r="AU5" s="400"/>
      <c r="AV5" s="400"/>
      <c r="AW5" s="400"/>
      <c r="AX5" s="400"/>
      <c r="AY5" s="400" t="s">
        <v>133</v>
      </c>
      <c r="AZ5" s="400"/>
      <c r="BA5" s="400"/>
      <c r="BB5" s="400"/>
      <c r="BC5" s="400" t="s">
        <v>134</v>
      </c>
      <c r="BD5" s="400"/>
      <c r="BE5" s="120" t="s">
        <v>130</v>
      </c>
    </row>
    <row r="6" spans="1:57" s="7" customFormat="1" ht="15" customHeight="1" x14ac:dyDescent="0.2">
      <c r="A6" s="133"/>
      <c r="B6" s="401" t="s">
        <v>135</v>
      </c>
      <c r="C6" s="402" t="s">
        <v>136</v>
      </c>
      <c r="D6" s="401" t="s">
        <v>341</v>
      </c>
      <c r="E6" s="401"/>
      <c r="F6" s="401"/>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1"/>
      <c r="C7" s="402"/>
      <c r="D7" s="398" t="s">
        <v>342</v>
      </c>
      <c r="E7" s="398" t="s">
        <v>2</v>
      </c>
      <c r="F7" s="398"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1"/>
      <c r="C8" s="402"/>
      <c r="D8" s="398"/>
      <c r="E8" s="398"/>
      <c r="F8" s="398"/>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1"/>
      <c r="C9" s="403"/>
      <c r="D9" s="398"/>
      <c r="E9" s="398"/>
      <c r="F9" s="398"/>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5" x14ac:dyDescent="0.2">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4" t="str">
        <f>IF('Player Setup'!C9&lt;&gt;"",'Player Setup'!C9,"")</f>
        <v>Joakim</v>
      </c>
      <c r="D13" s="22">
        <f t="shared" ca="1" si="3"/>
        <v>5</v>
      </c>
      <c r="E13" s="23">
        <f ca="1">IF(C13&lt;&gt;"",OFFSET('Player Game Board'!N9,G6-1,A13),0)</f>
        <v>5</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4" t="str">
        <f>IF('Player Setup'!C10&lt;&gt;"",'Player Setup'!C10,"")</f>
        <v>Kristoffer (Fasiten)</v>
      </c>
      <c r="D14" s="22">
        <f t="shared" ca="1" si="3"/>
        <v>5</v>
      </c>
      <c r="E14" s="23">
        <f ca="1">IF(C14&lt;&gt;"",OFFSET('Player Game Board'!N9,G6-1,A14),0)</f>
        <v>5</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5" x14ac:dyDescent="0.2">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405" t="s">
        <v>227</v>
      </c>
    </row>
    <row r="7" spans="2:8" ht="15" customHeight="1" x14ac:dyDescent="0.2">
      <c r="B7" s="137">
        <v>2</v>
      </c>
      <c r="C7" s="39" t="s">
        <v>57</v>
      </c>
      <c r="E7" s="405"/>
    </row>
    <row r="8" spans="2:8" ht="15" customHeight="1" x14ac:dyDescent="0.2">
      <c r="B8" s="137">
        <v>3</v>
      </c>
      <c r="C8" s="39" t="s">
        <v>55</v>
      </c>
      <c r="E8" s="405"/>
    </row>
    <row r="9" spans="2:8" ht="15" customHeight="1" x14ac:dyDescent="0.2">
      <c r="B9" s="137">
        <v>4</v>
      </c>
      <c r="C9" s="39" t="s">
        <v>54</v>
      </c>
      <c r="E9" s="405"/>
    </row>
    <row r="10" spans="2:8" ht="15" customHeight="1" x14ac:dyDescent="0.2">
      <c r="B10" s="137">
        <v>5</v>
      </c>
      <c r="C10" s="39" t="s">
        <v>346</v>
      </c>
      <c r="E10" s="405"/>
    </row>
    <row r="11" spans="2:8" ht="15" customHeight="1" x14ac:dyDescent="0.2">
      <c r="B11" s="137">
        <v>6</v>
      </c>
      <c r="C11" s="39" t="s">
        <v>163</v>
      </c>
      <c r="E11" s="405"/>
    </row>
    <row r="12" spans="2:8" ht="15" customHeight="1" x14ac:dyDescent="0.2">
      <c r="B12" s="137">
        <v>7</v>
      </c>
      <c r="C12" s="39" t="s">
        <v>1</v>
      </c>
      <c r="E12" s="405"/>
    </row>
    <row r="13" spans="2:8" ht="15" customHeight="1" x14ac:dyDescent="0.2">
      <c r="B13" s="137">
        <v>8</v>
      </c>
      <c r="C13" s="39" t="s">
        <v>11</v>
      </c>
      <c r="E13" s="405"/>
    </row>
    <row r="14" spans="2:8" ht="15" customHeight="1" x14ac:dyDescent="0.2">
      <c r="B14" s="137">
        <v>9</v>
      </c>
      <c r="C14" s="39" t="s">
        <v>52</v>
      </c>
      <c r="E14" s="405"/>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345</v>
      </c>
    </row>
    <row r="27" spans="2:3" ht="15" customHeight="1" x14ac:dyDescent="0.2">
      <c r="B27" s="137">
        <v>22</v>
      </c>
      <c r="C27" s="39" t="s">
        <v>350</v>
      </c>
    </row>
    <row r="28" spans="2:3" ht="15" customHeight="1" x14ac:dyDescent="0.2">
      <c r="B28" s="137">
        <v>23</v>
      </c>
      <c r="C28" s="39" t="s">
        <v>352</v>
      </c>
    </row>
    <row r="29" spans="2:3" ht="15" customHeight="1" x14ac:dyDescent="0.2">
      <c r="B29" s="137">
        <v>24</v>
      </c>
      <c r="C29" s="39" t="s">
        <v>351</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406" t="s">
        <v>175</v>
      </c>
      <c r="C5" s="406"/>
      <c r="E5" s="406" t="s">
        <v>176</v>
      </c>
      <c r="F5" s="406"/>
    </row>
    <row r="6" spans="1:12" x14ac:dyDescent="0.25">
      <c r="B6" s="136"/>
      <c r="C6" s="136" t="s">
        <v>152</v>
      </c>
      <c r="E6" s="136"/>
      <c r="F6" s="136" t="s">
        <v>152</v>
      </c>
    </row>
    <row r="7" spans="1:12" x14ac:dyDescent="0.25">
      <c r="B7" s="134">
        <v>1</v>
      </c>
      <c r="C7" s="135" t="s">
        <v>178</v>
      </c>
      <c r="E7" s="134">
        <v>1</v>
      </c>
      <c r="F7" s="135" t="s">
        <v>178</v>
      </c>
      <c r="H7" s="190" t="s">
        <v>219</v>
      </c>
      <c r="I7" s="407" t="s">
        <v>360</v>
      </c>
      <c r="J7" s="407"/>
      <c r="K7" s="407"/>
      <c r="L7" s="407"/>
    </row>
    <row r="8" spans="1:12" x14ac:dyDescent="0.25">
      <c r="B8" s="38">
        <v>2</v>
      </c>
      <c r="C8" s="39" t="s">
        <v>179</v>
      </c>
      <c r="E8" s="38">
        <v>2</v>
      </c>
      <c r="F8" s="39" t="s">
        <v>179</v>
      </c>
      <c r="H8" s="191"/>
      <c r="I8" s="407"/>
      <c r="J8" s="407"/>
      <c r="K8" s="407"/>
      <c r="L8" s="407"/>
    </row>
    <row r="9" spans="1:12" x14ac:dyDescent="0.25">
      <c r="B9" s="38">
        <v>3</v>
      </c>
      <c r="C9" s="39" t="s">
        <v>180</v>
      </c>
      <c r="E9" s="38">
        <v>3</v>
      </c>
      <c r="F9" s="39" t="s">
        <v>180</v>
      </c>
      <c r="H9" s="191"/>
      <c r="I9" s="407"/>
      <c r="J9" s="407"/>
      <c r="K9" s="407"/>
      <c r="L9" s="407"/>
    </row>
    <row r="10" spans="1:12" x14ac:dyDescent="0.25">
      <c r="B10" s="38">
        <v>4</v>
      </c>
      <c r="C10" s="39" t="s">
        <v>182</v>
      </c>
      <c r="E10" s="38">
        <v>4</v>
      </c>
      <c r="F10" s="39" t="s">
        <v>182</v>
      </c>
      <c r="H10" s="192"/>
      <c r="I10" s="407"/>
      <c r="J10" s="407"/>
      <c r="K10" s="407"/>
      <c r="L10" s="407"/>
    </row>
    <row r="11" spans="1:12" x14ac:dyDescent="0.25">
      <c r="B11" s="38">
        <v>5</v>
      </c>
      <c r="C11" s="39" t="s">
        <v>183</v>
      </c>
      <c r="E11" s="38">
        <v>5</v>
      </c>
      <c r="F11" s="39" t="s">
        <v>183</v>
      </c>
      <c r="H11" s="191"/>
      <c r="I11" s="407"/>
      <c r="J11" s="407"/>
      <c r="K11" s="407"/>
      <c r="L11" s="407"/>
    </row>
    <row r="12" spans="1:12" x14ac:dyDescent="0.25">
      <c r="B12" s="38">
        <v>6</v>
      </c>
      <c r="C12" s="39" t="s">
        <v>184</v>
      </c>
      <c r="E12" s="38">
        <v>6</v>
      </c>
      <c r="F12" s="39" t="s">
        <v>184</v>
      </c>
      <c r="H12" s="191"/>
      <c r="I12" s="407"/>
      <c r="J12" s="407"/>
      <c r="K12" s="407"/>
      <c r="L12" s="407"/>
    </row>
    <row r="13" spans="1:12" x14ac:dyDescent="0.25">
      <c r="B13" s="38">
        <v>7</v>
      </c>
      <c r="C13" s="39" t="s">
        <v>185</v>
      </c>
      <c r="E13" s="38">
        <v>7</v>
      </c>
      <c r="F13" s="39" t="s">
        <v>185</v>
      </c>
      <c r="H13" s="191"/>
      <c r="I13" s="407"/>
      <c r="J13" s="407"/>
      <c r="K13" s="407"/>
      <c r="L13" s="407"/>
    </row>
    <row r="14" spans="1:12" x14ac:dyDescent="0.25">
      <c r="B14" s="38">
        <v>8</v>
      </c>
      <c r="C14" s="39" t="s">
        <v>186</v>
      </c>
      <c r="E14" s="38">
        <v>8</v>
      </c>
      <c r="F14" s="39" t="s">
        <v>186</v>
      </c>
      <c r="H14" s="191"/>
      <c r="I14" s="407"/>
      <c r="J14" s="407"/>
      <c r="K14" s="407"/>
      <c r="L14" s="407"/>
    </row>
    <row r="15" spans="1:12" x14ac:dyDescent="0.25">
      <c r="B15" s="38">
        <v>9</v>
      </c>
      <c r="C15" s="39"/>
      <c r="E15" s="38">
        <v>9</v>
      </c>
      <c r="F15" s="39"/>
      <c r="H15" s="191"/>
      <c r="I15" s="407"/>
      <c r="J15" s="407"/>
      <c r="K15" s="407"/>
      <c r="L15" s="407"/>
    </row>
    <row r="16" spans="1:12" x14ac:dyDescent="0.25">
      <c r="B16" s="38">
        <v>10</v>
      </c>
      <c r="C16" s="39"/>
      <c r="E16" s="38">
        <v>10</v>
      </c>
      <c r="F16" s="39"/>
      <c r="H16" s="190" t="s">
        <v>219</v>
      </c>
      <c r="I16" s="407" t="s">
        <v>181</v>
      </c>
      <c r="J16" s="407"/>
      <c r="K16" s="407"/>
      <c r="L16" s="407"/>
    </row>
    <row r="17" spans="2:12" x14ac:dyDescent="0.25">
      <c r="B17" s="38">
        <v>11</v>
      </c>
      <c r="C17" s="39"/>
      <c r="E17" s="38">
        <v>11</v>
      </c>
      <c r="F17" s="39"/>
      <c r="H17" s="191"/>
      <c r="I17" s="407"/>
      <c r="J17" s="407"/>
      <c r="K17" s="407"/>
      <c r="L17" s="407"/>
    </row>
    <row r="18" spans="2:12" x14ac:dyDescent="0.25">
      <c r="H18" s="191"/>
      <c r="I18" s="407"/>
      <c r="J18" s="407"/>
      <c r="K18" s="407"/>
      <c r="L18" s="407"/>
    </row>
    <row r="19" spans="2:12" x14ac:dyDescent="0.25">
      <c r="H19" s="191"/>
      <c r="I19" s="407"/>
      <c r="J19" s="407"/>
      <c r="K19" s="407"/>
      <c r="L19" s="407"/>
    </row>
    <row r="20" spans="2:12" x14ac:dyDescent="0.25">
      <c r="H20" s="191"/>
      <c r="I20" s="407"/>
      <c r="J20" s="407"/>
      <c r="K20" s="407"/>
      <c r="L20" s="407"/>
    </row>
    <row r="21" spans="2:12" x14ac:dyDescent="0.25">
      <c r="H21" s="191"/>
      <c r="I21" s="407"/>
      <c r="J21" s="407"/>
      <c r="K21" s="407"/>
      <c r="L21" s="407"/>
    </row>
    <row r="22" spans="2:12" x14ac:dyDescent="0.25">
      <c r="H22" s="191"/>
      <c r="I22" s="407"/>
      <c r="J22" s="407"/>
      <c r="K22" s="407"/>
      <c r="L22" s="407"/>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2024-06-27T07:27:30Z</dcterms:modified>
  <cp:category>Sport Spreadsheet</cp:category>
</cp:coreProperties>
</file>