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C:\Users\CALJK\OneDrive - Avinor\Dokumenter\EuroPrediction\"/>
    </mc:Choice>
  </mc:AlternateContent>
  <xr:revisionPtr revIDLastSave="0" documentId="13_ncr:1_{FBD819F1-3149-4E7A-9E1A-38CD63C8AE98}" xr6:coauthVersionLast="47" xr6:coauthVersionMax="47" xr10:uidLastSave="{00000000-0000-0000-0000-000000000000}"/>
  <workbookProtection workbookAlgorithmName="SHA-512" workbookHashValue="/5NlllqrYKkjffTJ9SQeAevW/phzTcxU0q8AyUaW9m1WuzkLgE2SyEjgqvPdyuAokmC+8lfRFIeG0zRT0cd+gQ==" workbookSaltValue="vd8iM6MKLYB1A26xBuge3Q==" workbookSpinCount="100000" lockStructure="1"/>
  <bookViews>
    <workbookView xWindow="-108" yWindow="-108" windowWidth="30936" windowHeight="16896"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40" i="28" l="1"/>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38" i="1"/>
  <c r="G38" i="1"/>
  <c r="J15" i="1"/>
  <c r="J27" i="1" s="1"/>
  <c r="G27" i="1"/>
  <c r="J26" i="1"/>
  <c r="J17" i="1"/>
  <c r="G41" i="1" s="1"/>
  <c r="G17" i="1"/>
  <c r="J40" i="1" s="1"/>
  <c r="G15" i="1"/>
  <c r="J14" i="1"/>
  <c r="G14" i="1"/>
  <c r="J12" i="1"/>
  <c r="J24" i="1" s="1"/>
  <c r="G12" i="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9" i="1"/>
  <c r="N8" i="34"/>
  <c r="V8" i="26"/>
  <c r="G36" i="1"/>
  <c r="P8" i="34"/>
  <c r="X8" i="26"/>
  <c r="J29" i="1"/>
  <c r="K8" i="34"/>
  <c r="S8" i="26"/>
  <c r="J25" i="1"/>
  <c r="J37" i="1"/>
  <c r="AS8" i="26"/>
  <c r="AK8" i="34"/>
  <c r="J39" i="1"/>
  <c r="M8" i="34"/>
  <c r="U8" i="26"/>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N12" i="34"/>
  <c r="AJ12" i="34"/>
  <c r="AF12" i="34"/>
  <c r="AB12" i="34"/>
  <c r="Z12" i="34"/>
  <c r="V12" i="34"/>
  <c r="R12" i="34"/>
  <c r="N12" i="34"/>
  <c r="U12" i="34"/>
  <c r="M12" i="34"/>
  <c r="AY12" i="34"/>
  <c r="AQ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T12" i="34" s="1"/>
  <c r="AI12" i="34" l="1"/>
  <c r="J12" i="34"/>
  <c r="X12" i="34"/>
  <c r="AC12" i="34"/>
  <c r="AD12" i="34"/>
  <c r="AR12" i="34"/>
  <c r="I12" i="34"/>
  <c r="AK12" i="34"/>
  <c r="AH12" i="34"/>
  <c r="AV12" i="34"/>
  <c r="AO12" i="34"/>
  <c r="AS12" i="34"/>
  <c r="AL12" i="34"/>
  <c r="AZ12" i="34"/>
  <c r="Q12" i="34"/>
  <c r="BA12" i="34"/>
  <c r="AP12" i="34"/>
  <c r="BD12" i="34"/>
  <c r="AW12" i="34"/>
  <c r="G12" i="34"/>
  <c r="AT12" i="34"/>
  <c r="AG12" i="34"/>
  <c r="O12" i="34"/>
  <c r="AX12" i="34"/>
  <c r="Y12" i="34"/>
  <c r="W12" i="34"/>
  <c r="BB12" i="34"/>
  <c r="BE12" i="34"/>
  <c r="AE12" i="34"/>
  <c r="H12" i="34"/>
  <c r="Y8" i="34"/>
  <c r="AG8" i="26"/>
  <c r="K12" i="34"/>
  <c r="AM12" i="34"/>
  <c r="L12" i="34"/>
  <c r="AT8" i="26"/>
  <c r="AL8" i="34"/>
  <c r="S12" i="34"/>
  <c r="AU12" i="34"/>
  <c r="P12" i="34"/>
  <c r="AA12" i="34"/>
  <c r="BC12" i="34"/>
  <c r="A13" i="34"/>
  <c r="I13" i="34" l="1"/>
  <c r="G13" i="34"/>
  <c r="H13" i="34"/>
  <c r="BA13" i="34"/>
  <c r="AT13" i="34"/>
  <c r="AL13" i="34"/>
  <c r="BC13" i="34"/>
  <c r="AV13" i="34"/>
  <c r="AJ13" i="34"/>
  <c r="AD13" i="34"/>
  <c r="BD13" i="34"/>
  <c r="AR13" i="34"/>
  <c r="AB13" i="34"/>
  <c r="N13" i="34"/>
  <c r="X13" i="34"/>
  <c r="AZ13" i="34"/>
  <c r="BE13" i="34"/>
  <c r="T13" i="34"/>
  <c r="V13" i="34"/>
  <c r="BB13" i="34"/>
  <c r="AY13" i="34"/>
  <c r="L13" i="34"/>
  <c r="AX13" i="34"/>
  <c r="AW13" i="34"/>
  <c r="AU13" i="34"/>
  <c r="AP13" i="34"/>
  <c r="AS13" i="34"/>
  <c r="AQ13" i="34"/>
  <c r="AH13" i="34"/>
  <c r="AC13" i="34"/>
  <c r="Y13" i="34"/>
  <c r="AN13" i="34"/>
  <c r="S13" i="34"/>
  <c r="AO13" i="34"/>
  <c r="AM13" i="34"/>
  <c r="Z13" i="34"/>
  <c r="AK13" i="34"/>
  <c r="AI13" i="34"/>
  <c r="R13" i="34"/>
  <c r="W13" i="34"/>
  <c r="AG13" i="34"/>
  <c r="AE13" i="34"/>
  <c r="J13" i="34"/>
  <c r="U13" i="34"/>
  <c r="AF13" i="34"/>
  <c r="M13" i="34"/>
  <c r="K13" i="34"/>
  <c r="P13" i="34"/>
  <c r="AA13" i="34"/>
  <c r="Q13" i="34"/>
  <c r="O13" i="34"/>
  <c r="A14" i="34"/>
  <c r="AO14" i="34" l="1"/>
  <c r="S14" i="34"/>
  <c r="AL14" i="34"/>
  <c r="AK14" i="34"/>
  <c r="N14" i="34"/>
  <c r="AF14" i="34"/>
  <c r="AC14" i="34"/>
  <c r="AT14" i="34"/>
  <c r="T14" i="34"/>
  <c r="AG14" i="34"/>
  <c r="H14" i="34"/>
  <c r="AA14" i="34"/>
  <c r="AU14" i="34"/>
  <c r="AD14" i="34"/>
  <c r="BC14" i="34"/>
  <c r="AW14" i="34"/>
  <c r="Y14" i="34"/>
  <c r="AX14" i="34"/>
  <c r="P14" i="34"/>
  <c r="U14" i="34"/>
  <c r="AR14" i="34"/>
  <c r="K14" i="34"/>
  <c r="AV14" i="34"/>
  <c r="Q14" i="34"/>
  <c r="AM14" i="34"/>
  <c r="AJ14" i="34"/>
  <c r="Z14" i="34"/>
  <c r="AI14" i="34"/>
  <c r="M14" i="34"/>
  <c r="AH14" i="34"/>
  <c r="O14" i="34"/>
  <c r="I14" i="34"/>
  <c r="G14" i="34"/>
  <c r="BB14" i="34"/>
  <c r="AB14" i="34"/>
  <c r="AZ14" i="34"/>
  <c r="BD14" i="34"/>
  <c r="W14" i="34"/>
  <c r="AE14" i="34"/>
  <c r="AN14" i="34"/>
  <c r="AY14" i="34"/>
  <c r="R14" i="34"/>
  <c r="J14" i="34"/>
  <c r="AP14" i="34"/>
  <c r="AS14" i="34"/>
  <c r="X14" i="34"/>
  <c r="AQ14" i="34"/>
  <c r="V14" i="34"/>
  <c r="L14" i="34"/>
  <c r="BE14" i="34"/>
  <c r="BA14" i="34"/>
  <c r="A15" i="34"/>
  <c r="AP15" i="34" l="1"/>
  <c r="P15" i="34"/>
  <c r="AI15" i="34"/>
  <c r="AL15" i="34"/>
  <c r="K15" i="34"/>
  <c r="AC15" i="34"/>
  <c r="AQ15" i="34"/>
  <c r="BB15" i="34"/>
  <c r="AH15" i="34"/>
  <c r="BE15" i="34"/>
  <c r="X15" i="34"/>
  <c r="AD15" i="34"/>
  <c r="AZ15" i="34"/>
  <c r="S15" i="34"/>
  <c r="AA15" i="34"/>
  <c r="Z15" i="34"/>
  <c r="AU15" i="34"/>
  <c r="M15" i="34"/>
  <c r="BD15" i="34"/>
  <c r="V15" i="34"/>
  <c r="AO15" i="34"/>
  <c r="H15" i="34"/>
  <c r="AF15" i="34"/>
  <c r="AS15" i="34"/>
  <c r="R15" i="34"/>
  <c r="AJ15" i="34"/>
  <c r="AW15" i="34"/>
  <c r="Q15" i="34"/>
  <c r="N15" i="34"/>
  <c r="AE15" i="34"/>
  <c r="AB15" i="34"/>
  <c r="I15" i="34"/>
  <c r="J15" i="34"/>
  <c r="Y15" i="34"/>
  <c r="G15" i="34"/>
  <c r="AM15" i="34"/>
  <c r="AY15" i="34"/>
  <c r="BA15" i="34"/>
  <c r="T15" i="34"/>
  <c r="AR15" i="34"/>
  <c r="AK15" i="34"/>
  <c r="AX15" i="34"/>
  <c r="AV15" i="34"/>
  <c r="O15" i="34"/>
  <c r="W15" i="34"/>
  <c r="L15" i="34"/>
  <c r="AT15" i="34"/>
  <c r="U15" i="34"/>
  <c r="AN15" i="34"/>
  <c r="BC15" i="34"/>
  <c r="AG15" i="34"/>
  <c r="A16" i="34"/>
  <c r="AY16" i="34" l="1"/>
  <c r="AC16" i="34"/>
  <c r="AF16" i="34"/>
  <c r="G16" i="34"/>
  <c r="AU16" i="34"/>
  <c r="X16" i="34"/>
  <c r="Z16" i="34"/>
  <c r="AQ16" i="34"/>
  <c r="R16" i="34"/>
  <c r="U16" i="34"/>
  <c r="Q16" i="34"/>
  <c r="AN16" i="34"/>
  <c r="AM16" i="34"/>
  <c r="M16" i="34"/>
  <c r="P16" i="34"/>
  <c r="AX16" i="34"/>
  <c r="AI16" i="34"/>
  <c r="H16" i="34"/>
  <c r="J16" i="34"/>
  <c r="AW16" i="34"/>
  <c r="AE16" i="34"/>
  <c r="BB16" i="34"/>
  <c r="AP16" i="34"/>
  <c r="L16" i="34"/>
  <c r="AZ16" i="34"/>
  <c r="AR16" i="34"/>
  <c r="AA16" i="34"/>
  <c r="AT16" i="34"/>
  <c r="T16" i="34"/>
  <c r="Y16" i="34"/>
  <c r="W16" i="34"/>
  <c r="AL16" i="34"/>
  <c r="AJ16" i="34"/>
  <c r="BD16" i="34"/>
  <c r="S16" i="34"/>
  <c r="AG16" i="34"/>
  <c r="N16" i="34"/>
  <c r="AV16" i="34"/>
  <c r="O16" i="34"/>
  <c r="AB16" i="34"/>
  <c r="AD16" i="34"/>
  <c r="BE16" i="34"/>
  <c r="K16" i="34"/>
  <c r="V16" i="34"/>
  <c r="I16" i="34"/>
  <c r="AS16" i="34"/>
  <c r="BC16" i="34"/>
  <c r="AH16" i="34"/>
  <c r="AK16" i="34"/>
  <c r="BA16" i="34"/>
  <c r="AO16" i="34"/>
  <c r="A17" i="34"/>
  <c r="N17" i="34" l="1"/>
  <c r="AS17" i="34"/>
  <c r="Q17" i="34"/>
  <c r="AO17" i="34"/>
  <c r="J17" i="34"/>
  <c r="AK17" i="34"/>
  <c r="I17" i="34"/>
  <c r="L17" i="34"/>
  <c r="BD17" i="34"/>
  <c r="AC17" i="34"/>
  <c r="BC17" i="34"/>
  <c r="AZ17" i="34"/>
  <c r="AH17" i="34"/>
  <c r="AD17" i="34"/>
  <c r="U17" i="34"/>
  <c r="W17" i="34"/>
  <c r="AV17" i="34"/>
  <c r="M17" i="34"/>
  <c r="AU17" i="34"/>
  <c r="H17" i="34"/>
  <c r="AR17" i="34"/>
  <c r="AY17" i="34"/>
  <c r="O17" i="34"/>
  <c r="BB17" i="34"/>
  <c r="AN17" i="34"/>
  <c r="AQ17" i="34"/>
  <c r="AM17" i="34"/>
  <c r="T17" i="34"/>
  <c r="AX17" i="34"/>
  <c r="AJ17" i="34"/>
  <c r="AI17" i="34"/>
  <c r="G17" i="34"/>
  <c r="BE17" i="34"/>
  <c r="AW17" i="34"/>
  <c r="V17" i="34"/>
  <c r="AT17" i="34"/>
  <c r="AF17" i="34"/>
  <c r="AA17" i="34"/>
  <c r="AE17" i="34"/>
  <c r="AP17" i="34"/>
  <c r="AB17" i="34"/>
  <c r="S17" i="34"/>
  <c r="P17" i="34"/>
  <c r="Z17" i="34"/>
  <c r="AL17" i="34"/>
  <c r="X17" i="34"/>
  <c r="K17" i="34"/>
  <c r="R17" i="34"/>
  <c r="BA17" i="34"/>
  <c r="Y17" i="34"/>
  <c r="AG17" i="34"/>
  <c r="A18" i="34"/>
  <c r="AY18" i="34" l="1"/>
  <c r="AO18" i="34"/>
  <c r="AR18" i="34"/>
  <c r="AM18" i="34"/>
  <c r="R18" i="34"/>
  <c r="J18" i="34"/>
  <c r="AU18" i="34"/>
  <c r="AK18" i="34"/>
  <c r="AN18" i="34"/>
  <c r="L18" i="34"/>
  <c r="X18" i="34"/>
  <c r="BA18" i="34"/>
  <c r="AQ18" i="34"/>
  <c r="AG18" i="34"/>
  <c r="AF18" i="34"/>
  <c r="AC18" i="34"/>
  <c r="BE18" i="34"/>
  <c r="AZ18" i="34"/>
  <c r="AI18" i="34"/>
  <c r="Y18" i="34"/>
  <c r="P18" i="34"/>
  <c r="Z18" i="34"/>
  <c r="AE18" i="34"/>
  <c r="U18" i="34"/>
  <c r="H18" i="34"/>
  <c r="AJ18" i="34"/>
  <c r="AB18" i="34"/>
  <c r="AA18" i="34"/>
  <c r="Q18" i="34"/>
  <c r="BB18" i="34"/>
  <c r="AH18" i="34"/>
  <c r="W18" i="34"/>
  <c r="M18" i="34"/>
  <c r="AT18" i="34"/>
  <c r="I18" i="34"/>
  <c r="AD18" i="34"/>
  <c r="G18" i="34"/>
  <c r="S18" i="34"/>
  <c r="AL18" i="34"/>
  <c r="O18" i="34"/>
  <c r="AX18" i="34"/>
  <c r="N18" i="34"/>
  <c r="K18" i="34"/>
  <c r="AP18" i="34"/>
  <c r="V18" i="34"/>
  <c r="BC18" i="34"/>
  <c r="AS18" i="34"/>
  <c r="BD18" i="34"/>
  <c r="T18" i="34"/>
  <c r="AV18" i="34"/>
  <c r="AW18" i="34"/>
  <c r="A19" i="34"/>
  <c r="AB19" i="34" l="1"/>
  <c r="N19" i="34"/>
  <c r="AQ19" i="34"/>
  <c r="AR19" i="34"/>
  <c r="X19" i="34"/>
  <c r="J19" i="34"/>
  <c r="AI19" i="34"/>
  <c r="T19" i="34"/>
  <c r="BC19" i="34"/>
  <c r="AA19" i="34"/>
  <c r="S19" i="34"/>
  <c r="U19" i="34"/>
  <c r="P19" i="34"/>
  <c r="AU19" i="34"/>
  <c r="AH19" i="34"/>
  <c r="L19" i="34"/>
  <c r="AM19" i="34"/>
  <c r="K19" i="34"/>
  <c r="AK19" i="34"/>
  <c r="AN19" i="34"/>
  <c r="H19" i="34"/>
  <c r="AE19" i="34"/>
  <c r="AW19" i="34"/>
  <c r="BE19" i="34"/>
  <c r="BB19" i="34"/>
  <c r="W19" i="34"/>
  <c r="Q19" i="34"/>
  <c r="AJ19" i="34"/>
  <c r="AX19" i="34"/>
  <c r="O19" i="34"/>
  <c r="AO19" i="34"/>
  <c r="AT19" i="34"/>
  <c r="G19" i="34"/>
  <c r="I19" i="34"/>
  <c r="AV19" i="34"/>
  <c r="AD19" i="34"/>
  <c r="M19" i="34"/>
  <c r="BD19" i="34"/>
  <c r="AP19" i="34"/>
  <c r="BA19" i="34"/>
  <c r="AG19" i="34"/>
  <c r="AZ19" i="34"/>
  <c r="AL19" i="34"/>
  <c r="AS19" i="34"/>
  <c r="Y19" i="34"/>
  <c r="AC19" i="34"/>
  <c r="Z19" i="34"/>
  <c r="V19" i="34"/>
  <c r="AF19" i="34"/>
  <c r="R19" i="34"/>
  <c r="AY19" i="34"/>
  <c r="C19" i="26"/>
  <c r="C18" i="26"/>
  <c r="C17" i="26"/>
  <c r="C16" i="26"/>
  <c r="C15" i="26"/>
  <c r="C14" i="26"/>
  <c r="C13" i="26"/>
  <c r="C12" i="26"/>
  <c r="C11"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0" i="1"/>
  <c r="J28" i="1"/>
  <c r="G24" i="1"/>
  <c r="J19" i="1"/>
  <c r="G19" i="1"/>
  <c r="J30" i="1" s="1"/>
  <c r="J18" i="1"/>
  <c r="G18" i="1"/>
  <c r="J16" i="1"/>
  <c r="G16" i="1"/>
  <c r="J13" i="1"/>
  <c r="G37" i="1" s="1"/>
  <c r="G13" i="1"/>
  <c r="J11" i="1"/>
  <c r="J22" i="1" s="1"/>
  <c r="G11" i="1"/>
  <c r="J10" i="1"/>
  <c r="G10" i="1"/>
  <c r="J9" i="1"/>
  <c r="G9" i="1"/>
  <c r="J8" i="1"/>
  <c r="G8" i="1"/>
  <c r="AC8" i="34" l="1"/>
  <c r="AK8" i="26"/>
  <c r="AE8" i="26"/>
  <c r="W8" i="34"/>
  <c r="I8" i="34"/>
  <c r="Q8" i="26"/>
  <c r="G23" i="1"/>
  <c r="G34" i="1"/>
  <c r="Z8" i="26"/>
  <c r="R8" i="34"/>
  <c r="J42" i="1"/>
  <c r="J20" i="1"/>
  <c r="G32" i="1"/>
  <c r="J34" i="1"/>
  <c r="O8" i="34"/>
  <c r="W8" i="26"/>
  <c r="J41" i="1"/>
  <c r="G29" i="1"/>
  <c r="O8" i="26"/>
  <c r="G8" i="34"/>
  <c r="G21" i="1"/>
  <c r="J32" i="1"/>
  <c r="G22" i="1"/>
  <c r="G35" i="1"/>
  <c r="P8" i="26"/>
  <c r="H8" i="34"/>
  <c r="J33" i="1"/>
  <c r="J8" i="34"/>
  <c r="R8" i="26"/>
  <c r="J35" i="1"/>
  <c r="J23" i="1"/>
  <c r="AJ8" i="34"/>
  <c r="AR8" i="26"/>
  <c r="Q8" i="34"/>
  <c r="Y8" i="26"/>
  <c r="G20" i="1"/>
  <c r="G3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P8" i="34" l="1"/>
  <c r="AX8" i="26"/>
  <c r="AD8" i="34"/>
  <c r="AL8" i="26"/>
  <c r="AE8" i="34"/>
  <c r="AM8" i="26"/>
  <c r="AO8" i="34"/>
  <c r="AW8" i="26"/>
  <c r="AU8" i="26"/>
  <c r="AM8" i="34"/>
  <c r="AI8" i="34"/>
  <c r="AQ8" i="26"/>
  <c r="AC8" i="26"/>
  <c r="U8" i="34"/>
  <c r="AA8" i="34"/>
  <c r="AI8" i="26"/>
  <c r="AG8" i="34"/>
  <c r="AO8" i="26"/>
  <c r="AF8" i="34"/>
  <c r="AN8" i="26"/>
  <c r="S8" i="34"/>
  <c r="AA8" i="26"/>
  <c r="X8" i="34"/>
  <c r="AF8" i="26"/>
  <c r="AH8" i="34"/>
  <c r="AP8" i="26"/>
  <c r="V8" i="34"/>
  <c r="AD8" i="26"/>
  <c r="AB8" i="34"/>
  <c r="AJ8" i="26"/>
  <c r="AV8" i="26"/>
  <c r="AN8" i="34"/>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X11" i="26"/>
  <c r="U11" i="26"/>
  <c r="AQ11" i="26"/>
  <c r="AA11" i="26"/>
  <c r="S11" i="26"/>
  <c r="AC11" i="26"/>
  <c r="AH11" i="26"/>
  <c r="Z11" i="26"/>
  <c r="Y11" i="26"/>
  <c r="AT11" i="26"/>
  <c r="AX11" i="26"/>
  <c r="AJ11" i="26"/>
  <c r="AV11" i="26"/>
  <c r="R11" i="26"/>
  <c r="W11" i="26"/>
  <c r="AB11" i="26"/>
  <c r="T11" i="26"/>
  <c r="AM11" i="26"/>
  <c r="AF11" i="26"/>
  <c r="AD11" i="26"/>
  <c r="AU11" i="26"/>
  <c r="AL11" i="26"/>
  <c r="P11" i="26"/>
  <c r="AN11" i="26"/>
  <c r="Q11" i="26"/>
  <c r="AR11" i="26"/>
  <c r="AP11" i="26"/>
  <c r="V11" i="26"/>
  <c r="AG11" i="26"/>
  <c r="AE11" i="26"/>
  <c r="AI11" i="26"/>
  <c r="AS11" i="26"/>
  <c r="AO11" i="26"/>
  <c r="AK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W33" i="2"/>
  <c r="MX24" i="2"/>
  <c r="MW15" i="2"/>
  <c r="MW6" i="2"/>
  <c r="MW34" i="2"/>
  <c r="MX33" i="2"/>
  <c r="MX15" i="2"/>
  <c r="MX25" i="2"/>
  <c r="MW25" i="2"/>
  <c r="MW30" i="2"/>
  <c r="MX19" i="2"/>
  <c r="MW7" i="2"/>
  <c r="MW16" i="2"/>
  <c r="MW19" i="2"/>
  <c r="MX38" i="2"/>
  <c r="MX26" i="2"/>
  <c r="MW20" i="2"/>
  <c r="MX6" i="2"/>
  <c r="MX30" i="2"/>
  <c r="MW27" i="2"/>
  <c r="MW35" i="2"/>
  <c r="MW11" i="2"/>
  <c r="MW3" i="2"/>
  <c r="A15" i="25"/>
  <c r="MZ24" i="2" l="1"/>
  <c r="MZ8" i="2"/>
  <c r="MZ7" i="2"/>
  <c r="MZ31" i="2"/>
  <c r="MZ4" i="2"/>
  <c r="MZ35" i="2"/>
  <c r="MZ32" i="2"/>
  <c r="MZ15" i="2"/>
  <c r="MZ5" i="2"/>
  <c r="MZ33" i="2"/>
  <c r="MZ18" i="2"/>
  <c r="MZ10" i="2"/>
  <c r="MZ36" i="2"/>
  <c r="MZ17" i="2"/>
  <c r="MZ37" i="2"/>
  <c r="MZ16" i="2"/>
  <c r="MZ13" i="2"/>
  <c r="MZ34" i="2"/>
  <c r="MZ9" i="2"/>
  <c r="MZ21" i="2"/>
  <c r="MZ30" i="2"/>
  <c r="MZ29" i="2"/>
  <c r="MZ14" i="2"/>
  <c r="MZ6" i="2"/>
  <c r="MZ28" i="2"/>
  <c r="MZ12" i="2"/>
  <c r="MZ25" i="2"/>
  <c r="MZ23" i="2"/>
  <c r="MZ11" i="2"/>
  <c r="MZ22" i="2"/>
  <c r="MZ20" i="2"/>
  <c r="MZ26" i="2"/>
  <c r="MZ38" i="2"/>
  <c r="MZ3" i="2"/>
  <c r="MZ19" i="2"/>
  <c r="MZ27"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U34" i="2"/>
  <c r="RV25" i="2"/>
  <c r="RV15" i="2"/>
  <c r="RV5" i="2"/>
  <c r="RU28" i="2"/>
  <c r="RU35" i="2"/>
  <c r="RV34" i="2"/>
  <c r="RV26" i="2"/>
  <c r="RV16" i="2"/>
  <c r="RV6" i="2"/>
  <c r="RU26" i="2"/>
  <c r="RU7" i="2"/>
  <c r="RU16" i="2"/>
  <c r="RU19" i="2"/>
  <c r="RU21" i="2"/>
  <c r="RU23" i="2"/>
  <c r="RU5" i="2"/>
  <c r="RU37" i="2"/>
  <c r="RU10" i="2"/>
  <c r="RU33" i="2"/>
  <c r="RU18" i="2"/>
  <c r="RU27" i="2"/>
  <c r="RU22" i="2"/>
  <c r="A13" i="26"/>
  <c r="AK12" i="26"/>
  <c r="P12" i="26"/>
  <c r="AH12" i="26"/>
  <c r="Y12" i="26"/>
  <c r="AS12" i="26"/>
  <c r="X12" i="26"/>
  <c r="Q12" i="26"/>
  <c r="AF12" i="26"/>
  <c r="R12" i="26"/>
  <c r="AP12" i="26"/>
  <c r="AG12" i="26"/>
  <c r="V12" i="26"/>
  <c r="Z12" i="26"/>
  <c r="AX12" i="26"/>
  <c r="AO12" i="26"/>
  <c r="S12" i="26"/>
  <c r="AW12" i="26"/>
  <c r="AR12" i="26"/>
  <c r="AA12" i="26"/>
  <c r="AD12" i="26"/>
  <c r="AT12" i="26"/>
  <c r="AI12" i="26"/>
  <c r="O12" i="26"/>
  <c r="AQ12" i="26"/>
  <c r="W12" i="26"/>
  <c r="AN12" i="26"/>
  <c r="AE12" i="26"/>
  <c r="T12" i="26"/>
  <c r="AU12" i="26"/>
  <c r="AJ12" i="26"/>
  <c r="U12" i="26"/>
  <c r="AV12" i="26"/>
  <c r="AM12" i="26"/>
  <c r="AB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28" i="2" l="1"/>
  <c r="RX23" i="2"/>
  <c r="RX29" i="2"/>
  <c r="RX13" i="2"/>
  <c r="RX27" i="2"/>
  <c r="RX35" i="2"/>
  <c r="RX31" i="2"/>
  <c r="RX3" i="2"/>
  <c r="RX26" i="2"/>
  <c r="RX8" i="2"/>
  <c r="RX38" i="2"/>
  <c r="RX32" i="2"/>
  <c r="RX30" i="2"/>
  <c r="RX36" i="2"/>
  <c r="RX19" i="2"/>
  <c r="RX12" i="2"/>
  <c r="RX24" i="2"/>
  <c r="RX9" i="2"/>
  <c r="RX20" i="2"/>
  <c r="RX7" i="2"/>
  <c r="RX11" i="2"/>
  <c r="RX16" i="2"/>
  <c r="RX4" i="2"/>
  <c r="RX17" i="2"/>
  <c r="RX10" i="2"/>
  <c r="RX14" i="2"/>
  <c r="RX37" i="2"/>
  <c r="RX5" i="2"/>
  <c r="RX15" i="2"/>
  <c r="RX34" i="2"/>
  <c r="RX25" i="2"/>
  <c r="RX21" i="2"/>
  <c r="RX6" i="2"/>
  <c r="RX22" i="2"/>
  <c r="RX18" i="2"/>
  <c r="RX33" i="2"/>
  <c r="A14" i="26"/>
  <c r="AX13" i="26"/>
  <c r="AM13" i="26"/>
  <c r="AF13" i="26"/>
  <c r="W13" i="26"/>
  <c r="V13" i="26"/>
  <c r="AW13" i="26"/>
  <c r="T13" i="26"/>
  <c r="AI13" i="26"/>
  <c r="AO13" i="26"/>
  <c r="AU13" i="26"/>
  <c r="AH13" i="26"/>
  <c r="AG13" i="26"/>
  <c r="AS13" i="26"/>
  <c r="AL13" i="26"/>
  <c r="Y13" i="26"/>
  <c r="X13" i="26"/>
  <c r="Z13" i="26"/>
  <c r="AT13" i="26"/>
  <c r="AN13" i="26"/>
  <c r="S13" i="26"/>
  <c r="AV13" i="26"/>
  <c r="AE13" i="26"/>
  <c r="AQ13" i="26"/>
  <c r="P13" i="26"/>
  <c r="AK13" i="26"/>
  <c r="AB13" i="26"/>
  <c r="AD13" i="26"/>
  <c r="Q13" i="26"/>
  <c r="AJ13" i="26"/>
  <c r="AA13" i="26"/>
  <c r="AR13" i="26"/>
  <c r="O13" i="26"/>
  <c r="R13" i="26"/>
  <c r="AP13" i="26"/>
  <c r="AC13" i="26"/>
  <c r="U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36" i="2"/>
  <c r="WS27" i="2"/>
  <c r="WT17" i="2"/>
  <c r="WS8" i="2"/>
  <c r="WS28" i="2"/>
  <c r="WT7" i="2"/>
  <c r="WS18" i="2"/>
  <c r="WT8" i="2"/>
  <c r="WS9" i="2"/>
  <c r="WS13" i="2"/>
  <c r="WT16" i="2"/>
  <c r="WS25" i="2"/>
  <c r="WS6" i="2"/>
  <c r="WS29" i="2"/>
  <c r="WT18" i="2"/>
  <c r="WS23" i="2"/>
  <c r="WS37" i="2"/>
  <c r="WS33" i="2"/>
  <c r="WS7" i="2"/>
  <c r="WT10" i="2"/>
  <c r="WS38" i="2"/>
  <c r="WT14" i="2"/>
  <c r="WS21" i="2"/>
  <c r="WT36" i="2"/>
  <c r="WS12" i="2"/>
  <c r="WS17" i="2"/>
  <c r="WT28" i="2"/>
  <c r="LC1" i="2"/>
  <c r="BG1" i="2"/>
  <c r="WV16" i="2" l="1"/>
  <c r="WV13" i="2"/>
  <c r="WV30" i="2"/>
  <c r="WV19" i="2"/>
  <c r="WV24" i="2"/>
  <c r="WV10" i="2"/>
  <c r="WV15" i="2"/>
  <c r="WV4" i="2"/>
  <c r="WV12" i="2"/>
  <c r="WV21" i="2"/>
  <c r="WV38" i="2"/>
  <c r="WV8" i="2"/>
  <c r="WV20" i="2"/>
  <c r="WV34" i="2"/>
  <c r="WV35" i="2"/>
  <c r="WV31" i="2"/>
  <c r="WV27" i="2"/>
  <c r="WV5" i="2"/>
  <c r="WV17" i="2"/>
  <c r="WV22" i="2"/>
  <c r="WV11" i="2"/>
  <c r="WV32" i="2"/>
  <c r="WV7" i="2"/>
  <c r="WV3" i="2"/>
  <c r="WV26" i="2"/>
  <c r="WV28" i="2"/>
  <c r="WV9" i="2"/>
  <c r="WV23" i="2"/>
  <c r="WV36" i="2"/>
  <c r="WV18" i="2"/>
  <c r="WV33" i="2"/>
  <c r="WV37" i="2"/>
  <c r="WV29" i="2"/>
  <c r="WV14" i="2"/>
  <c r="WV6" i="2"/>
  <c r="WV25"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R32" i="2"/>
  <c r="ABR10" i="2"/>
  <c r="ABR38" i="2"/>
  <c r="ABQ34" i="2"/>
  <c r="ABQ33" i="2"/>
  <c r="ABR23" i="2"/>
  <c r="ABQ23" i="2"/>
  <c r="ABR19" i="2"/>
  <c r="ABR11" i="2"/>
  <c r="ABQ11" i="2"/>
  <c r="ABQ5" i="2"/>
  <c r="ABQ37" i="2"/>
  <c r="ABQ19" i="2"/>
  <c r="ABQ16" i="2"/>
  <c r="ABQ35" i="2"/>
  <c r="ABQ31" i="2"/>
  <c r="ABR34" i="2"/>
  <c r="ABQ10" i="2"/>
  <c r="ABQ27" i="2"/>
  <c r="ABQ21" i="2"/>
  <c r="A15" i="26"/>
  <c r="AN14" i="26"/>
  <c r="AA14" i="26"/>
  <c r="AS14" i="26"/>
  <c r="AO14" i="26"/>
  <c r="AV14" i="26"/>
  <c r="T14" i="26"/>
  <c r="AC14" i="26"/>
  <c r="AJ14" i="26"/>
  <c r="U14" i="26"/>
  <c r="AK14" i="26"/>
  <c r="AB14" i="26"/>
  <c r="X14" i="26"/>
  <c r="V14" i="26"/>
  <c r="Q14" i="26"/>
  <c r="AR14" i="26"/>
  <c r="R14" i="26"/>
  <c r="AE14" i="26"/>
  <c r="AD14" i="26"/>
  <c r="Y14" i="26"/>
  <c r="AW14" i="26"/>
  <c r="AL14" i="26"/>
  <c r="AT14" i="26"/>
  <c r="Z14" i="26"/>
  <c r="AG14" i="26"/>
  <c r="AH14" i="26"/>
  <c r="AI14" i="26"/>
  <c r="AP14" i="26"/>
  <c r="AQ14" i="26"/>
  <c r="AX14" i="26"/>
  <c r="W14" i="26"/>
  <c r="O14" i="26"/>
  <c r="AM14" i="26"/>
  <c r="AU14" i="26"/>
  <c r="P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33" i="2" l="1"/>
  <c r="ABT13" i="2"/>
  <c r="ABT38" i="2"/>
  <c r="ABT17" i="2"/>
  <c r="ABT18" i="2"/>
  <c r="ABT29" i="2"/>
  <c r="ABT22" i="2"/>
  <c r="ABT7" i="2"/>
  <c r="ABT15" i="2"/>
  <c r="ABT23" i="2"/>
  <c r="ABT9" i="2"/>
  <c r="ABT8" i="2"/>
  <c r="ABT21" i="2"/>
  <c r="ABT34" i="2"/>
  <c r="ABT14" i="2"/>
  <c r="ABT32" i="2"/>
  <c r="ABT26" i="2"/>
  <c r="ABT12" i="2"/>
  <c r="ABT19" i="2"/>
  <c r="ABT5" i="2"/>
  <c r="ABT11" i="2"/>
  <c r="ABT36" i="2"/>
  <c r="ABT6" i="2"/>
  <c r="ABT31" i="2"/>
  <c r="ABT28" i="2"/>
  <c r="ABT25" i="2"/>
  <c r="ABT16" i="2"/>
  <c r="ABT20" i="2"/>
  <c r="ABT3" i="2"/>
  <c r="ABT30" i="2"/>
  <c r="ABT24" i="2"/>
  <c r="ABT4" i="2"/>
  <c r="ABT27" i="2"/>
  <c r="ABT35" i="2"/>
  <c r="ABT10" i="2"/>
  <c r="ABT37" i="2"/>
  <c r="A16" i="26"/>
  <c r="O15" i="26"/>
  <c r="AB15" i="26"/>
  <c r="AV15" i="26"/>
  <c r="AI15" i="26"/>
  <c r="AO15" i="26"/>
  <c r="T15" i="26"/>
  <c r="AL15" i="26"/>
  <c r="Z15" i="26"/>
  <c r="AS15" i="26"/>
  <c r="AX15" i="26"/>
  <c r="AQ15" i="26"/>
  <c r="Q15" i="26"/>
  <c r="AE15" i="26"/>
  <c r="S15" i="26"/>
  <c r="U15" i="26"/>
  <c r="AH15" i="26"/>
  <c r="AN15" i="26"/>
  <c r="AR15" i="26"/>
  <c r="AT15" i="26"/>
  <c r="AU15" i="26"/>
  <c r="AA15" i="26"/>
  <c r="AG15" i="26"/>
  <c r="X15" i="26"/>
  <c r="AM15" i="26"/>
  <c r="AD15" i="26"/>
  <c r="AC15" i="26"/>
  <c r="AF15" i="26"/>
  <c r="AJ15" i="26"/>
  <c r="W15" i="26"/>
  <c r="AK15" i="26"/>
  <c r="Y15" i="26"/>
  <c r="AP15" i="26"/>
  <c r="V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P21" i="2"/>
  <c r="AGO10" i="2"/>
  <c r="AGP36" i="2"/>
  <c r="AGO11" i="2"/>
  <c r="AGO16" i="2"/>
  <c r="AGR16" i="2" s="1"/>
  <c r="AGP10" i="2"/>
  <c r="AGP33" i="2"/>
  <c r="AGP32" i="2"/>
  <c r="AGO33" i="2"/>
  <c r="AGO22" i="2"/>
  <c r="AGO9" i="2"/>
  <c r="AGO25" i="2"/>
  <c r="AGO31" i="2"/>
  <c r="AGO38" i="2"/>
  <c r="AGP30" i="2"/>
  <c r="AGO37" i="2"/>
  <c r="AGO7" i="2"/>
  <c r="AGP18" i="2"/>
  <c r="AGP22"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37" i="2" l="1"/>
  <c r="AGR24" i="2"/>
  <c r="AGR34" i="2"/>
  <c r="AGR20" i="2"/>
  <c r="AGR10" i="2"/>
  <c r="AGR18" i="2"/>
  <c r="AGR13" i="2"/>
  <c r="AGR6" i="2"/>
  <c r="AGR4" i="2"/>
  <c r="AGR21" i="2"/>
  <c r="AGR8" i="2"/>
  <c r="AGR19" i="2"/>
  <c r="AGR26" i="2"/>
  <c r="AGR23" i="2"/>
  <c r="AGR7" i="2"/>
  <c r="AGR11" i="2"/>
  <c r="AGR36" i="2"/>
  <c r="AGR27" i="2"/>
  <c r="AGR17" i="2"/>
  <c r="AGR9" i="2"/>
  <c r="AGR33" i="2"/>
  <c r="AGR14" i="2"/>
  <c r="AGR29" i="2"/>
  <c r="AGR15" i="2"/>
  <c r="AGR5" i="2"/>
  <c r="AGR25" i="2"/>
  <c r="AGR28" i="2"/>
  <c r="AGR3" i="2"/>
  <c r="AGR32" i="2"/>
  <c r="AGR35" i="2"/>
  <c r="AGR12" i="2"/>
  <c r="AGR38" i="2"/>
  <c r="AGR30" i="2"/>
  <c r="AGR22" i="2"/>
  <c r="AGR31"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M27" i="2"/>
  <c r="ALM12" i="2"/>
  <c r="ALN14" i="2"/>
  <c r="ALN4" i="2"/>
  <c r="ALN38" i="2"/>
  <c r="ALN16" i="2"/>
  <c r="ALN28" i="2"/>
  <c r="ALN36" i="2"/>
  <c r="ALN27" i="2"/>
  <c r="ALM14" i="2"/>
  <c r="ALN13" i="2"/>
  <c r="ALN30" i="2"/>
  <c r="ALM7" i="2"/>
  <c r="ALM17" i="2"/>
  <c r="ALM9" i="2"/>
  <c r="ALM21" i="2"/>
  <c r="ALM11" i="2"/>
  <c r="ALM23" i="2"/>
  <c r="ALM13" i="2"/>
  <c r="ALM18" i="2"/>
  <c r="ALM28" i="2"/>
  <c r="ALM35" i="2"/>
  <c r="A17" i="26"/>
  <c r="AW16" i="26"/>
  <c r="AS16" i="26"/>
  <c r="R16" i="26"/>
  <c r="AL16" i="26"/>
  <c r="AF16" i="26"/>
  <c r="AP16" i="26"/>
  <c r="AC16" i="26"/>
  <c r="AT16" i="26"/>
  <c r="AH16" i="26"/>
  <c r="Z16" i="26"/>
  <c r="AX16" i="26"/>
  <c r="AA16" i="26"/>
  <c r="U16" i="26"/>
  <c r="S16" i="26"/>
  <c r="AR16" i="26"/>
  <c r="V16" i="26"/>
  <c r="AI16" i="26"/>
  <c r="AD16" i="26"/>
  <c r="AN16" i="26"/>
  <c r="AU16" i="26"/>
  <c r="Y16" i="26"/>
  <c r="AQ16" i="26"/>
  <c r="O16" i="26"/>
  <c r="AJ16" i="26"/>
  <c r="W16" i="26"/>
  <c r="AG16" i="26"/>
  <c r="P16" i="26"/>
  <c r="AV16" i="26"/>
  <c r="AE16" i="26"/>
  <c r="Q16" i="26"/>
  <c r="X16" i="26"/>
  <c r="T16" i="26"/>
  <c r="AM16" i="26"/>
  <c r="AB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7" i="2" l="1"/>
  <c r="ALP24" i="2"/>
  <c r="ALP5" i="2"/>
  <c r="ALP6" i="2"/>
  <c r="ALP8" i="2"/>
  <c r="ALP4" i="2"/>
  <c r="ALP25" i="2"/>
  <c r="ALP36" i="2"/>
  <c r="ALP17" i="2"/>
  <c r="ALP16" i="2"/>
  <c r="ALP35" i="2"/>
  <c r="ALP13" i="2"/>
  <c r="ALP23" i="2"/>
  <c r="ALP34" i="2"/>
  <c r="ALP22" i="2"/>
  <c r="ALP10" i="2"/>
  <c r="ALP30" i="2"/>
  <c r="ALP28" i="2"/>
  <c r="ALP14" i="2"/>
  <c r="ALP33" i="2"/>
  <c r="ALP37" i="2"/>
  <c r="ALP3" i="2"/>
  <c r="ALP20" i="2"/>
  <c r="ALP31" i="2"/>
  <c r="ALP15" i="2"/>
  <c r="ALP38" i="2"/>
  <c r="ALP29" i="2"/>
  <c r="ALP19" i="2"/>
  <c r="ALP12" i="2"/>
  <c r="ALP32" i="2"/>
  <c r="ALP21" i="2"/>
  <c r="ALP27" i="2"/>
  <c r="ALP26" i="2"/>
  <c r="ALP11" i="2"/>
  <c r="ALP9" i="2"/>
  <c r="ALP18" i="2"/>
  <c r="A18" i="26"/>
  <c r="AI17" i="26"/>
  <c r="AE17" i="26"/>
  <c r="AH17" i="26"/>
  <c r="AK17" i="26"/>
  <c r="AL17" i="26"/>
  <c r="AO17" i="26"/>
  <c r="AT17" i="26"/>
  <c r="AU17" i="26"/>
  <c r="AX17" i="26"/>
  <c r="T17" i="26"/>
  <c r="Q17" i="26"/>
  <c r="P17" i="26"/>
  <c r="AF17" i="26"/>
  <c r="O17" i="26"/>
  <c r="AV17" i="26"/>
  <c r="Z17" i="26"/>
  <c r="AA17" i="26"/>
  <c r="R17" i="26"/>
  <c r="S17" i="26"/>
  <c r="Y17" i="26"/>
  <c r="X17" i="26"/>
  <c r="AG17" i="26"/>
  <c r="AM17" i="26"/>
  <c r="AD17" i="26"/>
  <c r="W17" i="26"/>
  <c r="AQ17" i="26"/>
  <c r="AS17" i="26"/>
  <c r="AJ17" i="26"/>
  <c r="AR17" i="26"/>
  <c r="AB17" i="26"/>
  <c r="AW17" i="26"/>
  <c r="AN17" i="26"/>
  <c r="AC17" i="26"/>
  <c r="U17" i="26"/>
  <c r="AP17" i="26"/>
  <c r="V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L23" i="2"/>
  <c r="AQL5" i="2"/>
  <c r="AQK26" i="2"/>
  <c r="AQK12" i="2"/>
  <c r="AQK24" i="2"/>
  <c r="AQL26" i="2"/>
  <c r="AQL14" i="2"/>
  <c r="AQL4" i="2"/>
  <c r="AQK7" i="2"/>
  <c r="AQL36" i="2"/>
  <c r="AQL12" i="2"/>
  <c r="AQK4" i="2"/>
  <c r="AQL28" i="2"/>
  <c r="AQK25" i="2"/>
  <c r="AQK37" i="2"/>
  <c r="AQK3" i="2"/>
  <c r="AQK19" i="2"/>
  <c r="AQK23" i="2"/>
  <c r="AQK17" i="2"/>
  <c r="AQK27" i="2"/>
  <c r="AQK3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6" i="2" l="1"/>
  <c r="AQN17" i="2"/>
  <c r="AQN18" i="2"/>
  <c r="AQN5" i="2"/>
  <c r="AQN8" i="2"/>
  <c r="AQN36" i="2"/>
  <c r="AQN15" i="2"/>
  <c r="AQN7" i="2"/>
  <c r="AQN32" i="2"/>
  <c r="AQN4" i="2"/>
  <c r="AQN31" i="2"/>
  <c r="AQN20" i="2"/>
  <c r="AQN27" i="2"/>
  <c r="AQN25" i="2"/>
  <c r="AQN26" i="2"/>
  <c r="AQN11" i="2"/>
  <c r="AQN34" i="2"/>
  <c r="AQN19" i="2"/>
  <c r="AQN9" i="2"/>
  <c r="AQN24" i="2"/>
  <c r="AQN22" i="2"/>
  <c r="AQN13" i="2"/>
  <c r="AQN10" i="2"/>
  <c r="AQN33" i="2"/>
  <c r="AQN29" i="2"/>
  <c r="AQN38" i="2"/>
  <c r="AQN37" i="2"/>
  <c r="AQN6" i="2"/>
  <c r="AQN30" i="2"/>
  <c r="AQN28" i="2"/>
  <c r="AQN23" i="2"/>
  <c r="AQN12" i="2"/>
  <c r="AQN21" i="2"/>
  <c r="AQN14" i="2"/>
  <c r="AQN35" i="2"/>
  <c r="AQN3"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I5" i="2"/>
  <c r="AVI34" i="2"/>
  <c r="AVI24" i="2"/>
  <c r="AVI12" i="2"/>
  <c r="AVJ24" i="2"/>
  <c r="AVJ34" i="2"/>
  <c r="AVI7" i="2"/>
  <c r="AVI29" i="2"/>
  <c r="AVJ27" i="2"/>
  <c r="AVI26" i="2"/>
  <c r="AVI14" i="2"/>
  <c r="AVI27" i="2"/>
  <c r="AVI9" i="2"/>
  <c r="AVI19" i="2"/>
  <c r="AVI15" i="2"/>
  <c r="AVI35" i="2"/>
  <c r="AVI31" i="2"/>
  <c r="AH6" i="28"/>
  <c r="AJ6" i="28" s="1"/>
  <c r="Z6" i="28"/>
  <c r="AB5" i="28" s="1"/>
  <c r="A19" i="26"/>
  <c r="U18" i="26"/>
  <c r="AS18" i="26"/>
  <c r="Y18" i="26"/>
  <c r="AN18" i="26"/>
  <c r="AC18" i="26"/>
  <c r="AU18" i="26"/>
  <c r="V18" i="26"/>
  <c r="Q18" i="26"/>
  <c r="AD18" i="26"/>
  <c r="AL18" i="26"/>
  <c r="R18" i="26"/>
  <c r="AV18" i="26"/>
  <c r="AG18" i="26"/>
  <c r="AT18" i="26"/>
  <c r="Z18" i="26"/>
  <c r="AI18" i="26"/>
  <c r="AH18" i="26"/>
  <c r="S18" i="26"/>
  <c r="AQ18" i="26"/>
  <c r="AP18" i="26"/>
  <c r="W18" i="26"/>
  <c r="AA18" i="26"/>
  <c r="O18" i="26"/>
  <c r="AX18" i="26"/>
  <c r="AO18" i="26"/>
  <c r="T18" i="26"/>
  <c r="AM18" i="26"/>
  <c r="AR18" i="26"/>
  <c r="AB18" i="26"/>
  <c r="P18" i="26"/>
  <c r="AJ18" i="26"/>
  <c r="X18" i="26"/>
  <c r="AF18" i="26"/>
  <c r="AE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3" i="2" l="1"/>
  <c r="AVL32" i="2"/>
  <c r="AVL35" i="2"/>
  <c r="AVL18" i="2"/>
  <c r="AVL7" i="2"/>
  <c r="AVL33" i="2"/>
  <c r="AVL25" i="2"/>
  <c r="AVL37" i="2"/>
  <c r="AVL5" i="2"/>
  <c r="AVL36" i="2"/>
  <c r="AVL12" i="2"/>
  <c r="AVL16" i="2"/>
  <c r="AVL15" i="2"/>
  <c r="AVL34" i="2"/>
  <c r="AVL3" i="2"/>
  <c r="AVL29" i="2"/>
  <c r="AVL24" i="2"/>
  <c r="AVL22" i="2"/>
  <c r="AVL30" i="2"/>
  <c r="AVL9" i="2"/>
  <c r="AVL26" i="2"/>
  <c r="AVL6" i="2"/>
  <c r="AVL21" i="2"/>
  <c r="AVL8" i="2"/>
  <c r="AVL28" i="2"/>
  <c r="AVL13" i="2"/>
  <c r="AVL20" i="2"/>
  <c r="AVL11" i="2"/>
  <c r="AVL4" i="2"/>
  <c r="AVL31" i="2"/>
  <c r="AVL27" i="2"/>
  <c r="AVL14" i="2"/>
  <c r="AVL38" i="2"/>
  <c r="AVL17" i="2"/>
  <c r="AVL10" i="2"/>
  <c r="AVL19" i="2"/>
  <c r="AJ19" i="26"/>
  <c r="AQ19" i="26"/>
  <c r="AH19" i="26"/>
  <c r="X19" i="26"/>
  <c r="AT19" i="26"/>
  <c r="Q19" i="26"/>
  <c r="AM19" i="26"/>
  <c r="AF19" i="26"/>
  <c r="S19" i="26"/>
  <c r="AA19" i="26"/>
  <c r="AL19" i="26"/>
  <c r="U19" i="26"/>
  <c r="AK19" i="26"/>
  <c r="O19" i="26"/>
  <c r="AR19" i="26"/>
  <c r="R19" i="26"/>
  <c r="AG19" i="26"/>
  <c r="AE19" i="26"/>
  <c r="AO19" i="26"/>
  <c r="AS19" i="26"/>
  <c r="AW19" i="26"/>
  <c r="P19" i="26"/>
  <c r="AN19" i="26"/>
  <c r="V19" i="26"/>
  <c r="Y19" i="26"/>
  <c r="AU19" i="26"/>
  <c r="AC19" i="26"/>
  <c r="T19" i="26"/>
  <c r="W19" i="26"/>
  <c r="AX19" i="26"/>
  <c r="AD19" i="26"/>
  <c r="AP19" i="26"/>
  <c r="AV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G15" i="2"/>
  <c r="BAG22" i="2"/>
  <c r="BAG17" i="2"/>
  <c r="BAG10" i="2"/>
  <c r="BAG24" i="2"/>
  <c r="BAH17" i="2"/>
  <c r="BAH10" i="2"/>
  <c r="BAH22" i="2"/>
  <c r="BAG33" i="2"/>
  <c r="BAG19" i="2"/>
  <c r="BAG5"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21" i="2" l="1"/>
  <c r="BAJ18" i="2"/>
  <c r="BAJ33" i="2"/>
  <c r="BAJ22" i="2"/>
  <c r="BAJ13" i="2"/>
  <c r="BAJ11" i="2"/>
  <c r="BAJ38" i="2"/>
  <c r="BAJ31" i="2"/>
  <c r="BAJ14" i="2"/>
  <c r="BAJ30" i="2"/>
  <c r="BAJ32" i="2"/>
  <c r="BAJ7" i="2"/>
  <c r="BAJ28" i="2"/>
  <c r="BAJ27" i="2"/>
  <c r="BAJ9" i="2"/>
  <c r="BAJ12" i="2"/>
  <c r="BAJ16" i="2"/>
  <c r="BAJ25" i="2"/>
  <c r="BAJ10" i="2"/>
  <c r="BAJ8" i="2"/>
  <c r="BAJ26" i="2"/>
  <c r="BAJ17" i="2"/>
  <c r="BAJ15" i="2"/>
  <c r="BAJ4" i="2"/>
  <c r="BAJ23" i="2"/>
  <c r="BAJ6" i="2"/>
  <c r="BAJ5" i="2"/>
  <c r="BAJ34" i="2"/>
  <c r="BAJ36" i="2"/>
  <c r="BAJ3" i="2"/>
  <c r="BAJ29" i="2"/>
  <c r="BAJ20" i="2"/>
  <c r="BAJ37" i="2"/>
  <c r="BAJ35" i="2"/>
  <c r="BAJ24" i="2"/>
  <c r="BAJ19"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H37" i="2"/>
  <c r="BFE33" i="2"/>
  <c r="BFF31" i="2"/>
  <c r="BFH29" i="2"/>
  <c r="BFE20" i="2"/>
  <c r="BFH18" i="2"/>
  <c r="BFH15" i="2"/>
  <c r="BFE8" i="2"/>
  <c r="BFH6" i="2"/>
  <c r="BFF5" i="2"/>
  <c r="BFE10" i="2"/>
  <c r="BFE22" i="2"/>
  <c r="BFH8" i="2"/>
  <c r="BFH33" i="2"/>
  <c r="BFH20" i="2"/>
  <c r="BFF8" i="2"/>
  <c r="BFF33" i="2"/>
  <c r="BFF20" i="2"/>
  <c r="BFH31" i="2"/>
  <c r="BFE17" i="2"/>
  <c r="BFH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DD24" i="28" l="1"/>
  <c r="AB24" i="28"/>
  <c r="CT24" i="28"/>
  <c r="R24" i="28"/>
  <c r="CJ24" i="28"/>
  <c r="BZ24" i="28"/>
  <c r="AV24" i="28"/>
  <c r="AL24" i="28"/>
  <c r="BF24" i="28"/>
  <c r="BP24" i="28"/>
  <c r="BP36" i="28"/>
  <c r="BF36" i="28"/>
  <c r="AV36" i="28"/>
  <c r="AL36" i="28"/>
  <c r="CT36" i="28"/>
  <c r="CJ36" i="28"/>
  <c r="BZ36" i="28"/>
  <c r="AB36" i="28"/>
  <c r="R36" i="28"/>
  <c r="DD36" i="28"/>
  <c r="AV26" i="28"/>
  <c r="AL26" i="28"/>
  <c r="DD26" i="28"/>
  <c r="AB26" i="28"/>
  <c r="CT26" i="28"/>
  <c r="CJ26" i="28"/>
  <c r="BZ26" i="28"/>
  <c r="BP26" i="28"/>
  <c r="BF26" i="28"/>
  <c r="R26" i="28"/>
  <c r="BP39" i="28"/>
  <c r="BF39" i="28"/>
  <c r="AV39" i="28"/>
  <c r="DD39" i="28"/>
  <c r="AL39" i="28"/>
  <c r="BZ39" i="28"/>
  <c r="R39" i="28"/>
  <c r="CT39" i="28"/>
  <c r="CJ39" i="28"/>
  <c r="AB39" i="28"/>
  <c r="DD32" i="28"/>
  <c r="AB32" i="28"/>
  <c r="CT32" i="28"/>
  <c r="R32" i="28"/>
  <c r="CJ32" i="28"/>
  <c r="BZ32" i="28"/>
  <c r="BP32" i="28"/>
  <c r="BF32" i="28"/>
  <c r="AV32" i="28"/>
  <c r="AL32" i="28"/>
  <c r="AV29" i="28"/>
  <c r="DD29" i="28"/>
  <c r="AL29" i="28"/>
  <c r="AB29" i="28"/>
  <c r="CT29" i="28"/>
  <c r="R29" i="28"/>
  <c r="CJ29" i="28"/>
  <c r="BP29" i="28"/>
  <c r="BZ29" i="28"/>
  <c r="BF29" i="28"/>
  <c r="AV37" i="28"/>
  <c r="DD37" i="28"/>
  <c r="AL37" i="28"/>
  <c r="CT37" i="28"/>
  <c r="AB37" i="28"/>
  <c r="R37" i="28"/>
  <c r="CJ37" i="28"/>
  <c r="BZ37" i="28"/>
  <c r="BP37" i="28"/>
  <c r="BF37" i="28"/>
  <c r="AV40" i="28"/>
  <c r="AL40" i="28"/>
  <c r="DD40" i="28"/>
  <c r="AB40" i="28"/>
  <c r="CT40" i="28"/>
  <c r="R40" i="28"/>
  <c r="CJ40" i="28"/>
  <c r="BZ40" i="28"/>
  <c r="BF40" i="28"/>
  <c r="BP40" i="28"/>
  <c r="CT27" i="28"/>
  <c r="AB27" i="28"/>
  <c r="R27" i="28"/>
  <c r="CJ27" i="28"/>
  <c r="BZ27" i="28"/>
  <c r="AL27" i="28"/>
  <c r="BF27" i="28"/>
  <c r="DD27" i="28"/>
  <c r="AV27" i="28"/>
  <c r="BP27" i="28"/>
  <c r="CJ30" i="28"/>
  <c r="BZ30" i="28"/>
  <c r="BP30" i="28"/>
  <c r="BF30" i="28"/>
  <c r="AB30" i="28"/>
  <c r="DD30" i="28"/>
  <c r="CT30" i="28"/>
  <c r="AV30" i="28"/>
  <c r="AL30" i="28"/>
  <c r="R30" i="28"/>
  <c r="AL43" i="28"/>
  <c r="CT43" i="28"/>
  <c r="AB43" i="28"/>
  <c r="R43" i="28"/>
  <c r="CJ43" i="28"/>
  <c r="BZ43" i="28"/>
  <c r="BP43" i="28"/>
  <c r="AV43" i="28"/>
  <c r="DD43" i="28"/>
  <c r="BF43" i="28"/>
  <c r="CJ41" i="28"/>
  <c r="BZ41" i="28"/>
  <c r="BP41" i="28"/>
  <c r="BF41" i="28"/>
  <c r="AL41" i="28"/>
  <c r="AB41" i="28"/>
  <c r="DD41" i="28"/>
  <c r="R41" i="28"/>
  <c r="CT41" i="28"/>
  <c r="AV41" i="28"/>
  <c r="AV42" i="28"/>
  <c r="AL42" i="28"/>
  <c r="DD42" i="28"/>
  <c r="AB42" i="28"/>
  <c r="CT42" i="28"/>
  <c r="R42" i="28"/>
  <c r="BZ42" i="28"/>
  <c r="BP42" i="28"/>
  <c r="BF42" i="28"/>
  <c r="CJ42" i="28"/>
  <c r="BP31" i="28"/>
  <c r="BF31" i="28"/>
  <c r="AV31" i="28"/>
  <c r="DD31" i="28"/>
  <c r="AL31" i="28"/>
  <c r="CJ31" i="28"/>
  <c r="AB31" i="28"/>
  <c r="R31" i="28"/>
  <c r="CT31" i="28"/>
  <c r="BZ31" i="28"/>
  <c r="BZ33" i="28"/>
  <c r="BP33" i="28"/>
  <c r="BF33" i="28"/>
  <c r="AV33" i="28"/>
  <c r="CT33" i="28"/>
  <c r="AB33" i="28"/>
  <c r="R33" i="28"/>
  <c r="DD33" i="28"/>
  <c r="CJ33" i="28"/>
  <c r="AL33" i="28"/>
  <c r="BZ44" i="28"/>
  <c r="BP44" i="28"/>
  <c r="BF44" i="28"/>
  <c r="AV44" i="28"/>
  <c r="AL44" i="28"/>
  <c r="DD44" i="28"/>
  <c r="AB44" i="28"/>
  <c r="CJ44" i="28"/>
  <c r="R44" i="28"/>
  <c r="CT44" i="28"/>
  <c r="BP28" i="28"/>
  <c r="BF28" i="28"/>
  <c r="AV28" i="28"/>
  <c r="AL28" i="28"/>
  <c r="CJ28" i="28"/>
  <c r="AB28" i="28"/>
  <c r="R28" i="28"/>
  <c r="CT28" i="28"/>
  <c r="BZ28" i="28"/>
  <c r="DD28" i="28"/>
  <c r="CJ25" i="28"/>
  <c r="BZ25" i="28"/>
  <c r="BP25" i="28"/>
  <c r="BF25" i="28"/>
  <c r="AB25" i="28"/>
  <c r="CT25" i="28"/>
  <c r="AV25" i="28"/>
  <c r="AL25" i="28"/>
  <c r="R25" i="28"/>
  <c r="DD25" i="28"/>
  <c r="DD45" i="28"/>
  <c r="AL45" i="28"/>
  <c r="CT45" i="28"/>
  <c r="AB45" i="28"/>
  <c r="CJ45" i="28"/>
  <c r="R45" i="28"/>
  <c r="BZ45" i="28"/>
  <c r="BP45" i="28"/>
  <c r="BF45" i="28"/>
  <c r="AV45" i="28"/>
  <c r="BP23" i="28"/>
  <c r="BF23" i="28"/>
  <c r="AV23" i="28"/>
  <c r="DD23" i="28"/>
  <c r="AL23" i="28"/>
  <c r="AB23" i="28"/>
  <c r="CT23" i="28"/>
  <c r="CJ23" i="28"/>
  <c r="BZ23" i="28"/>
  <c r="R23" i="28"/>
  <c r="DD35" i="28"/>
  <c r="AL35" i="28"/>
  <c r="AB35" i="28"/>
  <c r="CT35" i="28"/>
  <c r="R35" i="28"/>
  <c r="CJ35" i="28"/>
  <c r="BZ35" i="28"/>
  <c r="BP35" i="28"/>
  <c r="AV35" i="28"/>
  <c r="BF35" i="28"/>
  <c r="BF34" i="28"/>
  <c r="AV34" i="28"/>
  <c r="AL34" i="28"/>
  <c r="DD34" i="28"/>
  <c r="AB34" i="28"/>
  <c r="CT34" i="28"/>
  <c r="R34" i="28"/>
  <c r="CJ34" i="28"/>
  <c r="BP34" i="28"/>
  <c r="BZ34" i="28"/>
  <c r="CJ38" i="28"/>
  <c r="BZ38" i="28"/>
  <c r="BP38" i="28"/>
  <c r="BF38" i="28"/>
  <c r="CT38" i="28"/>
  <c r="AV38" i="28"/>
  <c r="AL38" i="28"/>
  <c r="AB38" i="28"/>
  <c r="R38" i="28"/>
  <c r="DD38"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CJ22" i="28" l="1"/>
  <c r="BZ22" i="28"/>
  <c r="BP22" i="28"/>
  <c r="BF22" i="28"/>
  <c r="DD22" i="28"/>
  <c r="AB22" i="28"/>
  <c r="CT22" i="28"/>
  <c r="R22" i="28"/>
  <c r="AV22" i="28"/>
  <c r="AL22" i="28"/>
  <c r="BP15" i="28"/>
  <c r="CJ15" i="28"/>
  <c r="BF15" i="28"/>
  <c r="AV15" i="28"/>
  <c r="R15" i="28"/>
  <c r="DD15" i="28"/>
  <c r="AL15" i="28"/>
  <c r="AB15" i="28"/>
  <c r="CT15" i="28"/>
  <c r="BZ15" i="28"/>
  <c r="BM12" i="28"/>
  <c r="BC12" i="28"/>
  <c r="AS12" i="28"/>
  <c r="CG12" i="28"/>
  <c r="AI12" i="28"/>
  <c r="DA12" i="28"/>
  <c r="CQ12" i="28"/>
  <c r="Y12" i="28"/>
  <c r="O12" i="28"/>
  <c r="BW12" i="28"/>
  <c r="DA43" i="28"/>
  <c r="CQ43" i="28"/>
  <c r="Y43" i="28"/>
  <c r="O43" i="28"/>
  <c r="CG43" i="28"/>
  <c r="BW43" i="28"/>
  <c r="AS43" i="28"/>
  <c r="BM43" i="28"/>
  <c r="BC43" i="28"/>
  <c r="AI43" i="28"/>
  <c r="DA14" i="28"/>
  <c r="CG14" i="28"/>
  <c r="BW14" i="28"/>
  <c r="Y14" i="28"/>
  <c r="BM14" i="28"/>
  <c r="BC14" i="28"/>
  <c r="AS14" i="28"/>
  <c r="AI14" i="28"/>
  <c r="CQ14" i="28"/>
  <c r="O14" i="28"/>
  <c r="Y11" i="28"/>
  <c r="O11" i="28"/>
  <c r="CQ11" i="28"/>
  <c r="DA11" i="28"/>
  <c r="AS11" i="28"/>
  <c r="CG11" i="28"/>
  <c r="BW11" i="28"/>
  <c r="BM11" i="28"/>
  <c r="BC11" i="28"/>
  <c r="AI11" i="28"/>
  <c r="DA16" i="28"/>
  <c r="Y16" i="28"/>
  <c r="BC16" i="28"/>
  <c r="AI16" i="28"/>
  <c r="BM16" i="28"/>
  <c r="O16" i="28"/>
  <c r="CQ16" i="28"/>
  <c r="CG16" i="28"/>
  <c r="BW16" i="28"/>
  <c r="AS16" i="28"/>
  <c r="AS18" i="28"/>
  <c r="DA18" i="28"/>
  <c r="Y18" i="28"/>
  <c r="CQ18" i="28"/>
  <c r="BC18" i="28"/>
  <c r="AI18" i="28"/>
  <c r="CG18" i="28"/>
  <c r="BW18" i="28"/>
  <c r="BM18" i="28"/>
  <c r="O18" i="28"/>
  <c r="BC26" i="28"/>
  <c r="AS26" i="28"/>
  <c r="AI26" i="28"/>
  <c r="DA26" i="28"/>
  <c r="Y26" i="28"/>
  <c r="BW26" i="28"/>
  <c r="CQ26" i="28"/>
  <c r="CG26" i="28"/>
  <c r="BM26" i="28"/>
  <c r="O26" i="28"/>
  <c r="BC45" i="28"/>
  <c r="AS45" i="28"/>
  <c r="DA45" i="28"/>
  <c r="AI45" i="28"/>
  <c r="CQ45" i="28"/>
  <c r="Y45" i="28"/>
  <c r="CG45" i="28"/>
  <c r="O45" i="28"/>
  <c r="BW45" i="28"/>
  <c r="BM45" i="28"/>
  <c r="BM20" i="28"/>
  <c r="BC20" i="28"/>
  <c r="AS20" i="28"/>
  <c r="Y20" i="28"/>
  <c r="O20" i="28"/>
  <c r="CQ20" i="28"/>
  <c r="DA20" i="28"/>
  <c r="BW20" i="28"/>
  <c r="AI20" i="28"/>
  <c r="CG20" i="28"/>
  <c r="CQ30" i="28"/>
  <c r="O30" i="28"/>
  <c r="CG30" i="28"/>
  <c r="BW30" i="28"/>
  <c r="BM30" i="28"/>
  <c r="AI30" i="28"/>
  <c r="AS30" i="28"/>
  <c r="Y30" i="28"/>
  <c r="DA30" i="28"/>
  <c r="BC30" i="28"/>
  <c r="Y35" i="28"/>
  <c r="CQ35" i="28"/>
  <c r="O35" i="28"/>
  <c r="CG35" i="28"/>
  <c r="BW35" i="28"/>
  <c r="AI35" i="28"/>
  <c r="AS35" i="28"/>
  <c r="DA35" i="28"/>
  <c r="BM35" i="28"/>
  <c r="BC35" i="28"/>
  <c r="DA38" i="28"/>
  <c r="Y38" i="28"/>
  <c r="CQ38" i="28"/>
  <c r="O38" i="28"/>
  <c r="CG38" i="28"/>
  <c r="BW38" i="28"/>
  <c r="BM38" i="28"/>
  <c r="BC38" i="28"/>
  <c r="AI38" i="28"/>
  <c r="AS38" i="28"/>
  <c r="DD21" i="28"/>
  <c r="AL21" i="28"/>
  <c r="AB21" i="28"/>
  <c r="CT21" i="28"/>
  <c r="R21" i="28"/>
  <c r="BP21" i="28"/>
  <c r="BZ21" i="28"/>
  <c r="BF21" i="28"/>
  <c r="AV21" i="28"/>
  <c r="CJ21" i="28"/>
  <c r="CT11" i="28"/>
  <c r="R11" i="28"/>
  <c r="CJ11" i="28"/>
  <c r="DD11" i="28"/>
  <c r="BZ11" i="28"/>
  <c r="BF11" i="28"/>
  <c r="BP11" i="28"/>
  <c r="AV11" i="28"/>
  <c r="AL11" i="28"/>
  <c r="AB11" i="28"/>
  <c r="BM15" i="28"/>
  <c r="BC15" i="28"/>
  <c r="CG15" i="28"/>
  <c r="AS15" i="28"/>
  <c r="AI15" i="28"/>
  <c r="CQ15" i="28"/>
  <c r="DA15" i="28"/>
  <c r="O15" i="28"/>
  <c r="Y15" i="28"/>
  <c r="BW15" i="28"/>
  <c r="CT19" i="28"/>
  <c r="R19" i="28"/>
  <c r="CJ19" i="28"/>
  <c r="BZ19" i="28"/>
  <c r="AB19" i="28"/>
  <c r="DD19" i="28"/>
  <c r="BF19" i="28"/>
  <c r="BP19" i="28"/>
  <c r="AV19" i="28"/>
  <c r="AL19" i="28"/>
  <c r="Y19" i="28"/>
  <c r="CQ19" i="28"/>
  <c r="O19" i="28"/>
  <c r="CG19" i="28"/>
  <c r="BW19" i="28"/>
  <c r="AS19" i="28"/>
  <c r="BC19" i="28"/>
  <c r="BM19" i="28"/>
  <c r="DA19" i="28"/>
  <c r="AI19" i="28"/>
  <c r="AL18" i="28"/>
  <c r="CT18" i="28"/>
  <c r="R18" i="28"/>
  <c r="BP18" i="28"/>
  <c r="DD18" i="28"/>
  <c r="CJ18" i="28"/>
  <c r="BZ18" i="28"/>
  <c r="BF18" i="28"/>
  <c r="AB18" i="28"/>
  <c r="AV18" i="28"/>
  <c r="DA24" i="28"/>
  <c r="Y24" i="28"/>
  <c r="CQ24" i="28"/>
  <c r="O24" i="28"/>
  <c r="CG24" i="28"/>
  <c r="AS24" i="28"/>
  <c r="BM24" i="28"/>
  <c r="AI24" i="28"/>
  <c r="BW24" i="28"/>
  <c r="BC24" i="28"/>
  <c r="BF10" i="28"/>
  <c r="AL10" i="28"/>
  <c r="DD10" i="28"/>
  <c r="AB10" i="28"/>
  <c r="CT10" i="28"/>
  <c r="R10" i="28"/>
  <c r="BP10" i="28"/>
  <c r="CJ10" i="28"/>
  <c r="BZ10" i="28"/>
  <c r="AV10" i="28"/>
  <c r="BM44" i="28"/>
  <c r="BC44" i="28"/>
  <c r="AS44" i="28"/>
  <c r="AI44" i="28"/>
  <c r="Y44" i="28"/>
  <c r="DA44" i="28"/>
  <c r="O44" i="28"/>
  <c r="CQ44" i="28"/>
  <c r="BW44" i="28"/>
  <c r="CG44" i="28"/>
  <c r="AV13" i="28"/>
  <c r="DD13" i="28"/>
  <c r="AL13" i="28"/>
  <c r="BP13" i="28"/>
  <c r="BF13" i="28"/>
  <c r="CT13" i="28"/>
  <c r="AB13" i="28"/>
  <c r="BZ13" i="28"/>
  <c r="CJ13" i="28"/>
  <c r="R13" i="28"/>
  <c r="BM42" i="28"/>
  <c r="BC42" i="28"/>
  <c r="AS42" i="28"/>
  <c r="AI42" i="28"/>
  <c r="DA42" i="28"/>
  <c r="Y42" i="28"/>
  <c r="CQ42" i="28"/>
  <c r="O42" i="28"/>
  <c r="BW42" i="28"/>
  <c r="CG42" i="28"/>
  <c r="Y17" i="28"/>
  <c r="BM17" i="28"/>
  <c r="DA17" i="28"/>
  <c r="O17" i="28"/>
  <c r="CQ17" i="28"/>
  <c r="AS17" i="28"/>
  <c r="CG17" i="28"/>
  <c r="BC17" i="28"/>
  <c r="BW17" i="28"/>
  <c r="AI17" i="28"/>
  <c r="BZ17" i="28"/>
  <c r="BF17" i="28"/>
  <c r="CT17" i="28"/>
  <c r="AB17" i="28"/>
  <c r="DD17" i="28"/>
  <c r="R17" i="28"/>
  <c r="BP17" i="28"/>
  <c r="AV17" i="28"/>
  <c r="CJ17" i="28"/>
  <c r="AL17" i="28"/>
  <c r="BM28" i="28"/>
  <c r="BC28" i="28"/>
  <c r="AS28" i="28"/>
  <c r="O28" i="28"/>
  <c r="Y28" i="28"/>
  <c r="AI28" i="28"/>
  <c r="CQ28" i="28"/>
  <c r="DA28" i="28"/>
  <c r="CG28" i="28"/>
  <c r="BW28" i="28"/>
  <c r="AL16" i="28"/>
  <c r="BP16" i="28"/>
  <c r="AB16" i="28"/>
  <c r="R16" i="28"/>
  <c r="BZ16" i="28"/>
  <c r="DD16" i="28"/>
  <c r="CT16" i="28"/>
  <c r="AV16" i="28"/>
  <c r="CJ16" i="28"/>
  <c r="BF16" i="28"/>
  <c r="AS10" i="28"/>
  <c r="AI10" i="28"/>
  <c r="Y10" i="28"/>
  <c r="DA10" i="28"/>
  <c r="CQ10" i="28"/>
  <c r="O10" i="28"/>
  <c r="CG10" i="28"/>
  <c r="BC10" i="28"/>
  <c r="BW10" i="28"/>
  <c r="BM10" i="28"/>
  <c r="AI27" i="28"/>
  <c r="CQ27" i="28"/>
  <c r="Y27" i="28"/>
  <c r="O27" i="28"/>
  <c r="CG27" i="28"/>
  <c r="BC27" i="28"/>
  <c r="AS27" i="28"/>
  <c r="BW27" i="28"/>
  <c r="BM27" i="28"/>
  <c r="DA27" i="28"/>
  <c r="CG33" i="28"/>
  <c r="BW33" i="28"/>
  <c r="BM33" i="28"/>
  <c r="BC33" i="28"/>
  <c r="O33" i="28"/>
  <c r="AS33" i="28"/>
  <c r="DA33" i="28"/>
  <c r="CQ33" i="28"/>
  <c r="AI33" i="28"/>
  <c r="Y33" i="28"/>
  <c r="AS21" i="28"/>
  <c r="DA21" i="28"/>
  <c r="AI21" i="28"/>
  <c r="Y21" i="28"/>
  <c r="CQ21" i="28"/>
  <c r="O21" i="28"/>
  <c r="BM21" i="28"/>
  <c r="CG21" i="28"/>
  <c r="BW21" i="28"/>
  <c r="BC21" i="28"/>
  <c r="BM23" i="28"/>
  <c r="BC23" i="28"/>
  <c r="AS23" i="28"/>
  <c r="DA23" i="28"/>
  <c r="CG23" i="28"/>
  <c r="O23" i="28"/>
  <c r="BW23" i="28"/>
  <c r="AI23" i="28"/>
  <c r="CQ23" i="28"/>
  <c r="Y23" i="28"/>
  <c r="BM31" i="28"/>
  <c r="BC31" i="28"/>
  <c r="AS31" i="28"/>
  <c r="DA31" i="28"/>
  <c r="O31" i="28"/>
  <c r="BW31" i="28"/>
  <c r="AI31" i="28"/>
  <c r="Y31" i="28"/>
  <c r="CQ31" i="28"/>
  <c r="CG31" i="28"/>
  <c r="BM37" i="28"/>
  <c r="BC37" i="28"/>
  <c r="AS37" i="28"/>
  <c r="DA37" i="28"/>
  <c r="AI37" i="28"/>
  <c r="CQ37" i="28"/>
  <c r="Y37" i="28"/>
  <c r="O37" i="28"/>
  <c r="BW37" i="28"/>
  <c r="CG37" i="28"/>
  <c r="AI32" i="28"/>
  <c r="DA32" i="28"/>
  <c r="Y32" i="28"/>
  <c r="CQ32" i="28"/>
  <c r="O32" i="28"/>
  <c r="CG32" i="28"/>
  <c r="BW32" i="28"/>
  <c r="BC32" i="28"/>
  <c r="BM32" i="28"/>
  <c r="AS32" i="28"/>
  <c r="CJ14" i="28"/>
  <c r="R14" i="28"/>
  <c r="BZ14" i="28"/>
  <c r="AB14" i="28"/>
  <c r="BP14" i="28"/>
  <c r="BF14" i="28"/>
  <c r="AL14" i="28"/>
  <c r="AV14" i="28"/>
  <c r="CT14" i="28"/>
  <c r="DD14" i="28"/>
  <c r="AI40" i="28"/>
  <c r="DA40" i="28"/>
  <c r="Y40" i="28"/>
  <c r="CQ40" i="28"/>
  <c r="O40" i="28"/>
  <c r="CG40" i="28"/>
  <c r="BW40" i="28"/>
  <c r="BC40" i="28"/>
  <c r="BM40" i="28"/>
  <c r="AS40" i="28"/>
  <c r="CG22" i="28"/>
  <c r="BW22" i="28"/>
  <c r="BM22" i="28"/>
  <c r="DA22" i="28"/>
  <c r="CQ22" i="28"/>
  <c r="BC22" i="28"/>
  <c r="Y22" i="28"/>
  <c r="AS22" i="28"/>
  <c r="AI22" i="28"/>
  <c r="O22" i="28"/>
  <c r="CG36" i="28"/>
  <c r="BW36" i="28"/>
  <c r="BM36" i="28"/>
  <c r="BC36" i="28"/>
  <c r="AS36" i="28"/>
  <c r="AI36" i="28"/>
  <c r="CQ36" i="28"/>
  <c r="O36" i="28"/>
  <c r="Y36" i="28"/>
  <c r="DA36" i="28"/>
  <c r="CQ41" i="28"/>
  <c r="Y41" i="28"/>
  <c r="O41" i="28"/>
  <c r="CG41" i="28"/>
  <c r="BW41" i="28"/>
  <c r="BM41" i="28"/>
  <c r="BC41" i="28"/>
  <c r="AI41" i="28"/>
  <c r="DA41" i="28"/>
  <c r="AS41" i="28"/>
  <c r="CG25" i="28"/>
  <c r="BW25" i="28"/>
  <c r="BM25" i="28"/>
  <c r="CQ25" i="28"/>
  <c r="BC25" i="28"/>
  <c r="AS25" i="28"/>
  <c r="AI25" i="28"/>
  <c r="Y25" i="28"/>
  <c r="DA25" i="28"/>
  <c r="O25" i="28"/>
  <c r="AS34" i="28"/>
  <c r="AI34" i="28"/>
  <c r="DA34" i="28"/>
  <c r="Y34" i="28"/>
  <c r="CQ34" i="28"/>
  <c r="O34" i="28"/>
  <c r="BW34" i="28"/>
  <c r="BM34" i="28"/>
  <c r="BC34" i="28"/>
  <c r="CG34" i="28"/>
  <c r="BW13" i="28"/>
  <c r="AS13" i="28"/>
  <c r="DA13" i="28"/>
  <c r="AI13" i="28"/>
  <c r="CQ13" i="28"/>
  <c r="Y13" i="28"/>
  <c r="BM13" i="28"/>
  <c r="CG13" i="28"/>
  <c r="O13" i="28"/>
  <c r="BC13" i="28"/>
  <c r="CG39" i="28"/>
  <c r="BW39" i="28"/>
  <c r="BM39" i="28"/>
  <c r="BC39" i="28"/>
  <c r="AS39" i="28"/>
  <c r="DA39" i="28"/>
  <c r="AI39" i="28"/>
  <c r="O39" i="28"/>
  <c r="Y39" i="28"/>
  <c r="CQ39" i="28"/>
  <c r="AS29" i="28"/>
  <c r="DA29" i="28"/>
  <c r="AI29" i="28"/>
  <c r="Y29" i="28"/>
  <c r="CQ29" i="28"/>
  <c r="O29" i="28"/>
  <c r="CG29" i="28"/>
  <c r="BW29" i="28"/>
  <c r="BM29" i="28"/>
  <c r="BC29" i="28"/>
  <c r="BP20" i="28"/>
  <c r="BF20" i="28"/>
  <c r="AV20" i="28"/>
  <c r="AL20" i="28"/>
  <c r="CJ20" i="28"/>
  <c r="AB20" i="28"/>
  <c r="R20" i="28"/>
  <c r="BZ20" i="28"/>
  <c r="DD20" i="28"/>
  <c r="CT20" i="28"/>
  <c r="BP12" i="28"/>
  <c r="BF12" i="28"/>
  <c r="R12" i="28"/>
  <c r="AV12" i="28"/>
  <c r="AL12" i="28"/>
  <c r="DD12" i="28"/>
  <c r="AB12" i="28"/>
  <c r="CT12" i="28"/>
  <c r="BZ12" i="28"/>
  <c r="CJ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s="1"/>
  <c r="I72" i="2"/>
  <c r="K32" i="2" s="1"/>
  <c r="I71" i="2"/>
  <c r="K31" i="2" s="1"/>
  <c r="I74" i="2"/>
  <c r="K34" i="2" s="1"/>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KS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J25" i="2" s="1"/>
  <c r="TJ26"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BR39" i="2"/>
  <c r="GP6" i="2"/>
  <c r="GO6" i="2"/>
  <c r="GQ6" i="2"/>
  <c r="FA19" i="2"/>
  <c r="FC19" i="2"/>
  <c r="FB19" i="2"/>
  <c r="EN20" i="2"/>
  <c r="ES20" i="2" s="1"/>
  <c r="EP5" i="2"/>
  <c r="GG7" i="2" s="1"/>
  <c r="GL6" i="2" s="1"/>
  <c r="R38" i="2"/>
  <c r="R39" i="2" s="1"/>
  <c r="CI34" i="2"/>
  <c r="Q39" i="2"/>
  <c r="Q40" i="2" s="1"/>
  <c r="AO38" i="2"/>
  <c r="CI40" i="2"/>
  <c r="CJ28" i="2"/>
  <c r="CN28" i="2" s="1"/>
  <c r="CJ14" i="2"/>
  <c r="CN14" i="2" s="1"/>
  <c r="P13" i="2"/>
  <c r="P14" i="2" s="1"/>
  <c r="S12" i="2"/>
  <c r="Q6" i="2"/>
  <c r="Q7" i="2" s="1"/>
  <c r="CC7" i="2"/>
  <c r="AO5" i="2"/>
  <c r="S19" i="2"/>
  <c r="CC21" i="2"/>
  <c r="AHW20" i="2" l="1"/>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R33" i="2"/>
  <c r="BN13" i="2"/>
  <c r="BM33" i="2"/>
  <c r="BM13" i="2"/>
  <c r="BK13" i="2"/>
  <c r="BJ33" i="2"/>
  <c r="BK33" i="2"/>
  <c r="BL33" i="2"/>
  <c r="AS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BN14" i="2"/>
  <c r="AW34" i="2"/>
  <c r="AR34" i="2"/>
  <c r="AY32" i="2"/>
  <c r="AW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LE40" i="2" l="1"/>
  <c r="LG39" i="2" s="1"/>
  <c r="AY34" i="2"/>
  <c r="AX34" i="2"/>
  <c r="Q34" i="2"/>
  <c r="AT33" i="2"/>
  <c r="AP34" i="2"/>
  <c r="AQ34" i="2"/>
  <c r="BR14" i="2"/>
  <c r="BL14" i="2"/>
  <c r="BS14" i="2"/>
  <c r="BK14" i="2"/>
  <c r="BQ14" i="2"/>
  <c r="BJ14" i="2"/>
  <c r="BM14" i="2"/>
  <c r="BJ13" i="2"/>
  <c r="AS34" i="2"/>
  <c r="AP32" i="2"/>
  <c r="AR32" i="2"/>
  <c r="AQ33" i="2"/>
  <c r="AT32" i="2"/>
  <c r="AX32" i="2"/>
  <c r="AT34" i="2"/>
  <c r="AP33" i="2"/>
  <c r="AR33" i="2"/>
  <c r="AQ32" i="2"/>
  <c r="AS32"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VC34"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LH40" i="2"/>
  <c r="LJ40" i="2"/>
  <c r="LJ39" i="2"/>
  <c r="LG40" i="2"/>
  <c r="LF39" i="2"/>
  <c r="LL39" i="2" s="1"/>
  <c r="LP39" i="2" s="1"/>
  <c r="LN40" i="2"/>
  <c r="LM40" i="2"/>
  <c r="LI40" i="2"/>
  <c r="LF40" i="2"/>
  <c r="LI39" i="2"/>
  <c r="LO40" i="2"/>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AC27"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BO14" i="2"/>
  <c r="BO13" i="2"/>
  <c r="CI21" i="2"/>
  <c r="CI7" i="2"/>
  <c r="BP21" i="2"/>
  <c r="BT21" i="2" s="1"/>
  <c r="BP20" i="2"/>
  <c r="BT20" i="2" s="1"/>
  <c r="BO34" i="2"/>
  <c r="BO33" i="2"/>
  <c r="AU33" i="2"/>
  <c r="BO7" i="2"/>
  <c r="P7" i="2"/>
  <c r="U7" i="2" s="1"/>
  <c r="U34" i="2"/>
  <c r="LH39" i="2" l="1"/>
  <c r="PR7" i="2"/>
  <c r="VA21" i="2"/>
  <c r="VB20" i="2" s="1"/>
  <c r="AD6" i="2"/>
  <c r="UG13" i="2"/>
  <c r="AU34" i="2"/>
  <c r="BO6" i="2"/>
  <c r="AU32" i="2"/>
  <c r="OK28" i="2"/>
  <c r="PJ6" i="2"/>
  <c r="PK7" i="2"/>
  <c r="FT13" i="2"/>
  <c r="FX13" i="2" s="1"/>
  <c r="PL7" i="2"/>
  <c r="FT38" i="2"/>
  <c r="FX38" i="2" s="1"/>
  <c r="YG6" i="2"/>
  <c r="ZE7" i="2" s="1"/>
  <c r="VB6" i="2"/>
  <c r="VC7" i="2"/>
  <c r="ZE5" i="2"/>
  <c r="ZM5" i="2" s="1"/>
  <c r="FT21" i="2"/>
  <c r="FX21" i="2" s="1"/>
  <c r="LL20" i="2"/>
  <c r="LP20" i="2" s="1"/>
  <c r="Y26" i="2"/>
  <c r="AE32" i="2"/>
  <c r="AR27" i="2"/>
  <c r="BG28"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AA28" i="2" s="1"/>
  <c r="W27" i="2"/>
  <c r="AR26" i="2"/>
  <c r="AR28" i="2"/>
  <c r="AP28" i="2"/>
  <c r="KO26" i="2"/>
  <c r="KS28" i="2"/>
  <c r="KN26" i="2"/>
  <c r="KL26" i="2"/>
  <c r="VE7" i="2"/>
  <c r="VJ6" i="2"/>
  <c r="VF6" i="2"/>
  <c r="VC6" i="2"/>
  <c r="VH6" i="2" s="1"/>
  <c r="VL6" i="2" s="1"/>
  <c r="AAG6" i="2"/>
  <c r="AAH6" i="2"/>
  <c r="VB7" i="2"/>
  <c r="VH7" i="2" s="1"/>
  <c r="VL7" i="2" s="1"/>
  <c r="VD7" i="2"/>
  <c r="KQ14" i="2"/>
  <c r="VF7" i="2"/>
  <c r="VE6" i="2"/>
  <c r="YH5" i="2"/>
  <c r="ZY7" i="2" s="1"/>
  <c r="AAB6" i="2" s="1"/>
  <c r="JL21" i="2"/>
  <c r="JQ21"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UY28" i="2" s="1"/>
  <c r="VJ40" i="2"/>
  <c r="VD39" i="2"/>
  <c r="UG27" i="2"/>
  <c r="TJ39" i="2"/>
  <c r="VB40" i="2"/>
  <c r="AAH39" i="2"/>
  <c r="VB33" i="2"/>
  <c r="VK34" i="2"/>
  <c r="VD34" i="2"/>
  <c r="VE34" i="2"/>
  <c r="VE33" i="2"/>
  <c r="VC33" i="2"/>
  <c r="VF33" i="2"/>
  <c r="VF34" i="2"/>
  <c r="VI34" i="2"/>
  <c r="VJ34" i="2"/>
  <c r="TJ33" i="2"/>
  <c r="VB34" i="2"/>
  <c r="VH34" i="2" s="1"/>
  <c r="VL34" i="2" s="1"/>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P19" i="2" s="1"/>
  <c r="AQ28" i="2"/>
  <c r="AP27" i="2"/>
  <c r="Y27" i="2"/>
  <c r="AS28" i="2"/>
  <c r="AU28" i="2" s="1"/>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AID18" i="2" s="1"/>
  <c r="AJU20"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40" i="2" s="1"/>
  <c r="KQ21" i="2"/>
  <c r="KR20" i="2"/>
  <c r="KV20" i="2" s="1"/>
  <c r="AV40" i="2"/>
  <c r="AZ40" i="2" s="1"/>
  <c r="AV38" i="2"/>
  <c r="LM28" i="2"/>
  <c r="LO28" i="2"/>
  <c r="LJ28" i="2"/>
  <c r="LF28" i="2"/>
  <c r="LJ27" i="2"/>
  <c r="LI27" i="2"/>
  <c r="LG27" i="2"/>
  <c r="LF27" i="2"/>
  <c r="LH28" i="2"/>
  <c r="TV37" i="2"/>
  <c r="LK40" i="2"/>
  <c r="TW37" i="2"/>
  <c r="AC32" i="2"/>
  <c r="LN28" i="2"/>
  <c r="LG28" i="2"/>
  <c r="LI28" i="2"/>
  <c r="AD32" i="2"/>
  <c r="LK39"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JX26" i="2" s="1"/>
  <c r="KB26" i="2" s="1"/>
  <c r="GW28" i="2"/>
  <c r="GW27" i="2"/>
  <c r="GT28" i="2"/>
  <c r="GV28" i="2"/>
  <c r="GX28" i="2"/>
  <c r="GV27" i="2"/>
  <c r="GT27" i="2"/>
  <c r="YF5" i="2"/>
  <c r="YK5" i="2" s="1"/>
  <c r="FS14" i="2"/>
  <c r="EW34" i="2"/>
  <c r="TU5" i="2"/>
  <c r="KQ5" i="2"/>
  <c r="EX7" i="2"/>
  <c r="EY7" i="2" s="1"/>
  <c r="TV5" i="2"/>
  <c r="TM26" i="2"/>
  <c r="TH27" i="2"/>
  <c r="FZ21" i="2"/>
  <c r="GC21" i="2"/>
  <c r="GA21" i="2"/>
  <c r="GD21" i="2"/>
  <c r="FY21" i="2"/>
  <c r="GB21"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Z37" i="2" s="1"/>
  <c r="ET40" i="2"/>
  <c r="FC40" i="2"/>
  <c r="EW39" i="2"/>
  <c r="EX37" i="2"/>
  <c r="EU39" i="2"/>
  <c r="EW37" i="2"/>
  <c r="EW40" i="2"/>
  <c r="FB40" i="2"/>
  <c r="AZO14" i="2"/>
  <c r="YK26" i="2"/>
  <c r="AEW20" i="2"/>
  <c r="AFF20" i="2" s="1"/>
  <c r="ADD18" i="2"/>
  <c r="AZO7" i="2"/>
  <c r="AWO13" i="2"/>
  <c r="AWO25" i="2"/>
  <c r="AWO21" i="2"/>
  <c r="QI20" i="2"/>
  <c r="VF20" i="2"/>
  <c r="VB21"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UQ13" i="2"/>
  <c r="UP13" i="2"/>
  <c r="UO13"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JZ21" i="2"/>
  <c r="JY21" i="2"/>
  <c r="JS21" i="2"/>
  <c r="JU21"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T18" i="2"/>
  <c r="JR19" i="2"/>
  <c r="JZ20" i="2"/>
  <c r="JY20" i="2"/>
  <c r="JS19" i="2"/>
  <c r="JT19" i="2"/>
  <c r="JT20" i="2"/>
  <c r="JR18" i="2"/>
  <c r="JU18" i="2"/>
  <c r="JV18" i="2"/>
  <c r="JS20" i="2"/>
  <c r="JU20" i="2"/>
  <c r="JU19" i="2"/>
  <c r="KA20" i="2"/>
  <c r="JV20" i="2"/>
  <c r="JS18"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ADF5" i="2"/>
  <c r="AEW6"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AZ38" i="2"/>
  <c r="EZ19" i="2"/>
  <c r="FD19" i="2" s="1"/>
  <c r="Y4" i="2"/>
  <c r="W32" i="2"/>
  <c r="LL21" i="2"/>
  <c r="LP21" i="2" s="1"/>
  <c r="LQ21" i="2" s="1"/>
  <c r="LK21" i="2"/>
  <c r="EZ20" i="2"/>
  <c r="FD20" i="2" s="1"/>
  <c r="EZ21" i="2"/>
  <c r="FD21" i="2" s="1"/>
  <c r="EZ7" i="2"/>
  <c r="FD7" i="2" s="1"/>
  <c r="GW7" i="2"/>
  <c r="EY19" i="2"/>
  <c r="GY21" i="2"/>
  <c r="GY20" i="2"/>
  <c r="GY34" i="2"/>
  <c r="EY21" i="2"/>
  <c r="GS7" i="2"/>
  <c r="GW6" i="2"/>
  <c r="GV6" i="2"/>
  <c r="GX6" i="2"/>
  <c r="GS6" i="2"/>
  <c r="GT6" i="2"/>
  <c r="GU6" i="2"/>
  <c r="GU7" i="2"/>
  <c r="GT7" i="2"/>
  <c r="GV7" i="2"/>
  <c r="GX7" i="2"/>
  <c r="V38" i="2"/>
  <c r="Z33" i="2"/>
  <c r="X33" i="2"/>
  <c r="Y6" i="2"/>
  <c r="Y31" i="2"/>
  <c r="X4" i="2"/>
  <c r="V4" i="2"/>
  <c r="W4" i="2"/>
  <c r="X5" i="2"/>
  <c r="W31" i="2"/>
  <c r="AT19" i="2"/>
  <c r="AR19" i="2"/>
  <c r="AP20" i="2"/>
  <c r="AT20" i="2"/>
  <c r="X6" i="2"/>
  <c r="Y5" i="2"/>
  <c r="Z31" i="2"/>
  <c r="Z5" i="2"/>
  <c r="X31" i="2"/>
  <c r="X37" i="2"/>
  <c r="V32" i="2"/>
  <c r="W33" i="2"/>
  <c r="V6" i="2"/>
  <c r="W6" i="2"/>
  <c r="Z4" i="2"/>
  <c r="X32" i="2"/>
  <c r="W5" i="2"/>
  <c r="V31" i="2"/>
  <c r="Z32" i="2"/>
  <c r="V33" i="2"/>
  <c r="Y33" i="2"/>
  <c r="Z6" i="2"/>
  <c r="Y32" i="2"/>
  <c r="V5" i="2"/>
  <c r="CE34" i="2"/>
  <c r="CD34" i="2"/>
  <c r="CF34" i="2"/>
  <c r="AE34" i="2"/>
  <c r="AD34" i="2"/>
  <c r="AC34" i="2"/>
  <c r="X34" i="2"/>
  <c r="W34" i="2"/>
  <c r="Z34" i="2"/>
  <c r="V34" i="2"/>
  <c r="Y34" i="2"/>
  <c r="AD7" i="2"/>
  <c r="X7" i="2"/>
  <c r="AE7" i="2"/>
  <c r="W7" i="2"/>
  <c r="AC7" i="2"/>
  <c r="Z7" i="2"/>
  <c r="V7" i="2"/>
  <c r="Y7" i="2"/>
  <c r="AR21" i="2"/>
  <c r="AW21" i="2"/>
  <c r="AQ21" i="2"/>
  <c r="AT21" i="2"/>
  <c r="AE40" i="2"/>
  <c r="AD40" i="2"/>
  <c r="AC40" i="2"/>
  <c r="X40" i="2"/>
  <c r="V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A27" i="2"/>
  <c r="AV28" i="2"/>
  <c r="AZ28" i="2" s="1"/>
  <c r="BP13" i="2"/>
  <c r="BT13" i="2" s="1"/>
  <c r="AA19" i="2"/>
  <c r="BP7" i="2"/>
  <c r="BT7" i="2" s="1"/>
  <c r="AV7" i="2"/>
  <c r="AB14" i="2"/>
  <c r="AF14" i="2" s="1"/>
  <c r="AB21" i="2"/>
  <c r="AF21" i="2" s="1"/>
  <c r="AB28" i="2"/>
  <c r="AF28" i="2" s="1"/>
  <c r="AB27" i="2"/>
  <c r="AF27" i="2" s="1"/>
  <c r="AA20" i="2"/>
  <c r="AV27" i="2"/>
  <c r="AB19" i="2"/>
  <c r="AF19" i="2" s="1"/>
  <c r="AB18" i="2"/>
  <c r="AB20" i="2"/>
  <c r="AF20" i="2" s="1"/>
  <c r="AB13" i="2"/>
  <c r="AF13" i="2" s="1"/>
  <c r="AU5" i="2"/>
  <c r="AU6" i="2"/>
  <c r="AV6" i="2"/>
  <c r="AV5" i="2"/>
  <c r="AU7" i="2"/>
  <c r="AB11" i="2"/>
  <c r="AA13" i="2"/>
  <c r="AA25" i="2"/>
  <c r="AB12" i="2"/>
  <c r="AF12" i="2" s="1"/>
  <c r="AA26" i="2"/>
  <c r="AA12" i="2"/>
  <c r="AA11" i="2"/>
  <c r="AV33" i="2"/>
  <c r="AA14" i="2"/>
  <c r="AA21" i="2"/>
  <c r="CU14" i="2"/>
  <c r="CV14" i="2"/>
  <c r="CC30" i="2"/>
  <c r="PO5" i="2" l="1"/>
  <c r="AAH7" i="2"/>
  <c r="AAG7" i="2"/>
  <c r="AAD6" i="2"/>
  <c r="AAB7" i="2"/>
  <c r="AAA7" i="2"/>
  <c r="EY33" i="2"/>
  <c r="JX25" i="2"/>
  <c r="KB25" i="2" s="1"/>
  <c r="VE21" i="2"/>
  <c r="VC20" i="2"/>
  <c r="VH20" i="2" s="1"/>
  <c r="VL20" i="2" s="1"/>
  <c r="VD20" i="2"/>
  <c r="VK21" i="2"/>
  <c r="VD21" i="2"/>
  <c r="VF21" i="2"/>
  <c r="VC21" i="2"/>
  <c r="VI21" i="2"/>
  <c r="VE20" i="2"/>
  <c r="VJ21" i="2"/>
  <c r="AAG28" i="2"/>
  <c r="AAI28" i="2"/>
  <c r="AIB31" i="2"/>
  <c r="FZ5" i="2"/>
  <c r="GB6" i="2"/>
  <c r="ZE14" i="2"/>
  <c r="ZW14" i="2" s="1"/>
  <c r="ZN5" i="2"/>
  <c r="ZO5" i="2"/>
  <c r="ZZ21" i="2"/>
  <c r="YG7" i="2"/>
  <c r="AAB20" i="2"/>
  <c r="PO12" i="2"/>
  <c r="JX33" i="2"/>
  <c r="KB33" i="2" s="1"/>
  <c r="AU26" i="2"/>
  <c r="VG6" i="2"/>
  <c r="AB26" i="2"/>
  <c r="AF26" i="2" s="1"/>
  <c r="Z37" i="2"/>
  <c r="Y37" i="2"/>
  <c r="AU12" i="2"/>
  <c r="V39" i="2"/>
  <c r="AP21" i="2"/>
  <c r="X38" i="2"/>
  <c r="W39" i="2"/>
  <c r="Z38" i="2"/>
  <c r="Z39" i="2"/>
  <c r="KQ26" i="2"/>
  <c r="AQ20" i="2"/>
  <c r="JX27" i="2"/>
  <c r="KB27" i="2" s="1"/>
  <c r="W37" i="2"/>
  <c r="X39" i="2"/>
  <c r="AD39" i="2"/>
  <c r="AE39" i="2"/>
  <c r="AS21" i="2"/>
  <c r="AS19" i="2"/>
  <c r="W38" i="2"/>
  <c r="Y39" i="2"/>
  <c r="AX21" i="2"/>
  <c r="AC39" i="2"/>
  <c r="AY21" i="2"/>
  <c r="AS20" i="2"/>
  <c r="EZ34" i="2"/>
  <c r="FD34" i="2" s="1"/>
  <c r="Y40" i="2"/>
  <c r="AQ19" i="2"/>
  <c r="Z40" i="2"/>
  <c r="Y38" i="2"/>
  <c r="AR20" i="2"/>
  <c r="V37" i="2"/>
  <c r="EZ33" i="2"/>
  <c r="FD33" i="2" s="1"/>
  <c r="FL54" i="2"/>
  <c r="FM54" i="2" s="1"/>
  <c r="FZ54" i="2" s="1"/>
  <c r="FL61" i="2"/>
  <c r="FM61" i="2" s="1"/>
  <c r="GE61" i="2" s="1"/>
  <c r="GE21" i="2" s="1"/>
  <c r="UN7" i="2"/>
  <c r="UR7" i="2" s="1"/>
  <c r="EZ28" i="2"/>
  <c r="FD28" i="2" s="1"/>
  <c r="UJ12" i="2"/>
  <c r="UY14" i="2"/>
  <c r="YU26" i="2"/>
  <c r="AEK19" i="2"/>
  <c r="OT32" i="2"/>
  <c r="UO20" i="2"/>
  <c r="UP27" i="2"/>
  <c r="AEM12" i="2"/>
  <c r="ZG6" i="2"/>
  <c r="ZW7" i="2"/>
  <c r="OW6" i="2"/>
  <c r="ZM20" i="2"/>
  <c r="JR38" i="2"/>
  <c r="ZM12" i="2"/>
  <c r="LL27" i="2"/>
  <c r="LP27" i="2" s="1"/>
  <c r="UJ21" i="2"/>
  <c r="UY21" i="2"/>
  <c r="ZR40" i="2"/>
  <c r="ZW40" i="2"/>
  <c r="YT38" i="2"/>
  <c r="YU31" i="2"/>
  <c r="ZO26" i="2"/>
  <c r="JT21" i="2"/>
  <c r="PO7" i="2"/>
  <c r="PH47" i="2" s="1"/>
  <c r="PI47" i="2" s="1"/>
  <c r="PS47" i="2" s="1"/>
  <c r="YU25" i="2"/>
  <c r="JT12" i="2"/>
  <c r="UJ39" i="2"/>
  <c r="UY40" i="2"/>
  <c r="JU5" i="2"/>
  <c r="KN38" i="2"/>
  <c r="UK33" i="2"/>
  <c r="UY34"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E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H26" i="2" s="1"/>
  <c r="UI32" i="2"/>
  <c r="UI33" i="2"/>
  <c r="AAD7" i="2"/>
  <c r="AAI7" i="2"/>
  <c r="AAA6" i="2"/>
  <c r="QP6" i="2"/>
  <c r="QO6" i="2"/>
  <c r="UO27" i="2"/>
  <c r="AAG20" i="2"/>
  <c r="QT7" i="2"/>
  <c r="VM27" i="2"/>
  <c r="QQ7" i="2"/>
  <c r="AAD20" i="2"/>
  <c r="QT6" i="2"/>
  <c r="QR6" i="2"/>
  <c r="QS7" i="2"/>
  <c r="QP7" i="2"/>
  <c r="VM6" i="2"/>
  <c r="VM7" i="2"/>
  <c r="QO34" i="2"/>
  <c r="LU7" i="2"/>
  <c r="AAC6" i="2"/>
  <c r="AAE6" i="2" s="1"/>
  <c r="LR6" i="2"/>
  <c r="UK34" i="2"/>
  <c r="YH6" i="2"/>
  <c r="LU6" i="2"/>
  <c r="LT6" i="2"/>
  <c r="LT7" i="2"/>
  <c r="LQ6" i="2"/>
  <c r="LS7" i="2"/>
  <c r="LS6" i="2"/>
  <c r="QJ28" i="2"/>
  <c r="QN28" i="2" s="1"/>
  <c r="QO28" i="2" s="1"/>
  <c r="ADE12" i="2"/>
  <c r="AEC13" i="2" s="1"/>
  <c r="AEL13" i="2" s="1"/>
  <c r="AB25" i="2"/>
  <c r="UJ34" i="2"/>
  <c r="UI34" i="2"/>
  <c r="EZ27" i="2"/>
  <c r="FD27" i="2" s="1"/>
  <c r="KQ28" i="2"/>
  <c r="VG7" i="2"/>
  <c r="VP6" i="2" s="1"/>
  <c r="AAC28" i="2"/>
  <c r="YS38" i="2"/>
  <c r="ADF38" i="2"/>
  <c r="AEW40" i="2" s="1"/>
  <c r="AFB39" i="2" s="1"/>
  <c r="AAI27" i="2"/>
  <c r="YU38" i="2"/>
  <c r="AAB28" i="2"/>
  <c r="ZZ28" i="2"/>
  <c r="AAC27" i="2"/>
  <c r="AAA27" i="2"/>
  <c r="AAG27" i="2"/>
  <c r="ZN12" i="2"/>
  <c r="KJ53" i="2"/>
  <c r="KK53" i="2" s="1"/>
  <c r="KR28" i="2"/>
  <c r="KV28" i="2" s="1"/>
  <c r="VQ28" i="2"/>
  <c r="AV26" i="2"/>
  <c r="PP21" i="2"/>
  <c r="PT21" i="2" s="1"/>
  <c r="AAB27" i="2"/>
  <c r="KZ12" i="2"/>
  <c r="KJ61" i="2"/>
  <c r="KK61" i="2" s="1"/>
  <c r="KT61" i="2" s="1"/>
  <c r="GD7" i="2"/>
  <c r="EZ14" i="2"/>
  <c r="FD14" i="2" s="1"/>
  <c r="FY7" i="2"/>
  <c r="GC7" i="2"/>
  <c r="FL47" i="2"/>
  <c r="FM47" i="2" s="1"/>
  <c r="GB7" i="2"/>
  <c r="GA7" i="2"/>
  <c r="ZZ27" i="2"/>
  <c r="GC6" i="2"/>
  <c r="AAD27" i="2"/>
  <c r="JV19" i="2"/>
  <c r="JW19" i="2" s="1"/>
  <c r="JR20" i="2"/>
  <c r="JX20" i="2" s="1"/>
  <c r="KB20" i="2" s="1"/>
  <c r="AAD28" i="2"/>
  <c r="AAA28" i="2"/>
  <c r="JR21" i="2"/>
  <c r="FZ7" i="2"/>
  <c r="KQ27" i="2"/>
  <c r="UO34" i="2"/>
  <c r="UL34" i="2"/>
  <c r="TI34" i="2"/>
  <c r="UH33" i="2"/>
  <c r="UN33" i="2" s="1"/>
  <c r="UR33" i="2" s="1"/>
  <c r="UQ34" i="2"/>
  <c r="ADF32" i="2"/>
  <c r="ADF33" i="2" s="1"/>
  <c r="UJ33" i="2"/>
  <c r="UP34" i="2"/>
  <c r="UH34" i="2"/>
  <c r="UN34" i="2" s="1"/>
  <c r="UR34" i="2" s="1"/>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VM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U40"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UT40" i="2"/>
  <c r="UZ40"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X40" i="2"/>
  <c r="UN40" i="2"/>
  <c r="UR40" i="2" s="1"/>
  <c r="US40" i="2"/>
  <c r="UI40" i="2"/>
  <c r="UL39" i="2"/>
  <c r="OQ32" i="2"/>
  <c r="UL19" i="2"/>
  <c r="KA6" i="2"/>
  <c r="JR4" i="2"/>
  <c r="JT7" i="2"/>
  <c r="JT5" i="2"/>
  <c r="JS6" i="2"/>
  <c r="JY6" i="2"/>
  <c r="OW33" i="2"/>
  <c r="UK19" i="2"/>
  <c r="JS4" i="2"/>
  <c r="JS5" i="2"/>
  <c r="JV6" i="2"/>
  <c r="JU6" i="2"/>
  <c r="JS7" i="2"/>
  <c r="JU7" i="2"/>
  <c r="JV7" i="2"/>
  <c r="OP34" i="2"/>
  <c r="UI38" i="2"/>
  <c r="UQ40" i="2"/>
  <c r="UF80" i="2"/>
  <c r="UG80" i="2" s="1"/>
  <c r="UO80" i="2" s="1"/>
  <c r="UL40" i="2"/>
  <c r="UV40" i="2"/>
  <c r="UW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N32" i="2"/>
  <c r="UR32" i="2" s="1"/>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Z26" i="2"/>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KC27"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VG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W20" i="2"/>
  <c r="JW18" i="2"/>
  <c r="JX19" i="2"/>
  <c r="TO39" i="2"/>
  <c r="TP39" i="2"/>
  <c r="TV39" i="2"/>
  <c r="TN39" i="2"/>
  <c r="TQ39" i="2"/>
  <c r="TW39" i="2"/>
  <c r="TU39" i="2"/>
  <c r="TR39" i="2"/>
  <c r="TQ37" i="2"/>
  <c r="BBL28" i="2"/>
  <c r="BBL13" i="2"/>
  <c r="ADF27" i="2"/>
  <c r="AEW28" i="2"/>
  <c r="OY21" i="2"/>
  <c r="OP21" i="2"/>
  <c r="OQ21" i="2"/>
  <c r="OW21" i="2"/>
  <c r="OX21" i="2"/>
  <c r="OS21" i="2"/>
  <c r="OT21" i="2"/>
  <c r="OR21" i="2"/>
  <c r="OR12" i="2"/>
  <c r="JW21"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FE6" i="2"/>
  <c r="AFG6" i="2"/>
  <c r="AFF6" i="2"/>
  <c r="ARU13" i="2"/>
  <c r="ARU11" i="2"/>
  <c r="ARU12" i="2"/>
  <c r="ARU14" i="2"/>
  <c r="AWO67" i="2"/>
  <c r="AFE33" i="2"/>
  <c r="AFF33" i="2"/>
  <c r="AFG33" i="2"/>
  <c r="YS5" i="2"/>
  <c r="YU5" i="2"/>
  <c r="YT5" i="2"/>
  <c r="ARU18" i="2"/>
  <c r="ARU20" i="2"/>
  <c r="ARU21" i="2"/>
  <c r="ARU19" i="2"/>
  <c r="ZO14" i="2"/>
  <c r="ZJ14" i="2"/>
  <c r="ZI14" i="2"/>
  <c r="ZH14" i="2"/>
  <c r="ZN14"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FD37" i="2"/>
  <c r="GZ21" i="2"/>
  <c r="BY39" i="2"/>
  <c r="BC28" i="2"/>
  <c r="BF28" i="2"/>
  <c r="BE28" i="2"/>
  <c r="BD28" i="2"/>
  <c r="BB28" i="2"/>
  <c r="BA28" i="2"/>
  <c r="BB26" i="2"/>
  <c r="BB27" i="2"/>
  <c r="BF27" i="2"/>
  <c r="GZ40" i="2"/>
  <c r="GZ20" i="2"/>
  <c r="GZ39" i="2"/>
  <c r="GZ27" i="2"/>
  <c r="GZ28"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38" i="2"/>
  <c r="AA7" i="2"/>
  <c r="AA32" i="2"/>
  <c r="AB5" i="2"/>
  <c r="AF5" i="2" s="1"/>
  <c r="AB4" i="2"/>
  <c r="AA37" i="2"/>
  <c r="AA39" i="2"/>
  <c r="AA34" i="2"/>
  <c r="CU21" i="2"/>
  <c r="CV21" i="2"/>
  <c r="PU47" i="2" l="1"/>
  <c r="QA47" i="2" s="1"/>
  <c r="PY47" i="2"/>
  <c r="PQ47" i="2"/>
  <c r="VG21" i="2"/>
  <c r="AFG27" i="2"/>
  <c r="AFF27" i="2"/>
  <c r="AFA27" i="2"/>
  <c r="AAF7" i="2"/>
  <c r="AAJ7" i="2" s="1"/>
  <c r="AAF21" i="2"/>
  <c r="AAJ21" i="2" s="1"/>
  <c r="GD61" i="2"/>
  <c r="ZG13" i="2"/>
  <c r="ZH12" i="2"/>
  <c r="ZJ13" i="2"/>
  <c r="ZK13" i="2" s="1"/>
  <c r="ZM14" i="2"/>
  <c r="ZG12" i="2"/>
  <c r="ZH13" i="2"/>
  <c r="ZJ12" i="2"/>
  <c r="ZF14" i="2"/>
  <c r="ZG14" i="2"/>
  <c r="ZI12" i="2"/>
  <c r="ZF12" i="2"/>
  <c r="ZF13" i="2"/>
  <c r="FW61" i="2"/>
  <c r="FY61" i="2"/>
  <c r="GA61" i="2"/>
  <c r="GC61" i="2"/>
  <c r="FO61" i="2"/>
  <c r="FP61" i="2"/>
  <c r="FZ61" i="2"/>
  <c r="FU61" i="2"/>
  <c r="FT61" i="2"/>
  <c r="FX61" i="2" s="1"/>
  <c r="FN61" i="2"/>
  <c r="FN54" i="2"/>
  <c r="FY54" i="2"/>
  <c r="FV54" i="2"/>
  <c r="FP54" i="2"/>
  <c r="GB54" i="2"/>
  <c r="FT54" i="2"/>
  <c r="FX54" i="2" s="1"/>
  <c r="FW54" i="2"/>
  <c r="GE54" i="2"/>
  <c r="GD54" i="2"/>
  <c r="GA54" i="2"/>
  <c r="FO54" i="2"/>
  <c r="FU54" i="2"/>
  <c r="GC54" i="2"/>
  <c r="FV61" i="2"/>
  <c r="GB61" i="2"/>
  <c r="ZF28" i="2"/>
  <c r="ZJ27" i="2"/>
  <c r="ZF26" i="2"/>
  <c r="AEW34" i="2"/>
  <c r="AFB33" i="2" s="1"/>
  <c r="ZH27" i="2"/>
  <c r="AJA5" i="2"/>
  <c r="AJJ5" i="2" s="1"/>
  <c r="ZM28" i="2"/>
  <c r="ZJ28" i="2"/>
  <c r="ZO28" i="2"/>
  <c r="ZI26" i="2"/>
  <c r="ZN28" i="2"/>
  <c r="ZG28" i="2"/>
  <c r="ZL28" i="2" s="1"/>
  <c r="ZP28" i="2" s="1"/>
  <c r="ZG27" i="2"/>
  <c r="AJA6" i="2"/>
  <c r="AJJ6" i="2" s="1"/>
  <c r="ZH28" i="2"/>
  <c r="ZG26" i="2"/>
  <c r="ZI28" i="2"/>
  <c r="ZF27" i="2"/>
  <c r="ZJ26" i="2"/>
  <c r="AJU21" i="2"/>
  <c r="AJX20" i="2" s="1"/>
  <c r="PR47" i="2"/>
  <c r="PZ47" i="2"/>
  <c r="PV47" i="2"/>
  <c r="PX47" i="2"/>
  <c r="PW47" i="2"/>
  <c r="AY53" i="2"/>
  <c r="AIC13" i="2"/>
  <c r="AIC14" i="2" s="1"/>
  <c r="AY78" i="2"/>
  <c r="JX40" i="2"/>
  <c r="KB40" i="2" s="1"/>
  <c r="AS80" i="2"/>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E20" i="2"/>
  <c r="AAF28" i="2"/>
  <c r="AAJ28" i="2" s="1"/>
  <c r="VO20" i="2"/>
  <c r="KL54" i="2"/>
  <c r="KR54" i="2" s="1"/>
  <c r="KV54" i="2" s="1"/>
  <c r="KN54" i="2"/>
  <c r="KS54" i="2"/>
  <c r="AJA12" i="2"/>
  <c r="ADE13" i="2"/>
  <c r="AEC14" i="2" s="1"/>
  <c r="AEE13" i="2" s="1"/>
  <c r="UN14" i="2"/>
  <c r="UR14" i="2" s="1"/>
  <c r="ZL14" i="2"/>
  <c r="ZP14" i="2" s="1"/>
  <c r="PH54" i="2"/>
  <c r="PI54" i="2" s="1"/>
  <c r="PR54" i="2" s="1"/>
  <c r="KM54" i="2"/>
  <c r="KU54" i="2"/>
  <c r="KO54" i="2"/>
  <c r="KU52" i="2"/>
  <c r="KT52" i="2"/>
  <c r="AAE21" i="2"/>
  <c r="ANB4" i="2"/>
  <c r="AOS6" i="2" s="1"/>
  <c r="APA6" i="2" s="1"/>
  <c r="AAE7" i="2"/>
  <c r="VM20" i="2"/>
  <c r="AW78" i="2"/>
  <c r="AW80" i="2"/>
  <c r="AIO25" i="2"/>
  <c r="VP7" i="2"/>
  <c r="PU33" i="2"/>
  <c r="PU34" i="2"/>
  <c r="PY34" i="2"/>
  <c r="US34" i="2"/>
  <c r="PW34" i="2"/>
  <c r="PV34" i="2"/>
  <c r="PZ34" i="2"/>
  <c r="PJ74" i="2"/>
  <c r="PK74" i="2"/>
  <c r="PL74" i="2"/>
  <c r="PP74" i="2"/>
  <c r="PT74" i="2" s="1"/>
  <c r="PQ74" i="2"/>
  <c r="PR74" i="2"/>
  <c r="PS74" i="2"/>
  <c r="PX34" i="2"/>
  <c r="AAF6" i="2"/>
  <c r="AAJ6" i="2" s="1"/>
  <c r="AAK6" i="2" s="1"/>
  <c r="FP68" i="2"/>
  <c r="FN68" i="2"/>
  <c r="FT68" i="2" s="1"/>
  <c r="FX68" i="2" s="1"/>
  <c r="FO68" i="2"/>
  <c r="PX28" i="2"/>
  <c r="PY28" i="2"/>
  <c r="PW28" i="2"/>
  <c r="PZ28" i="2"/>
  <c r="PU28" i="2"/>
  <c r="PV28" i="2"/>
  <c r="PH68" i="2"/>
  <c r="PI68" i="2" s="1"/>
  <c r="PK68" i="2" s="1"/>
  <c r="UN28" i="2"/>
  <c r="UR28" i="2" s="1"/>
  <c r="LV28" i="2"/>
  <c r="LS27" i="2"/>
  <c r="AIG19" i="2"/>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C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A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F74" i="2"/>
  <c r="UG74" i="2" s="1"/>
  <c r="UX34" i="2"/>
  <c r="UW34" i="2"/>
  <c r="UT34" i="2"/>
  <c r="UV34"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Q20" i="2"/>
  <c r="VQ21" i="2"/>
  <c r="VN20" i="2"/>
  <c r="VR20"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P13"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A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UV80" i="2"/>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UP80" i="2"/>
  <c r="GZ13" i="2"/>
  <c r="KE26" i="2"/>
  <c r="JW7" i="2"/>
  <c r="UH80" i="2"/>
  <c r="UJ80" i="2"/>
  <c r="UU80" i="2"/>
  <c r="UW80" i="2"/>
  <c r="UI80" i="2"/>
  <c r="UM40" i="2"/>
  <c r="LR34" i="2"/>
  <c r="LQ33" i="2"/>
  <c r="LQ34" i="2"/>
  <c r="LU33" i="2"/>
  <c r="LV33" i="2"/>
  <c r="LR33" i="2"/>
  <c r="LS33" i="2"/>
  <c r="OU7" i="2"/>
  <c r="FR74" i="2"/>
  <c r="FP72" i="2"/>
  <c r="KC26" i="2"/>
  <c r="AEK20" i="2"/>
  <c r="UQ80" i="2"/>
  <c r="UN80" i="2"/>
  <c r="UR80" i="2" s="1"/>
  <c r="US80" i="2"/>
  <c r="AMZ37" i="2"/>
  <c r="AMZ38" i="2" s="1"/>
  <c r="UT80" i="2"/>
  <c r="UX80" i="2"/>
  <c r="UY80" i="2"/>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UF61" i="2" s="1"/>
  <c r="UG61" i="2" s="1"/>
  <c r="PJ45" i="2"/>
  <c r="ADR11" i="2"/>
  <c r="ANA31" i="2"/>
  <c r="ADQ31" i="2"/>
  <c r="FV59" i="2"/>
  <c r="UN20" i="2"/>
  <c r="UR20" i="2" s="1"/>
  <c r="KU59" i="2"/>
  <c r="KM59" i="2"/>
  <c r="KS59" i="2"/>
  <c r="KE25" i="2"/>
  <c r="ADQ11" i="2"/>
  <c r="UF73" i="2"/>
  <c r="UG73" i="2" s="1"/>
  <c r="UQ73" i="2" s="1"/>
  <c r="UF72" i="2"/>
  <c r="UG72" i="2" s="1"/>
  <c r="UP72" i="2" s="1"/>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UT33" i="2"/>
  <c r="UX33" i="2"/>
  <c r="UW33" i="2"/>
  <c r="UV33" i="2"/>
  <c r="UU33" i="2"/>
  <c r="US33" i="2"/>
  <c r="UW32" i="2"/>
  <c r="UX32" i="2"/>
  <c r="UT32" i="2"/>
  <c r="US32" i="2"/>
  <c r="UV32" i="2"/>
  <c r="VQ14" i="2"/>
  <c r="VO14" i="2"/>
  <c r="VN14" i="2"/>
  <c r="UU32"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JP61" i="2"/>
  <c r="JQ61"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JP60" i="2"/>
  <c r="JQ60" i="2" s="1"/>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AIO19" i="2"/>
  <c r="AIQ19" i="2"/>
  <c r="AIP19"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C27" i="2" s="1"/>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JP59" i="2"/>
  <c r="JQ59" i="2" s="1"/>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JP58" i="2"/>
  <c r="JQ58" i="2" s="1"/>
  <c r="TL58" i="2"/>
  <c r="TM58" i="2" s="1"/>
  <c r="BBM52" i="2"/>
  <c r="BBO12" i="2" s="1"/>
  <c r="AIG39" i="2"/>
  <c r="AIB40" i="2"/>
  <c r="AIG40" i="2" s="1"/>
  <c r="AJI6" i="2"/>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T57" i="2"/>
  <c r="Z58" i="2"/>
  <c r="W58" i="2"/>
  <c r="X58" i="2"/>
  <c r="AD58" i="2"/>
  <c r="Z68" i="2"/>
  <c r="AE68" i="2"/>
  <c r="AC68" i="2"/>
  <c r="X68" i="2"/>
  <c r="W68" i="2"/>
  <c r="Y68" i="2"/>
  <c r="V68" i="2"/>
  <c r="AD68" i="2"/>
  <c r="AD53" i="2"/>
  <c r="W53" i="2"/>
  <c r="AE53" i="2"/>
  <c r="V53" i="2"/>
  <c r="AC53" i="2"/>
  <c r="Y53" i="2"/>
  <c r="X53" i="2"/>
  <c r="Z53" i="2"/>
  <c r="AN43" i="2"/>
  <c r="AN64"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B61" i="2" s="1"/>
  <c r="AF61" i="2" s="1"/>
  <c r="AE61" i="2"/>
  <c r="Y61" i="2"/>
  <c r="W66" i="2"/>
  <c r="AD66" i="2"/>
  <c r="V66" i="2"/>
  <c r="X66" i="2"/>
  <c r="Z66" i="2"/>
  <c r="AC66" i="2"/>
  <c r="Y66" i="2"/>
  <c r="AE66" i="2"/>
  <c r="X51" i="2"/>
  <c r="AD51" i="2"/>
  <c r="AC51" i="2"/>
  <c r="Y51" i="2"/>
  <c r="V51" i="2"/>
  <c r="T50"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AI7"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PO46" i="2" l="1"/>
  <c r="AOS21" i="2"/>
  <c r="AEY33" i="2"/>
  <c r="AFA33" i="2"/>
  <c r="AFC33" i="2" s="1"/>
  <c r="AKE21" i="2"/>
  <c r="AEX34" i="2"/>
  <c r="AJV21" i="2"/>
  <c r="AFE34" i="2"/>
  <c r="AJZ21" i="2"/>
  <c r="AFB34" i="2"/>
  <c r="AFA34" i="2"/>
  <c r="AJW21" i="2"/>
  <c r="AEY34" i="2"/>
  <c r="AJW20" i="2"/>
  <c r="AJX21" i="2"/>
  <c r="AEZ34" i="2"/>
  <c r="AJY21" i="2"/>
  <c r="AFF34" i="2"/>
  <c r="AKD21" i="2"/>
  <c r="AFG34" i="2"/>
  <c r="AEX33" i="2"/>
  <c r="AKC21" i="2"/>
  <c r="US38" i="2"/>
  <c r="ZK12" i="2"/>
  <c r="AJV20" i="2"/>
  <c r="AKB20" i="2" s="1"/>
  <c r="AKF20" i="2" s="1"/>
  <c r="AEZ33" i="2"/>
  <c r="AAK21" i="2"/>
  <c r="FA68" i="2"/>
  <c r="AJK6" i="2"/>
  <c r="AED14" i="2"/>
  <c r="AED13" i="2"/>
  <c r="PJ61" i="2"/>
  <c r="PS61" i="2"/>
  <c r="UF78" i="2"/>
  <c r="UG78" i="2" s="1"/>
  <c r="UP78" i="2" s="1"/>
  <c r="FA51" i="2"/>
  <c r="FC51" i="2"/>
  <c r="PJ68" i="2"/>
  <c r="PP68" i="2" s="1"/>
  <c r="PT68" i="2" s="1"/>
  <c r="PQ68" i="2"/>
  <c r="PR68" i="2"/>
  <c r="PS68" i="2"/>
  <c r="APC6" i="2"/>
  <c r="APB6" i="2"/>
  <c r="AJZ20" i="2"/>
  <c r="AJY20" i="2"/>
  <c r="AAK20" i="2"/>
  <c r="FC54" i="2"/>
  <c r="YT13" i="2"/>
  <c r="YM13" i="2"/>
  <c r="AJI5" i="2"/>
  <c r="AIB28" i="2"/>
  <c r="AIG28" i="2" s="1"/>
  <c r="AJK5" i="2"/>
  <c r="FT78" i="2"/>
  <c r="FX78" i="2" s="1"/>
  <c r="UV39" i="2"/>
  <c r="UT38" i="2"/>
  <c r="FA67" i="2"/>
  <c r="FC44" i="2"/>
  <c r="FB44" i="2"/>
  <c r="ZL12" i="2"/>
  <c r="ZP12" i="2" s="1"/>
  <c r="YO11" i="2"/>
  <c r="YM11" i="2"/>
  <c r="FB52" i="2"/>
  <c r="AAP21" i="2"/>
  <c r="UF79" i="2"/>
  <c r="UG79" i="2" s="1"/>
  <c r="UP79" i="2" s="1"/>
  <c r="AAL20" i="2"/>
  <c r="ZL13" i="2"/>
  <c r="ZP13" i="2" s="1"/>
  <c r="AAN20" i="2"/>
  <c r="AAO20" i="2"/>
  <c r="AAM20" i="2"/>
  <c r="AAN21" i="2"/>
  <c r="AAM21" i="2"/>
  <c r="AAP20" i="2"/>
  <c r="AAL21" i="2"/>
  <c r="FB46" i="2"/>
  <c r="US39" i="2"/>
  <c r="EX45" i="2"/>
  <c r="AJX6" i="2"/>
  <c r="UW39" i="2"/>
  <c r="AAK7" i="2"/>
  <c r="FB47" i="2"/>
  <c r="UX39" i="2"/>
  <c r="UT39" i="2"/>
  <c r="UW38" i="2"/>
  <c r="ZK26" i="2"/>
  <c r="UV38" i="2"/>
  <c r="ANN25" i="2"/>
  <c r="ANO25" i="2"/>
  <c r="UX38" i="2"/>
  <c r="AMZ26" i="2"/>
  <c r="ANE26" i="2" s="1"/>
  <c r="ANM26" i="2" s="1"/>
  <c r="UU38" i="2"/>
  <c r="UU39" i="2"/>
  <c r="AJX34" i="2"/>
  <c r="AKE34" i="2"/>
  <c r="AJZ7" i="2"/>
  <c r="AJW7" i="2"/>
  <c r="ET44" i="2"/>
  <c r="AKD7" i="2"/>
  <c r="AKE7" i="2"/>
  <c r="AJA14" i="2"/>
  <c r="AJE13" i="2" s="1"/>
  <c r="FC46" i="2"/>
  <c r="ET46" i="2"/>
  <c r="ET45" i="2"/>
  <c r="FB45" i="2"/>
  <c r="EW46" i="2"/>
  <c r="AAE40" i="2"/>
  <c r="ZK27" i="2"/>
  <c r="PA33" i="2"/>
  <c r="FT79" i="2"/>
  <c r="FX79" i="2" s="1"/>
  <c r="AEF12" i="2"/>
  <c r="AEL14" i="2"/>
  <c r="AEM14" i="2"/>
  <c r="AEG14" i="2"/>
  <c r="AEH12" i="2"/>
  <c r="AEG12" i="2"/>
  <c r="PD34" i="2"/>
  <c r="ZK28" i="2"/>
  <c r="APC39" i="2"/>
  <c r="FC80" i="2"/>
  <c r="AOG12" i="2"/>
  <c r="TT25" i="2"/>
  <c r="TX25" i="2" s="1"/>
  <c r="KQ67" i="2"/>
  <c r="EX52" i="2"/>
  <c r="FS54" i="2"/>
  <c r="FA74" i="2"/>
  <c r="AU66" i="2"/>
  <c r="AIG26" i="2"/>
  <c r="AIQ26" i="2" s="1"/>
  <c r="AN76" i="2"/>
  <c r="KQ60" i="2"/>
  <c r="YR32" i="2"/>
  <c r="YV32" i="2" s="1"/>
  <c r="EV45" i="2"/>
  <c r="PF33" i="2"/>
  <c r="FT45" i="2"/>
  <c r="FX45" i="2" s="1"/>
  <c r="EU46" i="2"/>
  <c r="EZ46" i="2" s="1"/>
  <c r="FD46" i="2" s="1"/>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AEI13" i="2" s="1"/>
  <c r="EU44" i="2"/>
  <c r="EU45" i="2"/>
  <c r="FA72" i="2"/>
  <c r="EV46" i="2"/>
  <c r="FC47" i="2"/>
  <c r="PR61" i="2"/>
  <c r="AEE14" i="2"/>
  <c r="AEF14" i="2"/>
  <c r="YN11" i="2"/>
  <c r="YN13" i="2"/>
  <c r="YO13" i="2"/>
  <c r="YQ13" i="2" s="1"/>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N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H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AOT20" i="2" s="1"/>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Q74" i="2"/>
  <c r="UP74" i="2"/>
  <c r="UH74" i="2"/>
  <c r="UJ74" i="2"/>
  <c r="UI74" i="2"/>
  <c r="UN74" i="2"/>
  <c r="UR74" i="2" s="1"/>
  <c r="UO74" i="2"/>
  <c r="UP61" i="2"/>
  <c r="UJ61" i="2"/>
  <c r="UH61" i="2"/>
  <c r="UV61" i="2"/>
  <c r="UW61" i="2"/>
  <c r="UY61" i="2"/>
  <c r="UI61" i="2"/>
  <c r="UX61" i="2"/>
  <c r="UU61" i="2"/>
  <c r="UO61" i="2"/>
  <c r="UQ61" i="2"/>
  <c r="UT61" i="2"/>
  <c r="UN61" i="2"/>
  <c r="UR61" i="2" s="1"/>
  <c r="US61" i="2"/>
  <c r="UW21" i="2"/>
  <c r="UT21" i="2"/>
  <c r="US21" i="2"/>
  <c r="UU21" i="2"/>
  <c r="UV21" i="2"/>
  <c r="UX21" i="2"/>
  <c r="ARZ4" i="2"/>
  <c r="ARZ5" i="2" s="1"/>
  <c r="KR46" i="2"/>
  <c r="KV46" i="2" s="1"/>
  <c r="KW47" i="2" s="1"/>
  <c r="AKB21" i="2"/>
  <c r="AKF21" i="2" s="1"/>
  <c r="AKG20" i="2" s="1"/>
  <c r="ZL39" i="2"/>
  <c r="ZP39" i="2" s="1"/>
  <c r="US28" i="2"/>
  <c r="UW28" i="2"/>
  <c r="UX28" i="2"/>
  <c r="UV28" i="2"/>
  <c r="UT28" i="2"/>
  <c r="UU28" i="2"/>
  <c r="AFD7" i="2"/>
  <c r="AFH7" i="2" s="1"/>
  <c r="VS20" i="2"/>
  <c r="ARZ25" i="2"/>
  <c r="ARZ26"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AN70" i="2" s="1"/>
  <c r="BF32" i="2"/>
  <c r="BF33" i="2"/>
  <c r="AW61" i="2"/>
  <c r="AQ61" i="2"/>
  <c r="AP61" i="2"/>
  <c r="AX61" i="2"/>
  <c r="AR61" i="2"/>
  <c r="AY61" i="2"/>
  <c r="BD21" i="2"/>
  <c r="AV54" i="2"/>
  <c r="AZ54" i="2" s="1"/>
  <c r="ON61" i="2"/>
  <c r="OO61" i="2" s="1"/>
  <c r="OY61" i="2" s="1"/>
  <c r="JP47" i="2"/>
  <c r="JQ47" i="2" s="1"/>
  <c r="JY47" i="2" s="1"/>
  <c r="YQ31" i="2"/>
  <c r="EW47" i="2"/>
  <c r="EY47" i="2" s="1"/>
  <c r="AAE33" i="2"/>
  <c r="FA66" i="2"/>
  <c r="ET54" i="2"/>
  <c r="EW54" i="2"/>
  <c r="EW51" i="2"/>
  <c r="EX46" i="2"/>
  <c r="ET52" i="2"/>
  <c r="EZ52" i="2" s="1"/>
  <c r="FD52" i="2" s="1"/>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VT40" i="2" s="1"/>
  <c r="QV33" i="2"/>
  <c r="PF32" i="2"/>
  <c r="PB31" i="2"/>
  <c r="ON71" i="2"/>
  <c r="OO71" i="2" s="1"/>
  <c r="OX71" i="2" s="1"/>
  <c r="AJX40" i="2"/>
  <c r="AKE40" i="2"/>
  <c r="PE32" i="2"/>
  <c r="PC32" i="2"/>
  <c r="AJY39" i="2"/>
  <c r="JR73" i="2"/>
  <c r="AJZ39" i="2"/>
  <c r="JS73" i="2"/>
  <c r="JP70" i="2"/>
  <c r="AKD40" i="2"/>
  <c r="AJZ40" i="2"/>
  <c r="ON72" i="2"/>
  <c r="OO72" i="2" s="1"/>
  <c r="OX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UK73" i="2"/>
  <c r="EW67" i="2"/>
  <c r="EX68" i="2"/>
  <c r="EW68" i="2"/>
  <c r="FA77" i="2"/>
  <c r="FA65" i="2"/>
  <c r="EU65" i="2"/>
  <c r="PN59" i="2"/>
  <c r="UH73" i="2"/>
  <c r="UO72" i="2"/>
  <c r="EU67" i="2"/>
  <c r="ET68" i="2"/>
  <c r="ET65" i="2"/>
  <c r="PJ60" i="2"/>
  <c r="UL72" i="2"/>
  <c r="UI72" i="2"/>
  <c r="UO73" i="2"/>
  <c r="UJ72" i="2"/>
  <c r="UP73" i="2"/>
  <c r="UL47" i="2"/>
  <c r="ANY39" i="2"/>
  <c r="ANA39" i="2"/>
  <c r="ANY40" i="2" s="1"/>
  <c r="UJ47" i="2"/>
  <c r="UI47" i="2"/>
  <c r="UK46" i="2"/>
  <c r="UK45" i="2"/>
  <c r="UQ45" i="2"/>
  <c r="UP45" i="2"/>
  <c r="UQ46" i="2"/>
  <c r="UH45" i="2"/>
  <c r="UL46" i="2"/>
  <c r="UJ45" i="2"/>
  <c r="UI45" i="2"/>
  <c r="UH46" i="2"/>
  <c r="UP46" i="2"/>
  <c r="UO46" i="2"/>
  <c r="UL45" i="2"/>
  <c r="UH47" i="2"/>
  <c r="UN47" i="2" s="1"/>
  <c r="UR47" i="2" s="1"/>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UL73" i="2"/>
  <c r="PR60" i="2"/>
  <c r="UL74" i="2"/>
  <c r="UI73" i="2"/>
  <c r="UN73" i="2" s="1"/>
  <c r="UR73" i="2" s="1"/>
  <c r="UK72" i="2"/>
  <c r="UH72" i="2"/>
  <c r="UK74" i="2"/>
  <c r="UJ73" i="2"/>
  <c r="UQ72" i="2"/>
  <c r="UF7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UN72" i="2"/>
  <c r="UR72" i="2" s="1"/>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KA61" i="2"/>
  <c r="JZ61" i="2"/>
  <c r="JY61" i="2"/>
  <c r="YJ65" i="2"/>
  <c r="YK65" i="2" s="1"/>
  <c r="YU65" i="2" s="1"/>
  <c r="ARX18" i="2"/>
  <c r="ARX19" i="2" s="1"/>
  <c r="AJE5" i="2"/>
  <c r="AII11" i="2"/>
  <c r="YR21" i="2"/>
  <c r="YV21" i="2" s="1"/>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JR61" i="2"/>
  <c r="KA58" i="2"/>
  <c r="JZ58" i="2"/>
  <c r="JR58" i="2"/>
  <c r="JS61" i="2"/>
  <c r="JS58" i="2"/>
  <c r="JT58" i="2"/>
  <c r="JU61" i="2"/>
  <c r="JV58" i="2"/>
  <c r="JT61" i="2"/>
  <c r="JV61" i="2"/>
  <c r="JU58" i="2"/>
  <c r="JY58"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OI13"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JZ60" i="2"/>
  <c r="JU60" i="2"/>
  <c r="JT60" i="2"/>
  <c r="JV60" i="2"/>
  <c r="KA60" i="2"/>
  <c r="JR60" i="2"/>
  <c r="JS60" i="2"/>
  <c r="JY60" i="2"/>
  <c r="AIK11" i="2"/>
  <c r="ADQ5" i="2"/>
  <c r="ADS5" i="2"/>
  <c r="ADR5" i="2"/>
  <c r="ARX31" i="2"/>
  <c r="AFC6" i="2"/>
  <c r="UA40" i="2"/>
  <c r="YZ27" i="2"/>
  <c r="AIH12" i="2"/>
  <c r="AEG33" i="2"/>
  <c r="TL43" i="2"/>
  <c r="AEE6" i="2"/>
  <c r="APC21" i="2"/>
  <c r="APB21" i="2"/>
  <c r="APA21"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JZ59" i="2"/>
  <c r="JU59" i="2"/>
  <c r="JT59" i="2"/>
  <c r="JV59" i="2"/>
  <c r="KA59" i="2"/>
  <c r="JR59" i="2"/>
  <c r="JS59" i="2"/>
  <c r="JY59"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OW7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T43"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4" i="2"/>
  <c r="FD54" i="2" s="1"/>
  <c r="EZ59" i="2"/>
  <c r="FD59" i="2" s="1"/>
  <c r="EY59" i="2"/>
  <c r="EZ65" i="2"/>
  <c r="FD65" i="2" s="1"/>
  <c r="EZ53" i="2"/>
  <c r="FD53" i="2" s="1"/>
  <c r="EZ74" i="2"/>
  <c r="FD74" i="2" s="1"/>
  <c r="EZ47" i="2"/>
  <c r="FD47" i="2" s="1"/>
  <c r="EZ58" i="2"/>
  <c r="FD58" i="2" s="1"/>
  <c r="EZ66" i="2"/>
  <c r="FD66" i="2" s="1"/>
  <c r="EY61" i="2"/>
  <c r="EZ72" i="2"/>
  <c r="FD72" i="2" s="1"/>
  <c r="EZ73" i="2"/>
  <c r="FD73" i="2" s="1"/>
  <c r="EZ45" i="2"/>
  <c r="FD45" i="2" s="1"/>
  <c r="EY58" i="2"/>
  <c r="EY60" i="2"/>
  <c r="CB39" i="2"/>
  <c r="CB40" i="2"/>
  <c r="CA34" i="2"/>
  <c r="CA33" i="2"/>
  <c r="CB20" i="2"/>
  <c r="CB21" i="2"/>
  <c r="CA14" i="2"/>
  <c r="CA13" i="2"/>
  <c r="CA27" i="2"/>
  <c r="CA28" i="2"/>
  <c r="AKA21" i="2" l="1"/>
  <c r="AKI21" i="2" s="1"/>
  <c r="AFC34" i="2"/>
  <c r="ANN18" i="2"/>
  <c r="AIJ27" i="2"/>
  <c r="ANO18" i="2"/>
  <c r="ANA28" i="2"/>
  <c r="AOW7" i="2"/>
  <c r="UO79" i="2"/>
  <c r="UQ79" i="2"/>
  <c r="YQ5" i="2"/>
  <c r="AIQ28" i="2"/>
  <c r="UK78" i="2"/>
  <c r="AIO28" i="2"/>
  <c r="UH79" i="2"/>
  <c r="AIP28" i="2"/>
  <c r="UK79" i="2"/>
  <c r="UL79" i="2"/>
  <c r="UJ78" i="2"/>
  <c r="UK80" i="2"/>
  <c r="UL80" i="2"/>
  <c r="UQ78" i="2"/>
  <c r="UL78" i="2"/>
  <c r="UO78" i="2"/>
  <c r="UH78" i="2"/>
  <c r="UI78" i="2"/>
  <c r="UI79" i="2"/>
  <c r="UF76" i="2"/>
  <c r="UJ79" i="2"/>
  <c r="AEI14" i="2"/>
  <c r="AEB54" i="2" s="1"/>
  <c r="AEC54" i="2" s="1"/>
  <c r="EY46" i="2"/>
  <c r="AOT33" i="2"/>
  <c r="AOX34" i="2"/>
  <c r="AOU33" i="2"/>
  <c r="AOV33" i="2"/>
  <c r="AKA20" i="2"/>
  <c r="YQ11" i="2"/>
  <c r="OY71" i="2"/>
  <c r="ARZ19" i="2"/>
  <c r="AJB12" i="2"/>
  <c r="AAQ20" i="2"/>
  <c r="FY79" i="2"/>
  <c r="ATQ6" i="2"/>
  <c r="ATY6" i="2" s="1"/>
  <c r="AAQ21" i="2"/>
  <c r="ANA40" i="2"/>
  <c r="ZD53" i="2"/>
  <c r="ZE53" i="2" s="1"/>
  <c r="ZM53" i="2" s="1"/>
  <c r="ZD52" i="2"/>
  <c r="ZE52" i="2" s="1"/>
  <c r="ZM52" i="2" s="1"/>
  <c r="EY65" i="2"/>
  <c r="AJD12" i="2"/>
  <c r="OW71" i="2"/>
  <c r="AJF12" i="2"/>
  <c r="AJF13" i="2"/>
  <c r="AJG13" i="2" s="1"/>
  <c r="AJE12" i="2"/>
  <c r="AJC12" i="2"/>
  <c r="AJD14" i="2"/>
  <c r="AJE14" i="2"/>
  <c r="EY73" i="2"/>
  <c r="AJB14" i="2"/>
  <c r="AJC13" i="2"/>
  <c r="AJF14" i="2"/>
  <c r="AJI14" i="2"/>
  <c r="AJB13" i="2"/>
  <c r="AJC14" i="2"/>
  <c r="AJJ14" i="2"/>
  <c r="AJK14" i="2"/>
  <c r="AJD13" i="2"/>
  <c r="AKA14" i="2"/>
  <c r="EY45" i="2"/>
  <c r="FY78" i="2"/>
  <c r="APB34" i="2"/>
  <c r="AOW34" i="2"/>
  <c r="AOT34" i="2"/>
  <c r="OY46" i="2"/>
  <c r="AOW33" i="2"/>
  <c r="AOY33" i="2" s="1"/>
  <c r="YQ21" i="2"/>
  <c r="KA46" i="2"/>
  <c r="KA47" i="2"/>
  <c r="JZ47" i="2"/>
  <c r="OW44" i="2"/>
  <c r="OY72" i="2"/>
  <c r="YQ18" i="2"/>
  <c r="AKB7" i="2"/>
  <c r="AKF7" i="2" s="1"/>
  <c r="ANM31" i="2"/>
  <c r="YQ14" i="2"/>
  <c r="AMZ27" i="2"/>
  <c r="ANE27" i="2" s="1"/>
  <c r="ANO26" i="2"/>
  <c r="ANN26" i="2"/>
  <c r="EY71" i="2"/>
  <c r="AII25" i="2"/>
  <c r="AOT39" i="2"/>
  <c r="AIL25" i="2"/>
  <c r="AIO26" i="2"/>
  <c r="AIJ25" i="2"/>
  <c r="AIK27" i="2"/>
  <c r="AIH26" i="2"/>
  <c r="AIK26" i="2"/>
  <c r="AIL26" i="2"/>
  <c r="AIL27" i="2"/>
  <c r="AIP26" i="2"/>
  <c r="AII28" i="2"/>
  <c r="AII27" i="2"/>
  <c r="AIH28" i="2"/>
  <c r="AII26" i="2"/>
  <c r="AIH27" i="2"/>
  <c r="AIJ26" i="2"/>
  <c r="AKA7" i="2"/>
  <c r="AIJ28" i="2"/>
  <c r="AEI33" i="2"/>
  <c r="AIL28" i="2"/>
  <c r="AIK28" i="2"/>
  <c r="AKA40" i="2"/>
  <c r="AIH25" i="2"/>
  <c r="AOX40" i="2"/>
  <c r="AIK25" i="2"/>
  <c r="AOW40" i="2"/>
  <c r="AKA34" i="2"/>
  <c r="EY68" i="2"/>
  <c r="EY74" i="2"/>
  <c r="EY66" i="2"/>
  <c r="YQ20" i="2"/>
  <c r="AEI12" i="2"/>
  <c r="GC78" i="2"/>
  <c r="OX47" i="2"/>
  <c r="AOT7" i="2"/>
  <c r="AOV7" i="2"/>
  <c r="AOX7" i="2"/>
  <c r="AOY7" i="2" s="1"/>
  <c r="APJ7" i="2" s="1"/>
  <c r="OY47" i="2"/>
  <c r="AOV6" i="2"/>
  <c r="AOU7" i="2"/>
  <c r="AOT6" i="2"/>
  <c r="OR46" i="2"/>
  <c r="AOX6" i="2"/>
  <c r="AOY6" i="2" s="1"/>
  <c r="AOU6" i="2"/>
  <c r="APA7" i="2"/>
  <c r="OS46" i="2"/>
  <c r="APC7" i="2"/>
  <c r="APB7" i="2"/>
  <c r="AJS14" i="2"/>
  <c r="EY72" i="2"/>
  <c r="JZ80" i="2"/>
  <c r="YR20" i="2"/>
  <c r="YV20" i="2" s="1"/>
  <c r="YR19" i="2"/>
  <c r="YV19" i="2" s="1"/>
  <c r="AOX21" i="2"/>
  <c r="EY52" i="2"/>
  <c r="YR12" i="2"/>
  <c r="YV12" i="2" s="1"/>
  <c r="EY53" i="2"/>
  <c r="EY44" i="2"/>
  <c r="JW74" i="2"/>
  <c r="JX74" i="2"/>
  <c r="KB74" i="2" s="1"/>
  <c r="YR18" i="2"/>
  <c r="YV18" i="2" s="1"/>
  <c r="OW73" i="2"/>
  <c r="OY73" i="2"/>
  <c r="OW46" i="2"/>
  <c r="GB79" i="2"/>
  <c r="YR7" i="2"/>
  <c r="YV7" i="2" s="1"/>
  <c r="FZ45" i="2"/>
  <c r="FZ78" i="2"/>
  <c r="GA79" i="2"/>
  <c r="GD79" i="2"/>
  <c r="GC46" i="2"/>
  <c r="GA46" i="2"/>
  <c r="FZ46" i="2"/>
  <c r="GB46" i="2"/>
  <c r="FY46" i="2"/>
  <c r="GA78" i="2"/>
  <c r="GC45" i="2"/>
  <c r="GC79" i="2"/>
  <c r="GB45" i="2"/>
  <c r="GB78" i="2"/>
  <c r="GA45" i="2"/>
  <c r="FZ79" i="2"/>
  <c r="GD45" i="2"/>
  <c r="FY45" i="2"/>
  <c r="GD78" i="2"/>
  <c r="OS72" i="2"/>
  <c r="OT74" i="2"/>
  <c r="OR71" i="2"/>
  <c r="OP74" i="2"/>
  <c r="EZ68" i="2"/>
  <c r="FD68" i="2" s="1"/>
  <c r="EZ67" i="2"/>
  <c r="FD67" i="2" s="1"/>
  <c r="EY51" i="2"/>
  <c r="YQ12" i="2"/>
  <c r="YJ53" i="2" s="1"/>
  <c r="YK53" i="2" s="1"/>
  <c r="YT53" i="2" s="1"/>
  <c r="AOU21" i="2"/>
  <c r="AOV21" i="2"/>
  <c r="AOW21" i="2"/>
  <c r="ANO37" i="2"/>
  <c r="ATQ27" i="2"/>
  <c r="ATY27" i="2" s="1"/>
  <c r="AOT21" i="2"/>
  <c r="ANM37" i="2"/>
  <c r="AOV20" i="2"/>
  <c r="AOX20" i="2"/>
  <c r="OR74" i="2"/>
  <c r="OQ71" i="2"/>
  <c r="OQ72" i="2"/>
  <c r="OS71" i="2"/>
  <c r="OP72" i="2"/>
  <c r="OT72" i="2"/>
  <c r="OT73" i="2"/>
  <c r="OR72" i="2"/>
  <c r="OR73" i="2"/>
  <c r="OQ74" i="2"/>
  <c r="OV74" i="2" s="1"/>
  <c r="OZ74" i="2" s="1"/>
  <c r="OW74" i="2"/>
  <c r="OS73" i="2"/>
  <c r="OS74" i="2"/>
  <c r="OQ73" i="2"/>
  <c r="OY74" i="2"/>
  <c r="OP73" i="2"/>
  <c r="EY54" i="2"/>
  <c r="FH51" i="2" s="1"/>
  <c r="YQ19" i="2"/>
  <c r="OP71" i="2"/>
  <c r="YR14" i="2"/>
  <c r="YV14" i="2" s="1"/>
  <c r="OT71" i="2"/>
  <c r="AEI27" i="2"/>
  <c r="ARZ38" i="2"/>
  <c r="ATQ40" i="2" s="1"/>
  <c r="ATT39" i="2" s="1"/>
  <c r="AKA6" i="2"/>
  <c r="AG60" i="2"/>
  <c r="JX72" i="2"/>
  <c r="KB72" i="2" s="1"/>
  <c r="AOG13" i="2"/>
  <c r="PO60" i="2"/>
  <c r="UM74" i="2"/>
  <c r="JX71" i="2"/>
  <c r="KB71" i="2" s="1"/>
  <c r="YR38" i="2"/>
  <c r="YV38" i="2" s="1"/>
  <c r="AEJ12" i="2"/>
  <c r="AEN12" i="2" s="1"/>
  <c r="LA52" i="2"/>
  <c r="AJH6" i="2"/>
  <c r="AJL6" i="2" s="1"/>
  <c r="AEJ28" i="2"/>
  <c r="AEN28" i="2" s="1"/>
  <c r="VT20" i="2"/>
  <c r="AAR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AEO54" i="2"/>
  <c r="AEK54" i="2"/>
  <c r="AEE54" i="2"/>
  <c r="AES54" i="2"/>
  <c r="AEJ54" i="2"/>
  <c r="AEN54" i="2" s="1"/>
  <c r="AEF54" i="2"/>
  <c r="AEU54" i="2"/>
  <c r="AEQ54" i="2"/>
  <c r="AEM54" i="2"/>
  <c r="AER54" i="2"/>
  <c r="AET54" i="2"/>
  <c r="AEL54" i="2"/>
  <c r="AEP54" i="2"/>
  <c r="AED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AR6" i="2" s="1"/>
  <c r="AKB13" i="2"/>
  <c r="AKF13" i="2" s="1"/>
  <c r="GD53" i="2"/>
  <c r="AKB14" i="2"/>
  <c r="AKF14" i="2" s="1"/>
  <c r="GD52" i="2"/>
  <c r="LA67" i="2"/>
  <c r="KX67" i="2"/>
  <c r="KZ66" i="2"/>
  <c r="GA53" i="2"/>
  <c r="FZ52" i="2"/>
  <c r="GC52" i="2"/>
  <c r="KA78" i="2"/>
  <c r="KZ67" i="2"/>
  <c r="LB66" i="2"/>
  <c r="GB52" i="2"/>
  <c r="GA52" i="2"/>
  <c r="KY67" i="2"/>
  <c r="KX66" i="2"/>
  <c r="KW67" i="2"/>
  <c r="KW66" i="2"/>
  <c r="BA47" i="2"/>
  <c r="AAK14" i="2"/>
  <c r="UW74" i="2"/>
  <c r="QA74" i="2"/>
  <c r="UU74" i="2"/>
  <c r="US74" i="2"/>
  <c r="UY74" i="2" s="1"/>
  <c r="PW74" i="2"/>
  <c r="AV74" i="2"/>
  <c r="AZ74" i="2" s="1"/>
  <c r="UT74" i="2"/>
  <c r="UV74" i="2"/>
  <c r="PZ74" i="2"/>
  <c r="PV74" i="2"/>
  <c r="UX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UN68" i="2" s="1"/>
  <c r="UR68" i="2" s="1"/>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US46" i="2" s="1"/>
  <c r="AEJ34" i="2"/>
  <c r="AEN34" i="2" s="1"/>
  <c r="ZD79" i="2"/>
  <c r="ZE79" i="2" s="1"/>
  <c r="ZO79" i="2" s="1"/>
  <c r="ZT38" i="2"/>
  <c r="ZU38" i="2"/>
  <c r="ZS38" i="2"/>
  <c r="ZV38" i="2"/>
  <c r="ZD78" i="2"/>
  <c r="ZE78" i="2" s="1"/>
  <c r="ZR38" i="2"/>
  <c r="KZ45" i="2"/>
  <c r="ZT39" i="2"/>
  <c r="ZV39" i="2"/>
  <c r="ZS39" i="2"/>
  <c r="ZR39" i="2"/>
  <c r="ZQ38" i="2"/>
  <c r="ZQ39" i="2"/>
  <c r="ZU39" i="2"/>
  <c r="US45" i="2"/>
  <c r="AWW11" i="2"/>
  <c r="AWW12" i="2" s="1"/>
  <c r="AXU13" i="2" s="1"/>
  <c r="AYM13" i="2" s="1"/>
  <c r="PO54" i="2"/>
  <c r="ZS13" i="2"/>
  <c r="ZV13" i="2"/>
  <c r="ZU13" i="2"/>
  <c r="ZQ13" i="2"/>
  <c r="ZT13" i="2"/>
  <c r="ZR13" i="2"/>
  <c r="UH52" i="2"/>
  <c r="PP53" i="2"/>
  <c r="PT53" i="2" s="1"/>
  <c r="PU52" i="2" s="1"/>
  <c r="ZQ12" i="2"/>
  <c r="ZV12" i="2"/>
  <c r="ZS12" i="2"/>
  <c r="ZR12" i="2"/>
  <c r="ZT12" i="2"/>
  <c r="ZU12"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AKJ20" i="2"/>
  <c r="UL53" i="2"/>
  <c r="UJ52" i="2"/>
  <c r="AWX25" i="2"/>
  <c r="AYO27" i="2" s="1"/>
  <c r="AYW27" i="2" s="1"/>
  <c r="AJH12" i="2"/>
  <c r="AWX18" i="2"/>
  <c r="AWX19" i="2" s="1"/>
  <c r="AWX20" i="2" s="1"/>
  <c r="AJH13" i="2"/>
  <c r="AKK20" i="2"/>
  <c r="AKL20" i="2"/>
  <c r="AKH20" i="2"/>
  <c r="AKI20" i="2"/>
  <c r="AKL21" i="2"/>
  <c r="AKJ21" i="2"/>
  <c r="AKH21" i="2"/>
  <c r="AKK21" i="2"/>
  <c r="AEN13" i="2"/>
  <c r="AEQ12" i="2" s="1"/>
  <c r="AEB53" i="2"/>
  <c r="AEC53" i="2" s="1"/>
  <c r="UL52" i="2"/>
  <c r="UK52" i="2"/>
  <c r="UI52" i="2"/>
  <c r="UN52" i="2" s="1"/>
  <c r="UR52" i="2" s="1"/>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FG66" i="2" s="1"/>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UN67" i="2"/>
  <c r="UR67" i="2" s="1"/>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FJ74"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UM73" i="2"/>
  <c r="AIN12" i="2"/>
  <c r="AIR12" i="2" s="1"/>
  <c r="LA59" i="2"/>
  <c r="UM72"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UU47" i="2" s="1"/>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UM80" i="2"/>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UU7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UN78" i="2"/>
  <c r="UR78" i="2" s="1"/>
  <c r="VT13" i="2"/>
  <c r="VT14" i="2"/>
  <c r="UW73" i="2"/>
  <c r="UV72" i="2"/>
  <c r="UW72" i="2"/>
  <c r="UU72" i="2"/>
  <c r="UX72" i="2"/>
  <c r="US72" i="2"/>
  <c r="UT73" i="2"/>
  <c r="UV73" i="2"/>
  <c r="US73"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JW58"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OV72" i="2"/>
  <c r="OZ72" i="2" s="1"/>
  <c r="TT58" i="2"/>
  <c r="TX58" i="2" s="1"/>
  <c r="AIN27" i="2"/>
  <c r="AIR27"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JW59" i="2"/>
  <c r="AIM39" i="2"/>
  <c r="AIN28" i="2"/>
  <c r="AIR28" i="2" s="1"/>
  <c r="AG67" i="2"/>
  <c r="AB71" i="2"/>
  <c r="AF71" i="2" s="1"/>
  <c r="AB79" i="2"/>
  <c r="AF79" i="2" s="1"/>
  <c r="AG51" i="2"/>
  <c r="AWV37" i="2"/>
  <c r="AWV38" i="2" s="1"/>
  <c r="AIL5" i="2"/>
  <c r="TT60" i="2"/>
  <c r="TX60" i="2" s="1"/>
  <c r="TT59" i="2"/>
  <c r="TX59" i="2" s="1"/>
  <c r="AEI40" i="2"/>
  <c r="OV45" i="2"/>
  <c r="OZ45" i="2" s="1"/>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JW60" i="2"/>
  <c r="BBR33" i="2"/>
  <c r="BBS33" i="2" s="1"/>
  <c r="BBR31" i="2"/>
  <c r="BBS31" i="2" s="1"/>
  <c r="BBR32" i="2"/>
  <c r="BBS32" i="2" s="1"/>
  <c r="BBR34" i="2"/>
  <c r="BBS34" i="2" s="1"/>
  <c r="ATQ21" i="2"/>
  <c r="ATR20" i="2" s="1"/>
  <c r="ARZ20" i="2"/>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JW61"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TR6" i="2" s="1"/>
  <c r="ARZ6" i="2"/>
  <c r="YV11" i="2"/>
  <c r="YJ51" i="2"/>
  <c r="YK51" i="2" s="1"/>
  <c r="YJ52" i="2"/>
  <c r="YK52" i="2" s="1"/>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NM27" i="2"/>
  <c r="ANO27" i="2"/>
  <c r="ANN27"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73" i="2"/>
  <c r="FE67" i="2"/>
  <c r="FE74" i="2"/>
  <c r="FE44" i="2"/>
  <c r="FE65" i="2"/>
  <c r="FE58" i="2"/>
  <c r="FE61" i="2"/>
  <c r="FE45" i="2"/>
  <c r="FG79" i="2"/>
  <c r="FE52" i="2"/>
  <c r="FE78" i="2"/>
  <c r="FE59" i="2"/>
  <c r="FE51" i="2"/>
  <c r="FE54" i="2"/>
  <c r="FE53" i="2"/>
  <c r="FE46" i="2"/>
  <c r="FI79" i="2"/>
  <c r="FF47" i="2"/>
  <c r="FJ65" i="2"/>
  <c r="FF45" i="2"/>
  <c r="FF61" i="2"/>
  <c r="FG44" i="2"/>
  <c r="FH46" i="2"/>
  <c r="FG45" i="2"/>
  <c r="FJ44" i="2"/>
  <c r="FI45" i="2"/>
  <c r="FG47" i="2"/>
  <c r="FJ60" i="2"/>
  <c r="FG46" i="2"/>
  <c r="FG71" i="2"/>
  <c r="FF74" i="2"/>
  <c r="FJ47" i="2"/>
  <c r="FH65" i="2"/>
  <c r="FJ61" i="2"/>
  <c r="FG60" i="2"/>
  <c r="FF58" i="2"/>
  <c r="FJ59" i="2"/>
  <c r="FG61" i="2"/>
  <c r="FH59" i="2"/>
  <c r="FI46" i="2"/>
  <c r="FJ45" i="2"/>
  <c r="FG73" i="2"/>
  <c r="FG74" i="2"/>
  <c r="FJ73" i="2"/>
  <c r="FG67" i="2"/>
  <c r="FH68" i="2"/>
  <c r="FG58" i="2"/>
  <c r="FF59" i="2"/>
  <c r="FI58" i="2"/>
  <c r="FI59" i="2"/>
  <c r="FH61" i="2"/>
  <c r="FG54" i="2"/>
  <c r="FI44" i="2"/>
  <c r="FH47" i="2"/>
  <c r="FF44" i="2"/>
  <c r="FH44" i="2"/>
  <c r="FF46" i="2"/>
  <c r="FJ46" i="2"/>
  <c r="FH71" i="2"/>
  <c r="FJ71" i="2"/>
  <c r="FH72" i="2"/>
  <c r="FH73" i="2"/>
  <c r="FH74" i="2"/>
  <c r="FF68" i="2"/>
  <c r="FG59" i="2"/>
  <c r="FI60" i="2"/>
  <c r="FH58" i="2"/>
  <c r="FI61" i="2"/>
  <c r="FI47" i="2"/>
  <c r="FJ66" i="2"/>
  <c r="FH45" i="2"/>
  <c r="FI72" i="2"/>
  <c r="FI73" i="2"/>
  <c r="FI68" i="2"/>
  <c r="FG65" i="2"/>
  <c r="FH60" i="2"/>
  <c r="FJ58" i="2"/>
  <c r="FF60" i="2"/>
  <c r="CB33" i="2"/>
  <c r="CU28" i="2"/>
  <c r="CV28" i="2" s="1"/>
  <c r="CV29" i="2" s="1"/>
  <c r="CB7" i="2"/>
  <c r="CB14" i="2"/>
  <c r="CB13" i="2"/>
  <c r="CB6" i="2"/>
  <c r="CB27" i="2"/>
  <c r="CB28" i="2"/>
  <c r="UM78" i="2" l="1"/>
  <c r="UM79" i="2"/>
  <c r="AJG12" i="2"/>
  <c r="ZO52" i="2"/>
  <c r="ZN52" i="2"/>
  <c r="UN79" i="2"/>
  <c r="UR79" i="2" s="1"/>
  <c r="ATZ6" i="2"/>
  <c r="AUA6" i="2"/>
  <c r="AAR21" i="2"/>
  <c r="AJG14" i="2"/>
  <c r="ZH52" i="2"/>
  <c r="ZH53" i="2"/>
  <c r="ZI54" i="2"/>
  <c r="ZG53" i="2"/>
  <c r="ZF52" i="2"/>
  <c r="ZF53" i="2"/>
  <c r="ZJ54" i="2"/>
  <c r="ZI53" i="2"/>
  <c r="ZI52" i="2"/>
  <c r="ZJ53" i="2"/>
  <c r="ZG52" i="2"/>
  <c r="ZO53" i="2"/>
  <c r="ZJ52" i="2"/>
  <c r="ZN53" i="2"/>
  <c r="AOY34" i="2"/>
  <c r="AIM25" i="2"/>
  <c r="AOZ21" i="2"/>
  <c r="APD21" i="2" s="1"/>
  <c r="APE21" i="2" s="1"/>
  <c r="AIN25" i="2"/>
  <c r="AIR25" i="2" s="1"/>
  <c r="AIM27" i="2"/>
  <c r="AIM26" i="2"/>
  <c r="AOY40" i="2"/>
  <c r="ARY13" i="2"/>
  <c r="ASW14" i="2" s="1"/>
  <c r="AIM28" i="2"/>
  <c r="AKJ6" i="2"/>
  <c r="AKJ7" i="2"/>
  <c r="AKK7" i="2"/>
  <c r="AKL39" i="2"/>
  <c r="AKI7" i="2"/>
  <c r="AMZ28" i="2"/>
  <c r="ANE28" i="2" s="1"/>
  <c r="ANF28" i="2" s="1"/>
  <c r="AKH7" i="2"/>
  <c r="AKG7" i="2"/>
  <c r="AKG6" i="2"/>
  <c r="AKL6" i="2"/>
  <c r="AKI6" i="2"/>
  <c r="AKL7" i="2"/>
  <c r="AKK6" i="2"/>
  <c r="AKG40" i="2"/>
  <c r="AKH40" i="2"/>
  <c r="AKJ40" i="2"/>
  <c r="AKL40" i="2"/>
  <c r="AKI39" i="2"/>
  <c r="AKK39" i="2"/>
  <c r="AKI40" i="2"/>
  <c r="AKJ39" i="2"/>
  <c r="AKK40" i="2"/>
  <c r="AKH6" i="2"/>
  <c r="AIN26" i="2"/>
  <c r="AIR26" i="2" s="1"/>
  <c r="AKH39" i="2"/>
  <c r="ARZ39" i="2"/>
  <c r="OU46" i="2"/>
  <c r="OU71" i="2"/>
  <c r="OU74" i="2"/>
  <c r="AAR7" i="2"/>
  <c r="YZ14" i="2"/>
  <c r="YJ54" i="2"/>
  <c r="YK54" i="2" s="1"/>
  <c r="YT54" i="2" s="1"/>
  <c r="AWX5" i="2"/>
  <c r="AYO7" i="2" s="1"/>
  <c r="AYR6" i="2" s="1"/>
  <c r="AOY21" i="2"/>
  <c r="YJ60" i="2"/>
  <c r="YK60" i="2" s="1"/>
  <c r="YU60" i="2" s="1"/>
  <c r="YJ59" i="2"/>
  <c r="YK59" i="2" s="1"/>
  <c r="YU59" i="2" s="1"/>
  <c r="YJ58" i="2"/>
  <c r="YK58" i="2" s="1"/>
  <c r="YT58" i="2" s="1"/>
  <c r="YY21" i="2"/>
  <c r="YJ61" i="2"/>
  <c r="YK61" i="2" s="1"/>
  <c r="YU61" i="2" s="1"/>
  <c r="OU72" i="2"/>
  <c r="GE78" i="2"/>
  <c r="GE38" i="2" s="1"/>
  <c r="BBT11" i="2"/>
  <c r="BBT12" i="2" s="1"/>
  <c r="OV73" i="2"/>
  <c r="OZ73" i="2" s="1"/>
  <c r="AWX32" i="2"/>
  <c r="AWX33" i="2" s="1"/>
  <c r="GE79" i="2"/>
  <c r="GE39" i="2" s="1"/>
  <c r="AXA18" i="2"/>
  <c r="AXI18" i="2" s="1"/>
  <c r="GE46" i="2"/>
  <c r="GE6" i="2" s="1"/>
  <c r="OV46" i="2"/>
  <c r="OZ46" i="2" s="1"/>
  <c r="AOY20" i="2"/>
  <c r="GE45" i="2"/>
  <c r="GE5" i="2" s="1"/>
  <c r="GF5" i="2" s="1"/>
  <c r="OU45" i="2"/>
  <c r="YX6" i="2"/>
  <c r="OU73" i="2"/>
  <c r="ADO38" i="2"/>
  <c r="AOC12" i="2"/>
  <c r="YJ47" i="2"/>
  <c r="YK47" i="2" s="1"/>
  <c r="YU47" i="2" s="1"/>
  <c r="AOD12" i="2"/>
  <c r="JX77" i="2"/>
  <c r="KB77" i="2" s="1"/>
  <c r="AOG14" i="2"/>
  <c r="JX78" i="2"/>
  <c r="KB78" i="2" s="1"/>
  <c r="KC78" i="2" s="1"/>
  <c r="ZB6" i="2"/>
  <c r="YY6" i="2"/>
  <c r="FG72" i="2"/>
  <c r="FI74" i="2"/>
  <c r="ATZ27" i="2"/>
  <c r="FF72" i="2"/>
  <c r="AUA27" i="2"/>
  <c r="FF71" i="2"/>
  <c r="FF73" i="2"/>
  <c r="FE72" i="2"/>
  <c r="FJ72" i="2"/>
  <c r="FI71" i="2"/>
  <c r="FE71" i="2"/>
  <c r="ATU27" i="2"/>
  <c r="FF52" i="2"/>
  <c r="FF54" i="2"/>
  <c r="FJ53" i="2"/>
  <c r="FH53" i="2"/>
  <c r="FG51" i="2"/>
  <c r="FF53" i="2"/>
  <c r="FJ54" i="2"/>
  <c r="FI54" i="2"/>
  <c r="FJ52" i="2"/>
  <c r="FF51" i="2"/>
  <c r="JX79" i="2"/>
  <c r="KB79" i="2" s="1"/>
  <c r="FI51" i="2"/>
  <c r="FH54" i="2"/>
  <c r="FG52" i="2"/>
  <c r="FI53" i="2"/>
  <c r="FG53" i="2"/>
  <c r="FJ51" i="2"/>
  <c r="FI52" i="2"/>
  <c r="FH52" i="2"/>
  <c r="OV71" i="2"/>
  <c r="OZ71" i="2" s="1"/>
  <c r="PA73" i="2" s="1"/>
  <c r="KC74" i="2"/>
  <c r="FG80" i="2"/>
  <c r="AKA28" i="2"/>
  <c r="KE74" i="2"/>
  <c r="FF66" i="2"/>
  <c r="FI67" i="2"/>
  <c r="FH79" i="2"/>
  <c r="ADO19" i="2"/>
  <c r="FJ67" i="2"/>
  <c r="FI66" i="2"/>
  <c r="FJ68" i="2"/>
  <c r="FH67" i="2"/>
  <c r="FF67" i="2"/>
  <c r="FH66" i="2"/>
  <c r="ADP37" i="2"/>
  <c r="ADT37" i="2" s="1"/>
  <c r="FF65" i="2"/>
  <c r="FI65" i="2"/>
  <c r="FG68" i="2"/>
  <c r="OV44" i="2"/>
  <c r="OZ44" i="2" s="1"/>
  <c r="JW79" i="2"/>
  <c r="LC53" i="2"/>
  <c r="LC13" i="2" s="1"/>
  <c r="ZR21" i="2"/>
  <c r="ZU21" i="2"/>
  <c r="ZS21" i="2"/>
  <c r="ZD61" i="2"/>
  <c r="ZE61" i="2" s="1"/>
  <c r="ZT21" i="2"/>
  <c r="ZL46" i="2"/>
  <c r="ZP46" i="2" s="1"/>
  <c r="UW47" i="2"/>
  <c r="UX47" i="2"/>
  <c r="UV47" i="2"/>
  <c r="UT47" i="2"/>
  <c r="UY47" i="2" s="1"/>
  <c r="UY7" i="2" s="1"/>
  <c r="GF28" i="2"/>
  <c r="GE26" i="2"/>
  <c r="GF40" i="2"/>
  <c r="ASL4" i="2"/>
  <c r="ASM18" i="2"/>
  <c r="ANM12" i="2"/>
  <c r="ASL11" i="2"/>
  <c r="ANO5" i="2"/>
  <c r="ATG26" i="2"/>
  <c r="ATO26" i="2"/>
  <c r="ANZ13" i="2"/>
  <c r="AJE33" i="2"/>
  <c r="AJS34"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OU47" i="2"/>
  <c r="AKJ14" i="2"/>
  <c r="AOU28" i="2"/>
  <c r="APC28" i="2"/>
  <c r="APA28" i="2"/>
  <c r="TS51" i="2"/>
  <c r="KX74" i="2"/>
  <c r="LC61" i="2"/>
  <c r="LC21" i="2" s="1"/>
  <c r="KY74" i="2"/>
  <c r="KZ74" i="2"/>
  <c r="GE53" i="2"/>
  <c r="LC47" i="2"/>
  <c r="LC7" i="2" s="1"/>
  <c r="AOV28" i="2"/>
  <c r="AOV27" i="2"/>
  <c r="AOX28" i="2"/>
  <c r="UT72" i="2"/>
  <c r="AOT27" i="2"/>
  <c r="AOZ27" i="2" s="1"/>
  <c r="APD27" i="2" s="1"/>
  <c r="AOX27" i="2"/>
  <c r="APB28" i="2"/>
  <c r="AOW27" i="2"/>
  <c r="AOT28" i="2"/>
  <c r="AOW28" i="2"/>
  <c r="ZD74" i="2"/>
  <c r="ZE74" i="2" s="1"/>
  <c r="ZW74" i="2" s="1"/>
  <c r="APE20"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UT68" i="2" s="1"/>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UX73"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AFO7" i="2"/>
  <c r="BBV4" i="2"/>
  <c r="BDM6" i="2" s="1"/>
  <c r="BBV25" i="2"/>
  <c r="BBV26" i="2" s="1"/>
  <c r="UM53" i="2"/>
  <c r="LC45" i="2"/>
  <c r="LC5" i="2" s="1"/>
  <c r="LC46" i="2"/>
  <c r="LC6" i="2" s="1"/>
  <c r="US53" i="2"/>
  <c r="AOJ40" i="2"/>
  <c r="LD28" i="2"/>
  <c r="PZ52" i="2"/>
  <c r="BBV18" i="2"/>
  <c r="BDM20" i="2" s="1"/>
  <c r="BBU11" i="2"/>
  <c r="BBU12" i="2" s="1"/>
  <c r="BCS13" i="2" s="1"/>
  <c r="BDK13" i="2" s="1"/>
  <c r="PW53" i="2"/>
  <c r="PX52" i="2"/>
  <c r="PV52" i="2"/>
  <c r="QB6" i="2"/>
  <c r="PX53" i="2"/>
  <c r="PW52" i="2"/>
  <c r="QB7" i="2"/>
  <c r="QB5" i="2"/>
  <c r="AKM20" i="2"/>
  <c r="AKM21" i="2"/>
  <c r="AJL12" i="2"/>
  <c r="AIZ52" i="2"/>
  <c r="AJA52" i="2" s="1"/>
  <c r="AJL13" i="2"/>
  <c r="AIZ53" i="2"/>
  <c r="AJA53" i="2" s="1"/>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S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BBY11" i="2"/>
  <c r="UM61" i="2"/>
  <c r="LD26" i="2"/>
  <c r="LC60" i="2"/>
  <c r="LC20" i="2" s="1"/>
  <c r="AIM5" i="2"/>
  <c r="YQ67" i="2"/>
  <c r="AXU32" i="2"/>
  <c r="ADZ14" i="2"/>
  <c r="AIM4" i="2"/>
  <c r="ANH18" i="2"/>
  <c r="YX21" i="2"/>
  <c r="ADP40" i="2"/>
  <c r="ADT40" i="2" s="1"/>
  <c r="UA58" i="2"/>
  <c r="AIF67" i="2"/>
  <c r="AIG67" i="2" s="1"/>
  <c r="AIP67" i="2" s="1"/>
  <c r="OU53" i="2"/>
  <c r="GE60" i="2"/>
  <c r="GE20" i="2" s="1"/>
  <c r="GE59" i="2"/>
  <c r="GE19" i="2" s="1"/>
  <c r="GF21" i="2" s="1"/>
  <c r="OU54" i="2"/>
  <c r="TT80" i="2"/>
  <c r="TX80" i="2" s="1"/>
  <c r="ADU14" i="2"/>
  <c r="PE65" i="2"/>
  <c r="AIX28"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YU53"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UY73" i="2"/>
  <c r="UY33" i="2" s="1"/>
  <c r="PZ78" i="2"/>
  <c r="UY72" i="2"/>
  <c r="UY32" i="2" s="1"/>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YS53"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KC80" i="2"/>
  <c r="KC79" i="2"/>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YU45" i="2"/>
  <c r="AYO34" i="2"/>
  <c r="AYQ33" i="2" s="1"/>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IT27" i="2"/>
  <c r="ANM39" i="2"/>
  <c r="ANJ39" i="2"/>
  <c r="ANH39" i="2"/>
  <c r="ANG39" i="2"/>
  <c r="ANF39" i="2"/>
  <c r="ANN39" i="2"/>
  <c r="ANO39" i="2"/>
  <c r="ANI39" i="2"/>
  <c r="AIX20" i="2"/>
  <c r="YX14" i="2"/>
  <c r="ZB14" i="2"/>
  <c r="UD44" i="2"/>
  <c r="TZ44" i="2"/>
  <c r="ADZ34" i="2"/>
  <c r="ADY32" i="2"/>
  <c r="ADU32" i="2"/>
  <c r="ADV14" i="2"/>
  <c r="ANJ12" i="2"/>
  <c r="AIU27"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F68" i="2"/>
  <c r="AIG68" i="2" s="1"/>
  <c r="AIS14" i="2"/>
  <c r="AIW14" i="2"/>
  <c r="AIU14" i="2"/>
  <c r="AIX14" i="2"/>
  <c r="AIV14" i="2"/>
  <c r="AIT14" i="2"/>
  <c r="OU79" i="2"/>
  <c r="ADT25" i="2"/>
  <c r="ADV27" i="2" s="1"/>
  <c r="ADH65" i="2"/>
  <c r="ADI65" i="2" s="1"/>
  <c r="ADH66" i="2"/>
  <c r="ADI66" i="2" s="1"/>
  <c r="ADH68" i="2"/>
  <c r="ADI68" i="2" s="1"/>
  <c r="ADH67" i="2"/>
  <c r="ADI67" i="2" s="1"/>
  <c r="ATG6" i="2"/>
  <c r="ATF6" i="2"/>
  <c r="ATE6" i="2"/>
  <c r="YS52" i="2"/>
  <c r="YU52" i="2"/>
  <c r="YT52" i="2"/>
  <c r="AIU28"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AIS27"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AIS28" i="2"/>
  <c r="UC59" i="2"/>
  <c r="ADX13" i="2"/>
  <c r="ADW33" i="2"/>
  <c r="UD46" i="2"/>
  <c r="TY46" i="2"/>
  <c r="ADY11" i="2"/>
  <c r="ADZ11" i="2"/>
  <c r="ADX11" i="2"/>
  <c r="ADU11" i="2"/>
  <c r="ADW11" i="2"/>
  <c r="ADV11" i="2"/>
  <c r="ADU12" i="2"/>
  <c r="ADV13" i="2"/>
  <c r="ADU13" i="2"/>
  <c r="AIF59" i="2"/>
  <c r="AIG59" i="2" s="1"/>
  <c r="ANI37" i="2"/>
  <c r="AYW33" i="2"/>
  <c r="AYX33" i="2"/>
  <c r="AYY33" i="2"/>
  <c r="BBT18" i="2"/>
  <c r="BBT4" i="2"/>
  <c r="YT51" i="2"/>
  <c r="YU51" i="2"/>
  <c r="YS51"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IW27" i="2"/>
  <c r="ANG37" i="2"/>
  <c r="ATR21" i="2"/>
  <c r="ATU21" i="2"/>
  <c r="ATT21" i="2"/>
  <c r="ATV21" i="2"/>
  <c r="ATY21" i="2"/>
  <c r="AUA21" i="2"/>
  <c r="ATZ21" i="2"/>
  <c r="ATS21" i="2"/>
  <c r="TZ58" i="2"/>
  <c r="ARX28" i="2"/>
  <c r="ASC28" i="2" s="1"/>
  <c r="ASC27" i="2"/>
  <c r="ASC13" i="2"/>
  <c r="ARX14" i="2"/>
  <c r="ASC14" i="2" s="1"/>
  <c r="ATT27" i="2"/>
  <c r="ATV27" i="2"/>
  <c r="ANJ18" i="2"/>
  <c r="ANF19" i="2"/>
  <c r="AIF53" i="2"/>
  <c r="AIG53" i="2" s="1"/>
  <c r="AIV28" i="2"/>
  <c r="UD59" i="2"/>
  <c r="UD60" i="2"/>
  <c r="UB60" i="2"/>
  <c r="ADY12" i="2"/>
  <c r="ADY33" i="2"/>
  <c r="UC46" i="2"/>
  <c r="UB46" i="2"/>
  <c r="AIV27"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BBT13" i="2"/>
  <c r="BBY12" i="2"/>
  <c r="ADX31" i="2"/>
  <c r="ADW31" i="2"/>
  <c r="ADZ31" i="2"/>
  <c r="ADY31" i="2"/>
  <c r="ADU31" i="2"/>
  <c r="ADV31" i="2"/>
  <c r="ATE27" i="2"/>
  <c r="ATG27" i="2"/>
  <c r="ATF27" i="2"/>
  <c r="ADV34" i="2"/>
  <c r="ADY14" i="2"/>
  <c r="AYC20" i="2"/>
  <c r="AYD20" i="2"/>
  <c r="AYE20" i="2"/>
  <c r="ATV6" i="2"/>
  <c r="AIX27"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YT59" i="2"/>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AIW28" i="2"/>
  <c r="AIT28"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79" i="2"/>
  <c r="FK39" i="2" s="1"/>
  <c r="FK47" i="2"/>
  <c r="FK7" i="2" s="1"/>
  <c r="FK54" i="2"/>
  <c r="FK14" i="2" s="1"/>
  <c r="FK68" i="2"/>
  <c r="FK28" i="2" s="1"/>
  <c r="FK45" i="2"/>
  <c r="FK5" i="2" s="1"/>
  <c r="FK59" i="2"/>
  <c r="FK19" i="2" s="1"/>
  <c r="FK71" i="2"/>
  <c r="FK31" i="2" s="1"/>
  <c r="FK44" i="2"/>
  <c r="FK4" i="2" s="1"/>
  <c r="FK60" i="2"/>
  <c r="FK20" i="2" s="1"/>
  <c r="FK51" i="2"/>
  <c r="FK11" i="2" s="1"/>
  <c r="FK72" i="2"/>
  <c r="FK32" i="2" s="1"/>
  <c r="FK74" i="2"/>
  <c r="FK34" i="2" s="1"/>
  <c r="FK58" i="2"/>
  <c r="FK18" i="2" s="1"/>
  <c r="FK66" i="2"/>
  <c r="FK26" i="2" s="1"/>
  <c r="FK52" i="2"/>
  <c r="FK12" i="2" s="1"/>
  <c r="FK61" i="2"/>
  <c r="FK21" i="2" s="1"/>
  <c r="FK73" i="2"/>
  <c r="FK33" i="2" s="1"/>
  <c r="FK67" i="2"/>
  <c r="FK27" i="2" s="1"/>
  <c r="FK46" i="2"/>
  <c r="FK6" i="2" s="1"/>
  <c r="ASW7" i="2" l="1"/>
  <c r="ZK54" i="2"/>
  <c r="AXJ18" i="2"/>
  <c r="AXK18" i="2"/>
  <c r="YM54" i="2"/>
  <c r="UW78" i="2"/>
  <c r="YO52" i="2"/>
  <c r="YS54" i="2"/>
  <c r="YP54" i="2"/>
  <c r="YO53" i="2"/>
  <c r="YL51" i="2"/>
  <c r="YL52" i="2"/>
  <c r="YO54" i="2"/>
  <c r="YN54" i="2"/>
  <c r="YN52" i="2"/>
  <c r="YL53" i="2"/>
  <c r="YL54" i="2"/>
  <c r="YP51" i="2"/>
  <c r="YU54" i="2"/>
  <c r="YM53" i="2"/>
  <c r="YN51" i="2"/>
  <c r="YM51" i="2"/>
  <c r="YM52" i="2"/>
  <c r="YP52" i="2"/>
  <c r="YP53" i="2"/>
  <c r="YN53" i="2"/>
  <c r="YO51" i="2"/>
  <c r="ARY14" i="2"/>
  <c r="ZL52" i="2"/>
  <c r="ZP52" i="2" s="1"/>
  <c r="UU78" i="2"/>
  <c r="UW79" i="2"/>
  <c r="UU79" i="2"/>
  <c r="UV78" i="2"/>
  <c r="UX79" i="2"/>
  <c r="UV79" i="2"/>
  <c r="US78" i="2"/>
  <c r="US79" i="2"/>
  <c r="UT78" i="2"/>
  <c r="UX78" i="2"/>
  <c r="UT79" i="2"/>
  <c r="AWX6" i="2"/>
  <c r="YT45" i="2"/>
  <c r="ANO28" i="2"/>
  <c r="ZL53" i="2"/>
  <c r="ZP53" i="2" s="1"/>
  <c r="ZK53" i="2"/>
  <c r="ZK52" i="2"/>
  <c r="ANI25" i="2"/>
  <c r="ANJ26" i="2"/>
  <c r="ANH26" i="2"/>
  <c r="YU58" i="2"/>
  <c r="YS58" i="2"/>
  <c r="ANF27" i="2"/>
  <c r="ANF25" i="2"/>
  <c r="YS60" i="2"/>
  <c r="YT60" i="2"/>
  <c r="ANN28" i="2"/>
  <c r="ANH28" i="2"/>
  <c r="APJ21" i="2"/>
  <c r="ANI27" i="2"/>
  <c r="ANH27" i="2"/>
  <c r="ANG25" i="2"/>
  <c r="ANI26" i="2"/>
  <c r="ANJ25" i="2"/>
  <c r="ANF26" i="2"/>
  <c r="ANJ28" i="2"/>
  <c r="ANI28" i="2"/>
  <c r="ANG28" i="2"/>
  <c r="ANL28" i="2" s="1"/>
  <c r="ANP28" i="2" s="1"/>
  <c r="ANM28" i="2"/>
  <c r="ANG27" i="2"/>
  <c r="AIT26" i="2"/>
  <c r="ANH25" i="2"/>
  <c r="APF20" i="2"/>
  <c r="GF6" i="2"/>
  <c r="APH21" i="2"/>
  <c r="APF21" i="2"/>
  <c r="APH20" i="2"/>
  <c r="APG20" i="2"/>
  <c r="APJ20" i="2"/>
  <c r="APG21" i="2"/>
  <c r="API20" i="2"/>
  <c r="AIV26" i="2"/>
  <c r="AIU26" i="2"/>
  <c r="AIW25" i="2"/>
  <c r="AIX25" i="2"/>
  <c r="AIS26" i="2"/>
  <c r="AIV25" i="2"/>
  <c r="AIW26" i="2"/>
  <c r="AIT25" i="2"/>
  <c r="AIU25" i="2"/>
  <c r="AIS25" i="2"/>
  <c r="AIX26" i="2"/>
  <c r="YL61" i="2"/>
  <c r="YL59" i="2"/>
  <c r="YP60" i="2"/>
  <c r="AIF66" i="2"/>
  <c r="AIG66" i="2" s="1"/>
  <c r="AIO66" i="2" s="1"/>
  <c r="YM61" i="2"/>
  <c r="YN59" i="2"/>
  <c r="AIF65" i="2"/>
  <c r="AIG65" i="2" s="1"/>
  <c r="AIO65" i="2" s="1"/>
  <c r="AKM7" i="2"/>
  <c r="AKM39" i="2"/>
  <c r="AKN40" i="2" s="1"/>
  <c r="API21" i="2"/>
  <c r="ANJ27" i="2"/>
  <c r="AKM6" i="2"/>
  <c r="AKN6" i="2" s="1"/>
  <c r="AKM40" i="2"/>
  <c r="ANG26" i="2"/>
  <c r="AJG33" i="2"/>
  <c r="YT61" i="2"/>
  <c r="YL60" i="2"/>
  <c r="YS61" i="2"/>
  <c r="YN58" i="2"/>
  <c r="YL58" i="2"/>
  <c r="YP59" i="2"/>
  <c r="YO58" i="2"/>
  <c r="YP58" i="2"/>
  <c r="YO59" i="2"/>
  <c r="YN60" i="2"/>
  <c r="YO60" i="2"/>
  <c r="YM58" i="2"/>
  <c r="YM59" i="2"/>
  <c r="YS59" i="2"/>
  <c r="YN61" i="2"/>
  <c r="YO61" i="2"/>
  <c r="YM60" i="2"/>
  <c r="YP61" i="2"/>
  <c r="AYT21" i="2"/>
  <c r="AYR21" i="2"/>
  <c r="ATG20" i="2"/>
  <c r="YT47" i="2"/>
  <c r="YS46" i="2"/>
  <c r="YS47" i="2"/>
  <c r="YT46" i="2"/>
  <c r="AOE12" i="2"/>
  <c r="AYR20" i="2"/>
  <c r="AYW39" i="2"/>
  <c r="ATW27" i="2"/>
  <c r="GF38" i="2"/>
  <c r="ANL26" i="2"/>
  <c r="ANP26" i="2" s="1"/>
  <c r="BBV19" i="2"/>
  <c r="BDM21" i="2" s="1"/>
  <c r="BDQ20" i="2" s="1"/>
  <c r="PB74" i="2"/>
  <c r="KC77" i="2"/>
  <c r="AYP14" i="2"/>
  <c r="ANL7" i="2"/>
  <c r="ANP7" i="2" s="1"/>
  <c r="KE77" i="2"/>
  <c r="PA44" i="2"/>
  <c r="ADU40" i="2"/>
  <c r="KI72" i="2"/>
  <c r="KI32" i="2" s="1"/>
  <c r="AOE13" i="2"/>
  <c r="PE72" i="2"/>
  <c r="PC72" i="2"/>
  <c r="PF72" i="2"/>
  <c r="PC71" i="2"/>
  <c r="PE74" i="2"/>
  <c r="PB71" i="2"/>
  <c r="ATU34" i="2"/>
  <c r="PE73" i="2"/>
  <c r="PD73" i="2"/>
  <c r="PF73" i="2"/>
  <c r="FK53" i="2"/>
  <c r="FK13" i="2" s="1"/>
  <c r="PE71" i="2"/>
  <c r="PC74" i="2"/>
  <c r="PD72" i="2"/>
  <c r="PA72" i="2"/>
  <c r="PF71" i="2"/>
  <c r="PD74" i="2"/>
  <c r="PC73" i="2"/>
  <c r="PA71" i="2"/>
  <c r="PA74" i="2"/>
  <c r="PB72" i="2"/>
  <c r="PB73" i="2"/>
  <c r="PD71" i="2"/>
  <c r="PF74" i="2"/>
  <c r="FK77" i="2"/>
  <c r="FK37" i="2" s="1"/>
  <c r="FK65" i="2"/>
  <c r="FK25" i="2" s="1"/>
  <c r="ANL27" i="2"/>
  <c r="ANP27" i="2" s="1"/>
  <c r="ATR34" i="2"/>
  <c r="ATR33" i="2"/>
  <c r="ATS34" i="2"/>
  <c r="ATY34" i="2"/>
  <c r="ATV34" i="2"/>
  <c r="ATZ34" i="2"/>
  <c r="KD80" i="2"/>
  <c r="PA46" i="2"/>
  <c r="AUA34" i="2"/>
  <c r="ATT34" i="2"/>
  <c r="FK80" i="2"/>
  <c r="FK40" i="2" s="1"/>
  <c r="PC46" i="2"/>
  <c r="PB44" i="2"/>
  <c r="PE45" i="2"/>
  <c r="KD79" i="2"/>
  <c r="KH80" i="2"/>
  <c r="AWW39" i="2"/>
  <c r="AWW40" i="2" s="1"/>
  <c r="KG77" i="2"/>
  <c r="BBU13" i="2"/>
  <c r="BCS14" i="2" s="1"/>
  <c r="PF45"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TA13" i="2"/>
  <c r="ATO14" i="2"/>
  <c r="ASY26" i="2"/>
  <c r="ATO28" i="2"/>
  <c r="ASY6" i="2"/>
  <c r="ATO7" i="2"/>
  <c r="BCG11" i="2"/>
  <c r="AXJ25" i="2"/>
  <c r="AYD12" i="2"/>
  <c r="AYM12" i="2"/>
  <c r="AOZ28" i="2"/>
  <c r="APD28" i="2" s="1"/>
  <c r="APE28" i="2" s="1"/>
  <c r="ADW39" i="2"/>
  <c r="ZU74" i="2"/>
  <c r="ANL6" i="2"/>
  <c r="ANP6" i="2" s="1"/>
  <c r="KI71" i="2"/>
  <c r="KI31" i="2" s="1"/>
  <c r="KJ34" i="2" s="1"/>
  <c r="YP44" i="2"/>
  <c r="ANL25" i="2"/>
  <c r="ANP25" i="2" s="1"/>
  <c r="AYP20" i="2"/>
  <c r="BH7"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B12"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IO67" i="2"/>
  <c r="ATT33" i="2"/>
  <c r="ATS33" i="2"/>
  <c r="ATX33" i="2" s="1"/>
  <c r="AUB33" i="2" s="1"/>
  <c r="ZR74" i="2"/>
  <c r="ZL74" i="2"/>
  <c r="ZP74" i="2" s="1"/>
  <c r="ZH74" i="2"/>
  <c r="ZG74" i="2"/>
  <c r="AIQ67" i="2"/>
  <c r="ATV33" i="2"/>
  <c r="ATW33" i="2" s="1"/>
  <c r="ZN74" i="2"/>
  <c r="ZO74" i="2"/>
  <c r="AOY28" i="2"/>
  <c r="BDV13" i="2"/>
  <c r="AYW20" i="2"/>
  <c r="ASK26" i="2"/>
  <c r="AYC12" i="2"/>
  <c r="AYY20" i="2"/>
  <c r="ADR72" i="2"/>
  <c r="AEF79" i="2"/>
  <c r="BCS12" i="2"/>
  <c r="BDB12" i="2" s="1"/>
  <c r="ZT74" i="2"/>
  <c r="ZF74" i="2"/>
  <c r="ZQ74" i="2"/>
  <c r="ZM74" i="2"/>
  <c r="ZV74" i="2"/>
  <c r="AAR34" i="2"/>
  <c r="UZ34" i="2"/>
  <c r="AJH34" i="2"/>
  <c r="AJL34" i="2" s="1"/>
  <c r="AOY27" i="2"/>
  <c r="AKN21" i="2"/>
  <c r="PC44" i="2"/>
  <c r="QB32" i="2"/>
  <c r="QB34" i="2"/>
  <c r="AEM68" i="2"/>
  <c r="AEK68" i="2"/>
  <c r="ZV68" i="2"/>
  <c r="AEE68" i="2"/>
  <c r="ZT68" i="2"/>
  <c r="UU68" i="2"/>
  <c r="UW68" i="2"/>
  <c r="QA68" i="2"/>
  <c r="ZU68" i="2"/>
  <c r="UV68" i="2"/>
  <c r="UY68" i="2" s="1"/>
  <c r="AEF68" i="2"/>
  <c r="ZR68" i="2"/>
  <c r="ZW68" i="2" s="1"/>
  <c r="UX68" i="2"/>
  <c r="AJH28" i="2"/>
  <c r="AJL28" i="2" s="1"/>
  <c r="AED68" i="2"/>
  <c r="AEJ68" i="2" s="1"/>
  <c r="AEN68" i="2" s="1"/>
  <c r="ZS68" i="2"/>
  <c r="AEQ28" i="2"/>
  <c r="AET28" i="2"/>
  <c r="AES28" i="2"/>
  <c r="AEO28" i="2"/>
  <c r="AER28" i="2"/>
  <c r="AEP28" i="2"/>
  <c r="APE13" i="2"/>
  <c r="AYT13" i="2"/>
  <c r="BDM27" i="2"/>
  <c r="BDU27" i="2" s="1"/>
  <c r="AXU14" i="2"/>
  <c r="AYM14" i="2" s="1"/>
  <c r="AYS14" i="2"/>
  <c r="AYR14" i="2"/>
  <c r="AYP13" i="2"/>
  <c r="AYT14" i="2"/>
  <c r="AYX14" i="2"/>
  <c r="BCI11" i="2"/>
  <c r="ADS72" i="2"/>
  <c r="AYQ14" i="2"/>
  <c r="AYY14" i="2"/>
  <c r="ANK4" i="2"/>
  <c r="AYQ13" i="2"/>
  <c r="AYR13" i="2"/>
  <c r="AAR13" i="2"/>
  <c r="AYQ20" i="2"/>
  <c r="AYV20" i="2" s="1"/>
  <c r="AYZ20" i="2" s="1"/>
  <c r="ANK7" i="2"/>
  <c r="AYE12" i="2"/>
  <c r="BBU5" i="2"/>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UY45" i="2"/>
  <c r="AKN20" i="2"/>
  <c r="ATX7" i="2"/>
  <c r="AUB7" i="2" s="1"/>
  <c r="AUC7" i="2" s="1"/>
  <c r="AER5" i="2"/>
  <c r="AYV21" i="2"/>
  <c r="AYZ21" i="2" s="1"/>
  <c r="ZK78" i="2"/>
  <c r="AEO34" i="2"/>
  <c r="UX53" i="2"/>
  <c r="AFP7" i="2"/>
  <c r="AEQ34" i="2"/>
  <c r="APK7" i="2"/>
  <c r="AES34" i="2"/>
  <c r="AER34" i="2"/>
  <c r="ATX28" i="2"/>
  <c r="AUB28" i="2" s="1"/>
  <c r="AEP34" i="2"/>
  <c r="AET34" i="2"/>
  <c r="ZL78" i="2"/>
  <c r="ZP78" i="2" s="1"/>
  <c r="ATX21" i="2"/>
  <c r="AUB21" i="2" s="1"/>
  <c r="AUC21" i="2" s="1"/>
  <c r="ZK80" i="2"/>
  <c r="QA52" i="2"/>
  <c r="QA12" i="2" s="1"/>
  <c r="QA53" i="2"/>
  <c r="QA13" i="2" s="1"/>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K52" i="2"/>
  <c r="AJI52" i="2"/>
  <c r="AJJ52" i="2"/>
  <c r="AJC52" i="2"/>
  <c r="AJB52" i="2"/>
  <c r="AJD52" i="2"/>
  <c r="AJF52" i="2"/>
  <c r="AJF54" i="2"/>
  <c r="AJE54" i="2"/>
  <c r="AJE52" i="2"/>
  <c r="AJQ12" i="2"/>
  <c r="AJR12" i="2"/>
  <c r="AJN12" i="2"/>
  <c r="AJO12" i="2"/>
  <c r="AJP12" i="2"/>
  <c r="AJM12" i="2"/>
  <c r="AJI53" i="2"/>
  <c r="AJJ53" i="2"/>
  <c r="AJK53" i="2"/>
  <c r="AJE53" i="2"/>
  <c r="AJB53" i="2"/>
  <c r="AJD53" i="2"/>
  <c r="AJF53" i="2"/>
  <c r="AJC53"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BCH11" i="2"/>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BU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UY67" i="2"/>
  <c r="UY27" i="2" s="1"/>
  <c r="YO77" i="2"/>
  <c r="UW60" i="2"/>
  <c r="UV60" i="2"/>
  <c r="YJ76" i="2"/>
  <c r="YN80" i="2"/>
  <c r="YM78" i="2"/>
  <c r="UT60" i="2"/>
  <c r="UT59" i="2"/>
  <c r="YP77" i="2"/>
  <c r="YN78" i="2"/>
  <c r="US60" i="2"/>
  <c r="YM79" i="2"/>
  <c r="US59" i="2"/>
  <c r="YM77" i="2"/>
  <c r="UX59" i="2"/>
  <c r="UU59" i="2"/>
  <c r="YO80" i="2"/>
  <c r="YL80" i="2"/>
  <c r="YM80" i="2"/>
  <c r="YO79" i="2"/>
  <c r="AXI11" i="2"/>
  <c r="AXJ11"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YR52" i="2"/>
  <c r="YV52" i="2" s="1"/>
  <c r="ADZ38" i="2"/>
  <c r="TY79" i="2"/>
  <c r="ATB20" i="2"/>
  <c r="ADH80" i="2"/>
  <c r="ADI80" i="2" s="1"/>
  <c r="ADR80" i="2" s="1"/>
  <c r="ADU37" i="2"/>
  <c r="ADZ37" i="2"/>
  <c r="ADH77" i="2"/>
  <c r="ADI77" i="2" s="1"/>
  <c r="ADR77" i="2" s="1"/>
  <c r="ADY39" i="2"/>
  <c r="AJJ60" i="2"/>
  <c r="BBU19" i="2"/>
  <c r="BBU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UZ32" i="2"/>
  <c r="UZ33"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SZ5" i="2"/>
  <c r="AYS33" i="2"/>
  <c r="BDN13" i="2"/>
  <c r="BDT13" i="2" s="1"/>
  <c r="BDX13" i="2" s="1"/>
  <c r="TY78" i="2"/>
  <c r="AND71" i="2"/>
  <c r="ANE71" i="2" s="1"/>
  <c r="ANM71" i="2" s="1"/>
  <c r="BBY37" i="2"/>
  <c r="AYS39" i="2"/>
  <c r="ASD25" i="2"/>
  <c r="ASE12" i="2"/>
  <c r="ASD12" i="2"/>
  <c r="ASF11" i="2"/>
  <c r="ASY5"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YR54" i="2"/>
  <c r="YV54" i="2" s="1"/>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AXX19" i="2"/>
  <c r="UE44" i="2"/>
  <c r="UE4" i="2" s="1"/>
  <c r="AIK58" i="2"/>
  <c r="AIL58" i="2"/>
  <c r="AXW20"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KJ33" i="2"/>
  <c r="FL40" i="2"/>
  <c r="HU40" i="2" s="1"/>
  <c r="ASF12" i="2"/>
  <c r="UE60" i="2"/>
  <c r="UE20" i="2" s="1"/>
  <c r="ASY27" i="2"/>
  <c r="ADT20" i="2"/>
  <c r="ADH60" i="2"/>
  <c r="ADI60" i="2" s="1"/>
  <c r="ADT19" i="2"/>
  <c r="ADH59" i="2"/>
  <c r="ADI59" i="2" s="1"/>
  <c r="ADH58" i="2"/>
  <c r="ADI58" i="2" s="1"/>
  <c r="ADT21" i="2"/>
  <c r="ADH61" i="2"/>
  <c r="ADI61" i="2" s="1"/>
  <c r="YW66" i="2"/>
  <c r="PA60" i="2"/>
  <c r="YQ74" i="2"/>
  <c r="ASF25" i="2"/>
  <c r="YR60" i="2"/>
  <c r="YV60" i="2" s="1"/>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YR58" i="2"/>
  <c r="YV58" i="2" s="1"/>
  <c r="UA77" i="2"/>
  <c r="PB78" i="2"/>
  <c r="PC77" i="2"/>
  <c r="ASG25" i="2"/>
  <c r="ANL21" i="2"/>
  <c r="ANP21" i="2" s="1"/>
  <c r="YQ52" i="2"/>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YR59" i="2"/>
  <c r="YV59" i="2" s="1"/>
  <c r="ANL13" i="2"/>
  <c r="ANP13" i="2" s="1"/>
  <c r="YR51" i="2"/>
  <c r="YV51"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YR61" i="2"/>
  <c r="YV61" i="2" s="1"/>
  <c r="TZ80" i="2"/>
  <c r="UB79" i="2"/>
  <c r="ASG19" i="2"/>
  <c r="ADV4" i="2"/>
  <c r="ADZ4" i="2"/>
  <c r="ADW4" i="2"/>
  <c r="ADU4" i="2"/>
  <c r="ADX4" i="2"/>
  <c r="ADY4" i="2"/>
  <c r="ADU7" i="2"/>
  <c r="ADX7" i="2"/>
  <c r="ADU5" i="2"/>
  <c r="ANK13" i="2"/>
  <c r="AYE33" i="2"/>
  <c r="AYC33" i="2"/>
  <c r="AYD33" i="2"/>
  <c r="ADM71" i="2"/>
  <c r="ADK71" i="2"/>
  <c r="AYP6" i="2"/>
  <c r="BBY18" i="2"/>
  <c r="BBT19" i="2"/>
  <c r="ANK19" i="2"/>
  <c r="ANL37" i="2"/>
  <c r="ASX5" i="2"/>
  <c r="ATD5" i="2" s="1"/>
  <c r="AXJ32" i="2"/>
  <c r="AXK32" i="2"/>
  <c r="AXI32" i="2"/>
  <c r="ANK21" i="2"/>
  <c r="ASD26" i="2"/>
  <c r="KI58" i="2"/>
  <c r="KI18" i="2" s="1"/>
  <c r="ATA26" i="2"/>
  <c r="PD80" i="2"/>
  <c r="AIW6" i="2"/>
  <c r="AIT6" i="2"/>
  <c r="AIX6" i="2"/>
  <c r="ADM72" i="2"/>
  <c r="ADN72" i="2"/>
  <c r="ADZ7" i="2"/>
  <c r="ATA6" i="2"/>
  <c r="ADN66" i="2"/>
  <c r="ADL66" i="2"/>
  <c r="ADS66" i="2"/>
  <c r="ADJ66" i="2"/>
  <c r="ADK66" i="2"/>
  <c r="ADQ66" i="2"/>
  <c r="ADR66" i="2"/>
  <c r="ADM66" i="2"/>
  <c r="ATB5" i="2"/>
  <c r="ATB33" i="2"/>
  <c r="ASY19" i="2"/>
  <c r="ATG21" i="2"/>
  <c r="ATF21" i="2"/>
  <c r="ASY21" i="2"/>
  <c r="ATB21" i="2"/>
  <c r="ATE21" i="2"/>
  <c r="ASX21" i="2"/>
  <c r="ATD21" i="2" s="1"/>
  <c r="ATH21" i="2" s="1"/>
  <c r="ATA21" i="2"/>
  <c r="ASZ21" i="2"/>
  <c r="ATB19" i="2"/>
  <c r="ATA19" i="2"/>
  <c r="ASX19" i="2"/>
  <c r="ASZ19" i="2"/>
  <c r="AIF47" i="2"/>
  <c r="AIG47" i="2" s="1"/>
  <c r="ASZ39" i="2"/>
  <c r="AIU6" i="2"/>
  <c r="ATB13" i="2"/>
  <c r="BDU6" i="2"/>
  <c r="BDW6" i="2"/>
  <c r="BDV6"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BBU6" i="2"/>
  <c r="BCS6" i="2"/>
  <c r="BDK6" i="2" s="1"/>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SZ6" i="2"/>
  <c r="ADN65" i="2"/>
  <c r="ADQ65" i="2"/>
  <c r="ADS65" i="2"/>
  <c r="ADJ65" i="2"/>
  <c r="ADM65" i="2"/>
  <c r="ADK65" i="2"/>
  <c r="ADR65" i="2"/>
  <c r="ADL65" i="2"/>
  <c r="AIO68" i="2"/>
  <c r="AIP68" i="2"/>
  <c r="AIQ68" i="2"/>
  <c r="BDP13" i="2"/>
  <c r="BDN14" i="2"/>
  <c r="BDQ14" i="2"/>
  <c r="BDP14" i="2"/>
  <c r="BDW14" i="2"/>
  <c r="BDV14" i="2"/>
  <c r="BDU14" i="2"/>
  <c r="BDR14" i="2"/>
  <c r="BDO14" i="2"/>
  <c r="ATW13" i="2"/>
  <c r="AIT7" i="2"/>
  <c r="BDV33" i="2"/>
  <c r="BDW33" i="2"/>
  <c r="BDU33" i="2"/>
  <c r="ASX39" i="2"/>
  <c r="AIV6" i="2"/>
  <c r="BDA38" i="2"/>
  <c r="BDC38" i="2"/>
  <c r="BDB38" i="2"/>
  <c r="ASX13" i="2"/>
  <c r="ASY13"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ATA5"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BCH12" i="2"/>
  <c r="BCI12" i="2"/>
  <c r="BCG12"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AXZ19" i="2"/>
  <c r="UE47" i="2"/>
  <c r="UE7" i="2" s="1"/>
  <c r="PF77" i="2"/>
  <c r="ASE19" i="2"/>
  <c r="ASZ26" i="2"/>
  <c r="ATF28" i="2"/>
  <c r="ATB28" i="2"/>
  <c r="ATE28" i="2"/>
  <c r="ATG28" i="2"/>
  <c r="ASX28" i="2"/>
  <c r="ATA28" i="2"/>
  <c r="ASZ28" i="2"/>
  <c r="ASY28" i="2"/>
  <c r="ADH70" i="2"/>
  <c r="ADJ71" i="2"/>
  <c r="BBY4" i="2"/>
  <c r="BBT5" i="2"/>
  <c r="UE46" i="2"/>
  <c r="UE6" i="2" s="1"/>
  <c r="YQ53" i="2"/>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YQ54"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ATA12" i="2"/>
  <c r="ASX14" i="2"/>
  <c r="ATA14" i="2"/>
  <c r="ASZ14" i="2"/>
  <c r="ASY14" i="2"/>
  <c r="ATE14" i="2"/>
  <c r="ATG14" i="2"/>
  <c r="ATF14" i="2"/>
  <c r="ATB14" i="2"/>
  <c r="ASX12" i="2"/>
  <c r="ASZ12" i="2"/>
  <c r="ATB12" i="2"/>
  <c r="ASY12"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Y21" i="2"/>
  <c r="AYL21" i="2"/>
  <c r="AXX21" i="2"/>
  <c r="AXW21" i="2"/>
  <c r="AYH21" i="2"/>
  <c r="AYK21" i="2"/>
  <c r="AYD21" i="2"/>
  <c r="AXU34" i="2"/>
  <c r="AWW34" i="2"/>
  <c r="ADL71" i="2"/>
  <c r="AYT6" i="2"/>
  <c r="ASX6" i="2"/>
  <c r="ATD6" i="2" s="1"/>
  <c r="ATA7" i="2"/>
  <c r="ASZ7" i="2"/>
  <c r="ASY7" i="2"/>
  <c r="ATB7" i="2"/>
  <c r="ASX7" i="2"/>
  <c r="ATE7" i="2"/>
  <c r="ATD7" i="2"/>
  <c r="ATH7" i="2" s="1"/>
  <c r="ATG7" i="2"/>
  <c r="ATF7"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TB6" i="2"/>
  <c r="ADQ68" i="2"/>
  <c r="ADK68" i="2"/>
  <c r="ADM68" i="2"/>
  <c r="ADR68" i="2"/>
  <c r="ADL68" i="2"/>
  <c r="ADN68" i="2"/>
  <c r="ADJ68" i="2"/>
  <c r="ADS68" i="2"/>
  <c r="ADQ51" i="2"/>
  <c r="ADS51" i="2"/>
  <c r="ADR51" i="2"/>
  <c r="ADM51" i="2"/>
  <c r="ADK51" i="2"/>
  <c r="ADN51" i="2"/>
  <c r="ADL51" i="2"/>
  <c r="ADJ51" i="2"/>
  <c r="ADH50" i="2"/>
  <c r="YR53" i="2"/>
  <c r="YV53" i="2" s="1"/>
  <c r="AWV7" i="2"/>
  <c r="AXA7" i="2" s="1"/>
  <c r="AXA6" i="2"/>
  <c r="ATA33" i="2"/>
  <c r="AIT38" i="2"/>
  <c r="ATB39" i="2"/>
  <c r="ATW6" i="2"/>
  <c r="ASZ13" i="2"/>
  <c r="ANT34" i="2"/>
  <c r="BDW20" i="2"/>
  <c r="BDU20" i="2"/>
  <c r="BDV20"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AM80" i="2"/>
  <c r="AM40" i="2" s="1"/>
  <c r="AN21" i="2"/>
  <c r="AN19" i="2"/>
  <c r="AN20" i="2"/>
  <c r="AN18" i="2"/>
  <c r="CW18" i="2" s="1"/>
  <c r="AM44" i="2"/>
  <c r="AM4" i="2" s="1"/>
  <c r="AN25" i="2"/>
  <c r="CW25" i="2" s="1"/>
  <c r="AN26" i="2"/>
  <c r="CW26" i="2" s="1"/>
  <c r="AN27" i="2"/>
  <c r="CW27" i="2" s="1"/>
  <c r="AN28" i="2"/>
  <c r="AM79" i="2"/>
  <c r="AM39" i="2" s="1"/>
  <c r="FL38" i="2"/>
  <c r="FL37" i="2"/>
  <c r="HU37" i="2" s="1"/>
  <c r="FL33" i="2"/>
  <c r="HU33" i="2" s="1"/>
  <c r="FL31" i="2"/>
  <c r="HU31" i="2" s="1"/>
  <c r="FL34" i="2"/>
  <c r="HU34" i="2" s="1"/>
  <c r="FL32" i="2"/>
  <c r="HU32" i="2" s="1"/>
  <c r="FL28" i="2"/>
  <c r="HU28" i="2" s="1"/>
  <c r="FL25" i="2"/>
  <c r="HU25" i="2" s="1"/>
  <c r="FL26" i="2"/>
  <c r="HU26" i="2" s="1"/>
  <c r="FL27" i="2"/>
  <c r="HU27" i="2" s="1"/>
  <c r="FL21" i="2"/>
  <c r="HU21" i="2" s="1"/>
  <c r="FL18" i="2"/>
  <c r="HU18" i="2" s="1"/>
  <c r="FL20" i="2"/>
  <c r="FL19" i="2"/>
  <c r="FL11" i="2"/>
  <c r="HU11" i="2" s="1"/>
  <c r="FL12" i="2"/>
  <c r="FL13" i="2"/>
  <c r="FL14" i="2"/>
  <c r="FL6" i="2"/>
  <c r="HU6" i="2" s="1"/>
  <c r="FL7" i="2"/>
  <c r="HU7" i="2" s="1"/>
  <c r="FL4" i="2"/>
  <c r="HU4" i="2" s="1"/>
  <c r="FL5" i="2"/>
  <c r="HU5" i="2" s="1"/>
  <c r="ANK25" i="2" l="1"/>
  <c r="YQ51" i="2"/>
  <c r="UY78" i="2"/>
  <c r="UY38" i="2" s="1"/>
  <c r="UY79" i="2"/>
  <c r="UY39" i="2" s="1"/>
  <c r="ZQ53" i="2"/>
  <c r="ZS53" i="2"/>
  <c r="ZR53" i="2"/>
  <c r="ZR52" i="2"/>
  <c r="ZV52" i="2"/>
  <c r="ZT52" i="2"/>
  <c r="ZT53" i="2"/>
  <c r="ZS52" i="2"/>
  <c r="ZQ52" i="2"/>
  <c r="ZU53" i="2"/>
  <c r="ZV53" i="2"/>
  <c r="ZU52" i="2"/>
  <c r="AYC21" i="2"/>
  <c r="AXZ21" i="2"/>
  <c r="AYA21" i="2" s="1"/>
  <c r="AXW19" i="2"/>
  <c r="AYI21" i="2"/>
  <c r="AXT61" i="2"/>
  <c r="AXU61" i="2" s="1"/>
  <c r="AYC61" i="2" s="1"/>
  <c r="AXX20" i="2"/>
  <c r="AXV20" i="2"/>
  <c r="AXY20" i="2"/>
  <c r="AXV21" i="2"/>
  <c r="AYJ21" i="2"/>
  <c r="AXZ20" i="2"/>
  <c r="AYG21" i="2"/>
  <c r="AXY19" i="2"/>
  <c r="AYN21" i="2"/>
  <c r="BCS27" i="2"/>
  <c r="BDK27" i="2" s="1"/>
  <c r="AYE21" i="2"/>
  <c r="AYB21" i="2"/>
  <c r="AYF21" i="2" s="1"/>
  <c r="AXV19" i="2"/>
  <c r="AKN39" i="2"/>
  <c r="AWW7" i="2"/>
  <c r="ANK26" i="2"/>
  <c r="HU38" i="2"/>
  <c r="YQ61" i="2"/>
  <c r="APK20" i="2"/>
  <c r="APL20" i="2" s="1"/>
  <c r="BDM34" i="2"/>
  <c r="BDN33" i="2" s="1"/>
  <c r="ANK27" i="2"/>
  <c r="ANK28" i="2"/>
  <c r="BDN27" i="2"/>
  <c r="BDW27" i="2"/>
  <c r="BDV27" i="2"/>
  <c r="APK21" i="2"/>
  <c r="ADS79" i="2"/>
  <c r="AKN7" i="2"/>
  <c r="ADS80" i="2"/>
  <c r="AIP66" i="2"/>
  <c r="HU12" i="2"/>
  <c r="YQ60" i="2"/>
  <c r="AIQ66" i="2"/>
  <c r="AYU21" i="2"/>
  <c r="YQ58" i="2"/>
  <c r="AIL66" i="2"/>
  <c r="AIL68" i="2"/>
  <c r="AIK68" i="2"/>
  <c r="AIH65" i="2"/>
  <c r="AII66" i="2"/>
  <c r="AII68" i="2"/>
  <c r="AIH66" i="2"/>
  <c r="AIJ65" i="2"/>
  <c r="AIH68" i="2"/>
  <c r="AIJ68" i="2"/>
  <c r="AIK66" i="2"/>
  <c r="AIK65" i="2"/>
  <c r="AIL65" i="2"/>
  <c r="AIF64" i="2"/>
  <c r="AIJ67" i="2"/>
  <c r="AIK67" i="2"/>
  <c r="AIQ65" i="2"/>
  <c r="AIJ66" i="2"/>
  <c r="AIL67" i="2"/>
  <c r="AII65" i="2"/>
  <c r="AIH67" i="2"/>
  <c r="AIP65" i="2"/>
  <c r="AII67" i="2"/>
  <c r="AUE21" i="2"/>
  <c r="AXU40" i="2"/>
  <c r="AXY40" i="2" s="1"/>
  <c r="BBV6" i="2"/>
  <c r="YQ59" i="2"/>
  <c r="BBU14" i="2"/>
  <c r="APE27" i="2"/>
  <c r="HU14" i="2"/>
  <c r="ANQ27" i="2"/>
  <c r="BBV20" i="2"/>
  <c r="AXW13" i="2"/>
  <c r="PG74" i="2"/>
  <c r="PG34" i="2" s="1"/>
  <c r="ADR79" i="2"/>
  <c r="YR44" i="2"/>
  <c r="YV44" i="2" s="1"/>
  <c r="PG72" i="2"/>
  <c r="PG32" i="2" s="1"/>
  <c r="YQ44" i="2"/>
  <c r="AXI5" i="2"/>
  <c r="AXJ5" i="2"/>
  <c r="AYU20" i="2"/>
  <c r="ATC13" i="2"/>
  <c r="PG73" i="2"/>
  <c r="PG33" i="2" s="1"/>
  <c r="AIN61" i="2"/>
  <c r="AIR61" i="2" s="1"/>
  <c r="HU39" i="2"/>
  <c r="AXZ12" i="2"/>
  <c r="PG46" i="2"/>
  <c r="PG6" i="2" s="1"/>
  <c r="AND65" i="2"/>
  <c r="ANE65" i="2" s="1"/>
  <c r="ANM65" i="2" s="1"/>
  <c r="ATW34" i="2"/>
  <c r="PG71" i="2"/>
  <c r="PG31" i="2" s="1"/>
  <c r="PH34" i="2" s="1"/>
  <c r="RQ34" i="2" s="1"/>
  <c r="AXD11" i="2"/>
  <c r="AXB11" i="2"/>
  <c r="AXB14" i="2"/>
  <c r="AXD14" i="2"/>
  <c r="AXI13" i="2"/>
  <c r="BCS20" i="2"/>
  <c r="BDK20" i="2" s="1"/>
  <c r="BDO39" i="2"/>
  <c r="AXF14" i="2"/>
  <c r="AXD12" i="2"/>
  <c r="AXC13" i="2"/>
  <c r="AXE14" i="2"/>
  <c r="AXB13" i="2"/>
  <c r="AXE11" i="2"/>
  <c r="AXK13" i="2"/>
  <c r="AXF13" i="2"/>
  <c r="AXC14" i="2"/>
  <c r="AXC11" i="2"/>
  <c r="AXD13" i="2"/>
  <c r="AXF11" i="2"/>
  <c r="BDV39" i="2"/>
  <c r="AXJ13" i="2"/>
  <c r="BDW39" i="2"/>
  <c r="AXE13" i="2"/>
  <c r="AXE12" i="2"/>
  <c r="AND67" i="2"/>
  <c r="ANE67" i="2" s="1"/>
  <c r="ADO65" i="2"/>
  <c r="AXF12" i="2"/>
  <c r="AND66" i="2"/>
  <c r="ANE66" i="2" s="1"/>
  <c r="ANN66" i="2" s="1"/>
  <c r="AXC12" i="2"/>
  <c r="AXH12" i="2" s="1"/>
  <c r="AXL12" i="2" s="1"/>
  <c r="HU20" i="2"/>
  <c r="AYD14" i="2"/>
  <c r="PG45" i="2"/>
  <c r="PG5" i="2" s="1"/>
  <c r="KI80" i="2"/>
  <c r="KI40" i="2" s="1"/>
  <c r="KI79" i="2"/>
  <c r="KI39" i="2" s="1"/>
  <c r="AXV13" i="2"/>
  <c r="AEI67" i="2"/>
  <c r="AXX13" i="2"/>
  <c r="KJ32" i="2"/>
  <c r="CW28" i="2"/>
  <c r="PG44" i="2"/>
  <c r="PG4" i="2" s="1"/>
  <c r="KJ31" i="2"/>
  <c r="MS31" i="2" s="1"/>
  <c r="AJG47" i="2"/>
  <c r="AOE21" i="2"/>
  <c r="ADM77" i="2"/>
  <c r="ADH76" i="2"/>
  <c r="ADQ77" i="2"/>
  <c r="KI77" i="2"/>
  <c r="KI37" i="2" s="1"/>
  <c r="KI78" i="2"/>
  <c r="KI38" i="2" s="1"/>
  <c r="AXW12" i="2"/>
  <c r="AXX14" i="2"/>
  <c r="AND45" i="2"/>
  <c r="ANE45" i="2" s="1"/>
  <c r="ANM45" i="2" s="1"/>
  <c r="AXZ13" i="2"/>
  <c r="AXY12" i="2"/>
  <c r="AYC14" i="2"/>
  <c r="AXY14" i="2"/>
  <c r="AXV12" i="2"/>
  <c r="AXW14" i="2"/>
  <c r="AXV14" i="2"/>
  <c r="AND46" i="2"/>
  <c r="ANE46" i="2" s="1"/>
  <c r="ANN46" i="2" s="1"/>
  <c r="AND68" i="2"/>
  <c r="ANE68" i="2" s="1"/>
  <c r="ANN68" i="2" s="1"/>
  <c r="YQ45" i="2"/>
  <c r="YQ47" i="2"/>
  <c r="QB28" i="2"/>
  <c r="QA26" i="2"/>
  <c r="ADK77" i="2"/>
  <c r="AXX12" i="2"/>
  <c r="AXZ14" i="2"/>
  <c r="AYE14" i="2"/>
  <c r="AXY13" i="2"/>
  <c r="AUC20" i="2"/>
  <c r="QB21" i="2"/>
  <c r="QA19" i="2"/>
  <c r="QB20" i="2" s="1"/>
  <c r="GF13" i="2"/>
  <c r="HU13" i="2" s="1"/>
  <c r="DY14" i="2" s="1"/>
  <c r="UY5" i="2"/>
  <c r="UZ7" i="2" s="1"/>
  <c r="UZ21" i="2"/>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IN67" i="2"/>
  <c r="AIR67" i="2" s="1"/>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CW14" i="2"/>
  <c r="CW12" i="2"/>
  <c r="AZA21" i="2"/>
  <c r="AZA20" i="2"/>
  <c r="AZD20"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21"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JG54" i="2"/>
  <c r="AOL40" i="2"/>
  <c r="UY53" i="2"/>
  <c r="UY13" i="2" s="1"/>
  <c r="AUC28" i="2"/>
  <c r="AUF28" i="2"/>
  <c r="AUH28" i="2"/>
  <c r="AJM52"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JN52" i="2" s="1"/>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YW53"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S20" i="2" s="1"/>
  <c r="BDN20" i="2"/>
  <c r="ADJ78" i="2"/>
  <c r="ATC5" i="2"/>
  <c r="AOE7" i="2"/>
  <c r="AEB43" i="2"/>
  <c r="AOE5" i="2"/>
  <c r="ADS78" i="2"/>
  <c r="ADQ45" i="2"/>
  <c r="BCG37" i="2"/>
  <c r="ANO73" i="2"/>
  <c r="ADL44" i="2"/>
  <c r="AJG46" i="2"/>
  <c r="AOF5" i="2"/>
  <c r="AOE6" i="2"/>
  <c r="AEI45" i="2"/>
  <c r="AEI47" i="2"/>
  <c r="ATH5" i="2"/>
  <c r="ATH6"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YA19"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AEI66" i="2"/>
  <c r="ANN72" i="2"/>
  <c r="AJH60" i="2"/>
  <c r="AJL60" i="2" s="1"/>
  <c r="AOB79" i="2"/>
  <c r="AOH79" i="2"/>
  <c r="AOG79" i="2"/>
  <c r="ZK73" i="2"/>
  <c r="AEJ66" i="2"/>
  <c r="AEN66" i="2" s="1"/>
  <c r="AEO68" i="2" s="1"/>
  <c r="ASI4" i="2"/>
  <c r="AEJ67" i="2"/>
  <c r="AEN67" i="2" s="1"/>
  <c r="A11" i="2"/>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UZ39" i="2"/>
  <c r="UZ38" i="2"/>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BDO33" i="2"/>
  <c r="BDT33" i="2" s="1"/>
  <c r="BDX33" i="2" s="1"/>
  <c r="ANU6" i="2"/>
  <c r="AXX32" i="2"/>
  <c r="BDR33" i="2"/>
  <c r="AND80" i="2"/>
  <c r="ANE80" i="2" s="1"/>
  <c r="ANO80" i="2" s="1"/>
  <c r="YW61" i="2"/>
  <c r="AIO72" i="2"/>
  <c r="AXB18" i="2"/>
  <c r="ASE31" i="2"/>
  <c r="PG79" i="2"/>
  <c r="PG39" i="2" s="1"/>
  <c r="BDP33" i="2"/>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ZA60"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ATC14" i="2"/>
  <c r="UE80" i="2"/>
  <c r="UE40" i="2" s="1"/>
  <c r="ADO53" i="2"/>
  <c r="ASJ7" i="2"/>
  <c r="ASN7" i="2" s="1"/>
  <c r="ASI7" i="2"/>
  <c r="ASI14" i="2"/>
  <c r="UF21" i="2"/>
  <c r="AXC5" i="2"/>
  <c r="ATC7" i="2"/>
  <c r="PG80" i="2"/>
  <c r="PG40" i="2" s="1"/>
  <c r="AXF37" i="2"/>
  <c r="AIN80" i="2"/>
  <c r="AIR80" i="2" s="1"/>
  <c r="AIN51" i="2"/>
  <c r="AIR51" i="2" s="1"/>
  <c r="ADP65" i="2"/>
  <c r="ADT65" i="2" s="1"/>
  <c r="ANV12" i="2"/>
  <c r="UE77" i="2"/>
  <c r="UE37" i="2" s="1"/>
  <c r="AIL46" i="2"/>
  <c r="AND58" i="2"/>
  <c r="ANE58" i="2" s="1"/>
  <c r="ANO58" i="2" s="1"/>
  <c r="YY59" i="2"/>
  <c r="UF19" i="2"/>
  <c r="UE53" i="2"/>
  <c r="UE13" i="2" s="1"/>
  <c r="UE52" i="2"/>
  <c r="UE12" i="2" s="1"/>
  <c r="ADP54" i="2"/>
  <c r="ADT54" i="2" s="1"/>
  <c r="AIM54" i="2"/>
  <c r="ZC66" i="2"/>
  <c r="ZC26" i="2" s="1"/>
  <c r="ZB51" i="2"/>
  <c r="ASJ20" i="2"/>
  <c r="ASN20" i="2" s="1"/>
  <c r="ASI20" i="2"/>
  <c r="UE51" i="2"/>
  <c r="UE11" i="2" s="1"/>
  <c r="UE54" i="2"/>
  <c r="UE14" i="2" s="1"/>
  <c r="DY39" i="2"/>
  <c r="A19" i="2"/>
  <c r="YX54" i="2"/>
  <c r="ZB60" i="2"/>
  <c r="AIN68" i="2"/>
  <c r="AIR68" i="2" s="1"/>
  <c r="ASJ14" i="2"/>
  <c r="ATC21" i="2"/>
  <c r="ADO66" i="2"/>
  <c r="ADP66" i="2"/>
  <c r="ADT66" i="2" s="1"/>
  <c r="AND61" i="2"/>
  <c r="ANE61" i="2" s="1"/>
  <c r="ANM61" i="2" s="1"/>
  <c r="A26" i="2"/>
  <c r="BBU28" i="2"/>
  <c r="BCS28" i="2"/>
  <c r="BBT40" i="2"/>
  <c r="BBY40" i="2" s="1"/>
  <c r="BBY39" i="2"/>
  <c r="BBU21" i="2"/>
  <c r="BCS21"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NT28" i="2"/>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U27" i="2"/>
  <c r="ANT27" i="2"/>
  <c r="ANS6" i="2"/>
  <c r="ANT6" i="2"/>
  <c r="AIQ71" i="2"/>
  <c r="AIH71" i="2"/>
  <c r="AIL71" i="2"/>
  <c r="AIJ71" i="2"/>
  <c r="AIK71" i="2"/>
  <c r="AIP71" i="2"/>
  <c r="AII71" i="2"/>
  <c r="AIO71" i="2"/>
  <c r="BDQ6" i="2"/>
  <c r="BBU40" i="2"/>
  <c r="BCS40" i="2"/>
  <c r="BDQ33" i="2"/>
  <c r="BDN34" i="2"/>
  <c r="BDU34" i="2"/>
  <c r="BDW34" i="2"/>
  <c r="BDV34" i="2"/>
  <c r="BDO34" i="2"/>
  <c r="BDR34" i="2"/>
  <c r="BDQ34" i="2"/>
  <c r="BDP34" i="2"/>
  <c r="KJ21" i="2"/>
  <c r="MS21" i="2" s="1"/>
  <c r="KJ18" i="2"/>
  <c r="MS18" i="2" s="1"/>
  <c r="KJ20" i="2"/>
  <c r="MS20" i="2" s="1"/>
  <c r="KJ19" i="2"/>
  <c r="MS19" i="2" s="1"/>
  <c r="AXF32" i="2"/>
  <c r="BCH18" i="2"/>
  <c r="BCG18" i="2"/>
  <c r="BCI18" i="2"/>
  <c r="BBZ11" i="2"/>
  <c r="AXZ33" i="2"/>
  <c r="AIJ46" i="2"/>
  <c r="ASF32" i="2"/>
  <c r="BCV13" i="2"/>
  <c r="YX51" i="2"/>
  <c r="YY51" i="2"/>
  <c r="YX52" i="2"/>
  <c r="YY54" i="2"/>
  <c r="YZ53" i="2"/>
  <c r="ANR13" i="2"/>
  <c r="ANS13" i="2"/>
  <c r="ANT13" i="2"/>
  <c r="ANQ13" i="2"/>
  <c r="ANV13" i="2"/>
  <c r="ANU13" i="2"/>
  <c r="YX59" i="2"/>
  <c r="ZA59" i="2"/>
  <c r="YW52" i="2"/>
  <c r="AND59" i="2"/>
  <c r="ANE59" i="2" s="1"/>
  <c r="AII72" i="2"/>
  <c r="AXD18" i="2"/>
  <c r="UF4" i="2"/>
  <c r="WO4" i="2" s="1"/>
  <c r="ANT14" i="2"/>
  <c r="YY58" i="2"/>
  <c r="YX58" i="2"/>
  <c r="YY61" i="2"/>
  <c r="BCH38" i="2"/>
  <c r="BCG38" i="2"/>
  <c r="BCI38" i="2"/>
  <c r="AYU7" i="2"/>
  <c r="ATC12"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NU28" i="2"/>
  <c r="AIW32" i="2"/>
  <c r="AIT31" i="2"/>
  <c r="AIV31" i="2"/>
  <c r="BDS14"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ANS27" i="2"/>
  <c r="ANV27" i="2"/>
  <c r="BDP20" i="2"/>
  <c r="BDN21" i="2"/>
  <c r="BDU21" i="2"/>
  <c r="BDW21" i="2"/>
  <c r="BDV21" i="2"/>
  <c r="BDO21" i="2"/>
  <c r="BDQ21" i="2"/>
  <c r="BDR21" i="2"/>
  <c r="BDP21" i="2"/>
  <c r="BDP6" i="2"/>
  <c r="AXE25" i="2"/>
  <c r="ATC6" i="2"/>
  <c r="ASV46" i="2" s="1"/>
  <c r="ASW46" i="2" s="1"/>
  <c r="ADO72" i="2"/>
  <c r="ANH72" i="2"/>
  <c r="AXY5" i="2"/>
  <c r="AXE32" i="2"/>
  <c r="AXY33" i="2"/>
  <c r="ZD28" i="2"/>
  <c r="AII46" i="2"/>
  <c r="ASJ18" i="2"/>
  <c r="ASG32" i="2"/>
  <c r="BCW13" i="2"/>
  <c r="ATC38" i="2"/>
  <c r="YY52" i="2"/>
  <c r="ZB52" i="2"/>
  <c r="ZA53" i="2"/>
  <c r="ZB53" i="2"/>
  <c r="YY53" i="2"/>
  <c r="YW59" i="2"/>
  <c r="AND60" i="2"/>
  <c r="ANE60" i="2" s="1"/>
  <c r="ANU14" i="2"/>
  <c r="YW60" i="2"/>
  <c r="AXC37" i="2"/>
  <c r="YW58" i="2"/>
  <c r="ZA58" i="2"/>
  <c r="ZB58" i="2"/>
  <c r="ZA61" i="2"/>
  <c r="AXJ6" i="2"/>
  <c r="AXE6" i="2"/>
  <c r="AXF6" i="2"/>
  <c r="AXD6" i="2"/>
  <c r="AXK6" i="2"/>
  <c r="AXB6" i="2"/>
  <c r="AXC6" i="2"/>
  <c r="AXI6" i="2"/>
  <c r="AXC4" i="2"/>
  <c r="AXE4" i="2"/>
  <c r="AXF4" i="2"/>
  <c r="AXD4" i="2"/>
  <c r="AXB4" i="2"/>
  <c r="ADP73" i="2"/>
  <c r="ADT73" i="2" s="1"/>
  <c r="AXD5" i="2"/>
  <c r="AXF5" i="2"/>
  <c r="ANO65" i="2"/>
  <c r="ANN6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YW54" i="2"/>
  <c r="AXD38" i="2"/>
  <c r="AXI20" i="2"/>
  <c r="AXC20" i="2"/>
  <c r="AXJ20" i="2"/>
  <c r="AXE20" i="2"/>
  <c r="AXK20" i="2"/>
  <c r="AXF20" i="2"/>
  <c r="AXD20" i="2"/>
  <c r="AXB20" i="2"/>
  <c r="ANQ28" i="2"/>
  <c r="ANS28" i="2"/>
  <c r="AIV32" i="2"/>
  <c r="AIU31" i="2"/>
  <c r="AIW31" i="2"/>
  <c r="AXB25" i="2"/>
  <c r="AXD26" i="2"/>
  <c r="ANF71" i="2"/>
  <c r="ANH71" i="2"/>
  <c r="ANI71" i="2"/>
  <c r="AYU6" i="2"/>
  <c r="ANS19" i="2"/>
  <c r="BDB6" i="2"/>
  <c r="BDA6" i="2"/>
  <c r="BDC6"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YW51" i="2"/>
  <c r="ZA52" i="2"/>
  <c r="ZA51" i="2"/>
  <c r="YX53" i="2"/>
  <c r="YZ54" i="2"/>
  <c r="ZA54" i="2"/>
  <c r="ZB59" i="2"/>
  <c r="ANU20" i="2"/>
  <c r="ANT20" i="2"/>
  <c r="ANR20" i="2"/>
  <c r="ANQ20" i="2"/>
  <c r="ANV20" i="2"/>
  <c r="ANS20" i="2"/>
  <c r="AND54" i="2"/>
  <c r="ANE54" i="2" s="1"/>
  <c r="AIL72" i="2"/>
  <c r="AIK72" i="2"/>
  <c r="UF6" i="2"/>
  <c r="ASF37" i="2"/>
  <c r="ANR14" i="2"/>
  <c r="YZ60" i="2"/>
  <c r="YX60" i="2"/>
  <c r="YZ58" i="2"/>
  <c r="ZB61" i="2"/>
  <c r="ANV21" i="2"/>
  <c r="ANT21" i="2"/>
  <c r="ANR21" i="2"/>
  <c r="ANQ21" i="2"/>
  <c r="ANS21" i="2"/>
  <c r="ANU21" i="2"/>
  <c r="BCD11" i="2"/>
  <c r="AXI7" i="2"/>
  <c r="AXC7" i="2"/>
  <c r="AXD7" i="2"/>
  <c r="AXF7" i="2"/>
  <c r="AXJ7" i="2"/>
  <c r="AXB7" i="2"/>
  <c r="AXE7" i="2"/>
  <c r="AXK7" i="2"/>
  <c r="ADO68" i="2"/>
  <c r="AXV33" i="2"/>
  <c r="AXV34" i="2"/>
  <c r="AYB34" i="2" s="1"/>
  <c r="AXY34" i="2"/>
  <c r="AYE34" i="2"/>
  <c r="AYD34" i="2"/>
  <c r="AYC34" i="2"/>
  <c r="AXX34" i="2"/>
  <c r="AXW34" i="2"/>
  <c r="AXZ34" i="2"/>
  <c r="BCI14" i="2"/>
  <c r="BBZ14" i="2"/>
  <c r="BCG14" i="2"/>
  <c r="BCB14" i="2"/>
  <c r="BCA14" i="2"/>
  <c r="BCH14" i="2"/>
  <c r="BCC14" i="2"/>
  <c r="BCD14" i="2"/>
  <c r="ANN74" i="2"/>
  <c r="ANF74" i="2"/>
  <c r="ANI74" i="2"/>
  <c r="ANH74" i="2"/>
  <c r="ANO74" i="2"/>
  <c r="ANJ74" i="2"/>
  <c r="ANM74" i="2"/>
  <c r="ANG74" i="2"/>
  <c r="AXB5" i="2"/>
  <c r="ANR25" i="2"/>
  <c r="ANT25" i="2"/>
  <c r="ANS25" i="2"/>
  <c r="ANQ25" i="2"/>
  <c r="ANU25" i="2"/>
  <c r="ANV25" i="2"/>
  <c r="ANT26" i="2"/>
  <c r="ANV26" i="2"/>
  <c r="ANS26" i="2"/>
  <c r="ANQ26" i="2"/>
  <c r="ANU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R2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27" i="2"/>
  <c r="ANR6" i="2"/>
  <c r="ANV6" i="2"/>
  <c r="BDN6" i="2"/>
  <c r="ASD37" i="2"/>
  <c r="AXE37" i="2"/>
  <c r="AIP47" i="2"/>
  <c r="AIL47" i="2"/>
  <c r="AIQ47" i="2"/>
  <c r="AIO47" i="2"/>
  <c r="AIK47" i="2"/>
  <c r="AIJ47" i="2"/>
  <c r="AIH47" i="2"/>
  <c r="AII47" i="2"/>
  <c r="ATC19" i="2"/>
  <c r="PH7" i="2"/>
  <c r="RQ7" i="2" s="1"/>
  <c r="PH14"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YZ52" i="2"/>
  <c r="YZ51" i="2"/>
  <c r="ZB54" i="2"/>
  <c r="YZ59" i="2"/>
  <c r="ANS7" i="2"/>
  <c r="AIJ72" i="2"/>
  <c r="ANQ14" i="2"/>
  <c r="ANV14" i="2"/>
  <c r="YY60" i="2"/>
  <c r="YZ61" i="2"/>
  <c r="YX61" i="2"/>
  <c r="LD38" i="2"/>
  <c r="LD33" i="2"/>
  <c r="MS33" i="2" s="1"/>
  <c r="AN7" i="2"/>
  <c r="CW7" i="2" s="1"/>
  <c r="AN6" i="2"/>
  <c r="CW6" i="2" s="1"/>
  <c r="AN5" i="2"/>
  <c r="CW5" i="2" s="1"/>
  <c r="AN4" i="2"/>
  <c r="CW4" i="2" s="1"/>
  <c r="AN37" i="2"/>
  <c r="CW37" i="2" s="1"/>
  <c r="AN38" i="2"/>
  <c r="CW38" i="2" s="1"/>
  <c r="AN39" i="2"/>
  <c r="CW39" i="2" s="1"/>
  <c r="AN40" i="2"/>
  <c r="CW40" i="2" s="1"/>
  <c r="DY37" i="2"/>
  <c r="DY4" i="2"/>
  <c r="DY7" i="2"/>
  <c r="DY6" i="2"/>
  <c r="DY5" i="2"/>
  <c r="DY19" i="2"/>
  <c r="DY25" i="2"/>
  <c r="DY28" i="2"/>
  <c r="DY27" i="2"/>
  <c r="DY26" i="2"/>
  <c r="DY31" i="2"/>
  <c r="DY34" i="2"/>
  <c r="DY33" i="2"/>
  <c r="DY32" i="2"/>
  <c r="DY11" i="2"/>
  <c r="AIN65" i="2" l="1"/>
  <c r="AIR65" i="2" s="1"/>
  <c r="ZW52" i="2"/>
  <c r="ZW12" i="2" s="1"/>
  <c r="ZW53" i="2"/>
  <c r="ZW13" i="2" s="1"/>
  <c r="DY38" i="2"/>
  <c r="DY40" i="2"/>
  <c r="AYL61" i="2"/>
  <c r="AYD61" i="2"/>
  <c r="AYG61" i="2"/>
  <c r="AYE61" i="2"/>
  <c r="AXV61" i="2"/>
  <c r="AYM61" i="2"/>
  <c r="AYJ61" i="2"/>
  <c r="AYH61" i="2"/>
  <c r="AXX61" i="2"/>
  <c r="AXW61" i="2"/>
  <c r="AYB61" i="2"/>
  <c r="AYF61" i="2" s="1"/>
  <c r="AYK61" i="2"/>
  <c r="AYI61" i="2"/>
  <c r="AYA20" i="2"/>
  <c r="BDC27" i="2"/>
  <c r="BDB27" i="2"/>
  <c r="BDA27" i="2"/>
  <c r="APL21" i="2"/>
  <c r="AIM66" i="2"/>
  <c r="DY18" i="2"/>
  <c r="AIM68" i="2"/>
  <c r="AIM67" i="2"/>
  <c r="AIN66" i="2"/>
  <c r="AIR66" i="2" s="1"/>
  <c r="AIM65" i="2"/>
  <c r="AXW39" i="2"/>
  <c r="AXZ40" i="2"/>
  <c r="AYA40" i="2" s="1"/>
  <c r="AXV40" i="2"/>
  <c r="AYB40" i="2" s="1"/>
  <c r="AYF40" i="2" s="1"/>
  <c r="AXX40" i="2"/>
  <c r="AYE40" i="2"/>
  <c r="AYC40" i="2"/>
  <c r="AXY39" i="2"/>
  <c r="AXX38" i="2"/>
  <c r="AYD40" i="2"/>
  <c r="AXV39" i="2"/>
  <c r="AXX39" i="2"/>
  <c r="AXY38" i="2"/>
  <c r="AYM40" i="2"/>
  <c r="AXZ39" i="2"/>
  <c r="AXZ38" i="2"/>
  <c r="AXW38" i="2"/>
  <c r="AXV38" i="2"/>
  <c r="AYB38" i="2" s="1"/>
  <c r="AYF38" i="2" s="1"/>
  <c r="ANO44" i="2"/>
  <c r="AXW40" i="2"/>
  <c r="ANM44" i="2"/>
  <c r="AYA12" i="2"/>
  <c r="AXT52" i="2" s="1"/>
  <c r="AXU52" i="2" s="1"/>
  <c r="AYC52" i="2" s="1"/>
  <c r="AXH11" i="2"/>
  <c r="AXL11" i="2" s="1"/>
  <c r="BDS13" i="2"/>
  <c r="BDB20" i="2"/>
  <c r="AXH13" i="2"/>
  <c r="AXL13" i="2" s="1"/>
  <c r="AOH52" i="2"/>
  <c r="ADO80" i="2"/>
  <c r="ANO66" i="2"/>
  <c r="BCS34" i="2"/>
  <c r="BCT33" i="2" s="1"/>
  <c r="BCZ33" i="2" s="1"/>
  <c r="ANI67" i="2"/>
  <c r="ANJ65" i="2"/>
  <c r="AXG11" i="2"/>
  <c r="ANH65" i="2"/>
  <c r="AXG12" i="2"/>
  <c r="AXG14" i="2"/>
  <c r="ANF68" i="2"/>
  <c r="ANI66" i="2"/>
  <c r="ANJ66" i="2"/>
  <c r="ANJ67" i="2"/>
  <c r="ANG66" i="2"/>
  <c r="ANG67" i="2"/>
  <c r="ANF66" i="2"/>
  <c r="ANF67" i="2"/>
  <c r="ANM67" i="2"/>
  <c r="ANN67" i="2"/>
  <c r="ANO67" i="2"/>
  <c r="ANG65" i="2"/>
  <c r="ANL65" i="2" s="1"/>
  <c r="ANP65" i="2" s="1"/>
  <c r="ANF65" i="2"/>
  <c r="ANH68" i="2"/>
  <c r="ANI68" i="2"/>
  <c r="ANI65" i="2"/>
  <c r="ANJ68" i="2"/>
  <c r="WO21" i="2"/>
  <c r="AYA14" i="2"/>
  <c r="ANM46" i="2"/>
  <c r="ANO46" i="2"/>
  <c r="ANH66" i="2"/>
  <c r="ANM66" i="2"/>
  <c r="ANH67" i="2"/>
  <c r="ANM68" i="2"/>
  <c r="ANG68" i="2"/>
  <c r="ADP77" i="2"/>
  <c r="ADT77" i="2" s="1"/>
  <c r="PH5" i="2"/>
  <c r="RQ5" i="2" s="1"/>
  <c r="PH31" i="2"/>
  <c r="RQ31" i="2" s="1"/>
  <c r="NU31" i="2" s="1"/>
  <c r="PH32" i="2"/>
  <c r="RQ32" i="2" s="1"/>
  <c r="PH33" i="2"/>
  <c r="RQ33" i="2" s="1"/>
  <c r="ANO45" i="2"/>
  <c r="ANN45" i="2"/>
  <c r="KJ13" i="2"/>
  <c r="MS13" i="2" s="1"/>
  <c r="BDA20" i="2"/>
  <c r="BDC20" i="2"/>
  <c r="BCW19" i="2"/>
  <c r="MS32" i="2"/>
  <c r="IW32" i="2" s="1"/>
  <c r="ADP44" i="2"/>
  <c r="ADT44" i="2" s="1"/>
  <c r="ADO77" i="2"/>
  <c r="ANO68" i="2"/>
  <c r="ADP80" i="2"/>
  <c r="ADT80" i="2" s="1"/>
  <c r="PH13" i="2"/>
  <c r="RQ13" i="2" s="1"/>
  <c r="ANI44" i="2"/>
  <c r="PH6" i="2"/>
  <c r="RQ6" i="2" s="1"/>
  <c r="AXH14" i="2"/>
  <c r="AXL14" i="2" s="1"/>
  <c r="ADP79" i="2"/>
  <c r="ADT79" i="2" s="1"/>
  <c r="KJ38" i="2"/>
  <c r="MS38" i="2" s="1"/>
  <c r="AXG13" i="2"/>
  <c r="ANG44" i="2"/>
  <c r="YW47" i="2"/>
  <c r="ANG47" i="2"/>
  <c r="PH4" i="2"/>
  <c r="RQ4" i="2" s="1"/>
  <c r="NU4" i="2" s="1"/>
  <c r="ANF45" i="2"/>
  <c r="ANI47" i="2"/>
  <c r="ANF47" i="2"/>
  <c r="ANM47" i="2"/>
  <c r="ANI46" i="2"/>
  <c r="ANJ47" i="2"/>
  <c r="ANJ46" i="2"/>
  <c r="ANN47" i="2"/>
  <c r="ANG45" i="2"/>
  <c r="KJ40" i="2"/>
  <c r="MS40" i="2" s="1"/>
  <c r="ANH47" i="2"/>
  <c r="KJ37" i="2"/>
  <c r="MS37" i="2" s="1"/>
  <c r="KJ39" i="2"/>
  <c r="MS39" i="2" s="1"/>
  <c r="BCF13" i="2"/>
  <c r="BCJ13" i="2" s="1"/>
  <c r="ZB47" i="2"/>
  <c r="AYA13" i="2"/>
  <c r="YW46" i="2"/>
  <c r="AYA6" i="2"/>
  <c r="AEI61" i="2"/>
  <c r="YY46" i="2"/>
  <c r="YZ47" i="2"/>
  <c r="YZ46" i="2"/>
  <c r="YZ45" i="2"/>
  <c r="YY47" i="2"/>
  <c r="AIN74" i="2"/>
  <c r="AIR74" i="2" s="1"/>
  <c r="ZA46" i="2"/>
  <c r="ZA47" i="2"/>
  <c r="YX46" i="2"/>
  <c r="ADP60" i="2"/>
  <c r="ADT60" i="2" s="1"/>
  <c r="ADO45" i="2"/>
  <c r="RQ28" i="2"/>
  <c r="ZX5" i="2"/>
  <c r="AEP68" i="2"/>
  <c r="ZX6" i="2"/>
  <c r="DY13" i="2"/>
  <c r="DY12" i="2"/>
  <c r="WO7" i="2"/>
  <c r="UY20" i="2"/>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Q56" i="28"/>
  <c r="O56" i="28"/>
  <c r="O65" i="28" s="1"/>
  <c r="Q55" i="28"/>
  <c r="R66" i="28" s="1"/>
  <c r="O55" i="28"/>
  <c r="O67" i="28" s="1"/>
  <c r="O54" i="28"/>
  <c r="O68" i="28" s="1"/>
  <c r="Q54" i="28"/>
  <c r="O66" i="28" s="1"/>
  <c r="KI4" i="2"/>
  <c r="KJ7" i="2" s="1"/>
  <c r="MS7" i="2" s="1"/>
  <c r="O51" i="28"/>
  <c r="O61" i="28" s="1"/>
  <c r="Q51" i="28"/>
  <c r="O62" i="28" s="1"/>
  <c r="BCU39" i="2"/>
  <c r="BDK40" i="2"/>
  <c r="BCU19" i="2"/>
  <c r="BDK21" i="2"/>
  <c r="BCW26" i="2"/>
  <c r="BDK28"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P15" i="1" s="1"/>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O53" i="28" s="1"/>
  <c r="O64" i="28" s="1"/>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H74" i="2"/>
  <c r="AJL74" i="2" s="1"/>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AIS67"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BCW20" i="2"/>
  <c r="YY78" i="2"/>
  <c r="ZA78" i="2"/>
  <c r="AUI39" i="2"/>
  <c r="ANM52" i="2"/>
  <c r="BCT19" i="2"/>
  <c r="BCZ19" i="2" s="1"/>
  <c r="BDD19" i="2" s="1"/>
  <c r="BCX20" i="2"/>
  <c r="BEC14" i="2"/>
  <c r="ADO47" i="2"/>
  <c r="BCT26" i="2"/>
  <c r="BCU27" i="2"/>
  <c r="AXH37" i="2"/>
  <c r="AXL37" i="2" s="1"/>
  <c r="ASJ31" i="2"/>
  <c r="ASN31" i="2" s="1"/>
  <c r="BCU20" i="2"/>
  <c r="ANF53" i="2"/>
  <c r="BCT20" i="2"/>
  <c r="BCV20"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BCT27" i="2"/>
  <c r="ASJ32" i="2"/>
  <c r="ASN32" i="2" s="1"/>
  <c r="AXH18" i="2"/>
  <c r="AXL18" i="2" s="1"/>
  <c r="AIS58" i="2"/>
  <c r="BCW27" i="2"/>
  <c r="AIN72" i="2"/>
  <c r="AIR72" i="2" s="1"/>
  <c r="BCX27" i="2"/>
  <c r="ANL71" i="2"/>
  <c r="ANP71" i="2" s="1"/>
  <c r="AIU52" i="2"/>
  <c r="BDS33" i="2"/>
  <c r="ZD26" i="2"/>
  <c r="AJJ72" i="2"/>
  <c r="AIX51" i="2"/>
  <c r="AIX79" i="2"/>
  <c r="AIV51" i="2"/>
  <c r="AIV52" i="2"/>
  <c r="AIX52" i="2"/>
  <c r="AIW51" i="2"/>
  <c r="AIT51" i="2"/>
  <c r="AIU51" i="2"/>
  <c r="ADV68" i="2"/>
  <c r="AIV67" i="2"/>
  <c r="ASB52" i="2"/>
  <c r="ASC52" i="2" s="1"/>
  <c r="ASK52" i="2" s="1"/>
  <c r="ASB53" i="2"/>
  <c r="ASC53" i="2" s="1"/>
  <c r="ASM53" i="2" s="1"/>
  <c r="AIM46" i="2"/>
  <c r="AIT52" i="2"/>
  <c r="AIW52" i="2"/>
  <c r="AIW58" i="2"/>
  <c r="BDS27" i="2"/>
  <c r="ASB46" i="2"/>
  <c r="ASC46" i="2" s="1"/>
  <c r="ASL46" i="2" s="1"/>
  <c r="AIU67" i="2"/>
  <c r="AXH4" i="2"/>
  <c r="AXL4" i="2" s="1"/>
  <c r="ASB51" i="2"/>
  <c r="ASC51" i="2" s="1"/>
  <c r="ASM51" i="2" s="1"/>
  <c r="AIT67" i="2"/>
  <c r="AIS68" i="2"/>
  <c r="ASI31" i="2"/>
  <c r="ADO46" i="2"/>
  <c r="ADP46" i="2"/>
  <c r="ADT46" i="2" s="1"/>
  <c r="AXH32" i="2"/>
  <c r="AXL32" i="2" s="1"/>
  <c r="AIW67" i="2"/>
  <c r="AIT78" i="2"/>
  <c r="AIW77" i="2"/>
  <c r="AIX78" i="2"/>
  <c r="AIU79" i="2"/>
  <c r="ZD27" i="2"/>
  <c r="AIV77" i="2"/>
  <c r="ADU53" i="2"/>
  <c r="AIW79" i="2"/>
  <c r="AIN46" i="2"/>
  <c r="AIR46" i="2" s="1"/>
  <c r="ZD25" i="2"/>
  <c r="ABM25" i="2" s="1"/>
  <c r="AXH7" i="2"/>
  <c r="AXL7" i="2" s="1"/>
  <c r="PH18" i="2"/>
  <c r="RQ18" i="2" s="1"/>
  <c r="AIT80" i="2"/>
  <c r="ASJ38" i="2"/>
  <c r="ASN38" i="2" s="1"/>
  <c r="ANX76" i="2"/>
  <c r="AEB57" i="2"/>
  <c r="UE72" i="2"/>
  <c r="UE32" i="2" s="1"/>
  <c r="UE74" i="2"/>
  <c r="UE34" i="2" s="1"/>
  <c r="UE71" i="2"/>
  <c r="UE31" i="2" s="1"/>
  <c r="UE73" i="2"/>
  <c r="UE33" i="2" s="1"/>
  <c r="ANM58" i="2"/>
  <c r="ADO44" i="2"/>
  <c r="AXG37" i="2"/>
  <c r="AYA32" i="2"/>
  <c r="BCE11" i="2"/>
  <c r="BCB37" i="2"/>
  <c r="ATF46" i="2"/>
  <c r="ATE46" i="2"/>
  <c r="ATG46"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CV26" i="2"/>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AND64"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V19" i="2"/>
  <c r="BCC37" i="2"/>
  <c r="BCX19" i="2"/>
  <c r="BCE12" i="2"/>
  <c r="AIX58" i="2"/>
  <c r="ANI52" i="2"/>
  <c r="BDS6" i="2"/>
  <c r="ANG52" i="2"/>
  <c r="ANJ52" i="2"/>
  <c r="BCC31" i="2"/>
  <c r="AIS61" i="2"/>
  <c r="BCX39" i="2"/>
  <c r="ADZ74" i="2"/>
  <c r="AXG32" i="2"/>
  <c r="BCF11" i="2"/>
  <c r="BCJ11" i="2" s="1"/>
  <c r="ADZ71" i="2"/>
  <c r="ZC53" i="2"/>
  <c r="ZC13" i="2" s="1"/>
  <c r="AIX67"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BCX26" i="2"/>
  <c r="AIV54" i="2"/>
  <c r="AIU54" i="2"/>
  <c r="AXH20" i="2"/>
  <c r="AXL20" i="2" s="1"/>
  <c r="ANO61" i="2"/>
  <c r="AIN44" i="2"/>
  <c r="AIR44" i="2" s="1"/>
  <c r="AIN71" i="2"/>
  <c r="AIR71" i="2" s="1"/>
  <c r="AIN45" i="2"/>
  <c r="AIR45" i="2" s="1"/>
  <c r="ANN61" i="2"/>
  <c r="ZC74" i="2"/>
  <c r="ZC34" i="2" s="1"/>
  <c r="UF39" i="2"/>
  <c r="WO39" i="2" s="1"/>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WO38" i="2" s="1"/>
  <c r="ASJ34" i="2"/>
  <c r="ASN34" i="2" s="1"/>
  <c r="AXG33" i="2"/>
  <c r="AXH28" i="2"/>
  <c r="AXL28" i="2" s="1"/>
  <c r="AIX54" i="2"/>
  <c r="ASB44" i="2"/>
  <c r="ASC44" i="2" s="1"/>
  <c r="ASM44" i="2" s="1"/>
  <c r="AST6" i="2"/>
  <c r="ASO6" i="2"/>
  <c r="ASR6" i="2"/>
  <c r="ASP6" i="2"/>
  <c r="ASS6" i="2"/>
  <c r="AXH31" i="2"/>
  <c r="AXL31" i="2" s="1"/>
  <c r="ANN58" i="2"/>
  <c r="AIW53" i="2"/>
  <c r="AYA7" i="2"/>
  <c r="AXH6" i="2"/>
  <c r="AXL6" i="2" s="1"/>
  <c r="AIV79" i="2"/>
  <c r="ANL67" i="2"/>
  <c r="ANP67" i="2" s="1"/>
  <c r="ADU68" i="2"/>
  <c r="IU32"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IT68" i="2"/>
  <c r="ADV54" i="2"/>
  <c r="UF11" i="2"/>
  <c r="WO11" i="2" s="1"/>
  <c r="UF12" i="2"/>
  <c r="UF14" i="2"/>
  <c r="UF13" i="2"/>
  <c r="ZC61" i="2"/>
  <c r="ZC21" i="2" s="1"/>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AXM11"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IU68"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ZC51" i="2"/>
  <c r="ZC11" i="2" s="1"/>
  <c r="BCW6" i="2"/>
  <c r="ZC54" i="2"/>
  <c r="ZC14" i="2" s="1"/>
  <c r="AXG40" i="2"/>
  <c r="AXM12" i="2"/>
  <c r="ZC60" i="2"/>
  <c r="ZC20" i="2" s="1"/>
  <c r="ANO60" i="2"/>
  <c r="ANF60" i="2"/>
  <c r="ANG60" i="2"/>
  <c r="ANM60" i="2"/>
  <c r="ANN60" i="2"/>
  <c r="ANI60" i="2"/>
  <c r="ANH60" i="2"/>
  <c r="ANJ60" i="2"/>
  <c r="BCY14" i="2"/>
  <c r="ASB67" i="2"/>
  <c r="ASC67" i="2" s="1"/>
  <c r="AIV59" i="2"/>
  <c r="ADV74" i="2"/>
  <c r="AXG39" i="2"/>
  <c r="ADW73" i="2"/>
  <c r="ADY72" i="2"/>
  <c r="ADZ73" i="2"/>
  <c r="AXH27" i="2"/>
  <c r="AXL27" i="2" s="1"/>
  <c r="AXG27" i="2"/>
  <c r="AIM73" i="2"/>
  <c r="ZC52" i="2"/>
  <c r="ZC12" i="2" s="1"/>
  <c r="IW21" i="2"/>
  <c r="IW20" i="2"/>
  <c r="IW18" i="2"/>
  <c r="IW19" i="2"/>
  <c r="BDS34" i="2"/>
  <c r="AIM71" i="2"/>
  <c r="AIU77" i="2"/>
  <c r="ANJ51" i="2"/>
  <c r="ANH51" i="2"/>
  <c r="AXG31" i="2"/>
  <c r="BCC34" i="2"/>
  <c r="BCI34" i="2"/>
  <c r="BCD34" i="2"/>
  <c r="BCA34" i="2"/>
  <c r="BBZ34" i="2"/>
  <c r="BCH34" i="2"/>
  <c r="BEJ34" i="2"/>
  <c r="BCB34" i="2"/>
  <c r="BEH34" i="2"/>
  <c r="BCG34" i="2"/>
  <c r="BEI34" i="2"/>
  <c r="BCG26" i="2"/>
  <c r="BCI26" i="2"/>
  <c r="BCH26" i="2"/>
  <c r="ANF80" i="2"/>
  <c r="BCE13" i="2"/>
  <c r="ANH53" i="2"/>
  <c r="AIV68" i="2"/>
  <c r="AIW68" i="2"/>
  <c r="AXM1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ZC58" i="2"/>
  <c r="ZC18" i="2" s="1"/>
  <c r="ZC59" i="2"/>
  <c r="ZC19" i="2" s="1"/>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IX68"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W21" i="2"/>
  <c r="BCV21" i="2"/>
  <c r="BCU21" i="2"/>
  <c r="BCX21" i="2"/>
  <c r="BCT21" i="2"/>
  <c r="BDA21" i="2"/>
  <c r="BCZ21" i="2"/>
  <c r="BDD21" i="2" s="1"/>
  <c r="BDC21" i="2"/>
  <c r="BDB21" i="2"/>
  <c r="BCA39" i="2"/>
  <c r="BCC39" i="2"/>
  <c r="BCG39" i="2"/>
  <c r="BCI39" i="2"/>
  <c r="BCD39" i="2"/>
  <c r="BBZ39" i="2"/>
  <c r="BCH39" i="2"/>
  <c r="BCB39" i="2"/>
  <c r="BCV27" i="2"/>
  <c r="BCX28" i="2"/>
  <c r="BDA28" i="2"/>
  <c r="BDC28" i="2"/>
  <c r="BDB28" i="2"/>
  <c r="BCT28" i="2"/>
  <c r="BCZ28" i="2" s="1"/>
  <c r="BCV28" i="2"/>
  <c r="BCU28" i="2"/>
  <c r="BCW28" i="2"/>
  <c r="ANG53" i="2"/>
  <c r="ANH61" i="2"/>
  <c r="ANJ61" i="2"/>
  <c r="AXM14" i="2"/>
  <c r="ASR14" i="2"/>
  <c r="ADU52" i="2"/>
  <c r="ASB65" i="2"/>
  <c r="ASC65" i="2" s="1"/>
  <c r="ADU54" i="2"/>
  <c r="ADX53" i="2"/>
  <c r="ADV51" i="2"/>
  <c r="ADX52" i="2"/>
  <c r="ADU51" i="2"/>
  <c r="AIX77" i="2"/>
  <c r="ANG58" i="2"/>
  <c r="ADX68" i="2"/>
  <c r="ADY66" i="2"/>
  <c r="BCU26" i="2"/>
  <c r="BCZ26" i="2" s="1"/>
  <c r="AST7" i="2"/>
  <c r="AST4" i="2"/>
  <c r="ASQ4" i="2"/>
  <c r="ASR4" i="2"/>
  <c r="ASS4" i="2"/>
  <c r="ASO4" i="2"/>
  <c r="ASP4" i="2"/>
  <c r="AST5" i="2"/>
  <c r="ASP5" i="2"/>
  <c r="ASR5" i="2"/>
  <c r="ASQ5" i="2"/>
  <c r="ASQ6" i="2"/>
  <c r="ASS5" i="2"/>
  <c r="ASO5" i="2"/>
  <c r="IW34" i="2"/>
  <c r="IW33" i="2"/>
  <c r="IW31" i="2"/>
  <c r="IU33" i="2"/>
  <c r="A7" i="2"/>
  <c r="A5" i="2"/>
  <c r="A4" i="2"/>
  <c r="A40" i="2"/>
  <c r="A38" i="2"/>
  <c r="A39" i="2"/>
  <c r="A37" i="2"/>
  <c r="IF8" i="2"/>
  <c r="IN8" i="2" s="1"/>
  <c r="IU25" i="2"/>
  <c r="IU31" i="2"/>
  <c r="IF7" i="2"/>
  <c r="IN7" i="2" s="1"/>
  <c r="IU30" i="2"/>
  <c r="IU28" i="2"/>
  <c r="IF6" i="2"/>
  <c r="IN6" i="2" s="1"/>
  <c r="IU29" i="2"/>
  <c r="IF5" i="2"/>
  <c r="IN5" i="2" s="1"/>
  <c r="IU26" i="2"/>
  <c r="IU23" i="2"/>
  <c r="IU22" i="2"/>
  <c r="IF3" i="2"/>
  <c r="IN3" i="2" s="1"/>
  <c r="G54" i="28"/>
  <c r="D54" i="28"/>
  <c r="DH6" i="2"/>
  <c r="DP6" i="2" s="1"/>
  <c r="AIS65" i="2" l="1"/>
  <c r="AIU65" i="2"/>
  <c r="AIS66" i="2"/>
  <c r="AYE52" i="2"/>
  <c r="AIV66" i="2"/>
  <c r="AIT65" i="2"/>
  <c r="AIU66" i="2"/>
  <c r="AIW66" i="2"/>
  <c r="AIX66" i="2"/>
  <c r="AIX65" i="2"/>
  <c r="AIY65" i="2" s="1"/>
  <c r="AIV65" i="2"/>
  <c r="AIW65" i="2"/>
  <c r="AIT66" i="2"/>
  <c r="AYD52" i="2"/>
  <c r="AYA39" i="2"/>
  <c r="BCX33" i="2"/>
  <c r="BCT32" i="2"/>
  <c r="BCW32" i="2"/>
  <c r="BCX32" i="2"/>
  <c r="BCU34" i="2"/>
  <c r="AOF52" i="2"/>
  <c r="AOJ52" i="2" s="1"/>
  <c r="BCV34" i="2"/>
  <c r="BCV33" i="2"/>
  <c r="BCW34" i="2"/>
  <c r="BDB34" i="2"/>
  <c r="BDC34" i="2"/>
  <c r="BCU33" i="2"/>
  <c r="BDA34" i="2"/>
  <c r="BCT34" i="2"/>
  <c r="BCX34" i="2"/>
  <c r="AYA38" i="2"/>
  <c r="AOF53" i="2"/>
  <c r="AOJ53" i="2" s="1"/>
  <c r="SS6" i="2"/>
  <c r="BCU32" i="2"/>
  <c r="BCV32" i="2"/>
  <c r="BDK34" i="2"/>
  <c r="BCW33" i="2"/>
  <c r="AUJ20" i="2"/>
  <c r="ANK68" i="2"/>
  <c r="NU33" i="2"/>
  <c r="AXQ14" i="2"/>
  <c r="ANL68" i="2"/>
  <c r="ANP68" i="2" s="1"/>
  <c r="ANK65" i="2"/>
  <c r="NU32" i="2"/>
  <c r="SB7" i="2" s="1"/>
  <c r="SJ7" i="2" s="1"/>
  <c r="ANK66" i="2"/>
  <c r="AWZ51" i="2"/>
  <c r="AXA51" i="2" s="1"/>
  <c r="AXJ51" i="2" s="1"/>
  <c r="AWZ52" i="2"/>
  <c r="AXA52" i="2" s="1"/>
  <c r="AXP13" i="2"/>
  <c r="AWZ53" i="2"/>
  <c r="AXA53" i="2" s="1"/>
  <c r="AXJ53" i="2" s="1"/>
  <c r="ANK67" i="2"/>
  <c r="NU34" i="2"/>
  <c r="NU7" i="2"/>
  <c r="BCY19" i="2"/>
  <c r="ANL66" i="2"/>
  <c r="ANP66" i="2" s="1"/>
  <c r="NU6" i="2"/>
  <c r="AXN14" i="2"/>
  <c r="NU5" i="2"/>
  <c r="AK51" i="28" s="1"/>
  <c r="AI62" i="28" s="1"/>
  <c r="AXO13" i="2"/>
  <c r="AXQ11" i="2"/>
  <c r="ANK46" i="2"/>
  <c r="ADU79" i="2"/>
  <c r="ANK47" i="2"/>
  <c r="ADU80" i="2"/>
  <c r="ANK44" i="2"/>
  <c r="AXP14" i="2"/>
  <c r="AXO11" i="2"/>
  <c r="AXR12" i="2"/>
  <c r="AXQ12" i="2"/>
  <c r="AXP12" i="2"/>
  <c r="AXR11" i="2"/>
  <c r="AWZ54" i="2"/>
  <c r="AXA54" i="2" s="1"/>
  <c r="AXR13" i="2"/>
  <c r="AXP11" i="2"/>
  <c r="AXN12" i="2"/>
  <c r="AXN11" i="2"/>
  <c r="AXO12" i="2"/>
  <c r="AXR14" i="2"/>
  <c r="AXQ13" i="2"/>
  <c r="AXO14" i="2"/>
  <c r="AXN13" i="2"/>
  <c r="ANL45" i="2"/>
  <c r="ANP45" i="2" s="1"/>
  <c r="IW38" i="2"/>
  <c r="ANK45" i="2"/>
  <c r="ANL44" i="2"/>
  <c r="ANP44" i="2" s="1"/>
  <c r="ANL47" i="2"/>
  <c r="ANP47" i="2" s="1"/>
  <c r="ADU47" i="2"/>
  <c r="ZC47" i="2"/>
  <c r="ZC7" i="2" s="1"/>
  <c r="IW39" i="2"/>
  <c r="AOE53" i="2"/>
  <c r="ADW80" i="2"/>
  <c r="ADY79" i="2"/>
  <c r="ZC46" i="2"/>
  <c r="ZC6" i="2" s="1"/>
  <c r="ADU77" i="2"/>
  <c r="ADZ80" i="2"/>
  <c r="ADU78" i="2"/>
  <c r="WO14" i="2"/>
  <c r="ADY78" i="2"/>
  <c r="IU24" i="2"/>
  <c r="ADW79" i="2"/>
  <c r="KJ5" i="2"/>
  <c r="MS5" i="2" s="1"/>
  <c r="ADW77" i="2"/>
  <c r="ADW78" i="2"/>
  <c r="ADZ78" i="2"/>
  <c r="O52" i="28"/>
  <c r="O63" i="28" s="1"/>
  <c r="O69" i="28" s="1"/>
  <c r="ANL46" i="2"/>
  <c r="ANP46" i="2" s="1"/>
  <c r="IW12" i="2"/>
  <c r="IW13" i="2"/>
  <c r="IF4" i="2"/>
  <c r="IN4" i="2" s="1"/>
  <c r="Q52" i="28"/>
  <c r="R62" i="28" s="1"/>
  <c r="R72" i="28" s="1"/>
  <c r="BCY26" i="2"/>
  <c r="UZ20" i="2"/>
  <c r="WO20" i="2" s="1"/>
  <c r="UZ19" i="2"/>
  <c r="WO19" i="2" s="1"/>
  <c r="AEU68" i="2"/>
  <c r="AEU28" i="2" s="1"/>
  <c r="SS4" i="2"/>
  <c r="AS51" i="28" s="1"/>
  <c r="AS61" i="28" s="1"/>
  <c r="SS7" i="2"/>
  <c r="SS5" i="2"/>
  <c r="NU13" i="2"/>
  <c r="PH20" i="2"/>
  <c r="RQ20" i="2" s="1"/>
  <c r="KJ4" i="2"/>
  <c r="MS4" i="2" s="1"/>
  <c r="A20" i="2"/>
  <c r="A18" i="2"/>
  <c r="A21" i="2"/>
  <c r="PH19" i="2"/>
  <c r="RQ19" i="2" s="1"/>
  <c r="KJ6" i="2"/>
  <c r="MS6" i="2" s="1"/>
  <c r="O72" i="28"/>
  <c r="Y55" i="28"/>
  <c r="Y67" i="28" s="1"/>
  <c r="AA55" i="28"/>
  <c r="AB66" i="28" s="1"/>
  <c r="AI55" i="28"/>
  <c r="AI67" i="28" s="1"/>
  <c r="R71" i="28"/>
  <c r="O70" i="28"/>
  <c r="Q53" i="28"/>
  <c r="R61" i="28" s="1"/>
  <c r="R69" i="28" s="1"/>
  <c r="R68" i="28"/>
  <c r="R60" i="28"/>
  <c r="Y53" i="28"/>
  <c r="Y64" i="28" s="1"/>
  <c r="AA53" i="28"/>
  <c r="AB61" i="28" s="1"/>
  <c r="AA54" i="28"/>
  <c r="Y66" i="28" s="1"/>
  <c r="Y54" i="28"/>
  <c r="Y68" i="28" s="1"/>
  <c r="O71" i="28"/>
  <c r="AI51" i="28"/>
  <c r="AI61" i="28" s="1"/>
  <c r="R70"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AZA27" i="2"/>
  <c r="NU27" i="2"/>
  <c r="NU11" i="2"/>
  <c r="SQ25" i="2" s="1"/>
  <c r="SQ30"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X13" i="1"/>
  <c r="P35" i="1"/>
  <c r="P32" i="1"/>
  <c r="P33" i="1"/>
  <c r="P34" i="1"/>
  <c r="P9" i="1"/>
  <c r="P8" i="1"/>
  <c r="P7" i="1"/>
  <c r="P10" i="1"/>
  <c r="Z23" i="1"/>
  <c r="V23" i="1"/>
  <c r="W23" i="1"/>
  <c r="X23" i="1"/>
  <c r="U23" i="1"/>
  <c r="W22" i="1"/>
  <c r="V22" i="1"/>
  <c r="X22" i="1"/>
  <c r="AA22" i="1" s="1"/>
  <c r="Z22" i="1"/>
  <c r="U22" i="1"/>
  <c r="V1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JR74" i="2"/>
  <c r="AXT79" i="2"/>
  <c r="AXU79" i="2" s="1"/>
  <c r="AYE79" i="2" s="1"/>
  <c r="AJO74" i="2"/>
  <c r="AJP74" i="2"/>
  <c r="AJQ74" i="2"/>
  <c r="AJM74" i="2"/>
  <c r="AJS74"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BDD28"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Y20" i="2"/>
  <c r="BCE37" i="2"/>
  <c r="ZC78" i="2"/>
  <c r="ZC38" i="2" s="1"/>
  <c r="ASL51" i="2"/>
  <c r="ASF51" i="2"/>
  <c r="NU25" i="2"/>
  <c r="ZC77" i="2"/>
  <c r="ZC37" i="2" s="1"/>
  <c r="AYA28" i="2"/>
  <c r="ADV44" i="2"/>
  <c r="BCY27"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BDD26"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IY67" i="2"/>
  <c r="AIY27" i="2" s="1"/>
  <c r="ANL77" i="2"/>
  <c r="ANP77" i="2" s="1"/>
  <c r="BCF32" i="2"/>
  <c r="BCJ32" i="2" s="1"/>
  <c r="AIY54" i="2"/>
  <c r="AIY14" i="2" s="1"/>
  <c r="ASG52" i="2"/>
  <c r="ASO32" i="2"/>
  <c r="BCE32" i="2"/>
  <c r="ASS32" i="2"/>
  <c r="ASS11" i="2"/>
  <c r="N69" i="28"/>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SS38" i="2"/>
  <c r="ASF46" i="2"/>
  <c r="ASD46" i="2"/>
  <c r="ASG44" i="2"/>
  <c r="ASD44" i="2"/>
  <c r="ASF45" i="2"/>
  <c r="ASH47" i="2"/>
  <c r="ASD47" i="2"/>
  <c r="SS37" i="2"/>
  <c r="ASE47" i="2"/>
  <c r="SS40" i="2"/>
  <c r="ASE45" i="2"/>
  <c r="ASM47" i="2"/>
  <c r="BCB18" i="2"/>
  <c r="ASG46" i="2"/>
  <c r="ASH44" i="2"/>
  <c r="ASE44" i="2"/>
  <c r="ASD45" i="2"/>
  <c r="ASH45" i="2"/>
  <c r="ASK47" i="2"/>
  <c r="AJG78" i="2"/>
  <c r="BCD26" i="2"/>
  <c r="BCA26" i="2"/>
  <c r="BBZ26" i="2"/>
  <c r="DW30" i="2"/>
  <c r="DW31"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N74" i="2" s="1"/>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BDD33" i="2"/>
  <c r="AJH72" i="2"/>
  <c r="AJL72"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IY66" i="2"/>
  <c r="AIY26" i="2" s="1"/>
  <c r="ASB71" i="2"/>
  <c r="ASC71" i="2" s="1"/>
  <c r="ASK71" i="2" s="1"/>
  <c r="AXN33" i="2"/>
  <c r="AIU74" i="2"/>
  <c r="ANK51" i="2"/>
  <c r="BCY6" i="2"/>
  <c r="AIS73" i="2"/>
  <c r="UF27" i="2"/>
  <c r="WO27" i="2" s="1"/>
  <c r="ASO34" i="2"/>
  <c r="UF28" i="2"/>
  <c r="WO28" i="2" s="1"/>
  <c r="UF25" i="2"/>
  <c r="WO25" i="2" s="1"/>
  <c r="AEA74" i="2"/>
  <c r="AEA34" i="2" s="1"/>
  <c r="BCM12" i="2"/>
  <c r="BCK12" i="2"/>
  <c r="BCO13" i="2"/>
  <c r="ASR21" i="2"/>
  <c r="BCY28" i="2"/>
  <c r="BCR67" i="2" s="1"/>
  <c r="BCS67" i="2" s="1"/>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AIY68" i="2"/>
  <c r="AIY28" i="2" s="1"/>
  <c r="BCF33" i="2"/>
  <c r="BCJ33" i="2" s="1"/>
  <c r="SS13" i="2"/>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ZD14" i="2"/>
  <c r="ABM14" i="2" s="1"/>
  <c r="ZD11" i="2"/>
  <c r="ABM11" i="2" s="1"/>
  <c r="ZD12" i="2"/>
  <c r="ABM12" i="2" s="1"/>
  <c r="ZD13" i="2"/>
  <c r="ABM13"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ZD21" i="2"/>
  <c r="ZD18" i="2"/>
  <c r="ABM18" i="2" s="1"/>
  <c r="ZD19" i="2"/>
  <c r="ZD20" i="2"/>
  <c r="ANT65"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Y21"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S31" i="2"/>
  <c r="N60" i="28"/>
  <c r="N62" i="28"/>
  <c r="N58" i="28"/>
  <c r="N61" i="28"/>
  <c r="N63" i="28"/>
  <c r="DW33" i="2"/>
  <c r="DW32" i="2"/>
  <c r="DW23" i="2"/>
  <c r="DW22" i="2"/>
  <c r="IG8" i="2"/>
  <c r="IJ8" i="2"/>
  <c r="II8" i="2"/>
  <c r="IK8" i="2"/>
  <c r="IH8" i="2"/>
  <c r="IG5" i="2"/>
  <c r="IJ5" i="2"/>
  <c r="II5" i="2"/>
  <c r="IH5" i="2"/>
  <c r="IK5" i="2"/>
  <c r="IG6" i="2"/>
  <c r="II6" i="2"/>
  <c r="IH6" i="2"/>
  <c r="IK6" i="2"/>
  <c r="IJ6" i="2"/>
  <c r="IG3" i="2"/>
  <c r="IH3" i="2"/>
  <c r="IK3" i="2"/>
  <c r="IJ3" i="2"/>
  <c r="II3" i="2"/>
  <c r="IG7" i="2"/>
  <c r="IH7" i="2"/>
  <c r="IK7" i="2"/>
  <c r="IJ7" i="2"/>
  <c r="II7" i="2"/>
  <c r="AA23" i="1"/>
  <c r="AA25" i="1"/>
  <c r="T15" i="1"/>
  <c r="T23" i="1"/>
  <c r="T24" i="1"/>
  <c r="T25" i="1"/>
  <c r="AB23" i="1"/>
  <c r="AB24" i="1"/>
  <c r="DO6" i="2" s="1"/>
  <c r="AB25" i="1"/>
  <c r="AB15" i="1"/>
  <c r="AA24" i="1"/>
  <c r="DN6" i="2" s="1"/>
  <c r="AA15" i="1"/>
  <c r="BCY32" i="2" l="1"/>
  <c r="AXK53" i="2"/>
  <c r="AXI53" i="2"/>
  <c r="BCY34" i="2"/>
  <c r="AOK53" i="2"/>
  <c r="BCY33" i="2"/>
  <c r="AOK52" i="2"/>
  <c r="AXB53" i="2"/>
  <c r="AXK52" i="2"/>
  <c r="AXI52" i="2"/>
  <c r="AXJ52" i="2"/>
  <c r="AXB52" i="2"/>
  <c r="AXK51" i="2"/>
  <c r="AXE51" i="2"/>
  <c r="AXI51" i="2"/>
  <c r="AXB51" i="2"/>
  <c r="AXC54" i="2"/>
  <c r="AOM52" i="2"/>
  <c r="AON52" i="2"/>
  <c r="AOP53" i="2"/>
  <c r="AOO53" i="2"/>
  <c r="AOP52" i="2"/>
  <c r="AOL53" i="2"/>
  <c r="AOL52" i="2"/>
  <c r="AOM53" i="2"/>
  <c r="AON53" i="2"/>
  <c r="AOQ34" i="2"/>
  <c r="AOO52" i="2"/>
  <c r="SQ31" i="2"/>
  <c r="ANT68" i="2"/>
  <c r="AK55" i="28"/>
  <c r="AL66" i="28" s="1"/>
  <c r="ANQ66" i="2"/>
  <c r="ANQ67" i="2"/>
  <c r="ANU65" i="2"/>
  <c r="ANQ65" i="2"/>
  <c r="ANR67" i="2"/>
  <c r="ANT67" i="2"/>
  <c r="ANT66" i="2"/>
  <c r="ANS67" i="2"/>
  <c r="ANS65" i="2"/>
  <c r="ANR65" i="2"/>
  <c r="ANR68" i="2"/>
  <c r="ANV65" i="2"/>
  <c r="ANU66" i="2"/>
  <c r="ANV68" i="2"/>
  <c r="ANV66" i="2"/>
  <c r="ANR66" i="2"/>
  <c r="ANU67" i="2"/>
  <c r="ANS66" i="2"/>
  <c r="ANU68" i="2"/>
  <c r="ANV67" i="2"/>
  <c r="ANS68" i="2"/>
  <c r="ANQ68" i="2"/>
  <c r="N66" i="28"/>
  <c r="AXF54" i="2"/>
  <c r="SB3" i="2"/>
  <c r="SJ3" i="2" s="1"/>
  <c r="SQ23" i="2"/>
  <c r="ANU46" i="2"/>
  <c r="ANQ45" i="2"/>
  <c r="ANQ47" i="2"/>
  <c r="ANQ44" i="2"/>
  <c r="ANU47" i="2"/>
  <c r="ANR46" i="2"/>
  <c r="ANS46" i="2"/>
  <c r="ANR47" i="2"/>
  <c r="ANS45" i="2"/>
  <c r="ANV46" i="2"/>
  <c r="ANT45" i="2"/>
  <c r="ANT46" i="2"/>
  <c r="ANU44" i="2"/>
  <c r="ANV45" i="2"/>
  <c r="ANV44" i="2"/>
  <c r="ANT44" i="2"/>
  <c r="ANS47" i="2"/>
  <c r="ANR45" i="2"/>
  <c r="ANR44" i="2"/>
  <c r="ANT47" i="2"/>
  <c r="ANS44" i="2"/>
  <c r="ANV47" i="2"/>
  <c r="IH4" i="2"/>
  <c r="II4" i="2"/>
  <c r="IK4" i="2"/>
  <c r="IJ4" i="2"/>
  <c r="IG4" i="2"/>
  <c r="AEA78" i="2"/>
  <c r="AEA38" i="2" s="1"/>
  <c r="AXF53" i="2"/>
  <c r="AXI54" i="2"/>
  <c r="AXD54" i="2"/>
  <c r="AXJ54" i="2"/>
  <c r="AXE54" i="2"/>
  <c r="AXC53" i="2"/>
  <c r="AXH53" i="2" s="1"/>
  <c r="AXL53" i="2" s="1"/>
  <c r="AXC52" i="2"/>
  <c r="AXH52" i="2" s="1"/>
  <c r="AXL52" i="2" s="1"/>
  <c r="AXC51" i="2"/>
  <c r="AXH51" i="2" s="1"/>
  <c r="AXL51" i="2" s="1"/>
  <c r="AXF52" i="2"/>
  <c r="AXD53" i="2"/>
  <c r="AXD51" i="2"/>
  <c r="AXF51" i="2"/>
  <c r="AXE53" i="2"/>
  <c r="AXD52" i="2"/>
  <c r="AXB54" i="2"/>
  <c r="AXH54" i="2" s="1"/>
  <c r="AXL54" i="2" s="1"/>
  <c r="AXK54" i="2"/>
  <c r="AXE52" i="2"/>
  <c r="AWZ50" i="2"/>
  <c r="AEA45" i="2"/>
  <c r="AEA5" i="2" s="1"/>
  <c r="ANU45" i="2"/>
  <c r="ANQ46" i="2"/>
  <c r="AEA46" i="2"/>
  <c r="AEA6" i="2" s="1"/>
  <c r="SB4" i="2"/>
  <c r="SJ4" i="2" s="1"/>
  <c r="SE7" i="2"/>
  <c r="SD7" i="2"/>
  <c r="XO23" i="2"/>
  <c r="WZ3" i="2"/>
  <c r="XH3" i="2" s="1"/>
  <c r="SC7" i="2"/>
  <c r="SG7" i="2"/>
  <c r="XO22" i="2"/>
  <c r="SF7" i="2"/>
  <c r="SQ24" i="2"/>
  <c r="NS33" i="2"/>
  <c r="ATC53" i="2"/>
  <c r="AA13" i="1"/>
  <c r="U13" i="1"/>
  <c r="W13" i="1"/>
  <c r="V13" i="1"/>
  <c r="Z13" i="1"/>
  <c r="T22" i="1"/>
  <c r="G49" i="1" s="1"/>
  <c r="N59" i="28"/>
  <c r="AEA80" i="2"/>
  <c r="AEA40" i="2" s="1"/>
  <c r="NU20" i="2"/>
  <c r="W14" i="1"/>
  <c r="DK4" i="2" s="1"/>
  <c r="AB22" i="1"/>
  <c r="SS20" i="2"/>
  <c r="ABM21" i="2"/>
  <c r="SS18" i="2"/>
  <c r="N65" i="28"/>
  <c r="SS21" i="2"/>
  <c r="SS19" i="2"/>
  <c r="AJT6" i="2"/>
  <c r="AU51" i="28"/>
  <c r="AS62" i="28" s="1"/>
  <c r="AEU39" i="2"/>
  <c r="AEV38" i="2" s="1"/>
  <c r="AEV7" i="2"/>
  <c r="AEU5" i="2"/>
  <c r="AEV34" i="2"/>
  <c r="AEU32" i="2"/>
  <c r="IW6" i="2"/>
  <c r="AEU26" i="2"/>
  <c r="AEV28" i="2" s="1"/>
  <c r="NU19" i="2"/>
  <c r="NU18" i="2"/>
  <c r="P30" i="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IY25" i="2"/>
  <c r="AIZ28" i="2" s="1"/>
  <c r="R74" i="28"/>
  <c r="NS24" i="2"/>
  <c r="NS25" i="2"/>
  <c r="AIZ13" i="2"/>
  <c r="AR58" i="28"/>
  <c r="SS12" i="2"/>
  <c r="AEA79" i="2"/>
  <c r="AEA39" i="2" s="1"/>
  <c r="AEA77" i="2"/>
  <c r="AEA37" i="2" s="1"/>
  <c r="AEB39"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ASI54" i="2"/>
  <c r="AEA44" i="2"/>
  <c r="ASJ54" i="2"/>
  <c r="ASN54" i="2" s="1"/>
  <c r="ASK80" i="2"/>
  <c r="ATC46" i="2"/>
  <c r="ANQ53" i="2"/>
  <c r="AEA47" i="2"/>
  <c r="AEA7" i="2" s="1"/>
  <c r="SQ29" i="2"/>
  <c r="AYC79" i="2"/>
  <c r="AYD79" i="2"/>
  <c r="AXV46" i="2"/>
  <c r="SB6" i="2"/>
  <c r="ASJ46" i="2"/>
  <c r="ASN46" i="2" s="1"/>
  <c r="AH62" i="28"/>
  <c r="AYD47" i="2"/>
  <c r="AEV5" i="2"/>
  <c r="W9" i="1"/>
  <c r="DK3" i="2" s="1"/>
  <c r="V9" i="1"/>
  <c r="U9" i="1"/>
  <c r="X9" i="1"/>
  <c r="Z9" i="1"/>
  <c r="Z35" i="1"/>
  <c r="W35" i="1"/>
  <c r="X35" i="1"/>
  <c r="V35" i="1"/>
  <c r="U35" i="1"/>
  <c r="W29" i="1"/>
  <c r="DK7" i="2" s="1"/>
  <c r="V29" i="1"/>
  <c r="DJ7" i="2" s="1"/>
  <c r="X29" i="1"/>
  <c r="U29" i="1"/>
  <c r="Z29" i="1"/>
  <c r="DM7" i="2" s="1"/>
  <c r="Z10" i="1"/>
  <c r="X10" i="1"/>
  <c r="U10" i="1"/>
  <c r="V10" i="1"/>
  <c r="W10" i="1"/>
  <c r="W34" i="1"/>
  <c r="V34" i="1"/>
  <c r="X34" i="1"/>
  <c r="U34" i="1"/>
  <c r="Z34" i="1"/>
  <c r="W27" i="1"/>
  <c r="V27" i="1"/>
  <c r="X27" i="1"/>
  <c r="W7" i="1"/>
  <c r="V7" i="1"/>
  <c r="U7" i="1"/>
  <c r="X7" i="1"/>
  <c r="Z7" i="1"/>
  <c r="Z33" i="1"/>
  <c r="W33" i="1"/>
  <c r="U33" i="1"/>
  <c r="V33" i="1"/>
  <c r="X33" i="1"/>
  <c r="Z30" i="1"/>
  <c r="V30" i="1"/>
  <c r="U30" i="1"/>
  <c r="W30" i="1"/>
  <c r="X30" i="1"/>
  <c r="Z8" i="1"/>
  <c r="U8" i="1"/>
  <c r="X8" i="1"/>
  <c r="V8" i="1"/>
  <c r="W8" i="1"/>
  <c r="W32" i="1"/>
  <c r="V32" i="1"/>
  <c r="Z32" i="1"/>
  <c r="X32" i="1"/>
  <c r="U32" i="1"/>
  <c r="ASV64" i="2"/>
  <c r="BCV53" i="2"/>
  <c r="AYA54" i="2"/>
  <c r="BDF54" i="2"/>
  <c r="BDG54" i="2"/>
  <c r="AH64" i="28"/>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X68" i="28"/>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BDA67" i="2"/>
  <c r="BDB67" i="2"/>
  <c r="BDC67"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ABM19" i="2" s="1"/>
  <c r="ZX20" i="2"/>
  <c r="ABM20" i="2" s="1"/>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W67" i="2"/>
  <c r="ANW27" i="2" s="1"/>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SF4"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XQ14" i="2"/>
  <c r="XQ11" i="2"/>
  <c r="XQ12" i="2"/>
  <c r="XQ13"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IM8" i="2"/>
  <c r="D51" i="28"/>
  <c r="G56" i="28"/>
  <c r="DJ3" i="2"/>
  <c r="DM3" i="2"/>
  <c r="DH3" i="2"/>
  <c r="DP3" i="2" s="1"/>
  <c r="D56" i="28"/>
  <c r="IL8" i="2"/>
  <c r="IL7" i="2"/>
  <c r="IL3" i="2"/>
  <c r="IM3" i="2"/>
  <c r="IL6" i="2"/>
  <c r="IM6" i="2"/>
  <c r="IL5" i="2"/>
  <c r="IM7" i="2"/>
  <c r="IM5" i="2"/>
  <c r="SD3" i="2" l="1"/>
  <c r="AH68" i="28"/>
  <c r="IL4" i="2"/>
  <c r="AXG51" i="2"/>
  <c r="SC3" i="2"/>
  <c r="SE3" i="2"/>
  <c r="SF3" i="2"/>
  <c r="SG3" i="2"/>
  <c r="AOQ52" i="2"/>
  <c r="AOQ12" i="2" s="1"/>
  <c r="AOR12" i="2" s="1"/>
  <c r="AOQ53" i="2"/>
  <c r="AOQ13" i="2" s="1"/>
  <c r="XC3" i="2"/>
  <c r="XD3" i="2"/>
  <c r="XB3" i="2"/>
  <c r="XA3" i="2"/>
  <c r="XE3" i="2"/>
  <c r="NI8" i="2"/>
  <c r="ANW65" i="2"/>
  <c r="ANW25" i="2" s="1"/>
  <c r="SD4" i="2"/>
  <c r="SC4" i="2"/>
  <c r="SE4" i="2"/>
  <c r="SG4" i="2"/>
  <c r="SH4" i="2" s="1"/>
  <c r="NE8" i="2"/>
  <c r="NG8" i="2"/>
  <c r="NH8" i="2"/>
  <c r="ANW68" i="2"/>
  <c r="ANW28" i="2" s="1"/>
  <c r="ANW66" i="2"/>
  <c r="ANW26" i="2" s="1"/>
  <c r="IM4" i="2"/>
  <c r="IO5" i="2" s="1"/>
  <c r="AEB40" i="2"/>
  <c r="AGK40" i="2" s="1"/>
  <c r="ANW46" i="2"/>
  <c r="ANW6" i="2" s="1"/>
  <c r="AXG54" i="2"/>
  <c r="AXG53" i="2"/>
  <c r="BCG74" i="2"/>
  <c r="ANW47" i="2"/>
  <c r="ANW7" i="2" s="1"/>
  <c r="ANW44" i="2"/>
  <c r="ANW4" i="2" s="1"/>
  <c r="ANW45" i="2"/>
  <c r="ANW5" i="2" s="1"/>
  <c r="SI7" i="2"/>
  <c r="AXG52" i="2"/>
  <c r="AGK34" i="2"/>
  <c r="SH7" i="2"/>
  <c r="AS53" i="28"/>
  <c r="AS64" i="28" s="1"/>
  <c r="XO26" i="2"/>
  <c r="T13" i="1"/>
  <c r="AB13" i="1"/>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AA28" i="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BE52" i="28"/>
  <c r="BF62" i="28" s="1"/>
  <c r="BC52" i="28"/>
  <c r="AIY4" i="2"/>
  <c r="AIZ7" i="2" s="1"/>
  <c r="ALI7" i="2" s="1"/>
  <c r="NK6" i="2"/>
  <c r="XE8" i="2"/>
  <c r="XH8" i="2"/>
  <c r="R75" i="28"/>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GK39" i="2"/>
  <c r="ALI19" i="2"/>
  <c r="AHM21" i="2" s="1"/>
  <c r="ASP53" i="2"/>
  <c r="ASR47" i="2"/>
  <c r="ASO51" i="2"/>
  <c r="DI7" i="2"/>
  <c r="AB29" i="1"/>
  <c r="DO7" i="2" s="1"/>
  <c r="T29" i="1"/>
  <c r="DL7" i="2"/>
  <c r="AA29" i="1"/>
  <c r="DN7" i="2" s="1"/>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XQ18"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ANX7"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AXM53" i="2"/>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20" i="2"/>
  <c r="XQ21" i="2"/>
  <c r="XQ19" i="2"/>
  <c r="ATI73" i="2"/>
  <c r="ATK60" i="2"/>
  <c r="BDB72" i="2"/>
  <c r="ATL60" i="2"/>
  <c r="ATJ60" i="2"/>
  <c r="BDA72" i="2"/>
  <c r="T27" i="1"/>
  <c r="AB27" i="1"/>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SH3" i="2"/>
  <c r="AXH46" i="2"/>
  <c r="AXL46" i="2" s="1"/>
  <c r="NJ7" i="2"/>
  <c r="AXH45" i="2"/>
  <c r="AXL45" i="2" s="1"/>
  <c r="ASJ80" i="2"/>
  <c r="ASN80" i="2" s="1"/>
  <c r="ASJ79" i="2"/>
  <c r="ASN79" i="2" s="1"/>
  <c r="AXH65" i="2"/>
  <c r="AXL65" i="2" s="1"/>
  <c r="AXH61" i="2"/>
  <c r="AXL61" i="2" s="1"/>
  <c r="ACM25" i="2"/>
  <c r="ACM24" i="2"/>
  <c r="ABX4" i="2"/>
  <c r="ACF4"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AXM51"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ANX28" i="2"/>
  <c r="ANX25" i="2"/>
  <c r="AQG25" i="2" s="1"/>
  <c r="ANX26" i="2"/>
  <c r="ANX27" i="2"/>
  <c r="BCP19" i="2"/>
  <c r="ANW53" i="2"/>
  <c r="ANW13" i="2" s="1"/>
  <c r="AST68" i="2"/>
  <c r="ASP59" i="2"/>
  <c r="ANW58" i="2"/>
  <c r="ANW18" i="2" s="1"/>
  <c r="AXG61" i="2"/>
  <c r="ACO11" i="2"/>
  <c r="ASP58" i="2"/>
  <c r="AST65" i="2"/>
  <c r="AST67" i="2"/>
  <c r="ASS65" i="2"/>
  <c r="ASP67" i="2"/>
  <c r="BCP28" i="2"/>
  <c r="BCN28" i="2"/>
  <c r="BCM28" i="2"/>
  <c r="BCO28" i="2"/>
  <c r="BCL28" i="2"/>
  <c r="BCK28" i="2"/>
  <c r="AXM52"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XG3" i="2"/>
  <c r="ASS59" i="2"/>
  <c r="AXG44" i="2"/>
  <c r="BCE51" i="2"/>
  <c r="SI3" i="2"/>
  <c r="BBX60" i="2"/>
  <c r="BBY60" i="2" s="1"/>
  <c r="AXG77" i="2"/>
  <c r="BCM19" i="2"/>
  <c r="BCL19" i="2"/>
  <c r="AXG46" i="2"/>
  <c r="ASP60" i="2"/>
  <c r="AHM19" i="2"/>
  <c r="ASQ58" i="2"/>
  <c r="AXG65" i="2"/>
  <c r="BCJ4" i="2"/>
  <c r="BCP6" i="2" s="1"/>
  <c r="BBX44" i="2"/>
  <c r="BBY44" i="2" s="1"/>
  <c r="BBX45" i="2"/>
  <c r="BBY45" i="2" s="1"/>
  <c r="BBX46" i="2"/>
  <c r="BBY46" i="2" s="1"/>
  <c r="BBX47" i="2"/>
  <c r="BBY47" i="2" s="1"/>
  <c r="AXM54" i="2"/>
  <c r="BCO20" i="2"/>
  <c r="ASS66" i="2"/>
  <c r="BCA80" i="2"/>
  <c r="AXR53"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XF3" i="2" l="1"/>
  <c r="SI4" i="2"/>
  <c r="P79" i="28"/>
  <c r="NJ8" i="2"/>
  <c r="IO6" i="2"/>
  <c r="IO7" i="2"/>
  <c r="IO4" i="2"/>
  <c r="IO3" i="2"/>
  <c r="IO8" i="2"/>
  <c r="NK8" i="2"/>
  <c r="AXN54" i="2"/>
  <c r="ANX4" i="2"/>
  <c r="AQG4" i="2" s="1"/>
  <c r="AXP53" i="2"/>
  <c r="AXQ52" i="2"/>
  <c r="AXO53" i="2"/>
  <c r="AXP52" i="2"/>
  <c r="AXN52" i="2"/>
  <c r="AXP54" i="2"/>
  <c r="AXQ51" i="2"/>
  <c r="AXP51" i="2"/>
  <c r="AXN53" i="2"/>
  <c r="AXR54" i="2"/>
  <c r="AXO51" i="2"/>
  <c r="AXR51" i="2"/>
  <c r="AXQ54" i="2"/>
  <c r="AXO54" i="2"/>
  <c r="AXQ53" i="2"/>
  <c r="AXO52" i="2"/>
  <c r="AXN51" i="2"/>
  <c r="AXR52" i="2"/>
  <c r="ACO28" i="2"/>
  <c r="ANX6" i="2"/>
  <c r="ANX5" i="2"/>
  <c r="AHM12" i="2"/>
  <c r="NH3" i="2"/>
  <c r="AR60" i="28"/>
  <c r="BCY45" i="2"/>
  <c r="ACO27" i="2"/>
  <c r="AIZ4" i="2"/>
  <c r="ALI4" i="2" s="1"/>
  <c r="ACO33" i="2"/>
  <c r="AIZ5" i="2"/>
  <c r="ALI5" i="2" s="1"/>
  <c r="AIZ6" i="2"/>
  <c r="ALI6" i="2" s="1"/>
  <c r="AB28" i="1"/>
  <c r="AR66" i="28"/>
  <c r="T28" i="1"/>
  <c r="G50" i="1" s="1"/>
  <c r="AYA66" i="2"/>
  <c r="AYA68" i="2"/>
  <c r="NI3" i="2"/>
  <c r="X64" i="28"/>
  <c r="NE3" i="2"/>
  <c r="AH60" i="28"/>
  <c r="NG3" i="2"/>
  <c r="NF3" i="2"/>
  <c r="XG8" i="2"/>
  <c r="AHM20" i="2"/>
  <c r="AQG27" i="2"/>
  <c r="XE4" i="2"/>
  <c r="AQG28" i="2"/>
  <c r="AH66" i="28"/>
  <c r="XA5" i="2"/>
  <c r="XF8" i="2"/>
  <c r="XD4" i="2"/>
  <c r="XD5" i="2"/>
  <c r="XH5" i="2"/>
  <c r="XB4" i="2"/>
  <c r="XC4" i="2"/>
  <c r="XE5" i="2"/>
  <c r="XB5" i="2"/>
  <c r="XA4" i="2"/>
  <c r="BCF79" i="2"/>
  <c r="BCJ79" i="2" s="1"/>
  <c r="SD5" i="2"/>
  <c r="AOR13" i="2"/>
  <c r="AHM14" i="2"/>
  <c r="NJ4" i="2"/>
  <c r="SF5" i="2"/>
  <c r="SC5" i="2"/>
  <c r="SG5" i="2"/>
  <c r="SE5" i="2"/>
  <c r="AOR14" i="2"/>
  <c r="XQ4" i="2"/>
  <c r="XQ5" i="2"/>
  <c r="AHM11" i="2"/>
  <c r="AMI25" i="2" s="1"/>
  <c r="AHM18" i="2"/>
  <c r="BW53" i="28" s="1"/>
  <c r="SI6" i="2"/>
  <c r="ACO34" i="2"/>
  <c r="X58" i="28"/>
  <c r="XQ6" i="2"/>
  <c r="XQ7" i="2"/>
  <c r="AEB6" i="2"/>
  <c r="AGK6" i="2" s="1"/>
  <c r="AA17" i="1"/>
  <c r="AA20" i="1"/>
  <c r="DI5" i="2"/>
  <c r="AB19" i="1"/>
  <c r="DO5" i="2" s="1"/>
  <c r="DQ8"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BC53" i="28"/>
  <c r="BE53" i="28"/>
  <c r="BF61" i="28" s="1"/>
  <c r="AI73" i="28"/>
  <c r="AB73" i="28"/>
  <c r="BF70" i="28"/>
  <c r="Y73" i="28"/>
  <c r="BE55" i="28"/>
  <c r="BF66" i="28" s="1"/>
  <c r="BC55" i="28"/>
  <c r="BC67" i="28" s="1"/>
  <c r="AS63" i="28"/>
  <c r="BC63" i="28"/>
  <c r="XE6" i="2"/>
  <c r="XH6" i="2"/>
  <c r="AL73" i="28"/>
  <c r="AJ80" i="28" s="1"/>
  <c r="P78" i="28"/>
  <c r="AV70" i="28"/>
  <c r="AS71" i="28"/>
  <c r="BM52" i="28"/>
  <c r="BO52" i="28"/>
  <c r="BP62" i="28" s="1"/>
  <c r="BC56" i="28"/>
  <c r="BC65" i="28" s="1"/>
  <c r="BE56" i="28"/>
  <c r="BF68" i="28" s="1"/>
  <c r="AS68" i="28"/>
  <c r="BC68" i="28"/>
  <c r="AL74" i="28"/>
  <c r="AJ81" i="28" s="1"/>
  <c r="ACO38" i="2"/>
  <c r="SH6" i="2"/>
  <c r="AR61" i="28"/>
  <c r="BB59" i="28"/>
  <c r="AR68" i="28"/>
  <c r="BB65"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QG26" i="2"/>
  <c r="AMK26" i="2" s="1"/>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BCH66" i="2"/>
  <c r="BCY67" i="2"/>
  <c r="AXP72" i="2"/>
  <c r="ACM26"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ABX5" i="2"/>
  <c r="ACF5" i="2" s="1"/>
  <c r="BCY72" i="2"/>
  <c r="BCZ79" i="2"/>
  <c r="BDD79" i="2" s="1"/>
  <c r="AYM59" i="2"/>
  <c r="AOQ59" i="2"/>
  <c r="AOQ19" i="2" s="1"/>
  <c r="AOQ60" i="2"/>
  <c r="AOQ20" i="2" s="1"/>
  <c r="BCB66" i="2"/>
  <c r="ACM27"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MK28"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CC4" i="2"/>
  <c r="ABY4" i="2"/>
  <c r="ACA4" i="2"/>
  <c r="ACB4" i="2"/>
  <c r="ABZ4" i="2"/>
  <c r="AXP66" i="2"/>
  <c r="BCM51" i="2"/>
  <c r="BCP52" i="2"/>
  <c r="BCP53" i="2"/>
  <c r="BCC58" i="2"/>
  <c r="ASR72" i="2"/>
  <c r="ASP78" i="2"/>
  <c r="AXP77" i="2"/>
  <c r="AXN78" i="2"/>
  <c r="AXQ79" i="2"/>
  <c r="BCD61" i="2"/>
  <c r="AXO44" i="2"/>
  <c r="AXR45" i="2"/>
  <c r="AXP65" i="2"/>
  <c r="AXM65" i="2"/>
  <c r="AXN68" i="2"/>
  <c r="AXP67" i="2"/>
  <c r="AXQ67" i="2"/>
  <c r="BBZ67" i="2"/>
  <c r="ASS73" i="2"/>
  <c r="C57" i="28"/>
  <c r="DQ6" i="2"/>
  <c r="DQ5" i="2"/>
  <c r="DQ3" i="2"/>
  <c r="DQ7" i="2"/>
  <c r="DQ4" i="2"/>
  <c r="IR8" i="2"/>
  <c r="IP8" i="2" l="1"/>
  <c r="IR6" i="2"/>
  <c r="IQ7" i="2"/>
  <c r="IQ3" i="2"/>
  <c r="IP6" i="2"/>
  <c r="IR3" i="2"/>
  <c r="IP3" i="2"/>
  <c r="IR4" i="2"/>
  <c r="IP4" i="2"/>
  <c r="IQ4" i="2"/>
  <c r="IP7" i="2"/>
  <c r="IQ5" i="2"/>
  <c r="IR7" i="2"/>
  <c r="IQ6" i="2"/>
  <c r="IR5" i="2"/>
  <c r="IQ8" i="2"/>
  <c r="IP5" i="2"/>
  <c r="AXS51" i="2"/>
  <c r="AXS11" i="2" s="1"/>
  <c r="AXS54" i="2"/>
  <c r="AXS14" i="2" s="1"/>
  <c r="ACC5" i="2"/>
  <c r="ACA5" i="2"/>
  <c r="ABZ5" i="2"/>
  <c r="ACB5" i="2"/>
  <c r="ABY5" i="2"/>
  <c r="AXS53" i="2"/>
  <c r="AXS13" i="2" s="1"/>
  <c r="AXS52" i="2"/>
  <c r="AXS12" i="2" s="1"/>
  <c r="AHK29" i="2"/>
  <c r="NJ3" i="2"/>
  <c r="AHM6" i="2"/>
  <c r="AHM7" i="2"/>
  <c r="ASV13" i="2"/>
  <c r="ASV14" i="2"/>
  <c r="AHK28" i="2"/>
  <c r="Z80" i="28"/>
  <c r="AHM5" i="2"/>
  <c r="AHM4" i="2"/>
  <c r="AMI22" i="2" s="1"/>
  <c r="NK3" i="2"/>
  <c r="NM7" i="2" s="1"/>
  <c r="BCM74" i="2"/>
  <c r="XF4" i="2"/>
  <c r="AMK27" i="2"/>
  <c r="XG4" i="2"/>
  <c r="AMK25" i="2"/>
  <c r="CI54" i="28" s="1"/>
  <c r="CG66" i="28" s="1"/>
  <c r="J49" i="1"/>
  <c r="XG5" i="2"/>
  <c r="ABX3" i="2"/>
  <c r="ACA3" i="2" s="1"/>
  <c r="ANX39" i="2"/>
  <c r="AQG39" i="2" s="1"/>
  <c r="AGV7" i="2"/>
  <c r="AHD7" i="2" s="1"/>
  <c r="XF5" i="2"/>
  <c r="SI5" i="2"/>
  <c r="SK8"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P61" i="28" s="1"/>
  <c r="ACO7" i="2"/>
  <c r="ACO5" i="2"/>
  <c r="ASU4" i="2"/>
  <c r="ASV7" i="2" s="1"/>
  <c r="AVE7" i="2" s="1"/>
  <c r="BM56" i="28"/>
  <c r="BO56" i="28"/>
  <c r="BP68" i="28" s="1"/>
  <c r="AV71" i="28"/>
  <c r="AS74" i="28" s="1"/>
  <c r="BW64" i="28"/>
  <c r="Y75" i="28"/>
  <c r="BC64" i="28"/>
  <c r="BM55" i="28"/>
  <c r="BO55" i="28"/>
  <c r="BP66" i="28" s="1"/>
  <c r="AV8" i="34"/>
  <c r="BD8" i="26"/>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V60" i="28"/>
  <c r="BL59" i="28"/>
  <c r="BB66" i="28"/>
  <c r="J69" i="28"/>
  <c r="AGV8" i="2"/>
  <c r="ATP14" i="2"/>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ACD4" i="2"/>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CE4" i="2"/>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AXT13" i="2"/>
  <c r="BAC13" i="2" s="1"/>
  <c r="AXT14" i="2"/>
  <c r="BAC14" i="2" s="1"/>
  <c r="BCL79" i="2"/>
  <c r="BCK78" i="2"/>
  <c r="DT4" i="2"/>
  <c r="DS4" i="2"/>
  <c r="DR4" i="2"/>
  <c r="DS6" i="2"/>
  <c r="DT6" i="2"/>
  <c r="DR6" i="2"/>
  <c r="DS7" i="2"/>
  <c r="DR7" i="2"/>
  <c r="DT7" i="2"/>
  <c r="DS8" i="2"/>
  <c r="DT3" i="2"/>
  <c r="DT8" i="2"/>
  <c r="DS3" i="2"/>
  <c r="DR3" i="2"/>
  <c r="DR8" i="2"/>
  <c r="DS5" i="2"/>
  <c r="DT5" i="2"/>
  <c r="DR5" i="2"/>
  <c r="IS8" i="2" l="1"/>
  <c r="IS7" i="2"/>
  <c r="IS6" i="2"/>
  <c r="IS5" i="2"/>
  <c r="IS3" i="2"/>
  <c r="IQ12" i="2" s="1"/>
  <c r="IQ25" i="2" s="1"/>
  <c r="IS4" i="2"/>
  <c r="AXT11" i="2"/>
  <c r="BAC11" i="2" s="1"/>
  <c r="AMK12" i="2"/>
  <c r="ACD5" i="2"/>
  <c r="AXT12" i="2"/>
  <c r="BAC12" i="2" s="1"/>
  <c r="ACE5" i="2"/>
  <c r="AQR6" i="2"/>
  <c r="AQZ6" i="2" s="1"/>
  <c r="AVE13" i="2"/>
  <c r="BW51" i="28"/>
  <c r="BV58" i="28" s="1"/>
  <c r="BY51" i="28"/>
  <c r="BW62" i="28" s="1"/>
  <c r="CE62" i="28" s="1"/>
  <c r="AMI23" i="2"/>
  <c r="AGY7" i="2"/>
  <c r="AVE14" i="2"/>
  <c r="ALT3" i="2"/>
  <c r="AMB3" i="2" s="1"/>
  <c r="SK5" i="2"/>
  <c r="ARG29" i="2"/>
  <c r="AGZ7" i="2"/>
  <c r="AGW7" i="2"/>
  <c r="SK6" i="2"/>
  <c r="NM8" i="2"/>
  <c r="ARG28" i="2"/>
  <c r="SK7" i="2"/>
  <c r="NM5" i="2"/>
  <c r="NM6" i="2"/>
  <c r="AMK14" i="2"/>
  <c r="AHA7" i="2"/>
  <c r="NM4" i="2"/>
  <c r="CG54" i="28"/>
  <c r="CG68" i="28" s="1"/>
  <c r="NM3" i="2"/>
  <c r="ACF3" i="2"/>
  <c r="ABY3" i="2"/>
  <c r="ABZ3" i="2"/>
  <c r="AGX7" i="2"/>
  <c r="ACB3" i="2"/>
  <c r="SK3" i="2"/>
  <c r="SK4" i="2"/>
  <c r="ACC3" i="2"/>
  <c r="AG61" i="28"/>
  <c r="BA61" i="28"/>
  <c r="AQ61" i="28"/>
  <c r="W61" i="28"/>
  <c r="AZ61" i="28"/>
  <c r="AY13" i="26" s="1"/>
  <c r="V61" i="28"/>
  <c r="AY10" i="26" s="1"/>
  <c r="AF61" i="28"/>
  <c r="AY11" i="26" s="1"/>
  <c r="AY8" i="26"/>
  <c r="AQ8" i="34"/>
  <c r="AMK39" i="2"/>
  <c r="BV65" i="28"/>
  <c r="BV59" i="28"/>
  <c r="AMK11" i="2"/>
  <c r="BV66" i="28"/>
  <c r="ALV5" i="2"/>
  <c r="ALY5" i="2"/>
  <c r="AMK37" i="2"/>
  <c r="ALW5" i="2"/>
  <c r="ALU5" i="2"/>
  <c r="ALX5" i="2"/>
  <c r="AMB4" i="2"/>
  <c r="ALW4" i="2"/>
  <c r="ALU4" i="2"/>
  <c r="ALX4" i="2"/>
  <c r="ALV4" i="2"/>
  <c r="ALY4" i="2"/>
  <c r="BB64" i="28"/>
  <c r="AMK40" i="2"/>
  <c r="AGV3" i="2"/>
  <c r="AHD3" i="2" s="1"/>
  <c r="AMK38" i="2"/>
  <c r="BC61" i="28"/>
  <c r="BB58" i="28"/>
  <c r="AHK22" i="2"/>
  <c r="BM51" i="28"/>
  <c r="BO51" i="28"/>
  <c r="BM62" i="28" s="1"/>
  <c r="BT62" i="28" s="1"/>
  <c r="ASV5" i="2"/>
  <c r="AVE5" i="2" s="1"/>
  <c r="ASV4" i="2"/>
  <c r="AVE4" i="2" s="1"/>
  <c r="ASV6" i="2"/>
  <c r="AVE6" i="2" s="1"/>
  <c r="AHK23" i="2"/>
  <c r="AVE28" i="2"/>
  <c r="AVE12" i="2"/>
  <c r="ACE8" i="2"/>
  <c r="AHB4" i="2"/>
  <c r="BM68" i="28"/>
  <c r="BZ72" i="28"/>
  <c r="BC72" i="28"/>
  <c r="BW72" i="28"/>
  <c r="CJ70" i="28"/>
  <c r="BO53" i="28"/>
  <c r="BP61" i="28" s="1"/>
  <c r="BM53" i="28"/>
  <c r="AS73" i="28"/>
  <c r="BA69" i="28"/>
  <c r="AZ69" i="28"/>
  <c r="BP72" i="28"/>
  <c r="BY56" i="28"/>
  <c r="BZ68" i="28" s="1"/>
  <c r="BW56" i="28"/>
  <c r="BW55" i="28"/>
  <c r="BY55" i="28"/>
  <c r="BZ66" i="28" s="1"/>
  <c r="AGY8" i="2"/>
  <c r="AHD8" i="2"/>
  <c r="BC74" i="28"/>
  <c r="BP70" i="28"/>
  <c r="AY12" i="26"/>
  <c r="AO61"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CF67"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IU15" i="2"/>
  <c r="DU5" i="2"/>
  <c r="DU4" i="2"/>
  <c r="DU6" i="2"/>
  <c r="IU14" i="2" l="1"/>
  <c r="IR12" i="2"/>
  <c r="IR26" i="2" s="1"/>
  <c r="IP12" i="2"/>
  <c r="IP25" i="2" s="1"/>
  <c r="IU16" i="2"/>
  <c r="IO12" i="2"/>
  <c r="IO24" i="2" s="1"/>
  <c r="IU13" i="2"/>
  <c r="AWG14" i="2"/>
  <c r="CG52" i="28"/>
  <c r="CG63" i="28" s="1"/>
  <c r="ARI12" i="2"/>
  <c r="AQV6" i="2"/>
  <c r="BJ61" i="28"/>
  <c r="AY14" i="26" s="1"/>
  <c r="BF69" i="28"/>
  <c r="AQS6" i="2"/>
  <c r="AQW6" i="2"/>
  <c r="ALU3" i="2"/>
  <c r="AQU6" i="2"/>
  <c r="AQT6" i="2"/>
  <c r="CD62" i="28"/>
  <c r="CC62" i="28" s="1"/>
  <c r="BV64" i="28"/>
  <c r="ALY3" i="2"/>
  <c r="ARG25" i="2"/>
  <c r="ALX3" i="2"/>
  <c r="ALV3" i="2"/>
  <c r="BW61" i="28"/>
  <c r="CD61" i="28" s="1"/>
  <c r="ARI14" i="2"/>
  <c r="AHB7" i="2"/>
  <c r="ALW3" i="2"/>
  <c r="AQR4" i="2"/>
  <c r="AQZ4" i="2" s="1"/>
  <c r="CF61" i="28"/>
  <c r="SM5" i="2"/>
  <c r="ACD3" i="2"/>
  <c r="AHC7" i="2"/>
  <c r="SN5" i="2"/>
  <c r="SL8" i="2"/>
  <c r="SM6" i="2"/>
  <c r="SN8" i="2"/>
  <c r="SL6" i="2"/>
  <c r="SM8" i="2"/>
  <c r="ACE3" i="2"/>
  <c r="ACG7" i="2" s="1"/>
  <c r="NO5" i="2"/>
  <c r="NP5" i="2"/>
  <c r="NN3" i="2"/>
  <c r="NP8" i="2"/>
  <c r="NO4" i="2"/>
  <c r="NO3" i="2"/>
  <c r="NN4" i="2"/>
  <c r="NP3" i="2"/>
  <c r="NO8" i="2"/>
  <c r="NP4" i="2"/>
  <c r="NO6" i="2"/>
  <c r="NP6" i="2"/>
  <c r="NN6" i="2"/>
  <c r="NN8" i="2"/>
  <c r="NN7" i="2"/>
  <c r="NO7" i="2"/>
  <c r="NP7" i="2"/>
  <c r="NN5" i="2"/>
  <c r="SM4" i="2"/>
  <c r="AE61" i="28"/>
  <c r="SL7" i="2"/>
  <c r="CI52" i="28"/>
  <c r="CJ62" i="28" s="1"/>
  <c r="ALZ5" i="2"/>
  <c r="SL5" i="2"/>
  <c r="SM7" i="2"/>
  <c r="SN3" i="2"/>
  <c r="AWG12" i="2"/>
  <c r="SM3" i="2"/>
  <c r="SL3" i="2"/>
  <c r="SL4" i="2"/>
  <c r="AY61" i="28"/>
  <c r="SN7" i="2"/>
  <c r="SN4" i="2"/>
  <c r="ARG24" i="2"/>
  <c r="SN6" i="2"/>
  <c r="U61" i="28"/>
  <c r="AMA5" i="2"/>
  <c r="ARI11" i="2"/>
  <c r="CG56" i="28"/>
  <c r="CF63" i="28" s="1"/>
  <c r="ARI13" i="2"/>
  <c r="AGY3" i="2"/>
  <c r="ARG32" i="2"/>
  <c r="CI56" i="28"/>
  <c r="CJ68" i="28" s="1"/>
  <c r="AQR8" i="2"/>
  <c r="AQT8" i="2" s="1"/>
  <c r="ARG33" i="2"/>
  <c r="ARI4" i="2"/>
  <c r="AGX3" i="2"/>
  <c r="AGW3" i="2"/>
  <c r="AGZ3" i="2"/>
  <c r="AMA4" i="2"/>
  <c r="AWG13" i="2"/>
  <c r="BU62" i="28"/>
  <c r="ALZ4" i="2"/>
  <c r="AHA3" i="2"/>
  <c r="BK61" i="28"/>
  <c r="ARI6" i="2"/>
  <c r="BM61" i="28"/>
  <c r="BL58" i="28"/>
  <c r="BAC5" i="2"/>
  <c r="ARI7" i="2"/>
  <c r="ARI5" i="2"/>
  <c r="BL64" i="28"/>
  <c r="BAC40" i="2"/>
  <c r="AWG11" i="2"/>
  <c r="AHC6" i="2"/>
  <c r="AZ8" i="34"/>
  <c r="BH8" i="26"/>
  <c r="AP70" i="28"/>
  <c r="AF70" i="28"/>
  <c r="V70" i="28"/>
  <c r="W70" i="28"/>
  <c r="AG70" i="28"/>
  <c r="AQ70" i="28"/>
  <c r="AZ11" i="26"/>
  <c r="AE62" i="28"/>
  <c r="AZ14" i="26"/>
  <c r="BI62" i="28"/>
  <c r="CJ71" i="28"/>
  <c r="BW65" i="28"/>
  <c r="CI55" i="28"/>
  <c r="CJ66" i="28" s="1"/>
  <c r="CG55" i="28"/>
  <c r="BG10" i="26"/>
  <c r="U69" i="28"/>
  <c r="BZ70" i="28"/>
  <c r="AY62" i="28"/>
  <c r="AZ13" i="26"/>
  <c r="BW67" i="28"/>
  <c r="AS75" i="28"/>
  <c r="BF74" i="28"/>
  <c r="BD81" i="28" s="1"/>
  <c r="S52" i="28"/>
  <c r="N71" i="28" s="1"/>
  <c r="BCQ31" i="2"/>
  <c r="BCR33" i="2" s="1"/>
  <c r="BG11" i="26"/>
  <c r="AE69" i="28"/>
  <c r="BW68" i="28"/>
  <c r="AZ15" i="26"/>
  <c r="BS62"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CF59" i="28"/>
  <c r="BV67" i="28"/>
  <c r="BL60" i="28"/>
  <c r="BV63" i="28"/>
  <c r="AHC8" i="2"/>
  <c r="BV61" i="28"/>
  <c r="BL66" i="28"/>
  <c r="AHB8" i="2"/>
  <c r="J73" i="28"/>
  <c r="BDL34" i="2"/>
  <c r="ARI18" i="2"/>
  <c r="BFA13" i="2"/>
  <c r="BAC28" i="2"/>
  <c r="BAC39" i="2"/>
  <c r="ARI21" i="2"/>
  <c r="AC44" i="1"/>
  <c r="AC42" i="1"/>
  <c r="DT12" i="2" s="1"/>
  <c r="AC40" i="1"/>
  <c r="P44" i="1"/>
  <c r="P42" i="1"/>
  <c r="P40" i="1"/>
  <c r="AC43" i="1"/>
  <c r="AC41" i="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IQ18" i="2"/>
  <c r="BCR40" i="2"/>
  <c r="IQ26" i="2"/>
  <c r="BCQ65" i="2"/>
  <c r="BCQ25" i="2" s="1"/>
  <c r="BCQ68" i="2"/>
  <c r="BCQ28" i="2" s="1"/>
  <c r="BCQ46" i="2"/>
  <c r="BCQ6" i="2" s="1"/>
  <c r="BCQ66" i="2"/>
  <c r="BCQ26" i="2" s="1"/>
  <c r="BCQ67" i="2"/>
  <c r="BCQ27" i="2" s="1"/>
  <c r="IQ20" i="2"/>
  <c r="BCR37" i="2"/>
  <c r="BFA37" i="2" s="1"/>
  <c r="IQ14" i="2"/>
  <c r="IQ22" i="2"/>
  <c r="IQ16" i="2"/>
  <c r="IQ24" i="2"/>
  <c r="BCQ61" i="2"/>
  <c r="BCQ21" i="2" s="1"/>
  <c r="BCQ44" i="2"/>
  <c r="BCQ4" i="2" s="1"/>
  <c r="AWG18" i="2"/>
  <c r="AWG19" i="2"/>
  <c r="AWG21" i="2"/>
  <c r="AWG20" i="2"/>
  <c r="ARI33" i="2"/>
  <c r="ARI34" i="2"/>
  <c r="ARI32" i="2"/>
  <c r="ARI31" i="2"/>
  <c r="IQ15" i="2"/>
  <c r="IQ19" i="2"/>
  <c r="IQ23" i="2"/>
  <c r="IQ27" i="2"/>
  <c r="BCQ59" i="2"/>
  <c r="BCQ19" i="2" s="1"/>
  <c r="BCQ45" i="2"/>
  <c r="BCQ5" i="2" s="1"/>
  <c r="BCR39" i="2"/>
  <c r="BCQ60" i="2"/>
  <c r="BCQ20" i="2" s="1"/>
  <c r="BCR38" i="2"/>
  <c r="IQ13" i="2"/>
  <c r="IQ17" i="2"/>
  <c r="IQ21" i="2"/>
  <c r="BCQ58" i="2"/>
  <c r="BCQ18" i="2" s="1"/>
  <c r="DS12" i="2"/>
  <c r="DW14" i="2"/>
  <c r="DW13" i="2"/>
  <c r="DR12" i="2"/>
  <c r="DW16" i="2"/>
  <c r="DW15" i="2"/>
  <c r="IP17" i="2" l="1"/>
  <c r="IP23" i="2"/>
  <c r="S54" i="28"/>
  <c r="N73" i="28" s="1"/>
  <c r="IR22" i="2"/>
  <c r="S55" i="28"/>
  <c r="N74" i="28" s="1"/>
  <c r="S51" i="28"/>
  <c r="N70" i="28" s="1"/>
  <c r="IO19" i="2"/>
  <c r="IR14" i="2"/>
  <c r="IO25" i="2"/>
  <c r="IP19" i="2"/>
  <c r="IP27" i="2"/>
  <c r="IP22" i="2"/>
  <c r="IR19" i="2"/>
  <c r="IP15" i="2"/>
  <c r="IR27" i="2"/>
  <c r="IP14" i="2"/>
  <c r="IR24" i="2"/>
  <c r="IR25" i="2"/>
  <c r="IP18" i="2"/>
  <c r="IR15" i="2"/>
  <c r="IR20" i="2"/>
  <c r="IP20" i="2"/>
  <c r="IR16" i="2"/>
  <c r="IR23" i="2"/>
  <c r="IP24" i="2"/>
  <c r="IR21" i="2"/>
  <c r="IR17" i="2"/>
  <c r="IR13" i="2"/>
  <c r="IR18" i="2"/>
  <c r="IP21" i="2"/>
  <c r="S53" i="28"/>
  <c r="N72" i="28" s="1"/>
  <c r="IP13" i="2"/>
  <c r="IP26" i="2"/>
  <c r="IP16" i="2"/>
  <c r="S56" i="28"/>
  <c r="N75" i="28" s="1"/>
  <c r="IO22" i="2"/>
  <c r="IO15" i="2"/>
  <c r="IO20" i="2"/>
  <c r="IO18" i="2"/>
  <c r="IO17" i="2"/>
  <c r="IO26" i="2"/>
  <c r="IO23" i="2"/>
  <c r="IO14" i="2"/>
  <c r="IO16" i="2"/>
  <c r="IO21" i="2"/>
  <c r="IO13" i="2"/>
  <c r="IO27" i="2"/>
  <c r="AQY6" i="2"/>
  <c r="BZ69" i="28"/>
  <c r="AQX6" i="2"/>
  <c r="BI61" i="28"/>
  <c r="AMA3" i="2"/>
  <c r="AZ16" i="26"/>
  <c r="AQV4" i="2"/>
  <c r="AQS4" i="2"/>
  <c r="AQT4" i="2"/>
  <c r="ALZ3" i="2"/>
  <c r="AQU4" i="2"/>
  <c r="CE61" i="28"/>
  <c r="AQW4" i="2"/>
  <c r="SO5" i="2"/>
  <c r="NQ6" i="2"/>
  <c r="AWE24" i="2"/>
  <c r="SO3" i="2"/>
  <c r="CQ52" i="28"/>
  <c r="CP59" i="28" s="1"/>
  <c r="NQ5" i="2"/>
  <c r="AWE25" i="2"/>
  <c r="NQ8" i="2"/>
  <c r="CF65" i="28"/>
  <c r="BBC25" i="2"/>
  <c r="ACG4" i="2"/>
  <c r="ACG8" i="2"/>
  <c r="ACG6" i="2"/>
  <c r="ACG3" i="2"/>
  <c r="ACG5" i="2"/>
  <c r="NQ7" i="2"/>
  <c r="SO8" i="2"/>
  <c r="AVP4" i="2"/>
  <c r="AVX4" i="2" s="1"/>
  <c r="NQ4" i="2"/>
  <c r="BAN4" i="2"/>
  <c r="BAV4" i="2" s="1"/>
  <c r="SO6" i="2"/>
  <c r="NQ3" i="2"/>
  <c r="SO4" i="2"/>
  <c r="SO7" i="2"/>
  <c r="CG65" i="28"/>
  <c r="CS52" i="28"/>
  <c r="CT62" i="28" s="1"/>
  <c r="CT72" i="28" s="1"/>
  <c r="BCR34" i="2"/>
  <c r="BFA34" i="2" s="1"/>
  <c r="AQW8" i="2"/>
  <c r="AQS8" i="2"/>
  <c r="AQY8" i="2" s="1"/>
  <c r="AQV8" i="2"/>
  <c r="CF69" i="28"/>
  <c r="BCR32" i="2"/>
  <c r="BFA32"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Q55" i="28"/>
  <c r="CS55" i="28"/>
  <c r="CT66" i="28" s="1"/>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I53" i="28"/>
  <c r="I54" i="28"/>
  <c r="W54" i="28" s="1"/>
  <c r="I52" i="28"/>
  <c r="W52" i="28" s="1"/>
  <c r="I55" i="28"/>
  <c r="I51" i="28"/>
  <c r="I56" i="28"/>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W53" i="28" l="1"/>
  <c r="IS25" i="2"/>
  <c r="W51" i="28"/>
  <c r="IS13" i="2"/>
  <c r="IS15" i="2"/>
  <c r="W56" i="28"/>
  <c r="W55" i="28"/>
  <c r="IS17" i="2"/>
  <c r="IS21" i="2"/>
  <c r="IS19" i="2"/>
  <c r="IS24" i="2"/>
  <c r="IS18" i="2"/>
  <c r="IS27" i="2"/>
  <c r="IS16" i="2"/>
  <c r="IS20" i="2"/>
  <c r="IS14" i="2"/>
  <c r="IS23" i="2"/>
  <c r="IS22" i="2"/>
  <c r="IS26" i="2"/>
  <c r="BAN7" i="2"/>
  <c r="BAO7" i="2" s="1"/>
  <c r="BAN3" i="2"/>
  <c r="BAV3" i="2" s="1"/>
  <c r="CQ63" i="28"/>
  <c r="AQY4" i="2"/>
  <c r="AQX4" i="2"/>
  <c r="DC55" i="28"/>
  <c r="DD66" i="28" s="1"/>
  <c r="SQ13" i="2"/>
  <c r="BAR4" i="2"/>
  <c r="SK12" i="2"/>
  <c r="SK23" i="2" s="1"/>
  <c r="SQ15" i="2"/>
  <c r="SN12" i="2"/>
  <c r="SN16" i="2" s="1"/>
  <c r="ACH4" i="2"/>
  <c r="CP65" i="28"/>
  <c r="AVS4" i="2"/>
  <c r="ACJ4" i="2"/>
  <c r="ACI3" i="2"/>
  <c r="SM12" i="2"/>
  <c r="SM15" i="2" s="1"/>
  <c r="ACI5" i="2"/>
  <c r="ACJ6" i="2"/>
  <c r="ACJ8" i="2"/>
  <c r="SQ16" i="2"/>
  <c r="SL12" i="2"/>
  <c r="SL21" i="2" s="1"/>
  <c r="AVT4" i="2"/>
  <c r="BAP4" i="2"/>
  <c r="AVQ4" i="2"/>
  <c r="SQ14" i="2"/>
  <c r="ACI7" i="2"/>
  <c r="ACH3" i="2"/>
  <c r="ACH7" i="2"/>
  <c r="ACH8" i="2"/>
  <c r="ACH5" i="2"/>
  <c r="ACI4" i="2"/>
  <c r="ACJ5" i="2"/>
  <c r="ACI6" i="2"/>
  <c r="ACJ7" i="2"/>
  <c r="ACH6" i="2"/>
  <c r="ACI8" i="2"/>
  <c r="BAS4" i="2"/>
  <c r="ACJ3" i="2"/>
  <c r="BAQ4" i="2"/>
  <c r="BAO4" i="2"/>
  <c r="AVU4" i="2"/>
  <c r="AQX8" i="2"/>
  <c r="AVR4" i="2"/>
  <c r="NS13" i="2"/>
  <c r="NP12" i="2"/>
  <c r="NS16" i="2"/>
  <c r="NO12" i="2"/>
  <c r="NS15" i="2"/>
  <c r="NM12" i="2"/>
  <c r="NN12" i="2"/>
  <c r="NS14" i="2"/>
  <c r="AVS3" i="2"/>
  <c r="AVU3" i="2"/>
  <c r="BBC23" i="2"/>
  <c r="AVQ3" i="2"/>
  <c r="AVT3" i="2"/>
  <c r="AVR3" i="2"/>
  <c r="CX62" i="28"/>
  <c r="CW62" i="28" s="1"/>
  <c r="BBE33" i="2"/>
  <c r="CQ61" i="28"/>
  <c r="CY61" i="28" s="1"/>
  <c r="CY62" i="28"/>
  <c r="BBE38" i="2"/>
  <c r="BGA33" i="2" s="1"/>
  <c r="CZ65"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CQ64" i="28"/>
  <c r="CT70" i="28"/>
  <c r="BP74" i="28"/>
  <c r="BK10" i="26"/>
  <c r="U73" i="28"/>
  <c r="DA64" i="28"/>
  <c r="CJ73" i="28"/>
  <c r="CH80" i="28" s="1"/>
  <c r="CJ69" i="28"/>
  <c r="CO69" i="28" s="1"/>
  <c r="CO61" i="28"/>
  <c r="CN61" i="28"/>
  <c r="CQ65" i="28"/>
  <c r="AVT5" i="2"/>
  <c r="AVX5" i="2"/>
  <c r="CG72" i="28"/>
  <c r="AO73" i="28"/>
  <c r="BK12" i="26"/>
  <c r="BK11" i="26"/>
  <c r="AE73" i="28"/>
  <c r="DD72" i="28"/>
  <c r="CT69" i="28"/>
  <c r="DA54" i="28"/>
  <c r="DC54" i="28"/>
  <c r="DA66" i="28" s="1"/>
  <c r="AVS6" i="2"/>
  <c r="AVX6" i="2"/>
  <c r="DA69"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IU21" i="2" l="1"/>
  <c r="R65" i="28" s="1"/>
  <c r="IU19" i="2"/>
  <c r="R64" i="28" s="1"/>
  <c r="IU20" i="2"/>
  <c r="R67" i="28" s="1"/>
  <c r="IU18" i="2"/>
  <c r="R63" i="28" s="1"/>
  <c r="BAP7" i="2"/>
  <c r="BAU7" i="2" s="1"/>
  <c r="BAS7" i="2"/>
  <c r="BAR7" i="2"/>
  <c r="BAV7" i="2"/>
  <c r="BAQ7" i="2"/>
  <c r="BAP3" i="2"/>
  <c r="BAQ3" i="2"/>
  <c r="BAO3" i="2"/>
  <c r="BAR3" i="2"/>
  <c r="BAS3" i="2"/>
  <c r="CG73" i="28"/>
  <c r="CG75" i="28" s="1"/>
  <c r="SK19" i="2"/>
  <c r="SK20" i="2"/>
  <c r="SN19" i="2"/>
  <c r="SN21" i="2"/>
  <c r="SN17" i="2"/>
  <c r="SM24" i="2"/>
  <c r="SM20" i="2"/>
  <c r="BFL8" i="2"/>
  <c r="BFT8" i="2" s="1"/>
  <c r="SM23" i="2"/>
  <c r="SM27" i="2"/>
  <c r="SM22" i="2"/>
  <c r="SM18" i="2"/>
  <c r="SM19" i="2"/>
  <c r="SK14" i="2"/>
  <c r="SM13" i="2"/>
  <c r="CZ68" i="28"/>
  <c r="SM17" i="2"/>
  <c r="BAU4" i="2"/>
  <c r="SN22" i="2"/>
  <c r="SK18" i="2"/>
  <c r="AM51" i="28"/>
  <c r="AQ51" i="28" s="1"/>
  <c r="SM16" i="2"/>
  <c r="SM21" i="2"/>
  <c r="AM54" i="28"/>
  <c r="AQ54" i="28" s="1"/>
  <c r="SM26" i="2"/>
  <c r="SK22" i="2"/>
  <c r="SM25" i="2"/>
  <c r="SM14" i="2"/>
  <c r="SL23" i="2"/>
  <c r="SL25" i="2"/>
  <c r="SN15" i="2"/>
  <c r="SN13" i="2"/>
  <c r="SN23" i="2"/>
  <c r="SK17" i="2"/>
  <c r="SL19" i="2"/>
  <c r="SL13" i="2"/>
  <c r="SN27" i="2"/>
  <c r="SN18" i="2"/>
  <c r="SN25" i="2"/>
  <c r="BAT4" i="2"/>
  <c r="SN24" i="2"/>
  <c r="SN14" i="2"/>
  <c r="ACK4" i="2"/>
  <c r="ACK3" i="2"/>
  <c r="SN26" i="2"/>
  <c r="SN20" i="2"/>
  <c r="SK21" i="2"/>
  <c r="SK25" i="2"/>
  <c r="SK26" i="2"/>
  <c r="SK15" i="2"/>
  <c r="SK13" i="2"/>
  <c r="SK16" i="2"/>
  <c r="ACK5" i="2"/>
  <c r="SK27" i="2"/>
  <c r="SK24" i="2"/>
  <c r="ACK6" i="2"/>
  <c r="AM52" i="28"/>
  <c r="AQ52" i="28" s="1"/>
  <c r="AVW4" i="2"/>
  <c r="AVV3" i="2"/>
  <c r="ACK8" i="2"/>
  <c r="AM55" i="28"/>
  <c r="AQ55" i="28" s="1"/>
  <c r="SL14" i="2"/>
  <c r="SL18" i="2"/>
  <c r="AM53" i="28"/>
  <c r="AQ53" i="28" s="1"/>
  <c r="SL20" i="2"/>
  <c r="ACK7" i="2"/>
  <c r="SL27" i="2"/>
  <c r="AM56" i="28"/>
  <c r="AQ56" i="28" s="1"/>
  <c r="SL26" i="2"/>
  <c r="SL16" i="2"/>
  <c r="SL15" i="2"/>
  <c r="SL22" i="2"/>
  <c r="SL17" i="2"/>
  <c r="SL24" i="2"/>
  <c r="AVW3" i="2"/>
  <c r="AVV4" i="2"/>
  <c r="AZ18" i="26"/>
  <c r="NN25" i="2"/>
  <c r="NN15" i="2"/>
  <c r="NN24" i="2"/>
  <c r="NN19" i="2"/>
  <c r="NN13" i="2"/>
  <c r="NN27" i="2"/>
  <c r="NN23" i="2"/>
  <c r="NN18" i="2"/>
  <c r="NN14" i="2"/>
  <c r="NN26" i="2"/>
  <c r="NN16" i="2"/>
  <c r="NN17" i="2"/>
  <c r="NN20" i="2"/>
  <c r="NN21" i="2"/>
  <c r="NN22" i="2"/>
  <c r="NM26" i="2"/>
  <c r="NM18" i="2"/>
  <c r="NM22" i="2"/>
  <c r="NM16" i="2"/>
  <c r="NM24" i="2"/>
  <c r="NM14" i="2"/>
  <c r="NM13" i="2"/>
  <c r="NM23" i="2"/>
  <c r="NM17" i="2"/>
  <c r="NM15" i="2"/>
  <c r="NM21" i="2"/>
  <c r="NM20" i="2"/>
  <c r="NM25" i="2"/>
  <c r="NM27" i="2"/>
  <c r="NM19" i="2"/>
  <c r="NO14" i="2"/>
  <c r="NO22" i="2"/>
  <c r="NO17" i="2"/>
  <c r="NO20" i="2"/>
  <c r="NO26" i="2"/>
  <c r="NO18" i="2"/>
  <c r="NO24" i="2"/>
  <c r="NO23" i="2"/>
  <c r="NO27" i="2"/>
  <c r="NO15" i="2"/>
  <c r="NO25" i="2"/>
  <c r="NO13" i="2"/>
  <c r="NO19" i="2"/>
  <c r="NO21" i="2"/>
  <c r="NO16" i="2"/>
  <c r="NP23" i="2"/>
  <c r="NP20" i="2"/>
  <c r="NP14" i="2"/>
  <c r="NP26" i="2"/>
  <c r="NP18" i="2"/>
  <c r="NP13" i="2"/>
  <c r="NP25" i="2"/>
  <c r="NP24" i="2"/>
  <c r="NP27" i="2"/>
  <c r="NP21" i="2"/>
  <c r="NP17" i="2"/>
  <c r="NP15" i="2"/>
  <c r="NP16" i="2"/>
  <c r="NP19" i="2"/>
  <c r="NP22" i="2"/>
  <c r="AC53" i="28"/>
  <c r="AC55" i="28"/>
  <c r="AC56" i="28"/>
  <c r="AC52" i="28"/>
  <c r="AC51" i="28"/>
  <c r="AC54" i="28"/>
  <c r="CX61" i="28"/>
  <c r="AY18" i="26" s="1"/>
  <c r="CZ62" i="28"/>
  <c r="DH62" i="28"/>
  <c r="AZ19" i="26" s="1"/>
  <c r="CZ64"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DA68"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DW21" i="2"/>
  <c r="DW20" i="2"/>
  <c r="DW19" i="2"/>
  <c r="DW18" i="2"/>
  <c r="W63" i="28" l="1"/>
  <c r="BAT7" i="2"/>
  <c r="BFQ8" i="2"/>
  <c r="BFM8" i="2"/>
  <c r="BAT3" i="2"/>
  <c r="BFN8" i="2"/>
  <c r="CN73" i="28"/>
  <c r="BK17" i="26" s="1"/>
  <c r="BAU3" i="2"/>
  <c r="BFO8" i="2"/>
  <c r="CO73" i="28"/>
  <c r="BFP8" i="2"/>
  <c r="ACG12" i="2"/>
  <c r="ACG23" i="2" s="1"/>
  <c r="SO19" i="2"/>
  <c r="AH70" i="28"/>
  <c r="AH74" i="28"/>
  <c r="SO23" i="2"/>
  <c r="SO21" i="2"/>
  <c r="SO18" i="2"/>
  <c r="SO22" i="2"/>
  <c r="AH73" i="28"/>
  <c r="SO15" i="2"/>
  <c r="ACM14" i="2"/>
  <c r="ACM13" i="2"/>
  <c r="SO27" i="2"/>
  <c r="SO17" i="2"/>
  <c r="SO13" i="2"/>
  <c r="ACM15" i="2"/>
  <c r="SO24" i="2"/>
  <c r="ACJ12" i="2"/>
  <c r="ACJ17" i="2" s="1"/>
  <c r="SO20" i="2"/>
  <c r="SO25" i="2"/>
  <c r="SO14" i="2"/>
  <c r="ACH12" i="2"/>
  <c r="ACH22" i="2" s="1"/>
  <c r="ACI12" i="2"/>
  <c r="ACI16" i="2" s="1"/>
  <c r="ACM16" i="2"/>
  <c r="SO16" i="2"/>
  <c r="AH75" i="28"/>
  <c r="SO26" i="2"/>
  <c r="AH72" i="28"/>
  <c r="AH71" i="28"/>
  <c r="CW61" i="28"/>
  <c r="DG62" i="28"/>
  <c r="X75" i="28"/>
  <c r="AG56" i="28"/>
  <c r="X71" i="28"/>
  <c r="AG52" i="28"/>
  <c r="X74" i="28"/>
  <c r="AG55" i="28"/>
  <c r="X72" i="28"/>
  <c r="AG53" i="28"/>
  <c r="X73" i="28"/>
  <c r="AG54" i="28"/>
  <c r="X70" i="28"/>
  <c r="AG51" i="28"/>
  <c r="NQ18" i="2"/>
  <c r="NQ19" i="2"/>
  <c r="NQ27" i="2"/>
  <c r="NQ25" i="2"/>
  <c r="NQ20" i="2"/>
  <c r="NQ21" i="2"/>
  <c r="NQ15" i="2"/>
  <c r="NQ23" i="2"/>
  <c r="NQ13" i="2"/>
  <c r="NQ14" i="2"/>
  <c r="NQ24" i="2"/>
  <c r="NQ17" i="2"/>
  <c r="NQ16" i="2"/>
  <c r="NQ22" i="2"/>
  <c r="NQ26"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AMG8" i="2"/>
  <c r="AMG4" i="2"/>
  <c r="AMG3" i="2"/>
  <c r="AMG7" i="2"/>
  <c r="AMG5" i="2"/>
  <c r="AMG6" i="2"/>
  <c r="XM18" i="2"/>
  <c r="XM19" i="2"/>
  <c r="XM20" i="2"/>
  <c r="XM22" i="2"/>
  <c r="XM25" i="2"/>
  <c r="XM13" i="2"/>
  <c r="XM24" i="2"/>
  <c r="XM26" i="2"/>
  <c r="XM21" i="2"/>
  <c r="XM23" i="2"/>
  <c r="XM27" i="2"/>
  <c r="XM14" i="2"/>
  <c r="XM15" i="2"/>
  <c r="XM16" i="2"/>
  <c r="XM17"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FR8" i="2" l="1"/>
  <c r="BFS8" i="2"/>
  <c r="CM73" i="28"/>
  <c r="ACG27" i="2"/>
  <c r="ACG15" i="2"/>
  <c r="ACG18" i="2"/>
  <c r="ACG20" i="2"/>
  <c r="ACG14" i="2"/>
  <c r="ACG21" i="2"/>
  <c r="ACG13" i="2"/>
  <c r="ACG24" i="2"/>
  <c r="ACG17" i="2"/>
  <c r="ACG26" i="2"/>
  <c r="ACG25" i="2"/>
  <c r="ACG16" i="2"/>
  <c r="ACG19" i="2"/>
  <c r="ACG22" i="2"/>
  <c r="BG51" i="28"/>
  <c r="BK51" i="28" s="1"/>
  <c r="ACJ24" i="2"/>
  <c r="SQ20" i="2"/>
  <c r="SR20" i="2" s="1"/>
  <c r="BG54" i="28"/>
  <c r="BK54" i="28" s="1"/>
  <c r="ACI14" i="2"/>
  <c r="SQ21" i="2"/>
  <c r="AL65" i="28" s="1"/>
  <c r="AQ65" i="28" s="1"/>
  <c r="ACI23" i="2"/>
  <c r="ACI17" i="2"/>
  <c r="BG52" i="28"/>
  <c r="BK52" i="28" s="1"/>
  <c r="ACI20" i="2"/>
  <c r="ACJ16" i="2"/>
  <c r="ACI25" i="2"/>
  <c r="ACI27" i="2"/>
  <c r="ACJ25" i="2"/>
  <c r="ACH25" i="2"/>
  <c r="SQ19" i="2"/>
  <c r="AL64" i="28" s="1"/>
  <c r="AQ64" i="28" s="1"/>
  <c r="ACI19" i="2"/>
  <c r="ACH16" i="2"/>
  <c r="BG56" i="28"/>
  <c r="BK56" i="28" s="1"/>
  <c r="ACI22" i="2"/>
  <c r="SQ18" i="2"/>
  <c r="AL63" i="28" s="1"/>
  <c r="AQ63" i="28" s="1"/>
  <c r="BG55" i="28"/>
  <c r="BK55" i="28" s="1"/>
  <c r="ACJ14" i="2"/>
  <c r="BG53" i="28"/>
  <c r="BK53" i="28" s="1"/>
  <c r="ACJ19" i="2"/>
  <c r="ACH18" i="2"/>
  <c r="ACJ20" i="2"/>
  <c r="ACJ22" i="2"/>
  <c r="ACJ13" i="2"/>
  <c r="ACJ15" i="2"/>
  <c r="ACJ23" i="2"/>
  <c r="ACJ27" i="2"/>
  <c r="ACJ26" i="2"/>
  <c r="ACI21" i="2"/>
  <c r="ACJ18" i="2"/>
  <c r="ACJ21" i="2"/>
  <c r="ACH23" i="2"/>
  <c r="ACH21" i="2"/>
  <c r="ACI15" i="2"/>
  <c r="ACH19" i="2"/>
  <c r="ACI24" i="2"/>
  <c r="ACH26" i="2"/>
  <c r="ACI13" i="2"/>
  <c r="ACH27" i="2"/>
  <c r="ACH20" i="2"/>
  <c r="ACH15" i="2"/>
  <c r="ACI26" i="2"/>
  <c r="ACH14" i="2"/>
  <c r="ACH17" i="2"/>
  <c r="ACI18" i="2"/>
  <c r="ACH13" i="2"/>
  <c r="ACH24" i="2"/>
  <c r="NS19" i="2"/>
  <c r="NS18" i="2"/>
  <c r="NS21" i="2"/>
  <c r="NS20" i="2"/>
  <c r="BAW8" i="2"/>
  <c r="BFS6" i="2"/>
  <c r="BFR6" i="2"/>
  <c r="V65" i="28"/>
  <c r="W65" i="28"/>
  <c r="BF16" i="26"/>
  <c r="CC68" i="28"/>
  <c r="BF15" i="26"/>
  <c r="BS68" i="28"/>
  <c r="BF12" i="26"/>
  <c r="AO68" i="28"/>
  <c r="BF14" i="26"/>
  <c r="BI68" i="28"/>
  <c r="DD75" i="28"/>
  <c r="DB78" i="28" s="1"/>
  <c r="BB10" i="26"/>
  <c r="U64" i="28"/>
  <c r="BD16" i="26"/>
  <c r="CC66" i="28"/>
  <c r="BB8" i="34"/>
  <c r="BJ8" i="26"/>
  <c r="CX72" i="28"/>
  <c r="CN72" i="28"/>
  <c r="DH72" i="28"/>
  <c r="CD72" i="28"/>
  <c r="BJ72" i="28"/>
  <c r="AF72" i="28"/>
  <c r="V72" i="28"/>
  <c r="AP72" i="28"/>
  <c r="W72" i="28"/>
  <c r="AG72" i="28"/>
  <c r="AQ72" i="28"/>
  <c r="CE72" i="28"/>
  <c r="BK72" i="28"/>
  <c r="CO72" i="28"/>
  <c r="CT75" i="28"/>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0" i="28" l="1"/>
  <c r="SR18" i="2"/>
  <c r="ACK17" i="2"/>
  <c r="ACK14" i="2"/>
  <c r="AL67" i="28"/>
  <c r="AP67" i="28" s="1"/>
  <c r="BE12" i="26" s="1"/>
  <c r="SR21" i="2"/>
  <c r="ACK25" i="2"/>
  <c r="SR19" i="2"/>
  <c r="AP64" i="28"/>
  <c r="AO64" i="28" s="1"/>
  <c r="ACK16" i="2"/>
  <c r="AP65" i="28"/>
  <c r="BC12" i="26" s="1"/>
  <c r="BB72" i="28"/>
  <c r="BB71" i="28"/>
  <c r="BB73" i="28"/>
  <c r="ACK24" i="2"/>
  <c r="ACK18" i="2"/>
  <c r="ACK20" i="2"/>
  <c r="AP63" i="28"/>
  <c r="AO63" i="28" s="1"/>
  <c r="BB75" i="28"/>
  <c r="ACK19" i="2"/>
  <c r="ACK15" i="2"/>
  <c r="ACK23" i="2"/>
  <c r="BB74" i="28"/>
  <c r="ACK21" i="2"/>
  <c r="ACK22" i="2"/>
  <c r="ACK27" i="2"/>
  <c r="ACK26" i="2"/>
  <c r="ACK13" i="2"/>
  <c r="AB67" i="28"/>
  <c r="NT20" i="2"/>
  <c r="AB65" i="28"/>
  <c r="NT21" i="2"/>
  <c r="AB63" i="28"/>
  <c r="NT18" i="2"/>
  <c r="AB64" i="28"/>
  <c r="NT19" i="2"/>
  <c r="DB79" i="28"/>
  <c r="BC71" i="28"/>
  <c r="BJ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BA64" i="28"/>
  <c r="AZ64" i="28"/>
  <c r="BJ14" i="26"/>
  <c r="BI72" i="28"/>
  <c r="AZ67" i="28"/>
  <c r="BJ12" i="26"/>
  <c r="AO72" i="28"/>
  <c r="BJ17" i="26"/>
  <c r="CM72" i="28"/>
  <c r="AZ65" i="28"/>
  <c r="S57" i="28"/>
  <c r="W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W71" i="28"/>
  <c r="BA71" i="28"/>
  <c r="DI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AO65" i="28" l="1"/>
  <c r="BK71" i="28"/>
  <c r="ACM20" i="2"/>
  <c r="BF67" i="28" s="1"/>
  <c r="BK67" i="28" s="1"/>
  <c r="AO67" i="28"/>
  <c r="SR34" i="2"/>
  <c r="AM57" i="28" s="1"/>
  <c r="AQ57" i="28" s="1"/>
  <c r="AT81" i="28"/>
  <c r="AV75" i="28"/>
  <c r="BB12" i="26"/>
  <c r="AI71" i="28"/>
  <c r="AI74" i="28" s="1"/>
  <c r="AL75" i="28" s="1"/>
  <c r="AJ79" i="28" s="1"/>
  <c r="AQ67" i="28"/>
  <c r="BA12" i="26"/>
  <c r="ACM19" i="2"/>
  <c r="BF64" i="28" s="1"/>
  <c r="BK64" i="28" s="1"/>
  <c r="ACM21" i="2"/>
  <c r="BF65" i="28" s="1"/>
  <c r="BC70" i="28" s="1"/>
  <c r="ACM18" i="2"/>
  <c r="BF63" i="28" s="1"/>
  <c r="BC69" i="28" s="1"/>
  <c r="BC73" i="28" s="1"/>
  <c r="NT34" i="2"/>
  <c r="AC57" i="28" s="1"/>
  <c r="AG57" i="28" s="1"/>
  <c r="AG64" i="28"/>
  <c r="AF64" i="28"/>
  <c r="AG63" i="28"/>
  <c r="AF63" i="28"/>
  <c r="AG65" i="28"/>
  <c r="AF65" i="28"/>
  <c r="Y71" i="28"/>
  <c r="AG67" i="28"/>
  <c r="AF67"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BJ74" i="28"/>
  <c r="V74" i="28"/>
  <c r="AZ74" i="28"/>
  <c r="BL8" i="26"/>
  <c r="DH74" i="28"/>
  <c r="W74" i="28"/>
  <c r="BA74" i="28"/>
  <c r="BK74" i="28"/>
  <c r="DI74" i="28"/>
  <c r="BI13" i="26"/>
  <c r="AY71" i="28"/>
  <c r="BA13" i="26"/>
  <c r="AY63" i="28"/>
  <c r="BC13" i="26"/>
  <c r="AY65" i="28"/>
  <c r="CK52" i="28"/>
  <c r="CO52" i="28" s="1"/>
  <c r="BK19" i="26"/>
  <c r="DG73" i="28"/>
  <c r="BI71" i="28"/>
  <c r="BI14" i="26"/>
  <c r="BI19" i="26"/>
  <c r="DG71" i="28"/>
  <c r="BE13" i="26"/>
  <c r="AY67" i="28"/>
  <c r="BB13" i="26"/>
  <c r="AY64" i="28"/>
  <c r="CK55" i="28"/>
  <c r="CO55" i="28" s="1"/>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J69" i="28" l="1"/>
  <c r="BI69" i="28" s="1"/>
  <c r="BK70" i="28"/>
  <c r="BF73" i="28"/>
  <c r="BD80" i="28" s="1"/>
  <c r="BK69" i="28"/>
  <c r="BJ70" i="28"/>
  <c r="BI70" i="28" s="1"/>
  <c r="BC75" i="28"/>
  <c r="BK75" i="28" s="1"/>
  <c r="BJ67" i="28"/>
  <c r="BI67" i="28" s="1"/>
  <c r="ACN20" i="2"/>
  <c r="ACN19" i="2"/>
  <c r="BJ64" i="28"/>
  <c r="BB14" i="26" s="1"/>
  <c r="AP74" i="28"/>
  <c r="AO74" i="28" s="1"/>
  <c r="AQ71" i="28"/>
  <c r="AT79" i="28"/>
  <c r="AT78" i="28"/>
  <c r="AP71" i="28"/>
  <c r="AO71" i="28" s="1"/>
  <c r="AQ74" i="28"/>
  <c r="BJ63" i="28"/>
  <c r="BA14" i="26" s="1"/>
  <c r="ACN21" i="2"/>
  <c r="BJ65" i="28"/>
  <c r="BI65" i="28" s="1"/>
  <c r="BK65" i="28"/>
  <c r="BK63" i="28"/>
  <c r="ACN18" i="2"/>
  <c r="Y74" i="28"/>
  <c r="AF71" i="28"/>
  <c r="AG71" i="28"/>
  <c r="BE11" i="26"/>
  <c r="AE67" i="28"/>
  <c r="BA11" i="26"/>
  <c r="AE63" i="28"/>
  <c r="BC11" i="26"/>
  <c r="AE65" i="28"/>
  <c r="BB11" i="26"/>
  <c r="AE64" i="28"/>
  <c r="BBC15" i="2"/>
  <c r="BAY12" i="2"/>
  <c r="BAY27" i="2" s="1"/>
  <c r="CF70" i="28"/>
  <c r="BBC14" i="2"/>
  <c r="BK13" i="26"/>
  <c r="AY73" i="28"/>
  <c r="BH13" i="26"/>
  <c r="AY70" i="28"/>
  <c r="BBC16" i="2"/>
  <c r="BAW12" i="2"/>
  <c r="BAW19" i="2" s="1"/>
  <c r="BAZ12" i="2"/>
  <c r="BAZ21" i="2" s="1"/>
  <c r="BBC13" i="2"/>
  <c r="BAX12" i="2"/>
  <c r="BAX22" i="2" s="1"/>
  <c r="BU58" i="28"/>
  <c r="CF71" i="28"/>
  <c r="CO58" i="28"/>
  <c r="BL10" i="26"/>
  <c r="U74" i="28"/>
  <c r="AP75" i="28"/>
  <c r="BA75" i="28"/>
  <c r="BM8" i="26"/>
  <c r="AZ75" i="28"/>
  <c r="BE8" i="34"/>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W75" i="28" l="1"/>
  <c r="BX80" i="28"/>
  <c r="CE73" i="28"/>
  <c r="CD73" i="28"/>
  <c r="BZ75" i="28"/>
  <c r="BX81" i="28"/>
  <c r="BH14" i="26"/>
  <c r="BN81" i="28"/>
  <c r="BU74" i="28"/>
  <c r="BT74" i="28"/>
  <c r="BT69" i="28"/>
  <c r="BU69" i="28"/>
  <c r="BL12" i="26"/>
  <c r="BE14" i="26"/>
  <c r="BG14" i="26"/>
  <c r="BJ73" i="28"/>
  <c r="BK73" i="28"/>
  <c r="BJ75" i="28"/>
  <c r="BM14" i="26" s="1"/>
  <c r="BD79" i="28"/>
  <c r="BD78" i="28"/>
  <c r="ACN34" i="2"/>
  <c r="BG57" i="28" s="1"/>
  <c r="BK57" i="28" s="1"/>
  <c r="BB50" i="28" s="1"/>
  <c r="K14" i="26" s="1"/>
  <c r="BI64" i="28"/>
  <c r="BI12" i="26"/>
  <c r="BI63" i="28"/>
  <c r="BC14" i="26"/>
  <c r="BAY21" i="2"/>
  <c r="BI11" i="26"/>
  <c r="AE71" i="28"/>
  <c r="Z81" i="28"/>
  <c r="AB75" i="28"/>
  <c r="AF74" i="28"/>
  <c r="AG74" i="28"/>
  <c r="BAY15" i="2"/>
  <c r="BAX21" i="2"/>
  <c r="BAY13" i="2"/>
  <c r="BAY25" i="2"/>
  <c r="BAY24" i="2"/>
  <c r="BAW22" i="2"/>
  <c r="BAY23" i="2"/>
  <c r="BAY26" i="2"/>
  <c r="BAY17" i="2"/>
  <c r="BAY20" i="2"/>
  <c r="BAY16" i="2"/>
  <c r="BAY19" i="2"/>
  <c r="BAY18" i="2"/>
  <c r="BAY14" i="2"/>
  <c r="BAY22" i="2"/>
  <c r="DE56" i="28"/>
  <c r="DI56" i="28" s="1"/>
  <c r="BAZ18" i="2"/>
  <c r="BAZ23"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ARG19" i="2"/>
  <c r="CJ64" i="28" s="1"/>
  <c r="CO64" i="28" s="1"/>
  <c r="CE64" i="28"/>
  <c r="CD64" i="28"/>
  <c r="BU63" i="28"/>
  <c r="BT63" i="28"/>
  <c r="BM13" i="26"/>
  <c r="AY75" i="28"/>
  <c r="AR52" i="28" s="1"/>
  <c r="CE65" i="28"/>
  <c r="CD65" i="28"/>
  <c r="ARG21" i="2"/>
  <c r="CJ65" i="28" s="1"/>
  <c r="CG70" i="28" s="1"/>
  <c r="BU67" i="28"/>
  <c r="BT67" i="28"/>
  <c r="BM19" i="26"/>
  <c r="DG75" i="28"/>
  <c r="U75" i="28"/>
  <c r="BM10" i="26"/>
  <c r="BM12" i="26"/>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D75" i="28" l="1"/>
  <c r="BM16" i="26" s="1"/>
  <c r="BX79" i="28"/>
  <c r="CE75" i="28"/>
  <c r="CC73" i="28"/>
  <c r="BK16" i="26"/>
  <c r="BX78" i="28"/>
  <c r="BG15" i="26"/>
  <c r="BS69" i="28"/>
  <c r="BL15" i="26"/>
  <c r="BS74" i="28"/>
  <c r="BI75" i="28"/>
  <c r="BI73" i="28"/>
  <c r="BK14" i="26"/>
  <c r="L14" i="26" s="1"/>
  <c r="E14" i="26" s="1"/>
  <c r="L12" i="26"/>
  <c r="E12" i="26" s="1"/>
  <c r="BBA21" i="2"/>
  <c r="AE74" i="28"/>
  <c r="BL11" i="26"/>
  <c r="Z79" i="28"/>
  <c r="AF75" i="28"/>
  <c r="AG75" i="28"/>
  <c r="AG7" i="28" s="1"/>
  <c r="CZ75" i="28"/>
  <c r="BBA22" i="2"/>
  <c r="BBA20" i="2"/>
  <c r="BBA26" i="2"/>
  <c r="BBA25" i="2"/>
  <c r="BBA23" i="2"/>
  <c r="BBA19" i="2"/>
  <c r="BBA17" i="2"/>
  <c r="CZ71" i="28"/>
  <c r="BBA14" i="2"/>
  <c r="CZ72" i="28"/>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AWE21" i="2"/>
  <c r="CT65" i="28" s="1"/>
  <c r="CQ70" i="28" s="1"/>
  <c r="CT73" i="28" s="1"/>
  <c r="CR80" i="28" s="1"/>
  <c r="AMJ34" i="2"/>
  <c r="AWE20" i="2"/>
  <c r="CT67" i="28" s="1"/>
  <c r="CQ71" i="28" s="1"/>
  <c r="CQ74" i="28" s="1"/>
  <c r="AWE19" i="2"/>
  <c r="CT64" i="28" s="1"/>
  <c r="BBC21" i="2" l="1"/>
  <c r="DD65" i="28" s="1"/>
  <c r="DA70" i="28" s="1"/>
  <c r="DH70" i="28" s="1"/>
  <c r="CR79" i="28"/>
  <c r="CR78" i="28"/>
  <c r="CR81" i="28"/>
  <c r="CY74" i="28"/>
  <c r="CX74" i="28"/>
  <c r="CX71" i="28"/>
  <c r="CY71" i="28"/>
  <c r="CC75" i="28"/>
  <c r="BV52" i="28" s="1"/>
  <c r="N16" i="26" s="1"/>
  <c r="BB52" i="28"/>
  <c r="N14" i="26" s="1"/>
  <c r="H14" i="26" s="1"/>
  <c r="X53" i="28"/>
  <c r="M11" i="26" s="1"/>
  <c r="F11" i="26" s="1"/>
  <c r="AF7" i="28"/>
  <c r="AE7" i="28" s="1"/>
  <c r="BM11" i="26"/>
  <c r="L11" i="26" s="1"/>
  <c r="E11" i="26" s="1"/>
  <c r="AE75" i="28"/>
  <c r="X52" i="28"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H65" i="28"/>
  <c r="DG65" i="28" s="1"/>
  <c r="DI65" i="28"/>
  <c r="BBD21" i="2"/>
  <c r="CW74" i="28"/>
  <c r="BL18" i="26"/>
  <c r="BI18" i="26"/>
  <c r="CW71" i="28"/>
  <c r="F14" i="34"/>
  <c r="D14" i="34" s="1"/>
  <c r="D11" i="26"/>
  <c r="N11" i="26"/>
  <c r="H11" i="26" s="1"/>
  <c r="F11" i="34"/>
  <c r="D11" i="34" s="1"/>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BC19" i="26" l="1"/>
  <c r="DG64" i="28"/>
  <c r="CZ52" i="28" s="1"/>
  <c r="F19" i="34" s="1"/>
  <c r="BBD34" i="2"/>
  <c r="DE57" i="28" s="1"/>
  <c r="DI57" i="28" s="1"/>
  <c r="CZ50" i="28" s="1"/>
  <c r="K19" i="26" s="1"/>
  <c r="CF52" i="28"/>
  <c r="N17" i="26" s="1"/>
  <c r="CP52" i="28"/>
  <c r="N18"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F18" i="34" l="1"/>
  <c r="F17" i="34"/>
  <c r="D17" i="34" s="1"/>
  <c r="N19" i="26"/>
  <c r="F15" i="26"/>
  <c r="D15" i="26" s="1"/>
  <c r="BS7" i="28"/>
  <c r="F17" i="26"/>
  <c r="D17" i="26" s="1"/>
  <c r="H17" i="26"/>
  <c r="H16" i="26"/>
  <c r="H15" i="26"/>
  <c r="BGB34" i="2"/>
  <c r="CM7" i="28"/>
  <c r="CE7" i="28"/>
  <c r="CC7" i="28" s="1"/>
  <c r="CZ53" i="28" l="1"/>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<sst xmlns="http://schemas.openxmlformats.org/spreadsheetml/2006/main" count="4234" uniqueCount="382">
  <si>
    <t>P</t>
  </si>
  <si>
    <t>England</t>
  </si>
  <si>
    <t>Group</t>
  </si>
  <si>
    <t>B</t>
  </si>
  <si>
    <t>C</t>
  </si>
  <si>
    <t>Standings</t>
  </si>
  <si>
    <t>Score</t>
  </si>
  <si>
    <t>Final</t>
  </si>
  <si>
    <t>Date</t>
  </si>
  <si>
    <t>Time</t>
  </si>
  <si>
    <t>Italy</t>
  </si>
  <si>
    <t>France</t>
  </si>
  <si>
    <t>W</t>
  </si>
  <si>
    <t>D</t>
  </si>
  <si>
    <t>L</t>
  </si>
  <si>
    <t>A</t>
  </si>
  <si>
    <t>Country</t>
  </si>
  <si>
    <t>-</t>
  </si>
  <si>
    <t>Venue</t>
  </si>
  <si>
    <t>GS</t>
  </si>
  <si>
    <t>GA</t>
  </si>
  <si>
    <t>Diff</t>
  </si>
  <si>
    <t>Pts</t>
  </si>
  <si>
    <t>rankall points</t>
  </si>
  <si>
    <t>rank 1</t>
  </si>
  <si>
    <t>rank 2</t>
  </si>
  <si>
    <t>rank 3</t>
  </si>
  <si>
    <t>rank 4</t>
  </si>
  <si>
    <t>rerank</t>
  </si>
  <si>
    <t>Team</t>
  </si>
  <si>
    <t>table rank 2</t>
  </si>
  <si>
    <t>R</t>
  </si>
  <si>
    <t>GD</t>
  </si>
  <si>
    <t>FR</t>
  </si>
  <si>
    <t>table rank 3</t>
  </si>
  <si>
    <t>table rank 4</t>
  </si>
  <si>
    <t>Points</t>
  </si>
  <si>
    <t>UEFA Rank</t>
  </si>
  <si>
    <t>Koef</t>
  </si>
  <si>
    <t>Rule</t>
  </si>
  <si>
    <t>SGS</t>
  </si>
  <si>
    <t>Sdiff</t>
  </si>
  <si>
    <t>Sdif</t>
  </si>
  <si>
    <t>Runner Up</t>
  </si>
  <si>
    <t>1A</t>
  </si>
  <si>
    <t>1B</t>
  </si>
  <si>
    <t>1C</t>
  </si>
  <si>
    <t>1D</t>
  </si>
  <si>
    <t>Four best 3rd-placed teams combination</t>
  </si>
  <si>
    <t>table rank 1- ok</t>
  </si>
  <si>
    <t>Switzerland</t>
  </si>
  <si>
    <t>Slovakia</t>
  </si>
  <si>
    <t>Germany</t>
  </si>
  <si>
    <t>Spain</t>
  </si>
  <si>
    <t>Croatia</t>
  </si>
  <si>
    <t>Belgium</t>
  </si>
  <si>
    <t>Portugal</t>
  </si>
  <si>
    <t>Austria</t>
  </si>
  <si>
    <t>Hungary</t>
  </si>
  <si>
    <t>Language</t>
  </si>
  <si>
    <t>Timezone</t>
  </si>
  <si>
    <t>Group Stages</t>
  </si>
  <si>
    <t>Round of 16</t>
  </si>
  <si>
    <t>Quarter Finals</t>
  </si>
  <si>
    <t>Semi Finals</t>
  </si>
  <si>
    <t>Winner</t>
  </si>
  <si>
    <t>Normal Time</t>
  </si>
  <si>
    <t>Extra Time</t>
  </si>
  <si>
    <t>Penalty Shoot Out</t>
  </si>
  <si>
    <t>Champion</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</si>
  <si>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</si>
  <si>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</si>
  <si>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</si>
  <si>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</si>
  <si>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</si>
  <si>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</si>
  <si>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</si>
  <si>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</si>
  <si>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</si>
  <si>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</si>
  <si>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</si>
  <si>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</si>
  <si>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Win</t>
  </si>
  <si>
    <t>Draw</t>
  </si>
  <si>
    <t>Lose</t>
  </si>
  <si>
    <t>Group A</t>
  </si>
  <si>
    <t>Group B</t>
  </si>
  <si>
    <t>Group C</t>
  </si>
  <si>
    <t>Group D</t>
  </si>
  <si>
    <t>Group E</t>
  </si>
  <si>
    <t>Group F</t>
  </si>
  <si>
    <t>Match 49 Winner</t>
  </si>
  <si>
    <t>Match 50 Winner</t>
  </si>
  <si>
    <t>Match 51 Winner</t>
  </si>
  <si>
    <t>E</t>
  </si>
  <si>
    <t>F</t>
  </si>
  <si>
    <t>G</t>
  </si>
  <si>
    <t>Pts Rank</t>
  </si>
  <si>
    <t>GD Rank</t>
  </si>
  <si>
    <t>GS Rank</t>
  </si>
  <si>
    <t>Koef Rank</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</si>
  <si>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</si>
  <si>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</si>
  <si>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</si>
  <si>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</si>
  <si>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</si>
  <si>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</si>
  <si>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</si>
  <si>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</si>
  <si>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</si>
  <si>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</si>
  <si>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t>
  </si>
  <si>
    <t>For</t>
  </si>
  <si>
    <t>Against</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</si>
  <si>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</si>
  <si>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</si>
  <si>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</si>
  <si>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</si>
  <si>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</si>
  <si>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</si>
  <si>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</si>
  <si>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</si>
  <si>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</si>
  <si>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</si>
  <si>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</si>
  <si>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</si>
  <si>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Knock Out Rounds</t>
  </si>
  <si>
    <t>Group A-F 3rd Place Standings</t>
  </si>
  <si>
    <t>QUARTER FINAL</t>
  </si>
  <si>
    <t>SEMI FINAL</t>
  </si>
  <si>
    <t>FINAL</t>
  </si>
  <si>
    <t>PLAYER SCOREBOARD</t>
  </si>
  <si>
    <t xml:space="preserve"> Group Stages</t>
  </si>
  <si>
    <t>Quarter Final</t>
  </si>
  <si>
    <t>Semifinal</t>
  </si>
  <si>
    <t>No</t>
  </si>
  <si>
    <t>Player Name</t>
  </si>
  <si>
    <t>Total Points</t>
  </si>
  <si>
    <t>Total Match Point</t>
  </si>
  <si>
    <t>Total Bonus Point</t>
  </si>
  <si>
    <t>Total Correct Prediction</t>
  </si>
  <si>
    <t>Knock Out Stages</t>
  </si>
  <si>
    <t>PLAYER LEADERBOARD</t>
  </si>
  <si>
    <t>PLAYER PREDICTION BOARD</t>
  </si>
  <si>
    <t>Player</t>
  </si>
  <si>
    <t>QF</t>
  </si>
  <si>
    <t>SF</t>
  </si>
  <si>
    <t>Dummy worksheet for Leaderboard standing calculation</t>
  </si>
  <si>
    <t>Rank Based on Points</t>
  </si>
  <si>
    <t>Rank Based on Correct Prediction</t>
  </si>
  <si>
    <t>Rank Based on Entry Order</t>
  </si>
  <si>
    <t>Final Rank</t>
  </si>
  <si>
    <t>Name</t>
  </si>
  <si>
    <t>R16</t>
  </si>
  <si>
    <t>ROUND OF 16</t>
  </si>
  <si>
    <t>Third Place</t>
  </si>
  <si>
    <t>PK</t>
  </si>
  <si>
    <t>&lt;&lt; first prediction</t>
  </si>
  <si>
    <t>CHAMPION</t>
  </si>
  <si>
    <t>M</t>
  </si>
  <si>
    <t>Y</t>
  </si>
  <si>
    <t>table rank-1 2</t>
  </si>
  <si>
    <t>table rank-2 2</t>
  </si>
  <si>
    <t>Denmark</t>
  </si>
  <si>
    <t>Netherlands</t>
  </si>
  <si>
    <t>Scotland</t>
  </si>
  <si>
    <t>1E</t>
  </si>
  <si>
    <t>1F</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</si>
  <si>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</si>
  <si>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r>
      <t xml:space="preserve">Penalty Shoot Out (Included </t>
    </r>
    <r>
      <rPr>
        <b/>
        <sz val="11"/>
        <rFont val="Calibri"/>
        <family val="2"/>
        <scheme val="minor"/>
      </rPr>
      <t>OR</t>
    </r>
    <r>
      <rPr>
        <sz val="11"/>
        <rFont val="Calibri"/>
        <family val="2"/>
        <scheme val="minor"/>
      </rPr>
      <t xml:space="preserve"> Not included in Your Point System)</t>
    </r>
  </si>
  <si>
    <t>POINT</t>
  </si>
  <si>
    <t>BONUS Point System</t>
  </si>
  <si>
    <t>GROUP STAGES Point System</t>
  </si>
  <si>
    <t>KNOCK OUT ROUNDS Point System</t>
  </si>
  <si>
    <t>All players will be ranked by</t>
  </si>
  <si>
    <t>Best Player Table</t>
  </si>
  <si>
    <t>Top Scorer Table</t>
  </si>
  <si>
    <t>u</t>
  </si>
  <si>
    <t>Cristiano Ronaldo (Portugal)</t>
  </si>
  <si>
    <t>Harry Kane (England)</t>
  </si>
  <si>
    <t>Kylian Mbappe (France)</t>
  </si>
  <si>
    <t>You need to type players name in this table first before selecting it in all players prediction board to avoid any mistyping that can lead to incorrect bonus calculation</t>
  </si>
  <si>
    <t>Raheem Sterling (England)</t>
  </si>
  <si>
    <t>Robert Lewandowski (Poland)</t>
  </si>
  <si>
    <t>Romelo Lukaku (Belgium)</t>
  </si>
  <si>
    <t>Thomas Muller (Germany)</t>
  </si>
  <si>
    <t>Tony Kroos (Germany)</t>
  </si>
  <si>
    <t>BEST PLAYER &amp; TOP SCORE TABLE</t>
  </si>
  <si>
    <t>M#</t>
  </si>
  <si>
    <t>Group D/E/F 3rd Place</t>
  </si>
  <si>
    <t>Group A/D/E/F 3rd Place</t>
  </si>
  <si>
    <t>Group A/B/C 3rd Place</t>
  </si>
  <si>
    <t>Group A/B/C/D 3rd Place</t>
  </si>
  <si>
    <t>BEST PLAYER</t>
  </si>
  <si>
    <t>TOP SCORER</t>
  </si>
  <si>
    <t>TOURNAMENT ACTUAL RESULT</t>
  </si>
  <si>
    <t>TOTAL</t>
  </si>
  <si>
    <t>BONUS</t>
  </si>
  <si>
    <t>Correct Qualified Countries Prediction </t>
  </si>
  <si>
    <t>Rank</t>
  </si>
  <si>
    <t>Win at Round of 16</t>
  </si>
  <si>
    <t>Win at Quarter finals</t>
  </si>
  <si>
    <t>Win at Semi finals</t>
  </si>
  <si>
    <t>Win at Final</t>
  </si>
  <si>
    <t>PREDICTED CORRECTLY</t>
  </si>
  <si>
    <t>Match Result and Goal Scores</t>
  </si>
  <si>
    <t>Match Result and Goal Differences</t>
  </si>
  <si>
    <t>Match Result Only</t>
  </si>
  <si>
    <t>Group Winner</t>
  </si>
  <si>
    <t>Group Runner Up</t>
  </si>
  <si>
    <t>Four Best-Placed 3rd Teams</t>
  </si>
  <si>
    <t>Bracket Pairing Teams</t>
  </si>
  <si>
    <t>Best Player of Tournament</t>
  </si>
  <si>
    <t>Top Scorer</t>
  </si>
  <si>
    <t>Champion of Tournament (Sum of points from each rounds)</t>
  </si>
  <si>
    <t>Match Winner (Based on Full Time + Penalty Shoot Out Result)</t>
  </si>
  <si>
    <t xml:space="preserve">Bonus Points From Qualified Countries </t>
  </si>
  <si>
    <t>Correct Pairing &amp; Champion's Pick</t>
  </si>
  <si>
    <t>LANGUAGE TABLE</t>
  </si>
  <si>
    <t>t</t>
  </si>
  <si>
    <t>Qualified Countries</t>
  </si>
  <si>
    <t>PREDICTED CORRECTLY in FULL TIME (NORMAL TIME + EXTRA TIME)</t>
  </si>
  <si>
    <t>Select "No" to exclude bonus point from penalty shoot out result and select "Yes" to include it</t>
  </si>
  <si>
    <t>KNOCK OUT ROUNDS Game Scenario and Point System</t>
  </si>
  <si>
    <t>KNOCK OUT ROUNDS Game Scenario</t>
  </si>
  <si>
    <t>Set your game scenario for knock out rounds from this dropdown list</t>
  </si>
  <si>
    <t>PREDICTED CORRECTLY (PENALTY SHOOT OUT in ALL KNOCK OUT ROUNDS)</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</si>
  <si>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</si>
  <si>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LICENSE</t>
  </si>
  <si>
    <t>ABOUT</t>
  </si>
  <si>
    <t>Editiion</t>
  </si>
  <si>
    <t>:</t>
  </si>
  <si>
    <t>Version</t>
  </si>
  <si>
    <t>License</t>
  </si>
  <si>
    <t>Product Info</t>
  </si>
  <si>
    <t>Support</t>
  </si>
  <si>
    <t>support@journalsheet.com</t>
  </si>
  <si>
    <t>Copyrights ©</t>
  </si>
  <si>
    <t>Single User</t>
  </si>
  <si>
    <t>Notes :</t>
  </si>
  <si>
    <t>Å</t>
  </si>
  <si>
    <t>Type Date and Time in column E and F to adjust date and time to your own timezone</t>
  </si>
  <si>
    <t>Go to Language Table worksheet to change team names to your own language</t>
  </si>
  <si>
    <t xml:space="preserve">All matches are sorted by UEFA order matches </t>
  </si>
  <si>
    <t>Game Notes :</t>
  </si>
  <si>
    <t>o</t>
  </si>
  <si>
    <t>Tournament Actual Result Table</t>
  </si>
  <si>
    <t>Type actual score results in column H dan I in both Group Stages and Knock Out Rounds</t>
  </si>
  <si>
    <t>Penalty Shoot Out Boxes in column K and L will be shown automatically if Full Time score is draw in particular KO match. Type actual penalty scores in particular boxes.</t>
  </si>
  <si>
    <t>Warning that your score input has text format. You may fix it by replacing it with number</t>
  </si>
  <si>
    <t>Player Prediction Board</t>
  </si>
  <si>
    <t>DO NOT CUT &amp; PASTE. YOU MAY COPY &amp; PASTE, but choose PASTE IT WITH VALUES TO PREVENT ANY DAMAGES ON FORMULA</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</si>
  <si>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</si>
  <si>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</si>
  <si>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</si>
  <si>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</si>
  <si>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</si>
  <si>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Q</t>
  </si>
  <si>
    <t>In Qualified Countries &gt; Correct and has similar position with actual position</t>
  </si>
  <si>
    <t>In Qualified Countries &gt; Qualify to Knock Out Rounds with Incorrect Position against actual position</t>
  </si>
  <si>
    <t>Free</t>
  </si>
  <si>
    <t>Setup</t>
  </si>
  <si>
    <t>Yes</t>
  </si>
  <si>
    <t>Google Spreadsheet Version</t>
  </si>
  <si>
    <t>Not provided</t>
  </si>
  <si>
    <t>Player Prediction Sheet</t>
  </si>
  <si>
    <t>Maximum players</t>
  </si>
  <si>
    <t>Game Scenario &gt; Set and Forget</t>
  </si>
  <si>
    <t>Game Scenario &gt; Score Prediction</t>
  </si>
  <si>
    <t>Editable Group Points</t>
  </si>
  <si>
    <t>Editable Penalty Shoot Out Points</t>
  </si>
  <si>
    <t>Editable Knock Out Rounds Points</t>
  </si>
  <si>
    <t>Editable Bonus Points</t>
  </si>
  <si>
    <t>All</t>
  </si>
  <si>
    <t>Provided</t>
  </si>
  <si>
    <t>Pro</t>
  </si>
  <si>
    <t>Pro Plus</t>
  </si>
  <si>
    <t>Yes (25 and 50 Players)</t>
  </si>
  <si>
    <t>Editable Worksheet</t>
  </si>
  <si>
    <t>Partial</t>
  </si>
  <si>
    <t>Full</t>
  </si>
  <si>
    <t>In Knock Out Rounds &gt; Similar pairing team with actual pairing</t>
  </si>
  <si>
    <t>T</t>
  </si>
  <si>
    <t>Higher total points (match + bonus points)</t>
  </si>
  <si>
    <t>Higher total correct prediction</t>
  </si>
  <si>
    <t>Higher total match points</t>
  </si>
  <si>
    <t>Entry order in player scoreboard table</t>
  </si>
  <si>
    <t>https://journalsheet.com</t>
  </si>
  <si>
    <t>Editable Workbook</t>
  </si>
  <si>
    <t>LEADERBOARD Regulation</t>
  </si>
  <si>
    <t>© 2020 | journalSHEET.com</t>
  </si>
  <si>
    <t>DUMMY ACTUAL MATCH</t>
  </si>
  <si>
    <t>UPDATE</t>
  </si>
  <si>
    <t>Albania</t>
  </si>
  <si>
    <t>Romania</t>
  </si>
  <si>
    <t>Serbia</t>
  </si>
  <si>
    <t>Slovenia</t>
  </si>
  <si>
    <t>PARTICIPANT LIST</t>
  </si>
  <si>
    <t>Starting Point</t>
  </si>
  <si>
    <t>Entry Fee</t>
  </si>
  <si>
    <t>Notes 1</t>
  </si>
  <si>
    <t>Notes 2</t>
  </si>
  <si>
    <t xml:space="preserve">● </t>
  </si>
  <si>
    <t>Type participant name in Player Name column in column C. This name will be used as name references in all worksheets.</t>
  </si>
  <si>
    <t>You DO NOT NEED TO TYPE PLAYER NAME IN OTHER WORKSHEET</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</si>
  <si>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</si>
  <si>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</si>
  <si>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</si>
  <si>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</si>
  <si>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</si>
  <si>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</si>
  <si>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</si>
  <si>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</si>
  <si>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</si>
  <si>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</si>
  <si>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</si>
  <si>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Tournament Runner Up</t>
  </si>
  <si>
    <t>Win at Quarter Finals</t>
  </si>
  <si>
    <t>Win at Semi Finals</t>
  </si>
  <si>
    <t>RUNNER UP</t>
  </si>
  <si>
    <t>SEMIFINALIST 1</t>
  </si>
  <si>
    <t>SEMIFINALIST 2</t>
  </si>
  <si>
    <t>Bonus Points</t>
  </si>
  <si>
    <t># of Correct Teams in Quarter Finals</t>
  </si>
  <si>
    <t># of Correct Teams in Semi Finals</t>
  </si>
  <si>
    <t># of Correct Teams in Final</t>
  </si>
  <si>
    <t># of Qualified Teams in Round of 16</t>
  </si>
  <si>
    <t>16 Teams</t>
  </si>
  <si>
    <t>12 - 15 Teams</t>
  </si>
  <si>
    <t>8 - 11 Teams</t>
  </si>
  <si>
    <t># of Qualified Teams in Quarter Finals</t>
  </si>
  <si>
    <t>8 Teams</t>
  </si>
  <si>
    <t>5 - 7 Teams</t>
  </si>
  <si>
    <t>2 - 4 Teams</t>
  </si>
  <si>
    <t># of Qualified Teams in Semi Finals</t>
  </si>
  <si>
    <t>4 Teams</t>
  </si>
  <si>
    <t>2 - 3 Teams</t>
  </si>
  <si>
    <t># of Qualified Teams in Final</t>
  </si>
  <si>
    <t>2 Teams</t>
  </si>
  <si>
    <t>1 Teams</t>
  </si>
  <si>
    <t>Tournament Semifinalists (2 Teams) &gt; Total point will be doubled</t>
  </si>
  <si>
    <t>Correct Prediction</t>
  </si>
  <si>
    <t>Total</t>
  </si>
  <si>
    <t>Knock Out</t>
  </si>
  <si>
    <t>PREDICTION SUMMARY</t>
  </si>
  <si>
    <t>Türkiye</t>
  </si>
  <si>
    <t>Czechia</t>
  </si>
  <si>
    <t>Euro 2024 Predictor Game</t>
  </si>
  <si>
    <t>V3.49 - Initial release (03/28/24)</t>
  </si>
  <si>
    <t>Get more soccer spreadsheets in journalsheet.com</t>
  </si>
  <si>
    <t>Poland</t>
  </si>
  <si>
    <t>Georgia</t>
  </si>
  <si>
    <t>Ukraine</t>
  </si>
  <si>
    <t>EURO 2024 PREDICTOR GAME</t>
  </si>
  <si>
    <t>© 2024 | journalSHEET.com</t>
  </si>
  <si>
    <t>Musa</t>
  </si>
  <si>
    <t>Player's prediction matches</t>
  </si>
  <si>
    <t>Bonus Points From R16 Teams</t>
  </si>
  <si>
    <t>Select Tournament Best Player in cell G87</t>
  </si>
  <si>
    <t>Select Tournament Top Scorer in cell G88</t>
  </si>
  <si>
    <t>There are 101 line in each tables. It is related with maximum 100 picks from 100 players (if each player pick different player name) and 1 cell for best player/top scorer if none of your player's picks are correct</t>
  </si>
  <si>
    <t>These bonus point options are available in PRO/PAID version only</t>
  </si>
  <si>
    <t>Bonus points not available in free version</t>
  </si>
  <si>
    <t>1 - 4, 8</t>
  </si>
  <si>
    <t>2024 | journalSHEET.com</t>
  </si>
  <si>
    <t>US 19</t>
  </si>
  <si>
    <t>US 22</t>
  </si>
  <si>
    <t>Read instruction on How to Set and Use It HERE (Click on How to Use tab in its product page)</t>
  </si>
  <si>
    <t>or you can watch youtube video tutorial below</t>
  </si>
  <si>
    <t>https://youtu.be/Xu-dHrfs21o</t>
  </si>
  <si>
    <t>V3.52 - Fix Group E Standing Issue (06/27/24)</t>
  </si>
  <si>
    <t>3.52</t>
  </si>
  <si>
    <t>Håvard (ChatGPT)</t>
  </si>
  <si>
    <t>Levi (happy go lucky)</t>
  </si>
  <si>
    <t>Iben</t>
  </si>
  <si>
    <t>Joakim</t>
  </si>
  <si>
    <t>Kristoffer (Fasiten)</t>
  </si>
  <si>
    <t>George</t>
  </si>
  <si>
    <t>Sverre</t>
  </si>
  <si>
    <t>Therese</t>
  </si>
  <si>
    <t>Wanja</t>
  </si>
  <si>
    <t>Baptiste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</si>
</sst>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6">
    <xf numFmtId="0" fontId="0" fillId="0" borderId="0"/>
    <xf numFmtId="0" fontId="5" fillId="0" borderId="0" applyNumberFormat="0" applyFill="0" applyBorder="0" applyAlignment="0" applyProtection="0">
      <alignment vertical="top"/>
      <protection locked="0"/>
    </xf>
    <xf numFmtId="164" fontId="10" fillId="0" borderId="0" applyFont="0" applyFill="0" applyBorder="0" applyAlignment="0" applyProtection="0"/>
    <xf numFmtId="0" fontId="10" fillId="0" borderId="0"/>
    <xf numFmtId="0" fontId="2" fillId="0" borderId="0"/>
    <xf numFmtId="0" fontId="1" fillId="0" borderId="0"/>
  </cellStyleXfs>
  <cellXfs count="415">
    <xf numFmtId="0" fontId="0" fillId="0" borderId="0" xfId="0"/>
    <xf numFmtId="0" fontId="8" fillId="0" borderId="0" xfId="0" applyFont="1" applyAlignment="1" applyProtection="1">
      <alignment vertical="center"/>
      <protection hidden="1"/>
    </xf>
    <xf numFmtId="0" fontId="8" fillId="0" borderId="0" xfId="0" applyFont="1"/>
    <xf numFmtId="0" fontId="8" fillId="0" borderId="0" xfId="0" applyFont="1" applyAlignment="1">
      <alignment vertical="center"/>
    </xf>
    <xf numFmtId="0" fontId="8" fillId="0" borderId="0" xfId="3" applyFont="1" applyAlignment="1">
      <alignment vertical="center"/>
    </xf>
    <xf numFmtId="0" fontId="11" fillId="0" borderId="0" xfId="3" applyFont="1" applyAlignment="1" applyProtection="1">
      <alignment vertical="center"/>
      <protection locked="0"/>
    </xf>
    <xf numFmtId="0" fontId="9" fillId="0" borderId="0" xfId="3" applyFont="1" applyAlignment="1">
      <alignment vertical="center"/>
    </xf>
    <xf numFmtId="0" fontId="12" fillId="0" borderId="0" xfId="3" applyFont="1"/>
    <xf numFmtId="0" fontId="12" fillId="0" borderId="0" xfId="3" applyFont="1" applyAlignment="1">
      <alignment horizontal="center"/>
    </xf>
    <xf numFmtId="0" fontId="6" fillId="0" borderId="0" xfId="3" applyFont="1"/>
    <xf numFmtId="0" fontId="14" fillId="0" borderId="0" xfId="3" applyFont="1" applyAlignment="1">
      <alignment vertical="center"/>
    </xf>
    <xf numFmtId="3" fontId="12" fillId="0" borderId="0" xfId="3" applyNumberFormat="1" applyFont="1"/>
    <xf numFmtId="0" fontId="8" fillId="0" borderId="0" xfId="3" applyFont="1" applyAlignment="1" applyProtection="1">
      <alignment vertical="center"/>
      <protection locked="0"/>
    </xf>
    <xf numFmtId="0" fontId="8" fillId="4" borderId="0" xfId="3" applyFont="1" applyFill="1" applyAlignment="1">
      <alignment vertical="center"/>
    </xf>
    <xf numFmtId="0" fontId="18" fillId="0" borderId="0" xfId="3" applyFont="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13" fillId="4" borderId="0" xfId="3" applyFont="1" applyFill="1" applyAlignment="1">
      <alignment vertical="center"/>
    </xf>
    <xf numFmtId="0" fontId="8" fillId="5" borderId="0" xfId="3" applyFont="1" applyFill="1" applyAlignment="1" applyProtection="1">
      <alignment horizontal="center" vertical="center"/>
      <protection locked="0"/>
    </xf>
    <xf numFmtId="0" fontId="8" fillId="0" borderId="0" xfId="0" applyFont="1" applyAlignment="1" applyProtection="1">
      <alignment vertical="top" wrapText="1"/>
      <protection hidden="1"/>
    </xf>
    <xf numFmtId="0" fontId="8" fillId="0" borderId="13" xfId="3" applyFont="1" applyBorder="1" applyAlignment="1" applyProtection="1">
      <alignment horizontal="center" vertical="center"/>
      <protection hidden="1"/>
    </xf>
    <xf numFmtId="3" fontId="8" fillId="0" borderId="13" xfId="3" applyNumberFormat="1" applyFont="1" applyBorder="1" applyAlignment="1" applyProtection="1">
      <alignment horizontal="center" vertical="center"/>
      <protection hidden="1"/>
    </xf>
    <xf numFmtId="1" fontId="8" fillId="0" borderId="13" xfId="3" applyNumberFormat="1" applyFont="1" applyBorder="1" applyAlignment="1" applyProtection="1">
      <alignment horizontal="center" vertical="center"/>
      <protection hidden="1"/>
    </xf>
    <xf numFmtId="0" fontId="23" fillId="4" borderId="0" xfId="3" applyFont="1" applyFill="1"/>
    <xf numFmtId="0" fontId="23" fillId="4" borderId="0" xfId="3" applyFont="1" applyFill="1" applyAlignment="1">
      <alignment horizontal="center"/>
    </xf>
    <xf numFmtId="0" fontId="23" fillId="0" borderId="0" xfId="3" applyFont="1"/>
    <xf numFmtId="0" fontId="23" fillId="0" borderId="0" xfId="3" applyFont="1" applyAlignment="1">
      <alignment horizontal="center"/>
    </xf>
    <xf numFmtId="0" fontId="8" fillId="0" borderId="16" xfId="3" applyFont="1" applyBorder="1" applyAlignment="1" applyProtection="1">
      <alignment horizontal="center" vertical="center"/>
      <protection hidden="1"/>
    </xf>
    <xf numFmtId="3" fontId="8" fillId="0" borderId="17" xfId="3" applyNumberFormat="1" applyFont="1" applyBorder="1" applyAlignment="1" applyProtection="1">
      <alignment horizontal="center" vertical="center"/>
      <protection hidden="1"/>
    </xf>
    <xf numFmtId="0" fontId="12" fillId="4" borderId="0" xfId="3" applyFont="1" applyFill="1"/>
    <xf numFmtId="3" fontId="12" fillId="4" borderId="0" xfId="3" applyNumberFormat="1" applyFont="1" applyFill="1"/>
    <xf numFmtId="0" fontId="15" fillId="0" borderId="0" xfId="3" applyFont="1" applyAlignment="1">
      <alignment vertical="center"/>
    </xf>
    <xf numFmtId="3" fontId="17" fillId="0" borderId="0" xfId="1" applyNumberFormat="1" applyFont="1" applyFill="1" applyBorder="1" applyAlignment="1" applyProtection="1">
      <alignment vertical="center" wrapText="1"/>
    </xf>
    <xf numFmtId="0" fontId="8" fillId="0" borderId="13" xfId="3" applyFont="1" applyBorder="1" applyAlignment="1" applyProtection="1">
      <alignment horizontal="left" vertical="center"/>
      <protection hidden="1"/>
    </xf>
    <xf numFmtId="0" fontId="8" fillId="4" borderId="0" xfId="0" applyFont="1" applyFill="1" applyAlignment="1" applyProtection="1">
      <alignment vertical="center"/>
      <protection hidden="1"/>
    </xf>
    <xf numFmtId="0" fontId="8" fillId="4" borderId="0" xfId="0" applyFont="1" applyFill="1"/>
    <xf numFmtId="0" fontId="8" fillId="0" borderId="9" xfId="0" applyFont="1" applyBorder="1" applyAlignment="1" applyProtection="1">
      <alignment vertical="center"/>
      <protection hidden="1"/>
    </xf>
    <xf numFmtId="0" fontId="8" fillId="0" borderId="9" xfId="0" applyFont="1" applyBorder="1" applyAlignment="1" applyProtection="1">
      <alignment vertical="center"/>
      <protection locked="0"/>
    </xf>
    <xf numFmtId="0" fontId="26" fillId="4" borderId="0" xfId="3" applyFont="1" applyFill="1" applyAlignment="1" applyProtection="1">
      <alignment vertical="center"/>
      <protection hidden="1"/>
    </xf>
    <xf numFmtId="0" fontId="9" fillId="0" borderId="0" xfId="3" applyFont="1" applyAlignment="1" applyProtection="1">
      <alignment vertical="center"/>
      <protection hidden="1"/>
    </xf>
    <xf numFmtId="0" fontId="27" fillId="0" borderId="0" xfId="3" applyFont="1" applyAlignment="1" applyProtection="1">
      <alignment vertical="center"/>
      <protection hidden="1"/>
    </xf>
    <xf numFmtId="0" fontId="8" fillId="0" borderId="0" xfId="3" applyFont="1" applyAlignment="1" applyProtection="1">
      <alignment vertical="center"/>
      <protection hidden="1"/>
    </xf>
    <xf numFmtId="0" fontId="9" fillId="8" borderId="0" xfId="3" applyFont="1" applyFill="1" applyAlignment="1" applyProtection="1">
      <alignment vertical="center"/>
      <protection hidden="1"/>
    </xf>
    <xf numFmtId="0" fontId="8" fillId="8" borderId="0" xfId="3" applyFont="1" applyFill="1" applyAlignment="1" applyProtection="1">
      <alignment vertical="center"/>
      <protection hidden="1"/>
    </xf>
    <xf numFmtId="0" fontId="29" fillId="8" borderId="0" xfId="3" applyFont="1" applyFill="1" applyAlignment="1" applyProtection="1">
      <alignment vertical="center"/>
      <protection hidden="1"/>
    </xf>
    <xf numFmtId="0" fontId="28" fillId="0" borderId="0" xfId="3" applyFont="1" applyAlignment="1" applyProtection="1">
      <alignment vertical="center"/>
      <protection hidden="1"/>
    </xf>
    <xf numFmtId="0" fontId="30" fillId="0" borderId="1" xfId="3" applyFont="1" applyBorder="1" applyAlignment="1" applyProtection="1">
      <alignment vertical="center"/>
      <protection hidden="1"/>
    </xf>
    <xf numFmtId="0" fontId="30" fillId="0" borderId="0" xfId="3" applyFont="1" applyAlignment="1" applyProtection="1">
      <alignment vertical="center"/>
      <protection hidden="1"/>
    </xf>
    <xf numFmtId="0" fontId="29" fillId="5" borderId="0" xfId="3" applyFont="1" applyFill="1" applyAlignment="1" applyProtection="1">
      <alignment vertical="center"/>
      <protection hidden="1"/>
    </xf>
    <xf numFmtId="0" fontId="8" fillId="2" borderId="1" xfId="3" applyFont="1" applyFill="1" applyBorder="1" applyAlignment="1" applyProtection="1">
      <alignment vertical="center"/>
      <protection hidden="1"/>
    </xf>
    <xf numFmtId="0" fontId="8" fillId="2" borderId="0" xfId="3" applyFont="1" applyFill="1" applyAlignment="1" applyProtection="1">
      <alignment vertical="center"/>
      <protection hidden="1"/>
    </xf>
    <xf numFmtId="0" fontId="11" fillId="2" borderId="0" xfId="3" applyFont="1" applyFill="1" applyAlignment="1" applyProtection="1">
      <alignment vertical="center"/>
      <protection hidden="1"/>
    </xf>
    <xf numFmtId="0" fontId="13" fillId="7" borderId="19" xfId="3" applyFont="1" applyFill="1" applyBorder="1" applyAlignment="1" applyProtection="1">
      <alignment horizontal="center" vertical="center"/>
      <protection hidden="1"/>
    </xf>
    <xf numFmtId="0" fontId="8" fillId="5" borderId="0" xfId="3" applyFont="1" applyFill="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8" fillId="2" borderId="0" xfId="3" applyFont="1" applyFill="1" applyAlignment="1" applyProtection="1">
      <alignment horizontal="center" vertical="center"/>
      <protection hidden="1"/>
    </xf>
    <xf numFmtId="0" fontId="8" fillId="2" borderId="19" xfId="3" applyFont="1" applyFill="1" applyBorder="1" applyAlignment="1" applyProtection="1">
      <alignment horizontal="center" vertical="center"/>
      <protection hidden="1"/>
    </xf>
    <xf numFmtId="167" fontId="8" fillId="2" borderId="19" xfId="3" applyNumberFormat="1" applyFont="1" applyFill="1" applyBorder="1" applyAlignment="1" applyProtection="1">
      <alignment horizontal="center" vertical="center"/>
      <protection hidden="1"/>
    </xf>
    <xf numFmtId="0" fontId="13" fillId="4" borderId="0" xfId="3" applyFont="1" applyFill="1" applyAlignment="1" applyProtection="1">
      <alignment vertical="center"/>
      <protection hidden="1"/>
    </xf>
    <xf numFmtId="0" fontId="29" fillId="4" borderId="0" xfId="3" applyFont="1" applyFill="1" applyAlignment="1" applyProtection="1">
      <alignment vertical="center"/>
      <protection hidden="1"/>
    </xf>
    <xf numFmtId="0" fontId="8" fillId="4" borderId="1" xfId="3" applyFont="1" applyFill="1" applyBorder="1" applyAlignment="1" applyProtection="1">
      <alignment vertical="center"/>
      <protection hidden="1"/>
    </xf>
    <xf numFmtId="0" fontId="8" fillId="4" borderId="0" xfId="3" applyFont="1" applyFill="1" applyAlignment="1" applyProtection="1">
      <alignment vertical="center"/>
      <protection hidden="1"/>
    </xf>
    <xf numFmtId="0" fontId="11" fillId="4" borderId="0" xfId="3" applyFont="1" applyFill="1" applyAlignment="1" applyProtection="1">
      <alignment horizontal="center" vertical="center"/>
      <protection hidden="1"/>
    </xf>
    <xf numFmtId="0" fontId="8" fillId="5" borderId="1" xfId="3" applyFont="1" applyFill="1" applyBorder="1" applyAlignment="1" applyProtection="1">
      <alignment vertical="center"/>
      <protection hidden="1"/>
    </xf>
    <xf numFmtId="0" fontId="8" fillId="5" borderId="0" xfId="3" applyFont="1" applyFill="1" applyAlignment="1" applyProtection="1">
      <alignment vertical="center"/>
      <protection hidden="1"/>
    </xf>
    <xf numFmtId="0" fontId="8" fillId="5" borderId="2" xfId="3" applyFont="1" applyFill="1" applyBorder="1" applyAlignment="1" applyProtection="1">
      <alignment vertical="center"/>
      <protection hidden="1"/>
    </xf>
    <xf numFmtId="0" fontId="8" fillId="0" borderId="0" xfId="3" applyFont="1" applyAlignment="1" applyProtection="1">
      <alignment horizontal="center" vertical="center"/>
      <protection hidden="1"/>
    </xf>
    <xf numFmtId="0" fontId="8" fillId="0" borderId="2" xfId="3" applyFont="1" applyBorder="1" applyAlignment="1" applyProtection="1">
      <alignment vertical="center"/>
      <protection hidden="1"/>
    </xf>
    <xf numFmtId="166" fontId="8" fillId="5" borderId="0" xfId="3" applyNumberFormat="1" applyFont="1" applyFill="1" applyAlignment="1" applyProtection="1">
      <alignment horizontal="right" vertical="center"/>
      <protection hidden="1"/>
    </xf>
    <xf numFmtId="165" fontId="8" fillId="5" borderId="0" xfId="3" applyNumberFormat="1" applyFont="1" applyFill="1" applyAlignment="1" applyProtection="1">
      <alignment horizontal="right" vertical="center"/>
      <protection hidden="1"/>
    </xf>
    <xf numFmtId="0" fontId="8" fillId="5" borderId="0" xfId="3" applyFont="1" applyFill="1" applyAlignment="1" applyProtection="1">
      <alignment horizontal="right" vertical="center" indent="1"/>
      <protection hidden="1"/>
    </xf>
    <xf numFmtId="0" fontId="8" fillId="5" borderId="0" xfId="3" applyFont="1" applyFill="1" applyAlignment="1" applyProtection="1">
      <alignment horizontal="left" vertical="center" indent="1"/>
      <protection hidden="1"/>
    </xf>
    <xf numFmtId="0" fontId="8" fillId="0" borderId="0" xfId="3" applyFont="1" applyAlignment="1" applyProtection="1">
      <alignment horizontal="right" vertical="center" indent="1"/>
      <protection hidden="1"/>
    </xf>
    <xf numFmtId="0" fontId="8" fillId="0" borderId="9" xfId="3" applyFont="1" applyBorder="1" applyAlignment="1" applyProtection="1">
      <alignment horizontal="center" vertical="center"/>
      <protection locked="0"/>
    </xf>
    <xf numFmtId="0" fontId="8" fillId="0" borderId="0" xfId="3" applyFont="1" applyAlignment="1" applyProtection="1">
      <alignment horizontal="left" vertical="center" indent="1"/>
      <protection hidden="1"/>
    </xf>
    <xf numFmtId="0" fontId="9" fillId="0" borderId="0" xfId="3" applyFont="1" applyAlignment="1" applyProtection="1">
      <alignment horizontal="left" vertical="center" indent="1"/>
      <protection hidden="1"/>
    </xf>
    <xf numFmtId="167" fontId="8" fillId="2" borderId="19" xfId="2" applyNumberFormat="1" applyFont="1" applyFill="1" applyBorder="1" applyAlignment="1" applyProtection="1">
      <alignment horizontal="center" vertical="center"/>
      <protection hidden="1"/>
    </xf>
    <xf numFmtId="0" fontId="8" fillId="0" borderId="0" xfId="3" applyFont="1" applyAlignment="1" applyProtection="1">
      <alignment horizontal="center" vertical="center"/>
      <protection locked="0"/>
    </xf>
    <xf numFmtId="0" fontId="8" fillId="5" borderId="0" xfId="3" applyFont="1" applyFill="1" applyAlignment="1" applyProtection="1">
      <alignment horizontal="right" vertical="center"/>
      <protection hidden="1"/>
    </xf>
    <xf numFmtId="0" fontId="29" fillId="4" borderId="1" xfId="3" applyFont="1" applyFill="1" applyBorder="1" applyAlignment="1" applyProtection="1">
      <alignment vertical="center"/>
      <protection hidden="1"/>
    </xf>
    <xf numFmtId="0" fontId="8" fillId="4" borderId="2" xfId="3" applyFont="1" applyFill="1" applyBorder="1" applyAlignment="1" applyProtection="1">
      <alignment vertical="center"/>
      <protection hidden="1"/>
    </xf>
    <xf numFmtId="0" fontId="11" fillId="5" borderId="0" xfId="3" applyFont="1" applyFill="1" applyAlignment="1" applyProtection="1">
      <alignment vertical="center"/>
      <protection hidden="1"/>
    </xf>
    <xf numFmtId="0" fontId="11" fillId="0" borderId="0" xfId="3" applyFont="1" applyAlignment="1" applyProtection="1">
      <alignment vertical="center"/>
      <protection hidden="1"/>
    </xf>
    <xf numFmtId="0" fontId="9" fillId="4" borderId="10" xfId="3" applyFont="1" applyFill="1" applyBorder="1" applyAlignment="1" applyProtection="1">
      <alignment horizontal="center" vertical="center"/>
      <protection hidden="1"/>
    </xf>
    <xf numFmtId="167" fontId="9" fillId="0" borderId="1" xfId="3" applyNumberFormat="1" applyFont="1" applyBorder="1" applyAlignment="1" applyProtection="1">
      <alignment vertical="center"/>
      <protection hidden="1"/>
    </xf>
    <xf numFmtId="0" fontId="8" fillId="5" borderId="9" xfId="3" applyFont="1" applyFill="1" applyBorder="1" applyAlignment="1" applyProtection="1">
      <alignment horizontal="center" vertical="center"/>
      <protection hidden="1"/>
    </xf>
    <xf numFmtId="0" fontId="31" fillId="5" borderId="0" xfId="3" applyFont="1" applyFill="1" applyAlignment="1" applyProtection="1">
      <alignment vertical="center"/>
      <protection hidden="1"/>
    </xf>
    <xf numFmtId="0" fontId="31"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0" fontId="8" fillId="5" borderId="11" xfId="3" applyFont="1" applyFill="1" applyBorder="1" applyAlignment="1" applyProtection="1">
      <alignment horizontal="center" vertical="center"/>
      <protection hidden="1"/>
    </xf>
    <xf numFmtId="0" fontId="8" fillId="5" borderId="11" xfId="3" applyFont="1" applyFill="1" applyBorder="1" applyAlignment="1" applyProtection="1">
      <alignment horizontal="right" vertical="center" indent="1"/>
      <protection hidden="1"/>
    </xf>
    <xf numFmtId="0" fontId="8" fillId="5" borderId="11" xfId="3" applyFont="1" applyFill="1" applyBorder="1" applyAlignment="1" applyProtection="1">
      <alignment horizontal="left" vertical="center" indent="1"/>
      <protection hidden="1"/>
    </xf>
    <xf numFmtId="0" fontId="8" fillId="5" borderId="11" xfId="3" applyFont="1" applyFill="1" applyBorder="1" applyAlignment="1" applyProtection="1">
      <alignment horizontal="center" vertical="center"/>
      <protection locked="0"/>
    </xf>
    <xf numFmtId="0" fontId="8" fillId="5" borderId="5" xfId="3" applyFont="1" applyFill="1" applyBorder="1" applyAlignment="1" applyProtection="1">
      <alignment horizontal="center" vertical="center"/>
      <protection hidden="1"/>
    </xf>
    <xf numFmtId="0" fontId="8" fillId="5" borderId="5" xfId="3" applyFont="1" applyFill="1" applyBorder="1" applyAlignment="1" applyProtection="1">
      <alignment horizontal="right" vertical="center" indent="1"/>
      <protection hidden="1"/>
    </xf>
    <xf numFmtId="0" fontId="8" fillId="5" borderId="5" xfId="3" applyFont="1" applyFill="1" applyBorder="1" applyAlignment="1" applyProtection="1">
      <alignment horizontal="left" vertical="center" indent="1"/>
      <protection hidden="1"/>
    </xf>
    <xf numFmtId="0" fontId="8" fillId="5" borderId="5" xfId="3" applyFont="1" applyFill="1" applyBorder="1" applyAlignment="1" applyProtection="1">
      <alignment horizontal="center" vertical="center"/>
      <protection locked="0"/>
    </xf>
    <xf numFmtId="0" fontId="8" fillId="0" borderId="5" xfId="3" applyFont="1" applyBorder="1" applyAlignment="1" applyProtection="1">
      <alignment horizontal="center" vertical="center"/>
      <protection locked="0"/>
    </xf>
    <xf numFmtId="0" fontId="8" fillId="5" borderId="3" xfId="3" applyFont="1" applyFill="1" applyBorder="1" applyAlignment="1" applyProtection="1">
      <alignment horizontal="center" vertical="center"/>
      <protection hidden="1"/>
    </xf>
    <xf numFmtId="0" fontId="8" fillId="5" borderId="3" xfId="3" applyFont="1" applyFill="1" applyBorder="1" applyAlignment="1" applyProtection="1">
      <alignment horizontal="right" vertical="center" indent="1"/>
      <protection hidden="1"/>
    </xf>
    <xf numFmtId="0" fontId="8" fillId="5" borderId="3" xfId="3" applyFont="1" applyFill="1" applyBorder="1" applyAlignment="1" applyProtection="1">
      <alignment horizontal="left" vertical="center" indent="1"/>
      <protection hidden="1"/>
    </xf>
    <xf numFmtId="0" fontId="8" fillId="5" borderId="3" xfId="3" applyFont="1" applyFill="1" applyBorder="1" applyAlignment="1" applyProtection="1">
      <alignment horizontal="center" vertical="center"/>
      <protection locked="0"/>
    </xf>
    <xf numFmtId="0" fontId="8" fillId="0" borderId="3" xfId="3" applyFont="1" applyBorder="1" applyAlignment="1" applyProtection="1">
      <alignment horizontal="center" vertical="center"/>
      <protection locked="0"/>
    </xf>
    <xf numFmtId="0" fontId="9" fillId="0" borderId="6" xfId="3" applyFont="1" applyBorder="1" applyAlignment="1" applyProtection="1">
      <alignment vertical="center"/>
      <protection hidden="1"/>
    </xf>
    <xf numFmtId="0" fontId="8" fillId="5" borderId="7" xfId="3" applyFont="1" applyFill="1" applyBorder="1" applyAlignment="1" applyProtection="1">
      <alignment vertical="center"/>
      <protection hidden="1"/>
    </xf>
    <xf numFmtId="0" fontId="8" fillId="5" borderId="5" xfId="3" applyFont="1" applyFill="1" applyBorder="1" applyAlignment="1" applyProtection="1">
      <alignment vertical="center"/>
      <protection hidden="1"/>
    </xf>
    <xf numFmtId="0" fontId="31" fillId="5" borderId="6" xfId="3" applyFont="1" applyFill="1" applyBorder="1" applyAlignment="1" applyProtection="1">
      <alignment vertical="center"/>
      <protection hidden="1"/>
    </xf>
    <xf numFmtId="0" fontId="8" fillId="0" borderId="5" xfId="3" applyFont="1" applyBorder="1" applyAlignment="1" applyProtection="1">
      <alignment vertical="center"/>
      <protection hidden="1"/>
    </xf>
    <xf numFmtId="0" fontId="9" fillId="0" borderId="0" xfId="3" applyFont="1" applyProtection="1">
      <protection hidden="1"/>
    </xf>
    <xf numFmtId="0" fontId="8" fillId="0" borderId="0" xfId="3" applyFont="1" applyProtection="1">
      <protection hidden="1"/>
    </xf>
    <xf numFmtId="0" fontId="8" fillId="0" borderId="5" xfId="3" applyFont="1" applyBorder="1" applyAlignment="1" applyProtection="1">
      <alignment horizontal="right" vertical="center" indent="1"/>
      <protection hidden="1"/>
    </xf>
    <xf numFmtId="0" fontId="8" fillId="0" borderId="5" xfId="3" applyFont="1" applyBorder="1" applyAlignment="1" applyProtection="1">
      <alignment horizontal="left" vertical="center" indent="1"/>
      <protection hidden="1"/>
    </xf>
    <xf numFmtId="0" fontId="8" fillId="0" borderId="3" xfId="3" applyFont="1" applyBorder="1" applyAlignment="1" applyProtection="1">
      <alignment horizontal="right" vertical="center" indent="1"/>
      <protection hidden="1"/>
    </xf>
    <xf numFmtId="0" fontId="8" fillId="0" borderId="3" xfId="3" applyFont="1" applyBorder="1" applyAlignment="1" applyProtection="1">
      <alignment horizontal="left" vertical="center" indent="1"/>
      <protection hidden="1"/>
    </xf>
    <xf numFmtId="0" fontId="16" fillId="4" borderId="0" xfId="3" applyFont="1" applyFill="1"/>
    <xf numFmtId="0" fontId="16" fillId="4" borderId="0" xfId="3" applyFont="1" applyFill="1" applyAlignment="1">
      <alignment horizontal="center"/>
    </xf>
    <xf numFmtId="0" fontId="34" fillId="4" borderId="0" xfId="1" applyFont="1" applyFill="1" applyBorder="1" applyAlignment="1" applyProtection="1">
      <alignment vertical="center" wrapText="1"/>
    </xf>
    <xf numFmtId="0" fontId="9" fillId="4" borderId="13" xfId="3" applyFont="1" applyFill="1" applyBorder="1" applyAlignment="1" applyProtection="1">
      <alignment horizontal="center" vertical="center"/>
      <protection locked="0"/>
    </xf>
    <xf numFmtId="1" fontId="9" fillId="4" borderId="13" xfId="3" applyNumberFormat="1" applyFont="1" applyFill="1" applyBorder="1" applyAlignment="1" applyProtection="1">
      <alignment horizontal="center" vertical="center"/>
      <protection locked="0"/>
    </xf>
    <xf numFmtId="0" fontId="13" fillId="8" borderId="19" xfId="3" applyFont="1" applyFill="1" applyBorder="1" applyAlignment="1" applyProtection="1">
      <alignment horizontal="center" vertical="center"/>
      <protection hidden="1"/>
    </xf>
    <xf numFmtId="0" fontId="11" fillId="5" borderId="0" xfId="3" applyFont="1" applyFill="1" applyAlignment="1" applyProtection="1">
      <alignment horizontal="left" vertical="center"/>
      <protection hidden="1"/>
    </xf>
    <xf numFmtId="0" fontId="11" fillId="5" borderId="0" xfId="3" applyFont="1" applyFill="1" applyAlignment="1" applyProtection="1">
      <alignment horizontal="right" vertical="center"/>
      <protection hidden="1"/>
    </xf>
    <xf numFmtId="0" fontId="9" fillId="4" borderId="0" xfId="3" applyFont="1" applyFill="1" applyAlignment="1" applyProtection="1">
      <alignment vertical="center"/>
      <protection hidden="1"/>
    </xf>
    <xf numFmtId="0" fontId="9" fillId="0" borderId="1" xfId="3" applyFont="1" applyBorder="1" applyAlignment="1" applyProtection="1">
      <alignment vertical="center"/>
      <protection hidden="1"/>
    </xf>
    <xf numFmtId="0" fontId="8" fillId="0" borderId="1" xfId="3" applyFont="1" applyBorder="1" applyAlignment="1" applyProtection="1">
      <alignment vertical="center"/>
      <protection hidden="1"/>
    </xf>
    <xf numFmtId="167" fontId="9" fillId="0" borderId="0" xfId="3" applyNumberFormat="1" applyFont="1" applyAlignment="1" applyProtection="1">
      <alignment vertical="center"/>
      <protection hidden="1"/>
    </xf>
    <xf numFmtId="0" fontId="32" fillId="0" borderId="5" xfId="3" applyFont="1" applyBorder="1" applyAlignment="1" applyProtection="1">
      <alignment vertical="center"/>
      <protection hidden="1"/>
    </xf>
    <xf numFmtId="0" fontId="9" fillId="0" borderId="5" xfId="3" applyFont="1" applyBorder="1" applyAlignment="1" applyProtection="1">
      <alignment vertical="center"/>
      <protection hidden="1"/>
    </xf>
    <xf numFmtId="0" fontId="9" fillId="0" borderId="0" xfId="3" applyFont="1" applyAlignment="1" applyProtection="1">
      <alignment horizontal="left" vertical="center" wrapText="1"/>
      <protection hidden="1"/>
    </xf>
    <xf numFmtId="0" fontId="7" fillId="4" borderId="0" xfId="3" applyFont="1" applyFill="1"/>
    <xf numFmtId="0" fontId="7" fillId="0" borderId="0" xfId="3" applyFont="1"/>
    <xf numFmtId="0" fontId="8" fillId="0" borderId="12" xfId="0" applyFont="1" applyBorder="1" applyAlignment="1" applyProtection="1">
      <alignment vertical="center"/>
      <protection hidden="1"/>
    </xf>
    <xf numFmtId="0" fontId="8" fillId="0" borderId="12" xfId="0" applyFont="1" applyBorder="1" applyAlignment="1" applyProtection="1">
      <alignment vertical="center"/>
      <protection locked="0"/>
    </xf>
    <xf numFmtId="0" fontId="25" fillId="4" borderId="0" xfId="0" applyFont="1" applyFill="1" applyAlignment="1" applyProtection="1">
      <alignment vertical="center"/>
      <protection hidden="1"/>
    </xf>
    <xf numFmtId="0" fontId="8" fillId="0" borderId="9" xfId="0" applyFont="1" applyBorder="1" applyAlignment="1">
      <alignment horizontal="center" vertical="center"/>
    </xf>
    <xf numFmtId="0" fontId="24" fillId="4" borderId="9" xfId="0" applyFont="1" applyFill="1" applyBorder="1" applyAlignment="1" applyProtection="1">
      <alignment vertical="center"/>
      <protection hidden="1"/>
    </xf>
    <xf numFmtId="0" fontId="35" fillId="0" borderId="0" xfId="3" applyFont="1"/>
    <xf numFmtId="0" fontId="8" fillId="0" borderId="0" xfId="3" applyFont="1" applyAlignment="1">
      <alignment horizontal="center"/>
    </xf>
    <xf numFmtId="0" fontId="8" fillId="0" borderId="0" xfId="3" applyFont="1" applyAlignment="1">
      <alignment horizontal="center" wrapText="1"/>
    </xf>
    <xf numFmtId="0" fontId="9" fillId="4" borderId="9" xfId="3" applyFont="1" applyFill="1" applyBorder="1" applyAlignment="1">
      <alignment horizontal="center" vertical="center"/>
    </xf>
    <xf numFmtId="0" fontId="9" fillId="4" borderId="9" xfId="3" applyFont="1" applyFill="1" applyBorder="1" applyAlignment="1">
      <alignment horizontal="center" vertical="center" wrapText="1"/>
    </xf>
    <xf numFmtId="0" fontId="8" fillId="3" borderId="9" xfId="3" applyFont="1" applyFill="1" applyBorder="1" applyAlignment="1">
      <alignment horizontal="center"/>
    </xf>
    <xf numFmtId="3" fontId="8" fillId="3" borderId="9" xfId="3" applyNumberFormat="1" applyFont="1" applyFill="1" applyBorder="1" applyAlignment="1">
      <alignment horizontal="center"/>
    </xf>
    <xf numFmtId="0" fontId="8" fillId="0" borderId="9" xfId="3" applyFont="1" applyBorder="1" applyAlignment="1">
      <alignment horizontal="center"/>
    </xf>
    <xf numFmtId="0" fontId="11" fillId="0" borderId="0" xfId="3" applyFont="1" applyAlignment="1">
      <alignment horizontal="left"/>
    </xf>
    <xf numFmtId="0" fontId="11" fillId="2" borderId="0" xfId="3" applyFont="1" applyFill="1" applyAlignment="1" applyProtection="1">
      <alignment horizontal="center" vertical="center"/>
      <protection hidden="1"/>
    </xf>
    <xf numFmtId="166" fontId="8" fillId="5" borderId="11" xfId="3" applyNumberFormat="1" applyFont="1" applyFill="1" applyBorder="1" applyAlignment="1" applyProtection="1">
      <alignment vertical="center"/>
      <protection locked="0"/>
    </xf>
    <xf numFmtId="165" fontId="8" fillId="5" borderId="11" xfId="3" applyNumberFormat="1" applyFont="1" applyFill="1" applyBorder="1" applyAlignment="1" applyProtection="1">
      <alignment vertical="center"/>
      <protection locked="0"/>
    </xf>
    <xf numFmtId="166" fontId="8" fillId="5" borderId="0" xfId="3" applyNumberFormat="1" applyFont="1" applyFill="1" applyAlignment="1" applyProtection="1">
      <alignment vertical="center"/>
      <protection locked="0"/>
    </xf>
    <xf numFmtId="165" fontId="8" fillId="5" borderId="0" xfId="3" applyNumberFormat="1" applyFont="1" applyFill="1" applyAlignment="1" applyProtection="1">
      <alignment vertical="center"/>
      <protection locked="0"/>
    </xf>
    <xf numFmtId="166" fontId="8" fillId="5" borderId="5" xfId="3" applyNumberFormat="1" applyFont="1" applyFill="1" applyBorder="1" applyAlignment="1" applyProtection="1">
      <alignment vertical="center"/>
      <protection locked="0"/>
    </xf>
    <xf numFmtId="165" fontId="8" fillId="5" borderId="5" xfId="3" applyNumberFormat="1" applyFont="1" applyFill="1" applyBorder="1" applyAlignment="1" applyProtection="1">
      <alignment vertical="center"/>
      <protection locked="0"/>
    </xf>
    <xf numFmtId="166" fontId="8" fillId="5" borderId="11" xfId="3" applyNumberFormat="1" applyFont="1" applyFill="1" applyBorder="1" applyAlignment="1" applyProtection="1">
      <alignment horizontal="right" vertical="center"/>
      <protection locked="0"/>
    </xf>
    <xf numFmtId="165" fontId="8" fillId="5" borderId="11" xfId="3" applyNumberFormat="1" applyFont="1" applyFill="1" applyBorder="1" applyAlignment="1" applyProtection="1">
      <alignment horizontal="right" vertical="center"/>
      <protection locked="0"/>
    </xf>
    <xf numFmtId="166" fontId="8" fillId="5" borderId="0" xfId="3" applyNumberFormat="1" applyFont="1" applyFill="1" applyAlignment="1" applyProtection="1">
      <alignment horizontal="right" vertical="center"/>
      <protection locked="0"/>
    </xf>
    <xf numFmtId="165" fontId="8" fillId="5" borderId="0" xfId="3" applyNumberFormat="1" applyFont="1" applyFill="1" applyAlignment="1" applyProtection="1">
      <alignment horizontal="right" vertical="center"/>
      <protection locked="0"/>
    </xf>
    <xf numFmtId="166" fontId="8" fillId="5" borderId="5" xfId="3" applyNumberFormat="1" applyFont="1" applyFill="1" applyBorder="1" applyAlignment="1" applyProtection="1">
      <alignment horizontal="right" vertical="center"/>
      <protection locked="0"/>
    </xf>
    <xf numFmtId="165" fontId="8" fillId="5" borderId="5" xfId="3" applyNumberFormat="1" applyFont="1" applyFill="1" applyBorder="1" applyAlignment="1" applyProtection="1">
      <alignment horizontal="right" vertical="center"/>
      <protection locked="0"/>
    </xf>
    <xf numFmtId="166" fontId="8" fillId="5" borderId="3" xfId="3" applyNumberFormat="1" applyFont="1" applyFill="1" applyBorder="1" applyAlignment="1" applyProtection="1">
      <alignment horizontal="right" vertical="center"/>
      <protection locked="0"/>
    </xf>
    <xf numFmtId="165" fontId="8" fillId="5" borderId="3" xfId="3" applyNumberFormat="1" applyFont="1" applyFill="1" applyBorder="1" applyAlignment="1" applyProtection="1">
      <alignment horizontal="right" vertical="center"/>
      <protection locked="0"/>
    </xf>
    <xf numFmtId="0" fontId="13" fillId="4" borderId="9" xfId="3" applyFont="1" applyFill="1" applyBorder="1" applyAlignment="1" applyProtection="1">
      <alignment horizontal="center" vertical="center" wrapText="1"/>
      <protection locked="0"/>
    </xf>
    <xf numFmtId="0" fontId="8" fillId="11" borderId="9" xfId="3" applyFont="1" applyFill="1" applyBorder="1" applyAlignment="1" applyProtection="1">
      <alignment horizontal="center" vertical="center"/>
      <protection locked="0"/>
    </xf>
    <xf numFmtId="0" fontId="8" fillId="0" borderId="3" xfId="3" applyFont="1" applyBorder="1" applyAlignment="1" applyProtection="1">
      <alignment vertical="center"/>
      <protection locked="0"/>
    </xf>
    <xf numFmtId="0" fontId="8" fillId="0" borderId="3" xfId="3" applyFont="1" applyBorder="1" applyAlignment="1">
      <alignment vertical="center"/>
    </xf>
    <xf numFmtId="0" fontId="8" fillId="11" borderId="9" xfId="3" applyFont="1" applyFill="1" applyBorder="1" applyAlignment="1" applyProtection="1">
      <alignment vertical="center"/>
      <protection locked="0"/>
    </xf>
    <xf numFmtId="0" fontId="37" fillId="2" borderId="0" xfId="3" applyFont="1" applyFill="1" applyAlignment="1">
      <alignment vertical="center"/>
    </xf>
    <xf numFmtId="0" fontId="36" fillId="2" borderId="0" xfId="3" applyFont="1" applyFill="1" applyAlignment="1">
      <alignment vertical="center"/>
    </xf>
    <xf numFmtId="0" fontId="11" fillId="5" borderId="9" xfId="3" applyFont="1" applyFill="1" applyBorder="1" applyAlignment="1" applyProtection="1">
      <alignment horizontal="center" vertical="center"/>
      <protection hidden="1"/>
    </xf>
    <xf numFmtId="0" fontId="11" fillId="0" borderId="3" xfId="3" applyFont="1" applyBorder="1" applyAlignment="1" applyProtection="1">
      <alignment vertical="center"/>
      <protection locked="0"/>
    </xf>
    <xf numFmtId="0" fontId="33" fillId="0" borderId="3" xfId="3" applyFont="1" applyBorder="1" applyAlignment="1" applyProtection="1">
      <alignment horizontal="center" vertical="center"/>
      <protection locked="0"/>
    </xf>
    <xf numFmtId="0" fontId="38" fillId="0" borderId="0" xfId="3" applyFont="1" applyAlignment="1">
      <alignment vertical="center"/>
    </xf>
    <xf numFmtId="0" fontId="39" fillId="0" borderId="15" xfId="3" applyFont="1" applyBorder="1" applyAlignment="1">
      <alignment vertical="center"/>
    </xf>
    <xf numFmtId="0" fontId="38" fillId="0" borderId="15" xfId="3" applyFont="1" applyBorder="1" applyAlignment="1">
      <alignment vertical="center"/>
    </xf>
    <xf numFmtId="0" fontId="38" fillId="0" borderId="0" xfId="3" applyFont="1"/>
    <xf numFmtId="0" fontId="39" fillId="0" borderId="0" xfId="3" applyFont="1"/>
    <xf numFmtId="0" fontId="39" fillId="0" borderId="5" xfId="3" applyFont="1" applyBorder="1"/>
    <xf numFmtId="0" fontId="38" fillId="0" borderId="5" xfId="3" applyFont="1" applyBorder="1"/>
    <xf numFmtId="0" fontId="38" fillId="0" borderId="0" xfId="3" applyFont="1" applyProtection="1">
      <protection locked="0"/>
    </xf>
    <xf numFmtId="0" fontId="39" fillId="0" borderId="15" xfId="3" applyFont="1" applyBorder="1"/>
    <xf numFmtId="0" fontId="38" fillId="0" borderId="15" xfId="3" applyFont="1" applyBorder="1"/>
    <xf numFmtId="0" fontId="40" fillId="0" borderId="0" xfId="3" applyFont="1" applyAlignment="1" applyProtection="1">
      <alignment horizontal="left" vertical="center" indent="1"/>
      <protection locked="0"/>
    </xf>
    <xf numFmtId="0" fontId="41" fillId="0" borderId="0" xfId="3" applyFont="1" applyAlignment="1" applyProtection="1">
      <alignment horizontal="left" vertical="center" indent="1"/>
      <protection locked="0"/>
    </xf>
    <xf numFmtId="0" fontId="8" fillId="4" borderId="0" xfId="3" applyFont="1" applyFill="1" applyAlignment="1">
      <alignment horizontal="center" vertical="center"/>
    </xf>
    <xf numFmtId="0" fontId="8" fillId="0" borderId="0" xfId="3" applyFont="1" applyAlignment="1">
      <alignment horizontal="center" vertical="center"/>
    </xf>
    <xf numFmtId="0" fontId="18" fillId="0" borderId="0" xfId="3" applyFont="1" applyAlignment="1">
      <alignment horizontal="center" vertical="center"/>
    </xf>
    <xf numFmtId="0" fontId="37" fillId="2" borderId="0" xfId="3" applyFont="1" applyFill="1" applyAlignment="1">
      <alignment horizontal="center" vertical="center"/>
    </xf>
    <xf numFmtId="0" fontId="8" fillId="0" borderId="0" xfId="0" applyFont="1" applyAlignment="1">
      <alignment horizontal="center" vertical="center"/>
    </xf>
    <xf numFmtId="0" fontId="37" fillId="2" borderId="0" xfId="0" applyFont="1" applyFill="1" applyAlignment="1" applyProtection="1">
      <alignment horizontal="center" vertical="center"/>
      <protection hidden="1"/>
    </xf>
    <xf numFmtId="0" fontId="36" fillId="2" borderId="0" xfId="0" applyFont="1" applyFill="1" applyAlignment="1" applyProtection="1">
      <alignment vertical="center"/>
      <protection hidden="1"/>
    </xf>
    <xf numFmtId="0" fontId="36" fillId="2" borderId="0" xfId="0" applyFont="1" applyFill="1" applyAlignment="1" applyProtection="1">
      <alignment horizontal="center" vertical="center"/>
      <protection hidden="1"/>
    </xf>
    <xf numFmtId="0" fontId="8" fillId="0" borderId="24" xfId="3" applyFont="1" applyBorder="1" applyAlignment="1" applyProtection="1">
      <alignment vertical="center"/>
      <protection hidden="1"/>
    </xf>
    <xf numFmtId="0" fontId="9" fillId="4" borderId="0" xfId="0" applyFont="1" applyFill="1"/>
    <xf numFmtId="0" fontId="9" fillId="4" borderId="0" xfId="0" quotePrefix="1" applyFont="1" applyFill="1" applyAlignment="1">
      <alignment horizontal="left"/>
    </xf>
    <xf numFmtId="0" fontId="42" fillId="4" borderId="0" xfId="1" applyFont="1" applyFill="1" applyBorder="1" applyAlignment="1" applyProtection="1"/>
    <xf numFmtId="0" fontId="25" fillId="4" borderId="0" xfId="0" applyFont="1" applyFill="1"/>
    <xf numFmtId="0" fontId="45" fillId="0" borderId="0" xfId="1" applyFont="1" applyFill="1" applyAlignment="1" applyProtection="1">
      <alignment vertical="center"/>
      <protection hidden="1"/>
    </xf>
    <xf numFmtId="0" fontId="46" fillId="0" borderId="0" xfId="3" applyFont="1" applyAlignment="1" applyProtection="1">
      <alignment horizontal="center" vertical="center"/>
      <protection hidden="1"/>
    </xf>
    <xf numFmtId="0" fontId="9" fillId="12" borderId="0" xfId="3" applyFont="1" applyFill="1" applyAlignment="1" applyProtection="1">
      <alignment horizontal="center" vertical="center"/>
      <protection hidden="1"/>
    </xf>
    <xf numFmtId="0" fontId="47" fillId="0" borderId="0" xfId="3" applyFont="1" applyAlignment="1" applyProtection="1">
      <alignment vertical="center"/>
      <protection hidden="1"/>
    </xf>
    <xf numFmtId="0" fontId="9" fillId="12" borderId="9" xfId="3" applyFont="1" applyFill="1" applyBorder="1" applyAlignment="1" applyProtection="1">
      <alignment horizontal="center" vertical="center"/>
      <protection hidden="1"/>
    </xf>
    <xf numFmtId="0" fontId="11" fillId="0" borderId="9" xfId="3" applyFont="1" applyBorder="1" applyAlignment="1" applyProtection="1">
      <alignment horizontal="center" vertical="center"/>
      <protection hidden="1"/>
    </xf>
    <xf numFmtId="0" fontId="13" fillId="8" borderId="0" xfId="3" applyFont="1" applyFill="1" applyAlignment="1" applyProtection="1">
      <alignment vertical="center"/>
      <protection hidden="1"/>
    </xf>
    <xf numFmtId="0" fontId="13" fillId="6" borderId="25" xfId="0" applyFont="1" applyFill="1" applyBorder="1" applyAlignment="1">
      <alignment horizontal="center" vertical="center" wrapText="1"/>
    </xf>
    <xf numFmtId="0" fontId="11" fillId="10" borderId="25" xfId="0" applyFont="1" applyFill="1" applyBorder="1" applyAlignment="1">
      <alignment horizontal="center" vertical="center" wrapText="1"/>
    </xf>
    <xf numFmtId="0" fontId="8" fillId="4" borderId="0" xfId="3" applyFont="1" applyFill="1"/>
    <xf numFmtId="3" fontId="8" fillId="4" borderId="0" xfId="3" applyNumberFormat="1" applyFont="1" applyFill="1"/>
    <xf numFmtId="0" fontId="8" fillId="0" borderId="0" xfId="3" applyFont="1"/>
    <xf numFmtId="3" fontId="8" fillId="0" borderId="0" xfId="3" applyNumberFormat="1" applyFont="1"/>
    <xf numFmtId="0" fontId="13" fillId="0" borderId="0" xfId="3" applyFont="1" applyAlignment="1">
      <alignment vertical="center"/>
    </xf>
    <xf numFmtId="3" fontId="48" fillId="0" borderId="0" xfId="1" applyNumberFormat="1" applyFont="1" applyFill="1" applyBorder="1" applyAlignment="1" applyProtection="1">
      <alignment vertical="center" wrapText="1"/>
    </xf>
    <xf numFmtId="0" fontId="13" fillId="4" borderId="0" xfId="0" applyFont="1" applyFill="1" applyAlignment="1">
      <alignment vertical="center"/>
    </xf>
    <xf numFmtId="0" fontId="8" fillId="0" borderId="25" xfId="0" applyFont="1" applyBorder="1" applyAlignment="1">
      <alignment horizontal="left" vertical="center"/>
    </xf>
    <xf numFmtId="0" fontId="8" fillId="0" borderId="25" xfId="0" applyFont="1" applyBorder="1" applyAlignment="1">
      <alignment horizontal="center" vertical="center"/>
    </xf>
    <xf numFmtId="0" fontId="8" fillId="0" borderId="25" xfId="0" quotePrefix="1" applyFont="1" applyBorder="1" applyAlignment="1">
      <alignment horizontal="center" vertical="center"/>
    </xf>
    <xf numFmtId="0" fontId="27" fillId="13" borderId="0" xfId="0" applyFont="1" applyFill="1" applyAlignment="1">
      <alignment horizontal="center" vertical="center"/>
    </xf>
    <xf numFmtId="0" fontId="43" fillId="4" borderId="0" xfId="1" applyFont="1" applyFill="1" applyBorder="1" applyAlignment="1" applyProtection="1"/>
    <xf numFmtId="0" fontId="8" fillId="0" borderId="25" xfId="0" applyFont="1" applyBorder="1"/>
    <xf numFmtId="0" fontId="49" fillId="0" borderId="25" xfId="0" applyFont="1" applyBorder="1" applyAlignment="1">
      <alignment horizontal="center" vertical="center"/>
    </xf>
    <xf numFmtId="0" fontId="43" fillId="4" borderId="0" xfId="0" applyFont="1" applyFill="1"/>
    <xf numFmtId="0" fontId="25" fillId="4" borderId="0" xfId="0" applyFont="1" applyFill="1" applyAlignment="1">
      <alignment horizontal="left"/>
    </xf>
    <xf numFmtId="0" fontId="8" fillId="5" borderId="0" xfId="0" applyFont="1" applyFill="1"/>
    <xf numFmtId="0" fontId="39" fillId="6" borderId="0" xfId="0" applyFont="1" applyFill="1" applyAlignment="1">
      <alignment horizontal="center" vertical="center"/>
    </xf>
    <xf numFmtId="0" fontId="8" fillId="5" borderId="25" xfId="0" applyFont="1" applyFill="1" applyBorder="1" applyAlignment="1">
      <alignment horizontal="center" vertical="center"/>
    </xf>
    <xf numFmtId="0" fontId="8" fillId="5" borderId="25" xfId="0" applyFont="1" applyFill="1" applyBorder="1"/>
    <xf numFmtId="0" fontId="8" fillId="5" borderId="25" xfId="0" quotePrefix="1" applyFont="1" applyFill="1" applyBorder="1" applyAlignment="1">
      <alignment horizontal="center" vertical="center"/>
    </xf>
    <xf numFmtId="0" fontId="8" fillId="11" borderId="25" xfId="0" applyFont="1" applyFill="1" applyBorder="1" applyAlignment="1">
      <alignment horizontal="center" vertical="center"/>
    </xf>
    <xf numFmtId="0" fontId="8" fillId="11" borderId="25" xfId="0" applyFont="1" applyFill="1" applyBorder="1"/>
    <xf numFmtId="0" fontId="8" fillId="11" borderId="25" xfId="0" quotePrefix="1" applyFont="1" applyFill="1" applyBorder="1" applyAlignment="1">
      <alignment horizontal="center" vertical="center"/>
    </xf>
    <xf numFmtId="0" fontId="8" fillId="11" borderId="0" xfId="0" applyFont="1" applyFill="1" applyAlignment="1">
      <alignment horizontal="center" vertical="center"/>
    </xf>
    <xf numFmtId="0" fontId="8" fillId="11" borderId="0" xfId="0" applyFont="1" applyFill="1"/>
    <xf numFmtId="0" fontId="13" fillId="13" borderId="25" xfId="0" applyFont="1" applyFill="1" applyBorder="1" applyAlignment="1">
      <alignment horizontal="center" vertical="center" wrapText="1"/>
    </xf>
    <xf numFmtId="0" fontId="11" fillId="14" borderId="25" xfId="0" applyFont="1" applyFill="1" applyBorder="1" applyAlignment="1">
      <alignment horizontal="center" vertical="center" wrapText="1"/>
    </xf>
    <xf numFmtId="0" fontId="11" fillId="14" borderId="0" xfId="0" applyFont="1" applyFill="1" applyAlignment="1">
      <alignment horizontal="center" vertical="center"/>
    </xf>
    <xf numFmtId="0" fontId="6" fillId="0" borderId="0" xfId="3" applyFont="1" applyAlignment="1">
      <alignment vertical="center"/>
    </xf>
    <xf numFmtId="0" fontId="6" fillId="0" borderId="0" xfId="3" applyFont="1" applyAlignment="1" applyProtection="1">
      <alignment vertical="center"/>
      <protection hidden="1"/>
    </xf>
    <xf numFmtId="0" fontId="8" fillId="6" borderId="0" xfId="0" applyFont="1" applyFill="1"/>
    <xf numFmtId="0" fontId="11" fillId="6" borderId="0" xfId="3" applyFont="1" applyFill="1" applyAlignment="1">
      <alignment vertical="center"/>
    </xf>
    <xf numFmtId="0" fontId="21" fillId="0" borderId="0" xfId="0" applyFont="1" applyAlignment="1" applyProtection="1">
      <alignment vertical="center"/>
      <protection hidden="1"/>
    </xf>
    <xf numFmtId="0" fontId="11" fillId="0" borderId="0" xfId="0" applyFont="1" applyAlignment="1" applyProtection="1">
      <alignment vertical="center"/>
      <protection hidden="1"/>
    </xf>
    <xf numFmtId="168" fontId="11" fillId="0" borderId="0" xfId="0" applyNumberFormat="1" applyFont="1" applyAlignment="1" applyProtection="1">
      <alignment horizontal="center" vertical="center"/>
      <protection hidden="1"/>
    </xf>
    <xf numFmtId="0" fontId="11" fillId="0" borderId="0" xfId="0" applyFont="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9" fillId="15" borderId="0" xfId="0" applyFont="1" applyFill="1" applyAlignment="1" applyProtection="1">
      <alignment horizontal="center" vertical="center" wrapText="1"/>
      <protection hidden="1"/>
    </xf>
    <xf numFmtId="0" fontId="9" fillId="15" borderId="0" xfId="0" applyFont="1" applyFill="1" applyAlignment="1" applyProtection="1">
      <alignment horizontal="left" vertical="center" wrapText="1"/>
      <protection hidden="1"/>
    </xf>
    <xf numFmtId="168" fontId="9" fillId="15" borderId="0" xfId="0" applyNumberFormat="1" applyFont="1" applyFill="1" applyAlignment="1" applyProtection="1">
      <alignment horizontal="center" vertical="center" wrapText="1"/>
      <protection hidden="1"/>
    </xf>
    <xf numFmtId="0" fontId="50" fillId="2" borderId="0" xfId="0" applyFont="1" applyFill="1" applyAlignment="1" applyProtection="1">
      <alignment horizontal="right" vertical="center"/>
      <protection hidden="1"/>
    </xf>
    <xf numFmtId="0" fontId="50" fillId="2" borderId="0" xfId="0" applyFont="1" applyFill="1" applyAlignment="1">
      <alignment horizontal="left"/>
    </xf>
    <xf numFmtId="0" fontId="50" fillId="2" borderId="0" xfId="0" applyFont="1" applyFill="1"/>
    <xf numFmtId="0" fontId="9" fillId="4" borderId="0" xfId="0" applyFont="1" applyFill="1" applyAlignment="1" applyProtection="1">
      <alignment horizontal="center" vertical="center" wrapText="1"/>
      <protection hidden="1"/>
    </xf>
    <xf numFmtId="0" fontId="6" fillId="4" borderId="0" xfId="0" applyFont="1" applyFill="1" applyAlignment="1" applyProtection="1">
      <alignment vertical="center"/>
      <protection hidden="1"/>
    </xf>
    <xf numFmtId="0" fontId="6" fillId="0" borderId="0" xfId="0" applyFont="1" applyAlignment="1" applyProtection="1">
      <alignment vertical="center"/>
      <protection hidden="1"/>
    </xf>
    <xf numFmtId="0" fontId="6" fillId="0" borderId="0" xfId="0" applyFont="1"/>
    <xf numFmtId="0" fontId="6" fillId="0" borderId="0" xfId="0" applyFont="1" applyAlignment="1">
      <alignment horizontal="left"/>
    </xf>
    <xf numFmtId="0" fontId="8" fillId="0" borderId="0" xfId="0" applyFont="1" applyAlignment="1" applyProtection="1">
      <alignment horizontal="right" vertical="center"/>
      <protection hidden="1"/>
    </xf>
    <xf numFmtId="0" fontId="8" fillId="0" borderId="0" xfId="0" applyFont="1" applyAlignment="1">
      <alignment horizontal="center"/>
    </xf>
    <xf numFmtId="0" fontId="8" fillId="0" borderId="0" xfId="0" applyFont="1" applyAlignment="1">
      <alignment horizontal="left"/>
    </xf>
    <xf numFmtId="168" fontId="6" fillId="4" borderId="0" xfId="0" applyNumberFormat="1" applyFont="1" applyFill="1" applyAlignment="1" applyProtection="1">
      <alignment horizontal="center" vertical="center"/>
      <protection hidden="1"/>
    </xf>
    <xf numFmtId="0" fontId="6" fillId="4" borderId="0" xfId="0" applyFont="1" applyFill="1" applyAlignment="1" applyProtection="1">
      <alignment horizontal="left" vertical="center"/>
      <protection hidden="1"/>
    </xf>
    <xf numFmtId="168" fontId="6" fillId="0" borderId="0" xfId="0" applyNumberFormat="1" applyFont="1" applyAlignment="1" applyProtection="1">
      <alignment horizontal="center" vertical="center"/>
      <protection hidden="1"/>
    </xf>
    <xf numFmtId="0" fontId="6" fillId="0" borderId="0" xfId="0" applyFont="1" applyAlignment="1" applyProtection="1">
      <alignment horizontal="left" vertical="center"/>
      <protection hidden="1"/>
    </xf>
    <xf numFmtId="0" fontId="6" fillId="4" borderId="0" xfId="0" applyFont="1" applyFill="1"/>
    <xf numFmtId="168" fontId="6" fillId="0" borderId="0" xfId="0" applyNumberFormat="1" applyFont="1" applyAlignment="1">
      <alignment horizontal="center"/>
    </xf>
    <xf numFmtId="0" fontId="3" fillId="0" borderId="26" xfId="0" applyFont="1" applyBorder="1" applyProtection="1">
      <protection locked="0"/>
    </xf>
    <xf numFmtId="0" fontId="8" fillId="0" borderId="26" xfId="0" applyFont="1" applyBorder="1" applyAlignment="1" applyProtection="1">
      <alignment horizontal="center"/>
      <protection locked="0"/>
    </xf>
    <xf numFmtId="168" fontId="8" fillId="0" borderId="26" xfId="0" applyNumberFormat="1" applyFont="1" applyBorder="1" applyAlignment="1" applyProtection="1">
      <alignment horizontal="center"/>
      <protection locked="0"/>
    </xf>
    <xf numFmtId="0" fontId="8" fillId="0" borderId="26" xfId="0" applyFont="1" applyBorder="1" applyAlignment="1" applyProtection="1">
      <alignment horizontal="left"/>
      <protection locked="0"/>
    </xf>
    <xf numFmtId="0" fontId="3" fillId="0" borderId="14" xfId="0" applyFont="1" applyBorder="1" applyProtection="1">
      <protection locked="0"/>
    </xf>
    <xf numFmtId="0" fontId="8" fillId="0" borderId="14" xfId="0" applyFont="1" applyBorder="1" applyAlignment="1" applyProtection="1">
      <alignment horizontal="left"/>
      <protection locked="0"/>
    </xf>
    <xf numFmtId="0" fontId="8" fillId="0" borderId="26"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0" xfId="3" applyFont="1" applyAlignment="1" applyProtection="1">
      <alignment horizontal="left" vertical="center"/>
      <protection locked="0"/>
    </xf>
    <xf numFmtId="0" fontId="8" fillId="0" borderId="34" xfId="3" applyFont="1" applyBorder="1" applyAlignment="1" applyProtection="1">
      <alignment vertical="center"/>
      <protection hidden="1"/>
    </xf>
    <xf numFmtId="0" fontId="52" fillId="0" borderId="0" xfId="0" applyFont="1"/>
    <xf numFmtId="0" fontId="5" fillId="0" borderId="0" xfId="1" applyAlignment="1" applyProtection="1">
      <alignment vertical="center"/>
    </xf>
    <xf numFmtId="0" fontId="8" fillId="0" borderId="11" xfId="3" applyFont="1" applyBorder="1" applyAlignment="1" applyProtection="1">
      <alignment vertical="center"/>
      <protection locked="0"/>
    </xf>
    <xf numFmtId="0" fontId="33" fillId="0" borderId="11" xfId="3" applyFont="1" applyBorder="1" applyAlignment="1" applyProtection="1">
      <alignment horizontal="center" vertical="center"/>
      <protection locked="0"/>
    </xf>
    <xf numFmtId="0" fontId="8" fillId="11" borderId="35" xfId="3" applyFont="1" applyFill="1" applyBorder="1" applyAlignment="1" applyProtection="1">
      <alignment horizontal="center" vertical="center"/>
      <protection locked="0"/>
    </xf>
    <xf numFmtId="0" fontId="8" fillId="11" borderId="48" xfId="3" applyFont="1" applyFill="1" applyBorder="1" applyAlignment="1" applyProtection="1">
      <alignment horizontal="center" vertical="center"/>
      <protection locked="0"/>
    </xf>
    <xf numFmtId="0" fontId="53" fillId="0" borderId="36" xfId="3" applyFont="1" applyBorder="1" applyAlignment="1" applyProtection="1">
      <alignment vertical="center"/>
      <protection locked="0"/>
    </xf>
    <xf numFmtId="0" fontId="53" fillId="0" borderId="37" xfId="3" applyFont="1" applyBorder="1" applyAlignment="1" applyProtection="1">
      <alignment vertical="center"/>
      <protection locked="0"/>
    </xf>
    <xf numFmtId="0" fontId="53" fillId="0" borderId="37" xfId="3" applyFont="1" applyBorder="1" applyAlignment="1">
      <alignment vertical="center"/>
    </xf>
    <xf numFmtId="0" fontId="53" fillId="0" borderId="38" xfId="3" applyFont="1" applyBorder="1" applyAlignment="1">
      <alignment vertical="center"/>
    </xf>
    <xf numFmtId="0" fontId="53" fillId="0" borderId="41" xfId="3" applyFont="1" applyBorder="1" applyAlignment="1" applyProtection="1">
      <alignment vertical="center"/>
      <protection locked="0"/>
    </xf>
    <xf numFmtId="0" fontId="54" fillId="0" borderId="3" xfId="3" applyFont="1" applyBorder="1" applyAlignment="1" applyProtection="1">
      <alignment horizontal="center" vertical="center"/>
      <protection locked="0"/>
    </xf>
    <xf numFmtId="0" fontId="53" fillId="0" borderId="3" xfId="3" applyFont="1" applyBorder="1" applyAlignment="1" applyProtection="1">
      <alignment vertical="center"/>
      <protection locked="0"/>
    </xf>
    <xf numFmtId="0" fontId="53" fillId="0" borderId="0" xfId="3" applyFont="1" applyAlignment="1">
      <alignment vertical="center"/>
    </xf>
    <xf numFmtId="0" fontId="53" fillId="0" borderId="43" xfId="3" applyFont="1" applyBorder="1" applyAlignment="1" applyProtection="1">
      <alignment vertical="center"/>
      <protection locked="0"/>
    </xf>
    <xf numFmtId="0" fontId="54" fillId="0" borderId="44" xfId="3" applyFont="1" applyBorder="1" applyAlignment="1" applyProtection="1">
      <alignment horizontal="center" vertical="center"/>
      <protection locked="0"/>
    </xf>
    <xf numFmtId="0" fontId="53" fillId="0" borderId="44" xfId="3" applyFont="1" applyBorder="1" applyAlignment="1" applyProtection="1">
      <alignment vertical="center"/>
      <protection locked="0"/>
    </xf>
    <xf numFmtId="0" fontId="53" fillId="0" borderId="45" xfId="3" applyFont="1" applyBorder="1" applyAlignment="1">
      <alignment vertical="center"/>
    </xf>
    <xf numFmtId="0" fontId="53" fillId="0" borderId="3" xfId="3" applyFont="1" applyBorder="1" applyAlignment="1">
      <alignment vertical="center"/>
    </xf>
    <xf numFmtId="0" fontId="53" fillId="0" borderId="41" xfId="3" applyFont="1" applyBorder="1" applyAlignment="1" applyProtection="1">
      <alignment horizontal="left" vertical="center"/>
      <protection locked="0"/>
    </xf>
    <xf numFmtId="0" fontId="53" fillId="0" borderId="3" xfId="3" applyFont="1" applyBorder="1" applyAlignment="1" applyProtection="1">
      <alignment horizontal="left" vertical="center"/>
      <protection locked="0"/>
    </xf>
    <xf numFmtId="0" fontId="53" fillId="0" borderId="44" xfId="3" applyFont="1" applyBorder="1" applyAlignment="1">
      <alignment vertical="center"/>
    </xf>
    <xf numFmtId="0" fontId="53" fillId="11" borderId="39" xfId="3" applyFont="1" applyFill="1" applyBorder="1" applyAlignment="1" applyProtection="1">
      <alignment horizontal="center" vertical="center"/>
      <protection hidden="1"/>
    </xf>
    <xf numFmtId="0" fontId="53" fillId="11" borderId="9" xfId="3" applyFont="1" applyFill="1" applyBorder="1" applyAlignment="1" applyProtection="1">
      <alignment horizontal="center" vertical="center"/>
      <protection hidden="1"/>
    </xf>
    <xf numFmtId="0" fontId="53" fillId="11" borderId="46" xfId="3" applyFont="1" applyFill="1" applyBorder="1" applyAlignment="1" applyProtection="1">
      <alignment horizontal="center" vertical="center"/>
      <protection hidden="1"/>
    </xf>
    <xf numFmtId="0" fontId="53" fillId="10" borderId="9" xfId="3" applyFont="1" applyFill="1" applyBorder="1" applyAlignment="1" applyProtection="1">
      <alignment horizontal="center" vertical="center"/>
      <protection hidden="1"/>
    </xf>
    <xf numFmtId="0" fontId="9" fillId="0" borderId="0" xfId="0" applyFont="1" applyAlignment="1" applyProtection="1">
      <alignment vertical="center"/>
      <protection hidden="1"/>
    </xf>
    <xf numFmtId="0" fontId="13" fillId="0" borderId="0" xfId="0" applyFont="1" applyProtection="1">
      <protection hidden="1"/>
    </xf>
    <xf numFmtId="0" fontId="9" fillId="0" borderId="0" xfId="0" applyFont="1" applyProtection="1">
      <protection hidden="1"/>
    </xf>
    <xf numFmtId="0" fontId="9" fillId="0" borderId="0" xfId="0" applyFont="1" applyAlignment="1" applyProtection="1">
      <alignment wrapText="1"/>
      <protection hidden="1"/>
    </xf>
    <xf numFmtId="0" fontId="9" fillId="0" borderId="0" xfId="0" applyFont="1" applyAlignment="1" applyProtection="1">
      <alignment horizontal="left" indent="1"/>
      <protection hidden="1"/>
    </xf>
    <xf numFmtId="0" fontId="9" fillId="0" borderId="0" xfId="0" applyFont="1" applyAlignment="1" applyProtection="1">
      <alignment horizontal="center"/>
      <protection locked="0"/>
    </xf>
    <xf numFmtId="0" fontId="9" fillId="0" borderId="0" xfId="0" applyFont="1" applyAlignment="1" applyProtection="1">
      <alignment horizontal="center"/>
      <protection hidden="1"/>
    </xf>
    <xf numFmtId="0" fontId="9" fillId="0" borderId="0" xfId="0" applyFont="1" applyAlignment="1" applyProtection="1">
      <alignment horizontal="center" vertical="center"/>
      <protection hidden="1"/>
    </xf>
    <xf numFmtId="0" fontId="9" fillId="0" borderId="0" xfId="0" applyFont="1" applyAlignment="1" applyProtection="1">
      <alignment vertical="center" wrapText="1"/>
      <protection hidden="1"/>
    </xf>
    <xf numFmtId="0" fontId="9" fillId="0" borderId="0" xfId="0" applyFont="1" applyAlignment="1" applyProtection="1">
      <alignment horizontal="left" vertical="center" indent="1"/>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right" vertical="center"/>
      <protection hidden="1"/>
    </xf>
    <xf numFmtId="0" fontId="9" fillId="0" borderId="0" xfId="0" applyFont="1" applyAlignment="1" applyProtection="1">
      <alignment horizontal="left" vertical="center"/>
      <protection hidden="1"/>
    </xf>
    <xf numFmtId="0" fontId="9" fillId="0" borderId="0" xfId="0" quotePrefix="1" applyFont="1" applyAlignment="1" applyProtection="1">
      <alignment horizontal="center" vertical="center"/>
      <protection hidden="1"/>
    </xf>
    <xf numFmtId="0" fontId="7" fillId="0" borderId="0" xfId="0" applyFont="1" applyAlignment="1" applyProtection="1">
      <alignment horizontal="left" vertical="center" indent="1"/>
      <protection hidden="1"/>
    </xf>
    <xf numFmtId="166" fontId="9" fillId="0" borderId="0" xfId="0" applyNumberFormat="1" applyFont="1" applyAlignment="1" applyProtection="1">
      <alignment horizontal="right" vertical="center" wrapText="1" shrinkToFit="1"/>
      <protection hidden="1"/>
    </xf>
    <xf numFmtId="165" fontId="9" fillId="0" borderId="0" xfId="0" applyNumberFormat="1" applyFont="1" applyAlignment="1" applyProtection="1">
      <alignment horizontal="right" vertical="center"/>
      <protection hidden="1"/>
    </xf>
    <xf numFmtId="16" fontId="9" fillId="0" borderId="0" xfId="0" applyNumberFormat="1" applyFont="1" applyAlignment="1" applyProtection="1">
      <alignment horizontal="right" vertical="center" wrapText="1" shrinkToFit="1"/>
      <protection hidden="1"/>
    </xf>
    <xf numFmtId="0" fontId="9" fillId="0" borderId="0" xfId="0" applyFont="1" applyAlignment="1" applyProtection="1">
      <alignment horizontal="right"/>
      <protection hidden="1"/>
    </xf>
    <xf numFmtId="0" fontId="7" fillId="0" borderId="0" xfId="0" applyFont="1" applyProtection="1">
      <protection hidden="1"/>
    </xf>
    <xf numFmtId="0" fontId="7" fillId="0" borderId="0" xfId="0" applyFont="1" applyAlignment="1" applyProtection="1">
      <alignment horizontal="center"/>
      <protection hidden="1"/>
    </xf>
    <xf numFmtId="0" fontId="16" fillId="0" borderId="0" xfId="0" applyFont="1" applyProtection="1">
      <protection hidden="1"/>
    </xf>
    <xf numFmtId="1" fontId="7" fillId="0" borderId="0" xfId="0" applyNumberFormat="1" applyFont="1" applyProtection="1">
      <protection hidden="1"/>
    </xf>
    <xf numFmtId="0" fontId="7" fillId="0" borderId="0" xfId="0" applyFont="1" applyAlignment="1">
      <alignment vertical="center" wrapText="1"/>
    </xf>
    <xf numFmtId="0" fontId="7" fillId="0" borderId="0" xfId="0" applyFont="1" applyAlignment="1">
      <alignment horizontal="center" vertical="center"/>
    </xf>
    <xf numFmtId="0" fontId="7" fillId="0" borderId="0" xfId="0" applyFont="1"/>
    <xf numFmtId="0" fontId="7" fillId="0" borderId="0" xfId="0" applyFont="1" applyAlignment="1">
      <alignment horizontal="center"/>
    </xf>
    <xf numFmtId="0" fontId="16" fillId="0" borderId="0" xfId="0" applyFont="1" applyAlignment="1" applyProtection="1">
      <alignment horizontal="center"/>
      <protection hidden="1"/>
    </xf>
    <xf numFmtId="0" fontId="45" fillId="0" borderId="0" xfId="1" applyFont="1" applyAlignment="1" applyProtection="1">
      <alignment vertical="center"/>
    </xf>
    <xf numFmtId="0" fontId="2" fillId="0" borderId="9" xfId="4" applyBorder="1" applyAlignment="1">
      <alignment horizontal="center"/>
    </xf>
    <xf numFmtId="0" fontId="2" fillId="0" borderId="12" xfId="4" applyBorder="1" applyAlignment="1">
      <alignment horizontal="center"/>
    </xf>
    <xf numFmtId="0" fontId="8" fillId="0" borderId="57" xfId="3" applyFont="1" applyBorder="1" applyAlignment="1" applyProtection="1">
      <alignment horizontal="center" vertical="center"/>
      <protection locked="0"/>
    </xf>
    <xf numFmtId="0" fontId="8" fillId="0" borderId="12" xfId="3" applyFont="1" applyBorder="1" applyAlignment="1" applyProtection="1">
      <alignment horizontal="center" vertical="center"/>
      <protection locked="0"/>
    </xf>
    <xf numFmtId="0" fontId="2" fillId="0" borderId="57" xfId="4" applyBorder="1" applyAlignment="1">
      <alignment horizontal="center"/>
    </xf>
    <xf numFmtId="0" fontId="8" fillId="0" borderId="9" xfId="4" applyFont="1" applyBorder="1" applyAlignment="1">
      <alignment horizontal="center" vertical="center"/>
    </xf>
    <xf numFmtId="0" fontId="8" fillId="0" borderId="57" xfId="4" applyFont="1" applyBorder="1" applyAlignment="1">
      <alignment horizontal="center" vertical="center"/>
    </xf>
    <xf numFmtId="0" fontId="8" fillId="0" borderId="12" xfId="4" applyFont="1" applyBorder="1" applyAlignment="1">
      <alignment horizontal="center" vertical="center"/>
    </xf>
    <xf numFmtId="0" fontId="8" fillId="0" borderId="58" xfId="3" applyFont="1" applyBorder="1" applyAlignment="1" applyProtection="1">
      <alignment horizontal="center" vertical="center"/>
      <protection locked="0"/>
    </xf>
    <xf numFmtId="0" fontId="1" fillId="0" borderId="9" xfId="5" applyBorder="1" applyAlignment="1">
      <alignment horizontal="center"/>
    </xf>
    <xf numFmtId="0" fontId="1" fillId="0" borderId="12" xfId="5" applyBorder="1" applyAlignment="1">
      <alignment horizontal="center"/>
    </xf>
    <xf numFmtId="0" fontId="1" fillId="0" borderId="57" xfId="5" applyBorder="1" applyAlignment="1">
      <alignment horizontal="center"/>
    </xf>
    <xf numFmtId="0" fontId="8" fillId="0" borderId="9" xfId="5" applyFont="1" applyBorder="1" applyAlignment="1">
      <alignment horizontal="center" vertical="center"/>
    </xf>
    <xf numFmtId="0" fontId="8" fillId="0" borderId="57" xfId="5" applyFont="1" applyBorder="1" applyAlignment="1">
      <alignment horizontal="center" vertical="center"/>
    </xf>
    <xf numFmtId="0" fontId="8" fillId="0" borderId="12" xfId="5" applyFont="1" applyBorder="1" applyAlignment="1">
      <alignment horizontal="center" vertical="center"/>
    </xf>
    <xf numFmtId="0" fontId="8" fillId="11" borderId="9" xfId="3" applyFont="1" applyFill="1" applyBorder="1" applyAlignment="1" applyProtection="1">
      <alignment horizontal="left" vertical="center"/>
      <protection locked="0"/>
    </xf>
    <xf numFmtId="0" fontId="40" fillId="11" borderId="49" xfId="3" applyFont="1" applyFill="1" applyBorder="1" applyAlignment="1" applyProtection="1">
      <alignment horizontal="center" vertical="center" wrapText="1"/>
      <protection locked="0"/>
    </xf>
    <xf numFmtId="0" fontId="40" fillId="11" borderId="38" xfId="3" applyFont="1" applyFill="1" applyBorder="1" applyAlignment="1" applyProtection="1">
      <alignment horizontal="center" vertical="center" wrapText="1"/>
      <protection locked="0"/>
    </xf>
    <xf numFmtId="0" fontId="40" fillId="11" borderId="40" xfId="3" applyFont="1" applyFill="1" applyBorder="1" applyAlignment="1" applyProtection="1">
      <alignment horizontal="center" vertical="center" wrapText="1"/>
      <protection locked="0"/>
    </xf>
    <xf numFmtId="0" fontId="40" fillId="11" borderId="1" xfId="3" applyFont="1" applyFill="1" applyBorder="1" applyAlignment="1" applyProtection="1">
      <alignment horizontal="center" vertical="center" wrapText="1"/>
      <protection locked="0"/>
    </xf>
    <xf numFmtId="0" fontId="40" fillId="11" borderId="0" xfId="3" applyFont="1" applyFill="1" applyAlignment="1" applyProtection="1">
      <alignment horizontal="center" vertical="center" wrapText="1"/>
      <protection locked="0"/>
    </xf>
    <xf numFmtId="0" fontId="40" fillId="11" borderId="42" xfId="3" applyFont="1" applyFill="1" applyBorder="1" applyAlignment="1" applyProtection="1">
      <alignment horizontal="center" vertical="center" wrapText="1"/>
      <protection locked="0"/>
    </xf>
    <xf numFmtId="0" fontId="40" fillId="11" borderId="50" xfId="3" applyFont="1" applyFill="1" applyBorder="1" applyAlignment="1" applyProtection="1">
      <alignment horizontal="center" vertical="center" wrapText="1"/>
      <protection locked="0"/>
    </xf>
    <xf numFmtId="0" fontId="40" fillId="11" borderId="45" xfId="3" applyFont="1" applyFill="1" applyBorder="1" applyAlignment="1" applyProtection="1">
      <alignment horizontal="center" vertical="center" wrapText="1"/>
      <protection locked="0"/>
    </xf>
    <xf numFmtId="0" fontId="40" fillId="11" borderId="47" xfId="3" applyFont="1" applyFill="1" applyBorder="1" applyAlignment="1" applyProtection="1">
      <alignment horizontal="center" vertical="center" wrapText="1"/>
      <protection locked="0"/>
    </xf>
    <xf numFmtId="0" fontId="45" fillId="0" borderId="0" xfId="1" applyFont="1" applyAlignment="1" applyProtection="1">
      <alignment horizontal="left" vertical="center"/>
    </xf>
    <xf numFmtId="0" fontId="28" fillId="8" borderId="1" xfId="3" applyFont="1" applyFill="1" applyBorder="1" applyAlignment="1" applyProtection="1">
      <alignment horizontal="left" vertical="center"/>
      <protection hidden="1"/>
    </xf>
    <xf numFmtId="0" fontId="28" fillId="8" borderId="0" xfId="3" applyFont="1" applyFill="1" applyAlignment="1" applyProtection="1">
      <alignment horizontal="left" vertical="center"/>
      <protection hidden="1"/>
    </xf>
    <xf numFmtId="0" fontId="8" fillId="0" borderId="19" xfId="3" applyFont="1" applyBorder="1" applyAlignment="1" applyProtection="1">
      <alignment horizontal="center" vertical="center"/>
      <protection locked="0"/>
    </xf>
    <xf numFmtId="0" fontId="8" fillId="0" borderId="20" xfId="3" applyFont="1" applyBorder="1" applyAlignment="1" applyProtection="1">
      <alignment horizontal="center" vertical="center"/>
      <protection locked="0"/>
    </xf>
    <xf numFmtId="0" fontId="13" fillId="8" borderId="0" xfId="3" applyFont="1" applyFill="1" applyAlignment="1" applyProtection="1">
      <alignment horizontal="center" vertical="center"/>
      <protection hidden="1"/>
    </xf>
    <xf numFmtId="0" fontId="11" fillId="9" borderId="19" xfId="3" applyFont="1" applyFill="1" applyBorder="1" applyAlignment="1" applyProtection="1">
      <alignment horizontal="center" vertical="center"/>
      <protection hidden="1"/>
    </xf>
    <xf numFmtId="0" fontId="11" fillId="9" borderId="20"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wrapText="1"/>
      <protection hidden="1"/>
    </xf>
    <xf numFmtId="0" fontId="11" fillId="2" borderId="19" xfId="3" applyFont="1" applyFill="1" applyBorder="1" applyAlignment="1" applyProtection="1">
      <alignment horizontal="center" vertical="center"/>
      <protection hidden="1"/>
    </xf>
    <xf numFmtId="0" fontId="8" fillId="0" borderId="19" xfId="3" applyFont="1" applyBorder="1" applyAlignment="1" applyProtection="1">
      <alignment horizontal="center" vertical="center"/>
      <protection hidden="1"/>
    </xf>
    <xf numFmtId="0" fontId="55" fillId="11" borderId="51" xfId="3" applyFont="1" applyFill="1" applyBorder="1" applyAlignment="1" applyProtection="1">
      <alignment horizontal="center" vertical="center" wrapText="1"/>
      <protection hidden="1"/>
    </xf>
    <xf numFmtId="0" fontId="55" fillId="11" borderId="52" xfId="3" applyFont="1" applyFill="1" applyBorder="1" applyAlignment="1" applyProtection="1">
      <alignment horizontal="center" vertical="center" wrapText="1"/>
      <protection hidden="1"/>
    </xf>
    <xf numFmtId="0" fontId="55" fillId="11" borderId="53" xfId="3" applyFont="1" applyFill="1" applyBorder="1" applyAlignment="1" applyProtection="1">
      <alignment horizontal="center" vertical="center" wrapText="1"/>
      <protection hidden="1"/>
    </xf>
    <xf numFmtId="0" fontId="55" fillId="11" borderId="54" xfId="3" applyFont="1" applyFill="1" applyBorder="1" applyAlignment="1" applyProtection="1">
      <alignment horizontal="center" vertical="center" wrapText="1"/>
      <protection hidden="1"/>
    </xf>
    <xf numFmtId="0" fontId="55" fillId="11" borderId="55" xfId="3" applyFont="1" applyFill="1" applyBorder="1" applyAlignment="1" applyProtection="1">
      <alignment horizontal="center" vertical="center" wrapText="1"/>
      <protection hidden="1"/>
    </xf>
    <xf numFmtId="0" fontId="55" fillId="11" borderId="56" xfId="3" applyFont="1" applyFill="1" applyBorder="1" applyAlignment="1" applyProtection="1">
      <alignment horizontal="center" vertical="center" wrapText="1"/>
      <protection hidden="1"/>
    </xf>
    <xf numFmtId="0" fontId="11" fillId="16" borderId="19" xfId="3" applyFont="1" applyFill="1" applyBorder="1" applyAlignment="1" applyProtection="1">
      <alignment horizontal="center" vertical="center"/>
      <protection hidden="1"/>
    </xf>
    <xf numFmtId="0" fontId="11" fillId="5" borderId="9" xfId="3" applyFont="1" applyFill="1" applyBorder="1" applyAlignment="1" applyProtection="1">
      <alignment horizontal="center" vertical="center"/>
      <protection hidden="1"/>
    </xf>
    <xf numFmtId="0" fontId="13" fillId="8" borderId="20" xfId="3" applyFont="1" applyFill="1" applyBorder="1" applyAlignment="1" applyProtection="1">
      <alignment horizontal="left" vertical="center"/>
      <protection hidden="1"/>
    </xf>
    <xf numFmtId="0" fontId="13" fillId="8" borderId="21" xfId="3" applyFont="1" applyFill="1" applyBorder="1" applyAlignment="1" applyProtection="1">
      <alignment horizontal="left" vertical="center"/>
      <protection hidden="1"/>
    </xf>
    <xf numFmtId="0" fontId="13" fillId="8" borderId="22" xfId="3" applyFont="1" applyFill="1" applyBorder="1" applyAlignment="1" applyProtection="1">
      <alignment horizontal="left" vertical="center"/>
      <protection hidden="1"/>
    </xf>
    <xf numFmtId="0" fontId="13" fillId="8" borderId="19" xfId="3" applyFont="1" applyFill="1" applyBorder="1" applyAlignment="1" applyProtection="1">
      <alignment horizontal="center" vertical="center"/>
      <protection hidden="1"/>
    </xf>
    <xf numFmtId="0" fontId="13" fillId="4" borderId="0" xfId="3" applyFont="1" applyFill="1" applyAlignment="1" applyProtection="1">
      <alignment horizontal="center" vertical="center"/>
      <protection hidden="1"/>
    </xf>
    <xf numFmtId="0" fontId="8" fillId="0" borderId="32" xfId="3" applyFont="1" applyBorder="1" applyAlignment="1" applyProtection="1">
      <alignment horizontal="center" vertical="center"/>
      <protection locked="0"/>
    </xf>
    <xf numFmtId="0" fontId="8" fillId="0" borderId="33" xfId="3" applyFont="1" applyBorder="1" applyAlignment="1" applyProtection="1">
      <alignment horizontal="center" vertical="center"/>
      <protection locked="0"/>
    </xf>
    <xf numFmtId="0" fontId="11" fillId="6" borderId="28" xfId="3" applyFont="1" applyFill="1" applyBorder="1" applyAlignment="1" applyProtection="1">
      <alignment horizontal="center" vertical="center"/>
      <protection hidden="1"/>
    </xf>
    <xf numFmtId="0" fontId="11" fillId="6" borderId="29" xfId="3" applyFont="1" applyFill="1" applyBorder="1" applyAlignment="1" applyProtection="1">
      <alignment horizontal="center" vertical="center"/>
      <protection hidden="1"/>
    </xf>
    <xf numFmtId="0" fontId="28" fillId="4" borderId="0" xfId="3" applyFont="1" applyFill="1" applyAlignment="1" applyProtection="1">
      <alignment horizontal="left" vertical="center"/>
      <protection hidden="1"/>
    </xf>
    <xf numFmtId="0" fontId="13" fillId="4" borderId="31" xfId="3" applyFont="1" applyFill="1" applyBorder="1" applyAlignment="1" applyProtection="1">
      <alignment horizontal="center" vertical="center"/>
      <protection hidden="1"/>
    </xf>
    <xf numFmtId="0" fontId="13" fillId="4" borderId="32" xfId="3" applyFont="1" applyFill="1" applyBorder="1" applyAlignment="1" applyProtection="1">
      <alignment horizontal="center" vertical="center"/>
      <protection hidden="1"/>
    </xf>
    <xf numFmtId="0" fontId="11" fillId="5" borderId="8" xfId="3" applyFont="1" applyFill="1" applyBorder="1" applyAlignment="1" applyProtection="1">
      <alignment horizontal="center" vertical="center"/>
      <protection hidden="1"/>
    </xf>
    <xf numFmtId="0" fontId="11" fillId="5" borderId="4" xfId="3" applyFont="1" applyFill="1" applyBorder="1" applyAlignment="1" applyProtection="1">
      <alignment horizontal="center" vertical="center"/>
      <protection hidden="1"/>
    </xf>
    <xf numFmtId="0" fontId="13" fillId="4" borderId="1" xfId="3" applyFont="1" applyFill="1" applyBorder="1" applyAlignment="1" applyProtection="1">
      <alignment horizontal="center" vertical="center"/>
      <protection hidden="1"/>
    </xf>
    <xf numFmtId="0" fontId="11" fillId="5" borderId="0" xfId="3" applyFont="1" applyFill="1" applyAlignment="1" applyProtection="1">
      <alignment horizontal="center" vertical="center"/>
      <protection hidden="1"/>
    </xf>
    <xf numFmtId="0" fontId="13" fillId="4" borderId="30" xfId="3" applyFont="1" applyFill="1" applyBorder="1" applyAlignment="1" applyProtection="1">
      <alignment horizontal="center" vertical="center"/>
      <protection hidden="1"/>
    </xf>
    <xf numFmtId="0" fontId="13" fillId="4" borderId="23" xfId="3" applyFont="1" applyFill="1" applyBorder="1" applyAlignment="1" applyProtection="1">
      <alignment horizontal="center" vertical="center"/>
      <protection hidden="1"/>
    </xf>
    <xf numFmtId="0" fontId="28" fillId="8" borderId="1" xfId="3" applyFont="1" applyFill="1" applyBorder="1" applyAlignment="1" applyProtection="1">
      <alignment horizontal="center" vertical="center"/>
      <protection hidden="1"/>
    </xf>
    <xf numFmtId="0" fontId="28" fillId="8" borderId="0" xfId="3" applyFont="1" applyFill="1" applyAlignment="1" applyProtection="1">
      <alignment horizontal="center" vertical="center"/>
      <protection hidden="1"/>
    </xf>
    <xf numFmtId="0" fontId="56" fillId="11" borderId="9" xfId="3" applyFont="1" applyFill="1" applyBorder="1" applyAlignment="1" applyProtection="1">
      <alignment horizontal="center" vertical="center"/>
      <protection hidden="1"/>
    </xf>
    <xf numFmtId="0" fontId="56" fillId="11" borderId="8" xfId="3" applyFont="1" applyFill="1" applyBorder="1" applyAlignment="1" applyProtection="1">
      <alignment horizontal="center" vertical="center"/>
      <protection hidden="1"/>
    </xf>
    <xf numFmtId="0" fontId="36" fillId="2" borderId="0" xfId="3" applyFont="1" applyFill="1" applyAlignment="1" applyProtection="1">
      <alignment horizontal="left" vertical="top" wrapText="1"/>
      <protection hidden="1"/>
    </xf>
    <xf numFmtId="0" fontId="8" fillId="0" borderId="0" xfId="3" applyFont="1" applyAlignment="1" applyProtection="1">
      <alignment horizontal="left" vertical="top" wrapText="1"/>
      <protection hidden="1"/>
    </xf>
    <xf numFmtId="0" fontId="11" fillId="16" borderId="20" xfId="3" applyFont="1" applyFill="1" applyBorder="1" applyAlignment="1" applyProtection="1">
      <alignment horizontal="center" vertical="center"/>
      <protection hidden="1"/>
    </xf>
    <xf numFmtId="0" fontId="13" fillId="4" borderId="27" xfId="3" applyFont="1" applyFill="1" applyBorder="1" applyAlignment="1" applyProtection="1">
      <alignment horizontal="center" vertical="center"/>
      <protection hidden="1"/>
    </xf>
    <xf numFmtId="0" fontId="13" fillId="4" borderId="28" xfId="3" applyFont="1" applyFill="1" applyBorder="1" applyAlignment="1" applyProtection="1">
      <alignment horizontal="center" vertical="center"/>
      <protection hidden="1"/>
    </xf>
    <xf numFmtId="0" fontId="8" fillId="0" borderId="28" xfId="3" applyFont="1" applyBorder="1" applyAlignment="1" applyProtection="1">
      <alignment horizontal="center" vertical="center"/>
      <protection locked="0"/>
    </xf>
    <xf numFmtId="0" fontId="8" fillId="0" borderId="29" xfId="3" applyFont="1" applyBorder="1" applyAlignment="1" applyProtection="1">
      <alignment horizontal="center" vertical="center"/>
      <protection locked="0"/>
    </xf>
    <xf numFmtId="0" fontId="9" fillId="4" borderId="13" xfId="3" applyFont="1" applyFill="1" applyBorder="1" applyAlignment="1" applyProtection="1">
      <alignment horizontal="center" vertical="center"/>
      <protection locked="0"/>
    </xf>
    <xf numFmtId="0" fontId="13" fillId="4" borderId="13" xfId="3" applyFont="1" applyFill="1" applyBorder="1" applyAlignment="1" applyProtection="1">
      <alignment horizontal="center" vertical="center" wrapText="1"/>
      <protection hidden="1"/>
    </xf>
    <xf numFmtId="0" fontId="13" fillId="4" borderId="13" xfId="3" applyFont="1" applyFill="1" applyBorder="1" applyAlignment="1" applyProtection="1">
      <alignment horizontal="center" vertical="center"/>
      <protection hidden="1"/>
    </xf>
    <xf numFmtId="0" fontId="13" fillId="8" borderId="13" xfId="3" applyFont="1" applyFill="1" applyBorder="1" applyAlignment="1" applyProtection="1">
      <alignment horizontal="center" vertical="center"/>
      <protection hidden="1"/>
    </xf>
    <xf numFmtId="0" fontId="13" fillId="8" borderId="18" xfId="3" applyFont="1" applyFill="1" applyBorder="1" applyAlignment="1" applyProtection="1">
      <alignment horizontal="center" vertical="center"/>
      <protection hidden="1"/>
    </xf>
    <xf numFmtId="3" fontId="13" fillId="4" borderId="13" xfId="3" applyNumberFormat="1" applyFont="1" applyFill="1" applyBorder="1" applyAlignment="1" applyProtection="1">
      <alignment horizontal="center" vertical="center" wrapText="1"/>
      <protection hidden="1"/>
    </xf>
    <xf numFmtId="0" fontId="13" fillId="4" borderId="13" xfId="3" applyFont="1" applyFill="1" applyBorder="1" applyAlignment="1" applyProtection="1">
      <alignment horizontal="left" vertical="center"/>
      <protection locked="0"/>
    </xf>
    <xf numFmtId="0" fontId="36" fillId="2" borderId="0" xfId="3" applyFont="1" applyFill="1" applyAlignment="1">
      <alignment horizontal="left" vertical="top" wrapText="1"/>
    </xf>
    <xf numFmtId="0" fontId="24" fillId="4" borderId="0" xfId="0" applyFont="1" applyFill="1" applyAlignment="1" applyProtection="1">
      <alignment horizontal="left" vertical="center"/>
      <protection hidden="1"/>
    </xf>
    <xf numFmtId="0" fontId="36" fillId="2" borderId="0" xfId="0" applyFont="1" applyFill="1" applyAlignment="1" applyProtection="1">
      <alignment horizontal="left" vertical="top" wrapText="1"/>
      <protection hidden="1"/>
    </xf>
    <xf numFmtId="0" fontId="51" fillId="0" borderId="0" xfId="1" applyFont="1" applyAlignment="1" applyProtection="1">
      <alignment horizontal="left"/>
    </xf>
  </cellXfs>
  <cellStyles count="6">
    <cellStyle name="Comma" xfId="2" builtinId="3"/>
    <cellStyle name="Hyperlink" xfId="1" builtinId="8"/>
    <cellStyle name="Normal" xfId="0" builtinId="0"/>
    <cellStyle name="Normal 2" xfId="3" xr:uid="{00000000-0005-0000-0000-000003000000}"/>
    <cellStyle name="Normal 3" xfId="4" xr:uid="{72843D65-8E4D-453F-847A-D941DB71AD63}"/>
    <cellStyle name="Normal 4" xfId="5" xr:uid="{4F804D7A-5AEF-4426-BD7B-976D69319AE4}"/>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L20" sqref="L20"/>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353</v>
      </c>
      <c r="C3" s="18"/>
      <c r="D3" s="14"/>
      <c r="E3" s="14"/>
      <c r="F3" s="277"/>
      <c r="G3" s="15"/>
      <c r="H3" s="15"/>
      <c r="I3" s="15"/>
    </row>
    <row r="4" spans="1:12" ht="5.0999999999999996" customHeight="1" x14ac:dyDescent="0.25"/>
    <row r="5" spans="1:12" s="173" customFormat="1" ht="20.100000000000001" customHeight="1" thickBot="1" x14ac:dyDescent="0.3">
      <c r="B5" s="174" t="s">
        <v>172</v>
      </c>
      <c r="C5" s="174"/>
      <c r="D5" s="175"/>
      <c r="E5" s="175"/>
      <c r="F5" s="175"/>
      <c r="G5" s="175"/>
      <c r="H5" s="175"/>
      <c r="I5" s="175"/>
    </row>
    <row r="6" spans="1:12" ht="5.0999999999999996" customHeight="1" x14ac:dyDescent="0.25"/>
    <row r="7" spans="1:12" x14ac:dyDescent="0.25">
      <c r="B7" s="5" t="s">
        <v>204</v>
      </c>
      <c r="C7" s="5"/>
      <c r="F7" s="163" t="s">
        <v>170</v>
      </c>
      <c r="K7" s="356" t="s">
        <v>367</v>
      </c>
      <c r="L7" s="356"/>
    </row>
    <row r="8" spans="1:12" ht="15" customHeight="1" x14ac:dyDescent="0.25">
      <c r="B8" s="165">
        <v>1</v>
      </c>
      <c r="C8" s="165" t="s">
        <v>205</v>
      </c>
      <c r="D8" s="166"/>
      <c r="F8" s="164">
        <v>6</v>
      </c>
      <c r="K8" s="4" t="s">
        <v>368</v>
      </c>
    </row>
    <row r="9" spans="1:12" ht="15" customHeight="1" x14ac:dyDescent="0.25">
      <c r="B9" s="165">
        <v>2</v>
      </c>
      <c r="C9" s="165" t="s">
        <v>206</v>
      </c>
      <c r="D9" s="166"/>
      <c r="F9" s="164">
        <v>4</v>
      </c>
      <c r="L9" s="330" t="s">
        <v>369</v>
      </c>
    </row>
    <row r="10" spans="1:12" ht="15" customHeight="1" x14ac:dyDescent="0.25">
      <c r="B10" s="165">
        <v>3</v>
      </c>
      <c r="C10" s="165" t="s">
        <v>207</v>
      </c>
      <c r="D10" s="166"/>
      <c r="F10" s="164">
        <v>2</v>
      </c>
    </row>
    <row r="11" spans="1:12" ht="15" customHeight="1" x14ac:dyDescent="0.25"/>
    <row r="12" spans="1:12" s="173" customFormat="1" ht="20.100000000000001" customHeight="1" thickBot="1" x14ac:dyDescent="0.3">
      <c r="B12" s="174" t="s">
        <v>223</v>
      </c>
      <c r="C12" s="174"/>
      <c r="D12" s="175"/>
      <c r="E12" s="175"/>
      <c r="F12" s="175"/>
      <c r="G12" s="175"/>
      <c r="H12" s="175"/>
      <c r="I12" s="175"/>
    </row>
    <row r="13" spans="1:12" ht="5.0999999999999996" customHeight="1" x14ac:dyDescent="0.25"/>
    <row r="14" spans="1:12" s="176" customFormat="1" ht="20.100000000000001" customHeight="1" x14ac:dyDescent="0.35">
      <c r="B14" s="177" t="s">
        <v>224</v>
      </c>
    </row>
    <row r="15" spans="1:12" ht="15" customHeight="1" x14ac:dyDescent="0.25">
      <c r="A15" s="6">
        <f>IF(F15="Actual matches",1,0)</f>
        <v>0</v>
      </c>
      <c r="B15" s="166" t="s">
        <v>168</v>
      </c>
      <c r="C15" s="166"/>
      <c r="D15" s="166"/>
      <c r="F15" s="346" t="s">
        <v>356</v>
      </c>
      <c r="G15" s="346"/>
      <c r="H15" s="346"/>
      <c r="I15" s="346"/>
      <c r="K15" s="168" t="s">
        <v>219</v>
      </c>
      <c r="L15" s="169" t="s">
        <v>225</v>
      </c>
    </row>
    <row r="16" spans="1:12" ht="15" customHeight="1" x14ac:dyDescent="0.25">
      <c r="A16" s="6">
        <f>IF(F16="Yes",1,0)</f>
        <v>1</v>
      </c>
      <c r="B16" s="166" t="s">
        <v>169</v>
      </c>
      <c r="C16" s="166"/>
      <c r="D16" s="166"/>
      <c r="F16" s="167" t="s">
        <v>262</v>
      </c>
      <c r="G16" s="12"/>
      <c r="H16" s="12"/>
      <c r="I16" s="12"/>
      <c r="K16" s="168" t="s">
        <v>219</v>
      </c>
      <c r="L16" s="169" t="s">
        <v>222</v>
      </c>
    </row>
    <row r="17" spans="2:9" ht="15" customHeight="1" x14ac:dyDescent="0.25">
      <c r="F17" s="12"/>
      <c r="G17" s="12"/>
      <c r="H17" s="12"/>
      <c r="I17" s="12"/>
    </row>
    <row r="18" spans="2:9" s="176" customFormat="1" ht="20.100000000000001" customHeight="1" x14ac:dyDescent="0.35">
      <c r="B18" s="178" t="s">
        <v>173</v>
      </c>
      <c r="C18" s="179"/>
      <c r="D18" s="179"/>
      <c r="F18" s="180"/>
      <c r="G18" s="180"/>
      <c r="H18" s="180"/>
      <c r="I18" s="180"/>
    </row>
    <row r="19" spans="2:9" x14ac:dyDescent="0.25">
      <c r="B19" s="171" t="s">
        <v>221</v>
      </c>
      <c r="C19" s="171"/>
      <c r="D19" s="166"/>
      <c r="F19" s="163" t="s">
        <v>154</v>
      </c>
      <c r="G19" s="163" t="s">
        <v>128</v>
      </c>
      <c r="H19" s="163" t="s">
        <v>129</v>
      </c>
      <c r="I19" s="163" t="s">
        <v>130</v>
      </c>
    </row>
    <row r="20" spans="2:9" ht="15" customHeight="1" x14ac:dyDescent="0.25">
      <c r="B20" s="165">
        <v>1</v>
      </c>
      <c r="C20" s="165" t="s">
        <v>205</v>
      </c>
      <c r="D20" s="166"/>
      <c r="F20" s="164">
        <v>12</v>
      </c>
      <c r="G20" s="164">
        <v>24</v>
      </c>
      <c r="H20" s="164">
        <v>48</v>
      </c>
      <c r="I20" s="164">
        <v>96</v>
      </c>
    </row>
    <row r="21" spans="2:9" ht="15" customHeight="1" x14ac:dyDescent="0.25">
      <c r="B21" s="165">
        <v>2</v>
      </c>
      <c r="C21" s="165" t="s">
        <v>206</v>
      </c>
      <c r="D21" s="166"/>
      <c r="F21" s="164">
        <v>8</v>
      </c>
      <c r="G21" s="164">
        <v>16</v>
      </c>
      <c r="H21" s="164">
        <v>32</v>
      </c>
      <c r="I21" s="164">
        <v>64</v>
      </c>
    </row>
    <row r="22" spans="2:9" ht="15" customHeight="1" x14ac:dyDescent="0.25">
      <c r="B22" s="165">
        <v>3</v>
      </c>
      <c r="C22" s="165" t="s">
        <v>207</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226</v>
      </c>
      <c r="C25" s="5"/>
      <c r="F25" s="163" t="s">
        <v>170</v>
      </c>
      <c r="G25" s="12"/>
      <c r="H25" s="12"/>
      <c r="I25" s="12"/>
    </row>
    <row r="26" spans="2:9" ht="15" customHeight="1" x14ac:dyDescent="0.25">
      <c r="B26" s="165">
        <v>1</v>
      </c>
      <c r="C26" s="165" t="s">
        <v>205</v>
      </c>
      <c r="D26" s="166"/>
      <c r="F26" s="164">
        <v>6</v>
      </c>
      <c r="G26" s="184" t="str">
        <f>IF(KOMatchRule=0,"Not Applied in Your Selected Game Scenario","")</f>
        <v/>
      </c>
      <c r="H26" s="12"/>
      <c r="I26" s="12"/>
    </row>
    <row r="27" spans="2:9" ht="15" customHeight="1" x14ac:dyDescent="0.25">
      <c r="B27" s="165">
        <v>2</v>
      </c>
      <c r="C27" s="165" t="s">
        <v>206</v>
      </c>
      <c r="D27" s="166"/>
      <c r="F27" s="164">
        <v>4</v>
      </c>
      <c r="G27" s="184" t="str">
        <f>IF(KOMatchRule=0,"Not Applied in Your Selected Game Scenario","")</f>
        <v/>
      </c>
      <c r="H27" s="12"/>
      <c r="I27" s="12"/>
    </row>
    <row r="28" spans="2:9" ht="15" customHeight="1" x14ac:dyDescent="0.25">
      <c r="B28" s="165">
        <v>3</v>
      </c>
      <c r="C28" s="165" t="s">
        <v>207</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171</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204</v>
      </c>
      <c r="C33" s="5"/>
      <c r="F33" s="163" t="s">
        <v>170</v>
      </c>
      <c r="G33" s="12"/>
      <c r="H33" s="12"/>
      <c r="I33" s="12"/>
    </row>
    <row r="34" spans="2:9" ht="15" customHeight="1" x14ac:dyDescent="0.25">
      <c r="B34" s="165">
        <v>1</v>
      </c>
      <c r="C34" s="165" t="s">
        <v>208</v>
      </c>
      <c r="D34" s="166"/>
      <c r="F34" s="164">
        <v>24</v>
      </c>
      <c r="G34" s="183"/>
      <c r="H34" s="12"/>
      <c r="I34" s="12"/>
    </row>
    <row r="35" spans="2:9" ht="15" customHeight="1" x14ac:dyDescent="0.25">
      <c r="B35" s="165">
        <v>2</v>
      </c>
      <c r="C35" s="165" t="s">
        <v>209</v>
      </c>
      <c r="D35" s="166"/>
      <c r="F35" s="164">
        <v>16</v>
      </c>
      <c r="G35" s="183"/>
      <c r="H35" s="12"/>
      <c r="I35" s="12"/>
    </row>
    <row r="36" spans="2:9" ht="15" customHeight="1" x14ac:dyDescent="0.25">
      <c r="B36" s="165">
        <v>3</v>
      </c>
      <c r="C36" s="165" t="s">
        <v>210</v>
      </c>
      <c r="D36" s="166"/>
      <c r="F36" s="164">
        <v>8</v>
      </c>
      <c r="G36" s="183"/>
      <c r="H36" s="12"/>
      <c r="I36" s="12"/>
    </row>
    <row r="37" spans="2:9" ht="15" customHeight="1" x14ac:dyDescent="0.25">
      <c r="B37" s="165">
        <v>4</v>
      </c>
      <c r="C37" s="165" t="s">
        <v>326</v>
      </c>
      <c r="D37" s="166"/>
      <c r="F37" s="164"/>
      <c r="G37" s="183"/>
      <c r="H37" s="12"/>
      <c r="I37" s="12"/>
    </row>
    <row r="38" spans="2:9" ht="15" customHeight="1" x14ac:dyDescent="0.25">
      <c r="B38" s="165"/>
      <c r="C38" s="172" t="s">
        <v>177</v>
      </c>
      <c r="D38" s="165" t="s">
        <v>327</v>
      </c>
      <c r="F38" s="164">
        <v>24</v>
      </c>
      <c r="G38" s="183"/>
      <c r="H38" s="12"/>
      <c r="I38" s="12"/>
    </row>
    <row r="39" spans="2:9" ht="15" customHeight="1" x14ac:dyDescent="0.25">
      <c r="B39" s="165"/>
      <c r="C39" s="172" t="s">
        <v>177</v>
      </c>
      <c r="D39" s="165" t="s">
        <v>328</v>
      </c>
      <c r="F39" s="164">
        <v>16</v>
      </c>
      <c r="G39" s="183"/>
      <c r="H39" s="12"/>
      <c r="I39" s="12"/>
    </row>
    <row r="40" spans="2:9" ht="15" customHeight="1" thickBot="1" x14ac:dyDescent="0.3">
      <c r="B40" s="278"/>
      <c r="C40" s="279" t="s">
        <v>177</v>
      </c>
      <c r="D40" s="278" t="s">
        <v>329</v>
      </c>
      <c r="F40" s="280">
        <v>8</v>
      </c>
      <c r="G40" s="183"/>
      <c r="H40" s="12"/>
      <c r="I40" s="12"/>
    </row>
    <row r="41" spans="2:9" ht="15" customHeight="1" x14ac:dyDescent="0.25">
      <c r="B41" s="282">
        <v>5</v>
      </c>
      <c r="C41" s="283" t="s">
        <v>330</v>
      </c>
      <c r="D41" s="284"/>
      <c r="E41" s="285"/>
      <c r="F41" s="298"/>
      <c r="G41" s="347" t="s">
        <v>361</v>
      </c>
      <c r="H41" s="348"/>
      <c r="I41" s="349"/>
    </row>
    <row r="42" spans="2:9" ht="15" customHeight="1" x14ac:dyDescent="0.25">
      <c r="B42" s="286"/>
      <c r="C42" s="287" t="s">
        <v>177</v>
      </c>
      <c r="D42" s="288" t="s">
        <v>331</v>
      </c>
      <c r="E42" s="289"/>
      <c r="F42" s="299">
        <v>8</v>
      </c>
      <c r="G42" s="350"/>
      <c r="H42" s="351"/>
      <c r="I42" s="352"/>
    </row>
    <row r="43" spans="2:9" ht="15" customHeight="1" x14ac:dyDescent="0.25">
      <c r="B43" s="286"/>
      <c r="C43" s="287" t="s">
        <v>177</v>
      </c>
      <c r="D43" s="288" t="s">
        <v>332</v>
      </c>
      <c r="E43" s="289"/>
      <c r="F43" s="299">
        <v>4</v>
      </c>
      <c r="G43" s="350"/>
      <c r="H43" s="351"/>
      <c r="I43" s="352"/>
    </row>
    <row r="44" spans="2:9" ht="15" customHeight="1" x14ac:dyDescent="0.25">
      <c r="B44" s="286"/>
      <c r="C44" s="287" t="s">
        <v>177</v>
      </c>
      <c r="D44" s="288" t="s">
        <v>333</v>
      </c>
      <c r="E44" s="289"/>
      <c r="F44" s="299">
        <v>2</v>
      </c>
      <c r="G44" s="350"/>
      <c r="H44" s="351"/>
      <c r="I44" s="352"/>
    </row>
    <row r="45" spans="2:9" ht="15" customHeight="1" x14ac:dyDescent="0.25">
      <c r="B45" s="286">
        <v>6</v>
      </c>
      <c r="C45" s="288" t="s">
        <v>334</v>
      </c>
      <c r="D45" s="288"/>
      <c r="E45" s="289"/>
      <c r="F45" s="299"/>
      <c r="G45" s="350"/>
      <c r="H45" s="351"/>
      <c r="I45" s="352"/>
    </row>
    <row r="46" spans="2:9" ht="15" customHeight="1" x14ac:dyDescent="0.25">
      <c r="B46" s="286"/>
      <c r="C46" s="287" t="s">
        <v>177</v>
      </c>
      <c r="D46" s="288" t="s">
        <v>335</v>
      </c>
      <c r="E46" s="289"/>
      <c r="F46" s="299">
        <v>8</v>
      </c>
      <c r="G46" s="350"/>
      <c r="H46" s="351"/>
      <c r="I46" s="352"/>
    </row>
    <row r="47" spans="2:9" ht="15" customHeight="1" x14ac:dyDescent="0.25">
      <c r="B47" s="286"/>
      <c r="C47" s="287" t="s">
        <v>177</v>
      </c>
      <c r="D47" s="288" t="s">
        <v>336</v>
      </c>
      <c r="E47" s="289"/>
      <c r="F47" s="299">
        <v>4</v>
      </c>
      <c r="G47" s="350"/>
      <c r="H47" s="351"/>
      <c r="I47" s="352"/>
    </row>
    <row r="48" spans="2:9" ht="15" customHeight="1" x14ac:dyDescent="0.25">
      <c r="B48" s="286">
        <v>7</v>
      </c>
      <c r="C48" s="288" t="s">
        <v>337</v>
      </c>
      <c r="D48" s="288"/>
      <c r="E48" s="289"/>
      <c r="F48" s="299"/>
      <c r="G48" s="350"/>
      <c r="H48" s="351"/>
      <c r="I48" s="352"/>
    </row>
    <row r="49" spans="2:9" ht="15" customHeight="1" x14ac:dyDescent="0.25">
      <c r="B49" s="286"/>
      <c r="C49" s="287" t="s">
        <v>177</v>
      </c>
      <c r="D49" s="288" t="s">
        <v>338</v>
      </c>
      <c r="E49" s="289"/>
      <c r="F49" s="299">
        <v>8</v>
      </c>
      <c r="G49" s="350"/>
      <c r="H49" s="351"/>
      <c r="I49" s="352"/>
    </row>
    <row r="50" spans="2:9" ht="15" customHeight="1" thickBot="1" x14ac:dyDescent="0.3">
      <c r="B50" s="290"/>
      <c r="C50" s="291" t="s">
        <v>177</v>
      </c>
      <c r="D50" s="292" t="s">
        <v>339</v>
      </c>
      <c r="E50" s="293"/>
      <c r="F50" s="300">
        <v>4</v>
      </c>
      <c r="G50" s="353"/>
      <c r="H50" s="354"/>
      <c r="I50" s="355"/>
    </row>
    <row r="51" spans="2:9" ht="15" customHeight="1" thickBot="1" x14ac:dyDescent="0.3">
      <c r="B51" s="12">
        <v>8</v>
      </c>
      <c r="C51" s="12" t="s">
        <v>211</v>
      </c>
      <c r="F51" s="281">
        <v>16</v>
      </c>
      <c r="G51" s="184" t="str">
        <f>IF(KOGameRule=1,"Not Applied in Your Selected Game Scenario","")</f>
        <v/>
      </c>
      <c r="H51" s="12"/>
      <c r="I51" s="12"/>
    </row>
    <row r="52" spans="2:9" ht="15" customHeight="1" x14ac:dyDescent="0.25">
      <c r="B52" s="282">
        <v>9</v>
      </c>
      <c r="C52" s="283" t="s">
        <v>212</v>
      </c>
      <c r="D52" s="284"/>
      <c r="E52" s="285"/>
      <c r="F52" s="298">
        <v>24</v>
      </c>
      <c r="G52" s="347" t="s">
        <v>361</v>
      </c>
      <c r="H52" s="348"/>
      <c r="I52" s="349"/>
    </row>
    <row r="53" spans="2:9" ht="15" customHeight="1" x14ac:dyDescent="0.25">
      <c r="B53" s="286">
        <v>10</v>
      </c>
      <c r="C53" s="288" t="s">
        <v>213</v>
      </c>
      <c r="D53" s="294"/>
      <c r="E53" s="289"/>
      <c r="F53" s="299">
        <v>24</v>
      </c>
      <c r="G53" s="350"/>
      <c r="H53" s="351"/>
      <c r="I53" s="352"/>
    </row>
    <row r="54" spans="2:9" ht="15" customHeight="1" x14ac:dyDescent="0.25">
      <c r="B54" s="286">
        <v>11</v>
      </c>
      <c r="C54" s="288" t="s">
        <v>214</v>
      </c>
      <c r="D54" s="294"/>
      <c r="E54" s="289"/>
      <c r="F54" s="301">
        <f>SUM(F55:F58)</f>
        <v>90</v>
      </c>
      <c r="G54" s="350"/>
      <c r="H54" s="351"/>
      <c r="I54" s="352"/>
    </row>
    <row r="55" spans="2:9" ht="15" customHeight="1" x14ac:dyDescent="0.25">
      <c r="B55" s="295"/>
      <c r="C55" s="287" t="s">
        <v>177</v>
      </c>
      <c r="D55" s="296" t="s">
        <v>200</v>
      </c>
      <c r="E55" s="289"/>
      <c r="F55" s="299">
        <v>6</v>
      </c>
      <c r="G55" s="350"/>
      <c r="H55" s="351"/>
      <c r="I55" s="352"/>
    </row>
    <row r="56" spans="2:9" ht="15" customHeight="1" x14ac:dyDescent="0.25">
      <c r="B56" s="295"/>
      <c r="C56" s="287" t="s">
        <v>177</v>
      </c>
      <c r="D56" s="296" t="s">
        <v>201</v>
      </c>
      <c r="E56" s="289"/>
      <c r="F56" s="299">
        <v>12</v>
      </c>
      <c r="G56" s="350"/>
      <c r="H56" s="351"/>
      <c r="I56" s="352"/>
    </row>
    <row r="57" spans="2:9" ht="15" customHeight="1" x14ac:dyDescent="0.25">
      <c r="B57" s="295"/>
      <c r="C57" s="287" t="s">
        <v>177</v>
      </c>
      <c r="D57" s="296" t="s">
        <v>202</v>
      </c>
      <c r="E57" s="289"/>
      <c r="F57" s="299">
        <v>24</v>
      </c>
      <c r="G57" s="350"/>
      <c r="H57" s="351"/>
      <c r="I57" s="352"/>
    </row>
    <row r="58" spans="2:9" ht="15" customHeight="1" x14ac:dyDescent="0.25">
      <c r="B58" s="295"/>
      <c r="C58" s="287" t="s">
        <v>177</v>
      </c>
      <c r="D58" s="296" t="s">
        <v>203</v>
      </c>
      <c r="E58" s="289"/>
      <c r="F58" s="299">
        <v>48</v>
      </c>
      <c r="G58" s="350"/>
      <c r="H58" s="351"/>
      <c r="I58" s="352"/>
    </row>
    <row r="59" spans="2:9" ht="15" customHeight="1" x14ac:dyDescent="0.25">
      <c r="B59" s="286">
        <v>12</v>
      </c>
      <c r="C59" s="294" t="s">
        <v>316</v>
      </c>
      <c r="D59" s="294"/>
      <c r="E59" s="289"/>
      <c r="F59" s="301">
        <f>SUM(F60:F62)</f>
        <v>42</v>
      </c>
      <c r="G59" s="350"/>
      <c r="H59" s="351"/>
      <c r="I59" s="352"/>
    </row>
    <row r="60" spans="2:9" ht="15" customHeight="1" x14ac:dyDescent="0.25">
      <c r="B60" s="295"/>
      <c r="C60" s="287" t="s">
        <v>177</v>
      </c>
      <c r="D60" s="296" t="s">
        <v>200</v>
      </c>
      <c r="E60" s="289"/>
      <c r="F60" s="299">
        <v>6</v>
      </c>
      <c r="G60" s="350"/>
      <c r="H60" s="351"/>
      <c r="I60" s="352"/>
    </row>
    <row r="61" spans="2:9" ht="15" customHeight="1" x14ac:dyDescent="0.25">
      <c r="B61" s="295"/>
      <c r="C61" s="287" t="s">
        <v>177</v>
      </c>
      <c r="D61" s="296" t="s">
        <v>317</v>
      </c>
      <c r="E61" s="289"/>
      <c r="F61" s="299">
        <v>12</v>
      </c>
      <c r="G61" s="350"/>
      <c r="H61" s="351"/>
      <c r="I61" s="352"/>
    </row>
    <row r="62" spans="2:9" ht="15" customHeight="1" x14ac:dyDescent="0.25">
      <c r="B62" s="295"/>
      <c r="C62" s="287" t="s">
        <v>177</v>
      </c>
      <c r="D62" s="296" t="s">
        <v>318</v>
      </c>
      <c r="E62" s="289"/>
      <c r="F62" s="299">
        <v>24</v>
      </c>
      <c r="G62" s="350"/>
      <c r="H62" s="351"/>
      <c r="I62" s="352"/>
    </row>
    <row r="63" spans="2:9" ht="15" customHeight="1" x14ac:dyDescent="0.25">
      <c r="B63" s="286">
        <v>13</v>
      </c>
      <c r="C63" s="294" t="s">
        <v>340</v>
      </c>
      <c r="D63" s="294"/>
      <c r="E63" s="289"/>
      <c r="F63" s="301">
        <f>SUM(F64:F65)</f>
        <v>18</v>
      </c>
      <c r="G63" s="350"/>
      <c r="H63" s="351"/>
      <c r="I63" s="352"/>
    </row>
    <row r="64" spans="2:9" ht="15" customHeight="1" x14ac:dyDescent="0.25">
      <c r="B64" s="295"/>
      <c r="C64" s="287" t="s">
        <v>177</v>
      </c>
      <c r="D64" s="296" t="s">
        <v>200</v>
      </c>
      <c r="E64" s="289"/>
      <c r="F64" s="299">
        <v>6</v>
      </c>
      <c r="G64" s="350"/>
      <c r="H64" s="351"/>
      <c r="I64" s="352"/>
    </row>
    <row r="65" spans="2:9" ht="15" customHeight="1" x14ac:dyDescent="0.25">
      <c r="B65" s="295"/>
      <c r="C65" s="287" t="s">
        <v>177</v>
      </c>
      <c r="D65" s="296" t="s">
        <v>317</v>
      </c>
      <c r="E65" s="289"/>
      <c r="F65" s="299">
        <v>12</v>
      </c>
      <c r="G65" s="350"/>
      <c r="H65" s="351"/>
      <c r="I65" s="352"/>
    </row>
    <row r="66" spans="2:9" ht="15" customHeight="1" thickBot="1" x14ac:dyDescent="0.3">
      <c r="B66" s="290">
        <v>14</v>
      </c>
      <c r="C66" s="292" t="s">
        <v>215</v>
      </c>
      <c r="D66" s="297"/>
      <c r="E66" s="293"/>
      <c r="F66" s="300">
        <v>0</v>
      </c>
      <c r="G66" s="353"/>
      <c r="H66" s="354"/>
      <c r="I66" s="355"/>
    </row>
    <row r="67" spans="2:9" ht="15" customHeight="1" x14ac:dyDescent="0.25">
      <c r="B67" s="236" t="s">
        <v>354</v>
      </c>
    </row>
    <row r="68" spans="2:9" s="173" customFormat="1" ht="20.100000000000001" customHeight="1" thickBot="1" x14ac:dyDescent="0.3">
      <c r="B68" s="174" t="s">
        <v>289</v>
      </c>
      <c r="C68" s="174"/>
      <c r="D68" s="175"/>
      <c r="E68" s="175"/>
      <c r="F68" s="175"/>
      <c r="G68" s="175"/>
      <c r="H68" s="175"/>
      <c r="I68" s="175"/>
    </row>
    <row r="69" spans="2:9" ht="5.0999999999999996" customHeight="1" x14ac:dyDescent="0.25"/>
    <row r="70" spans="2:9" ht="15" customHeight="1" x14ac:dyDescent="0.25">
      <c r="B70" s="4" t="s">
        <v>174</v>
      </c>
    </row>
    <row r="71" spans="2:9" ht="15" customHeight="1" x14ac:dyDescent="0.25">
      <c r="B71" s="4">
        <v>1</v>
      </c>
      <c r="C71" s="4" t="s">
        <v>283</v>
      </c>
    </row>
    <row r="72" spans="2:9" ht="14.4" customHeight="1" x14ac:dyDescent="0.25">
      <c r="B72" s="4">
        <v>2</v>
      </c>
      <c r="C72" s="4" t="s">
        <v>284</v>
      </c>
    </row>
    <row r="73" spans="2:9" ht="14.4" customHeight="1" x14ac:dyDescent="0.25">
      <c r="B73" s="4">
        <v>3</v>
      </c>
      <c r="C73" s="4" t="s">
        <v>285</v>
      </c>
    </row>
    <row r="74" spans="2:9" ht="14.4" customHeight="1" x14ac:dyDescent="0.25">
      <c r="B74" s="4">
        <v>4</v>
      </c>
      <c r="C74" s="4" t="s">
        <v>286</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228</v>
      </c>
      <c r="C3" s="33"/>
      <c r="D3" s="33"/>
      <c r="E3" s="33"/>
      <c r="F3" s="33"/>
      <c r="G3" s="33"/>
      <c r="H3" s="33"/>
      <c r="I3" s="33"/>
      <c r="J3" s="33"/>
      <c r="K3" s="33"/>
      <c r="L3" s="33"/>
      <c r="M3" s="33"/>
    </row>
    <row r="4" spans="2:13" s="7" customFormat="1" ht="5.0999999999999996" customHeight="1" x14ac:dyDescent="0.2">
      <c r="I4" s="34"/>
      <c r="J4" s="11"/>
    </row>
    <row r="14" spans="2:13" x14ac:dyDescent="0.25">
      <c r="G14" s="276" t="s">
        <v>355</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5" activePane="bottomLeft" state="frozen"/>
      <selection pane="bottomLeft" activeCell="H9" sqref="H9"/>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229</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292</v>
      </c>
      <c r="I7" s="19"/>
      <c r="J7" s="37"/>
      <c r="K7" s="37"/>
      <c r="L7" s="37"/>
      <c r="M7" s="37"/>
      <c r="N7" s="37"/>
      <c r="O7" s="37"/>
    </row>
    <row r="8" spans="2:15" x14ac:dyDescent="0.3">
      <c r="B8" s="194"/>
      <c r="C8" s="194" t="s">
        <v>230</v>
      </c>
      <c r="D8" s="194" t="s">
        <v>231</v>
      </c>
      <c r="E8" s="194" t="s">
        <v>347</v>
      </c>
      <c r="F8" s="194"/>
      <c r="G8" s="194"/>
      <c r="H8" s="238" t="s">
        <v>348</v>
      </c>
      <c r="I8" s="239"/>
      <c r="J8" s="238"/>
      <c r="K8" s="238"/>
      <c r="L8" s="238"/>
      <c r="M8" s="238"/>
      <c r="N8" s="238"/>
      <c r="O8" s="37"/>
    </row>
    <row r="9" spans="2:15" x14ac:dyDescent="0.3">
      <c r="B9" s="194"/>
      <c r="C9" s="194" t="s">
        <v>232</v>
      </c>
      <c r="D9" s="194" t="s">
        <v>231</v>
      </c>
      <c r="E9" s="195" t="s">
        <v>371</v>
      </c>
      <c r="F9" s="194"/>
      <c r="G9" s="194"/>
      <c r="H9" s="238" t="s">
        <v>370</v>
      </c>
      <c r="I9" s="239"/>
      <c r="J9" s="238"/>
      <c r="K9" s="238"/>
      <c r="L9" s="238"/>
      <c r="M9" s="238"/>
      <c r="N9" s="238"/>
      <c r="O9" s="37"/>
    </row>
    <row r="10" spans="2:15" x14ac:dyDescent="0.3">
      <c r="B10" s="194"/>
      <c r="C10" s="194" t="s">
        <v>233</v>
      </c>
      <c r="D10" s="194" t="s">
        <v>231</v>
      </c>
      <c r="E10" s="194" t="s">
        <v>238</v>
      </c>
      <c r="F10" s="194"/>
      <c r="G10" s="194"/>
      <c r="H10" s="218"/>
      <c r="I10" s="19"/>
      <c r="J10" s="37"/>
      <c r="K10" s="37"/>
      <c r="L10" s="37"/>
      <c r="M10" s="37"/>
      <c r="N10" s="37"/>
      <c r="O10" s="37"/>
    </row>
    <row r="11" spans="2:15" x14ac:dyDescent="0.3">
      <c r="B11" s="194"/>
      <c r="C11" s="194" t="s">
        <v>234</v>
      </c>
      <c r="D11" s="194" t="s">
        <v>231</v>
      </c>
      <c r="E11" s="221" t="s">
        <v>287</v>
      </c>
      <c r="F11" s="196"/>
      <c r="G11" s="194"/>
      <c r="H11" s="218"/>
      <c r="I11" s="19"/>
      <c r="J11" s="37"/>
      <c r="K11" s="37"/>
      <c r="L11" s="37"/>
      <c r="M11" s="37"/>
      <c r="N11" s="37"/>
      <c r="O11" s="37"/>
    </row>
    <row r="12" spans="2:15" x14ac:dyDescent="0.3">
      <c r="B12" s="194"/>
      <c r="C12" s="194" t="s">
        <v>235</v>
      </c>
      <c r="D12" s="194" t="s">
        <v>231</v>
      </c>
      <c r="E12" s="218" t="s">
        <v>236</v>
      </c>
      <c r="F12" s="218"/>
      <c r="G12" s="194"/>
      <c r="H12" s="218"/>
      <c r="I12" s="19"/>
      <c r="J12" s="37"/>
      <c r="K12" s="37"/>
      <c r="L12" s="37"/>
      <c r="M12" s="37"/>
      <c r="N12" s="37"/>
      <c r="O12" s="37"/>
    </row>
    <row r="13" spans="2:15" x14ac:dyDescent="0.3">
      <c r="B13" s="194"/>
      <c r="C13" s="194" t="s">
        <v>237</v>
      </c>
      <c r="D13" s="194" t="s">
        <v>231</v>
      </c>
      <c r="E13" s="222" t="s">
        <v>364</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260</v>
      </c>
      <c r="G16" s="206" t="s">
        <v>275</v>
      </c>
      <c r="H16" s="233" t="s">
        <v>276</v>
      </c>
    </row>
    <row r="17" spans="2:8" ht="15" customHeight="1" x14ac:dyDescent="0.3">
      <c r="B17" s="214" t="s">
        <v>266</v>
      </c>
      <c r="C17" s="214"/>
      <c r="D17" s="214"/>
      <c r="E17" s="214"/>
      <c r="F17" s="228">
        <v>10</v>
      </c>
      <c r="G17" s="215">
        <v>100</v>
      </c>
      <c r="H17" s="225">
        <v>100</v>
      </c>
    </row>
    <row r="18" spans="2:8" ht="15" customHeight="1" x14ac:dyDescent="0.3">
      <c r="B18" s="214" t="s">
        <v>261</v>
      </c>
      <c r="C18" s="214"/>
      <c r="D18" s="214"/>
      <c r="E18" s="219"/>
      <c r="F18" s="229"/>
      <c r="G18" s="219"/>
      <c r="H18" s="226"/>
    </row>
    <row r="19" spans="2:8" ht="15" customHeight="1" x14ac:dyDescent="0.3">
      <c r="B19" s="220" t="s">
        <v>240</v>
      </c>
      <c r="C19" s="214" t="s">
        <v>269</v>
      </c>
      <c r="D19" s="214"/>
      <c r="E19" s="219"/>
      <c r="F19" s="228" t="s">
        <v>262</v>
      </c>
      <c r="G19" s="215" t="s">
        <v>262</v>
      </c>
      <c r="H19" s="225" t="s">
        <v>262</v>
      </c>
    </row>
    <row r="20" spans="2:8" ht="15" customHeight="1" x14ac:dyDescent="0.3">
      <c r="B20" s="220" t="s">
        <v>240</v>
      </c>
      <c r="C20" s="214" t="s">
        <v>267</v>
      </c>
      <c r="D20" s="214"/>
      <c r="E20" s="219"/>
      <c r="F20" s="228" t="s">
        <v>262</v>
      </c>
      <c r="G20" s="215" t="s">
        <v>262</v>
      </c>
      <c r="H20" s="225" t="s">
        <v>262</v>
      </c>
    </row>
    <row r="21" spans="2:8" ht="15" customHeight="1" x14ac:dyDescent="0.3">
      <c r="B21" s="220" t="s">
        <v>240</v>
      </c>
      <c r="C21" s="214" t="s">
        <v>268</v>
      </c>
      <c r="D21" s="214"/>
      <c r="E21" s="219"/>
      <c r="F21" s="228" t="s">
        <v>262</v>
      </c>
      <c r="G21" s="215" t="s">
        <v>262</v>
      </c>
      <c r="H21" s="225" t="s">
        <v>262</v>
      </c>
    </row>
    <row r="22" spans="2:8" ht="15" customHeight="1" x14ac:dyDescent="0.3">
      <c r="B22" s="220" t="s">
        <v>240</v>
      </c>
      <c r="C22" s="214" t="s">
        <v>270</v>
      </c>
      <c r="D22" s="214"/>
      <c r="E22" s="219"/>
      <c r="F22" s="228" t="s">
        <v>262</v>
      </c>
      <c r="G22" s="215" t="s">
        <v>262</v>
      </c>
      <c r="H22" s="225" t="s">
        <v>262</v>
      </c>
    </row>
    <row r="23" spans="2:8" ht="15" customHeight="1" x14ac:dyDescent="0.3">
      <c r="B23" s="220" t="s">
        <v>240</v>
      </c>
      <c r="C23" s="214" t="s">
        <v>271</v>
      </c>
      <c r="D23" s="214"/>
      <c r="E23" s="219"/>
      <c r="F23" s="228" t="s">
        <v>262</v>
      </c>
      <c r="G23" s="215" t="s">
        <v>262</v>
      </c>
      <c r="H23" s="225" t="s">
        <v>262</v>
      </c>
    </row>
    <row r="24" spans="2:8" ht="15" customHeight="1" x14ac:dyDescent="0.3">
      <c r="B24" s="220" t="s">
        <v>240</v>
      </c>
      <c r="C24" s="214" t="s">
        <v>272</v>
      </c>
      <c r="D24" s="214"/>
      <c r="E24" s="214"/>
      <c r="F24" s="230" t="s">
        <v>363</v>
      </c>
      <c r="G24" s="216" t="s">
        <v>273</v>
      </c>
      <c r="H24" s="227" t="s">
        <v>273</v>
      </c>
    </row>
    <row r="25" spans="2:8" ht="15" customHeight="1" x14ac:dyDescent="0.3">
      <c r="B25" s="214" t="s">
        <v>263</v>
      </c>
      <c r="C25" s="214"/>
      <c r="D25" s="214"/>
      <c r="E25" s="214"/>
      <c r="F25" s="228" t="s">
        <v>264</v>
      </c>
      <c r="G25" s="215" t="s">
        <v>264</v>
      </c>
      <c r="H25" s="225" t="s">
        <v>277</v>
      </c>
    </row>
    <row r="26" spans="2:8" ht="15" customHeight="1" x14ac:dyDescent="0.3">
      <c r="B26" s="214" t="s">
        <v>278</v>
      </c>
      <c r="C26" s="214"/>
      <c r="D26" s="214"/>
      <c r="E26" s="214"/>
      <c r="F26" s="228" t="s">
        <v>135</v>
      </c>
      <c r="G26" s="215" t="s">
        <v>279</v>
      </c>
      <c r="H26" s="225" t="s">
        <v>280</v>
      </c>
    </row>
    <row r="27" spans="2:8" ht="15" customHeight="1" x14ac:dyDescent="0.3">
      <c r="B27" s="214" t="s">
        <v>288</v>
      </c>
      <c r="C27" s="214"/>
      <c r="D27" s="214"/>
      <c r="E27" s="214"/>
      <c r="F27" s="228" t="s">
        <v>135</v>
      </c>
      <c r="G27" s="215" t="s">
        <v>135</v>
      </c>
      <c r="H27" s="225" t="s">
        <v>262</v>
      </c>
    </row>
    <row r="28" spans="2:8" ht="15" customHeight="1" x14ac:dyDescent="0.3">
      <c r="B28" s="214" t="s">
        <v>265</v>
      </c>
      <c r="C28" s="214"/>
      <c r="D28" s="214"/>
      <c r="E28" s="214"/>
      <c r="F28" s="228" t="s">
        <v>264</v>
      </c>
      <c r="G28" s="215" t="s">
        <v>274</v>
      </c>
      <c r="H28" s="225" t="s">
        <v>274</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365</v>
      </c>
      <c r="H33" s="217" t="s">
        <v>366</v>
      </c>
    </row>
    <row r="35" spans="2:8" ht="15.6" x14ac:dyDescent="0.3">
      <c r="B35" s="414" t="s">
        <v>349</v>
      </c>
      <c r="C35" s="414"/>
      <c r="D35" s="414"/>
      <c r="E35" s="414"/>
      <c r="F35" s="414"/>
    </row>
  </sheetData>
  <sheetProtection algorithmName="SHA-512" hashValue="lh/V7VaEUpuiO2HUepXYfYX9mXP+sNMix7+94s9I2qFGkwRyuAi2+9xIEk2rcgdpA8IFNmV4E4iHgiyEe2urRg==" saltValue="WUtc9Hdx/rm0U3oS/9JnmA=="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topLeftCell="A16" zoomScaleNormal="100" workbookViewId="0">
      <selection activeCell="G22" sqref="G22"/>
    </sheetView>
  </sheetViews>
  <sheetFormatPr defaultColWidth="9.109375" defaultRowHeight="12.6" x14ac:dyDescent="0.2"/>
  <cols>
    <col min="1" max="1" width="3.88671875" style="323" customWidth="1"/>
    <col min="2" max="112" width="8.88671875" style="323" customWidth="1"/>
    <col min="113" max="119" width="8.88671875" style="329" customWidth="1"/>
    <col min="120" max="240" width="8.88671875" style="323" customWidth="1"/>
    <col min="241" max="247" width="8.88671875" style="329" customWidth="1"/>
    <col min="248" max="368" width="8.88671875" style="323" customWidth="1"/>
    <col min="369" max="375" width="8.88671875" style="329" customWidth="1"/>
    <col min="376" max="496" width="8.88671875" style="323" customWidth="1"/>
    <col min="497" max="503" width="8.88671875" style="329" customWidth="1"/>
    <col min="504" max="624" width="8.88671875" style="323" customWidth="1"/>
    <col min="625" max="631" width="8.88671875" style="329" customWidth="1"/>
    <col min="632" max="752" width="8.88671875" style="323" customWidth="1"/>
    <col min="753" max="759" width="8.88671875" style="329" customWidth="1"/>
    <col min="760" max="880" width="8.88671875" style="323" customWidth="1"/>
    <col min="881" max="887" width="8.88671875" style="329" customWidth="1"/>
    <col min="888" max="1008" width="8.88671875" style="323" customWidth="1"/>
    <col min="1009" max="1015" width="8.88671875" style="329" customWidth="1"/>
    <col min="1016" max="1136" width="8.88671875" style="323" customWidth="1"/>
    <col min="1137" max="1143" width="8.88671875" style="329" customWidth="1"/>
    <col min="1144" max="1264" width="8.88671875" style="323" customWidth="1"/>
    <col min="1265" max="1271" width="8.88671875" style="329" customWidth="1"/>
    <col min="1272" max="1392" width="8.88671875" style="323" customWidth="1"/>
    <col min="1393" max="1399" width="8.88671875" style="329" customWidth="1"/>
    <col min="1400" max="1520" width="8.88671875" style="323" customWidth="1"/>
    <col min="1521" max="1527" width="8.88671875" style="329" customWidth="1"/>
    <col min="1528" max="1536" width="8.88671875" style="323" customWidth="1"/>
    <col min="1537" max="16384" width="9.109375" style="323"/>
  </cols>
  <sheetData>
    <row r="1" spans="1:1536" ht="13.8" x14ac:dyDescent="0.3">
      <c r="A1" s="321">
        <v>1</v>
      </c>
      <c r="B1" s="321"/>
      <c r="C1" s="321"/>
      <c r="D1" s="321"/>
      <c r="E1" s="321"/>
      <c r="F1" s="321"/>
      <c r="G1" s="321"/>
      <c r="H1" s="321"/>
      <c r="I1" s="321"/>
      <c r="J1" s="321"/>
      <c r="K1" s="321"/>
      <c r="L1" s="321"/>
      <c r="M1" s="321"/>
      <c r="N1" s="321"/>
      <c r="O1" s="321"/>
      <c r="P1" s="321"/>
      <c r="Q1" s="321"/>
      <c r="R1" s="321"/>
      <c r="S1" s="321"/>
      <c r="T1" s="321"/>
      <c r="U1" s="321"/>
      <c r="V1" s="321"/>
      <c r="W1" s="321"/>
      <c r="X1" s="321"/>
      <c r="Y1" s="321"/>
      <c r="Z1" s="321"/>
      <c r="AA1" s="321"/>
      <c r="AB1" s="321"/>
      <c r="AC1" s="321"/>
      <c r="AD1" s="321"/>
      <c r="AE1" s="321"/>
      <c r="AF1" s="321"/>
      <c r="AG1" s="321" t="s">
        <v>39</v>
      </c>
      <c r="AH1" s="321"/>
      <c r="AI1" s="321"/>
      <c r="AJ1" s="321"/>
      <c r="AK1" s="321"/>
      <c r="AL1" s="321"/>
      <c r="AM1" s="321"/>
      <c r="AN1" s="321"/>
      <c r="AO1" s="321"/>
      <c r="AP1" s="321"/>
      <c r="AQ1" s="321"/>
      <c r="AR1" s="321"/>
      <c r="AS1" s="321"/>
      <c r="AT1" s="321"/>
      <c r="AU1" s="321"/>
      <c r="AV1" s="321"/>
      <c r="AW1" s="321"/>
      <c r="AX1" s="321"/>
      <c r="AY1" s="321"/>
      <c r="AZ1" s="321"/>
      <c r="BA1" s="321"/>
      <c r="BB1" s="321"/>
      <c r="BC1" s="321"/>
      <c r="BD1" s="321"/>
      <c r="BE1" s="321"/>
      <c r="BF1" s="321"/>
      <c r="BG1" s="321">
        <f>COLUMN()</f>
        <v>59</v>
      </c>
      <c r="BH1" s="321"/>
      <c r="BI1" s="321"/>
      <c r="BJ1" s="321"/>
      <c r="BK1" s="321"/>
      <c r="BL1" s="321"/>
      <c r="BM1" s="321"/>
      <c r="BN1" s="321"/>
      <c r="BO1" s="321"/>
      <c r="BP1" s="321"/>
      <c r="BQ1" s="321"/>
      <c r="BR1" s="321"/>
      <c r="BS1" s="321"/>
      <c r="BT1" s="321"/>
      <c r="BU1" s="321"/>
      <c r="BV1" s="321"/>
      <c r="BW1" s="321"/>
      <c r="BX1" s="321"/>
      <c r="BY1" s="321"/>
      <c r="BZ1" s="321"/>
      <c r="CA1" s="321"/>
      <c r="CB1" s="321"/>
      <c r="CC1" s="321"/>
      <c r="CD1" s="321"/>
      <c r="CE1" s="321"/>
      <c r="CF1" s="321"/>
      <c r="CG1" s="321"/>
      <c r="CH1" s="321"/>
      <c r="CI1" s="321"/>
      <c r="CJ1" s="321"/>
      <c r="CK1" s="321"/>
      <c r="CL1" s="321"/>
      <c r="CM1" s="321"/>
      <c r="CN1" s="321"/>
      <c r="CO1" s="321"/>
      <c r="CP1" s="321"/>
      <c r="CQ1" s="321"/>
      <c r="CR1" s="321"/>
      <c r="CS1" s="321"/>
      <c r="CT1" s="321"/>
      <c r="CU1" s="321"/>
      <c r="CV1" s="321"/>
      <c r="CW1" s="321"/>
      <c r="CX1" s="321"/>
      <c r="CY1" s="321"/>
      <c r="CZ1" s="321"/>
      <c r="DA1" s="321"/>
      <c r="DB1" s="321"/>
      <c r="DC1" s="321"/>
      <c r="DD1" s="321"/>
      <c r="DE1" s="321"/>
      <c r="DF1" s="321"/>
      <c r="DG1" s="321"/>
      <c r="DH1" s="321"/>
      <c r="DI1" s="322"/>
      <c r="DJ1" s="322"/>
      <c r="DK1" s="322"/>
      <c r="DL1" s="322"/>
      <c r="DM1" s="322"/>
      <c r="DN1" s="322"/>
      <c r="DO1" s="322"/>
      <c r="DP1" s="321"/>
      <c r="DQ1" s="321"/>
      <c r="DR1" s="321"/>
      <c r="DS1" s="321"/>
      <c r="DT1" s="321"/>
      <c r="DU1" s="321"/>
      <c r="DV1" s="321"/>
      <c r="DW1" s="321"/>
      <c r="DX1" s="321"/>
      <c r="DY1" s="321">
        <f>A1+1</f>
        <v>2</v>
      </c>
      <c r="DZ1" s="321" t="s">
        <v>157</v>
      </c>
      <c r="EA1" s="321"/>
      <c r="EB1" s="321"/>
      <c r="EC1" s="321"/>
      <c r="ED1" s="321"/>
      <c r="EE1" s="321"/>
      <c r="EF1" s="321"/>
      <c r="EG1" s="321"/>
      <c r="EH1" s="321"/>
      <c r="EI1" s="321"/>
      <c r="EJ1" s="321"/>
      <c r="EK1" s="321"/>
      <c r="EL1" s="321"/>
      <c r="EM1" s="321"/>
      <c r="EN1" s="321"/>
      <c r="EO1" s="321"/>
      <c r="EP1" s="321"/>
      <c r="EQ1" s="321"/>
      <c r="ER1" s="321"/>
      <c r="ES1" s="321"/>
      <c r="ET1" s="321"/>
      <c r="EU1" s="321"/>
      <c r="EV1" s="321"/>
      <c r="EW1" s="321"/>
      <c r="EX1" s="321"/>
      <c r="EY1" s="321"/>
      <c r="EZ1" s="321"/>
      <c r="FA1" s="321"/>
      <c r="FB1" s="321"/>
      <c r="FC1" s="321"/>
      <c r="FD1" s="321"/>
      <c r="FE1" s="321" t="s">
        <v>39</v>
      </c>
      <c r="FF1" s="321"/>
      <c r="FG1" s="321"/>
      <c r="FH1" s="321"/>
      <c r="FI1" s="321"/>
      <c r="FJ1" s="321"/>
      <c r="FK1" s="321"/>
      <c r="FL1" s="321"/>
      <c r="FM1" s="321"/>
      <c r="FN1" s="321"/>
      <c r="FO1" s="321"/>
      <c r="FP1" s="321"/>
      <c r="FQ1" s="321"/>
      <c r="FR1" s="321"/>
      <c r="FS1" s="321"/>
      <c r="FT1" s="321"/>
      <c r="FU1" s="321"/>
      <c r="FV1" s="321"/>
      <c r="FW1" s="321"/>
      <c r="FX1" s="321"/>
      <c r="FY1" s="321"/>
      <c r="FZ1" s="321"/>
      <c r="GA1" s="321"/>
      <c r="GB1" s="321"/>
      <c r="GC1" s="321"/>
      <c r="GD1" s="321"/>
      <c r="GE1" s="321"/>
      <c r="GF1" s="321"/>
      <c r="GG1" s="321"/>
      <c r="GH1" s="321"/>
      <c r="GI1" s="321"/>
      <c r="GJ1" s="321"/>
      <c r="GK1" s="321"/>
      <c r="GL1" s="321"/>
      <c r="GM1" s="321"/>
      <c r="GN1" s="321"/>
      <c r="GO1" s="321"/>
      <c r="GP1" s="321"/>
      <c r="GQ1" s="321"/>
      <c r="GR1" s="321"/>
      <c r="GS1" s="321"/>
      <c r="GT1" s="321"/>
      <c r="GU1" s="321"/>
      <c r="GV1" s="321"/>
      <c r="GW1" s="321"/>
      <c r="GX1" s="321"/>
      <c r="GY1" s="321"/>
      <c r="GZ1" s="321"/>
      <c r="HA1" s="321"/>
      <c r="HB1" s="321"/>
      <c r="HC1" s="321"/>
      <c r="HD1" s="321"/>
      <c r="HE1" s="321"/>
      <c r="HF1" s="321"/>
      <c r="HG1" s="321"/>
      <c r="HH1" s="321"/>
      <c r="HI1" s="321"/>
      <c r="HJ1" s="321"/>
      <c r="HK1" s="321"/>
      <c r="HL1" s="321"/>
      <c r="HM1" s="321"/>
      <c r="HN1" s="321"/>
      <c r="HO1" s="321"/>
      <c r="HP1" s="321"/>
      <c r="HQ1" s="321"/>
      <c r="HR1" s="321"/>
      <c r="HS1" s="321"/>
      <c r="HT1" s="321"/>
      <c r="HU1" s="321"/>
      <c r="HV1" s="321"/>
      <c r="HW1" s="321"/>
      <c r="HX1" s="321"/>
      <c r="HY1" s="321">
        <v>0</v>
      </c>
      <c r="HZ1" s="321"/>
      <c r="IA1" s="321"/>
      <c r="IB1" s="321"/>
      <c r="IC1" s="321"/>
      <c r="ID1" s="321"/>
      <c r="IE1" s="321"/>
      <c r="IF1" s="321"/>
      <c r="IG1" s="322"/>
      <c r="IH1" s="322"/>
      <c r="II1" s="322"/>
      <c r="IJ1" s="322"/>
      <c r="IK1" s="322"/>
      <c r="IL1" s="322"/>
      <c r="IM1" s="322"/>
      <c r="IN1" s="321"/>
      <c r="IO1" s="321"/>
      <c r="IP1" s="321"/>
      <c r="IQ1" s="321"/>
      <c r="IR1" s="321"/>
      <c r="IS1" s="321"/>
      <c r="IT1" s="321"/>
      <c r="IU1" s="321"/>
      <c r="IV1" s="321"/>
      <c r="IW1" s="321">
        <f>DY1+1</f>
        <v>3</v>
      </c>
      <c r="IX1" s="321" t="s">
        <v>157</v>
      </c>
      <c r="IY1" s="321"/>
      <c r="IZ1" s="321"/>
      <c r="JA1" s="321"/>
      <c r="JB1" s="321"/>
      <c r="JC1" s="321"/>
      <c r="JD1" s="321"/>
      <c r="JE1" s="321"/>
      <c r="JF1" s="321"/>
      <c r="JG1" s="321"/>
      <c r="JH1" s="321"/>
      <c r="JI1" s="321"/>
      <c r="JJ1" s="321"/>
      <c r="JK1" s="321"/>
      <c r="JL1" s="321"/>
      <c r="JM1" s="321"/>
      <c r="JN1" s="321"/>
      <c r="JO1" s="321"/>
      <c r="JP1" s="321"/>
      <c r="JQ1" s="321"/>
      <c r="JR1" s="321"/>
      <c r="JS1" s="321"/>
      <c r="JT1" s="321"/>
      <c r="JU1" s="321"/>
      <c r="JV1" s="321"/>
      <c r="JW1" s="321"/>
      <c r="JX1" s="321"/>
      <c r="JY1" s="321"/>
      <c r="JZ1" s="321"/>
      <c r="KA1" s="321"/>
      <c r="KB1" s="321"/>
      <c r="KC1" s="321" t="s">
        <v>39</v>
      </c>
      <c r="KD1" s="321"/>
      <c r="KE1" s="321"/>
      <c r="KF1" s="321"/>
      <c r="KG1" s="321"/>
      <c r="KH1" s="321"/>
      <c r="KI1" s="321"/>
      <c r="KJ1" s="321"/>
      <c r="KK1" s="321"/>
      <c r="KL1" s="321"/>
      <c r="KM1" s="321"/>
      <c r="KN1" s="321"/>
      <c r="KO1" s="321"/>
      <c r="KP1" s="321"/>
      <c r="KQ1" s="321"/>
      <c r="KR1" s="321"/>
      <c r="KS1" s="321"/>
      <c r="KT1" s="321"/>
      <c r="KU1" s="321"/>
      <c r="KV1" s="321"/>
      <c r="KW1" s="321"/>
      <c r="KX1" s="321"/>
      <c r="KY1" s="321"/>
      <c r="KZ1" s="321"/>
      <c r="LA1" s="321"/>
      <c r="LB1" s="321"/>
      <c r="LC1" s="321">
        <f>COLUMN()</f>
        <v>315</v>
      </c>
      <c r="LD1" s="321"/>
      <c r="LE1" s="321"/>
      <c r="LF1" s="321"/>
      <c r="LG1" s="321"/>
      <c r="LH1" s="321"/>
      <c r="LI1" s="321"/>
      <c r="LJ1" s="321"/>
      <c r="LK1" s="321"/>
      <c r="LL1" s="321"/>
      <c r="LM1" s="321"/>
      <c r="LN1" s="321"/>
      <c r="LO1" s="321"/>
      <c r="LP1" s="321"/>
      <c r="LQ1" s="321"/>
      <c r="LR1" s="321"/>
      <c r="LS1" s="321"/>
      <c r="LT1" s="321"/>
      <c r="LU1" s="321"/>
      <c r="LV1" s="321"/>
      <c r="LW1" s="321"/>
      <c r="LX1" s="321"/>
      <c r="LY1" s="321"/>
      <c r="LZ1" s="321"/>
      <c r="MA1" s="321"/>
      <c r="MB1" s="321"/>
      <c r="MC1" s="321"/>
      <c r="MD1" s="321"/>
      <c r="ME1" s="321"/>
      <c r="MF1" s="321"/>
      <c r="MG1" s="321"/>
      <c r="MH1" s="321"/>
      <c r="MI1" s="321"/>
      <c r="MJ1" s="321"/>
      <c r="MK1" s="321"/>
      <c r="ML1" s="321"/>
      <c r="MM1" s="321"/>
      <c r="MN1" s="321"/>
      <c r="MO1" s="321"/>
      <c r="MP1" s="321"/>
      <c r="MQ1" s="321"/>
      <c r="MR1" s="321"/>
      <c r="MS1" s="321"/>
      <c r="MT1" s="321"/>
      <c r="MU1" s="321"/>
      <c r="MV1" s="321"/>
      <c r="MW1" s="321">
        <f>HY1+10</f>
        <v>10</v>
      </c>
      <c r="MX1" s="321"/>
      <c r="MY1" s="321"/>
      <c r="MZ1" s="321"/>
      <c r="NA1" s="321"/>
      <c r="NB1" s="321"/>
      <c r="NC1" s="321"/>
      <c r="ND1" s="321"/>
      <c r="NE1" s="322"/>
      <c r="NF1" s="322"/>
      <c r="NG1" s="322"/>
      <c r="NH1" s="322"/>
      <c r="NI1" s="322"/>
      <c r="NJ1" s="322"/>
      <c r="NK1" s="322"/>
      <c r="NL1" s="321"/>
      <c r="NM1" s="321"/>
      <c r="NN1" s="321"/>
      <c r="NO1" s="321"/>
      <c r="NP1" s="321"/>
      <c r="NQ1" s="321"/>
      <c r="NR1" s="321"/>
      <c r="NS1" s="321"/>
      <c r="NT1" s="321"/>
      <c r="NU1" s="321">
        <f t="shared" ref="NU1" si="0">IW1+1</f>
        <v>4</v>
      </c>
      <c r="NV1" s="321" t="s">
        <v>157</v>
      </c>
      <c r="NW1" s="321"/>
      <c r="NX1" s="321"/>
      <c r="NY1" s="321"/>
      <c r="NZ1" s="321"/>
      <c r="OA1" s="321"/>
      <c r="OB1" s="321"/>
      <c r="OC1" s="321"/>
      <c r="OD1" s="321"/>
      <c r="OE1" s="321"/>
      <c r="OF1" s="321"/>
      <c r="OG1" s="321"/>
      <c r="OH1" s="321"/>
      <c r="OI1" s="321"/>
      <c r="OJ1" s="321"/>
      <c r="OK1" s="321"/>
      <c r="OL1" s="321"/>
      <c r="OM1" s="321"/>
      <c r="ON1" s="321"/>
      <c r="OO1" s="321"/>
      <c r="OP1" s="321"/>
      <c r="OQ1" s="321"/>
      <c r="OR1" s="321"/>
      <c r="OS1" s="321"/>
      <c r="OT1" s="321"/>
      <c r="OU1" s="321"/>
      <c r="OV1" s="321"/>
      <c r="OW1" s="321"/>
      <c r="OX1" s="321"/>
      <c r="OY1" s="321"/>
      <c r="OZ1" s="321"/>
      <c r="PA1" s="321" t="s">
        <v>39</v>
      </c>
      <c r="PB1" s="321"/>
      <c r="PC1" s="321"/>
      <c r="PD1" s="321"/>
      <c r="PE1" s="321"/>
      <c r="PF1" s="321"/>
      <c r="PG1" s="321"/>
      <c r="PH1" s="321"/>
      <c r="PI1" s="321"/>
      <c r="PJ1" s="321"/>
      <c r="PK1" s="321"/>
      <c r="PL1" s="321"/>
      <c r="PM1" s="321"/>
      <c r="PN1" s="321"/>
      <c r="PO1" s="321"/>
      <c r="PP1" s="321"/>
      <c r="PQ1" s="321"/>
      <c r="PR1" s="321"/>
      <c r="PS1" s="321"/>
      <c r="PT1" s="321"/>
      <c r="PU1" s="321"/>
      <c r="PV1" s="321"/>
      <c r="PW1" s="321"/>
      <c r="PX1" s="321"/>
      <c r="PY1" s="321"/>
      <c r="PZ1" s="321"/>
      <c r="QA1" s="321">
        <f>COLUMN()</f>
        <v>443</v>
      </c>
      <c r="QB1" s="321"/>
      <c r="QC1" s="321"/>
      <c r="QD1" s="321"/>
      <c r="QE1" s="321"/>
      <c r="QF1" s="321"/>
      <c r="QG1" s="321"/>
      <c r="QH1" s="321"/>
      <c r="QI1" s="321"/>
      <c r="QJ1" s="321"/>
      <c r="QK1" s="321"/>
      <c r="QL1" s="321"/>
      <c r="QM1" s="321"/>
      <c r="QN1" s="321"/>
      <c r="QO1" s="321"/>
      <c r="QP1" s="321"/>
      <c r="QQ1" s="321"/>
      <c r="QR1" s="321"/>
      <c r="QS1" s="321"/>
      <c r="QT1" s="321"/>
      <c r="QU1" s="321"/>
      <c r="QV1" s="321"/>
      <c r="QW1" s="321"/>
      <c r="QX1" s="321"/>
      <c r="QY1" s="321"/>
      <c r="QZ1" s="321"/>
      <c r="RA1" s="321"/>
      <c r="RB1" s="321"/>
      <c r="RC1" s="321"/>
      <c r="RD1" s="321"/>
      <c r="RE1" s="321"/>
      <c r="RF1" s="321"/>
      <c r="RG1" s="321"/>
      <c r="RH1" s="321"/>
      <c r="RI1" s="321"/>
      <c r="RJ1" s="321"/>
      <c r="RK1" s="321"/>
      <c r="RL1" s="321"/>
      <c r="RM1" s="321"/>
      <c r="RN1" s="321"/>
      <c r="RO1" s="321"/>
      <c r="RP1" s="321"/>
      <c r="RQ1" s="321"/>
      <c r="RR1" s="321"/>
      <c r="RS1" s="321"/>
      <c r="RT1" s="321"/>
      <c r="RU1" s="321">
        <f t="shared" ref="RU1" si="1">MW1+10</f>
        <v>20</v>
      </c>
      <c r="RV1" s="321"/>
      <c r="RW1" s="321"/>
      <c r="RX1" s="321"/>
      <c r="RY1" s="321"/>
      <c r="RZ1" s="321"/>
      <c r="SA1" s="321"/>
      <c r="SB1" s="321"/>
      <c r="SC1" s="322"/>
      <c r="SD1" s="322"/>
      <c r="SE1" s="322"/>
      <c r="SF1" s="322"/>
      <c r="SG1" s="322"/>
      <c r="SH1" s="322"/>
      <c r="SI1" s="322"/>
      <c r="SJ1" s="321"/>
      <c r="SK1" s="321"/>
      <c r="SL1" s="321"/>
      <c r="SM1" s="321"/>
      <c r="SN1" s="321"/>
      <c r="SO1" s="321"/>
      <c r="SP1" s="321"/>
      <c r="SQ1" s="321"/>
      <c r="SR1" s="321"/>
      <c r="SS1" s="321">
        <f t="shared" ref="SS1" si="2">NU1+1</f>
        <v>5</v>
      </c>
      <c r="ST1" s="321" t="s">
        <v>157</v>
      </c>
      <c r="SU1" s="321"/>
      <c r="SV1" s="321"/>
      <c r="SW1" s="321"/>
      <c r="SX1" s="321"/>
      <c r="SY1" s="321"/>
      <c r="SZ1" s="321"/>
      <c r="TA1" s="321"/>
      <c r="TB1" s="321"/>
      <c r="TC1" s="321"/>
      <c r="TD1" s="321"/>
      <c r="TE1" s="321"/>
      <c r="TF1" s="321"/>
      <c r="TG1" s="321"/>
      <c r="TH1" s="321"/>
      <c r="TI1" s="321"/>
      <c r="TJ1" s="321"/>
      <c r="TK1" s="321"/>
      <c r="TL1" s="321"/>
      <c r="TM1" s="321"/>
      <c r="TN1" s="321"/>
      <c r="TO1" s="321"/>
      <c r="TP1" s="321"/>
      <c r="TQ1" s="321"/>
      <c r="TR1" s="321"/>
      <c r="TS1" s="321"/>
      <c r="TT1" s="321"/>
      <c r="TU1" s="321"/>
      <c r="TV1" s="321"/>
      <c r="TW1" s="321"/>
      <c r="TX1" s="321"/>
      <c r="TY1" s="321" t="s">
        <v>39</v>
      </c>
      <c r="TZ1" s="321"/>
      <c r="UA1" s="321"/>
      <c r="UB1" s="321"/>
      <c r="UC1" s="321"/>
      <c r="UD1" s="321"/>
      <c r="UE1" s="321"/>
      <c r="UF1" s="321"/>
      <c r="UG1" s="321"/>
      <c r="UH1" s="321"/>
      <c r="UI1" s="321"/>
      <c r="UJ1" s="321"/>
      <c r="UK1" s="321"/>
      <c r="UL1" s="321"/>
      <c r="UM1" s="321"/>
      <c r="UN1" s="321"/>
      <c r="UO1" s="321"/>
      <c r="UP1" s="321"/>
      <c r="UQ1" s="321"/>
      <c r="UR1" s="321"/>
      <c r="US1" s="321"/>
      <c r="UT1" s="321"/>
      <c r="UU1" s="321"/>
      <c r="UV1" s="321"/>
      <c r="UW1" s="321"/>
      <c r="UX1" s="321"/>
      <c r="UY1" s="321">
        <f>COLUMN()</f>
        <v>571</v>
      </c>
      <c r="UZ1" s="321"/>
      <c r="VA1" s="321"/>
      <c r="VB1" s="321"/>
      <c r="VC1" s="321"/>
      <c r="VD1" s="321"/>
      <c r="VE1" s="321"/>
      <c r="VF1" s="321"/>
      <c r="VG1" s="321"/>
      <c r="VH1" s="321"/>
      <c r="VI1" s="321"/>
      <c r="VJ1" s="321"/>
      <c r="VK1" s="321"/>
      <c r="VL1" s="321"/>
      <c r="VM1" s="321"/>
      <c r="VN1" s="321"/>
      <c r="VO1" s="321"/>
      <c r="VP1" s="321"/>
      <c r="VQ1" s="321"/>
      <c r="VR1" s="321"/>
      <c r="VS1" s="321"/>
      <c r="VT1" s="321"/>
      <c r="VU1" s="321"/>
      <c r="VV1" s="321"/>
      <c r="VW1" s="321"/>
      <c r="VX1" s="321"/>
      <c r="VY1" s="321"/>
      <c r="VZ1" s="321"/>
      <c r="WA1" s="321"/>
      <c r="WB1" s="321"/>
      <c r="WC1" s="321"/>
      <c r="WD1" s="321"/>
      <c r="WE1" s="321"/>
      <c r="WF1" s="321"/>
      <c r="WG1" s="321"/>
      <c r="WH1" s="321"/>
      <c r="WI1" s="321"/>
      <c r="WJ1" s="321"/>
      <c r="WK1" s="321"/>
      <c r="WL1" s="321"/>
      <c r="WM1" s="321"/>
      <c r="WN1" s="321"/>
      <c r="WO1" s="321"/>
      <c r="WP1" s="321"/>
      <c r="WQ1" s="321"/>
      <c r="WR1" s="321"/>
      <c r="WS1" s="321">
        <f t="shared" ref="WS1" si="3">RU1+10</f>
        <v>30</v>
      </c>
      <c r="WT1" s="321"/>
      <c r="WU1" s="321"/>
      <c r="WV1" s="321"/>
      <c r="WW1" s="321"/>
      <c r="WX1" s="321"/>
      <c r="WY1" s="321"/>
      <c r="WZ1" s="321"/>
      <c r="XA1" s="322"/>
      <c r="XB1" s="322"/>
      <c r="XC1" s="322"/>
      <c r="XD1" s="322"/>
      <c r="XE1" s="322"/>
      <c r="XF1" s="322"/>
      <c r="XG1" s="322"/>
      <c r="XH1" s="321"/>
      <c r="XI1" s="321"/>
      <c r="XJ1" s="321"/>
      <c r="XK1" s="321"/>
      <c r="XL1" s="321"/>
      <c r="XM1" s="321"/>
      <c r="XN1" s="321"/>
      <c r="XO1" s="321"/>
      <c r="XP1" s="321"/>
      <c r="XQ1" s="321">
        <f t="shared" ref="XQ1" si="4">SS1+1</f>
        <v>6</v>
      </c>
      <c r="XR1" s="321" t="s">
        <v>157</v>
      </c>
      <c r="XS1" s="321"/>
      <c r="XT1" s="321"/>
      <c r="XU1" s="321"/>
      <c r="XV1" s="321"/>
      <c r="XW1" s="321"/>
      <c r="XX1" s="321"/>
      <c r="XY1" s="321"/>
      <c r="XZ1" s="321"/>
      <c r="YA1" s="321"/>
      <c r="YB1" s="321"/>
      <c r="YC1" s="321"/>
      <c r="YD1" s="321"/>
      <c r="YE1" s="321"/>
      <c r="YF1" s="321"/>
      <c r="YG1" s="321"/>
      <c r="YH1" s="321"/>
      <c r="YI1" s="321"/>
      <c r="YJ1" s="321"/>
      <c r="YK1" s="321"/>
      <c r="YL1" s="321"/>
      <c r="YM1" s="321"/>
      <c r="YN1" s="321"/>
      <c r="YO1" s="321"/>
      <c r="YP1" s="321"/>
      <c r="YQ1" s="321"/>
      <c r="YR1" s="321"/>
      <c r="YS1" s="321"/>
      <c r="YT1" s="321"/>
      <c r="YU1" s="321"/>
      <c r="YV1" s="321"/>
      <c r="YW1" s="321" t="s">
        <v>39</v>
      </c>
      <c r="YX1" s="321"/>
      <c r="YY1" s="321"/>
      <c r="YZ1" s="321"/>
      <c r="ZA1" s="321"/>
      <c r="ZB1" s="321"/>
      <c r="ZC1" s="321"/>
      <c r="ZD1" s="321"/>
      <c r="ZE1" s="321"/>
      <c r="ZF1" s="321"/>
      <c r="ZG1" s="321"/>
      <c r="ZH1" s="321"/>
      <c r="ZI1" s="321"/>
      <c r="ZJ1" s="321"/>
      <c r="ZK1" s="321"/>
      <c r="ZL1" s="321"/>
      <c r="ZM1" s="321"/>
      <c r="ZN1" s="321"/>
      <c r="ZO1" s="321"/>
      <c r="ZP1" s="321"/>
      <c r="ZQ1" s="321"/>
      <c r="ZR1" s="321"/>
      <c r="ZS1" s="321"/>
      <c r="ZT1" s="321"/>
      <c r="ZU1" s="321"/>
      <c r="ZV1" s="321"/>
      <c r="ZW1" s="321">
        <f>COLUMN()</f>
        <v>699</v>
      </c>
      <c r="ZX1" s="321"/>
      <c r="ZY1" s="321"/>
      <c r="ZZ1" s="321"/>
      <c r="AAA1" s="321"/>
      <c r="AAB1" s="321"/>
      <c r="AAC1" s="321"/>
      <c r="AAD1" s="321"/>
      <c r="AAE1" s="321"/>
      <c r="AAF1" s="321"/>
      <c r="AAG1" s="321"/>
      <c r="AAH1" s="321"/>
      <c r="AAI1" s="321"/>
      <c r="AAJ1" s="321"/>
      <c r="AAK1" s="321"/>
      <c r="AAL1" s="321"/>
      <c r="AAM1" s="321"/>
      <c r="AAN1" s="321"/>
      <c r="AAO1" s="321"/>
      <c r="AAP1" s="321"/>
      <c r="AAQ1" s="321"/>
      <c r="AAR1" s="321"/>
      <c r="AAS1" s="321"/>
      <c r="AAT1" s="321"/>
      <c r="AAU1" s="321"/>
      <c r="AAV1" s="321"/>
      <c r="AAW1" s="321"/>
      <c r="AAX1" s="321"/>
      <c r="AAY1" s="321"/>
      <c r="AAZ1" s="321"/>
      <c r="ABA1" s="321"/>
      <c r="ABB1" s="321"/>
      <c r="ABC1" s="321"/>
      <c r="ABD1" s="321"/>
      <c r="ABE1" s="321"/>
      <c r="ABF1" s="321"/>
      <c r="ABG1" s="321"/>
      <c r="ABH1" s="321"/>
      <c r="ABI1" s="321"/>
      <c r="ABJ1" s="321"/>
      <c r="ABK1" s="321"/>
      <c r="ABL1" s="321"/>
      <c r="ABM1" s="321"/>
      <c r="ABN1" s="321"/>
      <c r="ABO1" s="321"/>
      <c r="ABP1" s="321"/>
      <c r="ABQ1" s="321">
        <f t="shared" ref="ABQ1" si="5">WS1+10</f>
        <v>40</v>
      </c>
      <c r="ABR1" s="321"/>
      <c r="ABS1" s="321"/>
      <c r="ABT1" s="321"/>
      <c r="ABU1" s="321"/>
      <c r="ABV1" s="321"/>
      <c r="ABW1" s="321"/>
      <c r="ABX1" s="321"/>
      <c r="ABY1" s="322"/>
      <c r="ABZ1" s="322"/>
      <c r="ACA1" s="322"/>
      <c r="ACB1" s="322"/>
      <c r="ACC1" s="322"/>
      <c r="ACD1" s="322"/>
      <c r="ACE1" s="322"/>
      <c r="ACF1" s="321"/>
      <c r="ACG1" s="321"/>
      <c r="ACH1" s="321"/>
      <c r="ACI1" s="321"/>
      <c r="ACJ1" s="321"/>
      <c r="ACK1" s="321"/>
      <c r="ACL1" s="321"/>
      <c r="ACM1" s="321"/>
      <c r="ACN1" s="321"/>
      <c r="ACO1" s="321">
        <f t="shared" ref="ACO1" si="6">XQ1+1</f>
        <v>7</v>
      </c>
      <c r="ACP1" s="321" t="s">
        <v>157</v>
      </c>
      <c r="ACQ1" s="321"/>
      <c r="ACR1" s="321"/>
      <c r="ACS1" s="321"/>
      <c r="ACT1" s="321"/>
      <c r="ACU1" s="321"/>
      <c r="ACV1" s="321"/>
      <c r="ACW1" s="321"/>
      <c r="ACX1" s="321"/>
      <c r="ACY1" s="321"/>
      <c r="ACZ1" s="321"/>
      <c r="ADA1" s="321"/>
      <c r="ADB1" s="321"/>
      <c r="ADC1" s="321"/>
      <c r="ADD1" s="321"/>
      <c r="ADE1" s="321"/>
      <c r="ADF1" s="321"/>
      <c r="ADG1" s="321"/>
      <c r="ADH1" s="321"/>
      <c r="ADI1" s="321"/>
      <c r="ADJ1" s="321"/>
      <c r="ADK1" s="321"/>
      <c r="ADL1" s="321"/>
      <c r="ADM1" s="321"/>
      <c r="ADN1" s="321"/>
      <c r="ADO1" s="321"/>
      <c r="ADP1" s="321"/>
      <c r="ADQ1" s="321"/>
      <c r="ADR1" s="321"/>
      <c r="ADS1" s="321"/>
      <c r="ADT1" s="321"/>
      <c r="ADU1" s="321" t="s">
        <v>39</v>
      </c>
      <c r="ADV1" s="321"/>
      <c r="ADW1" s="321"/>
      <c r="ADX1" s="321"/>
      <c r="ADY1" s="321"/>
      <c r="ADZ1" s="321"/>
      <c r="AEA1" s="321"/>
      <c r="AEB1" s="321"/>
      <c r="AEC1" s="321"/>
      <c r="AED1" s="321"/>
      <c r="AEE1" s="321"/>
      <c r="AEF1" s="321"/>
      <c r="AEG1" s="321"/>
      <c r="AEH1" s="321"/>
      <c r="AEI1" s="321"/>
      <c r="AEJ1" s="321"/>
      <c r="AEK1" s="321"/>
      <c r="AEL1" s="321"/>
      <c r="AEM1" s="321"/>
      <c r="AEN1" s="321"/>
      <c r="AEO1" s="321"/>
      <c r="AEP1" s="321"/>
      <c r="AEQ1" s="321"/>
      <c r="AER1" s="321"/>
      <c r="AES1" s="321"/>
      <c r="AET1" s="321"/>
      <c r="AEU1" s="321">
        <f>COLUMN()</f>
        <v>827</v>
      </c>
      <c r="AEV1" s="321"/>
      <c r="AEW1" s="321"/>
      <c r="AEX1" s="321"/>
      <c r="AEY1" s="321"/>
      <c r="AEZ1" s="321"/>
      <c r="AFA1" s="321"/>
      <c r="AFB1" s="321"/>
      <c r="AFC1" s="321"/>
      <c r="AFD1" s="321"/>
      <c r="AFE1" s="321"/>
      <c r="AFF1" s="321"/>
      <c r="AFG1" s="321"/>
      <c r="AFH1" s="321"/>
      <c r="AFI1" s="321"/>
      <c r="AFJ1" s="321"/>
      <c r="AFK1" s="321"/>
      <c r="AFL1" s="321"/>
      <c r="AFM1" s="321"/>
      <c r="AFN1" s="321"/>
      <c r="AFO1" s="321"/>
      <c r="AFP1" s="321"/>
      <c r="AFQ1" s="321"/>
      <c r="AFR1" s="321"/>
      <c r="AFS1" s="321"/>
      <c r="AFT1" s="321"/>
      <c r="AFU1" s="321"/>
      <c r="AFV1" s="321"/>
      <c r="AFW1" s="321"/>
      <c r="AFX1" s="321"/>
      <c r="AFY1" s="321"/>
      <c r="AFZ1" s="321"/>
      <c r="AGA1" s="321"/>
      <c r="AGB1" s="321"/>
      <c r="AGC1" s="321"/>
      <c r="AGD1" s="321"/>
      <c r="AGE1" s="321"/>
      <c r="AGF1" s="321"/>
      <c r="AGG1" s="321"/>
      <c r="AGH1" s="321"/>
      <c r="AGI1" s="321"/>
      <c r="AGJ1" s="321"/>
      <c r="AGK1" s="321"/>
      <c r="AGL1" s="321"/>
      <c r="AGM1" s="321"/>
      <c r="AGN1" s="321"/>
      <c r="AGO1" s="321">
        <f t="shared" ref="AGO1" si="7">ABQ1+10</f>
        <v>50</v>
      </c>
      <c r="AGP1" s="321"/>
      <c r="AGQ1" s="321"/>
      <c r="AGR1" s="321"/>
      <c r="AGS1" s="321"/>
      <c r="AGT1" s="321"/>
      <c r="AGU1" s="321"/>
      <c r="AGV1" s="321"/>
      <c r="AGW1" s="322"/>
      <c r="AGX1" s="322"/>
      <c r="AGY1" s="322"/>
      <c r="AGZ1" s="322"/>
      <c r="AHA1" s="322"/>
      <c r="AHB1" s="322"/>
      <c r="AHC1" s="322"/>
      <c r="AHD1" s="321"/>
      <c r="AHE1" s="321"/>
      <c r="AHF1" s="321"/>
      <c r="AHG1" s="321"/>
      <c r="AHH1" s="321"/>
      <c r="AHI1" s="321"/>
      <c r="AHJ1" s="321"/>
      <c r="AHK1" s="321"/>
      <c r="AHL1" s="321"/>
      <c r="AHM1" s="321">
        <f t="shared" ref="AHM1" si="8">ACO1+1</f>
        <v>8</v>
      </c>
      <c r="AHN1" s="321" t="s">
        <v>157</v>
      </c>
      <c r="AHO1" s="321"/>
      <c r="AHP1" s="321"/>
      <c r="AHQ1" s="321"/>
      <c r="AHR1" s="321"/>
      <c r="AHS1" s="321"/>
      <c r="AHT1" s="321"/>
      <c r="AHU1" s="321"/>
      <c r="AHV1" s="321"/>
      <c r="AHW1" s="321"/>
      <c r="AHX1" s="321"/>
      <c r="AHY1" s="321"/>
      <c r="AHZ1" s="321"/>
      <c r="AIA1" s="321"/>
      <c r="AIB1" s="321"/>
      <c r="AIC1" s="321"/>
      <c r="AID1" s="321"/>
      <c r="AIE1" s="321"/>
      <c r="AIF1" s="321"/>
      <c r="AIG1" s="321"/>
      <c r="AIH1" s="321"/>
      <c r="AII1" s="321"/>
      <c r="AIJ1" s="321"/>
      <c r="AIK1" s="321"/>
      <c r="AIL1" s="321"/>
      <c r="AIM1" s="321"/>
      <c r="AIN1" s="321"/>
      <c r="AIO1" s="321"/>
      <c r="AIP1" s="321"/>
      <c r="AIQ1" s="321"/>
      <c r="AIR1" s="321"/>
      <c r="AIS1" s="321" t="s">
        <v>39</v>
      </c>
      <c r="AIT1" s="321"/>
      <c r="AIU1" s="321"/>
      <c r="AIV1" s="321"/>
      <c r="AIW1" s="321"/>
      <c r="AIX1" s="321"/>
      <c r="AIY1" s="321"/>
      <c r="AIZ1" s="321"/>
      <c r="AJA1" s="321"/>
      <c r="AJB1" s="321"/>
      <c r="AJC1" s="321"/>
      <c r="AJD1" s="321"/>
      <c r="AJE1" s="321"/>
      <c r="AJF1" s="321"/>
      <c r="AJG1" s="321"/>
      <c r="AJH1" s="321"/>
      <c r="AJI1" s="321"/>
      <c r="AJJ1" s="321"/>
      <c r="AJK1" s="321"/>
      <c r="AJL1" s="321"/>
      <c r="AJM1" s="321"/>
      <c r="AJN1" s="321"/>
      <c r="AJO1" s="321"/>
      <c r="AJP1" s="321"/>
      <c r="AJQ1" s="321"/>
      <c r="AJR1" s="321"/>
      <c r="AJS1" s="321">
        <f>COLUMN()</f>
        <v>955</v>
      </c>
      <c r="AJT1" s="321"/>
      <c r="AJU1" s="321"/>
      <c r="AJV1" s="321"/>
      <c r="AJW1" s="321"/>
      <c r="AJX1" s="321"/>
      <c r="AJY1" s="321"/>
      <c r="AJZ1" s="321"/>
      <c r="AKA1" s="321"/>
      <c r="AKB1" s="321"/>
      <c r="AKC1" s="321"/>
      <c r="AKD1" s="321"/>
      <c r="AKE1" s="321"/>
      <c r="AKF1" s="321"/>
      <c r="AKG1" s="321"/>
      <c r="AKH1" s="321"/>
      <c r="AKI1" s="321"/>
      <c r="AKJ1" s="321"/>
      <c r="AKK1" s="321"/>
      <c r="AKL1" s="321"/>
      <c r="AKM1" s="321"/>
      <c r="AKN1" s="321"/>
      <c r="AKO1" s="321"/>
      <c r="AKP1" s="321"/>
      <c r="AKQ1" s="321"/>
      <c r="AKR1" s="321"/>
      <c r="AKS1" s="321"/>
      <c r="AKT1" s="321"/>
      <c r="AKU1" s="321"/>
      <c r="AKV1" s="321"/>
      <c r="AKW1" s="321"/>
      <c r="AKX1" s="321"/>
      <c r="AKY1" s="321"/>
      <c r="AKZ1" s="321"/>
      <c r="ALA1" s="321"/>
      <c r="ALB1" s="321"/>
      <c r="ALC1" s="321"/>
      <c r="ALD1" s="321"/>
      <c r="ALE1" s="321"/>
      <c r="ALF1" s="321"/>
      <c r="ALG1" s="321"/>
      <c r="ALH1" s="321"/>
      <c r="ALI1" s="321"/>
      <c r="ALJ1" s="321"/>
      <c r="ALK1" s="321"/>
      <c r="ALL1" s="321"/>
      <c r="ALM1" s="321">
        <f t="shared" ref="ALM1" si="9">AGO1+10</f>
        <v>60</v>
      </c>
      <c r="ALN1" s="321"/>
      <c r="ALO1" s="321"/>
      <c r="ALP1" s="321"/>
      <c r="ALQ1" s="321"/>
      <c r="ALR1" s="321"/>
      <c r="ALS1" s="321"/>
      <c r="ALT1" s="321"/>
      <c r="ALU1" s="322"/>
      <c r="ALV1" s="322"/>
      <c r="ALW1" s="322"/>
      <c r="ALX1" s="322"/>
      <c r="ALY1" s="322"/>
      <c r="ALZ1" s="322"/>
      <c r="AMA1" s="322"/>
      <c r="AMB1" s="321"/>
      <c r="AMC1" s="321"/>
      <c r="AMD1" s="321"/>
      <c r="AME1" s="321"/>
      <c r="AMF1" s="321"/>
      <c r="AMG1" s="321"/>
      <c r="AMH1" s="321"/>
      <c r="AMI1" s="321"/>
      <c r="AMJ1" s="321"/>
      <c r="AMK1" s="321">
        <f t="shared" ref="AMK1" si="10">AHM1+1</f>
        <v>9</v>
      </c>
      <c r="AML1" s="321" t="s">
        <v>157</v>
      </c>
      <c r="AMM1" s="321"/>
      <c r="AMN1" s="321"/>
      <c r="AMO1" s="321"/>
      <c r="AMP1" s="321"/>
      <c r="AMQ1" s="321"/>
      <c r="AMR1" s="321"/>
      <c r="AMS1" s="321"/>
      <c r="AMT1" s="321"/>
      <c r="AMU1" s="321"/>
      <c r="AMV1" s="321"/>
      <c r="AMW1" s="321"/>
      <c r="AMX1" s="321"/>
      <c r="AMY1" s="321"/>
      <c r="AMZ1" s="321"/>
      <c r="ANA1" s="321"/>
      <c r="ANB1" s="321"/>
      <c r="ANC1" s="321"/>
      <c r="AND1" s="321"/>
      <c r="ANE1" s="321"/>
      <c r="ANF1" s="321"/>
      <c r="ANG1" s="321"/>
      <c r="ANH1" s="321"/>
      <c r="ANI1" s="321"/>
      <c r="ANJ1" s="321"/>
      <c r="ANK1" s="321"/>
      <c r="ANL1" s="321"/>
      <c r="ANM1" s="321"/>
      <c r="ANN1" s="321"/>
      <c r="ANO1" s="321"/>
      <c r="ANP1" s="321"/>
      <c r="ANQ1" s="321" t="s">
        <v>39</v>
      </c>
      <c r="ANR1" s="321"/>
      <c r="ANS1" s="321"/>
      <c r="ANT1" s="321"/>
      <c r="ANU1" s="321"/>
      <c r="ANV1" s="321"/>
      <c r="ANW1" s="321"/>
      <c r="ANX1" s="321"/>
      <c r="ANY1" s="321"/>
      <c r="ANZ1" s="321"/>
      <c r="AOA1" s="321"/>
      <c r="AOB1" s="321"/>
      <c r="AOC1" s="321"/>
      <c r="AOD1" s="321"/>
      <c r="AOE1" s="321"/>
      <c r="AOF1" s="321"/>
      <c r="AOG1" s="321"/>
      <c r="AOH1" s="321"/>
      <c r="AOI1" s="321"/>
      <c r="AOJ1" s="321"/>
      <c r="AOK1" s="321"/>
      <c r="AOL1" s="321"/>
      <c r="AOM1" s="321"/>
      <c r="AON1" s="321"/>
      <c r="AOO1" s="321"/>
      <c r="AOP1" s="321"/>
      <c r="AOQ1" s="321">
        <f>COLUMN()</f>
        <v>1083</v>
      </c>
      <c r="AOR1" s="321"/>
      <c r="AOS1" s="321"/>
      <c r="AOT1" s="321"/>
      <c r="AOU1" s="321"/>
      <c r="AOV1" s="321"/>
      <c r="AOW1" s="321"/>
      <c r="AOX1" s="321"/>
      <c r="AOY1" s="321"/>
      <c r="AOZ1" s="321"/>
      <c r="APA1" s="321"/>
      <c r="APB1" s="321"/>
      <c r="APC1" s="321"/>
      <c r="APD1" s="321"/>
      <c r="APE1" s="321"/>
      <c r="APF1" s="321"/>
      <c r="APG1" s="321"/>
      <c r="APH1" s="321"/>
      <c r="API1" s="321"/>
      <c r="APJ1" s="321"/>
      <c r="APK1" s="321"/>
      <c r="APL1" s="321"/>
      <c r="APM1" s="321"/>
      <c r="APN1" s="321"/>
      <c r="APO1" s="321"/>
      <c r="APP1" s="321"/>
      <c r="APQ1" s="321"/>
      <c r="APR1" s="321"/>
      <c r="APS1" s="321"/>
      <c r="APT1" s="321"/>
      <c r="APU1" s="321"/>
      <c r="APV1" s="321"/>
      <c r="APW1" s="321"/>
      <c r="APX1" s="321"/>
      <c r="APY1" s="321"/>
      <c r="APZ1" s="321"/>
      <c r="AQA1" s="321"/>
      <c r="AQB1" s="321"/>
      <c r="AQC1" s="321"/>
      <c r="AQD1" s="321"/>
      <c r="AQE1" s="321"/>
      <c r="AQF1" s="321"/>
      <c r="AQG1" s="321"/>
      <c r="AQH1" s="321"/>
      <c r="AQI1" s="321"/>
      <c r="AQJ1" s="321"/>
      <c r="AQK1" s="321">
        <f t="shared" ref="AQK1" si="11">ALM1+10</f>
        <v>70</v>
      </c>
      <c r="AQL1" s="321"/>
      <c r="AQM1" s="321"/>
      <c r="AQN1" s="321"/>
      <c r="AQO1" s="321"/>
      <c r="AQP1" s="321"/>
      <c r="AQQ1" s="321"/>
      <c r="AQR1" s="321"/>
      <c r="AQS1" s="322"/>
      <c r="AQT1" s="322"/>
      <c r="AQU1" s="322"/>
      <c r="AQV1" s="322"/>
      <c r="AQW1" s="322"/>
      <c r="AQX1" s="322"/>
      <c r="AQY1" s="322"/>
      <c r="AQZ1" s="321"/>
      <c r="ARA1" s="321"/>
      <c r="ARB1" s="321"/>
      <c r="ARC1" s="321"/>
      <c r="ARD1" s="321"/>
      <c r="ARE1" s="321"/>
      <c r="ARF1" s="321"/>
      <c r="ARG1" s="321"/>
      <c r="ARH1" s="321"/>
      <c r="ARI1" s="321">
        <f t="shared" ref="ARI1" si="12">AMK1+1</f>
        <v>10</v>
      </c>
      <c r="ARJ1" s="321" t="s">
        <v>157</v>
      </c>
      <c r="ARK1" s="321"/>
      <c r="ARL1" s="321"/>
      <c r="ARM1" s="321"/>
      <c r="ARN1" s="321"/>
      <c r="ARO1" s="321"/>
      <c r="ARP1" s="321"/>
      <c r="ARQ1" s="321"/>
      <c r="ARR1" s="321"/>
      <c r="ARS1" s="321"/>
      <c r="ART1" s="321"/>
      <c r="ARU1" s="321"/>
      <c r="ARV1" s="321"/>
      <c r="ARW1" s="321"/>
      <c r="ARX1" s="321"/>
      <c r="ARY1" s="321"/>
      <c r="ARZ1" s="321"/>
      <c r="ASA1" s="321"/>
      <c r="ASB1" s="321"/>
      <c r="ASC1" s="321"/>
      <c r="ASD1" s="321"/>
      <c r="ASE1" s="321"/>
      <c r="ASF1" s="321"/>
      <c r="ASG1" s="321"/>
      <c r="ASH1" s="321"/>
      <c r="ASI1" s="321"/>
      <c r="ASJ1" s="321"/>
      <c r="ASK1" s="321"/>
      <c r="ASL1" s="321"/>
      <c r="ASM1" s="321"/>
      <c r="ASN1" s="321"/>
      <c r="ASO1" s="321" t="s">
        <v>39</v>
      </c>
      <c r="ASP1" s="321"/>
      <c r="ASQ1" s="321"/>
      <c r="ASR1" s="321"/>
      <c r="ASS1" s="321"/>
      <c r="AST1" s="321"/>
      <c r="ASU1" s="321"/>
      <c r="ASV1" s="321"/>
      <c r="ASW1" s="321"/>
      <c r="ASX1" s="321"/>
      <c r="ASY1" s="321"/>
      <c r="ASZ1" s="321"/>
      <c r="ATA1" s="321"/>
      <c r="ATB1" s="321"/>
      <c r="ATC1" s="321"/>
      <c r="ATD1" s="321"/>
      <c r="ATE1" s="321"/>
      <c r="ATF1" s="321"/>
      <c r="ATG1" s="321"/>
      <c r="ATH1" s="321"/>
      <c r="ATI1" s="321"/>
      <c r="ATJ1" s="321"/>
      <c r="ATK1" s="321"/>
      <c r="ATL1" s="321"/>
      <c r="ATM1" s="321"/>
      <c r="ATN1" s="321"/>
      <c r="ATO1" s="321">
        <f>COLUMN()</f>
        <v>1211</v>
      </c>
      <c r="ATP1" s="321"/>
      <c r="ATQ1" s="321"/>
      <c r="ATR1" s="321"/>
      <c r="ATS1" s="321"/>
      <c r="ATT1" s="321"/>
      <c r="ATU1" s="321"/>
      <c r="ATV1" s="321"/>
      <c r="ATW1" s="321"/>
      <c r="ATX1" s="321"/>
      <c r="ATY1" s="321"/>
      <c r="ATZ1" s="321"/>
      <c r="AUA1" s="321"/>
      <c r="AUB1" s="321"/>
      <c r="AUC1" s="321"/>
      <c r="AUD1" s="321"/>
      <c r="AUE1" s="321"/>
      <c r="AUF1" s="321"/>
      <c r="AUG1" s="321"/>
      <c r="AUH1" s="321"/>
      <c r="AUI1" s="321"/>
      <c r="AUJ1" s="321"/>
      <c r="AUK1" s="321"/>
      <c r="AUL1" s="321"/>
      <c r="AUM1" s="321"/>
      <c r="AUN1" s="321"/>
      <c r="AUO1" s="321"/>
      <c r="AUP1" s="321"/>
      <c r="AUQ1" s="321"/>
      <c r="AUR1" s="321"/>
      <c r="AUS1" s="321"/>
      <c r="AUT1" s="321"/>
      <c r="AUU1" s="321"/>
      <c r="AUV1" s="321"/>
      <c r="AUW1" s="321"/>
      <c r="AUX1" s="321"/>
      <c r="AUY1" s="321"/>
      <c r="AUZ1" s="321"/>
      <c r="AVA1" s="321"/>
      <c r="AVB1" s="321"/>
      <c r="AVC1" s="321"/>
      <c r="AVD1" s="321"/>
      <c r="AVE1" s="321"/>
      <c r="AVF1" s="321"/>
      <c r="AVG1" s="321"/>
      <c r="AVH1" s="321"/>
      <c r="AVI1" s="321">
        <f t="shared" ref="AVI1" si="13">AQK1+10</f>
        <v>80</v>
      </c>
      <c r="AVJ1" s="321"/>
      <c r="AVK1" s="321"/>
      <c r="AVL1" s="321"/>
      <c r="AVM1" s="321"/>
      <c r="AVN1" s="321"/>
      <c r="AVO1" s="321"/>
      <c r="AVP1" s="321"/>
      <c r="AVQ1" s="322"/>
      <c r="AVR1" s="322"/>
      <c r="AVS1" s="322"/>
      <c r="AVT1" s="322"/>
      <c r="AVU1" s="322"/>
      <c r="AVV1" s="322"/>
      <c r="AVW1" s="322"/>
      <c r="AVX1" s="321"/>
      <c r="AVY1" s="321"/>
      <c r="AVZ1" s="321"/>
      <c r="AWA1" s="321"/>
      <c r="AWB1" s="321"/>
      <c r="AWC1" s="321"/>
      <c r="AWD1" s="321"/>
      <c r="AWE1" s="321"/>
      <c r="AWF1" s="321"/>
      <c r="AWG1" s="321">
        <f t="shared" ref="AWG1" si="14">ARI1+1</f>
        <v>11</v>
      </c>
      <c r="AWH1" s="321" t="s">
        <v>157</v>
      </c>
      <c r="AWI1" s="321"/>
      <c r="AWJ1" s="321"/>
      <c r="AWK1" s="321"/>
      <c r="AWL1" s="321"/>
      <c r="AWM1" s="321"/>
      <c r="AWN1" s="321"/>
      <c r="AWO1" s="321"/>
      <c r="AWP1" s="321"/>
      <c r="AWQ1" s="321"/>
      <c r="AWR1" s="321"/>
      <c r="AWS1" s="321"/>
      <c r="AWT1" s="321"/>
      <c r="AWU1" s="321"/>
      <c r="AWV1" s="321"/>
      <c r="AWW1" s="321"/>
      <c r="AWX1" s="321"/>
      <c r="AWY1" s="321"/>
      <c r="AWZ1" s="321"/>
      <c r="AXA1" s="321"/>
      <c r="AXB1" s="321"/>
      <c r="AXC1" s="321"/>
      <c r="AXD1" s="321"/>
      <c r="AXE1" s="321"/>
      <c r="AXF1" s="321"/>
      <c r="AXG1" s="321"/>
      <c r="AXH1" s="321"/>
      <c r="AXI1" s="321"/>
      <c r="AXJ1" s="321"/>
      <c r="AXK1" s="321"/>
      <c r="AXL1" s="321"/>
      <c r="AXM1" s="321" t="s">
        <v>39</v>
      </c>
      <c r="AXN1" s="321"/>
      <c r="AXO1" s="321"/>
      <c r="AXP1" s="321"/>
      <c r="AXQ1" s="321"/>
      <c r="AXR1" s="321"/>
      <c r="AXS1" s="321"/>
      <c r="AXT1" s="321"/>
      <c r="AXU1" s="321"/>
      <c r="AXV1" s="321"/>
      <c r="AXW1" s="321"/>
      <c r="AXX1" s="321"/>
      <c r="AXY1" s="321"/>
      <c r="AXZ1" s="321"/>
      <c r="AYA1" s="321"/>
      <c r="AYB1" s="321"/>
      <c r="AYC1" s="321"/>
      <c r="AYD1" s="321"/>
      <c r="AYE1" s="321"/>
      <c r="AYF1" s="321"/>
      <c r="AYG1" s="321"/>
      <c r="AYH1" s="321"/>
      <c r="AYI1" s="321"/>
      <c r="AYJ1" s="321"/>
      <c r="AYK1" s="321"/>
      <c r="AYL1" s="321"/>
      <c r="AYM1" s="321">
        <f>COLUMN()</f>
        <v>1339</v>
      </c>
      <c r="AYN1" s="321"/>
      <c r="AYO1" s="321"/>
      <c r="AYP1" s="321"/>
      <c r="AYQ1" s="321"/>
      <c r="AYR1" s="321"/>
      <c r="AYS1" s="321"/>
      <c r="AYT1" s="321"/>
      <c r="AYU1" s="321"/>
      <c r="AYV1" s="321"/>
      <c r="AYW1" s="321"/>
      <c r="AYX1" s="321"/>
      <c r="AYY1" s="321"/>
      <c r="AYZ1" s="321"/>
      <c r="AZA1" s="321"/>
      <c r="AZB1" s="321"/>
      <c r="AZC1" s="321"/>
      <c r="AZD1" s="321"/>
      <c r="AZE1" s="321"/>
      <c r="AZF1" s="321"/>
      <c r="AZG1" s="321"/>
      <c r="AZH1" s="321"/>
      <c r="AZI1" s="321"/>
      <c r="AZJ1" s="321"/>
      <c r="AZK1" s="321"/>
      <c r="AZL1" s="321"/>
      <c r="AZM1" s="321"/>
      <c r="AZN1" s="321"/>
      <c r="AZO1" s="321"/>
      <c r="AZP1" s="321"/>
      <c r="AZQ1" s="321"/>
      <c r="AZR1" s="321"/>
      <c r="AZS1" s="321"/>
      <c r="AZT1" s="321"/>
      <c r="AZU1" s="321"/>
      <c r="AZV1" s="321"/>
      <c r="AZW1" s="321"/>
      <c r="AZX1" s="321"/>
      <c r="AZY1" s="321"/>
      <c r="AZZ1" s="321"/>
      <c r="BAA1" s="321"/>
      <c r="BAB1" s="321"/>
      <c r="BAC1" s="321"/>
      <c r="BAD1" s="321"/>
      <c r="BAE1" s="321"/>
      <c r="BAF1" s="321"/>
      <c r="BAG1" s="321">
        <f t="shared" ref="BAG1" si="15">AVI1+10</f>
        <v>90</v>
      </c>
      <c r="BAH1" s="321"/>
      <c r="BAI1" s="321"/>
      <c r="BAJ1" s="321"/>
      <c r="BAK1" s="321"/>
      <c r="BAL1" s="321"/>
      <c r="BAM1" s="321"/>
      <c r="BAN1" s="321"/>
      <c r="BAO1" s="322"/>
      <c r="BAP1" s="322"/>
      <c r="BAQ1" s="322"/>
      <c r="BAR1" s="322"/>
      <c r="BAS1" s="322"/>
      <c r="BAT1" s="322"/>
      <c r="BAU1" s="322"/>
      <c r="BAV1" s="321"/>
      <c r="BAW1" s="321"/>
      <c r="BAX1" s="321"/>
      <c r="BAY1" s="321"/>
      <c r="BAZ1" s="321"/>
      <c r="BBA1" s="321"/>
      <c r="BBB1" s="321"/>
      <c r="BBC1" s="321"/>
      <c r="BBD1" s="321"/>
      <c r="BBE1" s="321">
        <f t="shared" ref="BBE1" si="16">AWG1+1</f>
        <v>12</v>
      </c>
      <c r="BBF1" s="321" t="s">
        <v>157</v>
      </c>
      <c r="BBG1" s="321"/>
      <c r="BBH1" s="321"/>
      <c r="BBI1" s="321"/>
      <c r="BBJ1" s="321"/>
      <c r="BBK1" s="321"/>
      <c r="BBL1" s="321"/>
      <c r="BBM1" s="321"/>
      <c r="BBN1" s="321"/>
      <c r="BBO1" s="321"/>
      <c r="BBP1" s="321"/>
      <c r="BBQ1" s="321"/>
      <c r="BBR1" s="321"/>
      <c r="BBS1" s="321"/>
      <c r="BBT1" s="321"/>
      <c r="BBU1" s="321"/>
      <c r="BBV1" s="321"/>
      <c r="BBW1" s="321"/>
      <c r="BBX1" s="321"/>
      <c r="BBY1" s="321"/>
      <c r="BBZ1" s="321"/>
      <c r="BCA1" s="321"/>
      <c r="BCB1" s="321"/>
      <c r="BCC1" s="321"/>
      <c r="BCD1" s="321"/>
      <c r="BCE1" s="321"/>
      <c r="BCF1" s="321"/>
      <c r="BCG1" s="321"/>
      <c r="BCH1" s="321"/>
      <c r="BCI1" s="321"/>
      <c r="BCJ1" s="321"/>
      <c r="BCK1" s="321" t="s">
        <v>39</v>
      </c>
      <c r="BCL1" s="321"/>
      <c r="BCM1" s="321"/>
      <c r="BCN1" s="321"/>
      <c r="BCO1" s="321"/>
      <c r="BCP1" s="321"/>
      <c r="BCQ1" s="321"/>
      <c r="BCR1" s="321"/>
      <c r="BCS1" s="321"/>
      <c r="BCT1" s="321"/>
      <c r="BCU1" s="321"/>
      <c r="BCV1" s="321"/>
      <c r="BCW1" s="321"/>
      <c r="BCX1" s="321"/>
      <c r="BCY1" s="321"/>
      <c r="BCZ1" s="321"/>
      <c r="BDA1" s="321"/>
      <c r="BDB1" s="321"/>
      <c r="BDC1" s="321"/>
      <c r="BDD1" s="321"/>
      <c r="BDE1" s="321"/>
      <c r="BDF1" s="321"/>
      <c r="BDG1" s="321"/>
      <c r="BDH1" s="321"/>
      <c r="BDI1" s="321"/>
      <c r="BDJ1" s="321"/>
      <c r="BDK1" s="321">
        <f>COLUMN()</f>
        <v>1467</v>
      </c>
      <c r="BDL1" s="321"/>
      <c r="BDM1" s="321"/>
      <c r="BDN1" s="321"/>
      <c r="BDO1" s="321"/>
      <c r="BDP1" s="321"/>
      <c r="BDQ1" s="321"/>
      <c r="BDR1" s="321"/>
      <c r="BDS1" s="321"/>
      <c r="BDT1" s="321"/>
      <c r="BDU1" s="321"/>
      <c r="BDV1" s="321"/>
      <c r="BDW1" s="321"/>
      <c r="BDX1" s="321"/>
      <c r="BDY1" s="321"/>
      <c r="BDZ1" s="321"/>
      <c r="BEA1" s="321"/>
      <c r="BEB1" s="321"/>
      <c r="BEC1" s="321"/>
      <c r="BED1" s="321"/>
      <c r="BEE1" s="321"/>
      <c r="BEF1" s="321"/>
      <c r="BEG1" s="321"/>
      <c r="BEH1" s="321"/>
      <c r="BEI1" s="321"/>
      <c r="BEJ1" s="321"/>
      <c r="BEK1" s="321"/>
      <c r="BEL1" s="321"/>
      <c r="BEM1" s="321"/>
      <c r="BEN1" s="321"/>
      <c r="BEO1" s="321"/>
      <c r="BEP1" s="321"/>
      <c r="BEQ1" s="321"/>
      <c r="BER1" s="321"/>
      <c r="BES1" s="321"/>
      <c r="BET1" s="321"/>
      <c r="BEU1" s="321"/>
      <c r="BEV1" s="321"/>
      <c r="BEW1" s="321"/>
      <c r="BEX1" s="321"/>
      <c r="BEY1" s="321"/>
      <c r="BEZ1" s="321"/>
      <c r="BFA1" s="321"/>
      <c r="BFB1" s="321"/>
      <c r="BFC1" s="321"/>
      <c r="BFD1" s="321"/>
      <c r="BFE1" s="321">
        <f t="shared" ref="BFE1" si="17">BAG1+10</f>
        <v>100</v>
      </c>
      <c r="BFF1" s="321"/>
      <c r="BFG1" s="321"/>
      <c r="BFH1" s="321"/>
      <c r="BFI1" s="321"/>
      <c r="BFJ1" s="321"/>
      <c r="BFK1" s="321"/>
      <c r="BFL1" s="321"/>
      <c r="BFM1" s="322"/>
      <c r="BFN1" s="322"/>
      <c r="BFO1" s="322"/>
      <c r="BFP1" s="322"/>
      <c r="BFQ1" s="322"/>
      <c r="BFR1" s="322"/>
      <c r="BFS1" s="322"/>
      <c r="BFT1" s="321"/>
      <c r="BFU1" s="321"/>
      <c r="BFV1" s="321"/>
      <c r="BFW1" s="321"/>
      <c r="BFX1" s="321"/>
      <c r="BFY1" s="321"/>
      <c r="BFZ1" s="321"/>
      <c r="BGA1" s="321"/>
      <c r="BGB1" s="321"/>
    </row>
    <row r="2" spans="1:1536" ht="13.8" x14ac:dyDescent="0.3">
      <c r="A2" s="321"/>
      <c r="B2" s="321"/>
      <c r="C2" s="321"/>
      <c r="D2" s="321"/>
      <c r="E2" s="321"/>
      <c r="F2" s="321"/>
      <c r="G2" s="321"/>
      <c r="H2" s="321"/>
      <c r="I2" s="321"/>
      <c r="J2" s="321"/>
      <c r="K2" s="321"/>
      <c r="L2" s="321"/>
      <c r="M2" s="321"/>
      <c r="N2" s="321"/>
      <c r="O2" s="321"/>
      <c r="P2" s="321"/>
      <c r="Q2" s="321"/>
      <c r="R2" s="321"/>
      <c r="S2" s="321"/>
      <c r="T2" s="321"/>
      <c r="U2" s="321" t="s">
        <v>49</v>
      </c>
      <c r="V2" s="321"/>
      <c r="W2" s="321"/>
      <c r="X2" s="321"/>
      <c r="Y2" s="321"/>
      <c r="Z2" s="321"/>
      <c r="AA2" s="321"/>
      <c r="AB2" s="321"/>
      <c r="AC2" s="321"/>
      <c r="AD2" s="321"/>
      <c r="AE2" s="321"/>
      <c r="AF2" s="321"/>
      <c r="AG2" s="321">
        <v>1</v>
      </c>
      <c r="AH2" s="321">
        <v>2</v>
      </c>
      <c r="AI2" s="321">
        <v>3</v>
      </c>
      <c r="AJ2" s="321">
        <v>5</v>
      </c>
      <c r="AK2" s="321">
        <v>6</v>
      </c>
      <c r="AL2" s="321">
        <v>9</v>
      </c>
      <c r="AM2" s="321"/>
      <c r="AN2" s="321"/>
      <c r="AO2" s="321" t="s">
        <v>30</v>
      </c>
      <c r="AP2" s="321"/>
      <c r="AQ2" s="321"/>
      <c r="AR2" s="321"/>
      <c r="AS2" s="321"/>
      <c r="AT2" s="321"/>
      <c r="AU2" s="321"/>
      <c r="AV2" s="321"/>
      <c r="AW2" s="321"/>
      <c r="AX2" s="321"/>
      <c r="AY2" s="321"/>
      <c r="AZ2" s="321"/>
      <c r="BA2" s="321"/>
      <c r="BB2" s="321"/>
      <c r="BC2" s="321"/>
      <c r="BD2" s="321"/>
      <c r="BE2" s="321"/>
      <c r="BF2" s="321"/>
      <c r="BG2" s="321"/>
      <c r="BH2" s="321"/>
      <c r="BI2" s="321" t="s">
        <v>34</v>
      </c>
      <c r="BJ2" s="321"/>
      <c r="BK2" s="321"/>
      <c r="BL2" s="321"/>
      <c r="BM2" s="321"/>
      <c r="BN2" s="321"/>
      <c r="BO2" s="321"/>
      <c r="BP2" s="321"/>
      <c r="BQ2" s="321"/>
      <c r="BR2" s="321"/>
      <c r="BS2" s="321"/>
      <c r="BT2" s="321"/>
      <c r="BU2" s="321"/>
      <c r="BV2" s="321"/>
      <c r="BW2" s="321"/>
      <c r="BX2" s="321"/>
      <c r="BY2" s="321"/>
      <c r="BZ2" s="321"/>
      <c r="CA2" s="321"/>
      <c r="CB2" s="321"/>
      <c r="CC2" s="321" t="s">
        <v>35</v>
      </c>
      <c r="CD2" s="321"/>
      <c r="CE2" s="321"/>
      <c r="CF2" s="321"/>
      <c r="CG2" s="321"/>
      <c r="CH2" s="321"/>
      <c r="CI2" s="321"/>
      <c r="CJ2" s="321"/>
      <c r="CK2" s="321"/>
      <c r="CL2" s="321"/>
      <c r="CM2" s="321"/>
      <c r="CN2" s="321"/>
      <c r="CO2" s="321"/>
      <c r="CP2" s="321"/>
      <c r="CQ2" s="321"/>
      <c r="CR2" s="321"/>
      <c r="CS2" s="321"/>
      <c r="CT2" s="321"/>
      <c r="CU2" s="321"/>
      <c r="CV2" s="321"/>
      <c r="CW2" s="321"/>
      <c r="CX2" s="321"/>
      <c r="CY2" s="321"/>
      <c r="CZ2" s="321"/>
      <c r="DA2" s="321" t="s">
        <v>19</v>
      </c>
      <c r="DB2" s="321" t="s">
        <v>20</v>
      </c>
      <c r="DC2" s="321"/>
      <c r="DD2" s="321"/>
      <c r="DE2" s="321"/>
      <c r="DF2" s="321"/>
      <c r="DG2" s="321"/>
      <c r="DH2" s="321"/>
      <c r="DI2" s="322" t="s">
        <v>12</v>
      </c>
      <c r="DJ2" s="322" t="s">
        <v>13</v>
      </c>
      <c r="DK2" s="322" t="s">
        <v>14</v>
      </c>
      <c r="DL2" s="322" t="s">
        <v>19</v>
      </c>
      <c r="DM2" s="322" t="s">
        <v>20</v>
      </c>
      <c r="DN2" s="322" t="s">
        <v>32</v>
      </c>
      <c r="DO2" s="322" t="s">
        <v>22</v>
      </c>
      <c r="DP2" s="321" t="s">
        <v>38</v>
      </c>
      <c r="DQ2" s="321" t="s">
        <v>97</v>
      </c>
      <c r="DR2" s="321" t="s">
        <v>98</v>
      </c>
      <c r="DS2" s="321" t="s">
        <v>99</v>
      </c>
      <c r="DT2" s="321" t="s">
        <v>100</v>
      </c>
      <c r="DU2" s="321"/>
      <c r="DV2" s="321"/>
      <c r="DW2" s="321"/>
      <c r="DX2" s="321"/>
      <c r="DY2" s="321"/>
      <c r="DZ2" s="321"/>
      <c r="EA2" s="321"/>
      <c r="EB2" s="321"/>
      <c r="EC2" s="321"/>
      <c r="ED2" s="321"/>
      <c r="EE2" s="321"/>
      <c r="EF2" s="321"/>
      <c r="EG2" s="321"/>
      <c r="EH2" s="321"/>
      <c r="EI2" s="321"/>
      <c r="EJ2" s="321"/>
      <c r="EK2" s="321"/>
      <c r="EL2" s="321"/>
      <c r="EM2" s="321"/>
      <c r="EN2" s="321"/>
      <c r="EO2" s="321"/>
      <c r="EP2" s="321"/>
      <c r="EQ2" s="321"/>
      <c r="ER2" s="321"/>
      <c r="ES2" s="321" t="s">
        <v>49</v>
      </c>
      <c r="ET2" s="321"/>
      <c r="EU2" s="321"/>
      <c r="EV2" s="321"/>
      <c r="EW2" s="321"/>
      <c r="EX2" s="321"/>
      <c r="EY2" s="321"/>
      <c r="EZ2" s="321"/>
      <c r="FA2" s="321"/>
      <c r="FB2" s="321"/>
      <c r="FC2" s="321"/>
      <c r="FD2" s="321"/>
      <c r="FE2" s="321">
        <v>1</v>
      </c>
      <c r="FF2" s="321">
        <v>2</v>
      </c>
      <c r="FG2" s="321">
        <v>3</v>
      </c>
      <c r="FH2" s="321">
        <v>5</v>
      </c>
      <c r="FI2" s="321">
        <v>6</v>
      </c>
      <c r="FJ2" s="321">
        <v>9</v>
      </c>
      <c r="FK2" s="321"/>
      <c r="FL2" s="321"/>
      <c r="FM2" s="321" t="s">
        <v>30</v>
      </c>
      <c r="FN2" s="321"/>
      <c r="FO2" s="321"/>
      <c r="FP2" s="321"/>
      <c r="FQ2" s="321"/>
      <c r="FR2" s="321"/>
      <c r="FS2" s="321"/>
      <c r="FT2" s="321"/>
      <c r="FU2" s="321"/>
      <c r="FV2" s="321"/>
      <c r="FW2" s="321"/>
      <c r="FX2" s="321"/>
      <c r="FY2" s="321"/>
      <c r="FZ2" s="321"/>
      <c r="GA2" s="321"/>
      <c r="GB2" s="321"/>
      <c r="GC2" s="321"/>
      <c r="GD2" s="321"/>
      <c r="GE2" s="321"/>
      <c r="GF2" s="321"/>
      <c r="GG2" s="321" t="s">
        <v>34</v>
      </c>
      <c r="GH2" s="321"/>
      <c r="GI2" s="321"/>
      <c r="GJ2" s="321"/>
      <c r="GK2" s="321"/>
      <c r="GL2" s="321"/>
      <c r="GM2" s="321"/>
      <c r="GN2" s="321"/>
      <c r="GO2" s="321"/>
      <c r="GP2" s="321"/>
      <c r="GQ2" s="321"/>
      <c r="GR2" s="321"/>
      <c r="GS2" s="321"/>
      <c r="GT2" s="321"/>
      <c r="GU2" s="321"/>
      <c r="GV2" s="321"/>
      <c r="GW2" s="321"/>
      <c r="GX2" s="321"/>
      <c r="GY2" s="321"/>
      <c r="GZ2" s="321"/>
      <c r="HA2" s="321" t="s">
        <v>35</v>
      </c>
      <c r="HB2" s="321"/>
      <c r="HC2" s="321"/>
      <c r="HD2" s="321"/>
      <c r="HE2" s="321"/>
      <c r="HF2" s="321"/>
      <c r="HG2" s="321"/>
      <c r="HH2" s="321"/>
      <c r="HI2" s="321"/>
      <c r="HJ2" s="321"/>
      <c r="HK2" s="321"/>
      <c r="HL2" s="321"/>
      <c r="HM2" s="321"/>
      <c r="HN2" s="321"/>
      <c r="HO2" s="321"/>
      <c r="HP2" s="321"/>
      <c r="HQ2" s="321"/>
      <c r="HR2" s="321"/>
      <c r="HS2" s="321"/>
      <c r="HT2" s="321"/>
      <c r="HU2" s="321"/>
      <c r="HV2" s="321"/>
      <c r="HW2" s="321"/>
      <c r="HX2" s="321"/>
      <c r="HY2" s="321" t="s">
        <v>19</v>
      </c>
      <c r="HZ2" s="321" t="s">
        <v>20</v>
      </c>
      <c r="IA2" s="321"/>
      <c r="IB2" s="321"/>
      <c r="IC2" s="321"/>
      <c r="ID2" s="321"/>
      <c r="IE2" s="321"/>
      <c r="IF2" s="321"/>
      <c r="IG2" s="322" t="s">
        <v>12</v>
      </c>
      <c r="IH2" s="322" t="s">
        <v>13</v>
      </c>
      <c r="II2" s="322" t="s">
        <v>14</v>
      </c>
      <c r="IJ2" s="322" t="s">
        <v>19</v>
      </c>
      <c r="IK2" s="322" t="s">
        <v>20</v>
      </c>
      <c r="IL2" s="322" t="s">
        <v>32</v>
      </c>
      <c r="IM2" s="322" t="s">
        <v>22</v>
      </c>
      <c r="IN2" s="321" t="s">
        <v>38</v>
      </c>
      <c r="IO2" s="321" t="s">
        <v>97</v>
      </c>
      <c r="IP2" s="321" t="s">
        <v>98</v>
      </c>
      <c r="IQ2" s="321" t="s">
        <v>99</v>
      </c>
      <c r="IR2" s="321" t="s">
        <v>100</v>
      </c>
      <c r="IS2" s="321"/>
      <c r="IT2" s="321"/>
      <c r="IU2" s="321"/>
      <c r="IV2" s="321"/>
      <c r="IW2" s="321"/>
      <c r="IX2" s="321"/>
      <c r="IY2" s="321"/>
      <c r="IZ2" s="321"/>
      <c r="JA2" s="321"/>
      <c r="JB2" s="321"/>
      <c r="JC2" s="321"/>
      <c r="JD2" s="321"/>
      <c r="JE2" s="321"/>
      <c r="JF2" s="321"/>
      <c r="JG2" s="321"/>
      <c r="JH2" s="321"/>
      <c r="JI2" s="321"/>
      <c r="JJ2" s="321"/>
      <c r="JK2" s="321"/>
      <c r="JL2" s="321"/>
      <c r="JM2" s="321"/>
      <c r="JN2" s="321"/>
      <c r="JO2" s="321"/>
      <c r="JP2" s="321"/>
      <c r="JQ2" s="321" t="s">
        <v>49</v>
      </c>
      <c r="JR2" s="321"/>
      <c r="JS2" s="321"/>
      <c r="JT2" s="321"/>
      <c r="JU2" s="321"/>
      <c r="JV2" s="321"/>
      <c r="JW2" s="321"/>
      <c r="JX2" s="321"/>
      <c r="JY2" s="321"/>
      <c r="JZ2" s="321"/>
      <c r="KA2" s="321"/>
      <c r="KB2" s="321"/>
      <c r="KC2" s="321">
        <v>1</v>
      </c>
      <c r="KD2" s="321">
        <v>2</v>
      </c>
      <c r="KE2" s="321">
        <v>3</v>
      </c>
      <c r="KF2" s="321">
        <v>5</v>
      </c>
      <c r="KG2" s="321">
        <v>6</v>
      </c>
      <c r="KH2" s="321">
        <v>9</v>
      </c>
      <c r="KI2" s="321"/>
      <c r="KJ2" s="321"/>
      <c r="KK2" s="321" t="s">
        <v>30</v>
      </c>
      <c r="KL2" s="321"/>
      <c r="KM2" s="321"/>
      <c r="KN2" s="321"/>
      <c r="KO2" s="321"/>
      <c r="KP2" s="321"/>
      <c r="KQ2" s="321"/>
      <c r="KR2" s="321"/>
      <c r="KS2" s="321"/>
      <c r="KT2" s="321"/>
      <c r="KU2" s="321"/>
      <c r="KV2" s="321"/>
      <c r="KW2" s="321"/>
      <c r="KX2" s="321"/>
      <c r="KY2" s="321"/>
      <c r="KZ2" s="321"/>
      <c r="LA2" s="321"/>
      <c r="LB2" s="321"/>
      <c r="LC2" s="321"/>
      <c r="LD2" s="321"/>
      <c r="LE2" s="321" t="s">
        <v>34</v>
      </c>
      <c r="LF2" s="321"/>
      <c r="LG2" s="321"/>
      <c r="LH2" s="321"/>
      <c r="LI2" s="321"/>
      <c r="LJ2" s="321"/>
      <c r="LK2" s="321"/>
      <c r="LL2" s="321"/>
      <c r="LM2" s="321"/>
      <c r="LN2" s="321"/>
      <c r="LO2" s="321"/>
      <c r="LP2" s="321"/>
      <c r="LQ2" s="321"/>
      <c r="LR2" s="321"/>
      <c r="LS2" s="321"/>
      <c r="LT2" s="321"/>
      <c r="LU2" s="321"/>
      <c r="LV2" s="321"/>
      <c r="LW2" s="321"/>
      <c r="LX2" s="321"/>
      <c r="LY2" s="321" t="s">
        <v>35</v>
      </c>
      <c r="LZ2" s="321"/>
      <c r="MA2" s="321"/>
      <c r="MB2" s="321"/>
      <c r="MC2" s="321"/>
      <c r="MD2" s="321"/>
      <c r="ME2" s="321"/>
      <c r="MF2" s="321"/>
      <c r="MG2" s="321"/>
      <c r="MH2" s="321"/>
      <c r="MI2" s="321"/>
      <c r="MJ2" s="321"/>
      <c r="MK2" s="321"/>
      <c r="ML2" s="321"/>
      <c r="MM2" s="321"/>
      <c r="MN2" s="321"/>
      <c r="MO2" s="321"/>
      <c r="MP2" s="321"/>
      <c r="MQ2" s="321"/>
      <c r="MR2" s="321"/>
      <c r="MS2" s="321"/>
      <c r="MT2" s="321"/>
      <c r="MU2" s="321"/>
      <c r="MV2" s="321"/>
      <c r="MW2" s="321" t="s">
        <v>19</v>
      </c>
      <c r="MX2" s="321" t="s">
        <v>20</v>
      </c>
      <c r="MY2" s="321"/>
      <c r="MZ2" s="321"/>
      <c r="NA2" s="321"/>
      <c r="NB2" s="321"/>
      <c r="NC2" s="321"/>
      <c r="ND2" s="321"/>
      <c r="NE2" s="322" t="s">
        <v>12</v>
      </c>
      <c r="NF2" s="322" t="s">
        <v>13</v>
      </c>
      <c r="NG2" s="322" t="s">
        <v>14</v>
      </c>
      <c r="NH2" s="322" t="s">
        <v>19</v>
      </c>
      <c r="NI2" s="322" t="s">
        <v>20</v>
      </c>
      <c r="NJ2" s="322" t="s">
        <v>32</v>
      </c>
      <c r="NK2" s="322" t="s">
        <v>22</v>
      </c>
      <c r="NL2" s="321" t="s">
        <v>38</v>
      </c>
      <c r="NM2" s="321" t="s">
        <v>97</v>
      </c>
      <c r="NN2" s="321" t="s">
        <v>98</v>
      </c>
      <c r="NO2" s="321" t="s">
        <v>99</v>
      </c>
      <c r="NP2" s="321" t="s">
        <v>100</v>
      </c>
      <c r="NQ2" s="321"/>
      <c r="NR2" s="321"/>
      <c r="NS2" s="321"/>
      <c r="NT2" s="321"/>
      <c r="NU2" s="321"/>
      <c r="NV2" s="321"/>
      <c r="NW2" s="321"/>
      <c r="NX2" s="321"/>
      <c r="NY2" s="321"/>
      <c r="NZ2" s="321"/>
      <c r="OA2" s="321"/>
      <c r="OB2" s="321"/>
      <c r="OC2" s="321"/>
      <c r="OD2" s="321"/>
      <c r="OE2" s="321"/>
      <c r="OF2" s="321"/>
      <c r="OG2" s="321"/>
      <c r="OH2" s="321"/>
      <c r="OI2" s="321"/>
      <c r="OJ2" s="321"/>
      <c r="OK2" s="321"/>
      <c r="OL2" s="321"/>
      <c r="OM2" s="321"/>
      <c r="ON2" s="321"/>
      <c r="OO2" s="321" t="s">
        <v>49</v>
      </c>
      <c r="OP2" s="321"/>
      <c r="OQ2" s="321"/>
      <c r="OR2" s="321"/>
      <c r="OS2" s="321"/>
      <c r="OT2" s="321"/>
      <c r="OU2" s="321"/>
      <c r="OV2" s="321"/>
      <c r="OW2" s="321"/>
      <c r="OX2" s="321"/>
      <c r="OY2" s="321"/>
      <c r="OZ2" s="321"/>
      <c r="PA2" s="321">
        <v>1</v>
      </c>
      <c r="PB2" s="321">
        <v>2</v>
      </c>
      <c r="PC2" s="321">
        <v>3</v>
      </c>
      <c r="PD2" s="321">
        <v>5</v>
      </c>
      <c r="PE2" s="321">
        <v>6</v>
      </c>
      <c r="PF2" s="321">
        <v>9</v>
      </c>
      <c r="PG2" s="321"/>
      <c r="PH2" s="321"/>
      <c r="PI2" s="321" t="s">
        <v>30</v>
      </c>
      <c r="PJ2" s="321"/>
      <c r="PK2" s="321"/>
      <c r="PL2" s="321"/>
      <c r="PM2" s="321"/>
      <c r="PN2" s="321"/>
      <c r="PO2" s="321"/>
      <c r="PP2" s="321"/>
      <c r="PQ2" s="321"/>
      <c r="PR2" s="321"/>
      <c r="PS2" s="321"/>
      <c r="PT2" s="321"/>
      <c r="PU2" s="321"/>
      <c r="PV2" s="321"/>
      <c r="PW2" s="321"/>
      <c r="PX2" s="321"/>
      <c r="PY2" s="321"/>
      <c r="PZ2" s="321"/>
      <c r="QA2" s="321"/>
      <c r="QB2" s="321"/>
      <c r="QC2" s="321" t="s">
        <v>34</v>
      </c>
      <c r="QD2" s="321"/>
      <c r="QE2" s="321"/>
      <c r="QF2" s="321"/>
      <c r="QG2" s="321"/>
      <c r="QH2" s="321"/>
      <c r="QI2" s="321"/>
      <c r="QJ2" s="321"/>
      <c r="QK2" s="321"/>
      <c r="QL2" s="321"/>
      <c r="QM2" s="321"/>
      <c r="QN2" s="321"/>
      <c r="QO2" s="321"/>
      <c r="QP2" s="321"/>
      <c r="QQ2" s="321"/>
      <c r="QR2" s="321"/>
      <c r="QS2" s="321"/>
      <c r="QT2" s="321"/>
      <c r="QU2" s="321"/>
      <c r="QV2" s="321"/>
      <c r="QW2" s="321" t="s">
        <v>35</v>
      </c>
      <c r="QX2" s="321"/>
      <c r="QY2" s="321"/>
      <c r="QZ2" s="321"/>
      <c r="RA2" s="321"/>
      <c r="RB2" s="321"/>
      <c r="RC2" s="321"/>
      <c r="RD2" s="321"/>
      <c r="RE2" s="321"/>
      <c r="RF2" s="321"/>
      <c r="RG2" s="321"/>
      <c r="RH2" s="321"/>
      <c r="RI2" s="321"/>
      <c r="RJ2" s="321"/>
      <c r="RK2" s="321"/>
      <c r="RL2" s="321"/>
      <c r="RM2" s="321"/>
      <c r="RN2" s="321"/>
      <c r="RO2" s="321"/>
      <c r="RP2" s="321"/>
      <c r="RQ2" s="321"/>
      <c r="RR2" s="321"/>
      <c r="RS2" s="321"/>
      <c r="RT2" s="321"/>
      <c r="RU2" s="321" t="s">
        <v>19</v>
      </c>
      <c r="RV2" s="321" t="s">
        <v>20</v>
      </c>
      <c r="RW2" s="321"/>
      <c r="RX2" s="321"/>
      <c r="RY2" s="321"/>
      <c r="RZ2" s="321"/>
      <c r="SA2" s="321"/>
      <c r="SB2" s="321"/>
      <c r="SC2" s="322" t="s">
        <v>12</v>
      </c>
      <c r="SD2" s="322" t="s">
        <v>13</v>
      </c>
      <c r="SE2" s="322" t="s">
        <v>14</v>
      </c>
      <c r="SF2" s="322" t="s">
        <v>19</v>
      </c>
      <c r="SG2" s="322" t="s">
        <v>20</v>
      </c>
      <c r="SH2" s="322" t="s">
        <v>32</v>
      </c>
      <c r="SI2" s="322" t="s">
        <v>22</v>
      </c>
      <c r="SJ2" s="321" t="s">
        <v>38</v>
      </c>
      <c r="SK2" s="321" t="s">
        <v>97</v>
      </c>
      <c r="SL2" s="321" t="s">
        <v>98</v>
      </c>
      <c r="SM2" s="321" t="s">
        <v>99</v>
      </c>
      <c r="SN2" s="321" t="s">
        <v>100</v>
      </c>
      <c r="SO2" s="321"/>
      <c r="SP2" s="321"/>
      <c r="SQ2" s="321"/>
      <c r="SR2" s="321"/>
      <c r="SS2" s="321"/>
      <c r="ST2" s="321"/>
      <c r="SU2" s="321"/>
      <c r="SV2" s="321"/>
      <c r="SW2" s="321"/>
      <c r="SX2" s="321"/>
      <c r="SY2" s="321"/>
      <c r="SZ2" s="321"/>
      <c r="TA2" s="321"/>
      <c r="TB2" s="321"/>
      <c r="TC2" s="321"/>
      <c r="TD2" s="321"/>
      <c r="TE2" s="321"/>
      <c r="TF2" s="321"/>
      <c r="TG2" s="321"/>
      <c r="TH2" s="321"/>
      <c r="TI2" s="321"/>
      <c r="TJ2" s="321"/>
      <c r="TK2" s="321"/>
      <c r="TL2" s="321"/>
      <c r="TM2" s="321" t="s">
        <v>49</v>
      </c>
      <c r="TN2" s="321"/>
      <c r="TO2" s="321"/>
      <c r="TP2" s="321"/>
      <c r="TQ2" s="321"/>
      <c r="TR2" s="321"/>
      <c r="TS2" s="321"/>
      <c r="TT2" s="321"/>
      <c r="TU2" s="321"/>
      <c r="TV2" s="321"/>
      <c r="TW2" s="321"/>
      <c r="TX2" s="321"/>
      <c r="TY2" s="321">
        <v>1</v>
      </c>
      <c r="TZ2" s="321">
        <v>2</v>
      </c>
      <c r="UA2" s="321">
        <v>3</v>
      </c>
      <c r="UB2" s="321">
        <v>5</v>
      </c>
      <c r="UC2" s="321">
        <v>6</v>
      </c>
      <c r="UD2" s="321">
        <v>9</v>
      </c>
      <c r="UE2" s="321"/>
      <c r="UF2" s="321"/>
      <c r="UG2" s="321" t="s">
        <v>30</v>
      </c>
      <c r="UH2" s="321"/>
      <c r="UI2" s="321"/>
      <c r="UJ2" s="321"/>
      <c r="UK2" s="321"/>
      <c r="UL2" s="321"/>
      <c r="UM2" s="321"/>
      <c r="UN2" s="321"/>
      <c r="UO2" s="321"/>
      <c r="UP2" s="321"/>
      <c r="UQ2" s="321"/>
      <c r="UR2" s="321"/>
      <c r="US2" s="321"/>
      <c r="UT2" s="321"/>
      <c r="UU2" s="321"/>
      <c r="UV2" s="321"/>
      <c r="UW2" s="321"/>
      <c r="UX2" s="321"/>
      <c r="UY2" s="321"/>
      <c r="UZ2" s="321"/>
      <c r="VA2" s="321" t="s">
        <v>34</v>
      </c>
      <c r="VB2" s="321"/>
      <c r="VC2" s="321"/>
      <c r="VD2" s="321"/>
      <c r="VE2" s="321"/>
      <c r="VF2" s="321"/>
      <c r="VG2" s="321"/>
      <c r="VH2" s="321"/>
      <c r="VI2" s="321"/>
      <c r="VJ2" s="321"/>
      <c r="VK2" s="321"/>
      <c r="VL2" s="321"/>
      <c r="VM2" s="321"/>
      <c r="VN2" s="321"/>
      <c r="VO2" s="321"/>
      <c r="VP2" s="321"/>
      <c r="VQ2" s="321"/>
      <c r="VR2" s="321"/>
      <c r="VS2" s="321"/>
      <c r="VT2" s="321"/>
      <c r="VU2" s="321" t="s">
        <v>35</v>
      </c>
      <c r="VV2" s="321"/>
      <c r="VW2" s="321"/>
      <c r="VX2" s="321"/>
      <c r="VY2" s="321"/>
      <c r="VZ2" s="321"/>
      <c r="WA2" s="321"/>
      <c r="WB2" s="321"/>
      <c r="WC2" s="321"/>
      <c r="WD2" s="321"/>
      <c r="WE2" s="321"/>
      <c r="WF2" s="321"/>
      <c r="WG2" s="321"/>
      <c r="WH2" s="321"/>
      <c r="WI2" s="321"/>
      <c r="WJ2" s="321"/>
      <c r="WK2" s="321"/>
      <c r="WL2" s="321"/>
      <c r="WM2" s="321"/>
      <c r="WN2" s="321"/>
      <c r="WO2" s="321"/>
      <c r="WP2" s="321"/>
      <c r="WQ2" s="321"/>
      <c r="WR2" s="321"/>
      <c r="WS2" s="321" t="s">
        <v>19</v>
      </c>
      <c r="WT2" s="321" t="s">
        <v>20</v>
      </c>
      <c r="WU2" s="321"/>
      <c r="WV2" s="321"/>
      <c r="WW2" s="321"/>
      <c r="WX2" s="321"/>
      <c r="WY2" s="321"/>
      <c r="WZ2" s="321"/>
      <c r="XA2" s="322" t="s">
        <v>12</v>
      </c>
      <c r="XB2" s="322" t="s">
        <v>13</v>
      </c>
      <c r="XC2" s="322" t="s">
        <v>14</v>
      </c>
      <c r="XD2" s="322" t="s">
        <v>19</v>
      </c>
      <c r="XE2" s="322" t="s">
        <v>20</v>
      </c>
      <c r="XF2" s="322" t="s">
        <v>32</v>
      </c>
      <c r="XG2" s="322" t="s">
        <v>22</v>
      </c>
      <c r="XH2" s="321" t="s">
        <v>38</v>
      </c>
      <c r="XI2" s="321" t="s">
        <v>97</v>
      </c>
      <c r="XJ2" s="321" t="s">
        <v>98</v>
      </c>
      <c r="XK2" s="321" t="s">
        <v>99</v>
      </c>
      <c r="XL2" s="321" t="s">
        <v>100</v>
      </c>
      <c r="XM2" s="321"/>
      <c r="XN2" s="321"/>
      <c r="XO2" s="321"/>
      <c r="XP2" s="321"/>
      <c r="XQ2" s="321"/>
      <c r="XR2" s="321"/>
      <c r="XS2" s="321"/>
      <c r="XT2" s="321"/>
      <c r="XU2" s="321"/>
      <c r="XV2" s="321"/>
      <c r="XW2" s="321"/>
      <c r="XX2" s="321"/>
      <c r="XY2" s="321"/>
      <c r="XZ2" s="321"/>
      <c r="YA2" s="321"/>
      <c r="YB2" s="321"/>
      <c r="YC2" s="321"/>
      <c r="YD2" s="321"/>
      <c r="YE2" s="321"/>
      <c r="YF2" s="321"/>
      <c r="YG2" s="321"/>
      <c r="YH2" s="321"/>
      <c r="YI2" s="321"/>
      <c r="YJ2" s="321"/>
      <c r="YK2" s="321" t="s">
        <v>49</v>
      </c>
      <c r="YL2" s="321"/>
      <c r="YM2" s="321"/>
      <c r="YN2" s="321"/>
      <c r="YO2" s="321"/>
      <c r="YP2" s="321"/>
      <c r="YQ2" s="321"/>
      <c r="YR2" s="321"/>
      <c r="YS2" s="321"/>
      <c r="YT2" s="321"/>
      <c r="YU2" s="321"/>
      <c r="YV2" s="321"/>
      <c r="YW2" s="321">
        <v>1</v>
      </c>
      <c r="YX2" s="321">
        <v>2</v>
      </c>
      <c r="YY2" s="321">
        <v>3</v>
      </c>
      <c r="YZ2" s="321">
        <v>5</v>
      </c>
      <c r="ZA2" s="321">
        <v>6</v>
      </c>
      <c r="ZB2" s="321">
        <v>9</v>
      </c>
      <c r="ZC2" s="321"/>
      <c r="ZD2" s="321"/>
      <c r="ZE2" s="321" t="s">
        <v>30</v>
      </c>
      <c r="ZF2" s="321"/>
      <c r="ZG2" s="321"/>
      <c r="ZH2" s="321"/>
      <c r="ZI2" s="321"/>
      <c r="ZJ2" s="321"/>
      <c r="ZK2" s="321"/>
      <c r="ZL2" s="321"/>
      <c r="ZM2" s="321"/>
      <c r="ZN2" s="321"/>
      <c r="ZO2" s="321"/>
      <c r="ZP2" s="321"/>
      <c r="ZQ2" s="321"/>
      <c r="ZR2" s="321"/>
      <c r="ZS2" s="321"/>
      <c r="ZT2" s="321"/>
      <c r="ZU2" s="321"/>
      <c r="ZV2" s="321"/>
      <c r="ZW2" s="321"/>
      <c r="ZX2" s="321"/>
      <c r="ZY2" s="321" t="s">
        <v>34</v>
      </c>
      <c r="ZZ2" s="321"/>
      <c r="AAA2" s="321"/>
      <c r="AAB2" s="321"/>
      <c r="AAC2" s="321"/>
      <c r="AAD2" s="321"/>
      <c r="AAE2" s="321"/>
      <c r="AAF2" s="321"/>
      <c r="AAG2" s="321"/>
      <c r="AAH2" s="321"/>
      <c r="AAI2" s="321"/>
      <c r="AAJ2" s="321"/>
      <c r="AAK2" s="321"/>
      <c r="AAL2" s="321"/>
      <c r="AAM2" s="321"/>
      <c r="AAN2" s="321"/>
      <c r="AAO2" s="321"/>
      <c r="AAP2" s="321"/>
      <c r="AAQ2" s="321"/>
      <c r="AAR2" s="321"/>
      <c r="AAS2" s="321" t="s">
        <v>35</v>
      </c>
      <c r="AAT2" s="321"/>
      <c r="AAU2" s="321"/>
      <c r="AAV2" s="321"/>
      <c r="AAW2" s="321"/>
      <c r="AAX2" s="321"/>
      <c r="AAY2" s="321"/>
      <c r="AAZ2" s="321"/>
      <c r="ABA2" s="321"/>
      <c r="ABB2" s="321"/>
      <c r="ABC2" s="321"/>
      <c r="ABD2" s="321"/>
      <c r="ABE2" s="321"/>
      <c r="ABF2" s="321"/>
      <c r="ABG2" s="321"/>
      <c r="ABH2" s="321"/>
      <c r="ABI2" s="321"/>
      <c r="ABJ2" s="321"/>
      <c r="ABK2" s="321"/>
      <c r="ABL2" s="321"/>
      <c r="ABM2" s="321"/>
      <c r="ABN2" s="321"/>
      <c r="ABO2" s="321"/>
      <c r="ABP2" s="321"/>
      <c r="ABQ2" s="321" t="s">
        <v>19</v>
      </c>
      <c r="ABR2" s="321" t="s">
        <v>20</v>
      </c>
      <c r="ABS2" s="321"/>
      <c r="ABT2" s="321"/>
      <c r="ABU2" s="321"/>
      <c r="ABV2" s="321"/>
      <c r="ABW2" s="321"/>
      <c r="ABX2" s="321"/>
      <c r="ABY2" s="322" t="s">
        <v>12</v>
      </c>
      <c r="ABZ2" s="322" t="s">
        <v>13</v>
      </c>
      <c r="ACA2" s="322" t="s">
        <v>14</v>
      </c>
      <c r="ACB2" s="322" t="s">
        <v>19</v>
      </c>
      <c r="ACC2" s="322" t="s">
        <v>20</v>
      </c>
      <c r="ACD2" s="322" t="s">
        <v>32</v>
      </c>
      <c r="ACE2" s="322" t="s">
        <v>22</v>
      </c>
      <c r="ACF2" s="321" t="s">
        <v>38</v>
      </c>
      <c r="ACG2" s="321" t="s">
        <v>97</v>
      </c>
      <c r="ACH2" s="321" t="s">
        <v>98</v>
      </c>
      <c r="ACI2" s="321" t="s">
        <v>99</v>
      </c>
      <c r="ACJ2" s="321" t="s">
        <v>100</v>
      </c>
      <c r="ACK2" s="321"/>
      <c r="ACL2" s="321"/>
      <c r="ACM2" s="321"/>
      <c r="ACN2" s="321"/>
      <c r="ACO2" s="321"/>
      <c r="ACP2" s="321"/>
      <c r="ACQ2" s="321"/>
      <c r="ACR2" s="321"/>
      <c r="ACS2" s="321"/>
      <c r="ACT2" s="321"/>
      <c r="ACU2" s="321"/>
      <c r="ACV2" s="321"/>
      <c r="ACW2" s="321"/>
      <c r="ACX2" s="321"/>
      <c r="ACY2" s="321"/>
      <c r="ACZ2" s="321"/>
      <c r="ADA2" s="321"/>
      <c r="ADB2" s="321"/>
      <c r="ADC2" s="321"/>
      <c r="ADD2" s="321"/>
      <c r="ADE2" s="321"/>
      <c r="ADF2" s="321"/>
      <c r="ADG2" s="321"/>
      <c r="ADH2" s="321"/>
      <c r="ADI2" s="321" t="s">
        <v>49</v>
      </c>
      <c r="ADJ2" s="321"/>
      <c r="ADK2" s="321"/>
      <c r="ADL2" s="321"/>
      <c r="ADM2" s="321"/>
      <c r="ADN2" s="321"/>
      <c r="ADO2" s="321"/>
      <c r="ADP2" s="321"/>
      <c r="ADQ2" s="321"/>
      <c r="ADR2" s="321"/>
      <c r="ADS2" s="321"/>
      <c r="ADT2" s="321"/>
      <c r="ADU2" s="321">
        <v>1</v>
      </c>
      <c r="ADV2" s="321">
        <v>2</v>
      </c>
      <c r="ADW2" s="321">
        <v>3</v>
      </c>
      <c r="ADX2" s="321">
        <v>5</v>
      </c>
      <c r="ADY2" s="321">
        <v>6</v>
      </c>
      <c r="ADZ2" s="321">
        <v>9</v>
      </c>
      <c r="AEA2" s="321"/>
      <c r="AEB2" s="321"/>
      <c r="AEC2" s="321" t="s">
        <v>30</v>
      </c>
      <c r="AED2" s="321"/>
      <c r="AEE2" s="321"/>
      <c r="AEF2" s="321"/>
      <c r="AEG2" s="321"/>
      <c r="AEH2" s="321"/>
      <c r="AEI2" s="321"/>
      <c r="AEJ2" s="321"/>
      <c r="AEK2" s="321"/>
      <c r="AEL2" s="321"/>
      <c r="AEM2" s="321"/>
      <c r="AEN2" s="321"/>
      <c r="AEO2" s="321"/>
      <c r="AEP2" s="321"/>
      <c r="AEQ2" s="321"/>
      <c r="AER2" s="321"/>
      <c r="AES2" s="321"/>
      <c r="AET2" s="321"/>
      <c r="AEU2" s="321"/>
      <c r="AEV2" s="321"/>
      <c r="AEW2" s="321" t="s">
        <v>34</v>
      </c>
      <c r="AEX2" s="321"/>
      <c r="AEY2" s="321"/>
      <c r="AEZ2" s="321"/>
      <c r="AFA2" s="321"/>
      <c r="AFB2" s="321"/>
      <c r="AFC2" s="321"/>
      <c r="AFD2" s="321"/>
      <c r="AFE2" s="321"/>
      <c r="AFF2" s="321"/>
      <c r="AFG2" s="321"/>
      <c r="AFH2" s="321"/>
      <c r="AFI2" s="321"/>
      <c r="AFJ2" s="321"/>
      <c r="AFK2" s="321"/>
      <c r="AFL2" s="321"/>
      <c r="AFM2" s="321"/>
      <c r="AFN2" s="321"/>
      <c r="AFO2" s="321"/>
      <c r="AFP2" s="321"/>
      <c r="AFQ2" s="321" t="s">
        <v>35</v>
      </c>
      <c r="AFR2" s="321"/>
      <c r="AFS2" s="321"/>
      <c r="AFT2" s="321"/>
      <c r="AFU2" s="321"/>
      <c r="AFV2" s="321"/>
      <c r="AFW2" s="321"/>
      <c r="AFX2" s="321"/>
      <c r="AFY2" s="321"/>
      <c r="AFZ2" s="321"/>
      <c r="AGA2" s="321"/>
      <c r="AGB2" s="321"/>
      <c r="AGC2" s="321"/>
      <c r="AGD2" s="321"/>
      <c r="AGE2" s="321"/>
      <c r="AGF2" s="321"/>
      <c r="AGG2" s="321"/>
      <c r="AGH2" s="321"/>
      <c r="AGI2" s="321"/>
      <c r="AGJ2" s="321"/>
      <c r="AGK2" s="321"/>
      <c r="AGL2" s="321"/>
      <c r="AGM2" s="321"/>
      <c r="AGN2" s="321"/>
      <c r="AGO2" s="321" t="s">
        <v>19</v>
      </c>
      <c r="AGP2" s="321" t="s">
        <v>20</v>
      </c>
      <c r="AGQ2" s="321"/>
      <c r="AGR2" s="321"/>
      <c r="AGS2" s="321"/>
      <c r="AGT2" s="321"/>
      <c r="AGU2" s="321"/>
      <c r="AGV2" s="321"/>
      <c r="AGW2" s="322" t="s">
        <v>12</v>
      </c>
      <c r="AGX2" s="322" t="s">
        <v>13</v>
      </c>
      <c r="AGY2" s="322" t="s">
        <v>14</v>
      </c>
      <c r="AGZ2" s="322" t="s">
        <v>19</v>
      </c>
      <c r="AHA2" s="322" t="s">
        <v>20</v>
      </c>
      <c r="AHB2" s="322" t="s">
        <v>32</v>
      </c>
      <c r="AHC2" s="322" t="s">
        <v>22</v>
      </c>
      <c r="AHD2" s="321" t="s">
        <v>38</v>
      </c>
      <c r="AHE2" s="321" t="s">
        <v>97</v>
      </c>
      <c r="AHF2" s="321" t="s">
        <v>98</v>
      </c>
      <c r="AHG2" s="321" t="s">
        <v>99</v>
      </c>
      <c r="AHH2" s="321" t="s">
        <v>100</v>
      </c>
      <c r="AHI2" s="321"/>
      <c r="AHJ2" s="321"/>
      <c r="AHK2" s="321"/>
      <c r="AHL2" s="321"/>
      <c r="AHM2" s="321"/>
      <c r="AHN2" s="321"/>
      <c r="AHO2" s="321"/>
      <c r="AHP2" s="321"/>
      <c r="AHQ2" s="321"/>
      <c r="AHR2" s="321"/>
      <c r="AHS2" s="321"/>
      <c r="AHT2" s="321"/>
      <c r="AHU2" s="321"/>
      <c r="AHV2" s="321"/>
      <c r="AHW2" s="321"/>
      <c r="AHX2" s="321"/>
      <c r="AHY2" s="321"/>
      <c r="AHZ2" s="321"/>
      <c r="AIA2" s="321"/>
      <c r="AIB2" s="321"/>
      <c r="AIC2" s="321"/>
      <c r="AID2" s="321"/>
      <c r="AIE2" s="321"/>
      <c r="AIF2" s="321"/>
      <c r="AIG2" s="321" t="s">
        <v>49</v>
      </c>
      <c r="AIH2" s="321"/>
      <c r="AII2" s="321"/>
      <c r="AIJ2" s="321"/>
      <c r="AIK2" s="321"/>
      <c r="AIL2" s="321"/>
      <c r="AIM2" s="321"/>
      <c r="AIN2" s="321"/>
      <c r="AIO2" s="321"/>
      <c r="AIP2" s="321"/>
      <c r="AIQ2" s="321"/>
      <c r="AIR2" s="321"/>
      <c r="AIS2" s="321">
        <v>1</v>
      </c>
      <c r="AIT2" s="321">
        <v>2</v>
      </c>
      <c r="AIU2" s="321">
        <v>3</v>
      </c>
      <c r="AIV2" s="321">
        <v>5</v>
      </c>
      <c r="AIW2" s="321">
        <v>6</v>
      </c>
      <c r="AIX2" s="321">
        <v>9</v>
      </c>
      <c r="AIY2" s="321"/>
      <c r="AIZ2" s="321"/>
      <c r="AJA2" s="321" t="s">
        <v>30</v>
      </c>
      <c r="AJB2" s="321"/>
      <c r="AJC2" s="321"/>
      <c r="AJD2" s="321"/>
      <c r="AJE2" s="321"/>
      <c r="AJF2" s="321"/>
      <c r="AJG2" s="321"/>
      <c r="AJH2" s="321"/>
      <c r="AJI2" s="321"/>
      <c r="AJJ2" s="321"/>
      <c r="AJK2" s="321"/>
      <c r="AJL2" s="321"/>
      <c r="AJM2" s="321"/>
      <c r="AJN2" s="321"/>
      <c r="AJO2" s="321"/>
      <c r="AJP2" s="321"/>
      <c r="AJQ2" s="321"/>
      <c r="AJR2" s="321"/>
      <c r="AJS2" s="321"/>
      <c r="AJT2" s="321"/>
      <c r="AJU2" s="321" t="s">
        <v>34</v>
      </c>
      <c r="AJV2" s="321"/>
      <c r="AJW2" s="321"/>
      <c r="AJX2" s="321"/>
      <c r="AJY2" s="321"/>
      <c r="AJZ2" s="321"/>
      <c r="AKA2" s="321"/>
      <c r="AKB2" s="321"/>
      <c r="AKC2" s="321"/>
      <c r="AKD2" s="321"/>
      <c r="AKE2" s="321"/>
      <c r="AKF2" s="321"/>
      <c r="AKG2" s="321"/>
      <c r="AKH2" s="321"/>
      <c r="AKI2" s="321"/>
      <c r="AKJ2" s="321"/>
      <c r="AKK2" s="321"/>
      <c r="AKL2" s="321"/>
      <c r="AKM2" s="321"/>
      <c r="AKN2" s="321"/>
      <c r="AKO2" s="321" t="s">
        <v>35</v>
      </c>
      <c r="AKP2" s="321"/>
      <c r="AKQ2" s="321"/>
      <c r="AKR2" s="321"/>
      <c r="AKS2" s="321"/>
      <c r="AKT2" s="321"/>
      <c r="AKU2" s="321"/>
      <c r="AKV2" s="321"/>
      <c r="AKW2" s="321"/>
      <c r="AKX2" s="321"/>
      <c r="AKY2" s="321"/>
      <c r="AKZ2" s="321"/>
      <c r="ALA2" s="321"/>
      <c r="ALB2" s="321"/>
      <c r="ALC2" s="321"/>
      <c r="ALD2" s="321"/>
      <c r="ALE2" s="321"/>
      <c r="ALF2" s="321"/>
      <c r="ALG2" s="321"/>
      <c r="ALH2" s="321"/>
      <c r="ALI2" s="321"/>
      <c r="ALJ2" s="321"/>
      <c r="ALK2" s="321"/>
      <c r="ALL2" s="321"/>
      <c r="ALM2" s="321" t="s">
        <v>19</v>
      </c>
      <c r="ALN2" s="321" t="s">
        <v>20</v>
      </c>
      <c r="ALO2" s="321"/>
      <c r="ALP2" s="321"/>
      <c r="ALQ2" s="321"/>
      <c r="ALR2" s="321"/>
      <c r="ALS2" s="321"/>
      <c r="ALT2" s="321"/>
      <c r="ALU2" s="322" t="s">
        <v>12</v>
      </c>
      <c r="ALV2" s="322" t="s">
        <v>13</v>
      </c>
      <c r="ALW2" s="322" t="s">
        <v>14</v>
      </c>
      <c r="ALX2" s="322" t="s">
        <v>19</v>
      </c>
      <c r="ALY2" s="322" t="s">
        <v>20</v>
      </c>
      <c r="ALZ2" s="322" t="s">
        <v>32</v>
      </c>
      <c r="AMA2" s="322" t="s">
        <v>22</v>
      </c>
      <c r="AMB2" s="321" t="s">
        <v>38</v>
      </c>
      <c r="AMC2" s="321" t="s">
        <v>97</v>
      </c>
      <c r="AMD2" s="321" t="s">
        <v>98</v>
      </c>
      <c r="AME2" s="321" t="s">
        <v>99</v>
      </c>
      <c r="AMF2" s="321" t="s">
        <v>100</v>
      </c>
      <c r="AMG2" s="321"/>
      <c r="AMH2" s="321"/>
      <c r="AMI2" s="321"/>
      <c r="AMJ2" s="321"/>
      <c r="AMK2" s="321"/>
      <c r="AML2" s="321"/>
      <c r="AMM2" s="321"/>
      <c r="AMN2" s="321"/>
      <c r="AMO2" s="321"/>
      <c r="AMP2" s="321"/>
      <c r="AMQ2" s="321"/>
      <c r="AMR2" s="321"/>
      <c r="AMS2" s="321"/>
      <c r="AMT2" s="321"/>
      <c r="AMU2" s="321"/>
      <c r="AMV2" s="321"/>
      <c r="AMW2" s="321"/>
      <c r="AMX2" s="321"/>
      <c r="AMY2" s="321"/>
      <c r="AMZ2" s="321"/>
      <c r="ANA2" s="321"/>
      <c r="ANB2" s="321"/>
      <c r="ANC2" s="321"/>
      <c r="AND2" s="321"/>
      <c r="ANE2" s="321" t="s">
        <v>49</v>
      </c>
      <c r="ANF2" s="321"/>
      <c r="ANG2" s="321"/>
      <c r="ANH2" s="321"/>
      <c r="ANI2" s="321"/>
      <c r="ANJ2" s="321"/>
      <c r="ANK2" s="321"/>
      <c r="ANL2" s="321"/>
      <c r="ANM2" s="321"/>
      <c r="ANN2" s="321"/>
      <c r="ANO2" s="321"/>
      <c r="ANP2" s="321"/>
      <c r="ANQ2" s="321">
        <v>1</v>
      </c>
      <c r="ANR2" s="321">
        <v>2</v>
      </c>
      <c r="ANS2" s="321">
        <v>3</v>
      </c>
      <c r="ANT2" s="321">
        <v>5</v>
      </c>
      <c r="ANU2" s="321">
        <v>6</v>
      </c>
      <c r="ANV2" s="321">
        <v>9</v>
      </c>
      <c r="ANW2" s="321"/>
      <c r="ANX2" s="321"/>
      <c r="ANY2" s="321" t="s">
        <v>30</v>
      </c>
      <c r="ANZ2" s="321"/>
      <c r="AOA2" s="321"/>
      <c r="AOB2" s="321"/>
      <c r="AOC2" s="321"/>
      <c r="AOD2" s="321"/>
      <c r="AOE2" s="321"/>
      <c r="AOF2" s="321"/>
      <c r="AOG2" s="321"/>
      <c r="AOH2" s="321"/>
      <c r="AOI2" s="321"/>
      <c r="AOJ2" s="321"/>
      <c r="AOK2" s="321"/>
      <c r="AOL2" s="321"/>
      <c r="AOM2" s="321"/>
      <c r="AON2" s="321"/>
      <c r="AOO2" s="321"/>
      <c r="AOP2" s="321"/>
      <c r="AOQ2" s="321"/>
      <c r="AOR2" s="321"/>
      <c r="AOS2" s="321" t="s">
        <v>34</v>
      </c>
      <c r="AOT2" s="321"/>
      <c r="AOU2" s="321"/>
      <c r="AOV2" s="321"/>
      <c r="AOW2" s="321"/>
      <c r="AOX2" s="321"/>
      <c r="AOY2" s="321"/>
      <c r="AOZ2" s="321"/>
      <c r="APA2" s="321"/>
      <c r="APB2" s="321"/>
      <c r="APC2" s="321"/>
      <c r="APD2" s="321"/>
      <c r="APE2" s="321"/>
      <c r="APF2" s="321"/>
      <c r="APG2" s="321"/>
      <c r="APH2" s="321"/>
      <c r="API2" s="321"/>
      <c r="APJ2" s="321"/>
      <c r="APK2" s="321"/>
      <c r="APL2" s="321"/>
      <c r="APM2" s="321" t="s">
        <v>35</v>
      </c>
      <c r="APN2" s="321"/>
      <c r="APO2" s="321"/>
      <c r="APP2" s="321"/>
      <c r="APQ2" s="321"/>
      <c r="APR2" s="321"/>
      <c r="APS2" s="321"/>
      <c r="APT2" s="321"/>
      <c r="APU2" s="321"/>
      <c r="APV2" s="321"/>
      <c r="APW2" s="321"/>
      <c r="APX2" s="321"/>
      <c r="APY2" s="321"/>
      <c r="APZ2" s="321"/>
      <c r="AQA2" s="321"/>
      <c r="AQB2" s="321"/>
      <c r="AQC2" s="321"/>
      <c r="AQD2" s="321"/>
      <c r="AQE2" s="321"/>
      <c r="AQF2" s="321"/>
      <c r="AQG2" s="321"/>
      <c r="AQH2" s="321"/>
      <c r="AQI2" s="321"/>
      <c r="AQJ2" s="321"/>
      <c r="AQK2" s="321" t="s">
        <v>19</v>
      </c>
      <c r="AQL2" s="321" t="s">
        <v>20</v>
      </c>
      <c r="AQM2" s="321"/>
      <c r="AQN2" s="321"/>
      <c r="AQO2" s="321"/>
      <c r="AQP2" s="321"/>
      <c r="AQQ2" s="321"/>
      <c r="AQR2" s="321"/>
      <c r="AQS2" s="322" t="s">
        <v>12</v>
      </c>
      <c r="AQT2" s="322" t="s">
        <v>13</v>
      </c>
      <c r="AQU2" s="322" t="s">
        <v>14</v>
      </c>
      <c r="AQV2" s="322" t="s">
        <v>19</v>
      </c>
      <c r="AQW2" s="322" t="s">
        <v>20</v>
      </c>
      <c r="AQX2" s="322" t="s">
        <v>32</v>
      </c>
      <c r="AQY2" s="322" t="s">
        <v>22</v>
      </c>
      <c r="AQZ2" s="321" t="s">
        <v>38</v>
      </c>
      <c r="ARA2" s="321" t="s">
        <v>97</v>
      </c>
      <c r="ARB2" s="321" t="s">
        <v>98</v>
      </c>
      <c r="ARC2" s="321" t="s">
        <v>99</v>
      </c>
      <c r="ARD2" s="321" t="s">
        <v>100</v>
      </c>
      <c r="ARE2" s="321"/>
      <c r="ARF2" s="321"/>
      <c r="ARG2" s="321"/>
      <c r="ARH2" s="321"/>
      <c r="ARI2" s="321"/>
      <c r="ARJ2" s="321"/>
      <c r="ARK2" s="321"/>
      <c r="ARL2" s="321"/>
      <c r="ARM2" s="321"/>
      <c r="ARN2" s="321"/>
      <c r="ARO2" s="321"/>
      <c r="ARP2" s="321"/>
      <c r="ARQ2" s="321"/>
      <c r="ARR2" s="321"/>
      <c r="ARS2" s="321"/>
      <c r="ART2" s="321"/>
      <c r="ARU2" s="321"/>
      <c r="ARV2" s="321"/>
      <c r="ARW2" s="321"/>
      <c r="ARX2" s="321"/>
      <c r="ARY2" s="321"/>
      <c r="ARZ2" s="321"/>
      <c r="ASA2" s="321"/>
      <c r="ASB2" s="321"/>
      <c r="ASC2" s="321" t="s">
        <v>49</v>
      </c>
      <c r="ASD2" s="321"/>
      <c r="ASE2" s="321"/>
      <c r="ASF2" s="321"/>
      <c r="ASG2" s="321"/>
      <c r="ASH2" s="321"/>
      <c r="ASI2" s="321"/>
      <c r="ASJ2" s="321"/>
      <c r="ASK2" s="321"/>
      <c r="ASL2" s="321"/>
      <c r="ASM2" s="321"/>
      <c r="ASN2" s="321"/>
      <c r="ASO2" s="321">
        <v>1</v>
      </c>
      <c r="ASP2" s="321">
        <v>2</v>
      </c>
      <c r="ASQ2" s="321">
        <v>3</v>
      </c>
      <c r="ASR2" s="321">
        <v>5</v>
      </c>
      <c r="ASS2" s="321">
        <v>6</v>
      </c>
      <c r="AST2" s="321">
        <v>9</v>
      </c>
      <c r="ASU2" s="321"/>
      <c r="ASV2" s="321"/>
      <c r="ASW2" s="321" t="s">
        <v>30</v>
      </c>
      <c r="ASX2" s="321"/>
      <c r="ASY2" s="321"/>
      <c r="ASZ2" s="321"/>
      <c r="ATA2" s="321"/>
      <c r="ATB2" s="321"/>
      <c r="ATC2" s="321"/>
      <c r="ATD2" s="321"/>
      <c r="ATE2" s="321"/>
      <c r="ATF2" s="321"/>
      <c r="ATG2" s="321"/>
      <c r="ATH2" s="321"/>
      <c r="ATI2" s="321"/>
      <c r="ATJ2" s="321"/>
      <c r="ATK2" s="321"/>
      <c r="ATL2" s="321"/>
      <c r="ATM2" s="321"/>
      <c r="ATN2" s="321"/>
      <c r="ATO2" s="321"/>
      <c r="ATP2" s="321"/>
      <c r="ATQ2" s="321" t="s">
        <v>34</v>
      </c>
      <c r="ATR2" s="321"/>
      <c r="ATS2" s="321"/>
      <c r="ATT2" s="321"/>
      <c r="ATU2" s="321"/>
      <c r="ATV2" s="321"/>
      <c r="ATW2" s="321"/>
      <c r="ATX2" s="321"/>
      <c r="ATY2" s="321"/>
      <c r="ATZ2" s="321"/>
      <c r="AUA2" s="321"/>
      <c r="AUB2" s="321"/>
      <c r="AUC2" s="321"/>
      <c r="AUD2" s="321"/>
      <c r="AUE2" s="321"/>
      <c r="AUF2" s="321"/>
      <c r="AUG2" s="321"/>
      <c r="AUH2" s="321"/>
      <c r="AUI2" s="321"/>
      <c r="AUJ2" s="321"/>
      <c r="AUK2" s="321" t="s">
        <v>35</v>
      </c>
      <c r="AUL2" s="321"/>
      <c r="AUM2" s="321"/>
      <c r="AUN2" s="321"/>
      <c r="AUO2" s="321"/>
      <c r="AUP2" s="321"/>
      <c r="AUQ2" s="321"/>
      <c r="AUR2" s="321"/>
      <c r="AUS2" s="321"/>
      <c r="AUT2" s="321"/>
      <c r="AUU2" s="321"/>
      <c r="AUV2" s="321"/>
      <c r="AUW2" s="321"/>
      <c r="AUX2" s="321"/>
      <c r="AUY2" s="321"/>
      <c r="AUZ2" s="321"/>
      <c r="AVA2" s="321"/>
      <c r="AVB2" s="321"/>
      <c r="AVC2" s="321"/>
      <c r="AVD2" s="321"/>
      <c r="AVE2" s="321"/>
      <c r="AVF2" s="321"/>
      <c r="AVG2" s="321"/>
      <c r="AVH2" s="321"/>
      <c r="AVI2" s="321" t="s">
        <v>19</v>
      </c>
      <c r="AVJ2" s="321" t="s">
        <v>20</v>
      </c>
      <c r="AVK2" s="321"/>
      <c r="AVL2" s="321"/>
      <c r="AVM2" s="321"/>
      <c r="AVN2" s="321"/>
      <c r="AVO2" s="321"/>
      <c r="AVP2" s="321"/>
      <c r="AVQ2" s="322" t="s">
        <v>12</v>
      </c>
      <c r="AVR2" s="322" t="s">
        <v>13</v>
      </c>
      <c r="AVS2" s="322" t="s">
        <v>14</v>
      </c>
      <c r="AVT2" s="322" t="s">
        <v>19</v>
      </c>
      <c r="AVU2" s="322" t="s">
        <v>20</v>
      </c>
      <c r="AVV2" s="322" t="s">
        <v>32</v>
      </c>
      <c r="AVW2" s="322" t="s">
        <v>22</v>
      </c>
      <c r="AVX2" s="321" t="s">
        <v>38</v>
      </c>
      <c r="AVY2" s="321" t="s">
        <v>97</v>
      </c>
      <c r="AVZ2" s="321" t="s">
        <v>98</v>
      </c>
      <c r="AWA2" s="321" t="s">
        <v>99</v>
      </c>
      <c r="AWB2" s="321" t="s">
        <v>100</v>
      </c>
      <c r="AWC2" s="321"/>
      <c r="AWD2" s="321"/>
      <c r="AWE2" s="321"/>
      <c r="AWF2" s="321"/>
      <c r="AWG2" s="321"/>
      <c r="AWH2" s="321"/>
      <c r="AWI2" s="321"/>
      <c r="AWJ2" s="321"/>
      <c r="AWK2" s="321"/>
      <c r="AWL2" s="321"/>
      <c r="AWM2" s="321"/>
      <c r="AWN2" s="321"/>
      <c r="AWO2" s="321"/>
      <c r="AWP2" s="321"/>
      <c r="AWQ2" s="321"/>
      <c r="AWR2" s="321"/>
      <c r="AWS2" s="321"/>
      <c r="AWT2" s="321"/>
      <c r="AWU2" s="321"/>
      <c r="AWV2" s="321"/>
      <c r="AWW2" s="321"/>
      <c r="AWX2" s="321"/>
      <c r="AWY2" s="321"/>
      <c r="AWZ2" s="321"/>
      <c r="AXA2" s="321" t="s">
        <v>49</v>
      </c>
      <c r="AXB2" s="321"/>
      <c r="AXC2" s="321"/>
      <c r="AXD2" s="321"/>
      <c r="AXE2" s="321"/>
      <c r="AXF2" s="321"/>
      <c r="AXG2" s="321"/>
      <c r="AXH2" s="321"/>
      <c r="AXI2" s="321"/>
      <c r="AXJ2" s="321"/>
      <c r="AXK2" s="321"/>
      <c r="AXL2" s="321"/>
      <c r="AXM2" s="321">
        <v>1</v>
      </c>
      <c r="AXN2" s="321">
        <v>2</v>
      </c>
      <c r="AXO2" s="321">
        <v>3</v>
      </c>
      <c r="AXP2" s="321">
        <v>5</v>
      </c>
      <c r="AXQ2" s="321">
        <v>6</v>
      </c>
      <c r="AXR2" s="321">
        <v>9</v>
      </c>
      <c r="AXS2" s="321"/>
      <c r="AXT2" s="321"/>
      <c r="AXU2" s="321" t="s">
        <v>30</v>
      </c>
      <c r="AXV2" s="321"/>
      <c r="AXW2" s="321"/>
      <c r="AXX2" s="321"/>
      <c r="AXY2" s="321"/>
      <c r="AXZ2" s="321"/>
      <c r="AYA2" s="321"/>
      <c r="AYB2" s="321"/>
      <c r="AYC2" s="321"/>
      <c r="AYD2" s="321"/>
      <c r="AYE2" s="321"/>
      <c r="AYF2" s="321"/>
      <c r="AYG2" s="321"/>
      <c r="AYH2" s="321"/>
      <c r="AYI2" s="321"/>
      <c r="AYJ2" s="321"/>
      <c r="AYK2" s="321"/>
      <c r="AYL2" s="321"/>
      <c r="AYM2" s="321"/>
      <c r="AYN2" s="321"/>
      <c r="AYO2" s="321" t="s">
        <v>34</v>
      </c>
      <c r="AYP2" s="321"/>
      <c r="AYQ2" s="321"/>
      <c r="AYR2" s="321"/>
      <c r="AYS2" s="321"/>
      <c r="AYT2" s="321"/>
      <c r="AYU2" s="321"/>
      <c r="AYV2" s="321"/>
      <c r="AYW2" s="321"/>
      <c r="AYX2" s="321"/>
      <c r="AYY2" s="321"/>
      <c r="AYZ2" s="321"/>
      <c r="AZA2" s="321"/>
      <c r="AZB2" s="321"/>
      <c r="AZC2" s="321"/>
      <c r="AZD2" s="321"/>
      <c r="AZE2" s="321"/>
      <c r="AZF2" s="321"/>
      <c r="AZG2" s="321"/>
      <c r="AZH2" s="321"/>
      <c r="AZI2" s="321" t="s">
        <v>35</v>
      </c>
      <c r="AZJ2" s="321"/>
      <c r="AZK2" s="321"/>
      <c r="AZL2" s="321"/>
      <c r="AZM2" s="321"/>
      <c r="AZN2" s="321"/>
      <c r="AZO2" s="321"/>
      <c r="AZP2" s="321"/>
      <c r="AZQ2" s="321"/>
      <c r="AZR2" s="321"/>
      <c r="AZS2" s="321"/>
      <c r="AZT2" s="321"/>
      <c r="AZU2" s="321"/>
      <c r="AZV2" s="321"/>
      <c r="AZW2" s="321"/>
      <c r="AZX2" s="321"/>
      <c r="AZY2" s="321"/>
      <c r="AZZ2" s="321"/>
      <c r="BAA2" s="321"/>
      <c r="BAB2" s="321"/>
      <c r="BAC2" s="321"/>
      <c r="BAD2" s="321"/>
      <c r="BAE2" s="321"/>
      <c r="BAF2" s="321"/>
      <c r="BAG2" s="321" t="s">
        <v>19</v>
      </c>
      <c r="BAH2" s="321" t="s">
        <v>20</v>
      </c>
      <c r="BAI2" s="321"/>
      <c r="BAJ2" s="321"/>
      <c r="BAK2" s="321"/>
      <c r="BAL2" s="321"/>
      <c r="BAM2" s="321"/>
      <c r="BAN2" s="321"/>
      <c r="BAO2" s="322" t="s">
        <v>12</v>
      </c>
      <c r="BAP2" s="322" t="s">
        <v>13</v>
      </c>
      <c r="BAQ2" s="322" t="s">
        <v>14</v>
      </c>
      <c r="BAR2" s="322" t="s">
        <v>19</v>
      </c>
      <c r="BAS2" s="322" t="s">
        <v>20</v>
      </c>
      <c r="BAT2" s="322" t="s">
        <v>32</v>
      </c>
      <c r="BAU2" s="322" t="s">
        <v>22</v>
      </c>
      <c r="BAV2" s="321" t="s">
        <v>38</v>
      </c>
      <c r="BAW2" s="321" t="s">
        <v>97</v>
      </c>
      <c r="BAX2" s="321" t="s">
        <v>98</v>
      </c>
      <c r="BAY2" s="321" t="s">
        <v>99</v>
      </c>
      <c r="BAZ2" s="321" t="s">
        <v>100</v>
      </c>
      <c r="BBA2" s="321"/>
      <c r="BBB2" s="321"/>
      <c r="BBC2" s="321"/>
      <c r="BBD2" s="321"/>
      <c r="BBE2" s="321"/>
      <c r="BBF2" s="321"/>
      <c r="BBG2" s="321"/>
      <c r="BBH2" s="321"/>
      <c r="BBI2" s="321"/>
      <c r="BBJ2" s="321"/>
      <c r="BBK2" s="321"/>
      <c r="BBL2" s="321"/>
      <c r="BBM2" s="321"/>
      <c r="BBN2" s="321"/>
      <c r="BBO2" s="321"/>
      <c r="BBP2" s="321"/>
      <c r="BBQ2" s="321"/>
      <c r="BBR2" s="321"/>
      <c r="BBS2" s="321"/>
      <c r="BBT2" s="321"/>
      <c r="BBU2" s="321"/>
      <c r="BBV2" s="321"/>
      <c r="BBW2" s="321"/>
      <c r="BBX2" s="321"/>
      <c r="BBY2" s="321" t="s">
        <v>49</v>
      </c>
      <c r="BBZ2" s="321"/>
      <c r="BCA2" s="321"/>
      <c r="BCB2" s="321"/>
      <c r="BCC2" s="321"/>
      <c r="BCD2" s="321"/>
      <c r="BCE2" s="321"/>
      <c r="BCF2" s="321"/>
      <c r="BCG2" s="321"/>
      <c r="BCH2" s="321"/>
      <c r="BCI2" s="321"/>
      <c r="BCJ2" s="321"/>
      <c r="BCK2" s="321">
        <v>1</v>
      </c>
      <c r="BCL2" s="321">
        <v>2</v>
      </c>
      <c r="BCM2" s="321">
        <v>3</v>
      </c>
      <c r="BCN2" s="321">
        <v>5</v>
      </c>
      <c r="BCO2" s="321">
        <v>6</v>
      </c>
      <c r="BCP2" s="321">
        <v>9</v>
      </c>
      <c r="BCQ2" s="321"/>
      <c r="BCR2" s="321"/>
      <c r="BCS2" s="321" t="s">
        <v>30</v>
      </c>
      <c r="BCT2" s="321"/>
      <c r="BCU2" s="321"/>
      <c r="BCV2" s="321"/>
      <c r="BCW2" s="321"/>
      <c r="BCX2" s="321"/>
      <c r="BCY2" s="321"/>
      <c r="BCZ2" s="321"/>
      <c r="BDA2" s="321"/>
      <c r="BDB2" s="321"/>
      <c r="BDC2" s="321"/>
      <c r="BDD2" s="321"/>
      <c r="BDE2" s="321"/>
      <c r="BDF2" s="321"/>
      <c r="BDG2" s="321"/>
      <c r="BDH2" s="321"/>
      <c r="BDI2" s="321"/>
      <c r="BDJ2" s="321"/>
      <c r="BDK2" s="321"/>
      <c r="BDL2" s="321"/>
      <c r="BDM2" s="321" t="s">
        <v>34</v>
      </c>
      <c r="BDN2" s="321"/>
      <c r="BDO2" s="321"/>
      <c r="BDP2" s="321"/>
      <c r="BDQ2" s="321"/>
      <c r="BDR2" s="321"/>
      <c r="BDS2" s="321"/>
      <c r="BDT2" s="321"/>
      <c r="BDU2" s="321"/>
      <c r="BDV2" s="321"/>
      <c r="BDW2" s="321"/>
      <c r="BDX2" s="321"/>
      <c r="BDY2" s="321"/>
      <c r="BDZ2" s="321"/>
      <c r="BEA2" s="321"/>
      <c r="BEB2" s="321"/>
      <c r="BEC2" s="321"/>
      <c r="BED2" s="321"/>
      <c r="BEE2" s="321"/>
      <c r="BEF2" s="321"/>
      <c r="BEG2" s="321" t="s">
        <v>35</v>
      </c>
      <c r="BEH2" s="321"/>
      <c r="BEI2" s="321"/>
      <c r="BEJ2" s="321"/>
      <c r="BEK2" s="321"/>
      <c r="BEL2" s="321"/>
      <c r="BEM2" s="321"/>
      <c r="BEN2" s="321"/>
      <c r="BEO2" s="321"/>
      <c r="BEP2" s="321"/>
      <c r="BEQ2" s="321"/>
      <c r="BER2" s="321"/>
      <c r="BES2" s="321"/>
      <c r="BET2" s="321"/>
      <c r="BEU2" s="321"/>
      <c r="BEV2" s="321"/>
      <c r="BEW2" s="321"/>
      <c r="BEX2" s="321"/>
      <c r="BEY2" s="321"/>
      <c r="BEZ2" s="321"/>
      <c r="BFA2" s="321"/>
      <c r="BFB2" s="321"/>
      <c r="BFC2" s="321"/>
      <c r="BFD2" s="321"/>
      <c r="BFE2" s="321" t="s">
        <v>19</v>
      </c>
      <c r="BFF2" s="321" t="s">
        <v>20</v>
      </c>
      <c r="BFG2" s="321"/>
      <c r="BFH2" s="321"/>
      <c r="BFI2" s="321"/>
      <c r="BFJ2" s="321"/>
      <c r="BFK2" s="321"/>
      <c r="BFL2" s="321"/>
      <c r="BFM2" s="322" t="s">
        <v>12</v>
      </c>
      <c r="BFN2" s="322" t="s">
        <v>13</v>
      </c>
      <c r="BFO2" s="322" t="s">
        <v>14</v>
      </c>
      <c r="BFP2" s="322" t="s">
        <v>19</v>
      </c>
      <c r="BFQ2" s="322" t="s">
        <v>20</v>
      </c>
      <c r="BFR2" s="322" t="s">
        <v>32</v>
      </c>
      <c r="BFS2" s="322" t="s">
        <v>22</v>
      </c>
      <c r="BFT2" s="321" t="s">
        <v>38</v>
      </c>
      <c r="BFU2" s="321" t="s">
        <v>97</v>
      </c>
      <c r="BFV2" s="321" t="s">
        <v>98</v>
      </c>
      <c r="BFW2" s="321" t="s">
        <v>99</v>
      </c>
      <c r="BFX2" s="321" t="s">
        <v>100</v>
      </c>
      <c r="BFY2" s="321"/>
      <c r="BFZ2" s="321"/>
      <c r="BGA2" s="321"/>
      <c r="BGB2" s="321"/>
    </row>
    <row r="3" spans="1:1536" ht="13.8" x14ac:dyDescent="0.3">
      <c r="A3" s="321"/>
      <c r="B3" s="321"/>
      <c r="C3" s="321" t="s">
        <v>12</v>
      </c>
      <c r="D3" s="321" t="s">
        <v>13</v>
      </c>
      <c r="E3" s="321" t="s">
        <v>14</v>
      </c>
      <c r="F3" s="321" t="s">
        <v>19</v>
      </c>
      <c r="G3" s="321" t="s">
        <v>20</v>
      </c>
      <c r="H3" s="321" t="s">
        <v>21</v>
      </c>
      <c r="I3" s="321" t="s">
        <v>36</v>
      </c>
      <c r="J3" s="321" t="s">
        <v>37</v>
      </c>
      <c r="K3" s="321" t="s">
        <v>23</v>
      </c>
      <c r="L3" s="321"/>
      <c r="M3" s="321" t="s">
        <v>28</v>
      </c>
      <c r="N3" s="321"/>
      <c r="O3" s="321"/>
      <c r="P3" s="321" t="s">
        <v>24</v>
      </c>
      <c r="Q3" s="321" t="s">
        <v>25</v>
      </c>
      <c r="R3" s="321" t="s">
        <v>26</v>
      </c>
      <c r="S3" s="321" t="s">
        <v>27</v>
      </c>
      <c r="T3" s="321"/>
      <c r="U3" s="321" t="s">
        <v>29</v>
      </c>
      <c r="V3" s="321" t="s">
        <v>12</v>
      </c>
      <c r="W3" s="321" t="s">
        <v>13</v>
      </c>
      <c r="X3" s="321" t="s">
        <v>14</v>
      </c>
      <c r="Y3" s="321" t="s">
        <v>19</v>
      </c>
      <c r="Z3" s="321" t="s">
        <v>20</v>
      </c>
      <c r="AA3" s="321" t="s">
        <v>21</v>
      </c>
      <c r="AB3" s="321" t="s">
        <v>0</v>
      </c>
      <c r="AC3" s="321" t="s">
        <v>42</v>
      </c>
      <c r="AD3" s="321" t="s">
        <v>40</v>
      </c>
      <c r="AE3" s="321" t="s">
        <v>38</v>
      </c>
      <c r="AF3" s="321" t="s">
        <v>22</v>
      </c>
      <c r="AG3" s="321" t="s">
        <v>31</v>
      </c>
      <c r="AH3" s="321" t="s">
        <v>32</v>
      </c>
      <c r="AI3" s="321" t="s">
        <v>19</v>
      </c>
      <c r="AJ3" s="321" t="s">
        <v>41</v>
      </c>
      <c r="AK3" s="321" t="s">
        <v>40</v>
      </c>
      <c r="AL3" s="321" t="s">
        <v>38</v>
      </c>
      <c r="AM3" s="321" t="s">
        <v>33</v>
      </c>
      <c r="AN3" s="321"/>
      <c r="AO3" s="321" t="s">
        <v>29</v>
      </c>
      <c r="AP3" s="321" t="s">
        <v>12</v>
      </c>
      <c r="AQ3" s="321" t="s">
        <v>13</v>
      </c>
      <c r="AR3" s="321" t="s">
        <v>14</v>
      </c>
      <c r="AS3" s="321" t="s">
        <v>19</v>
      </c>
      <c r="AT3" s="321" t="s">
        <v>20</v>
      </c>
      <c r="AU3" s="321" t="s">
        <v>21</v>
      </c>
      <c r="AV3" s="321" t="s">
        <v>0</v>
      </c>
      <c r="AW3" s="321" t="s">
        <v>42</v>
      </c>
      <c r="AX3" s="321" t="s">
        <v>40</v>
      </c>
      <c r="AY3" s="321" t="s">
        <v>38</v>
      </c>
      <c r="AZ3" s="321" t="s">
        <v>22</v>
      </c>
      <c r="BA3" s="321" t="s">
        <v>31</v>
      </c>
      <c r="BB3" s="321" t="s">
        <v>32</v>
      </c>
      <c r="BC3" s="321" t="s">
        <v>19</v>
      </c>
      <c r="BD3" s="321" t="s">
        <v>41</v>
      </c>
      <c r="BE3" s="321" t="s">
        <v>40</v>
      </c>
      <c r="BF3" s="321" t="s">
        <v>38</v>
      </c>
      <c r="BG3" s="321" t="s">
        <v>33</v>
      </c>
      <c r="BH3" s="321"/>
      <c r="BI3" s="321" t="s">
        <v>29</v>
      </c>
      <c r="BJ3" s="321" t="s">
        <v>12</v>
      </c>
      <c r="BK3" s="321" t="s">
        <v>13</v>
      </c>
      <c r="BL3" s="321" t="s">
        <v>14</v>
      </c>
      <c r="BM3" s="321" t="s">
        <v>19</v>
      </c>
      <c r="BN3" s="321" t="s">
        <v>20</v>
      </c>
      <c r="BO3" s="321" t="s">
        <v>21</v>
      </c>
      <c r="BP3" s="321" t="s">
        <v>0</v>
      </c>
      <c r="BQ3" s="321" t="s">
        <v>42</v>
      </c>
      <c r="BR3" s="321" t="s">
        <v>40</v>
      </c>
      <c r="BS3" s="321" t="s">
        <v>38</v>
      </c>
      <c r="BT3" s="321" t="s">
        <v>22</v>
      </c>
      <c r="BU3" s="321" t="s">
        <v>31</v>
      </c>
      <c r="BV3" s="321" t="s">
        <v>32</v>
      </c>
      <c r="BW3" s="321" t="s">
        <v>19</v>
      </c>
      <c r="BX3" s="321" t="s">
        <v>42</v>
      </c>
      <c r="BY3" s="321" t="s">
        <v>40</v>
      </c>
      <c r="BZ3" s="321" t="s">
        <v>38</v>
      </c>
      <c r="CA3" s="321" t="s">
        <v>33</v>
      </c>
      <c r="CB3" s="321"/>
      <c r="CC3" s="321" t="s">
        <v>29</v>
      </c>
      <c r="CD3" s="321" t="s">
        <v>12</v>
      </c>
      <c r="CE3" s="321" t="s">
        <v>13</v>
      </c>
      <c r="CF3" s="321" t="s">
        <v>14</v>
      </c>
      <c r="CG3" s="321" t="s">
        <v>19</v>
      </c>
      <c r="CH3" s="321" t="s">
        <v>20</v>
      </c>
      <c r="CI3" s="321" t="s">
        <v>21</v>
      </c>
      <c r="CJ3" s="321" t="s">
        <v>0</v>
      </c>
      <c r="CK3" s="321" t="s">
        <v>42</v>
      </c>
      <c r="CL3" s="321" t="s">
        <v>40</v>
      </c>
      <c r="CM3" s="321" t="s">
        <v>38</v>
      </c>
      <c r="CN3" s="321" t="s">
        <v>22</v>
      </c>
      <c r="CO3" s="321" t="s">
        <v>31</v>
      </c>
      <c r="CP3" s="321" t="s">
        <v>32</v>
      </c>
      <c r="CQ3" s="321" t="s">
        <v>19</v>
      </c>
      <c r="CR3" s="321" t="s">
        <v>42</v>
      </c>
      <c r="CS3" s="321" t="s">
        <v>40</v>
      </c>
      <c r="CT3" s="321" t="s">
        <v>38</v>
      </c>
      <c r="CU3" s="321" t="s">
        <v>33</v>
      </c>
      <c r="CV3" s="321"/>
      <c r="CW3" s="321"/>
      <c r="CX3" s="321"/>
      <c r="CY3" s="321">
        <v>1</v>
      </c>
      <c r="CZ3" s="321" t="str">
        <f>Matches!G8</f>
        <v>Germany</v>
      </c>
      <c r="DA3" s="321">
        <f>IF(AND(Matches!H8&lt;&gt;"",Matches!I8&lt;&gt;""),Matches!H8,0)</f>
        <v>5</v>
      </c>
      <c r="DB3" s="321">
        <f>IF(AND(Matches!I8&lt;&gt;"",Matches!H8&lt;&gt;""),Matches!I8,0)</f>
        <v>1</v>
      </c>
      <c r="DC3" s="321" t="str">
        <f>Matches!J8</f>
        <v>Scotland</v>
      </c>
      <c r="DD3" s="321" t="str">
        <f>IF(AND(Matches!H8&lt;&gt;"",Matches!I8&lt;&gt;""),IF(DA3&gt;DB3,"W",IF(DA3=DB3,"D","L")),"")</f>
        <v>W</v>
      </c>
      <c r="DE3" s="321" t="str">
        <f>IF(DD3&lt;&gt;"",IF(DD3="W","L",IF(DD3="L","W","D")),"")</f>
        <v>L</v>
      </c>
      <c r="DF3" s="321"/>
      <c r="DG3" s="321"/>
      <c r="DH3" s="321" t="str">
        <f>Matches!P9</f>
        <v>Hungary</v>
      </c>
      <c r="DI3" s="322">
        <f>Matches!U9</f>
        <v>1</v>
      </c>
      <c r="DJ3" s="322">
        <f>Matches!V9</f>
        <v>0</v>
      </c>
      <c r="DK3" s="322">
        <f>Matches!W9</f>
        <v>2</v>
      </c>
      <c r="DL3" s="322">
        <f>Matches!X9</f>
        <v>2</v>
      </c>
      <c r="DM3" s="322">
        <f>Matches!Z9</f>
        <v>5</v>
      </c>
      <c r="DN3" s="322">
        <f>Matches!AA9</f>
        <v>-3</v>
      </c>
      <c r="DO3" s="322">
        <f>Matches!AB9</f>
        <v>3</v>
      </c>
      <c r="DP3" s="321">
        <f>VLOOKUP(DH3,B4:J40,9,FALSE)</f>
        <v>48</v>
      </c>
      <c r="DQ3" s="321">
        <f>RANK(DO3,DO3:DO8)</f>
        <v>4</v>
      </c>
      <c r="DR3" s="321">
        <f>SUMPRODUCT((DQ3:DQ8=DQ3)*(DN3:DN8&gt;DN3))</f>
        <v>1</v>
      </c>
      <c r="DS3" s="321">
        <f>SUMPRODUCT((DQ3:DQ8=DQ3)*(DN3:DN8=DN3)*(DL3:DL8&gt;DL3))</f>
        <v>0</v>
      </c>
      <c r="DT3" s="321">
        <f>SUMPRODUCT((DQ3:DQ8=DQ3)*(DN3:DN8=DN3)*(DL3:DL8=DL3)*(DP3:DP8&gt;DP3))</f>
        <v>0</v>
      </c>
      <c r="DU3" s="321">
        <f>IF('Player Scoreboard'!B20="© 2024 | journalSHEET.com",SUM(DQ3:DT3),1)</f>
        <v>5</v>
      </c>
      <c r="DV3" s="321" t="s">
        <v>15</v>
      </c>
      <c r="DW3" s="321">
        <v>1</v>
      </c>
      <c r="DX3" s="321"/>
      <c r="DY3" s="321"/>
      <c r="DZ3" s="321"/>
      <c r="EA3" s="321" t="s">
        <v>12</v>
      </c>
      <c r="EB3" s="321" t="s">
        <v>13</v>
      </c>
      <c r="EC3" s="321" t="s">
        <v>14</v>
      </c>
      <c r="ED3" s="321" t="s">
        <v>19</v>
      </c>
      <c r="EE3" s="321" t="s">
        <v>20</v>
      </c>
      <c r="EF3" s="321" t="s">
        <v>21</v>
      </c>
      <c r="EG3" s="321" t="s">
        <v>36</v>
      </c>
      <c r="EH3" s="321" t="s">
        <v>37</v>
      </c>
      <c r="EI3" s="321" t="s">
        <v>23</v>
      </c>
      <c r="EJ3" s="321"/>
      <c r="EK3" s="321" t="s">
        <v>28</v>
      </c>
      <c r="EL3" s="321"/>
      <c r="EM3" s="321"/>
      <c r="EN3" s="321" t="s">
        <v>24</v>
      </c>
      <c r="EO3" s="321" t="s">
        <v>25</v>
      </c>
      <c r="EP3" s="321" t="s">
        <v>26</v>
      </c>
      <c r="EQ3" s="321" t="s">
        <v>27</v>
      </c>
      <c r="ER3" s="321"/>
      <c r="ES3" s="321" t="s">
        <v>29</v>
      </c>
      <c r="ET3" s="321" t="s">
        <v>12</v>
      </c>
      <c r="EU3" s="321" t="s">
        <v>13</v>
      </c>
      <c r="EV3" s="321" t="s">
        <v>14</v>
      </c>
      <c r="EW3" s="321" t="s">
        <v>19</v>
      </c>
      <c r="EX3" s="321" t="s">
        <v>20</v>
      </c>
      <c r="EY3" s="321" t="s">
        <v>21</v>
      </c>
      <c r="EZ3" s="321" t="s">
        <v>0</v>
      </c>
      <c r="FA3" s="321" t="s">
        <v>42</v>
      </c>
      <c r="FB3" s="321" t="s">
        <v>40</v>
      </c>
      <c r="FC3" s="321" t="s">
        <v>38</v>
      </c>
      <c r="FD3" s="321" t="s">
        <v>22</v>
      </c>
      <c r="FE3" s="321" t="s">
        <v>31</v>
      </c>
      <c r="FF3" s="321" t="s">
        <v>32</v>
      </c>
      <c r="FG3" s="321" t="s">
        <v>19</v>
      </c>
      <c r="FH3" s="321" t="s">
        <v>41</v>
      </c>
      <c r="FI3" s="321" t="s">
        <v>40</v>
      </c>
      <c r="FJ3" s="321" t="s">
        <v>38</v>
      </c>
      <c r="FK3" s="321" t="s">
        <v>33</v>
      </c>
      <c r="FL3" s="321"/>
      <c r="FM3" s="321" t="s">
        <v>29</v>
      </c>
      <c r="FN3" s="321" t="s">
        <v>12</v>
      </c>
      <c r="FO3" s="321" t="s">
        <v>13</v>
      </c>
      <c r="FP3" s="321" t="s">
        <v>14</v>
      </c>
      <c r="FQ3" s="321" t="s">
        <v>19</v>
      </c>
      <c r="FR3" s="321" t="s">
        <v>20</v>
      </c>
      <c r="FS3" s="321" t="s">
        <v>21</v>
      </c>
      <c r="FT3" s="321" t="s">
        <v>0</v>
      </c>
      <c r="FU3" s="321" t="s">
        <v>42</v>
      </c>
      <c r="FV3" s="321" t="s">
        <v>40</v>
      </c>
      <c r="FW3" s="321" t="s">
        <v>38</v>
      </c>
      <c r="FX3" s="321" t="s">
        <v>22</v>
      </c>
      <c r="FY3" s="321" t="s">
        <v>31</v>
      </c>
      <c r="FZ3" s="321" t="s">
        <v>32</v>
      </c>
      <c r="GA3" s="321" t="s">
        <v>19</v>
      </c>
      <c r="GB3" s="321" t="s">
        <v>41</v>
      </c>
      <c r="GC3" s="321" t="s">
        <v>40</v>
      </c>
      <c r="GD3" s="321" t="s">
        <v>38</v>
      </c>
      <c r="GE3" s="321" t="s">
        <v>33</v>
      </c>
      <c r="GF3" s="321"/>
      <c r="GG3" s="321" t="s">
        <v>29</v>
      </c>
      <c r="GH3" s="321" t="s">
        <v>12</v>
      </c>
      <c r="GI3" s="321" t="s">
        <v>13</v>
      </c>
      <c r="GJ3" s="321" t="s">
        <v>14</v>
      </c>
      <c r="GK3" s="321" t="s">
        <v>19</v>
      </c>
      <c r="GL3" s="321" t="s">
        <v>20</v>
      </c>
      <c r="GM3" s="321" t="s">
        <v>21</v>
      </c>
      <c r="GN3" s="321" t="s">
        <v>0</v>
      </c>
      <c r="GO3" s="321" t="s">
        <v>42</v>
      </c>
      <c r="GP3" s="321" t="s">
        <v>40</v>
      </c>
      <c r="GQ3" s="321" t="s">
        <v>38</v>
      </c>
      <c r="GR3" s="321" t="s">
        <v>22</v>
      </c>
      <c r="GS3" s="321" t="s">
        <v>31</v>
      </c>
      <c r="GT3" s="321" t="s">
        <v>32</v>
      </c>
      <c r="GU3" s="321" t="s">
        <v>19</v>
      </c>
      <c r="GV3" s="321" t="s">
        <v>42</v>
      </c>
      <c r="GW3" s="321" t="s">
        <v>40</v>
      </c>
      <c r="GX3" s="321" t="s">
        <v>38</v>
      </c>
      <c r="GY3" s="321" t="s">
        <v>33</v>
      </c>
      <c r="GZ3" s="321"/>
      <c r="HA3" s="321" t="s">
        <v>29</v>
      </c>
      <c r="HB3" s="321" t="s">
        <v>12</v>
      </c>
      <c r="HC3" s="321" t="s">
        <v>13</v>
      </c>
      <c r="HD3" s="321" t="s">
        <v>14</v>
      </c>
      <c r="HE3" s="321" t="s">
        <v>19</v>
      </c>
      <c r="HF3" s="321" t="s">
        <v>20</v>
      </c>
      <c r="HG3" s="321" t="s">
        <v>21</v>
      </c>
      <c r="HH3" s="321" t="s">
        <v>0</v>
      </c>
      <c r="HI3" s="321" t="s">
        <v>42</v>
      </c>
      <c r="HJ3" s="321" t="s">
        <v>40</v>
      </c>
      <c r="HK3" s="321" t="s">
        <v>38</v>
      </c>
      <c r="HL3" s="321" t="s">
        <v>22</v>
      </c>
      <c r="HM3" s="321" t="s">
        <v>31</v>
      </c>
      <c r="HN3" s="321" t="s">
        <v>32</v>
      </c>
      <c r="HO3" s="321" t="s">
        <v>19</v>
      </c>
      <c r="HP3" s="321" t="s">
        <v>42</v>
      </c>
      <c r="HQ3" s="321" t="s">
        <v>40</v>
      </c>
      <c r="HR3" s="321" t="s">
        <v>38</v>
      </c>
      <c r="HS3" s="321" t="s">
        <v>33</v>
      </c>
      <c r="HT3" s="321"/>
      <c r="HU3" s="321"/>
      <c r="HV3" s="321"/>
      <c r="HW3" s="321">
        <v>1</v>
      </c>
      <c r="HX3" s="321" t="str">
        <f>CZ3</f>
        <v>Germany</v>
      </c>
      <c r="HY3" s="324">
        <f ca="1">IF(OFFSET('Player Game Board'!P10,0,HY1)&lt;&gt;"",OFFSET('Player Game Board'!P10,0,HY1),0)</f>
        <v>2</v>
      </c>
      <c r="HZ3" s="324">
        <f ca="1">IF(OFFSET('Player Game Board'!Q10,0,HY1)&lt;&gt;"",OFFSET('Player Game Board'!Q10,0,HY1),0)</f>
        <v>0</v>
      </c>
      <c r="IA3" s="321" t="str">
        <f>DC3</f>
        <v>Scotland</v>
      </c>
      <c r="IB3" s="321" t="str">
        <f ca="1">IF(AND(OFFSET('Player Game Board'!P10,0,HY1)&lt;&gt;"",OFFSET('Player Game Board'!Q10,0,HY1)&lt;&gt;""),IF(HY3&gt;HZ3,"W",IF(HY3=HZ3,"D","L")),"")</f>
        <v>W</v>
      </c>
      <c r="IC3" s="321" t="str">
        <f ca="1">IF(IB3&lt;&gt;"",IF(IB3="W","L",IF(IB3="L","W","D")),"")</f>
        <v>L</v>
      </c>
      <c r="ID3" s="321"/>
      <c r="IE3" s="321"/>
      <c r="IF3" s="321" t="str">
        <f ca="1">VLOOKUP(3,DY4:DZ7,2,FALSE)</f>
        <v>Scotland</v>
      </c>
      <c r="IG3" s="322">
        <f ca="1">VLOOKUP(IF3,DZ4:EE40,2,FALSE)</f>
        <v>1</v>
      </c>
      <c r="IH3" s="322">
        <f ca="1">VLOOKUP(IF3,DZ4:EE40,3,FALSE)</f>
        <v>1</v>
      </c>
      <c r="II3" s="322">
        <f ca="1">VLOOKUP(IF3,DZ4:EE40,4,FALSE)</f>
        <v>1</v>
      </c>
      <c r="IJ3" s="322">
        <f ca="1">VLOOKUP(IF3,DZ4:EE40,5,FALSE)</f>
        <v>3</v>
      </c>
      <c r="IK3" s="322">
        <f ca="1">VLOOKUP(IF3,DZ4:EE40,6,FALSE)</f>
        <v>4</v>
      </c>
      <c r="IL3" s="322">
        <f ca="1">IJ3-IK3+1000</f>
        <v>999</v>
      </c>
      <c r="IM3" s="322">
        <f ca="1">IG3*3+IH3*1</f>
        <v>4</v>
      </c>
      <c r="IN3" s="321">
        <f ca="1">VLOOKUP(IF3,B4:J40,9,FALSE)</f>
        <v>43</v>
      </c>
      <c r="IO3" s="321">
        <f ca="1">RANK(IM3,IM3:IM8)</f>
        <v>1</v>
      </c>
      <c r="IP3" s="321">
        <f ca="1">SUMPRODUCT((IO3:IO8=IO3)*(IL3:IL8&gt;IL3))</f>
        <v>2</v>
      </c>
      <c r="IQ3" s="321">
        <f ca="1">SUMPRODUCT((IO3:IO8=IO3)*(IL3:IL8=IL3)*(IJ3:IJ8&gt;IJ3))</f>
        <v>0</v>
      </c>
      <c r="IR3" s="321">
        <f ca="1">SUMPRODUCT((IO3:IO8=IO3)*(IL3:IL8=IL3)*(IJ3:IJ8=IJ3)*(IN3:IN8&gt;IN3))</f>
        <v>0</v>
      </c>
      <c r="IS3" s="321">
        <f ca="1">SUM(IO3:IR3)</f>
        <v>3</v>
      </c>
      <c r="IT3" s="321" t="s">
        <v>15</v>
      </c>
      <c r="IU3" s="321">
        <v>1</v>
      </c>
      <c r="IV3" s="321"/>
      <c r="IW3" s="321"/>
      <c r="IX3" s="321"/>
      <c r="IY3" s="321" t="s">
        <v>12</v>
      </c>
      <c r="IZ3" s="321" t="s">
        <v>13</v>
      </c>
      <c r="JA3" s="321" t="s">
        <v>14</v>
      </c>
      <c r="JB3" s="321" t="s">
        <v>19</v>
      </c>
      <c r="JC3" s="321" t="s">
        <v>20</v>
      </c>
      <c r="JD3" s="321" t="s">
        <v>21</v>
      </c>
      <c r="JE3" s="321" t="s">
        <v>36</v>
      </c>
      <c r="JF3" s="321" t="s">
        <v>37</v>
      </c>
      <c r="JG3" s="321" t="s">
        <v>23</v>
      </c>
      <c r="JH3" s="321"/>
      <c r="JI3" s="321" t="s">
        <v>28</v>
      </c>
      <c r="JJ3" s="321"/>
      <c r="JK3" s="321"/>
      <c r="JL3" s="321" t="s">
        <v>24</v>
      </c>
      <c r="JM3" s="321" t="s">
        <v>25</v>
      </c>
      <c r="JN3" s="321" t="s">
        <v>26</v>
      </c>
      <c r="JO3" s="321" t="s">
        <v>27</v>
      </c>
      <c r="JP3" s="321"/>
      <c r="JQ3" s="321" t="s">
        <v>29</v>
      </c>
      <c r="JR3" s="321" t="s">
        <v>12</v>
      </c>
      <c r="JS3" s="321" t="s">
        <v>13</v>
      </c>
      <c r="JT3" s="321" t="s">
        <v>14</v>
      </c>
      <c r="JU3" s="321" t="s">
        <v>19</v>
      </c>
      <c r="JV3" s="321" t="s">
        <v>20</v>
      </c>
      <c r="JW3" s="321" t="s">
        <v>21</v>
      </c>
      <c r="JX3" s="321" t="s">
        <v>0</v>
      </c>
      <c r="JY3" s="321" t="s">
        <v>42</v>
      </c>
      <c r="JZ3" s="321" t="s">
        <v>40</v>
      </c>
      <c r="KA3" s="321" t="s">
        <v>38</v>
      </c>
      <c r="KB3" s="321" t="s">
        <v>22</v>
      </c>
      <c r="KC3" s="321" t="s">
        <v>31</v>
      </c>
      <c r="KD3" s="321" t="s">
        <v>32</v>
      </c>
      <c r="KE3" s="321" t="s">
        <v>19</v>
      </c>
      <c r="KF3" s="321" t="s">
        <v>41</v>
      </c>
      <c r="KG3" s="321" t="s">
        <v>40</v>
      </c>
      <c r="KH3" s="321" t="s">
        <v>38</v>
      </c>
      <c r="KI3" s="321" t="s">
        <v>33</v>
      </c>
      <c r="KJ3" s="321"/>
      <c r="KK3" s="321" t="s">
        <v>29</v>
      </c>
      <c r="KL3" s="321" t="s">
        <v>12</v>
      </c>
      <c r="KM3" s="321" t="s">
        <v>13</v>
      </c>
      <c r="KN3" s="321" t="s">
        <v>14</v>
      </c>
      <c r="KO3" s="321" t="s">
        <v>19</v>
      </c>
      <c r="KP3" s="321" t="s">
        <v>20</v>
      </c>
      <c r="KQ3" s="321" t="s">
        <v>21</v>
      </c>
      <c r="KR3" s="321" t="s">
        <v>0</v>
      </c>
      <c r="KS3" s="321" t="s">
        <v>42</v>
      </c>
      <c r="KT3" s="321" t="s">
        <v>40</v>
      </c>
      <c r="KU3" s="321" t="s">
        <v>38</v>
      </c>
      <c r="KV3" s="321" t="s">
        <v>22</v>
      </c>
      <c r="KW3" s="321" t="s">
        <v>31</v>
      </c>
      <c r="KX3" s="321" t="s">
        <v>32</v>
      </c>
      <c r="KY3" s="321" t="s">
        <v>19</v>
      </c>
      <c r="KZ3" s="321" t="s">
        <v>41</v>
      </c>
      <c r="LA3" s="321" t="s">
        <v>40</v>
      </c>
      <c r="LB3" s="321" t="s">
        <v>38</v>
      </c>
      <c r="LC3" s="321" t="s">
        <v>33</v>
      </c>
      <c r="LD3" s="321"/>
      <c r="LE3" s="321" t="s">
        <v>29</v>
      </c>
      <c r="LF3" s="321" t="s">
        <v>12</v>
      </c>
      <c r="LG3" s="321" t="s">
        <v>13</v>
      </c>
      <c r="LH3" s="321" t="s">
        <v>14</v>
      </c>
      <c r="LI3" s="321" t="s">
        <v>19</v>
      </c>
      <c r="LJ3" s="321" t="s">
        <v>20</v>
      </c>
      <c r="LK3" s="321" t="s">
        <v>21</v>
      </c>
      <c r="LL3" s="321" t="s">
        <v>0</v>
      </c>
      <c r="LM3" s="321" t="s">
        <v>42</v>
      </c>
      <c r="LN3" s="321" t="s">
        <v>40</v>
      </c>
      <c r="LO3" s="321" t="s">
        <v>38</v>
      </c>
      <c r="LP3" s="321" t="s">
        <v>22</v>
      </c>
      <c r="LQ3" s="321" t="s">
        <v>31</v>
      </c>
      <c r="LR3" s="321" t="s">
        <v>32</v>
      </c>
      <c r="LS3" s="321" t="s">
        <v>19</v>
      </c>
      <c r="LT3" s="321" t="s">
        <v>42</v>
      </c>
      <c r="LU3" s="321" t="s">
        <v>40</v>
      </c>
      <c r="LV3" s="321" t="s">
        <v>38</v>
      </c>
      <c r="LW3" s="321" t="s">
        <v>33</v>
      </c>
      <c r="LX3" s="321"/>
      <c r="LY3" s="321" t="s">
        <v>29</v>
      </c>
      <c r="LZ3" s="321" t="s">
        <v>12</v>
      </c>
      <c r="MA3" s="321" t="s">
        <v>13</v>
      </c>
      <c r="MB3" s="321" t="s">
        <v>14</v>
      </c>
      <c r="MC3" s="321" t="s">
        <v>19</v>
      </c>
      <c r="MD3" s="321" t="s">
        <v>20</v>
      </c>
      <c r="ME3" s="321" t="s">
        <v>21</v>
      </c>
      <c r="MF3" s="321" t="s">
        <v>0</v>
      </c>
      <c r="MG3" s="321" t="s">
        <v>42</v>
      </c>
      <c r="MH3" s="321" t="s">
        <v>40</v>
      </c>
      <c r="MI3" s="321" t="s">
        <v>38</v>
      </c>
      <c r="MJ3" s="321" t="s">
        <v>22</v>
      </c>
      <c r="MK3" s="321" t="s">
        <v>31</v>
      </c>
      <c r="ML3" s="321" t="s">
        <v>32</v>
      </c>
      <c r="MM3" s="321" t="s">
        <v>19</v>
      </c>
      <c r="MN3" s="321" t="s">
        <v>42</v>
      </c>
      <c r="MO3" s="321" t="s">
        <v>40</v>
      </c>
      <c r="MP3" s="321" t="s">
        <v>38</v>
      </c>
      <c r="MQ3" s="321" t="s">
        <v>33</v>
      </c>
      <c r="MR3" s="321"/>
      <c r="MS3" s="321"/>
      <c r="MT3" s="321"/>
      <c r="MU3" s="321">
        <v>1</v>
      </c>
      <c r="MV3" s="321" t="str">
        <f>HX3</f>
        <v>Germany</v>
      </c>
      <c r="MW3" s="324">
        <f ca="1">IF(OFFSET('Player Game Board'!P10,0,MW1)&lt;&gt;"",OFFSET('Player Game Board'!P10,0,MW1),0)</f>
        <v>2</v>
      </c>
      <c r="MX3" s="324">
        <f ca="1">IF(OFFSET('Player Game Board'!Q10,0,MW1)&lt;&gt;"",OFFSET('Player Game Board'!Q10,0,MW1),0)</f>
        <v>1</v>
      </c>
      <c r="MY3" s="321" t="str">
        <f>IA3</f>
        <v>Scotland</v>
      </c>
      <c r="MZ3" s="321" t="str">
        <f ca="1">IF(AND(OFFSET('Player Game Board'!P10,0,MW1)&lt;&gt;"",OFFSET('Player Game Board'!Q10,0,MW1)&lt;&gt;""),IF(MW3&gt;MX3,"W",IF(MW3=MX3,"D","L")),"")</f>
        <v>W</v>
      </c>
      <c r="NA3" s="321" t="str">
        <f ca="1">IF(MZ3&lt;&gt;"",IF(MZ3="W","L",IF(MZ3="L","W","D")),"")</f>
        <v>L</v>
      </c>
      <c r="NB3" s="321"/>
      <c r="NC3" s="321"/>
      <c r="ND3" s="321" t="str">
        <f ca="1">VLOOKUP(3,IW4:IX7,2,FALSE)</f>
        <v>Hungary</v>
      </c>
      <c r="NE3" s="322">
        <f ca="1">VLOOKUP(ND3,IX4:JC40,2,FALSE)</f>
        <v>1</v>
      </c>
      <c r="NF3" s="322">
        <f ca="1">VLOOKUP(ND3,IX4:JC40,3,FALSE)</f>
        <v>0</v>
      </c>
      <c r="NG3" s="322">
        <f ca="1">VLOOKUP(ND3,IX4:JC40,4,FALSE)</f>
        <v>2</v>
      </c>
      <c r="NH3" s="322">
        <f ca="1">VLOOKUP(ND3,IX4:JC40,5,FALSE)</f>
        <v>4</v>
      </c>
      <c r="NI3" s="322">
        <f ca="1">VLOOKUP(ND3,IX4:JC40,6,FALSE)</f>
        <v>5</v>
      </c>
      <c r="NJ3" s="322">
        <f ca="1">NH3-NI3+1000</f>
        <v>999</v>
      </c>
      <c r="NK3" s="322">
        <f ca="1">NE3*3+NF3*1</f>
        <v>3</v>
      </c>
      <c r="NL3" s="321">
        <f ca="1">VLOOKUP(ND3,B4:J40,9,FALSE)</f>
        <v>48</v>
      </c>
      <c r="NM3" s="321">
        <f ca="1">RANK(NK3,NK3:NK8)</f>
        <v>3</v>
      </c>
      <c r="NN3" s="321">
        <f ca="1">SUMPRODUCT((NM3:NM8=NM3)*(NJ3:NJ8&gt;NJ3))</f>
        <v>0</v>
      </c>
      <c r="NO3" s="321">
        <f ca="1">SUMPRODUCT((NM3:NM8=NM3)*(NJ3:NJ8=NJ3)*(NH3:NH8&gt;NH3))</f>
        <v>0</v>
      </c>
      <c r="NP3" s="321">
        <f ca="1">SUMPRODUCT((NM3:NM8=NM3)*(NJ3:NJ8=NJ3)*(NH3:NH8=NH3)*(NL3:NL8&gt;NL3))</f>
        <v>0</v>
      </c>
      <c r="NQ3" s="321">
        <f ca="1">SUM(NM3:NP3)</f>
        <v>3</v>
      </c>
      <c r="NR3" s="321" t="s">
        <v>15</v>
      </c>
      <c r="NS3" s="321">
        <v>1</v>
      </c>
      <c r="NT3" s="321"/>
      <c r="NU3" s="321"/>
      <c r="NV3" s="321"/>
      <c r="NW3" s="321" t="s">
        <v>12</v>
      </c>
      <c r="NX3" s="321" t="s">
        <v>13</v>
      </c>
      <c r="NY3" s="321" t="s">
        <v>14</v>
      </c>
      <c r="NZ3" s="321" t="s">
        <v>19</v>
      </c>
      <c r="OA3" s="321" t="s">
        <v>20</v>
      </c>
      <c r="OB3" s="321" t="s">
        <v>21</v>
      </c>
      <c r="OC3" s="321" t="s">
        <v>36</v>
      </c>
      <c r="OD3" s="321" t="s">
        <v>37</v>
      </c>
      <c r="OE3" s="321" t="s">
        <v>23</v>
      </c>
      <c r="OF3" s="321"/>
      <c r="OG3" s="321" t="s">
        <v>28</v>
      </c>
      <c r="OH3" s="321"/>
      <c r="OI3" s="321"/>
      <c r="OJ3" s="321" t="s">
        <v>24</v>
      </c>
      <c r="OK3" s="321" t="s">
        <v>25</v>
      </c>
      <c r="OL3" s="321" t="s">
        <v>26</v>
      </c>
      <c r="OM3" s="321" t="s">
        <v>27</v>
      </c>
      <c r="ON3" s="321"/>
      <c r="OO3" s="321" t="s">
        <v>29</v>
      </c>
      <c r="OP3" s="321" t="s">
        <v>12</v>
      </c>
      <c r="OQ3" s="321" t="s">
        <v>13</v>
      </c>
      <c r="OR3" s="321" t="s">
        <v>14</v>
      </c>
      <c r="OS3" s="321" t="s">
        <v>19</v>
      </c>
      <c r="OT3" s="321" t="s">
        <v>20</v>
      </c>
      <c r="OU3" s="321" t="s">
        <v>21</v>
      </c>
      <c r="OV3" s="321" t="s">
        <v>0</v>
      </c>
      <c r="OW3" s="321" t="s">
        <v>42</v>
      </c>
      <c r="OX3" s="321" t="s">
        <v>40</v>
      </c>
      <c r="OY3" s="321" t="s">
        <v>38</v>
      </c>
      <c r="OZ3" s="321" t="s">
        <v>22</v>
      </c>
      <c r="PA3" s="321" t="s">
        <v>31</v>
      </c>
      <c r="PB3" s="321" t="s">
        <v>32</v>
      </c>
      <c r="PC3" s="321" t="s">
        <v>19</v>
      </c>
      <c r="PD3" s="321" t="s">
        <v>41</v>
      </c>
      <c r="PE3" s="321" t="s">
        <v>40</v>
      </c>
      <c r="PF3" s="321" t="s">
        <v>38</v>
      </c>
      <c r="PG3" s="321" t="s">
        <v>33</v>
      </c>
      <c r="PH3" s="321"/>
      <c r="PI3" s="321" t="s">
        <v>29</v>
      </c>
      <c r="PJ3" s="321" t="s">
        <v>12</v>
      </c>
      <c r="PK3" s="321" t="s">
        <v>13</v>
      </c>
      <c r="PL3" s="321" t="s">
        <v>14</v>
      </c>
      <c r="PM3" s="321" t="s">
        <v>19</v>
      </c>
      <c r="PN3" s="321" t="s">
        <v>20</v>
      </c>
      <c r="PO3" s="321" t="s">
        <v>21</v>
      </c>
      <c r="PP3" s="321" t="s">
        <v>0</v>
      </c>
      <c r="PQ3" s="321" t="s">
        <v>42</v>
      </c>
      <c r="PR3" s="321" t="s">
        <v>40</v>
      </c>
      <c r="PS3" s="321" t="s">
        <v>38</v>
      </c>
      <c r="PT3" s="321" t="s">
        <v>22</v>
      </c>
      <c r="PU3" s="321" t="s">
        <v>31</v>
      </c>
      <c r="PV3" s="321" t="s">
        <v>32</v>
      </c>
      <c r="PW3" s="321" t="s">
        <v>19</v>
      </c>
      <c r="PX3" s="321" t="s">
        <v>41</v>
      </c>
      <c r="PY3" s="321" t="s">
        <v>40</v>
      </c>
      <c r="PZ3" s="321" t="s">
        <v>38</v>
      </c>
      <c r="QA3" s="321" t="s">
        <v>33</v>
      </c>
      <c r="QB3" s="321"/>
      <c r="QC3" s="321" t="s">
        <v>29</v>
      </c>
      <c r="QD3" s="321" t="s">
        <v>12</v>
      </c>
      <c r="QE3" s="321" t="s">
        <v>13</v>
      </c>
      <c r="QF3" s="321" t="s">
        <v>14</v>
      </c>
      <c r="QG3" s="321" t="s">
        <v>19</v>
      </c>
      <c r="QH3" s="321" t="s">
        <v>20</v>
      </c>
      <c r="QI3" s="321" t="s">
        <v>21</v>
      </c>
      <c r="QJ3" s="321" t="s">
        <v>0</v>
      </c>
      <c r="QK3" s="321" t="s">
        <v>42</v>
      </c>
      <c r="QL3" s="321" t="s">
        <v>40</v>
      </c>
      <c r="QM3" s="321" t="s">
        <v>38</v>
      </c>
      <c r="QN3" s="321" t="s">
        <v>22</v>
      </c>
      <c r="QO3" s="321" t="s">
        <v>31</v>
      </c>
      <c r="QP3" s="321" t="s">
        <v>32</v>
      </c>
      <c r="QQ3" s="321" t="s">
        <v>19</v>
      </c>
      <c r="QR3" s="321" t="s">
        <v>42</v>
      </c>
      <c r="QS3" s="321" t="s">
        <v>40</v>
      </c>
      <c r="QT3" s="321" t="s">
        <v>38</v>
      </c>
      <c r="QU3" s="321" t="s">
        <v>33</v>
      </c>
      <c r="QV3" s="321"/>
      <c r="QW3" s="321" t="s">
        <v>29</v>
      </c>
      <c r="QX3" s="321" t="s">
        <v>12</v>
      </c>
      <c r="QY3" s="321" t="s">
        <v>13</v>
      </c>
      <c r="QZ3" s="321" t="s">
        <v>14</v>
      </c>
      <c r="RA3" s="321" t="s">
        <v>19</v>
      </c>
      <c r="RB3" s="321" t="s">
        <v>20</v>
      </c>
      <c r="RC3" s="321" t="s">
        <v>21</v>
      </c>
      <c r="RD3" s="321" t="s">
        <v>0</v>
      </c>
      <c r="RE3" s="321" t="s">
        <v>42</v>
      </c>
      <c r="RF3" s="321" t="s">
        <v>40</v>
      </c>
      <c r="RG3" s="321" t="s">
        <v>38</v>
      </c>
      <c r="RH3" s="321" t="s">
        <v>22</v>
      </c>
      <c r="RI3" s="321" t="s">
        <v>31</v>
      </c>
      <c r="RJ3" s="321" t="s">
        <v>32</v>
      </c>
      <c r="RK3" s="321" t="s">
        <v>19</v>
      </c>
      <c r="RL3" s="321" t="s">
        <v>42</v>
      </c>
      <c r="RM3" s="321" t="s">
        <v>40</v>
      </c>
      <c r="RN3" s="321" t="s">
        <v>38</v>
      </c>
      <c r="RO3" s="321" t="s">
        <v>33</v>
      </c>
      <c r="RP3" s="321"/>
      <c r="RQ3" s="321"/>
      <c r="RR3" s="321"/>
      <c r="RS3" s="321">
        <v>1</v>
      </c>
      <c r="RT3" s="321" t="str">
        <f t="shared" ref="RT3:RT38" si="18">MV3</f>
        <v>Germany</v>
      </c>
      <c r="RU3" s="324">
        <f ca="1">IF(OFFSET('Player Game Board'!P10,0,RU1)&lt;&gt;"",OFFSET('Player Game Board'!P10,0,RU1),0)</f>
        <v>2</v>
      </c>
      <c r="RV3" s="324">
        <f ca="1">IF(OFFSET('Player Game Board'!Q10,0,RU1)&lt;&gt;"",OFFSET('Player Game Board'!Q10,0,RU1),0)</f>
        <v>1</v>
      </c>
      <c r="RW3" s="321" t="str">
        <f t="shared" ref="RW3:RW38" si="19">MY3</f>
        <v>Scotland</v>
      </c>
      <c r="RX3" s="321" t="str">
        <f ca="1">IF(AND(OFFSET('Player Game Board'!P10,0,RU1)&lt;&gt;"",OFFSET('Player Game Board'!Q10,0,RU1)&lt;&gt;""),IF(RU3&gt;RV3,"W",IF(RU3=RV3,"D","L")),"")</f>
        <v>W</v>
      </c>
      <c r="RY3" s="321" t="str">
        <f t="shared" ref="RY3:RY18" ca="1" si="20">IF(RX3&lt;&gt;"",IF(RX3="W","L",IF(RX3="L","W","D")),"")</f>
        <v>L</v>
      </c>
      <c r="RZ3" s="321"/>
      <c r="SA3" s="321"/>
      <c r="SB3" s="321" t="str">
        <f t="shared" ref="SB3" ca="1" si="21">VLOOKUP(3,NU4:NV7,2,FALSE)</f>
        <v>Switzerland</v>
      </c>
      <c r="SC3" s="322">
        <f t="shared" ref="SC3" ca="1" si="22">VLOOKUP(SB3,NV4:OA40,2,FALSE)</f>
        <v>0</v>
      </c>
      <c r="SD3" s="322">
        <f t="shared" ref="SD3" ca="1" si="23">VLOOKUP(SB3,NV4:OA40,3,FALSE)</f>
        <v>1</v>
      </c>
      <c r="SE3" s="322">
        <f t="shared" ref="SE3" ca="1" si="24">VLOOKUP(SB3,NV4:OA40,4,FALSE)</f>
        <v>2</v>
      </c>
      <c r="SF3" s="322">
        <f t="shared" ref="SF3" ca="1" si="25">VLOOKUP(SB3,NV4:OA40,5,FALSE)</f>
        <v>2</v>
      </c>
      <c r="SG3" s="322">
        <f t="shared" ref="SG3" ca="1" si="26">VLOOKUP(SB3,NV4:OA40,6,FALSE)</f>
        <v>4</v>
      </c>
      <c r="SH3" s="322">
        <f t="shared" ref="SH3:SH8" ca="1" si="27">SF3-SG3+1000</f>
        <v>998</v>
      </c>
      <c r="SI3" s="322">
        <f t="shared" ref="SI3:SI8" ca="1" si="28">SC3*3+SD3*1</f>
        <v>1</v>
      </c>
      <c r="SJ3" s="321">
        <f ca="1">VLOOKUP(SB3,B4:J40,9,FALSE)</f>
        <v>34</v>
      </c>
      <c r="SK3" s="321">
        <f t="shared" ref="SK3" ca="1" si="29">RANK(SI3,SI3:SI8)</f>
        <v>6</v>
      </c>
      <c r="SL3" s="321">
        <f t="shared" ref="SL3" ca="1" si="30">SUMPRODUCT((SK3:SK8=SK3)*(SH3:SH8&gt;SH3))</f>
        <v>0</v>
      </c>
      <c r="SM3" s="321">
        <f t="shared" ref="SM3" ca="1" si="31">SUMPRODUCT((SK3:SK8=SK3)*(SH3:SH8=SH3)*(SF3:SF8&gt;SF3))</f>
        <v>0</v>
      </c>
      <c r="SN3" s="321">
        <f t="shared" ref="SN3" ca="1" si="32">SUMPRODUCT((SK3:SK8=SK3)*(SH3:SH8=SH3)*(SF3:SF8=SF3)*(SJ3:SJ8&gt;SJ3))</f>
        <v>0</v>
      </c>
      <c r="SO3" s="321">
        <f t="shared" ref="SO3:SO8" ca="1" si="33">SUM(SK3:SN3)</f>
        <v>6</v>
      </c>
      <c r="SP3" s="321" t="s">
        <v>15</v>
      </c>
      <c r="SQ3" s="321">
        <v>1</v>
      </c>
      <c r="SR3" s="321"/>
      <c r="SS3" s="321"/>
      <c r="ST3" s="321"/>
      <c r="SU3" s="321" t="s">
        <v>12</v>
      </c>
      <c r="SV3" s="321" t="s">
        <v>13</v>
      </c>
      <c r="SW3" s="321" t="s">
        <v>14</v>
      </c>
      <c r="SX3" s="321" t="s">
        <v>19</v>
      </c>
      <c r="SY3" s="321" t="s">
        <v>20</v>
      </c>
      <c r="SZ3" s="321" t="s">
        <v>21</v>
      </c>
      <c r="TA3" s="321" t="s">
        <v>36</v>
      </c>
      <c r="TB3" s="321" t="s">
        <v>37</v>
      </c>
      <c r="TC3" s="321" t="s">
        <v>23</v>
      </c>
      <c r="TD3" s="321"/>
      <c r="TE3" s="321" t="s">
        <v>28</v>
      </c>
      <c r="TF3" s="321"/>
      <c r="TG3" s="321"/>
      <c r="TH3" s="321" t="s">
        <v>24</v>
      </c>
      <c r="TI3" s="321" t="s">
        <v>25</v>
      </c>
      <c r="TJ3" s="321" t="s">
        <v>26</v>
      </c>
      <c r="TK3" s="321" t="s">
        <v>27</v>
      </c>
      <c r="TL3" s="321"/>
      <c r="TM3" s="321" t="s">
        <v>29</v>
      </c>
      <c r="TN3" s="321" t="s">
        <v>12</v>
      </c>
      <c r="TO3" s="321" t="s">
        <v>13</v>
      </c>
      <c r="TP3" s="321" t="s">
        <v>14</v>
      </c>
      <c r="TQ3" s="321" t="s">
        <v>19</v>
      </c>
      <c r="TR3" s="321" t="s">
        <v>20</v>
      </c>
      <c r="TS3" s="321" t="s">
        <v>21</v>
      </c>
      <c r="TT3" s="321" t="s">
        <v>0</v>
      </c>
      <c r="TU3" s="321" t="s">
        <v>42</v>
      </c>
      <c r="TV3" s="321" t="s">
        <v>40</v>
      </c>
      <c r="TW3" s="321" t="s">
        <v>38</v>
      </c>
      <c r="TX3" s="321" t="s">
        <v>22</v>
      </c>
      <c r="TY3" s="321" t="s">
        <v>31</v>
      </c>
      <c r="TZ3" s="321" t="s">
        <v>32</v>
      </c>
      <c r="UA3" s="321" t="s">
        <v>19</v>
      </c>
      <c r="UB3" s="321" t="s">
        <v>41</v>
      </c>
      <c r="UC3" s="321" t="s">
        <v>40</v>
      </c>
      <c r="UD3" s="321" t="s">
        <v>38</v>
      </c>
      <c r="UE3" s="321" t="s">
        <v>33</v>
      </c>
      <c r="UF3" s="321"/>
      <c r="UG3" s="321" t="s">
        <v>29</v>
      </c>
      <c r="UH3" s="321" t="s">
        <v>12</v>
      </c>
      <c r="UI3" s="321" t="s">
        <v>13</v>
      </c>
      <c r="UJ3" s="321" t="s">
        <v>14</v>
      </c>
      <c r="UK3" s="321" t="s">
        <v>19</v>
      </c>
      <c r="UL3" s="321" t="s">
        <v>20</v>
      </c>
      <c r="UM3" s="321" t="s">
        <v>21</v>
      </c>
      <c r="UN3" s="321" t="s">
        <v>0</v>
      </c>
      <c r="UO3" s="321" t="s">
        <v>42</v>
      </c>
      <c r="UP3" s="321" t="s">
        <v>40</v>
      </c>
      <c r="UQ3" s="321" t="s">
        <v>38</v>
      </c>
      <c r="UR3" s="321" t="s">
        <v>22</v>
      </c>
      <c r="US3" s="321" t="s">
        <v>31</v>
      </c>
      <c r="UT3" s="321" t="s">
        <v>32</v>
      </c>
      <c r="UU3" s="321" t="s">
        <v>19</v>
      </c>
      <c r="UV3" s="321" t="s">
        <v>41</v>
      </c>
      <c r="UW3" s="321" t="s">
        <v>40</v>
      </c>
      <c r="UX3" s="321" t="s">
        <v>38</v>
      </c>
      <c r="UY3" s="321" t="s">
        <v>33</v>
      </c>
      <c r="UZ3" s="321"/>
      <c r="VA3" s="321" t="s">
        <v>29</v>
      </c>
      <c r="VB3" s="321" t="s">
        <v>12</v>
      </c>
      <c r="VC3" s="321" t="s">
        <v>13</v>
      </c>
      <c r="VD3" s="321" t="s">
        <v>14</v>
      </c>
      <c r="VE3" s="321" t="s">
        <v>19</v>
      </c>
      <c r="VF3" s="321" t="s">
        <v>20</v>
      </c>
      <c r="VG3" s="321" t="s">
        <v>21</v>
      </c>
      <c r="VH3" s="321" t="s">
        <v>0</v>
      </c>
      <c r="VI3" s="321" t="s">
        <v>42</v>
      </c>
      <c r="VJ3" s="321" t="s">
        <v>40</v>
      </c>
      <c r="VK3" s="321" t="s">
        <v>38</v>
      </c>
      <c r="VL3" s="321" t="s">
        <v>22</v>
      </c>
      <c r="VM3" s="321" t="s">
        <v>31</v>
      </c>
      <c r="VN3" s="321" t="s">
        <v>32</v>
      </c>
      <c r="VO3" s="321" t="s">
        <v>19</v>
      </c>
      <c r="VP3" s="321" t="s">
        <v>42</v>
      </c>
      <c r="VQ3" s="321" t="s">
        <v>40</v>
      </c>
      <c r="VR3" s="321" t="s">
        <v>38</v>
      </c>
      <c r="VS3" s="321" t="s">
        <v>33</v>
      </c>
      <c r="VT3" s="321"/>
      <c r="VU3" s="321" t="s">
        <v>29</v>
      </c>
      <c r="VV3" s="321" t="s">
        <v>12</v>
      </c>
      <c r="VW3" s="321" t="s">
        <v>13</v>
      </c>
      <c r="VX3" s="321" t="s">
        <v>14</v>
      </c>
      <c r="VY3" s="321" t="s">
        <v>19</v>
      </c>
      <c r="VZ3" s="321" t="s">
        <v>20</v>
      </c>
      <c r="WA3" s="321" t="s">
        <v>21</v>
      </c>
      <c r="WB3" s="321" t="s">
        <v>0</v>
      </c>
      <c r="WC3" s="321" t="s">
        <v>42</v>
      </c>
      <c r="WD3" s="321" t="s">
        <v>40</v>
      </c>
      <c r="WE3" s="321" t="s">
        <v>38</v>
      </c>
      <c r="WF3" s="321" t="s">
        <v>22</v>
      </c>
      <c r="WG3" s="321" t="s">
        <v>31</v>
      </c>
      <c r="WH3" s="321" t="s">
        <v>32</v>
      </c>
      <c r="WI3" s="321" t="s">
        <v>19</v>
      </c>
      <c r="WJ3" s="321" t="s">
        <v>42</v>
      </c>
      <c r="WK3" s="321" t="s">
        <v>40</v>
      </c>
      <c r="WL3" s="321" t="s">
        <v>38</v>
      </c>
      <c r="WM3" s="321" t="s">
        <v>33</v>
      </c>
      <c r="WN3" s="321"/>
      <c r="WO3" s="321"/>
      <c r="WP3" s="321"/>
      <c r="WQ3" s="321">
        <v>1</v>
      </c>
      <c r="WR3" s="321" t="str">
        <f t="shared" ref="WR3:WR38" si="34">RT3</f>
        <v>Germany</v>
      </c>
      <c r="WS3" s="324">
        <f ca="1">IF(OFFSET('Player Game Board'!P10,0,WS1)&lt;&gt;"",OFFSET('Player Game Board'!P10,0,WS1),0)</f>
        <v>3</v>
      </c>
      <c r="WT3" s="324">
        <f ca="1">IF(OFFSET('Player Game Board'!Q10,0,WS1)&lt;&gt;"",OFFSET('Player Game Board'!Q10,0,WS1),0)</f>
        <v>1</v>
      </c>
      <c r="WU3" s="321" t="str">
        <f t="shared" ref="WU3:WU38" si="35">RW3</f>
        <v>Scotland</v>
      </c>
      <c r="WV3" s="321" t="str">
        <f ca="1">IF(AND(OFFSET('Player Game Board'!P10,0,WS1)&lt;&gt;"",OFFSET('Player Game Board'!Q10,0,WS1)&lt;&gt;""),IF(WS3&gt;WT3,"W",IF(WS3=WT3,"D","L")),"")</f>
        <v>W</v>
      </c>
      <c r="WW3" s="321" t="str">
        <f t="shared" ref="WW3:WW18" ca="1" si="36">IF(WV3&lt;&gt;"",IF(WV3="W","L",IF(WV3="L","W","D")),"")</f>
        <v>L</v>
      </c>
      <c r="WX3" s="321"/>
      <c r="WY3" s="321"/>
      <c r="WZ3" s="321" t="str">
        <f t="shared" ref="WZ3" ca="1" si="37">VLOOKUP(3,SS4:ST7,2,FALSE)</f>
        <v>Scotland</v>
      </c>
      <c r="XA3" s="322">
        <f t="shared" ref="XA3" ca="1" si="38">VLOOKUP(WZ3,ST4:SY40,2,FALSE)</f>
        <v>0</v>
      </c>
      <c r="XB3" s="322">
        <f t="shared" ref="XB3" ca="1" si="39">VLOOKUP(WZ3,ST4:SY40,3,FALSE)</f>
        <v>2</v>
      </c>
      <c r="XC3" s="322">
        <f t="shared" ref="XC3" ca="1" si="40">VLOOKUP(WZ3,ST4:SY40,4,FALSE)</f>
        <v>1</v>
      </c>
      <c r="XD3" s="322">
        <f t="shared" ref="XD3" ca="1" si="41">VLOOKUP(WZ3,ST4:SY40,5,FALSE)</f>
        <v>5</v>
      </c>
      <c r="XE3" s="322">
        <f t="shared" ref="XE3" ca="1" si="42">VLOOKUP(WZ3,ST4:SY40,6,FALSE)</f>
        <v>7</v>
      </c>
      <c r="XF3" s="322">
        <f t="shared" ref="XF3:XF8" ca="1" si="43">XD3-XE3+1000</f>
        <v>998</v>
      </c>
      <c r="XG3" s="322">
        <f t="shared" ref="XG3:XG8" ca="1" si="44">XA3*3+XB3*1</f>
        <v>2</v>
      </c>
      <c r="XH3" s="321">
        <f ca="1">VLOOKUP(WZ3,B4:J40,9,FALSE)</f>
        <v>43</v>
      </c>
      <c r="XI3" s="321">
        <f t="shared" ref="XI3" ca="1" si="45">RANK(XG3,XG3:XG8)</f>
        <v>5</v>
      </c>
      <c r="XJ3" s="321">
        <f t="shared" ref="XJ3" ca="1" si="46">SUMPRODUCT((XI3:XI8=XI3)*(XF3:XF8&gt;XF3))</f>
        <v>0</v>
      </c>
      <c r="XK3" s="321">
        <f t="shared" ref="XK3" ca="1" si="47">SUMPRODUCT((XI3:XI8=XI3)*(XF3:XF8=XF3)*(XD3:XD8&gt;XD3))</f>
        <v>0</v>
      </c>
      <c r="XL3" s="321">
        <f t="shared" ref="XL3" ca="1" si="48">SUMPRODUCT((XI3:XI8=XI3)*(XF3:XF8=XF3)*(XD3:XD8=XD3)*(XH3:XH8&gt;XH3))</f>
        <v>0</v>
      </c>
      <c r="XM3" s="321">
        <f t="shared" ref="XM3:XM8" ca="1" si="49">SUM(XI3:XL3)</f>
        <v>5</v>
      </c>
      <c r="XN3" s="321" t="s">
        <v>15</v>
      </c>
      <c r="XO3" s="321">
        <v>1</v>
      </c>
      <c r="XP3" s="321"/>
      <c r="XQ3" s="321"/>
      <c r="XR3" s="321"/>
      <c r="XS3" s="321" t="s">
        <v>12</v>
      </c>
      <c r="XT3" s="321" t="s">
        <v>13</v>
      </c>
      <c r="XU3" s="321" t="s">
        <v>14</v>
      </c>
      <c r="XV3" s="321" t="s">
        <v>19</v>
      </c>
      <c r="XW3" s="321" t="s">
        <v>20</v>
      </c>
      <c r="XX3" s="321" t="s">
        <v>21</v>
      </c>
      <c r="XY3" s="321" t="s">
        <v>36</v>
      </c>
      <c r="XZ3" s="321" t="s">
        <v>37</v>
      </c>
      <c r="YA3" s="321" t="s">
        <v>23</v>
      </c>
      <c r="YB3" s="321"/>
      <c r="YC3" s="321" t="s">
        <v>28</v>
      </c>
      <c r="YD3" s="321"/>
      <c r="YE3" s="321"/>
      <c r="YF3" s="321" t="s">
        <v>24</v>
      </c>
      <c r="YG3" s="321" t="s">
        <v>25</v>
      </c>
      <c r="YH3" s="321" t="s">
        <v>26</v>
      </c>
      <c r="YI3" s="321" t="s">
        <v>27</v>
      </c>
      <c r="YJ3" s="321"/>
      <c r="YK3" s="321" t="s">
        <v>29</v>
      </c>
      <c r="YL3" s="321" t="s">
        <v>12</v>
      </c>
      <c r="YM3" s="321" t="s">
        <v>13</v>
      </c>
      <c r="YN3" s="321" t="s">
        <v>14</v>
      </c>
      <c r="YO3" s="321" t="s">
        <v>19</v>
      </c>
      <c r="YP3" s="321" t="s">
        <v>20</v>
      </c>
      <c r="YQ3" s="321" t="s">
        <v>21</v>
      </c>
      <c r="YR3" s="321" t="s">
        <v>0</v>
      </c>
      <c r="YS3" s="321" t="s">
        <v>42</v>
      </c>
      <c r="YT3" s="321" t="s">
        <v>40</v>
      </c>
      <c r="YU3" s="321" t="s">
        <v>38</v>
      </c>
      <c r="YV3" s="321" t="s">
        <v>22</v>
      </c>
      <c r="YW3" s="321" t="s">
        <v>31</v>
      </c>
      <c r="YX3" s="321" t="s">
        <v>32</v>
      </c>
      <c r="YY3" s="321" t="s">
        <v>19</v>
      </c>
      <c r="YZ3" s="321" t="s">
        <v>41</v>
      </c>
      <c r="ZA3" s="321" t="s">
        <v>40</v>
      </c>
      <c r="ZB3" s="321" t="s">
        <v>38</v>
      </c>
      <c r="ZC3" s="321" t="s">
        <v>33</v>
      </c>
      <c r="ZD3" s="321"/>
      <c r="ZE3" s="321" t="s">
        <v>29</v>
      </c>
      <c r="ZF3" s="321" t="s">
        <v>12</v>
      </c>
      <c r="ZG3" s="321" t="s">
        <v>13</v>
      </c>
      <c r="ZH3" s="321" t="s">
        <v>14</v>
      </c>
      <c r="ZI3" s="321" t="s">
        <v>19</v>
      </c>
      <c r="ZJ3" s="321" t="s">
        <v>20</v>
      </c>
      <c r="ZK3" s="321" t="s">
        <v>21</v>
      </c>
      <c r="ZL3" s="321" t="s">
        <v>0</v>
      </c>
      <c r="ZM3" s="321" t="s">
        <v>42</v>
      </c>
      <c r="ZN3" s="321" t="s">
        <v>40</v>
      </c>
      <c r="ZO3" s="321" t="s">
        <v>38</v>
      </c>
      <c r="ZP3" s="321" t="s">
        <v>22</v>
      </c>
      <c r="ZQ3" s="321" t="s">
        <v>31</v>
      </c>
      <c r="ZR3" s="321" t="s">
        <v>32</v>
      </c>
      <c r="ZS3" s="321" t="s">
        <v>19</v>
      </c>
      <c r="ZT3" s="321" t="s">
        <v>41</v>
      </c>
      <c r="ZU3" s="321" t="s">
        <v>40</v>
      </c>
      <c r="ZV3" s="321" t="s">
        <v>38</v>
      </c>
      <c r="ZW3" s="321" t="s">
        <v>33</v>
      </c>
      <c r="ZX3" s="321"/>
      <c r="ZY3" s="321" t="s">
        <v>29</v>
      </c>
      <c r="ZZ3" s="321" t="s">
        <v>12</v>
      </c>
      <c r="AAA3" s="321" t="s">
        <v>13</v>
      </c>
      <c r="AAB3" s="321" t="s">
        <v>14</v>
      </c>
      <c r="AAC3" s="321" t="s">
        <v>19</v>
      </c>
      <c r="AAD3" s="321" t="s">
        <v>20</v>
      </c>
      <c r="AAE3" s="321" t="s">
        <v>21</v>
      </c>
      <c r="AAF3" s="321" t="s">
        <v>0</v>
      </c>
      <c r="AAG3" s="321" t="s">
        <v>42</v>
      </c>
      <c r="AAH3" s="321" t="s">
        <v>40</v>
      </c>
      <c r="AAI3" s="321" t="s">
        <v>38</v>
      </c>
      <c r="AAJ3" s="321" t="s">
        <v>22</v>
      </c>
      <c r="AAK3" s="321" t="s">
        <v>31</v>
      </c>
      <c r="AAL3" s="321" t="s">
        <v>32</v>
      </c>
      <c r="AAM3" s="321" t="s">
        <v>19</v>
      </c>
      <c r="AAN3" s="321" t="s">
        <v>42</v>
      </c>
      <c r="AAO3" s="321" t="s">
        <v>40</v>
      </c>
      <c r="AAP3" s="321" t="s">
        <v>38</v>
      </c>
      <c r="AAQ3" s="321" t="s">
        <v>33</v>
      </c>
      <c r="AAR3" s="321"/>
      <c r="AAS3" s="321" t="s">
        <v>29</v>
      </c>
      <c r="AAT3" s="321" t="s">
        <v>12</v>
      </c>
      <c r="AAU3" s="321" t="s">
        <v>13</v>
      </c>
      <c r="AAV3" s="321" t="s">
        <v>14</v>
      </c>
      <c r="AAW3" s="321" t="s">
        <v>19</v>
      </c>
      <c r="AAX3" s="321" t="s">
        <v>20</v>
      </c>
      <c r="AAY3" s="321" t="s">
        <v>21</v>
      </c>
      <c r="AAZ3" s="321" t="s">
        <v>0</v>
      </c>
      <c r="ABA3" s="321" t="s">
        <v>42</v>
      </c>
      <c r="ABB3" s="321" t="s">
        <v>40</v>
      </c>
      <c r="ABC3" s="321" t="s">
        <v>38</v>
      </c>
      <c r="ABD3" s="321" t="s">
        <v>22</v>
      </c>
      <c r="ABE3" s="321" t="s">
        <v>31</v>
      </c>
      <c r="ABF3" s="321" t="s">
        <v>32</v>
      </c>
      <c r="ABG3" s="321" t="s">
        <v>19</v>
      </c>
      <c r="ABH3" s="321" t="s">
        <v>42</v>
      </c>
      <c r="ABI3" s="321" t="s">
        <v>40</v>
      </c>
      <c r="ABJ3" s="321" t="s">
        <v>38</v>
      </c>
      <c r="ABK3" s="321" t="s">
        <v>33</v>
      </c>
      <c r="ABL3" s="321"/>
      <c r="ABM3" s="321"/>
      <c r="ABN3" s="321"/>
      <c r="ABO3" s="321">
        <v>1</v>
      </c>
      <c r="ABP3" s="321" t="str">
        <f t="shared" ref="ABP3:ABP38" si="50">WR3</f>
        <v>Germany</v>
      </c>
      <c r="ABQ3" s="324">
        <f ca="1">IF(OFFSET('Player Game Board'!P10,0,ABQ1)&lt;&gt;"",OFFSET('Player Game Board'!P10,0,ABQ1),0)</f>
        <v>2</v>
      </c>
      <c r="ABR3" s="324">
        <f ca="1">IF(OFFSET('Player Game Board'!Q10,0,ABQ1)&lt;&gt;"",OFFSET('Player Game Board'!Q10,0,ABQ1),0)</f>
        <v>0</v>
      </c>
      <c r="ABS3" s="321" t="str">
        <f t="shared" ref="ABS3:ABS38" si="51">WU3</f>
        <v>Scotland</v>
      </c>
      <c r="ABT3" s="321" t="str">
        <f ca="1">IF(AND(OFFSET('Player Game Board'!P10,0,ABQ1)&lt;&gt;"",OFFSET('Player Game Board'!Q10,0,ABQ1)&lt;&gt;""),IF(ABQ3&gt;ABR3,"W",IF(ABQ3=ABR3,"D","L")),"")</f>
        <v>W</v>
      </c>
      <c r="ABU3" s="321" t="str">
        <f t="shared" ref="ABU3:ABU18" ca="1" si="52">IF(ABT3&lt;&gt;"",IF(ABT3="W","L",IF(ABT3="L","W","D")),"")</f>
        <v>L</v>
      </c>
      <c r="ABV3" s="321"/>
      <c r="ABW3" s="321"/>
      <c r="ABX3" s="321" t="str">
        <f t="shared" ref="ABX3" ca="1" si="53">VLOOKUP(3,XQ4:XR7,2,FALSE)</f>
        <v>Scotland</v>
      </c>
      <c r="ABY3" s="322">
        <f t="shared" ref="ABY3" ca="1" si="54">VLOOKUP(ABX3,XR4:XW40,2,FALSE)</f>
        <v>0</v>
      </c>
      <c r="ABZ3" s="322">
        <f t="shared" ref="ABZ3" ca="1" si="55">VLOOKUP(ABX3,XR4:XW40,3,FALSE)</f>
        <v>1</v>
      </c>
      <c r="ACA3" s="322">
        <f t="shared" ref="ACA3" ca="1" si="56">VLOOKUP(ABX3,XR4:XW40,4,FALSE)</f>
        <v>2</v>
      </c>
      <c r="ACB3" s="322">
        <f t="shared" ref="ACB3" ca="1" si="57">VLOOKUP(ABX3,XR4:XW40,5,FALSE)</f>
        <v>2</v>
      </c>
      <c r="ACC3" s="322">
        <f t="shared" ref="ACC3" ca="1" si="58">VLOOKUP(ABX3,XR4:XW40,6,FALSE)</f>
        <v>5</v>
      </c>
      <c r="ACD3" s="322">
        <f t="shared" ref="ACD3:ACD8" ca="1" si="59">ACB3-ACC3+1000</f>
        <v>997</v>
      </c>
      <c r="ACE3" s="322">
        <f t="shared" ref="ACE3:ACE8" ca="1" si="60">ABY3*3+ABZ3*1</f>
        <v>1</v>
      </c>
      <c r="ACF3" s="321">
        <f ca="1">VLOOKUP(ABX3,B4:J40,9,FALSE)</f>
        <v>43</v>
      </c>
      <c r="ACG3" s="321">
        <f t="shared" ref="ACG3" ca="1" si="61">RANK(ACE3,ACE3:ACE8)</f>
        <v>5</v>
      </c>
      <c r="ACH3" s="321">
        <f t="shared" ref="ACH3" ca="1" si="62">SUMPRODUCT((ACG3:ACG8=ACG3)*(ACD3:ACD8&gt;ACD3))</f>
        <v>1</v>
      </c>
      <c r="ACI3" s="321">
        <f t="shared" ref="ACI3" ca="1" si="63">SUMPRODUCT((ACG3:ACG8=ACG3)*(ACD3:ACD8=ACD3)*(ACB3:ACB8&gt;ACB3))</f>
        <v>0</v>
      </c>
      <c r="ACJ3" s="321">
        <f t="shared" ref="ACJ3" ca="1" si="64">SUMPRODUCT((ACG3:ACG8=ACG3)*(ACD3:ACD8=ACD3)*(ACB3:ACB8=ACB3)*(ACF3:ACF8&gt;ACF3))</f>
        <v>0</v>
      </c>
      <c r="ACK3" s="321">
        <f t="shared" ref="ACK3:ACK8" ca="1" si="65">SUM(ACG3:ACJ3)</f>
        <v>6</v>
      </c>
      <c r="ACL3" s="321" t="s">
        <v>15</v>
      </c>
      <c r="ACM3" s="321">
        <v>1</v>
      </c>
      <c r="ACN3" s="321"/>
      <c r="ACO3" s="321"/>
      <c r="ACP3" s="321"/>
      <c r="ACQ3" s="321" t="s">
        <v>12</v>
      </c>
      <c r="ACR3" s="321" t="s">
        <v>13</v>
      </c>
      <c r="ACS3" s="321" t="s">
        <v>14</v>
      </c>
      <c r="ACT3" s="321" t="s">
        <v>19</v>
      </c>
      <c r="ACU3" s="321" t="s">
        <v>20</v>
      </c>
      <c r="ACV3" s="321" t="s">
        <v>21</v>
      </c>
      <c r="ACW3" s="321" t="s">
        <v>36</v>
      </c>
      <c r="ACX3" s="321" t="s">
        <v>37</v>
      </c>
      <c r="ACY3" s="321" t="s">
        <v>23</v>
      </c>
      <c r="ACZ3" s="321"/>
      <c r="ADA3" s="321" t="s">
        <v>28</v>
      </c>
      <c r="ADB3" s="321"/>
      <c r="ADC3" s="321"/>
      <c r="ADD3" s="321" t="s">
        <v>24</v>
      </c>
      <c r="ADE3" s="321" t="s">
        <v>25</v>
      </c>
      <c r="ADF3" s="321" t="s">
        <v>26</v>
      </c>
      <c r="ADG3" s="321" t="s">
        <v>27</v>
      </c>
      <c r="ADH3" s="321"/>
      <c r="ADI3" s="321" t="s">
        <v>29</v>
      </c>
      <c r="ADJ3" s="321" t="s">
        <v>12</v>
      </c>
      <c r="ADK3" s="321" t="s">
        <v>13</v>
      </c>
      <c r="ADL3" s="321" t="s">
        <v>14</v>
      </c>
      <c r="ADM3" s="321" t="s">
        <v>19</v>
      </c>
      <c r="ADN3" s="321" t="s">
        <v>20</v>
      </c>
      <c r="ADO3" s="321" t="s">
        <v>21</v>
      </c>
      <c r="ADP3" s="321" t="s">
        <v>0</v>
      </c>
      <c r="ADQ3" s="321" t="s">
        <v>42</v>
      </c>
      <c r="ADR3" s="321" t="s">
        <v>40</v>
      </c>
      <c r="ADS3" s="321" t="s">
        <v>38</v>
      </c>
      <c r="ADT3" s="321" t="s">
        <v>22</v>
      </c>
      <c r="ADU3" s="321" t="s">
        <v>31</v>
      </c>
      <c r="ADV3" s="321" t="s">
        <v>32</v>
      </c>
      <c r="ADW3" s="321" t="s">
        <v>19</v>
      </c>
      <c r="ADX3" s="321" t="s">
        <v>41</v>
      </c>
      <c r="ADY3" s="321" t="s">
        <v>40</v>
      </c>
      <c r="ADZ3" s="321" t="s">
        <v>38</v>
      </c>
      <c r="AEA3" s="321" t="s">
        <v>33</v>
      </c>
      <c r="AEB3" s="321"/>
      <c r="AEC3" s="321" t="s">
        <v>29</v>
      </c>
      <c r="AED3" s="321" t="s">
        <v>12</v>
      </c>
      <c r="AEE3" s="321" t="s">
        <v>13</v>
      </c>
      <c r="AEF3" s="321" t="s">
        <v>14</v>
      </c>
      <c r="AEG3" s="321" t="s">
        <v>19</v>
      </c>
      <c r="AEH3" s="321" t="s">
        <v>20</v>
      </c>
      <c r="AEI3" s="321" t="s">
        <v>21</v>
      </c>
      <c r="AEJ3" s="321" t="s">
        <v>0</v>
      </c>
      <c r="AEK3" s="321" t="s">
        <v>42</v>
      </c>
      <c r="AEL3" s="321" t="s">
        <v>40</v>
      </c>
      <c r="AEM3" s="321" t="s">
        <v>38</v>
      </c>
      <c r="AEN3" s="321" t="s">
        <v>22</v>
      </c>
      <c r="AEO3" s="321" t="s">
        <v>31</v>
      </c>
      <c r="AEP3" s="321" t="s">
        <v>32</v>
      </c>
      <c r="AEQ3" s="321" t="s">
        <v>19</v>
      </c>
      <c r="AER3" s="321" t="s">
        <v>41</v>
      </c>
      <c r="AES3" s="321" t="s">
        <v>40</v>
      </c>
      <c r="AET3" s="321" t="s">
        <v>38</v>
      </c>
      <c r="AEU3" s="321" t="s">
        <v>33</v>
      </c>
      <c r="AEV3" s="321"/>
      <c r="AEW3" s="321" t="s">
        <v>29</v>
      </c>
      <c r="AEX3" s="321" t="s">
        <v>12</v>
      </c>
      <c r="AEY3" s="321" t="s">
        <v>13</v>
      </c>
      <c r="AEZ3" s="321" t="s">
        <v>14</v>
      </c>
      <c r="AFA3" s="321" t="s">
        <v>19</v>
      </c>
      <c r="AFB3" s="321" t="s">
        <v>20</v>
      </c>
      <c r="AFC3" s="321" t="s">
        <v>21</v>
      </c>
      <c r="AFD3" s="321" t="s">
        <v>0</v>
      </c>
      <c r="AFE3" s="321" t="s">
        <v>42</v>
      </c>
      <c r="AFF3" s="321" t="s">
        <v>40</v>
      </c>
      <c r="AFG3" s="321" t="s">
        <v>38</v>
      </c>
      <c r="AFH3" s="321" t="s">
        <v>22</v>
      </c>
      <c r="AFI3" s="321" t="s">
        <v>31</v>
      </c>
      <c r="AFJ3" s="321" t="s">
        <v>32</v>
      </c>
      <c r="AFK3" s="321" t="s">
        <v>19</v>
      </c>
      <c r="AFL3" s="321" t="s">
        <v>42</v>
      </c>
      <c r="AFM3" s="321" t="s">
        <v>40</v>
      </c>
      <c r="AFN3" s="321" t="s">
        <v>38</v>
      </c>
      <c r="AFO3" s="321" t="s">
        <v>33</v>
      </c>
      <c r="AFP3" s="321"/>
      <c r="AFQ3" s="321" t="s">
        <v>29</v>
      </c>
      <c r="AFR3" s="321" t="s">
        <v>12</v>
      </c>
      <c r="AFS3" s="321" t="s">
        <v>13</v>
      </c>
      <c r="AFT3" s="321" t="s">
        <v>14</v>
      </c>
      <c r="AFU3" s="321" t="s">
        <v>19</v>
      </c>
      <c r="AFV3" s="321" t="s">
        <v>20</v>
      </c>
      <c r="AFW3" s="321" t="s">
        <v>21</v>
      </c>
      <c r="AFX3" s="321" t="s">
        <v>0</v>
      </c>
      <c r="AFY3" s="321" t="s">
        <v>42</v>
      </c>
      <c r="AFZ3" s="321" t="s">
        <v>40</v>
      </c>
      <c r="AGA3" s="321" t="s">
        <v>38</v>
      </c>
      <c r="AGB3" s="321" t="s">
        <v>22</v>
      </c>
      <c r="AGC3" s="321" t="s">
        <v>31</v>
      </c>
      <c r="AGD3" s="321" t="s">
        <v>32</v>
      </c>
      <c r="AGE3" s="321" t="s">
        <v>19</v>
      </c>
      <c r="AGF3" s="321" t="s">
        <v>42</v>
      </c>
      <c r="AGG3" s="321" t="s">
        <v>40</v>
      </c>
      <c r="AGH3" s="321" t="s">
        <v>38</v>
      </c>
      <c r="AGI3" s="321" t="s">
        <v>33</v>
      </c>
      <c r="AGJ3" s="321"/>
      <c r="AGK3" s="321"/>
      <c r="AGL3" s="321"/>
      <c r="AGM3" s="321">
        <v>1</v>
      </c>
      <c r="AGN3" s="321" t="str">
        <f t="shared" ref="AGN3:AGN38" si="66">ABP3</f>
        <v>Germany</v>
      </c>
      <c r="AGO3" s="324">
        <f ca="1">IF(OFFSET('Player Game Board'!P10,0,AGO1)&lt;&gt;"",OFFSET('Player Game Board'!P10,0,AGO1),0)</f>
        <v>2</v>
      </c>
      <c r="AGP3" s="324">
        <f ca="1">IF(OFFSET('Player Game Board'!Q10,0,AGO1)&lt;&gt;"",OFFSET('Player Game Board'!Q10,0,AGO1),0)</f>
        <v>0</v>
      </c>
      <c r="AGQ3" s="321" t="str">
        <f t="shared" ref="AGQ3:AGQ38" si="67">ABS3</f>
        <v>Scotland</v>
      </c>
      <c r="AGR3" s="321" t="str">
        <f ca="1">IF(AND(OFFSET('Player Game Board'!P10,0,AGO1)&lt;&gt;"",OFFSET('Player Game Board'!Q10,0,AGO1)&lt;&gt;""),IF(AGO3&gt;AGP3,"W",IF(AGO3=AGP3,"D","L")),"")</f>
        <v>W</v>
      </c>
      <c r="AGS3" s="321" t="str">
        <f t="shared" ref="AGS3:AGS18" ca="1" si="68">IF(AGR3&lt;&gt;"",IF(AGR3="W","L",IF(AGR3="L","W","D")),"")</f>
        <v>L</v>
      </c>
      <c r="AGT3" s="321"/>
      <c r="AGU3" s="321"/>
      <c r="AGV3" s="321" t="str">
        <f t="shared" ref="AGV3" ca="1" si="69">VLOOKUP(3,ACO4:ACP7,2,FALSE)</f>
        <v>Hungary</v>
      </c>
      <c r="AGW3" s="322">
        <f t="shared" ref="AGW3" ca="1" si="70">VLOOKUP(AGV3,ACP4:ACU40,2,FALSE)</f>
        <v>0</v>
      </c>
      <c r="AGX3" s="322">
        <f t="shared" ref="AGX3" ca="1" si="71">VLOOKUP(AGV3,ACP4:ACU40,3,FALSE)</f>
        <v>2</v>
      </c>
      <c r="AGY3" s="322">
        <f t="shared" ref="AGY3" ca="1" si="72">VLOOKUP(AGV3,ACP4:ACU40,4,FALSE)</f>
        <v>1</v>
      </c>
      <c r="AGZ3" s="322">
        <f t="shared" ref="AGZ3" ca="1" si="73">VLOOKUP(AGV3,ACP4:ACU40,5,FALSE)</f>
        <v>2</v>
      </c>
      <c r="AHA3" s="322">
        <f t="shared" ref="AHA3" ca="1" si="74">VLOOKUP(AGV3,ACP4:ACU40,6,FALSE)</f>
        <v>3</v>
      </c>
      <c r="AHB3" s="322">
        <f t="shared" ref="AHB3:AHB8" ca="1" si="75">AGZ3-AHA3+1000</f>
        <v>999</v>
      </c>
      <c r="AHC3" s="322">
        <f t="shared" ref="AHC3:AHC8" ca="1" si="76">AGW3*3+AGX3*1</f>
        <v>2</v>
      </c>
      <c r="AHD3" s="321">
        <f ca="1">VLOOKUP(AGV3,B4:J40,9,FALSE)</f>
        <v>48</v>
      </c>
      <c r="AHE3" s="321">
        <f t="shared" ref="AHE3" ca="1" si="77">RANK(AHC3,AHC3:AHC8)</f>
        <v>6</v>
      </c>
      <c r="AHF3" s="321">
        <f t="shared" ref="AHF3" ca="1" si="78">SUMPRODUCT((AHE3:AHE8=AHE3)*(AHB3:AHB8&gt;AHB3))</f>
        <v>0</v>
      </c>
      <c r="AHG3" s="321">
        <f t="shared" ref="AHG3" ca="1" si="79">SUMPRODUCT((AHE3:AHE8=AHE3)*(AHB3:AHB8=AHB3)*(AGZ3:AGZ8&gt;AGZ3))</f>
        <v>0</v>
      </c>
      <c r="AHH3" s="321">
        <f t="shared" ref="AHH3" ca="1" si="80">SUMPRODUCT((AHE3:AHE8=AHE3)*(AHB3:AHB8=AHB3)*(AGZ3:AGZ8=AGZ3)*(AHD3:AHD8&gt;AHD3))</f>
        <v>0</v>
      </c>
      <c r="AHI3" s="321">
        <f t="shared" ref="AHI3:AHI8" ca="1" si="81">SUM(AHE3:AHH3)</f>
        <v>6</v>
      </c>
      <c r="AHJ3" s="321" t="s">
        <v>15</v>
      </c>
      <c r="AHK3" s="321">
        <v>1</v>
      </c>
      <c r="AHL3" s="321"/>
      <c r="AHM3" s="321"/>
      <c r="AHN3" s="321"/>
      <c r="AHO3" s="321" t="s">
        <v>12</v>
      </c>
      <c r="AHP3" s="321" t="s">
        <v>13</v>
      </c>
      <c r="AHQ3" s="321" t="s">
        <v>14</v>
      </c>
      <c r="AHR3" s="321" t="s">
        <v>19</v>
      </c>
      <c r="AHS3" s="321" t="s">
        <v>20</v>
      </c>
      <c r="AHT3" s="321" t="s">
        <v>21</v>
      </c>
      <c r="AHU3" s="321" t="s">
        <v>36</v>
      </c>
      <c r="AHV3" s="321" t="s">
        <v>37</v>
      </c>
      <c r="AHW3" s="321" t="s">
        <v>23</v>
      </c>
      <c r="AHX3" s="321"/>
      <c r="AHY3" s="321" t="s">
        <v>28</v>
      </c>
      <c r="AHZ3" s="321"/>
      <c r="AIA3" s="321"/>
      <c r="AIB3" s="321" t="s">
        <v>24</v>
      </c>
      <c r="AIC3" s="321" t="s">
        <v>25</v>
      </c>
      <c r="AID3" s="321" t="s">
        <v>26</v>
      </c>
      <c r="AIE3" s="321" t="s">
        <v>27</v>
      </c>
      <c r="AIF3" s="321"/>
      <c r="AIG3" s="321" t="s">
        <v>29</v>
      </c>
      <c r="AIH3" s="321" t="s">
        <v>12</v>
      </c>
      <c r="AII3" s="321" t="s">
        <v>13</v>
      </c>
      <c r="AIJ3" s="321" t="s">
        <v>14</v>
      </c>
      <c r="AIK3" s="321" t="s">
        <v>19</v>
      </c>
      <c r="AIL3" s="321" t="s">
        <v>20</v>
      </c>
      <c r="AIM3" s="321" t="s">
        <v>21</v>
      </c>
      <c r="AIN3" s="321" t="s">
        <v>0</v>
      </c>
      <c r="AIO3" s="321" t="s">
        <v>42</v>
      </c>
      <c r="AIP3" s="321" t="s">
        <v>40</v>
      </c>
      <c r="AIQ3" s="321" t="s">
        <v>38</v>
      </c>
      <c r="AIR3" s="321" t="s">
        <v>22</v>
      </c>
      <c r="AIS3" s="321" t="s">
        <v>31</v>
      </c>
      <c r="AIT3" s="321" t="s">
        <v>32</v>
      </c>
      <c r="AIU3" s="321" t="s">
        <v>19</v>
      </c>
      <c r="AIV3" s="321" t="s">
        <v>41</v>
      </c>
      <c r="AIW3" s="321" t="s">
        <v>40</v>
      </c>
      <c r="AIX3" s="321" t="s">
        <v>38</v>
      </c>
      <c r="AIY3" s="321" t="s">
        <v>33</v>
      </c>
      <c r="AIZ3" s="321"/>
      <c r="AJA3" s="321" t="s">
        <v>29</v>
      </c>
      <c r="AJB3" s="321" t="s">
        <v>12</v>
      </c>
      <c r="AJC3" s="321" t="s">
        <v>13</v>
      </c>
      <c r="AJD3" s="321" t="s">
        <v>14</v>
      </c>
      <c r="AJE3" s="321" t="s">
        <v>19</v>
      </c>
      <c r="AJF3" s="321" t="s">
        <v>20</v>
      </c>
      <c r="AJG3" s="321" t="s">
        <v>21</v>
      </c>
      <c r="AJH3" s="321" t="s">
        <v>0</v>
      </c>
      <c r="AJI3" s="321" t="s">
        <v>42</v>
      </c>
      <c r="AJJ3" s="321" t="s">
        <v>40</v>
      </c>
      <c r="AJK3" s="321" t="s">
        <v>38</v>
      </c>
      <c r="AJL3" s="321" t="s">
        <v>22</v>
      </c>
      <c r="AJM3" s="321" t="s">
        <v>31</v>
      </c>
      <c r="AJN3" s="321" t="s">
        <v>32</v>
      </c>
      <c r="AJO3" s="321" t="s">
        <v>19</v>
      </c>
      <c r="AJP3" s="321" t="s">
        <v>41</v>
      </c>
      <c r="AJQ3" s="321" t="s">
        <v>40</v>
      </c>
      <c r="AJR3" s="321" t="s">
        <v>38</v>
      </c>
      <c r="AJS3" s="321" t="s">
        <v>33</v>
      </c>
      <c r="AJT3" s="321"/>
      <c r="AJU3" s="321" t="s">
        <v>29</v>
      </c>
      <c r="AJV3" s="321" t="s">
        <v>12</v>
      </c>
      <c r="AJW3" s="321" t="s">
        <v>13</v>
      </c>
      <c r="AJX3" s="321" t="s">
        <v>14</v>
      </c>
      <c r="AJY3" s="321" t="s">
        <v>19</v>
      </c>
      <c r="AJZ3" s="321" t="s">
        <v>20</v>
      </c>
      <c r="AKA3" s="321" t="s">
        <v>21</v>
      </c>
      <c r="AKB3" s="321" t="s">
        <v>0</v>
      </c>
      <c r="AKC3" s="321" t="s">
        <v>42</v>
      </c>
      <c r="AKD3" s="321" t="s">
        <v>40</v>
      </c>
      <c r="AKE3" s="321" t="s">
        <v>38</v>
      </c>
      <c r="AKF3" s="321" t="s">
        <v>22</v>
      </c>
      <c r="AKG3" s="321" t="s">
        <v>31</v>
      </c>
      <c r="AKH3" s="321" t="s">
        <v>32</v>
      </c>
      <c r="AKI3" s="321" t="s">
        <v>19</v>
      </c>
      <c r="AKJ3" s="321" t="s">
        <v>42</v>
      </c>
      <c r="AKK3" s="321" t="s">
        <v>40</v>
      </c>
      <c r="AKL3" s="321" t="s">
        <v>38</v>
      </c>
      <c r="AKM3" s="321" t="s">
        <v>33</v>
      </c>
      <c r="AKN3" s="321"/>
      <c r="AKO3" s="321" t="s">
        <v>29</v>
      </c>
      <c r="AKP3" s="321" t="s">
        <v>12</v>
      </c>
      <c r="AKQ3" s="321" t="s">
        <v>13</v>
      </c>
      <c r="AKR3" s="321" t="s">
        <v>14</v>
      </c>
      <c r="AKS3" s="321" t="s">
        <v>19</v>
      </c>
      <c r="AKT3" s="321" t="s">
        <v>20</v>
      </c>
      <c r="AKU3" s="321" t="s">
        <v>21</v>
      </c>
      <c r="AKV3" s="321" t="s">
        <v>0</v>
      </c>
      <c r="AKW3" s="321" t="s">
        <v>42</v>
      </c>
      <c r="AKX3" s="321" t="s">
        <v>40</v>
      </c>
      <c r="AKY3" s="321" t="s">
        <v>38</v>
      </c>
      <c r="AKZ3" s="321" t="s">
        <v>22</v>
      </c>
      <c r="ALA3" s="321" t="s">
        <v>31</v>
      </c>
      <c r="ALB3" s="321" t="s">
        <v>32</v>
      </c>
      <c r="ALC3" s="321" t="s">
        <v>19</v>
      </c>
      <c r="ALD3" s="321" t="s">
        <v>42</v>
      </c>
      <c r="ALE3" s="321" t="s">
        <v>40</v>
      </c>
      <c r="ALF3" s="321" t="s">
        <v>38</v>
      </c>
      <c r="ALG3" s="321" t="s">
        <v>33</v>
      </c>
      <c r="ALH3" s="321"/>
      <c r="ALI3" s="321"/>
      <c r="ALJ3" s="321"/>
      <c r="ALK3" s="321">
        <v>1</v>
      </c>
      <c r="ALL3" s="321" t="str">
        <f t="shared" ref="ALL3:ALL38" si="82">AGN3</f>
        <v>Germany</v>
      </c>
      <c r="ALM3" s="324">
        <f ca="1">IF(OFFSET('Player Game Board'!P10,0,ALM1)&lt;&gt;"",OFFSET('Player Game Board'!P10,0,ALM1),0)</f>
        <v>2</v>
      </c>
      <c r="ALN3" s="324">
        <f ca="1">IF(OFFSET('Player Game Board'!Q10,0,ALM1)&lt;&gt;"",OFFSET('Player Game Board'!Q10,0,ALM1),0)</f>
        <v>1</v>
      </c>
      <c r="ALO3" s="321" t="str">
        <f t="shared" ref="ALO3:ALO38" si="83">AGQ3</f>
        <v>Scotland</v>
      </c>
      <c r="ALP3" s="321" t="str">
        <f ca="1">IF(AND(OFFSET('Player Game Board'!P10,0,ALM1)&lt;&gt;"",OFFSET('Player Game Board'!Q10,0,ALM1)&lt;&gt;""),IF(ALM3&gt;ALN3,"W",IF(ALM3=ALN3,"D","L")),"")</f>
        <v>W</v>
      </c>
      <c r="ALQ3" s="321" t="str">
        <f t="shared" ref="ALQ3:ALQ18" ca="1" si="84">IF(ALP3&lt;&gt;"",IF(ALP3="W","L",IF(ALP3="L","W","D")),"")</f>
        <v>L</v>
      </c>
      <c r="ALR3" s="321"/>
      <c r="ALS3" s="321"/>
      <c r="ALT3" s="321" t="str">
        <f t="shared" ref="ALT3" ca="1" si="85">VLOOKUP(3,AHM4:AHN7,2,FALSE)</f>
        <v>Switzerland</v>
      </c>
      <c r="ALU3" s="322">
        <f t="shared" ref="ALU3" ca="1" si="86">VLOOKUP(ALT3,AHN4:AHS40,2,FALSE)</f>
        <v>0</v>
      </c>
      <c r="ALV3" s="322">
        <f t="shared" ref="ALV3" ca="1" si="87">VLOOKUP(ALT3,AHN4:AHS40,3,FALSE)</f>
        <v>1</v>
      </c>
      <c r="ALW3" s="322">
        <f t="shared" ref="ALW3" ca="1" si="88">VLOOKUP(ALT3,AHN4:AHS40,4,FALSE)</f>
        <v>2</v>
      </c>
      <c r="ALX3" s="322">
        <f t="shared" ref="ALX3" ca="1" si="89">VLOOKUP(ALT3,AHN4:AHS40,5,FALSE)</f>
        <v>1</v>
      </c>
      <c r="ALY3" s="322">
        <f t="shared" ref="ALY3" ca="1" si="90">VLOOKUP(ALT3,AHN4:AHS40,6,FALSE)</f>
        <v>3</v>
      </c>
      <c r="ALZ3" s="322">
        <f t="shared" ref="ALZ3:ALZ8" ca="1" si="91">ALX3-ALY3+1000</f>
        <v>998</v>
      </c>
      <c r="AMA3" s="322">
        <f t="shared" ref="AMA3:AMA8" ca="1" si="92">ALU3*3+ALV3*1</f>
        <v>1</v>
      </c>
      <c r="AMB3" s="321">
        <f ca="1">VLOOKUP(ALT3,B4:J40,9,FALSE)</f>
        <v>34</v>
      </c>
      <c r="AMC3" s="321">
        <f t="shared" ref="AMC3" ca="1" si="93">RANK(AMA3,AMA3:AMA8)</f>
        <v>5</v>
      </c>
      <c r="AMD3" s="321">
        <f t="shared" ref="AMD3" ca="1" si="94">SUMPRODUCT((AMC3:AMC8=AMC3)*(ALZ3:ALZ8&gt;ALZ3))</f>
        <v>0</v>
      </c>
      <c r="AME3" s="321">
        <f t="shared" ref="AME3" ca="1" si="95">SUMPRODUCT((AMC3:AMC8=AMC3)*(ALZ3:ALZ8=ALZ3)*(ALX3:ALX8&gt;ALX3))</f>
        <v>0</v>
      </c>
      <c r="AMF3" s="321">
        <f t="shared" ref="AMF3" ca="1" si="96">SUMPRODUCT((AMC3:AMC8=AMC3)*(ALZ3:ALZ8=ALZ3)*(ALX3:ALX8=ALX3)*(AMB3:AMB8&gt;AMB3))</f>
        <v>0</v>
      </c>
      <c r="AMG3" s="321">
        <f t="shared" ref="AMG3:AMG8" ca="1" si="97">SUM(AMC3:AMF3)</f>
        <v>5</v>
      </c>
      <c r="AMH3" s="321" t="s">
        <v>15</v>
      </c>
      <c r="AMI3" s="321">
        <v>1</v>
      </c>
      <c r="AMJ3" s="321"/>
      <c r="AMK3" s="321"/>
      <c r="AML3" s="321"/>
      <c r="AMM3" s="321" t="s">
        <v>12</v>
      </c>
      <c r="AMN3" s="321" t="s">
        <v>13</v>
      </c>
      <c r="AMO3" s="321" t="s">
        <v>14</v>
      </c>
      <c r="AMP3" s="321" t="s">
        <v>19</v>
      </c>
      <c r="AMQ3" s="321" t="s">
        <v>20</v>
      </c>
      <c r="AMR3" s="321" t="s">
        <v>21</v>
      </c>
      <c r="AMS3" s="321" t="s">
        <v>36</v>
      </c>
      <c r="AMT3" s="321" t="s">
        <v>37</v>
      </c>
      <c r="AMU3" s="321" t="s">
        <v>23</v>
      </c>
      <c r="AMV3" s="321"/>
      <c r="AMW3" s="321" t="s">
        <v>28</v>
      </c>
      <c r="AMX3" s="321"/>
      <c r="AMY3" s="321"/>
      <c r="AMZ3" s="321" t="s">
        <v>24</v>
      </c>
      <c r="ANA3" s="321" t="s">
        <v>25</v>
      </c>
      <c r="ANB3" s="321" t="s">
        <v>26</v>
      </c>
      <c r="ANC3" s="321" t="s">
        <v>27</v>
      </c>
      <c r="AND3" s="321"/>
      <c r="ANE3" s="321" t="s">
        <v>29</v>
      </c>
      <c r="ANF3" s="321" t="s">
        <v>12</v>
      </c>
      <c r="ANG3" s="321" t="s">
        <v>13</v>
      </c>
      <c r="ANH3" s="321" t="s">
        <v>14</v>
      </c>
      <c r="ANI3" s="321" t="s">
        <v>19</v>
      </c>
      <c r="ANJ3" s="321" t="s">
        <v>20</v>
      </c>
      <c r="ANK3" s="321" t="s">
        <v>21</v>
      </c>
      <c r="ANL3" s="321" t="s">
        <v>0</v>
      </c>
      <c r="ANM3" s="321" t="s">
        <v>42</v>
      </c>
      <c r="ANN3" s="321" t="s">
        <v>40</v>
      </c>
      <c r="ANO3" s="321" t="s">
        <v>38</v>
      </c>
      <c r="ANP3" s="321" t="s">
        <v>22</v>
      </c>
      <c r="ANQ3" s="321" t="s">
        <v>31</v>
      </c>
      <c r="ANR3" s="321" t="s">
        <v>32</v>
      </c>
      <c r="ANS3" s="321" t="s">
        <v>19</v>
      </c>
      <c r="ANT3" s="321" t="s">
        <v>41</v>
      </c>
      <c r="ANU3" s="321" t="s">
        <v>40</v>
      </c>
      <c r="ANV3" s="321" t="s">
        <v>38</v>
      </c>
      <c r="ANW3" s="321" t="s">
        <v>33</v>
      </c>
      <c r="ANX3" s="321"/>
      <c r="ANY3" s="321" t="s">
        <v>29</v>
      </c>
      <c r="ANZ3" s="321" t="s">
        <v>12</v>
      </c>
      <c r="AOA3" s="321" t="s">
        <v>13</v>
      </c>
      <c r="AOB3" s="321" t="s">
        <v>14</v>
      </c>
      <c r="AOC3" s="321" t="s">
        <v>19</v>
      </c>
      <c r="AOD3" s="321" t="s">
        <v>20</v>
      </c>
      <c r="AOE3" s="321" t="s">
        <v>21</v>
      </c>
      <c r="AOF3" s="321" t="s">
        <v>0</v>
      </c>
      <c r="AOG3" s="321" t="s">
        <v>42</v>
      </c>
      <c r="AOH3" s="321" t="s">
        <v>40</v>
      </c>
      <c r="AOI3" s="321" t="s">
        <v>38</v>
      </c>
      <c r="AOJ3" s="321" t="s">
        <v>22</v>
      </c>
      <c r="AOK3" s="321" t="s">
        <v>31</v>
      </c>
      <c r="AOL3" s="321" t="s">
        <v>32</v>
      </c>
      <c r="AOM3" s="321" t="s">
        <v>19</v>
      </c>
      <c r="AON3" s="321" t="s">
        <v>41</v>
      </c>
      <c r="AOO3" s="321" t="s">
        <v>40</v>
      </c>
      <c r="AOP3" s="321" t="s">
        <v>38</v>
      </c>
      <c r="AOQ3" s="321" t="s">
        <v>33</v>
      </c>
      <c r="AOR3" s="321"/>
      <c r="AOS3" s="321" t="s">
        <v>29</v>
      </c>
      <c r="AOT3" s="321" t="s">
        <v>12</v>
      </c>
      <c r="AOU3" s="321" t="s">
        <v>13</v>
      </c>
      <c r="AOV3" s="321" t="s">
        <v>14</v>
      </c>
      <c r="AOW3" s="321" t="s">
        <v>19</v>
      </c>
      <c r="AOX3" s="321" t="s">
        <v>20</v>
      </c>
      <c r="AOY3" s="321" t="s">
        <v>21</v>
      </c>
      <c r="AOZ3" s="321" t="s">
        <v>0</v>
      </c>
      <c r="APA3" s="321" t="s">
        <v>42</v>
      </c>
      <c r="APB3" s="321" t="s">
        <v>40</v>
      </c>
      <c r="APC3" s="321" t="s">
        <v>38</v>
      </c>
      <c r="APD3" s="321" t="s">
        <v>22</v>
      </c>
      <c r="APE3" s="321" t="s">
        <v>31</v>
      </c>
      <c r="APF3" s="321" t="s">
        <v>32</v>
      </c>
      <c r="APG3" s="321" t="s">
        <v>19</v>
      </c>
      <c r="APH3" s="321" t="s">
        <v>42</v>
      </c>
      <c r="API3" s="321" t="s">
        <v>40</v>
      </c>
      <c r="APJ3" s="321" t="s">
        <v>38</v>
      </c>
      <c r="APK3" s="321" t="s">
        <v>33</v>
      </c>
      <c r="APL3" s="321"/>
      <c r="APM3" s="321" t="s">
        <v>29</v>
      </c>
      <c r="APN3" s="321" t="s">
        <v>12</v>
      </c>
      <c r="APO3" s="321" t="s">
        <v>13</v>
      </c>
      <c r="APP3" s="321" t="s">
        <v>14</v>
      </c>
      <c r="APQ3" s="321" t="s">
        <v>19</v>
      </c>
      <c r="APR3" s="321" t="s">
        <v>20</v>
      </c>
      <c r="APS3" s="321" t="s">
        <v>21</v>
      </c>
      <c r="APT3" s="321" t="s">
        <v>0</v>
      </c>
      <c r="APU3" s="321" t="s">
        <v>42</v>
      </c>
      <c r="APV3" s="321" t="s">
        <v>40</v>
      </c>
      <c r="APW3" s="321" t="s">
        <v>38</v>
      </c>
      <c r="APX3" s="321" t="s">
        <v>22</v>
      </c>
      <c r="APY3" s="321" t="s">
        <v>31</v>
      </c>
      <c r="APZ3" s="321" t="s">
        <v>32</v>
      </c>
      <c r="AQA3" s="321" t="s">
        <v>19</v>
      </c>
      <c r="AQB3" s="321" t="s">
        <v>42</v>
      </c>
      <c r="AQC3" s="321" t="s">
        <v>40</v>
      </c>
      <c r="AQD3" s="321" t="s">
        <v>38</v>
      </c>
      <c r="AQE3" s="321" t="s">
        <v>33</v>
      </c>
      <c r="AQF3" s="321"/>
      <c r="AQG3" s="321"/>
      <c r="AQH3" s="321"/>
      <c r="AQI3" s="321">
        <v>1</v>
      </c>
      <c r="AQJ3" s="321" t="str">
        <f t="shared" ref="AQJ3:AQJ38" si="98">ALL3</f>
        <v>Germany</v>
      </c>
      <c r="AQK3" s="324">
        <f ca="1">IF(OFFSET('Player Game Board'!P10,0,AQK1)&lt;&gt;"",OFFSET('Player Game Board'!P10,0,AQK1),0)</f>
        <v>2</v>
      </c>
      <c r="AQL3" s="324">
        <f ca="1">IF(OFFSET('Player Game Board'!Q10,0,AQK1)&lt;&gt;"",OFFSET('Player Game Board'!Q10,0,AQK1),0)</f>
        <v>0</v>
      </c>
      <c r="AQM3" s="321" t="str">
        <f t="shared" ref="AQM3:AQM38" si="99">ALO3</f>
        <v>Scotland</v>
      </c>
      <c r="AQN3" s="321" t="str">
        <f ca="1">IF(AND(OFFSET('Player Game Board'!P10,0,AQK1)&lt;&gt;"",OFFSET('Player Game Board'!Q10,0,AQK1)&lt;&gt;""),IF(AQK3&gt;AQL3,"W",IF(AQK3=AQL3,"D","L")),"")</f>
        <v>W</v>
      </c>
      <c r="AQO3" s="321" t="str">
        <f t="shared" ref="AQO3:AQO18" ca="1" si="100">IF(AQN3&lt;&gt;"",IF(AQN3="W","L",IF(AQN3="L","W","D")),"")</f>
        <v>L</v>
      </c>
      <c r="AQP3" s="321"/>
      <c r="AQQ3" s="321"/>
      <c r="AQR3" s="321" t="str">
        <f t="shared" ref="AQR3" ca="1" si="101">VLOOKUP(3,AMK4:AML7,2,FALSE)</f>
        <v>Switzerland</v>
      </c>
      <c r="AQS3" s="322">
        <f t="shared" ref="AQS3" ca="1" si="102">VLOOKUP(AQR3,AML4:AMQ40,2,FALSE)</f>
        <v>0</v>
      </c>
      <c r="AQT3" s="322">
        <f t="shared" ref="AQT3" ca="1" si="103">VLOOKUP(AQR3,AML4:AMQ40,3,FALSE)</f>
        <v>3</v>
      </c>
      <c r="AQU3" s="322">
        <f t="shared" ref="AQU3" ca="1" si="104">VLOOKUP(AQR3,AML4:AMQ40,4,FALSE)</f>
        <v>0</v>
      </c>
      <c r="AQV3" s="322">
        <f t="shared" ref="AQV3" ca="1" si="105">VLOOKUP(AQR3,AML4:AMQ40,5,FALSE)</f>
        <v>3</v>
      </c>
      <c r="AQW3" s="322">
        <f t="shared" ref="AQW3" ca="1" si="106">VLOOKUP(AQR3,AML4:AMQ40,6,FALSE)</f>
        <v>3</v>
      </c>
      <c r="AQX3" s="322">
        <f t="shared" ref="AQX3:AQX8" ca="1" si="107">AQV3-AQW3+1000</f>
        <v>1000</v>
      </c>
      <c r="AQY3" s="322">
        <f t="shared" ref="AQY3:AQY8" ca="1" si="108">AQS3*3+AQT3*1</f>
        <v>3</v>
      </c>
      <c r="AQZ3" s="321">
        <f ca="1">VLOOKUP(AQR3,B4:J40,9,FALSE)</f>
        <v>34</v>
      </c>
      <c r="ARA3" s="321">
        <f t="shared" ref="ARA3" ca="1" si="109">RANK(AQY3,AQY3:AQY8)</f>
        <v>2</v>
      </c>
      <c r="ARB3" s="321">
        <f t="shared" ref="ARB3" ca="1" si="110">SUMPRODUCT((ARA3:ARA8=ARA3)*(AQX3:AQX8&gt;AQX3))</f>
        <v>0</v>
      </c>
      <c r="ARC3" s="321">
        <f t="shared" ref="ARC3" ca="1" si="111">SUMPRODUCT((ARA3:ARA8=ARA3)*(AQX3:AQX8=AQX3)*(AQV3:AQV8&gt;AQV3))</f>
        <v>0</v>
      </c>
      <c r="ARD3" s="321">
        <f t="shared" ref="ARD3" ca="1" si="112">SUMPRODUCT((ARA3:ARA8=ARA3)*(AQX3:AQX8=AQX3)*(AQV3:AQV8=AQV3)*(AQZ3:AQZ8&gt;AQZ3))</f>
        <v>0</v>
      </c>
      <c r="ARE3" s="321">
        <f t="shared" ref="ARE3:ARE8" ca="1" si="113">SUM(ARA3:ARD3)</f>
        <v>2</v>
      </c>
      <c r="ARF3" s="321" t="s">
        <v>15</v>
      </c>
      <c r="ARG3" s="321">
        <v>1</v>
      </c>
      <c r="ARH3" s="321"/>
      <c r="ARI3" s="321"/>
      <c r="ARJ3" s="321"/>
      <c r="ARK3" s="321" t="s">
        <v>12</v>
      </c>
      <c r="ARL3" s="321" t="s">
        <v>13</v>
      </c>
      <c r="ARM3" s="321" t="s">
        <v>14</v>
      </c>
      <c r="ARN3" s="321" t="s">
        <v>19</v>
      </c>
      <c r="ARO3" s="321" t="s">
        <v>20</v>
      </c>
      <c r="ARP3" s="321" t="s">
        <v>21</v>
      </c>
      <c r="ARQ3" s="321" t="s">
        <v>36</v>
      </c>
      <c r="ARR3" s="321" t="s">
        <v>37</v>
      </c>
      <c r="ARS3" s="321" t="s">
        <v>23</v>
      </c>
      <c r="ART3" s="321"/>
      <c r="ARU3" s="321" t="s">
        <v>28</v>
      </c>
      <c r="ARV3" s="321"/>
      <c r="ARW3" s="321"/>
      <c r="ARX3" s="321" t="s">
        <v>24</v>
      </c>
      <c r="ARY3" s="321" t="s">
        <v>25</v>
      </c>
      <c r="ARZ3" s="321" t="s">
        <v>26</v>
      </c>
      <c r="ASA3" s="321" t="s">
        <v>27</v>
      </c>
      <c r="ASB3" s="321"/>
      <c r="ASC3" s="321" t="s">
        <v>29</v>
      </c>
      <c r="ASD3" s="321" t="s">
        <v>12</v>
      </c>
      <c r="ASE3" s="321" t="s">
        <v>13</v>
      </c>
      <c r="ASF3" s="321" t="s">
        <v>14</v>
      </c>
      <c r="ASG3" s="321" t="s">
        <v>19</v>
      </c>
      <c r="ASH3" s="321" t="s">
        <v>20</v>
      </c>
      <c r="ASI3" s="321" t="s">
        <v>21</v>
      </c>
      <c r="ASJ3" s="321" t="s">
        <v>0</v>
      </c>
      <c r="ASK3" s="321" t="s">
        <v>42</v>
      </c>
      <c r="ASL3" s="321" t="s">
        <v>40</v>
      </c>
      <c r="ASM3" s="321" t="s">
        <v>38</v>
      </c>
      <c r="ASN3" s="321" t="s">
        <v>22</v>
      </c>
      <c r="ASO3" s="321" t="s">
        <v>31</v>
      </c>
      <c r="ASP3" s="321" t="s">
        <v>32</v>
      </c>
      <c r="ASQ3" s="321" t="s">
        <v>19</v>
      </c>
      <c r="ASR3" s="321" t="s">
        <v>41</v>
      </c>
      <c r="ASS3" s="321" t="s">
        <v>40</v>
      </c>
      <c r="AST3" s="321" t="s">
        <v>38</v>
      </c>
      <c r="ASU3" s="321" t="s">
        <v>33</v>
      </c>
      <c r="ASV3" s="321"/>
      <c r="ASW3" s="321" t="s">
        <v>29</v>
      </c>
      <c r="ASX3" s="321" t="s">
        <v>12</v>
      </c>
      <c r="ASY3" s="321" t="s">
        <v>13</v>
      </c>
      <c r="ASZ3" s="321" t="s">
        <v>14</v>
      </c>
      <c r="ATA3" s="321" t="s">
        <v>19</v>
      </c>
      <c r="ATB3" s="321" t="s">
        <v>20</v>
      </c>
      <c r="ATC3" s="321" t="s">
        <v>21</v>
      </c>
      <c r="ATD3" s="321" t="s">
        <v>0</v>
      </c>
      <c r="ATE3" s="321" t="s">
        <v>42</v>
      </c>
      <c r="ATF3" s="321" t="s">
        <v>40</v>
      </c>
      <c r="ATG3" s="321" t="s">
        <v>38</v>
      </c>
      <c r="ATH3" s="321" t="s">
        <v>22</v>
      </c>
      <c r="ATI3" s="321" t="s">
        <v>31</v>
      </c>
      <c r="ATJ3" s="321" t="s">
        <v>32</v>
      </c>
      <c r="ATK3" s="321" t="s">
        <v>19</v>
      </c>
      <c r="ATL3" s="321" t="s">
        <v>41</v>
      </c>
      <c r="ATM3" s="321" t="s">
        <v>40</v>
      </c>
      <c r="ATN3" s="321" t="s">
        <v>38</v>
      </c>
      <c r="ATO3" s="321" t="s">
        <v>33</v>
      </c>
      <c r="ATP3" s="321"/>
      <c r="ATQ3" s="321" t="s">
        <v>29</v>
      </c>
      <c r="ATR3" s="321" t="s">
        <v>12</v>
      </c>
      <c r="ATS3" s="321" t="s">
        <v>13</v>
      </c>
      <c r="ATT3" s="321" t="s">
        <v>14</v>
      </c>
      <c r="ATU3" s="321" t="s">
        <v>19</v>
      </c>
      <c r="ATV3" s="321" t="s">
        <v>20</v>
      </c>
      <c r="ATW3" s="321" t="s">
        <v>21</v>
      </c>
      <c r="ATX3" s="321" t="s">
        <v>0</v>
      </c>
      <c r="ATY3" s="321" t="s">
        <v>42</v>
      </c>
      <c r="ATZ3" s="321" t="s">
        <v>40</v>
      </c>
      <c r="AUA3" s="321" t="s">
        <v>38</v>
      </c>
      <c r="AUB3" s="321" t="s">
        <v>22</v>
      </c>
      <c r="AUC3" s="321" t="s">
        <v>31</v>
      </c>
      <c r="AUD3" s="321" t="s">
        <v>32</v>
      </c>
      <c r="AUE3" s="321" t="s">
        <v>19</v>
      </c>
      <c r="AUF3" s="321" t="s">
        <v>42</v>
      </c>
      <c r="AUG3" s="321" t="s">
        <v>40</v>
      </c>
      <c r="AUH3" s="321" t="s">
        <v>38</v>
      </c>
      <c r="AUI3" s="321" t="s">
        <v>33</v>
      </c>
      <c r="AUJ3" s="321"/>
      <c r="AUK3" s="321" t="s">
        <v>29</v>
      </c>
      <c r="AUL3" s="321" t="s">
        <v>12</v>
      </c>
      <c r="AUM3" s="321" t="s">
        <v>13</v>
      </c>
      <c r="AUN3" s="321" t="s">
        <v>14</v>
      </c>
      <c r="AUO3" s="321" t="s">
        <v>19</v>
      </c>
      <c r="AUP3" s="321" t="s">
        <v>20</v>
      </c>
      <c r="AUQ3" s="321" t="s">
        <v>21</v>
      </c>
      <c r="AUR3" s="321" t="s">
        <v>0</v>
      </c>
      <c r="AUS3" s="321" t="s">
        <v>42</v>
      </c>
      <c r="AUT3" s="321" t="s">
        <v>40</v>
      </c>
      <c r="AUU3" s="321" t="s">
        <v>38</v>
      </c>
      <c r="AUV3" s="321" t="s">
        <v>22</v>
      </c>
      <c r="AUW3" s="321" t="s">
        <v>31</v>
      </c>
      <c r="AUX3" s="321" t="s">
        <v>32</v>
      </c>
      <c r="AUY3" s="321" t="s">
        <v>19</v>
      </c>
      <c r="AUZ3" s="321" t="s">
        <v>42</v>
      </c>
      <c r="AVA3" s="321" t="s">
        <v>40</v>
      </c>
      <c r="AVB3" s="321" t="s">
        <v>38</v>
      </c>
      <c r="AVC3" s="321" t="s">
        <v>33</v>
      </c>
      <c r="AVD3" s="321"/>
      <c r="AVE3" s="321"/>
      <c r="AVF3" s="321"/>
      <c r="AVG3" s="321">
        <v>1</v>
      </c>
      <c r="AVH3" s="321" t="str">
        <f t="shared" ref="AVH3:AVH38" si="114">AQJ3</f>
        <v>Germany</v>
      </c>
      <c r="AVI3" s="324">
        <f ca="1">IF(OFFSET('Player Game Board'!P10,0,AVI1)&lt;&gt;"",OFFSET('Player Game Board'!P10,0,AVI1),0)</f>
        <v>2</v>
      </c>
      <c r="AVJ3" s="324">
        <f ca="1">IF(OFFSET('Player Game Board'!Q10,0,AVI1)&lt;&gt;"",OFFSET('Player Game Board'!Q10,0,AVI1),0)</f>
        <v>1</v>
      </c>
      <c r="AVK3" s="321" t="str">
        <f t="shared" ref="AVK3:AVK38" si="115">AQM3</f>
        <v>Scotland</v>
      </c>
      <c r="AVL3" s="321" t="str">
        <f ca="1">IF(AND(OFFSET('Player Game Board'!P10,0,AVI1)&lt;&gt;"",OFFSET('Player Game Board'!Q10,0,AVI1)&lt;&gt;""),IF(AVI3&gt;AVJ3,"W",IF(AVI3=AVJ3,"D","L")),"")</f>
        <v>W</v>
      </c>
      <c r="AVM3" s="321" t="str">
        <f t="shared" ref="AVM3:AVM18" ca="1" si="116">IF(AVL3&lt;&gt;"",IF(AVL3="W","L",IF(AVL3="L","W","D")),"")</f>
        <v>L</v>
      </c>
      <c r="AVN3" s="321"/>
      <c r="AVO3" s="321"/>
      <c r="AVP3" s="321" t="str">
        <f t="shared" ref="AVP3" ca="1" si="117">VLOOKUP(3,ARI4:ARJ7,2,FALSE)</f>
        <v>Scotland</v>
      </c>
      <c r="AVQ3" s="322">
        <f t="shared" ref="AVQ3" ca="1" si="118">VLOOKUP(AVP3,ARJ4:ARO40,2,FALSE)</f>
        <v>1</v>
      </c>
      <c r="AVR3" s="322">
        <f t="shared" ref="AVR3" ca="1" si="119">VLOOKUP(AVP3,ARJ4:ARO40,3,FALSE)</f>
        <v>0</v>
      </c>
      <c r="AVS3" s="322">
        <f t="shared" ref="AVS3" ca="1" si="120">VLOOKUP(AVP3,ARJ4:ARO40,4,FALSE)</f>
        <v>2</v>
      </c>
      <c r="AVT3" s="322">
        <f t="shared" ref="AVT3" ca="1" si="121">VLOOKUP(AVP3,ARJ4:ARO40,5,FALSE)</f>
        <v>5</v>
      </c>
      <c r="AVU3" s="322">
        <f t="shared" ref="AVU3" ca="1" si="122">VLOOKUP(AVP3,ARJ4:ARO40,6,FALSE)</f>
        <v>6</v>
      </c>
      <c r="AVV3" s="322">
        <f t="shared" ref="AVV3:AVV8" ca="1" si="123">AVT3-AVU3+1000</f>
        <v>999</v>
      </c>
      <c r="AVW3" s="322">
        <f t="shared" ref="AVW3:AVW8" ca="1" si="124">AVQ3*3+AVR3*1</f>
        <v>3</v>
      </c>
      <c r="AVX3" s="321">
        <f ca="1">VLOOKUP(AVP3,B4:J40,9,FALSE)</f>
        <v>43</v>
      </c>
      <c r="AVY3" s="321">
        <f t="shared" ref="AVY3" ca="1" si="125">RANK(AVW3,AVW3:AVW8)</f>
        <v>3</v>
      </c>
      <c r="AVZ3" s="321">
        <f t="shared" ref="AVZ3" ca="1" si="126">SUMPRODUCT((AVY3:AVY8=AVY3)*(AVV3:AVV8&gt;AVV3))</f>
        <v>0</v>
      </c>
      <c r="AWA3" s="321">
        <f t="shared" ref="AWA3" ca="1" si="127">SUMPRODUCT((AVY3:AVY8=AVY3)*(AVV3:AVV8=AVV3)*(AVT3:AVT8&gt;AVT3))</f>
        <v>0</v>
      </c>
      <c r="AWB3" s="321">
        <f t="shared" ref="AWB3" ca="1" si="128">SUMPRODUCT((AVY3:AVY8=AVY3)*(AVV3:AVV8=AVV3)*(AVT3:AVT8=AVT3)*(AVX3:AVX8&gt;AVX3))</f>
        <v>0</v>
      </c>
      <c r="AWC3" s="321">
        <f t="shared" ref="AWC3:AWC8" ca="1" si="129">SUM(AVY3:AWB3)</f>
        <v>3</v>
      </c>
      <c r="AWD3" s="321" t="s">
        <v>15</v>
      </c>
      <c r="AWE3" s="321">
        <v>1</v>
      </c>
      <c r="AWF3" s="321"/>
      <c r="AWG3" s="321"/>
      <c r="AWH3" s="321"/>
      <c r="AWI3" s="321" t="s">
        <v>12</v>
      </c>
      <c r="AWJ3" s="321" t="s">
        <v>13</v>
      </c>
      <c r="AWK3" s="321" t="s">
        <v>14</v>
      </c>
      <c r="AWL3" s="321" t="s">
        <v>19</v>
      </c>
      <c r="AWM3" s="321" t="s">
        <v>20</v>
      </c>
      <c r="AWN3" s="321" t="s">
        <v>21</v>
      </c>
      <c r="AWO3" s="321" t="s">
        <v>36</v>
      </c>
      <c r="AWP3" s="321" t="s">
        <v>37</v>
      </c>
      <c r="AWQ3" s="321" t="s">
        <v>23</v>
      </c>
      <c r="AWR3" s="321"/>
      <c r="AWS3" s="321" t="s">
        <v>28</v>
      </c>
      <c r="AWT3" s="321"/>
      <c r="AWU3" s="321"/>
      <c r="AWV3" s="321" t="s">
        <v>24</v>
      </c>
      <c r="AWW3" s="321" t="s">
        <v>25</v>
      </c>
      <c r="AWX3" s="321" t="s">
        <v>26</v>
      </c>
      <c r="AWY3" s="321" t="s">
        <v>27</v>
      </c>
      <c r="AWZ3" s="321"/>
      <c r="AXA3" s="321" t="s">
        <v>29</v>
      </c>
      <c r="AXB3" s="321" t="s">
        <v>12</v>
      </c>
      <c r="AXC3" s="321" t="s">
        <v>13</v>
      </c>
      <c r="AXD3" s="321" t="s">
        <v>14</v>
      </c>
      <c r="AXE3" s="321" t="s">
        <v>19</v>
      </c>
      <c r="AXF3" s="321" t="s">
        <v>20</v>
      </c>
      <c r="AXG3" s="321" t="s">
        <v>21</v>
      </c>
      <c r="AXH3" s="321" t="s">
        <v>0</v>
      </c>
      <c r="AXI3" s="321" t="s">
        <v>42</v>
      </c>
      <c r="AXJ3" s="321" t="s">
        <v>40</v>
      </c>
      <c r="AXK3" s="321" t="s">
        <v>38</v>
      </c>
      <c r="AXL3" s="321" t="s">
        <v>22</v>
      </c>
      <c r="AXM3" s="321" t="s">
        <v>31</v>
      </c>
      <c r="AXN3" s="321" t="s">
        <v>32</v>
      </c>
      <c r="AXO3" s="321" t="s">
        <v>19</v>
      </c>
      <c r="AXP3" s="321" t="s">
        <v>41</v>
      </c>
      <c r="AXQ3" s="321" t="s">
        <v>40</v>
      </c>
      <c r="AXR3" s="321" t="s">
        <v>38</v>
      </c>
      <c r="AXS3" s="321" t="s">
        <v>33</v>
      </c>
      <c r="AXT3" s="321"/>
      <c r="AXU3" s="321" t="s">
        <v>29</v>
      </c>
      <c r="AXV3" s="321" t="s">
        <v>12</v>
      </c>
      <c r="AXW3" s="321" t="s">
        <v>13</v>
      </c>
      <c r="AXX3" s="321" t="s">
        <v>14</v>
      </c>
      <c r="AXY3" s="321" t="s">
        <v>19</v>
      </c>
      <c r="AXZ3" s="321" t="s">
        <v>20</v>
      </c>
      <c r="AYA3" s="321" t="s">
        <v>21</v>
      </c>
      <c r="AYB3" s="321" t="s">
        <v>0</v>
      </c>
      <c r="AYC3" s="321" t="s">
        <v>42</v>
      </c>
      <c r="AYD3" s="321" t="s">
        <v>40</v>
      </c>
      <c r="AYE3" s="321" t="s">
        <v>38</v>
      </c>
      <c r="AYF3" s="321" t="s">
        <v>22</v>
      </c>
      <c r="AYG3" s="321" t="s">
        <v>31</v>
      </c>
      <c r="AYH3" s="321" t="s">
        <v>32</v>
      </c>
      <c r="AYI3" s="321" t="s">
        <v>19</v>
      </c>
      <c r="AYJ3" s="321" t="s">
        <v>41</v>
      </c>
      <c r="AYK3" s="321" t="s">
        <v>40</v>
      </c>
      <c r="AYL3" s="321" t="s">
        <v>38</v>
      </c>
      <c r="AYM3" s="321" t="s">
        <v>33</v>
      </c>
      <c r="AYN3" s="321"/>
      <c r="AYO3" s="321" t="s">
        <v>29</v>
      </c>
      <c r="AYP3" s="321" t="s">
        <v>12</v>
      </c>
      <c r="AYQ3" s="321" t="s">
        <v>13</v>
      </c>
      <c r="AYR3" s="321" t="s">
        <v>14</v>
      </c>
      <c r="AYS3" s="321" t="s">
        <v>19</v>
      </c>
      <c r="AYT3" s="321" t="s">
        <v>20</v>
      </c>
      <c r="AYU3" s="321" t="s">
        <v>21</v>
      </c>
      <c r="AYV3" s="321" t="s">
        <v>0</v>
      </c>
      <c r="AYW3" s="321" t="s">
        <v>42</v>
      </c>
      <c r="AYX3" s="321" t="s">
        <v>40</v>
      </c>
      <c r="AYY3" s="321" t="s">
        <v>38</v>
      </c>
      <c r="AYZ3" s="321" t="s">
        <v>22</v>
      </c>
      <c r="AZA3" s="321" t="s">
        <v>31</v>
      </c>
      <c r="AZB3" s="321" t="s">
        <v>32</v>
      </c>
      <c r="AZC3" s="321" t="s">
        <v>19</v>
      </c>
      <c r="AZD3" s="321" t="s">
        <v>42</v>
      </c>
      <c r="AZE3" s="321" t="s">
        <v>40</v>
      </c>
      <c r="AZF3" s="321" t="s">
        <v>38</v>
      </c>
      <c r="AZG3" s="321" t="s">
        <v>33</v>
      </c>
      <c r="AZH3" s="321"/>
      <c r="AZI3" s="321" t="s">
        <v>29</v>
      </c>
      <c r="AZJ3" s="321" t="s">
        <v>12</v>
      </c>
      <c r="AZK3" s="321" t="s">
        <v>13</v>
      </c>
      <c r="AZL3" s="321" t="s">
        <v>14</v>
      </c>
      <c r="AZM3" s="321" t="s">
        <v>19</v>
      </c>
      <c r="AZN3" s="321" t="s">
        <v>20</v>
      </c>
      <c r="AZO3" s="321" t="s">
        <v>21</v>
      </c>
      <c r="AZP3" s="321" t="s">
        <v>0</v>
      </c>
      <c r="AZQ3" s="321" t="s">
        <v>42</v>
      </c>
      <c r="AZR3" s="321" t="s">
        <v>40</v>
      </c>
      <c r="AZS3" s="321" t="s">
        <v>38</v>
      </c>
      <c r="AZT3" s="321" t="s">
        <v>22</v>
      </c>
      <c r="AZU3" s="321" t="s">
        <v>31</v>
      </c>
      <c r="AZV3" s="321" t="s">
        <v>32</v>
      </c>
      <c r="AZW3" s="321" t="s">
        <v>19</v>
      </c>
      <c r="AZX3" s="321" t="s">
        <v>42</v>
      </c>
      <c r="AZY3" s="321" t="s">
        <v>40</v>
      </c>
      <c r="AZZ3" s="321" t="s">
        <v>38</v>
      </c>
      <c r="BAA3" s="321" t="s">
        <v>33</v>
      </c>
      <c r="BAB3" s="321"/>
      <c r="BAC3" s="321"/>
      <c r="BAD3" s="321"/>
      <c r="BAE3" s="321">
        <v>1</v>
      </c>
      <c r="BAF3" s="321" t="str">
        <f t="shared" ref="BAF3:BAF38" si="130">AVH3</f>
        <v>Germany</v>
      </c>
      <c r="BAG3" s="324">
        <f ca="1">IF(OFFSET('Player Game Board'!P10,0,BAG1)&lt;&gt;"",OFFSET('Player Game Board'!P10,0,BAG1),0)</f>
        <v>3</v>
      </c>
      <c r="BAH3" s="324">
        <f ca="1">IF(OFFSET('Player Game Board'!Q10,0,BAG1)&lt;&gt;"",OFFSET('Player Game Board'!Q10,0,BAG1),0)</f>
        <v>1</v>
      </c>
      <c r="BAI3" s="321" t="str">
        <f t="shared" ref="BAI3:BAI38" si="131">AVK3</f>
        <v>Scotland</v>
      </c>
      <c r="BAJ3" s="321" t="str">
        <f ca="1">IF(AND(OFFSET('Player Game Board'!P10,0,BAG1)&lt;&gt;"",OFFSET('Player Game Board'!Q10,0,BAG1)&lt;&gt;""),IF(BAG3&gt;BAH3,"W",IF(BAG3=BAH3,"D","L")),"")</f>
        <v>W</v>
      </c>
      <c r="BAK3" s="321" t="str">
        <f t="shared" ref="BAK3:BAK18" ca="1" si="132">IF(BAJ3&lt;&gt;"",IF(BAJ3="W","L",IF(BAJ3="L","W","D")),"")</f>
        <v>L</v>
      </c>
      <c r="BAL3" s="321"/>
      <c r="BAM3" s="321"/>
      <c r="BAN3" s="321" t="str">
        <f t="shared" ref="BAN3" ca="1" si="133">VLOOKUP(3,AWG4:AWH7,2,FALSE)</f>
        <v>Hungary</v>
      </c>
      <c r="BAO3" s="322">
        <f t="shared" ref="BAO3" ca="1" si="134">VLOOKUP(BAN3,AWH4:AWM40,2,FALSE)</f>
        <v>1</v>
      </c>
      <c r="BAP3" s="322">
        <f t="shared" ref="BAP3" ca="1" si="135">VLOOKUP(BAN3,AWH4:AWM40,3,FALSE)</f>
        <v>0</v>
      </c>
      <c r="BAQ3" s="322">
        <f t="shared" ref="BAQ3" ca="1" si="136">VLOOKUP(BAN3,AWH4:AWM40,4,FALSE)</f>
        <v>2</v>
      </c>
      <c r="BAR3" s="322">
        <f t="shared" ref="BAR3" ca="1" si="137">VLOOKUP(BAN3,AWH4:AWM40,5,FALSE)</f>
        <v>6</v>
      </c>
      <c r="BAS3" s="322">
        <f t="shared" ref="BAS3" ca="1" si="138">VLOOKUP(BAN3,AWH4:AWM40,6,FALSE)</f>
        <v>7</v>
      </c>
      <c r="BAT3" s="322">
        <f t="shared" ref="BAT3:BAT8" ca="1" si="139">BAR3-BAS3+1000</f>
        <v>999</v>
      </c>
      <c r="BAU3" s="322">
        <f t="shared" ref="BAU3:BAU8" ca="1" si="140">BAO3*3+BAP3*1</f>
        <v>3</v>
      </c>
      <c r="BAV3" s="321">
        <f ca="1">VLOOKUP(BAN3,B4:J40,9,FALSE)</f>
        <v>48</v>
      </c>
      <c r="BAW3" s="321">
        <f t="shared" ref="BAW3" ca="1" si="141">RANK(BAU3,BAU3:BAU8)</f>
        <v>1</v>
      </c>
      <c r="BAX3" s="321">
        <f t="shared" ref="BAX3" ca="1" si="142">SUMPRODUCT((BAW3:BAW8=BAW3)*(BAT3:BAT8&gt;BAT3))</f>
        <v>0</v>
      </c>
      <c r="BAY3" s="321">
        <f t="shared" ref="BAY3" ca="1" si="143">SUMPRODUCT((BAW3:BAW8=BAW3)*(BAT3:BAT8=BAT3)*(BAR3:BAR8&gt;BAR3))</f>
        <v>0</v>
      </c>
      <c r="BAZ3" s="321">
        <f t="shared" ref="BAZ3" ca="1" si="144">SUMPRODUCT((BAW3:BAW8=BAW3)*(BAT3:BAT8=BAT3)*(BAR3:BAR8=BAR3)*(BAV3:BAV8&gt;BAV3))</f>
        <v>0</v>
      </c>
      <c r="BBA3" s="321">
        <f t="shared" ref="BBA3:BBA8" ca="1" si="145">SUM(BAW3:BAZ3)</f>
        <v>1</v>
      </c>
      <c r="BBB3" s="321" t="s">
        <v>15</v>
      </c>
      <c r="BBC3" s="321">
        <v>1</v>
      </c>
      <c r="BBD3" s="321"/>
      <c r="BBE3" s="321"/>
      <c r="BBF3" s="321"/>
      <c r="BBG3" s="321" t="s">
        <v>12</v>
      </c>
      <c r="BBH3" s="321" t="s">
        <v>13</v>
      </c>
      <c r="BBI3" s="321" t="s">
        <v>14</v>
      </c>
      <c r="BBJ3" s="321" t="s">
        <v>19</v>
      </c>
      <c r="BBK3" s="321" t="s">
        <v>20</v>
      </c>
      <c r="BBL3" s="321" t="s">
        <v>21</v>
      </c>
      <c r="BBM3" s="321" t="s">
        <v>36</v>
      </c>
      <c r="BBN3" s="321" t="s">
        <v>37</v>
      </c>
      <c r="BBO3" s="321" t="s">
        <v>23</v>
      </c>
      <c r="BBP3" s="321"/>
      <c r="BBQ3" s="321" t="s">
        <v>28</v>
      </c>
      <c r="BBR3" s="321"/>
      <c r="BBS3" s="321"/>
      <c r="BBT3" s="321" t="s">
        <v>24</v>
      </c>
      <c r="BBU3" s="321" t="s">
        <v>25</v>
      </c>
      <c r="BBV3" s="321" t="s">
        <v>26</v>
      </c>
      <c r="BBW3" s="321" t="s">
        <v>27</v>
      </c>
      <c r="BBX3" s="321"/>
      <c r="BBY3" s="321" t="s">
        <v>29</v>
      </c>
      <c r="BBZ3" s="321" t="s">
        <v>12</v>
      </c>
      <c r="BCA3" s="321" t="s">
        <v>13</v>
      </c>
      <c r="BCB3" s="321" t="s">
        <v>14</v>
      </c>
      <c r="BCC3" s="321" t="s">
        <v>19</v>
      </c>
      <c r="BCD3" s="321" t="s">
        <v>20</v>
      </c>
      <c r="BCE3" s="321" t="s">
        <v>21</v>
      </c>
      <c r="BCF3" s="321" t="s">
        <v>0</v>
      </c>
      <c r="BCG3" s="321" t="s">
        <v>42</v>
      </c>
      <c r="BCH3" s="321" t="s">
        <v>40</v>
      </c>
      <c r="BCI3" s="321" t="s">
        <v>38</v>
      </c>
      <c r="BCJ3" s="321" t="s">
        <v>22</v>
      </c>
      <c r="BCK3" s="321" t="s">
        <v>31</v>
      </c>
      <c r="BCL3" s="321" t="s">
        <v>32</v>
      </c>
      <c r="BCM3" s="321" t="s">
        <v>19</v>
      </c>
      <c r="BCN3" s="321" t="s">
        <v>41</v>
      </c>
      <c r="BCO3" s="321" t="s">
        <v>40</v>
      </c>
      <c r="BCP3" s="321" t="s">
        <v>38</v>
      </c>
      <c r="BCQ3" s="321" t="s">
        <v>33</v>
      </c>
      <c r="BCR3" s="321"/>
      <c r="BCS3" s="321" t="s">
        <v>29</v>
      </c>
      <c r="BCT3" s="321" t="s">
        <v>12</v>
      </c>
      <c r="BCU3" s="321" t="s">
        <v>13</v>
      </c>
      <c r="BCV3" s="321" t="s">
        <v>14</v>
      </c>
      <c r="BCW3" s="321" t="s">
        <v>19</v>
      </c>
      <c r="BCX3" s="321" t="s">
        <v>20</v>
      </c>
      <c r="BCY3" s="321" t="s">
        <v>21</v>
      </c>
      <c r="BCZ3" s="321" t="s">
        <v>0</v>
      </c>
      <c r="BDA3" s="321" t="s">
        <v>42</v>
      </c>
      <c r="BDB3" s="321" t="s">
        <v>40</v>
      </c>
      <c r="BDC3" s="321" t="s">
        <v>38</v>
      </c>
      <c r="BDD3" s="321" t="s">
        <v>22</v>
      </c>
      <c r="BDE3" s="321" t="s">
        <v>31</v>
      </c>
      <c r="BDF3" s="321" t="s">
        <v>32</v>
      </c>
      <c r="BDG3" s="321" t="s">
        <v>19</v>
      </c>
      <c r="BDH3" s="321" t="s">
        <v>41</v>
      </c>
      <c r="BDI3" s="321" t="s">
        <v>40</v>
      </c>
      <c r="BDJ3" s="321" t="s">
        <v>38</v>
      </c>
      <c r="BDK3" s="321" t="s">
        <v>33</v>
      </c>
      <c r="BDL3" s="321"/>
      <c r="BDM3" s="321" t="s">
        <v>29</v>
      </c>
      <c r="BDN3" s="321" t="s">
        <v>12</v>
      </c>
      <c r="BDO3" s="321" t="s">
        <v>13</v>
      </c>
      <c r="BDP3" s="321" t="s">
        <v>14</v>
      </c>
      <c r="BDQ3" s="321" t="s">
        <v>19</v>
      </c>
      <c r="BDR3" s="321" t="s">
        <v>20</v>
      </c>
      <c r="BDS3" s="321" t="s">
        <v>21</v>
      </c>
      <c r="BDT3" s="321" t="s">
        <v>0</v>
      </c>
      <c r="BDU3" s="321" t="s">
        <v>42</v>
      </c>
      <c r="BDV3" s="321" t="s">
        <v>40</v>
      </c>
      <c r="BDW3" s="321" t="s">
        <v>38</v>
      </c>
      <c r="BDX3" s="321" t="s">
        <v>22</v>
      </c>
      <c r="BDY3" s="321" t="s">
        <v>31</v>
      </c>
      <c r="BDZ3" s="321" t="s">
        <v>32</v>
      </c>
      <c r="BEA3" s="321" t="s">
        <v>19</v>
      </c>
      <c r="BEB3" s="321" t="s">
        <v>42</v>
      </c>
      <c r="BEC3" s="321" t="s">
        <v>40</v>
      </c>
      <c r="BED3" s="321" t="s">
        <v>38</v>
      </c>
      <c r="BEE3" s="321" t="s">
        <v>33</v>
      </c>
      <c r="BEF3" s="321"/>
      <c r="BEG3" s="321" t="s">
        <v>29</v>
      </c>
      <c r="BEH3" s="321" t="s">
        <v>12</v>
      </c>
      <c r="BEI3" s="321" t="s">
        <v>13</v>
      </c>
      <c r="BEJ3" s="321" t="s">
        <v>14</v>
      </c>
      <c r="BEK3" s="321" t="s">
        <v>19</v>
      </c>
      <c r="BEL3" s="321" t="s">
        <v>20</v>
      </c>
      <c r="BEM3" s="321" t="s">
        <v>21</v>
      </c>
      <c r="BEN3" s="321" t="s">
        <v>0</v>
      </c>
      <c r="BEO3" s="321" t="s">
        <v>42</v>
      </c>
      <c r="BEP3" s="321" t="s">
        <v>40</v>
      </c>
      <c r="BEQ3" s="321" t="s">
        <v>38</v>
      </c>
      <c r="BER3" s="321" t="s">
        <v>22</v>
      </c>
      <c r="BES3" s="321" t="s">
        <v>31</v>
      </c>
      <c r="BET3" s="321" t="s">
        <v>32</v>
      </c>
      <c r="BEU3" s="321" t="s">
        <v>19</v>
      </c>
      <c r="BEV3" s="321" t="s">
        <v>42</v>
      </c>
      <c r="BEW3" s="321" t="s">
        <v>40</v>
      </c>
      <c r="BEX3" s="321" t="s">
        <v>38</v>
      </c>
      <c r="BEY3" s="321" t="s">
        <v>33</v>
      </c>
      <c r="BEZ3" s="321"/>
      <c r="BFA3" s="321"/>
      <c r="BFB3" s="321"/>
      <c r="BFC3" s="321">
        <v>1</v>
      </c>
      <c r="BFD3" s="321" t="str">
        <f t="shared" ref="BFD3:BFD38" si="146">BAF3</f>
        <v>Germany</v>
      </c>
      <c r="BFE3" s="324">
        <f ca="1">IF(OFFSET('Player Game Board'!P10,0,BFE1)&lt;&gt;"",OFFSET('Player Game Board'!P10,0,BFE1),0)</f>
        <v>0</v>
      </c>
      <c r="BFF3" s="324">
        <f ca="1">IF(OFFSET('Player Game Board'!Q10,0,BFE1)&lt;&gt;"",OFFSET('Player Game Board'!Q10,0,BFE1),0)</f>
        <v>0</v>
      </c>
      <c r="BFG3" s="321" t="str">
        <f t="shared" ref="BFG3:BFG38" si="147">BAI3</f>
        <v>Scotland</v>
      </c>
      <c r="BFH3" s="321" t="str">
        <f ca="1">IF(AND(OFFSET('Player Game Board'!P10,0,BFE1)&lt;&gt;"",OFFSET('Player Game Board'!Q10,0,BFE1)&lt;&gt;""),IF(BFE3&gt;BFF3,"W",IF(BFE3=BFF3,"D","L")),"")</f>
        <v/>
      </c>
      <c r="BFI3" s="321" t="str">
        <f t="shared" ref="BFI3:BFI18" ca="1" si="148">IF(BFH3&lt;&gt;"",IF(BFH3="W","L",IF(BFH3="L","W","D")),"")</f>
        <v/>
      </c>
      <c r="BFJ3" s="321"/>
      <c r="BFK3" s="321"/>
      <c r="BFL3" s="321" t="str">
        <f t="shared" ref="BFL3" ca="1" si="149">VLOOKUP(3,BBE4:BBF7,2,FALSE)</f>
        <v>Scotland</v>
      </c>
      <c r="BFM3" s="322">
        <f t="shared" ref="BFM3" ca="1" si="150">VLOOKUP(BFL3,BBF4:BBK40,2,FALSE)</f>
        <v>0</v>
      </c>
      <c r="BFN3" s="322">
        <f t="shared" ref="BFN3" ca="1" si="151">VLOOKUP(BFL3,BBF4:BBK40,3,FALSE)</f>
        <v>0</v>
      </c>
      <c r="BFO3" s="322">
        <f t="shared" ref="BFO3" ca="1" si="152">VLOOKUP(BFL3,BBF4:BBK40,4,FALSE)</f>
        <v>0</v>
      </c>
      <c r="BFP3" s="322">
        <f t="shared" ref="BFP3" ca="1" si="153">VLOOKUP(BFL3,BBF4:BBK40,5,FALSE)</f>
        <v>0</v>
      </c>
      <c r="BFQ3" s="322">
        <f t="shared" ref="BFQ3" ca="1" si="154">VLOOKUP(BFL3,BBF4:BBK40,6,FALSE)</f>
        <v>0</v>
      </c>
      <c r="BFR3" s="322">
        <f t="shared" ref="BFR3:BFR8" ca="1" si="155">BFP3-BFQ3+1000</f>
        <v>1000</v>
      </c>
      <c r="BFS3" s="322">
        <f t="shared" ref="BFS3:BFS8" ca="1" si="156">BFM3*3+BFN3*1</f>
        <v>0</v>
      </c>
      <c r="BFT3" s="321">
        <f ca="1">VLOOKUP(BFL3,B4:J40,9,FALSE)</f>
        <v>43</v>
      </c>
      <c r="BFU3" s="321">
        <f t="shared" ref="BFU3" ca="1" si="157">RANK(BFS3,BFS3:BFS8)</f>
        <v>1</v>
      </c>
      <c r="BFV3" s="321">
        <f t="shared" ref="BFV3" ca="1" si="158">SUMPRODUCT((BFU3:BFU8=BFU3)*(BFR3:BFR8&gt;BFR3))</f>
        <v>0</v>
      </c>
      <c r="BFW3" s="321">
        <f t="shared" ref="BFW3" ca="1" si="159">SUMPRODUCT((BFU3:BFU8=BFU3)*(BFR3:BFR8=BFR3)*(BFP3:BFP8&gt;BFP3))</f>
        <v>0</v>
      </c>
      <c r="BFX3" s="321">
        <f t="shared" ref="BFX3" ca="1" si="160">SUMPRODUCT((BFU3:BFU8=BFU3)*(BFR3:BFR8=BFR3)*(BFP3:BFP8=BFP3)*(BFT3:BFT8&gt;BFT3))</f>
        <v>0</v>
      </c>
      <c r="BFY3" s="321">
        <f t="shared" ref="BFY3:BFY8" ca="1" si="161">SUM(BFU3:BFX3)</f>
        <v>1</v>
      </c>
      <c r="BFZ3" s="321" t="s">
        <v>15</v>
      </c>
      <c r="BGA3" s="321">
        <v>1</v>
      </c>
      <c r="BGB3" s="321"/>
    </row>
    <row r="4" spans="1:1536" ht="13.8" x14ac:dyDescent="0.3">
      <c r="A4" s="321">
        <f>VLOOKUP(B4,CW4:CX8,2,FALSE)</f>
        <v>1</v>
      </c>
      <c r="B4" s="321" t="str">
        <f>'Language Table'!C14</f>
        <v>Germany</v>
      </c>
      <c r="C4" s="321">
        <f>SUMPRODUCT((CZ3:CZ42=B4)*(DD3:DD42="W"))+SUMPRODUCT((DC3:DC42=B4)*(DE3:DE42="W"))</f>
        <v>2</v>
      </c>
      <c r="D4" s="321">
        <f>SUMPRODUCT((CZ3:CZ42=B4)*(DD3:DD42="D"))+SUMPRODUCT((DC3:DC42=B4)*(DE3:DE42="D"))</f>
        <v>1</v>
      </c>
      <c r="E4" s="321">
        <f>SUMPRODUCT((CZ3:CZ42=B4)*(DD3:DD42="L"))+SUMPRODUCT((DC3:DC42=B4)*(DE3:DE42="L"))</f>
        <v>0</v>
      </c>
      <c r="F4" s="321">
        <f>SUMIF(CZ3:CZ60,B4,DA3:DA60)+SUMIF(DC3:DC60,B4,DB3:DB60)</f>
        <v>8</v>
      </c>
      <c r="G4" s="321">
        <f>SUMIF(DC3:DC60,B4,DA3:DA60)+SUMIF(CZ3:CZ60,B4,DB3:DB60)</f>
        <v>2</v>
      </c>
      <c r="H4" s="321">
        <f>F4-G4+1000</f>
        <v>1006</v>
      </c>
      <c r="I4" s="321">
        <f>C4*3+D4*1</f>
        <v>7</v>
      </c>
      <c r="J4" s="321">
        <v>54</v>
      </c>
      <c r="K4" s="321">
        <f>IF(COUNTIF(I4:I8,4)&lt;&gt;4,RANK(I4,I4:I8),I44)</f>
        <v>1</v>
      </c>
      <c r="L4" s="321"/>
      <c r="M4" s="321">
        <f>SUMPRODUCT((K4:K7=K4)*(J4:J7&lt;J4))+K4</f>
        <v>1</v>
      </c>
      <c r="N4" s="321" t="str">
        <f>INDEX(B4:B8,MATCH(1,M4:M8,0),0)</f>
        <v>Germany</v>
      </c>
      <c r="O4" s="321">
        <f>INDEX(K4:K8,MATCH(N4,B4:B8,0),0)</f>
        <v>1</v>
      </c>
      <c r="P4" s="321" t="str">
        <f>IF(O5=1,N4,"")</f>
        <v/>
      </c>
      <c r="Q4" s="321" t="str">
        <f>IF(O6=2,N5,"")</f>
        <v/>
      </c>
      <c r="R4" s="321" t="str">
        <f>IF(O7=3,N6,"")</f>
        <v/>
      </c>
      <c r="S4" s="321" t="str">
        <f>IF(O8=4,N7,"")</f>
        <v/>
      </c>
      <c r="T4" s="321"/>
      <c r="U4" s="321" t="str">
        <f>IF(P4&lt;&gt;"",P4,"")</f>
        <v/>
      </c>
      <c r="V4" s="321">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21">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21">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21">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21">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21">
        <f>Y4-Z4+1000</f>
        <v>1000</v>
      </c>
      <c r="AB4" s="321" t="str">
        <f>IF(U4&lt;&gt;"",V4*3+W4*1,"")</f>
        <v/>
      </c>
      <c r="AC4" s="321" t="str">
        <f>IF(U4&lt;&gt;"",VLOOKUP(U4,B4:H40,7,FALSE),"")</f>
        <v/>
      </c>
      <c r="AD4" s="321" t="str">
        <f>IF(U4&lt;&gt;"",VLOOKUP(U4,B4:H40,5,FALSE),"")</f>
        <v/>
      </c>
      <c r="AE4" s="321" t="str">
        <f>IF(U4&lt;&gt;"",VLOOKUP(U4,B4:J40,9,FALSE),"")</f>
        <v/>
      </c>
      <c r="AF4" s="321" t="str">
        <f>AB4</f>
        <v/>
      </c>
      <c r="AG4" s="321" t="str">
        <f>IF(U4&lt;&gt;"",RANK(AF4,AF4:AF8),"")</f>
        <v/>
      </c>
      <c r="AH4" s="321" t="str">
        <f>IF(U4&lt;&gt;"",SUMPRODUCT((AF4:AF8=AF4)*(AA4:AA8&gt;AA4)),"")</f>
        <v/>
      </c>
      <c r="AI4" s="321" t="str">
        <f>IF(U4&lt;&gt;"",SUMPRODUCT((AF4:AF8=AF4)*(AA4:AA8=AA4)*(Y4:Y8&gt;Y4)),"")</f>
        <v/>
      </c>
      <c r="AJ4" s="321" t="str">
        <f>IF(U4&lt;&gt;"",SUMPRODUCT((AF4:AF8=AF4)*(AA4:AA8=AA4)*(Y4:Y8=Y4)*(AC4:AC8&gt;AC4)),"")</f>
        <v/>
      </c>
      <c r="AK4" s="321" t="str">
        <f>IF(U4&lt;&gt;"",SUMPRODUCT((AF4:AF8=AF4)*(AA4:AA8=AA4)*(Y4:Y8=Y4)*(AC4:AC8=AC4)*(AD4:AD8&gt;AD4)),"")</f>
        <v/>
      </c>
      <c r="AL4" s="321" t="str">
        <f>IF(U4&lt;&gt;"",SUMPRODUCT((AF4:AF8=AF4)*(AA4:AA8=AA4)*(Y4:Y8=Y4)*(AC4:AC8=AC4)*(AD4:AD8=AD4)*(AE4:AE8&gt;AE4)),"")</f>
        <v/>
      </c>
      <c r="AM4" s="321" t="str">
        <f>IF(U4&lt;&gt;"",IF(AM44&lt;&gt;"",IF(T43=3,AM44,AM44+T43),SUM(AG4:AL4)),"")</f>
        <v/>
      </c>
      <c r="AN4" s="321" t="str">
        <f>IF(U4&lt;&gt;"",INDEX(U4:U8,MATCH(1,AM4:AM8,0),0),"")</f>
        <v/>
      </c>
      <c r="AO4" s="321"/>
      <c r="AP4" s="321"/>
      <c r="AQ4" s="321"/>
      <c r="AR4" s="321"/>
      <c r="AS4" s="321"/>
      <c r="AT4" s="321"/>
      <c r="AU4" s="321"/>
      <c r="AV4" s="321"/>
      <c r="AW4" s="321"/>
      <c r="AX4" s="321"/>
      <c r="AY4" s="321"/>
      <c r="AZ4" s="321"/>
      <c r="BA4" s="321"/>
      <c r="BB4" s="321"/>
      <c r="BC4" s="321"/>
      <c r="BD4" s="321"/>
      <c r="BE4" s="321"/>
      <c r="BF4" s="321"/>
      <c r="BG4" s="321"/>
      <c r="BH4" s="321"/>
      <c r="BI4" s="321"/>
      <c r="BJ4" s="321"/>
      <c r="BK4" s="321"/>
      <c r="BL4" s="321"/>
      <c r="BM4" s="321"/>
      <c r="BN4" s="321"/>
      <c r="BO4" s="321"/>
      <c r="BP4" s="321"/>
      <c r="BQ4" s="321"/>
      <c r="BR4" s="321"/>
      <c r="BS4" s="321"/>
      <c r="BT4" s="321"/>
      <c r="BU4" s="321"/>
      <c r="BV4" s="321"/>
      <c r="BW4" s="321"/>
      <c r="BX4" s="321"/>
      <c r="BY4" s="321"/>
      <c r="BZ4" s="321"/>
      <c r="CA4" s="321"/>
      <c r="CB4" s="321"/>
      <c r="CC4" s="321"/>
      <c r="CD4" s="321"/>
      <c r="CE4" s="321"/>
      <c r="CF4" s="321"/>
      <c r="CG4" s="321"/>
      <c r="CH4" s="321"/>
      <c r="CI4" s="321"/>
      <c r="CJ4" s="321"/>
      <c r="CK4" s="321"/>
      <c r="CL4" s="321"/>
      <c r="CM4" s="321"/>
      <c r="CN4" s="321"/>
      <c r="CO4" s="321"/>
      <c r="CP4" s="321"/>
      <c r="CQ4" s="321"/>
      <c r="CR4" s="321"/>
      <c r="CS4" s="321"/>
      <c r="CT4" s="321"/>
      <c r="CU4" s="321"/>
      <c r="CV4" s="321"/>
      <c r="CW4" s="321" t="str">
        <f>IF(AN4&lt;&gt;"",AN4,N4)</f>
        <v>Germany</v>
      </c>
      <c r="CX4" s="321">
        <v>1</v>
      </c>
      <c r="CY4" s="321">
        <v>2</v>
      </c>
      <c r="CZ4" s="321" t="str">
        <f>Matches!G9</f>
        <v>Hungary</v>
      </c>
      <c r="DA4" s="321">
        <f>IF(AND(Matches!H9&lt;&gt;"",Matches!I9&lt;&gt;""),Matches!H9,0)</f>
        <v>1</v>
      </c>
      <c r="DB4" s="321">
        <f>IF(AND(Matches!I9&lt;&gt;"",Matches!H9&lt;&gt;""),Matches!I9,0)</f>
        <v>3</v>
      </c>
      <c r="DC4" s="321" t="str">
        <f>Matches!J9</f>
        <v>Switzerland</v>
      </c>
      <c r="DD4" s="321" t="str">
        <f>IF(AND(Matches!H9&lt;&gt;"",Matches!I9&lt;&gt;""),IF(DA4&gt;DB4,"W",IF(DA4=DB4,"D","L")),"")</f>
        <v>L</v>
      </c>
      <c r="DE4" s="321" t="str">
        <f t="shared" ref="DE4:DE38" si="162">IF(DD4&lt;&gt;"",IF(DD4="W","L",IF(DD4="L","W","D")),"")</f>
        <v>W</v>
      </c>
      <c r="DF4" s="321"/>
      <c r="DG4" s="321"/>
      <c r="DH4" s="321" t="str">
        <f>Matches!P14</f>
        <v>Croatia</v>
      </c>
      <c r="DI4" s="322">
        <f>Matches!U14</f>
        <v>0</v>
      </c>
      <c r="DJ4" s="322">
        <f>Matches!V14</f>
        <v>2</v>
      </c>
      <c r="DK4" s="322">
        <f>Matches!W14</f>
        <v>1</v>
      </c>
      <c r="DL4" s="322">
        <f>Matches!X14</f>
        <v>3</v>
      </c>
      <c r="DM4" s="322">
        <f>Matches!Z14</f>
        <v>6</v>
      </c>
      <c r="DN4" s="322">
        <f>Matches!AA14</f>
        <v>-3</v>
      </c>
      <c r="DO4" s="322">
        <f>Matches!AB14</f>
        <v>2</v>
      </c>
      <c r="DP4" s="321">
        <f>VLOOKUP(DH4,B4:J40,9,FALSE)</f>
        <v>40</v>
      </c>
      <c r="DQ4" s="321">
        <f>RANK(DO4,DO3:DO8)</f>
        <v>6</v>
      </c>
      <c r="DR4" s="321">
        <f>SUMPRODUCT((DQ3:DQ8=DQ4)*(DN3:DN8&gt;DN4))</f>
        <v>0</v>
      </c>
      <c r="DS4" s="321">
        <f>SUMPRODUCT((DQ3:DQ8=DQ4)*(DN3:DN8=DN4)*(DL3:DL8&gt;DL4))</f>
        <v>0</v>
      </c>
      <c r="DT4" s="321">
        <f>SUMPRODUCT((DQ3:DQ8=DQ4)*(DN3:DN8=DN4)*(DL3:DL8=DL4)*(DP3:DP8&gt;DP4))</f>
        <v>0</v>
      </c>
      <c r="DU4" s="321">
        <f t="shared" ref="DU4:DU8" si="163">SUM(DQ4:DT4)</f>
        <v>6</v>
      </c>
      <c r="DV4" s="321" t="s">
        <v>3</v>
      </c>
      <c r="DW4" s="321">
        <v>2</v>
      </c>
      <c r="DX4" s="321"/>
      <c r="DY4" s="321">
        <f ca="1">VLOOKUP(DZ4,HU4:HV8,2,FALSE)</f>
        <v>1</v>
      </c>
      <c r="DZ4" s="321" t="str">
        <f>B4</f>
        <v>Germany</v>
      </c>
      <c r="EA4" s="321">
        <f ca="1">SUMPRODUCT((HX3:HX42=DZ4)*(IB3:IB42="W"))+SUMPRODUCT((IA3:IA42=DZ4)*(IC3:IC42="W"))</f>
        <v>3</v>
      </c>
      <c r="EB4" s="321">
        <f ca="1">SUMPRODUCT((HX3:HX42=DZ4)*(IB3:IB42="D"))+SUMPRODUCT((IA3:IA42=DZ4)*(IC3:IC42="D"))</f>
        <v>0</v>
      </c>
      <c r="EC4" s="321">
        <f ca="1">SUMPRODUCT((HX3:HX42=DZ4)*(IB3:IB42="L"))+SUMPRODUCT((IA3:IA42=DZ4)*(IC3:IC42="L"))</f>
        <v>0</v>
      </c>
      <c r="ED4" s="321">
        <f ca="1">SUMIF(HX3:HX60,DZ4,HY3:HY60)+SUMIF(IA3:IA60,DZ4,HZ3:HZ60)</f>
        <v>8</v>
      </c>
      <c r="EE4" s="321">
        <f ca="1">SUMIF(IA3:IA60,DZ4,HY3:HY60)+SUMIF(HX3:HX60,DZ4,HZ3:HZ60)</f>
        <v>2</v>
      </c>
      <c r="EF4" s="321">
        <f ca="1">ED4-EE4+1000</f>
        <v>1006</v>
      </c>
      <c r="EG4" s="321">
        <f ca="1">EA4*3+EB4*1</f>
        <v>9</v>
      </c>
      <c r="EH4" s="321">
        <f>J4</f>
        <v>54</v>
      </c>
      <c r="EI4" s="321">
        <f ca="1">IF(COUNTIF(EG4:EG8,4)&lt;&gt;4,RANK(EG4,EG4:EG8),EG44)</f>
        <v>1</v>
      </c>
      <c r="EJ4" s="321"/>
      <c r="EK4" s="321">
        <f ca="1">SUMPRODUCT((EI4:EI7=EI4)*(EH4:EH7&lt;EH4))+EI4</f>
        <v>1</v>
      </c>
      <c r="EL4" s="321" t="str">
        <f ca="1">INDEX(DZ4:DZ8,MATCH(1,EK4:EK8,0),0)</f>
        <v>Germany</v>
      </c>
      <c r="EM4" s="321">
        <f ca="1">INDEX(EI4:EI8,MATCH(EL4,DZ4:DZ8,0),0)</f>
        <v>1</v>
      </c>
      <c r="EN4" s="321" t="str">
        <f ca="1">IF(EM5=1,EL4,"")</f>
        <v/>
      </c>
      <c r="EO4" s="321" t="str">
        <f ca="1">IF(EM6=2,EL5,"")</f>
        <v>Switzerland</v>
      </c>
      <c r="EP4" s="321" t="str">
        <f ca="1">IF(EM7=3,EL6,"")</f>
        <v/>
      </c>
      <c r="EQ4" s="321" t="str">
        <f>IF(EM8=4,EL7,"")</f>
        <v/>
      </c>
      <c r="ER4" s="321"/>
      <c r="ES4" s="321" t="str">
        <f ca="1">IF(EN4&lt;&gt;"",EN4,"")</f>
        <v/>
      </c>
      <c r="ET4" s="321">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21">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21">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21">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21">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21">
        <f ca="1">EW4-EX4+1000</f>
        <v>1000</v>
      </c>
      <c r="EZ4" s="321" t="str">
        <f ca="1">IF(ES4&lt;&gt;"",ET4*3+EU4*1,"")</f>
        <v/>
      </c>
      <c r="FA4" s="321" t="str">
        <f ca="1">IF(ES4&lt;&gt;"",VLOOKUP(ES4,DZ4:EF40,7,FALSE),"")</f>
        <v/>
      </c>
      <c r="FB4" s="321" t="str">
        <f ca="1">IF(ES4&lt;&gt;"",VLOOKUP(ES4,DZ4:EF40,5,FALSE),"")</f>
        <v/>
      </c>
      <c r="FC4" s="321" t="str">
        <f ca="1">IF(ES4&lt;&gt;"",VLOOKUP(ES4,DZ4:EH40,9,FALSE),"")</f>
        <v/>
      </c>
      <c r="FD4" s="321" t="str">
        <f ca="1">EZ4</f>
        <v/>
      </c>
      <c r="FE4" s="321" t="str">
        <f ca="1">IF(ES4&lt;&gt;"",RANK(FD4,FD4:FD8),"")</f>
        <v/>
      </c>
      <c r="FF4" s="321" t="str">
        <f ca="1">IF(ES4&lt;&gt;"",SUMPRODUCT((FD4:FD8=FD4)*(EY4:EY8&gt;EY4)),"")</f>
        <v/>
      </c>
      <c r="FG4" s="321" t="str">
        <f ca="1">IF(ES4&lt;&gt;"",SUMPRODUCT((FD4:FD8=FD4)*(EY4:EY8=EY4)*(EW4:EW8&gt;EW4)),"")</f>
        <v/>
      </c>
      <c r="FH4" s="321" t="str">
        <f ca="1">IF(ES4&lt;&gt;"",SUMPRODUCT((FD4:FD8=FD4)*(EY4:EY8=EY4)*(EW4:EW8=EW4)*(FA4:FA8&gt;FA4)),"")</f>
        <v/>
      </c>
      <c r="FI4" s="321" t="str">
        <f ca="1">IF(ES4&lt;&gt;"",SUMPRODUCT((FD4:FD8=FD4)*(EY4:EY8=EY4)*(EW4:EW8=EW4)*(FA4:FA8=FA4)*(FB4:FB8&gt;FB4)),"")</f>
        <v/>
      </c>
      <c r="FJ4" s="321" t="str">
        <f ca="1">IF(ES4&lt;&gt;"",SUMPRODUCT((FD4:FD8=FD4)*(EY4:EY8=EY4)*(EW4:EW8=EW4)*(FA4:FA8=FA4)*(FB4:FB8=FB4)*(FC4:FC8&gt;FC4)),"")</f>
        <v/>
      </c>
      <c r="FK4" s="321" t="str">
        <f ca="1">IF(ES4&lt;&gt;"",IF(FK44&lt;&gt;"",IF(ER43=3,FK44,FK44+ER43),SUM(FE4:FJ4)),"")</f>
        <v/>
      </c>
      <c r="FL4" s="321" t="str">
        <f ca="1">IF(ES4&lt;&gt;"",INDEX(ES4:ES8,MATCH(1,FK4:FK8,0),0),"")</f>
        <v/>
      </c>
      <c r="FM4" s="321"/>
      <c r="FN4" s="321"/>
      <c r="FO4" s="321"/>
      <c r="FP4" s="321"/>
      <c r="FQ4" s="321"/>
      <c r="FR4" s="321"/>
      <c r="FS4" s="321"/>
      <c r="FT4" s="321"/>
      <c r="FU4" s="321"/>
      <c r="FV4" s="321"/>
      <c r="FW4" s="321"/>
      <c r="FX4" s="321"/>
      <c r="FY4" s="321"/>
      <c r="FZ4" s="321"/>
      <c r="GA4" s="321"/>
      <c r="GB4" s="321"/>
      <c r="GC4" s="321"/>
      <c r="GD4" s="321"/>
      <c r="GE4" s="321"/>
      <c r="GF4" s="321"/>
      <c r="GG4" s="321"/>
      <c r="GH4" s="321"/>
      <c r="GI4" s="321"/>
      <c r="GJ4" s="321"/>
      <c r="GK4" s="321"/>
      <c r="GL4" s="321"/>
      <c r="GM4" s="321"/>
      <c r="GN4" s="321"/>
      <c r="GO4" s="321"/>
      <c r="GP4" s="321"/>
      <c r="GQ4" s="321"/>
      <c r="GR4" s="321"/>
      <c r="GS4" s="321"/>
      <c r="GT4" s="321"/>
      <c r="GU4" s="321"/>
      <c r="GV4" s="321"/>
      <c r="GW4" s="321"/>
      <c r="GX4" s="321"/>
      <c r="GY4" s="321"/>
      <c r="GZ4" s="321"/>
      <c r="HA4" s="321"/>
      <c r="HB4" s="321"/>
      <c r="HC4" s="321"/>
      <c r="HD4" s="321"/>
      <c r="HE4" s="321"/>
      <c r="HF4" s="321"/>
      <c r="HG4" s="321"/>
      <c r="HH4" s="321"/>
      <c r="HI4" s="321"/>
      <c r="HJ4" s="321"/>
      <c r="HK4" s="321"/>
      <c r="HL4" s="321"/>
      <c r="HM4" s="321"/>
      <c r="HN4" s="321"/>
      <c r="HO4" s="321"/>
      <c r="HP4" s="321"/>
      <c r="HQ4" s="321"/>
      <c r="HR4" s="321"/>
      <c r="HS4" s="321"/>
      <c r="HT4" s="321"/>
      <c r="HU4" s="321" t="str">
        <f ca="1">IF(FL4&lt;&gt;"",FL4,EL4)</f>
        <v>Germany</v>
      </c>
      <c r="HV4" s="321">
        <v>1</v>
      </c>
      <c r="HW4" s="321">
        <v>2</v>
      </c>
      <c r="HX4" s="321" t="str">
        <f t="shared" ref="HX4:HX38" si="164">CZ4</f>
        <v>Hungary</v>
      </c>
      <c r="HY4" s="324">
        <f ca="1">IF(OFFSET('Player Game Board'!P11,0,HY1)&lt;&gt;"",OFFSET('Player Game Board'!P11,0,HY1),0)</f>
        <v>1</v>
      </c>
      <c r="HZ4" s="324">
        <f ca="1">IF(OFFSET('Player Game Board'!Q11,0,HY1)&lt;&gt;"",OFFSET('Player Game Board'!Q11,0,HY1),0)</f>
        <v>2</v>
      </c>
      <c r="IA4" s="321" t="str">
        <f t="shared" ref="IA4:IA38" si="165">DC4</f>
        <v>Switzerland</v>
      </c>
      <c r="IB4" s="321" t="str">
        <f ca="1">IF(AND(OFFSET('Player Game Board'!P11,0,HY1)&lt;&gt;"",OFFSET('Player Game Board'!Q11,0,HY1)&lt;&gt;""),IF(HY4&gt;HZ4,"W",IF(HY4=HZ4,"D","L")),"")</f>
        <v>L</v>
      </c>
      <c r="IC4" s="321" t="str">
        <f t="shared" ref="IC4:IC38" ca="1" si="166">IF(IB4&lt;&gt;"",IF(IB4="W","L",IF(IB4="L","W","D")),"")</f>
        <v>W</v>
      </c>
      <c r="ID4" s="321"/>
      <c r="IE4" s="321"/>
      <c r="IF4" s="321" t="str">
        <f ca="1">VLOOKUP(3,DY11:DZ14,2,FALSE)</f>
        <v>Croatia</v>
      </c>
      <c r="IG4" s="322">
        <f ca="1">VLOOKUP(IF4,DZ4:EE40,2,FALSE)</f>
        <v>1</v>
      </c>
      <c r="IH4" s="322">
        <f ca="1">VLOOKUP(IF4,DZ4:EE40,3,FALSE)</f>
        <v>1</v>
      </c>
      <c r="II4" s="322">
        <f ca="1">VLOOKUP(IF4,DZ4:EE40,4,FALSE)</f>
        <v>1</v>
      </c>
      <c r="IJ4" s="322">
        <f ca="1">VLOOKUP(IF4,DZ4:EE40,5,FALSE)</f>
        <v>4</v>
      </c>
      <c r="IK4" s="322">
        <f ca="1">VLOOKUP(IF4,DZ4:EE40,6,FALSE)</f>
        <v>3</v>
      </c>
      <c r="IL4" s="322">
        <f t="shared" ref="IL4:IL8" ca="1" si="167">IJ4-IK4+1000</f>
        <v>1001</v>
      </c>
      <c r="IM4" s="322">
        <f t="shared" ref="IM4:IM8" ca="1" si="168">IG4*3+IH4*1</f>
        <v>4</v>
      </c>
      <c r="IN4" s="321">
        <f ca="1">VLOOKUP(IF4,B4:J40,9,FALSE)</f>
        <v>40</v>
      </c>
      <c r="IO4" s="321">
        <f ca="1">RANK(IM4,IM3:IM8)</f>
        <v>1</v>
      </c>
      <c r="IP4" s="321">
        <f ca="1">SUMPRODUCT((IO3:IO8=IO4)*(IL3:IL8&gt;IL4))</f>
        <v>0</v>
      </c>
      <c r="IQ4" s="321">
        <f ca="1">SUMPRODUCT((IO3:IO8=IO4)*(IL3:IL8=IL4)*(IJ3:IJ8&gt;IJ4))</f>
        <v>0</v>
      </c>
      <c r="IR4" s="321">
        <f ca="1">SUMPRODUCT((IO3:IO8=IO4)*(IL3:IL8=IL4)*(IJ3:IJ8=IJ4)*(IN3:IN8&gt;IN4))</f>
        <v>0</v>
      </c>
      <c r="IS4" s="321">
        <f t="shared" ref="IS4:IS8" ca="1" si="169">SUM(IO4:IR4)</f>
        <v>1</v>
      </c>
      <c r="IT4" s="321" t="s">
        <v>3</v>
      </c>
      <c r="IU4" s="321">
        <v>2</v>
      </c>
      <c r="IV4" s="321"/>
      <c r="IW4" s="321">
        <f ca="1">VLOOKUP(IX4,MS4:MT8,2,FALSE)</f>
        <v>1</v>
      </c>
      <c r="IX4" s="321" t="str">
        <f>DZ4</f>
        <v>Germany</v>
      </c>
      <c r="IY4" s="321">
        <f ca="1">SUMPRODUCT((MV3:MV42=IX4)*(MZ3:MZ42="W"))+SUMPRODUCT((MY3:MY42=IX4)*(NA3:NA42="W"))</f>
        <v>3</v>
      </c>
      <c r="IZ4" s="321">
        <f ca="1">SUMPRODUCT((MV3:MV42=IX4)*(MZ3:MZ42="D"))+SUMPRODUCT((MY3:MY42=IX4)*(NA3:NA42="D"))</f>
        <v>0</v>
      </c>
      <c r="JA4" s="321">
        <f ca="1">SUMPRODUCT((MV3:MV42=IX4)*(MZ3:MZ42="L"))+SUMPRODUCT((MY3:MY42=IX4)*(NA3:NA42="L"))</f>
        <v>0</v>
      </c>
      <c r="JB4" s="321">
        <f ca="1">SUMIF(MV3:MV60,IX4,MW3:MW60)+SUMIF(MY3:MY60,IX4,MX3:MX60)</f>
        <v>8</v>
      </c>
      <c r="JC4" s="321">
        <f ca="1">SUMIF(MY3:MY60,IX4,MW3:MW60)+SUMIF(MV3:MV60,IX4,MX3:MX60)</f>
        <v>3</v>
      </c>
      <c r="JD4" s="321">
        <f ca="1">JB4-JC4+1000</f>
        <v>1005</v>
      </c>
      <c r="JE4" s="321">
        <f ca="1">IY4*3+IZ4*1</f>
        <v>9</v>
      </c>
      <c r="JF4" s="321">
        <f>EH4</f>
        <v>54</v>
      </c>
      <c r="JG4" s="321">
        <f ca="1">IF(COUNTIF(JE4:JE8,4)&lt;&gt;4,RANK(JE4,JE4:JE8),JE44)</f>
        <v>1</v>
      </c>
      <c r="JH4" s="321"/>
      <c r="JI4" s="321">
        <f ca="1">SUMPRODUCT((JG4:JG7=JG4)*(JF4:JF7&lt;JF4))+JG4</f>
        <v>1</v>
      </c>
      <c r="JJ4" s="321" t="str">
        <f ca="1">INDEX(IX4:IX8,MATCH(1,JI4:JI8,0),0)</f>
        <v>Germany</v>
      </c>
      <c r="JK4" s="321">
        <f ca="1">INDEX(JG4:JG8,MATCH(JJ4,IX4:IX8,0),0)</f>
        <v>1</v>
      </c>
      <c r="JL4" s="321" t="str">
        <f ca="1">IF(JK5=1,JJ4,"")</f>
        <v/>
      </c>
      <c r="JM4" s="321" t="str">
        <f ca="1">IF(JK6=2,JJ5,"")</f>
        <v/>
      </c>
      <c r="JN4" s="321" t="str">
        <f ca="1">IF(JK7=3,JJ6,"")</f>
        <v/>
      </c>
      <c r="JO4" s="321" t="str">
        <f>IF(JK8=4,JJ7,"")</f>
        <v/>
      </c>
      <c r="JP4" s="321"/>
      <c r="JQ4" s="321" t="str">
        <f ca="1">IF(JL4&lt;&gt;"",JL4,"")</f>
        <v/>
      </c>
      <c r="JR4" s="321">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21">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21">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21">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21">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21">
        <f ca="1">JU4-JV4+1000</f>
        <v>1000</v>
      </c>
      <c r="JX4" s="321" t="str">
        <f ca="1">IF(JQ4&lt;&gt;"",JR4*3+JS4*1,"")</f>
        <v/>
      </c>
      <c r="JY4" s="321" t="str">
        <f ca="1">IF(JQ4&lt;&gt;"",VLOOKUP(JQ4,IX4:JD40,7,FALSE),"")</f>
        <v/>
      </c>
      <c r="JZ4" s="321" t="str">
        <f ca="1">IF(JQ4&lt;&gt;"",VLOOKUP(JQ4,IX4:JD40,5,FALSE),"")</f>
        <v/>
      </c>
      <c r="KA4" s="321" t="str">
        <f ca="1">IF(JQ4&lt;&gt;"",VLOOKUP(JQ4,IX4:JF40,9,FALSE),"")</f>
        <v/>
      </c>
      <c r="KB4" s="321" t="str">
        <f ca="1">JX4</f>
        <v/>
      </c>
      <c r="KC4" s="321" t="str">
        <f ca="1">IF(JQ4&lt;&gt;"",RANK(KB4,KB4:KB8),"")</f>
        <v/>
      </c>
      <c r="KD4" s="321" t="str">
        <f ca="1">IF(JQ4&lt;&gt;"",SUMPRODUCT((KB4:KB8=KB4)*(JW4:JW8&gt;JW4)),"")</f>
        <v/>
      </c>
      <c r="KE4" s="321" t="str">
        <f ca="1">IF(JQ4&lt;&gt;"",SUMPRODUCT((KB4:KB8=KB4)*(JW4:JW8=JW4)*(JU4:JU8&gt;JU4)),"")</f>
        <v/>
      </c>
      <c r="KF4" s="321" t="str">
        <f ca="1">IF(JQ4&lt;&gt;"",SUMPRODUCT((KB4:KB8=KB4)*(JW4:JW8=JW4)*(JU4:JU8=JU4)*(JY4:JY8&gt;JY4)),"")</f>
        <v/>
      </c>
      <c r="KG4" s="321" t="str">
        <f ca="1">IF(JQ4&lt;&gt;"",SUMPRODUCT((KB4:KB8=KB4)*(JW4:JW8=JW4)*(JU4:JU8=JU4)*(JY4:JY8=JY4)*(JZ4:JZ8&gt;JZ4)),"")</f>
        <v/>
      </c>
      <c r="KH4" s="321" t="str">
        <f ca="1">IF(JQ4&lt;&gt;"",SUMPRODUCT((KB4:KB8=KB4)*(JW4:JW8=JW4)*(JU4:JU8=JU4)*(JY4:JY8=JY4)*(JZ4:JZ8=JZ4)*(KA4:KA8&gt;KA4)),"")</f>
        <v/>
      </c>
      <c r="KI4" s="321" t="str">
        <f ca="1">IF(JQ4&lt;&gt;"",IF(KI44&lt;&gt;"",IF(JP43=3,KI44,KI44+JP43),SUM(KC4:KH4)),"")</f>
        <v/>
      </c>
      <c r="KJ4" s="321" t="str">
        <f ca="1">IF(JQ4&lt;&gt;"",INDEX(JQ4:JQ8,MATCH(1,KI4:KI8,0),0),"")</f>
        <v/>
      </c>
      <c r="KK4" s="321"/>
      <c r="KL4" s="321"/>
      <c r="KM4" s="321"/>
      <c r="KN4" s="321"/>
      <c r="KO4" s="321"/>
      <c r="KP4" s="321"/>
      <c r="KQ4" s="321"/>
      <c r="KR4" s="321"/>
      <c r="KS4" s="321"/>
      <c r="KT4" s="321"/>
      <c r="KU4" s="321"/>
      <c r="KV4" s="321"/>
      <c r="KW4" s="321"/>
      <c r="KX4" s="321"/>
      <c r="KY4" s="321"/>
      <c r="KZ4" s="321"/>
      <c r="LA4" s="321"/>
      <c r="LB4" s="321"/>
      <c r="LC4" s="321"/>
      <c r="LD4" s="321"/>
      <c r="LE4" s="321"/>
      <c r="LF4" s="321"/>
      <c r="LG4" s="321"/>
      <c r="LH4" s="321"/>
      <c r="LI4" s="321"/>
      <c r="LJ4" s="321"/>
      <c r="LK4" s="321"/>
      <c r="LL4" s="321"/>
      <c r="LM4" s="321"/>
      <c r="LN4" s="321"/>
      <c r="LO4" s="321"/>
      <c r="LP4" s="321"/>
      <c r="LQ4" s="321"/>
      <c r="LR4" s="321"/>
      <c r="LS4" s="321"/>
      <c r="LT4" s="321"/>
      <c r="LU4" s="321"/>
      <c r="LV4" s="321"/>
      <c r="LW4" s="321"/>
      <c r="LX4" s="321"/>
      <c r="LY4" s="321"/>
      <c r="LZ4" s="321"/>
      <c r="MA4" s="321"/>
      <c r="MB4" s="321"/>
      <c r="MC4" s="321"/>
      <c r="MD4" s="321"/>
      <c r="ME4" s="321"/>
      <c r="MF4" s="321"/>
      <c r="MG4" s="321"/>
      <c r="MH4" s="321"/>
      <c r="MI4" s="321"/>
      <c r="MJ4" s="321"/>
      <c r="MK4" s="321"/>
      <c r="ML4" s="321"/>
      <c r="MM4" s="321"/>
      <c r="MN4" s="321"/>
      <c r="MO4" s="321"/>
      <c r="MP4" s="321"/>
      <c r="MQ4" s="321"/>
      <c r="MR4" s="321"/>
      <c r="MS4" s="321" t="str">
        <f ca="1">IF(KJ4&lt;&gt;"",KJ4,JJ4)</f>
        <v>Germany</v>
      </c>
      <c r="MT4" s="321">
        <v>1</v>
      </c>
      <c r="MU4" s="321">
        <v>2</v>
      </c>
      <c r="MV4" s="321" t="str">
        <f t="shared" ref="MV4:MV38" si="170">HX4</f>
        <v>Hungary</v>
      </c>
      <c r="MW4" s="324">
        <f ca="1">IF(OFFSET('Player Game Board'!P11,0,MW1)&lt;&gt;"",OFFSET('Player Game Board'!P11,0,MW1),0)</f>
        <v>2</v>
      </c>
      <c r="MX4" s="324">
        <f ca="1">IF(OFFSET('Player Game Board'!Q11,0,MW1)&lt;&gt;"",OFFSET('Player Game Board'!Q11,0,MW1),0)</f>
        <v>0</v>
      </c>
      <c r="MY4" s="321" t="str">
        <f t="shared" ref="MY4:MY38" si="171">IA4</f>
        <v>Switzerland</v>
      </c>
      <c r="MZ4" s="321" t="str">
        <f ca="1">IF(AND(OFFSET('Player Game Board'!P11,0,MW1)&lt;&gt;"",OFFSET('Player Game Board'!Q11,0,MW1)&lt;&gt;""),IF(MW4&gt;MX4,"W",IF(MW4=MX4,"D","L")),"")</f>
        <v>W</v>
      </c>
      <c r="NA4" s="321" t="str">
        <f t="shared" ref="NA4:NA38" ca="1" si="172">IF(MZ4&lt;&gt;"",IF(MZ4="W","L",IF(MZ4="L","W","D")),"")</f>
        <v>L</v>
      </c>
      <c r="NB4" s="321"/>
      <c r="NC4" s="321"/>
      <c r="ND4" s="321" t="str">
        <f ca="1">VLOOKUP(3,IW11:IX14,2,FALSE)</f>
        <v>Italy</v>
      </c>
      <c r="NE4" s="322">
        <f ca="1">VLOOKUP(ND4,IX4:JC40,2,FALSE)</f>
        <v>1</v>
      </c>
      <c r="NF4" s="322">
        <f ca="1">VLOOKUP(ND4,IX4:JC40,3,FALSE)</f>
        <v>2</v>
      </c>
      <c r="NG4" s="322">
        <f ca="1">VLOOKUP(ND4,IX4:JC40,4,FALSE)</f>
        <v>0</v>
      </c>
      <c r="NH4" s="322">
        <f ca="1">VLOOKUP(ND4,IX4:JC40,5,FALSE)</f>
        <v>7</v>
      </c>
      <c r="NI4" s="322">
        <f ca="1">VLOOKUP(ND4,IX4:JC40,6,FALSE)</f>
        <v>5</v>
      </c>
      <c r="NJ4" s="322">
        <f t="shared" ref="NJ4:NJ8" ca="1" si="173">NH4-NI4+1000</f>
        <v>1002</v>
      </c>
      <c r="NK4" s="322">
        <f t="shared" ref="NK4:NK8" ca="1" si="174">NE4*3+NF4*1</f>
        <v>5</v>
      </c>
      <c r="NL4" s="321">
        <f ca="1">VLOOKUP(ND4,B4:J40,9,FALSE)</f>
        <v>36</v>
      </c>
      <c r="NM4" s="321">
        <f ca="1">RANK(NK4,NK3:NK8)</f>
        <v>1</v>
      </c>
      <c r="NN4" s="321">
        <f ca="1">SUMPRODUCT((NM3:NM8=NM4)*(NJ3:NJ8&gt;NJ4))</f>
        <v>0</v>
      </c>
      <c r="NO4" s="321">
        <f ca="1">SUMPRODUCT((NM3:NM8=NM4)*(NJ3:NJ8=NJ4)*(NH3:NH8&gt;NH4))</f>
        <v>0</v>
      </c>
      <c r="NP4" s="321">
        <f ca="1">SUMPRODUCT((NM3:NM8=NM4)*(NJ3:NJ8=NJ4)*(NH3:NH8=NH4)*(NL3:NL8&gt;NL4))</f>
        <v>0</v>
      </c>
      <c r="NQ4" s="321">
        <f t="shared" ref="NQ4:NQ8" ca="1" si="175">SUM(NM4:NP4)</f>
        <v>1</v>
      </c>
      <c r="NR4" s="321" t="s">
        <v>3</v>
      </c>
      <c r="NS4" s="321">
        <v>2</v>
      </c>
      <c r="NT4" s="321"/>
      <c r="NU4" s="321">
        <f t="shared" ref="NU4" ca="1" si="176">VLOOKUP(NV4,RQ4:RR8,2,FALSE)</f>
        <v>1</v>
      </c>
      <c r="NV4" s="321" t="str">
        <f t="shared" ref="NV4:NV7" si="177">IX4</f>
        <v>Germany</v>
      </c>
      <c r="NW4" s="321">
        <f t="shared" ref="NW4" ca="1" si="178">SUMPRODUCT((RT3:RT42=NV4)*(RX3:RX42="W"))+SUMPRODUCT((RW3:RW42=NV4)*(RY3:RY42="W"))</f>
        <v>3</v>
      </c>
      <c r="NX4" s="321">
        <f t="shared" ref="NX4" ca="1" si="179">SUMPRODUCT((RT3:RT42=NV4)*(RX3:RX42="D"))+SUMPRODUCT((RW3:RW42=NV4)*(RY3:RY42="D"))</f>
        <v>0</v>
      </c>
      <c r="NY4" s="321">
        <f t="shared" ref="NY4" ca="1" si="180">SUMPRODUCT((RT3:RT42=NV4)*(RX3:RX42="L"))+SUMPRODUCT((RW3:RW42=NV4)*(RY3:RY42="L"))</f>
        <v>0</v>
      </c>
      <c r="NZ4" s="321">
        <f t="shared" ref="NZ4" ca="1" si="181">SUMIF(RT3:RT60,NV4,RU3:RU60)+SUMIF(RW3:RW60,NV4,RV3:RV60)</f>
        <v>6</v>
      </c>
      <c r="OA4" s="321">
        <f t="shared" ref="OA4" ca="1" si="182">SUMIF(RW3:RW60,NV4,RU3:RU60)+SUMIF(RT3:RT60,NV4,RV3:RV60)</f>
        <v>3</v>
      </c>
      <c r="OB4" s="321">
        <f t="shared" ref="OB4:OB7" ca="1" si="183">NZ4-OA4+1000</f>
        <v>1003</v>
      </c>
      <c r="OC4" s="321">
        <f t="shared" ref="OC4:OC7" ca="1" si="184">NW4*3+NX4*1</f>
        <v>9</v>
      </c>
      <c r="OD4" s="321">
        <f>JF4</f>
        <v>54</v>
      </c>
      <c r="OE4" s="321">
        <f t="shared" ref="OE4" ca="1" si="185">IF(COUNTIF(OC4:OC8,4)&lt;&gt;4,RANK(OC4,OC4:OC8),OC44)</f>
        <v>1</v>
      </c>
      <c r="OF4" s="321"/>
      <c r="OG4" s="321">
        <f t="shared" ref="OG4" ca="1" si="186">SUMPRODUCT((OE4:OE7=OE4)*(OD4:OD7&lt;OD4))+OE4</f>
        <v>1</v>
      </c>
      <c r="OH4" s="321" t="str">
        <f t="shared" ref="OH4" ca="1" si="187">INDEX(NV4:NV8,MATCH(1,OG4:OG8,0),0)</f>
        <v>Germany</v>
      </c>
      <c r="OI4" s="321">
        <f t="shared" ref="OI4" ca="1" si="188">INDEX(OE4:OE8,MATCH(OH4,NV4:NV8,0),0)</f>
        <v>1</v>
      </c>
      <c r="OJ4" s="321" t="str">
        <f t="shared" ref="OJ4" ca="1" si="189">IF(OI5=1,OH4,"")</f>
        <v/>
      </c>
      <c r="OK4" s="321" t="str">
        <f t="shared" ref="OK4" ca="1" si="190">IF(OI6=2,OH5,"")</f>
        <v/>
      </c>
      <c r="OL4" s="321" t="str">
        <f t="shared" ref="OL4" ca="1" si="191">IF(OI7=3,OH6,"")</f>
        <v>Switzerland</v>
      </c>
      <c r="OM4" s="321" t="str">
        <f t="shared" ref="OM4" si="192">IF(OI8=4,OH7,"")</f>
        <v/>
      </c>
      <c r="ON4" s="321"/>
      <c r="OO4" s="321" t="str">
        <f t="shared" ref="OO4:OO7" ca="1" si="193">IF(OJ4&lt;&gt;"",OJ4,"")</f>
        <v/>
      </c>
      <c r="OP4" s="321">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21">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21">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21">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21">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21">
        <f t="shared" ref="OU4:OU7" ca="1" si="199">OS4-OT4+1000</f>
        <v>1000</v>
      </c>
      <c r="OV4" s="321" t="str">
        <f t="shared" ref="OV4:OV7" ca="1" si="200">IF(OO4&lt;&gt;"",OP4*3+OQ4*1,"")</f>
        <v/>
      </c>
      <c r="OW4" s="321" t="str">
        <f t="shared" ref="OW4" ca="1" si="201">IF(OO4&lt;&gt;"",VLOOKUP(OO4,NV4:OB40,7,FALSE),"")</f>
        <v/>
      </c>
      <c r="OX4" s="321" t="str">
        <f t="shared" ref="OX4" ca="1" si="202">IF(OO4&lt;&gt;"",VLOOKUP(OO4,NV4:OB40,5,FALSE),"")</f>
        <v/>
      </c>
      <c r="OY4" s="321" t="str">
        <f t="shared" ref="OY4" ca="1" si="203">IF(OO4&lt;&gt;"",VLOOKUP(OO4,NV4:OD40,9,FALSE),"")</f>
        <v/>
      </c>
      <c r="OZ4" s="321" t="str">
        <f t="shared" ref="OZ4:OZ7" ca="1" si="204">OV4</f>
        <v/>
      </c>
      <c r="PA4" s="321" t="str">
        <f t="shared" ref="PA4" ca="1" si="205">IF(OO4&lt;&gt;"",RANK(OZ4,OZ4:OZ8),"")</f>
        <v/>
      </c>
      <c r="PB4" s="321" t="str">
        <f t="shared" ref="PB4" ca="1" si="206">IF(OO4&lt;&gt;"",SUMPRODUCT((OZ4:OZ8=OZ4)*(OU4:OU8&gt;OU4)),"")</f>
        <v/>
      </c>
      <c r="PC4" s="321" t="str">
        <f t="shared" ref="PC4" ca="1" si="207">IF(OO4&lt;&gt;"",SUMPRODUCT((OZ4:OZ8=OZ4)*(OU4:OU8=OU4)*(OS4:OS8&gt;OS4)),"")</f>
        <v/>
      </c>
      <c r="PD4" s="321" t="str">
        <f t="shared" ref="PD4" ca="1" si="208">IF(OO4&lt;&gt;"",SUMPRODUCT((OZ4:OZ8=OZ4)*(OU4:OU8=OU4)*(OS4:OS8=OS4)*(OW4:OW8&gt;OW4)),"")</f>
        <v/>
      </c>
      <c r="PE4" s="321" t="str">
        <f t="shared" ref="PE4" ca="1" si="209">IF(OO4&lt;&gt;"",SUMPRODUCT((OZ4:OZ8=OZ4)*(OU4:OU8=OU4)*(OS4:OS8=OS4)*(OW4:OW8=OW4)*(OX4:OX8&gt;OX4)),"")</f>
        <v/>
      </c>
      <c r="PF4" s="321" t="str">
        <f t="shared" ref="PF4" ca="1" si="210">IF(OO4&lt;&gt;"",SUMPRODUCT((OZ4:OZ8=OZ4)*(OU4:OU8=OU4)*(OS4:OS8=OS4)*(OW4:OW8=OW4)*(OX4:OX8=OX4)*(OY4:OY8&gt;OY4)),"")</f>
        <v/>
      </c>
      <c r="PG4" s="321" t="str">
        <f ca="1">IF(OO4&lt;&gt;"",IF(PG44&lt;&gt;"",IF(ON43=3,PG44,PG44+ON43),SUM(PA4:PF4)),"")</f>
        <v/>
      </c>
      <c r="PH4" s="321" t="str">
        <f t="shared" ref="PH4" ca="1" si="211">IF(OO4&lt;&gt;"",INDEX(OO4:OO8,MATCH(1,PG4:PG8,0),0),"")</f>
        <v/>
      </c>
      <c r="PI4" s="321"/>
      <c r="PJ4" s="321"/>
      <c r="PK4" s="321"/>
      <c r="PL4" s="321"/>
      <c r="PM4" s="321"/>
      <c r="PN4" s="321"/>
      <c r="PO4" s="321"/>
      <c r="PP4" s="321"/>
      <c r="PQ4" s="321"/>
      <c r="PR4" s="321"/>
      <c r="PS4" s="321"/>
      <c r="PT4" s="321"/>
      <c r="PU4" s="321"/>
      <c r="PV4" s="321"/>
      <c r="PW4" s="321"/>
      <c r="PX4" s="321"/>
      <c r="PY4" s="321"/>
      <c r="PZ4" s="321"/>
      <c r="QA4" s="321"/>
      <c r="QB4" s="321"/>
      <c r="QC4" s="321"/>
      <c r="QD4" s="321"/>
      <c r="QE4" s="321"/>
      <c r="QF4" s="321"/>
      <c r="QG4" s="321"/>
      <c r="QH4" s="321"/>
      <c r="QI4" s="321"/>
      <c r="QJ4" s="321"/>
      <c r="QK4" s="321"/>
      <c r="QL4" s="321"/>
      <c r="QM4" s="321"/>
      <c r="QN4" s="321"/>
      <c r="QO4" s="321"/>
      <c r="QP4" s="321"/>
      <c r="QQ4" s="321"/>
      <c r="QR4" s="321"/>
      <c r="QS4" s="321"/>
      <c r="QT4" s="321"/>
      <c r="QU4" s="321"/>
      <c r="QV4" s="321"/>
      <c r="QW4" s="321"/>
      <c r="QX4" s="321"/>
      <c r="QY4" s="321"/>
      <c r="QZ4" s="321"/>
      <c r="RA4" s="321"/>
      <c r="RB4" s="321"/>
      <c r="RC4" s="321"/>
      <c r="RD4" s="321"/>
      <c r="RE4" s="321"/>
      <c r="RF4" s="321"/>
      <c r="RG4" s="321"/>
      <c r="RH4" s="321"/>
      <c r="RI4" s="321"/>
      <c r="RJ4" s="321"/>
      <c r="RK4" s="321"/>
      <c r="RL4" s="321"/>
      <c r="RM4" s="321"/>
      <c r="RN4" s="321"/>
      <c r="RO4" s="321"/>
      <c r="RP4" s="321"/>
      <c r="RQ4" s="321" t="str">
        <f t="shared" ref="RQ4" ca="1" si="212">IF(PH4&lt;&gt;"",PH4,OH4)</f>
        <v>Germany</v>
      </c>
      <c r="RR4" s="321">
        <v>1</v>
      </c>
      <c r="RS4" s="321">
        <v>2</v>
      </c>
      <c r="RT4" s="321" t="str">
        <f t="shared" si="18"/>
        <v>Hungary</v>
      </c>
      <c r="RU4" s="324">
        <f ca="1">IF(OFFSET('Player Game Board'!P11,0,RU1)&lt;&gt;"",OFFSET('Player Game Board'!P11,0,RU1),0)</f>
        <v>0</v>
      </c>
      <c r="RV4" s="324">
        <f ca="1">IF(OFFSET('Player Game Board'!Q11,0,RU1)&lt;&gt;"",OFFSET('Player Game Board'!Q11,0,RU1),0)</f>
        <v>0</v>
      </c>
      <c r="RW4" s="321" t="str">
        <f t="shared" si="19"/>
        <v>Switzerland</v>
      </c>
      <c r="RX4" s="321" t="str">
        <f ca="1">IF(AND(OFFSET('Player Game Board'!P11,0,RU1)&lt;&gt;"",OFFSET('Player Game Board'!Q11,0,RU1)&lt;&gt;""),IF(RU4&gt;RV4,"W",IF(RU4=RV4,"D","L")),"")</f>
        <v>D</v>
      </c>
      <c r="RY4" s="321" t="str">
        <f t="shared" ca="1" si="20"/>
        <v>D</v>
      </c>
      <c r="RZ4" s="321"/>
      <c r="SA4" s="321"/>
      <c r="SB4" s="321" t="str">
        <f t="shared" ref="SB4" ca="1" si="213">VLOOKUP(3,NU11:NV14,2,FALSE)</f>
        <v>Croatia</v>
      </c>
      <c r="SC4" s="322">
        <f t="shared" ref="SC4" ca="1" si="214">VLOOKUP(SB4,NV4:OA40,2,FALSE)</f>
        <v>1</v>
      </c>
      <c r="SD4" s="322">
        <f t="shared" ref="SD4" ca="1" si="215">VLOOKUP(SB4,NV4:OA40,3,FALSE)</f>
        <v>1</v>
      </c>
      <c r="SE4" s="322">
        <f t="shared" ref="SE4" ca="1" si="216">VLOOKUP(SB4,NV4:OA40,4,FALSE)</f>
        <v>1</v>
      </c>
      <c r="SF4" s="322">
        <f t="shared" ref="SF4" ca="1" si="217">VLOOKUP(SB4,NV4:OA40,5,FALSE)</f>
        <v>6</v>
      </c>
      <c r="SG4" s="322">
        <f t="shared" ref="SG4" ca="1" si="218">VLOOKUP(SB4,NV4:OA40,6,FALSE)</f>
        <v>5</v>
      </c>
      <c r="SH4" s="322">
        <f t="shared" ca="1" si="27"/>
        <v>1001</v>
      </c>
      <c r="SI4" s="322">
        <f t="shared" ca="1" si="28"/>
        <v>4</v>
      </c>
      <c r="SJ4" s="321">
        <f ca="1">VLOOKUP(SB4,B4:J40,9,FALSE)</f>
        <v>40</v>
      </c>
      <c r="SK4" s="321">
        <f t="shared" ref="SK4" ca="1" si="219">RANK(SI4,SI3:SI8)</f>
        <v>1</v>
      </c>
      <c r="SL4" s="321">
        <f t="shared" ref="SL4" ca="1" si="220">SUMPRODUCT((SK3:SK8=SK4)*(SH3:SH8&gt;SH4))</f>
        <v>0</v>
      </c>
      <c r="SM4" s="321">
        <f t="shared" ref="SM4" ca="1" si="221">SUMPRODUCT((SK3:SK8=SK4)*(SH3:SH8=SH4)*(SF3:SF8&gt;SF4))</f>
        <v>0</v>
      </c>
      <c r="SN4" s="321">
        <f t="shared" ref="SN4" ca="1" si="222">SUMPRODUCT((SK3:SK8=SK4)*(SH3:SH8=SH4)*(SF3:SF8=SF4)*(SJ3:SJ8&gt;SJ4))</f>
        <v>0</v>
      </c>
      <c r="SO4" s="321">
        <f t="shared" ca="1" si="33"/>
        <v>1</v>
      </c>
      <c r="SP4" s="321" t="s">
        <v>3</v>
      </c>
      <c r="SQ4" s="321">
        <v>2</v>
      </c>
      <c r="SR4" s="321"/>
      <c r="SS4" s="321">
        <f t="shared" ref="SS4" ca="1" si="223">VLOOKUP(ST4,WO4:WP8,2,FALSE)</f>
        <v>1</v>
      </c>
      <c r="ST4" s="321" t="str">
        <f t="shared" ref="ST4:ST7" si="224">NV4</f>
        <v>Germany</v>
      </c>
      <c r="SU4" s="321">
        <f t="shared" ref="SU4" ca="1" si="225">SUMPRODUCT((WR3:WR42=ST4)*(WV3:WV42="W"))+SUMPRODUCT((WU3:WU42=ST4)*(WW3:WW42="W"))</f>
        <v>3</v>
      </c>
      <c r="SV4" s="321">
        <f t="shared" ref="SV4" ca="1" si="226">SUMPRODUCT((WR3:WR42=ST4)*(WV3:WV42="D"))+SUMPRODUCT((WU3:WU42=ST4)*(WW3:WW42="D"))</f>
        <v>0</v>
      </c>
      <c r="SW4" s="321">
        <f t="shared" ref="SW4" ca="1" si="227">SUMPRODUCT((WR3:WR42=ST4)*(WV3:WV42="L"))+SUMPRODUCT((WU3:WU42=ST4)*(WW3:WW42="L"))</f>
        <v>0</v>
      </c>
      <c r="SX4" s="321">
        <f t="shared" ref="SX4" ca="1" si="228">SUMIF(WR3:WR60,ST4,WS3:WS60)+SUMIF(WU3:WU60,ST4,WT3:WT60)</f>
        <v>7</v>
      </c>
      <c r="SY4" s="321">
        <f t="shared" ref="SY4" ca="1" si="229">SUMIF(WU3:WU60,ST4,WS3:WS60)+SUMIF(WR3:WR60,ST4,WT3:WT60)</f>
        <v>2</v>
      </c>
      <c r="SZ4" s="321">
        <f t="shared" ref="SZ4:SZ7" ca="1" si="230">SX4-SY4+1000</f>
        <v>1005</v>
      </c>
      <c r="TA4" s="321">
        <f t="shared" ref="TA4:TA7" ca="1" si="231">SU4*3+SV4*1</f>
        <v>9</v>
      </c>
      <c r="TB4" s="321">
        <f>OD4</f>
        <v>54</v>
      </c>
      <c r="TC4" s="321">
        <f t="shared" ref="TC4" ca="1" si="232">IF(COUNTIF(TA4:TA8,4)&lt;&gt;4,RANK(TA4,TA4:TA8),TA44)</f>
        <v>1</v>
      </c>
      <c r="TD4" s="321"/>
      <c r="TE4" s="321">
        <f t="shared" ref="TE4" ca="1" si="233">SUMPRODUCT((TC4:TC7=TC4)*(TB4:TB7&lt;TB4))+TC4</f>
        <v>1</v>
      </c>
      <c r="TF4" s="321" t="str">
        <f t="shared" ref="TF4" ca="1" si="234">INDEX(ST4:ST8,MATCH(1,TE4:TE8,0),0)</f>
        <v>Germany</v>
      </c>
      <c r="TG4" s="321">
        <f t="shared" ref="TG4" ca="1" si="235">INDEX(TC4:TC8,MATCH(TF4,ST4:ST8,0),0)</f>
        <v>1</v>
      </c>
      <c r="TH4" s="321" t="str">
        <f t="shared" ref="TH4" ca="1" si="236">IF(TG5=1,TF4,"")</f>
        <v/>
      </c>
      <c r="TI4" s="321" t="str">
        <f t="shared" ref="TI4" ca="1" si="237">IF(TG6=2,TF5,"")</f>
        <v/>
      </c>
      <c r="TJ4" s="321" t="str">
        <f t="shared" ref="TJ4" ca="1" si="238">IF(TG7=3,TF6,"")</f>
        <v/>
      </c>
      <c r="TK4" s="321" t="str">
        <f t="shared" ref="TK4" si="239">IF(TG8=4,TF7,"")</f>
        <v/>
      </c>
      <c r="TL4" s="321"/>
      <c r="TM4" s="321" t="str">
        <f t="shared" ref="TM4:TM7" ca="1" si="240">IF(TH4&lt;&gt;"",TH4,"")</f>
        <v/>
      </c>
      <c r="TN4" s="321">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21">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21">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21">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21">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21">
        <f t="shared" ref="TS4:TS7" ca="1" si="246">TQ4-TR4+1000</f>
        <v>1000</v>
      </c>
      <c r="TT4" s="321" t="str">
        <f t="shared" ref="TT4:TT7" ca="1" si="247">IF(TM4&lt;&gt;"",TN4*3+TO4*1,"")</f>
        <v/>
      </c>
      <c r="TU4" s="321" t="str">
        <f t="shared" ref="TU4" ca="1" si="248">IF(TM4&lt;&gt;"",VLOOKUP(TM4,ST4:SZ40,7,FALSE),"")</f>
        <v/>
      </c>
      <c r="TV4" s="321" t="str">
        <f t="shared" ref="TV4" ca="1" si="249">IF(TM4&lt;&gt;"",VLOOKUP(TM4,ST4:SZ40,5,FALSE),"")</f>
        <v/>
      </c>
      <c r="TW4" s="321" t="str">
        <f t="shared" ref="TW4" ca="1" si="250">IF(TM4&lt;&gt;"",VLOOKUP(TM4,ST4:TB40,9,FALSE),"")</f>
        <v/>
      </c>
      <c r="TX4" s="321" t="str">
        <f t="shared" ref="TX4:TX7" ca="1" si="251">TT4</f>
        <v/>
      </c>
      <c r="TY4" s="321" t="str">
        <f t="shared" ref="TY4" ca="1" si="252">IF(TM4&lt;&gt;"",RANK(TX4,TX4:TX8),"")</f>
        <v/>
      </c>
      <c r="TZ4" s="321" t="str">
        <f t="shared" ref="TZ4" ca="1" si="253">IF(TM4&lt;&gt;"",SUMPRODUCT((TX4:TX8=TX4)*(TS4:TS8&gt;TS4)),"")</f>
        <v/>
      </c>
      <c r="UA4" s="321" t="str">
        <f t="shared" ref="UA4" ca="1" si="254">IF(TM4&lt;&gt;"",SUMPRODUCT((TX4:TX8=TX4)*(TS4:TS8=TS4)*(TQ4:TQ8&gt;TQ4)),"")</f>
        <v/>
      </c>
      <c r="UB4" s="321" t="str">
        <f t="shared" ref="UB4" ca="1" si="255">IF(TM4&lt;&gt;"",SUMPRODUCT((TX4:TX8=TX4)*(TS4:TS8=TS4)*(TQ4:TQ8=TQ4)*(TU4:TU8&gt;TU4)),"")</f>
        <v/>
      </c>
      <c r="UC4" s="321" t="str">
        <f t="shared" ref="UC4" ca="1" si="256">IF(TM4&lt;&gt;"",SUMPRODUCT((TX4:TX8=TX4)*(TS4:TS8=TS4)*(TQ4:TQ8=TQ4)*(TU4:TU8=TU4)*(TV4:TV8&gt;TV4)),"")</f>
        <v/>
      </c>
      <c r="UD4" s="321" t="str">
        <f t="shared" ref="UD4" ca="1" si="257">IF(TM4&lt;&gt;"",SUMPRODUCT((TX4:TX8=TX4)*(TS4:TS8=TS4)*(TQ4:TQ8=TQ4)*(TU4:TU8=TU4)*(TV4:TV8=TV4)*(TW4:TW8&gt;TW4)),"")</f>
        <v/>
      </c>
      <c r="UE4" s="321" t="str">
        <f ca="1">IF(TM4&lt;&gt;"",IF(UE44&lt;&gt;"",IF(TL43=3,UE44,UE44+TL43),SUM(TY4:UD4)),"")</f>
        <v/>
      </c>
      <c r="UF4" s="321" t="str">
        <f t="shared" ref="UF4" ca="1" si="258">IF(TM4&lt;&gt;"",INDEX(TM4:TM8,MATCH(1,UE4:UE8,0),0),"")</f>
        <v/>
      </c>
      <c r="UG4" s="321"/>
      <c r="UH4" s="321"/>
      <c r="UI4" s="321"/>
      <c r="UJ4" s="321"/>
      <c r="UK4" s="321"/>
      <c r="UL4" s="321"/>
      <c r="UM4" s="321"/>
      <c r="UN4" s="321"/>
      <c r="UO4" s="321"/>
      <c r="UP4" s="321"/>
      <c r="UQ4" s="321"/>
      <c r="UR4" s="321"/>
      <c r="US4" s="321"/>
      <c r="UT4" s="321"/>
      <c r="UU4" s="321"/>
      <c r="UV4" s="321"/>
      <c r="UW4" s="321"/>
      <c r="UX4" s="321"/>
      <c r="UY4" s="321"/>
      <c r="UZ4" s="321"/>
      <c r="VA4" s="321"/>
      <c r="VB4" s="321"/>
      <c r="VC4" s="321"/>
      <c r="VD4" s="321"/>
      <c r="VE4" s="321"/>
      <c r="VF4" s="321"/>
      <c r="VG4" s="321"/>
      <c r="VH4" s="321"/>
      <c r="VI4" s="321"/>
      <c r="VJ4" s="321"/>
      <c r="VK4" s="321"/>
      <c r="VL4" s="321"/>
      <c r="VM4" s="321"/>
      <c r="VN4" s="321"/>
      <c r="VO4" s="321"/>
      <c r="VP4" s="321"/>
      <c r="VQ4" s="321"/>
      <c r="VR4" s="321"/>
      <c r="VS4" s="321"/>
      <c r="VT4" s="321"/>
      <c r="VU4" s="321"/>
      <c r="VV4" s="321"/>
      <c r="VW4" s="321"/>
      <c r="VX4" s="321"/>
      <c r="VY4" s="321"/>
      <c r="VZ4" s="321"/>
      <c r="WA4" s="321"/>
      <c r="WB4" s="321"/>
      <c r="WC4" s="321"/>
      <c r="WD4" s="321"/>
      <c r="WE4" s="321"/>
      <c r="WF4" s="321"/>
      <c r="WG4" s="321"/>
      <c r="WH4" s="321"/>
      <c r="WI4" s="321"/>
      <c r="WJ4" s="321"/>
      <c r="WK4" s="321"/>
      <c r="WL4" s="321"/>
      <c r="WM4" s="321"/>
      <c r="WN4" s="321"/>
      <c r="WO4" s="321" t="str">
        <f t="shared" ref="WO4" ca="1" si="259">IF(UF4&lt;&gt;"",UF4,TF4)</f>
        <v>Germany</v>
      </c>
      <c r="WP4" s="321">
        <v>1</v>
      </c>
      <c r="WQ4" s="321">
        <v>2</v>
      </c>
      <c r="WR4" s="321" t="str">
        <f t="shared" si="34"/>
        <v>Hungary</v>
      </c>
      <c r="WS4" s="324">
        <f ca="1">IF(OFFSET('Player Game Board'!P11,0,WS1)&lt;&gt;"",OFFSET('Player Game Board'!P11,0,WS1),0)</f>
        <v>1</v>
      </c>
      <c r="WT4" s="324">
        <f ca="1">IF(OFFSET('Player Game Board'!Q11,0,WS1)&lt;&gt;"",OFFSET('Player Game Board'!Q11,0,WS1),0)</f>
        <v>2</v>
      </c>
      <c r="WU4" s="321" t="str">
        <f t="shared" si="35"/>
        <v>Switzerland</v>
      </c>
      <c r="WV4" s="321" t="str">
        <f ca="1">IF(AND(OFFSET('Player Game Board'!P11,0,WS1)&lt;&gt;"",OFFSET('Player Game Board'!Q11,0,WS1)&lt;&gt;""),IF(WS4&gt;WT4,"W",IF(WS4=WT4,"D","L")),"")</f>
        <v>L</v>
      </c>
      <c r="WW4" s="321" t="str">
        <f t="shared" ca="1" si="36"/>
        <v>W</v>
      </c>
      <c r="WX4" s="321"/>
      <c r="WY4" s="321"/>
      <c r="WZ4" s="321" t="str">
        <f t="shared" ref="WZ4" ca="1" si="260">VLOOKUP(3,SS11:ST14,2,FALSE)</f>
        <v>Italy</v>
      </c>
      <c r="XA4" s="322">
        <f t="shared" ref="XA4" ca="1" si="261">VLOOKUP(WZ4,ST4:SY40,2,FALSE)</f>
        <v>1</v>
      </c>
      <c r="XB4" s="322">
        <f t="shared" ref="XB4" ca="1" si="262">VLOOKUP(WZ4,ST4:SY40,3,FALSE)</f>
        <v>1</v>
      </c>
      <c r="XC4" s="322">
        <f t="shared" ref="XC4" ca="1" si="263">VLOOKUP(WZ4,ST4:SY40,4,FALSE)</f>
        <v>1</v>
      </c>
      <c r="XD4" s="322">
        <f t="shared" ref="XD4" ca="1" si="264">VLOOKUP(WZ4,ST4:SY40,5,FALSE)</f>
        <v>4</v>
      </c>
      <c r="XE4" s="322">
        <f t="shared" ref="XE4" ca="1" si="265">VLOOKUP(WZ4,ST4:SY40,6,FALSE)</f>
        <v>3</v>
      </c>
      <c r="XF4" s="322">
        <f t="shared" ca="1" si="43"/>
        <v>1001</v>
      </c>
      <c r="XG4" s="322">
        <f t="shared" ca="1" si="44"/>
        <v>4</v>
      </c>
      <c r="XH4" s="321">
        <f ca="1">VLOOKUP(WZ4,B4:J40,9,FALSE)</f>
        <v>36</v>
      </c>
      <c r="XI4" s="321">
        <f t="shared" ref="XI4" ca="1" si="266">RANK(XG4,XG3:XG8)</f>
        <v>1</v>
      </c>
      <c r="XJ4" s="321">
        <f t="shared" ref="XJ4" ca="1" si="267">SUMPRODUCT((XI3:XI8=XI4)*(XF3:XF8&gt;XF4))</f>
        <v>0</v>
      </c>
      <c r="XK4" s="321">
        <f t="shared" ref="XK4" ca="1" si="268">SUMPRODUCT((XI3:XI8=XI4)*(XF3:XF8=XF4)*(XD3:XD8&gt;XD4))</f>
        <v>0</v>
      </c>
      <c r="XL4" s="321">
        <f t="shared" ref="XL4" ca="1" si="269">SUMPRODUCT((XI3:XI8=XI4)*(XF3:XF8=XF4)*(XD3:XD8=XD4)*(XH3:XH8&gt;XH4))</f>
        <v>0</v>
      </c>
      <c r="XM4" s="321">
        <f t="shared" ca="1" si="49"/>
        <v>1</v>
      </c>
      <c r="XN4" s="321" t="s">
        <v>3</v>
      </c>
      <c r="XO4" s="321">
        <v>2</v>
      </c>
      <c r="XP4" s="321"/>
      <c r="XQ4" s="321">
        <f t="shared" ref="XQ4" ca="1" si="270">VLOOKUP(XR4,ABM4:ABN8,2,FALSE)</f>
        <v>1</v>
      </c>
      <c r="XR4" s="321" t="str">
        <f t="shared" ref="XR4:XR7" si="271">ST4</f>
        <v>Germany</v>
      </c>
      <c r="XS4" s="321">
        <f t="shared" ref="XS4" ca="1" si="272">SUMPRODUCT((ABP3:ABP42=XR4)*(ABT3:ABT42="W"))+SUMPRODUCT((ABS3:ABS42=XR4)*(ABU3:ABU42="W"))</f>
        <v>3</v>
      </c>
      <c r="XT4" s="321">
        <f t="shared" ref="XT4" ca="1" si="273">SUMPRODUCT((ABP3:ABP42=XR4)*(ABT3:ABT42="D"))+SUMPRODUCT((ABS3:ABS42=XR4)*(ABU3:ABU42="D"))</f>
        <v>0</v>
      </c>
      <c r="XU4" s="321">
        <f t="shared" ref="XU4" ca="1" si="274">SUMPRODUCT((ABP3:ABP42=XR4)*(ABT3:ABT42="L"))+SUMPRODUCT((ABS3:ABS42=XR4)*(ABU3:ABU42="L"))</f>
        <v>0</v>
      </c>
      <c r="XV4" s="321">
        <f t="shared" ref="XV4" ca="1" si="275">SUMIF(ABP3:ABP60,XR4,ABQ3:ABQ60)+SUMIF(ABS3:ABS60,XR4,ABR3:ABR60)</f>
        <v>7</v>
      </c>
      <c r="XW4" s="321">
        <f t="shared" ref="XW4" ca="1" si="276">SUMIF(ABS3:ABS60,XR4,ABQ3:ABQ60)+SUMIF(ABP3:ABP60,XR4,ABR3:ABR60)</f>
        <v>1</v>
      </c>
      <c r="XX4" s="321">
        <f t="shared" ref="XX4:XX7" ca="1" si="277">XV4-XW4+1000</f>
        <v>1006</v>
      </c>
      <c r="XY4" s="321">
        <f t="shared" ref="XY4:XY7" ca="1" si="278">XS4*3+XT4*1</f>
        <v>9</v>
      </c>
      <c r="XZ4" s="321">
        <f>TB4</f>
        <v>54</v>
      </c>
      <c r="YA4" s="321">
        <f t="shared" ref="YA4" ca="1" si="279">IF(COUNTIF(XY4:XY8,4)&lt;&gt;4,RANK(XY4,XY4:XY8),XY44)</f>
        <v>1</v>
      </c>
      <c r="YB4" s="321"/>
      <c r="YC4" s="321">
        <f t="shared" ref="YC4" ca="1" si="280">SUMPRODUCT((YA4:YA7=YA4)*(XZ4:XZ7&lt;XZ4))+YA4</f>
        <v>1</v>
      </c>
      <c r="YD4" s="321" t="str">
        <f t="shared" ref="YD4" ca="1" si="281">INDEX(XR4:XR8,MATCH(1,YC4:YC8,0),0)</f>
        <v>Germany</v>
      </c>
      <c r="YE4" s="321">
        <f t="shared" ref="YE4" ca="1" si="282">INDEX(YA4:YA8,MATCH(YD4,XR4:XR8,0),0)</f>
        <v>1</v>
      </c>
      <c r="YF4" s="321" t="str">
        <f t="shared" ref="YF4" ca="1" si="283">IF(YE5=1,YD4,"")</f>
        <v/>
      </c>
      <c r="YG4" s="321" t="str">
        <f t="shared" ref="YG4" ca="1" si="284">IF(YE6=2,YD5,"")</f>
        <v/>
      </c>
      <c r="YH4" s="321" t="str">
        <f t="shared" ref="YH4" ca="1" si="285">IF(YE7=3,YD6,"")</f>
        <v>Scotland</v>
      </c>
      <c r="YI4" s="321" t="str">
        <f t="shared" ref="YI4" si="286">IF(YE8=4,YD7,"")</f>
        <v/>
      </c>
      <c r="YJ4" s="321"/>
      <c r="YK4" s="321" t="str">
        <f t="shared" ref="YK4:YK7" ca="1" si="287">IF(YF4&lt;&gt;"",YF4,"")</f>
        <v/>
      </c>
      <c r="YL4" s="321">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21">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21">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21">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21">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21">
        <f t="shared" ref="YQ4:YQ7" ca="1" si="293">YO4-YP4+1000</f>
        <v>1000</v>
      </c>
      <c r="YR4" s="321" t="str">
        <f t="shared" ref="YR4:YR7" ca="1" si="294">IF(YK4&lt;&gt;"",YL4*3+YM4*1,"")</f>
        <v/>
      </c>
      <c r="YS4" s="321" t="str">
        <f t="shared" ref="YS4" ca="1" si="295">IF(YK4&lt;&gt;"",VLOOKUP(YK4,XR4:XX40,7,FALSE),"")</f>
        <v/>
      </c>
      <c r="YT4" s="321" t="str">
        <f t="shared" ref="YT4" ca="1" si="296">IF(YK4&lt;&gt;"",VLOOKUP(YK4,XR4:XX40,5,FALSE),"")</f>
        <v/>
      </c>
      <c r="YU4" s="321" t="str">
        <f t="shared" ref="YU4" ca="1" si="297">IF(YK4&lt;&gt;"",VLOOKUP(YK4,XR4:XZ40,9,FALSE),"")</f>
        <v/>
      </c>
      <c r="YV4" s="321" t="str">
        <f t="shared" ref="YV4:YV7" ca="1" si="298">YR4</f>
        <v/>
      </c>
      <c r="YW4" s="321" t="str">
        <f t="shared" ref="YW4" ca="1" si="299">IF(YK4&lt;&gt;"",RANK(YV4,YV4:YV8),"")</f>
        <v/>
      </c>
      <c r="YX4" s="321" t="str">
        <f t="shared" ref="YX4" ca="1" si="300">IF(YK4&lt;&gt;"",SUMPRODUCT((YV4:YV8=YV4)*(YQ4:YQ8&gt;YQ4)),"")</f>
        <v/>
      </c>
      <c r="YY4" s="321" t="str">
        <f t="shared" ref="YY4" ca="1" si="301">IF(YK4&lt;&gt;"",SUMPRODUCT((YV4:YV8=YV4)*(YQ4:YQ8=YQ4)*(YO4:YO8&gt;YO4)),"")</f>
        <v/>
      </c>
      <c r="YZ4" s="321" t="str">
        <f t="shared" ref="YZ4" ca="1" si="302">IF(YK4&lt;&gt;"",SUMPRODUCT((YV4:YV8=YV4)*(YQ4:YQ8=YQ4)*(YO4:YO8=YO4)*(YS4:YS8&gt;YS4)),"")</f>
        <v/>
      </c>
      <c r="ZA4" s="321" t="str">
        <f t="shared" ref="ZA4" ca="1" si="303">IF(YK4&lt;&gt;"",SUMPRODUCT((YV4:YV8=YV4)*(YQ4:YQ8=YQ4)*(YO4:YO8=YO4)*(YS4:YS8=YS4)*(YT4:YT8&gt;YT4)),"")</f>
        <v/>
      </c>
      <c r="ZB4" s="321" t="str">
        <f t="shared" ref="ZB4" ca="1" si="304">IF(YK4&lt;&gt;"",SUMPRODUCT((YV4:YV8=YV4)*(YQ4:YQ8=YQ4)*(YO4:YO8=YO4)*(YS4:YS8=YS4)*(YT4:YT8=YT4)*(YU4:YU8&gt;YU4)),"")</f>
        <v/>
      </c>
      <c r="ZC4" s="321" t="str">
        <f ca="1">IF(YK4&lt;&gt;"",IF(ZC44&lt;&gt;"",IF(YJ43=3,ZC44,ZC44+YJ43),SUM(YW4:ZB4)),"")</f>
        <v/>
      </c>
      <c r="ZD4" s="321" t="str">
        <f t="shared" ref="ZD4" ca="1" si="305">IF(YK4&lt;&gt;"",INDEX(YK4:YK8,MATCH(1,ZC4:ZC8,0),0),"")</f>
        <v/>
      </c>
      <c r="ZE4" s="321"/>
      <c r="ZF4" s="321"/>
      <c r="ZG4" s="321"/>
      <c r="ZH4" s="321"/>
      <c r="ZI4" s="321"/>
      <c r="ZJ4" s="321"/>
      <c r="ZK4" s="321"/>
      <c r="ZL4" s="321"/>
      <c r="ZM4" s="321"/>
      <c r="ZN4" s="321"/>
      <c r="ZO4" s="321"/>
      <c r="ZP4" s="321"/>
      <c r="ZQ4" s="321"/>
      <c r="ZR4" s="321"/>
      <c r="ZS4" s="321"/>
      <c r="ZT4" s="321"/>
      <c r="ZU4" s="321"/>
      <c r="ZV4" s="321"/>
      <c r="ZW4" s="321"/>
      <c r="ZX4" s="321"/>
      <c r="ZY4" s="321"/>
      <c r="ZZ4" s="321"/>
      <c r="AAA4" s="321"/>
      <c r="AAB4" s="321"/>
      <c r="AAC4" s="321"/>
      <c r="AAD4" s="321"/>
      <c r="AAE4" s="321"/>
      <c r="AAF4" s="321"/>
      <c r="AAG4" s="321"/>
      <c r="AAH4" s="321"/>
      <c r="AAI4" s="321"/>
      <c r="AAJ4" s="321"/>
      <c r="AAK4" s="321"/>
      <c r="AAL4" s="321"/>
      <c r="AAM4" s="321"/>
      <c r="AAN4" s="321"/>
      <c r="AAO4" s="321"/>
      <c r="AAP4" s="321"/>
      <c r="AAQ4" s="321"/>
      <c r="AAR4" s="321"/>
      <c r="AAS4" s="321"/>
      <c r="AAT4" s="321"/>
      <c r="AAU4" s="321"/>
      <c r="AAV4" s="321"/>
      <c r="AAW4" s="321"/>
      <c r="AAX4" s="321"/>
      <c r="AAY4" s="321"/>
      <c r="AAZ4" s="321"/>
      <c r="ABA4" s="321"/>
      <c r="ABB4" s="321"/>
      <c r="ABC4" s="321"/>
      <c r="ABD4" s="321"/>
      <c r="ABE4" s="321"/>
      <c r="ABF4" s="321"/>
      <c r="ABG4" s="321"/>
      <c r="ABH4" s="321"/>
      <c r="ABI4" s="321"/>
      <c r="ABJ4" s="321"/>
      <c r="ABK4" s="321"/>
      <c r="ABL4" s="321"/>
      <c r="ABM4" s="321" t="str">
        <f t="shared" ref="ABM4" ca="1" si="306">IF(ZD4&lt;&gt;"",ZD4,YD4)</f>
        <v>Germany</v>
      </c>
      <c r="ABN4" s="321">
        <v>1</v>
      </c>
      <c r="ABO4" s="321">
        <v>2</v>
      </c>
      <c r="ABP4" s="321" t="str">
        <f t="shared" si="50"/>
        <v>Hungary</v>
      </c>
      <c r="ABQ4" s="324">
        <f ca="1">IF(OFFSET('Player Game Board'!P11,0,ABQ1)&lt;&gt;"",OFFSET('Player Game Board'!P11,0,ABQ1),0)</f>
        <v>0</v>
      </c>
      <c r="ABR4" s="324">
        <f ca="1">IF(OFFSET('Player Game Board'!Q11,0,ABQ1)&lt;&gt;"",OFFSET('Player Game Board'!Q11,0,ABQ1),0)</f>
        <v>1</v>
      </c>
      <c r="ABS4" s="321" t="str">
        <f t="shared" si="51"/>
        <v>Switzerland</v>
      </c>
      <c r="ABT4" s="321" t="str">
        <f ca="1">IF(AND(OFFSET('Player Game Board'!P11,0,ABQ1)&lt;&gt;"",OFFSET('Player Game Board'!Q11,0,ABQ1)&lt;&gt;""),IF(ABQ4&gt;ABR4,"W",IF(ABQ4=ABR4,"D","L")),"")</f>
        <v>L</v>
      </c>
      <c r="ABU4" s="321" t="str">
        <f t="shared" ca="1" si="52"/>
        <v>W</v>
      </c>
      <c r="ABV4" s="321"/>
      <c r="ABW4" s="321"/>
      <c r="ABX4" s="321" t="str">
        <f t="shared" ref="ABX4" ca="1" si="307">VLOOKUP(3,XQ11:XR14,2,FALSE)</f>
        <v>Italy</v>
      </c>
      <c r="ABY4" s="322">
        <f t="shared" ref="ABY4" ca="1" si="308">VLOOKUP(ABX4,XR4:XW40,2,FALSE)</f>
        <v>1</v>
      </c>
      <c r="ABZ4" s="322">
        <f t="shared" ref="ABZ4" ca="1" si="309">VLOOKUP(ABX4,XR4:XW40,3,FALSE)</f>
        <v>1</v>
      </c>
      <c r="ACA4" s="322">
        <f t="shared" ref="ACA4" ca="1" si="310">VLOOKUP(ABX4,XR4:XW40,4,FALSE)</f>
        <v>1</v>
      </c>
      <c r="ACB4" s="322">
        <f t="shared" ref="ACB4" ca="1" si="311">VLOOKUP(ABX4,XR4:XW40,5,FALSE)</f>
        <v>4</v>
      </c>
      <c r="ACC4" s="322">
        <f t="shared" ref="ACC4" ca="1" si="312">VLOOKUP(ABX4,XR4:XW40,6,FALSE)</f>
        <v>3</v>
      </c>
      <c r="ACD4" s="322">
        <f t="shared" ca="1" si="59"/>
        <v>1001</v>
      </c>
      <c r="ACE4" s="322">
        <f t="shared" ca="1" si="60"/>
        <v>4</v>
      </c>
      <c r="ACF4" s="321">
        <f ca="1">VLOOKUP(ABX4,B4:J40,9,FALSE)</f>
        <v>36</v>
      </c>
      <c r="ACG4" s="321">
        <f t="shared" ref="ACG4" ca="1" si="313">RANK(ACE4,ACE3:ACE8)</f>
        <v>1</v>
      </c>
      <c r="ACH4" s="321">
        <f t="shared" ref="ACH4" ca="1" si="314">SUMPRODUCT((ACG3:ACG8=ACG4)*(ACD3:ACD8&gt;ACD4))</f>
        <v>0</v>
      </c>
      <c r="ACI4" s="321">
        <f t="shared" ref="ACI4" ca="1" si="315">SUMPRODUCT((ACG3:ACG8=ACG4)*(ACD3:ACD8=ACD4)*(ACB3:ACB8&gt;ACB4))</f>
        <v>0</v>
      </c>
      <c r="ACJ4" s="321">
        <f t="shared" ref="ACJ4" ca="1" si="316">SUMPRODUCT((ACG3:ACG8=ACG4)*(ACD3:ACD8=ACD4)*(ACB3:ACB8=ACB4)*(ACF3:ACF8&gt;ACF4))</f>
        <v>0</v>
      </c>
      <c r="ACK4" s="321">
        <f t="shared" ca="1" si="65"/>
        <v>1</v>
      </c>
      <c r="ACL4" s="321" t="s">
        <v>3</v>
      </c>
      <c r="ACM4" s="321">
        <v>2</v>
      </c>
      <c r="ACN4" s="321"/>
      <c r="ACO4" s="321">
        <f t="shared" ref="ACO4" ca="1" si="317">VLOOKUP(ACP4,AGK4:AGL8,2,FALSE)</f>
        <v>1</v>
      </c>
      <c r="ACP4" s="321" t="str">
        <f t="shared" ref="ACP4:ACP7" si="318">XR4</f>
        <v>Germany</v>
      </c>
      <c r="ACQ4" s="321">
        <f t="shared" ref="ACQ4" ca="1" si="319">SUMPRODUCT((AGN3:AGN42=ACP4)*(AGR3:AGR42="W"))+SUMPRODUCT((AGQ3:AGQ42=ACP4)*(AGS3:AGS42="W"))</f>
        <v>3</v>
      </c>
      <c r="ACR4" s="321">
        <f t="shared" ref="ACR4" ca="1" si="320">SUMPRODUCT((AGN3:AGN42=ACP4)*(AGR3:AGR42="D"))+SUMPRODUCT((AGQ3:AGQ42=ACP4)*(AGS3:AGS42="D"))</f>
        <v>0</v>
      </c>
      <c r="ACS4" s="321">
        <f t="shared" ref="ACS4" ca="1" si="321">SUMPRODUCT((AGN3:AGN42=ACP4)*(AGR3:AGR42="L"))+SUMPRODUCT((AGQ3:AGQ42=ACP4)*(AGS3:AGS42="L"))</f>
        <v>0</v>
      </c>
      <c r="ACT4" s="321">
        <f t="shared" ref="ACT4" ca="1" si="322">SUMIF(AGN3:AGN60,ACP4,AGO3:AGO60)+SUMIF(AGQ3:AGQ60,ACP4,AGP3:AGP60)</f>
        <v>5</v>
      </c>
      <c r="ACU4" s="321">
        <f t="shared" ref="ACU4" ca="1" si="323">SUMIF(AGQ3:AGQ60,ACP4,AGO3:AGO60)+SUMIF(AGN3:AGN60,ACP4,AGP3:AGP60)</f>
        <v>1</v>
      </c>
      <c r="ACV4" s="321">
        <f t="shared" ref="ACV4:ACV7" ca="1" si="324">ACT4-ACU4+1000</f>
        <v>1004</v>
      </c>
      <c r="ACW4" s="321">
        <f t="shared" ref="ACW4:ACW7" ca="1" si="325">ACQ4*3+ACR4*1</f>
        <v>9</v>
      </c>
      <c r="ACX4" s="321">
        <f>XZ4</f>
        <v>54</v>
      </c>
      <c r="ACY4" s="321">
        <f t="shared" ref="ACY4" ca="1" si="326">IF(COUNTIF(ACW4:ACW8,4)&lt;&gt;4,RANK(ACW4,ACW4:ACW8),ACW44)</f>
        <v>1</v>
      </c>
      <c r="ACZ4" s="321"/>
      <c r="ADA4" s="321">
        <f t="shared" ref="ADA4" ca="1" si="327">SUMPRODUCT((ACY4:ACY7=ACY4)*(ACX4:ACX7&lt;ACX4))+ACY4</f>
        <v>1</v>
      </c>
      <c r="ADB4" s="321" t="str">
        <f t="shared" ref="ADB4" ca="1" si="328">INDEX(ACP4:ACP8,MATCH(1,ADA4:ADA8,0),0)</f>
        <v>Germany</v>
      </c>
      <c r="ADC4" s="321">
        <f t="shared" ref="ADC4" ca="1" si="329">INDEX(ACY4:ACY8,MATCH(ADB4,ACP4:ACP8,0),0)</f>
        <v>1</v>
      </c>
      <c r="ADD4" s="321" t="str">
        <f t="shared" ref="ADD4" ca="1" si="330">IF(ADC5=1,ADB4,"")</f>
        <v/>
      </c>
      <c r="ADE4" s="321" t="str">
        <f t="shared" ref="ADE4" ca="1" si="331">IF(ADC6=2,ADB5,"")</f>
        <v/>
      </c>
      <c r="ADF4" s="321" t="str">
        <f t="shared" ref="ADF4" ca="1" si="332">IF(ADC7=3,ADB6,"")</f>
        <v/>
      </c>
      <c r="ADG4" s="321" t="str">
        <f t="shared" ref="ADG4" si="333">IF(ADC8=4,ADB7,"")</f>
        <v/>
      </c>
      <c r="ADH4" s="321"/>
      <c r="ADI4" s="321" t="str">
        <f t="shared" ref="ADI4:ADI7" ca="1" si="334">IF(ADD4&lt;&gt;"",ADD4,"")</f>
        <v/>
      </c>
      <c r="ADJ4" s="321">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21">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21">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21">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21">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21">
        <f t="shared" ref="ADO4:ADO7" ca="1" si="340">ADM4-ADN4+1000</f>
        <v>1000</v>
      </c>
      <c r="ADP4" s="321" t="str">
        <f t="shared" ref="ADP4:ADP7" ca="1" si="341">IF(ADI4&lt;&gt;"",ADJ4*3+ADK4*1,"")</f>
        <v/>
      </c>
      <c r="ADQ4" s="321" t="str">
        <f t="shared" ref="ADQ4" ca="1" si="342">IF(ADI4&lt;&gt;"",VLOOKUP(ADI4,ACP4:ACV40,7,FALSE),"")</f>
        <v/>
      </c>
      <c r="ADR4" s="321" t="str">
        <f t="shared" ref="ADR4" ca="1" si="343">IF(ADI4&lt;&gt;"",VLOOKUP(ADI4,ACP4:ACV40,5,FALSE),"")</f>
        <v/>
      </c>
      <c r="ADS4" s="321" t="str">
        <f t="shared" ref="ADS4" ca="1" si="344">IF(ADI4&lt;&gt;"",VLOOKUP(ADI4,ACP4:ACX40,9,FALSE),"")</f>
        <v/>
      </c>
      <c r="ADT4" s="321" t="str">
        <f t="shared" ref="ADT4:ADT7" ca="1" si="345">ADP4</f>
        <v/>
      </c>
      <c r="ADU4" s="321" t="str">
        <f t="shared" ref="ADU4" ca="1" si="346">IF(ADI4&lt;&gt;"",RANK(ADT4,ADT4:ADT8),"")</f>
        <v/>
      </c>
      <c r="ADV4" s="321" t="str">
        <f t="shared" ref="ADV4" ca="1" si="347">IF(ADI4&lt;&gt;"",SUMPRODUCT((ADT4:ADT8=ADT4)*(ADO4:ADO8&gt;ADO4)),"")</f>
        <v/>
      </c>
      <c r="ADW4" s="321" t="str">
        <f t="shared" ref="ADW4" ca="1" si="348">IF(ADI4&lt;&gt;"",SUMPRODUCT((ADT4:ADT8=ADT4)*(ADO4:ADO8=ADO4)*(ADM4:ADM8&gt;ADM4)),"")</f>
        <v/>
      </c>
      <c r="ADX4" s="321" t="str">
        <f t="shared" ref="ADX4" ca="1" si="349">IF(ADI4&lt;&gt;"",SUMPRODUCT((ADT4:ADT8=ADT4)*(ADO4:ADO8=ADO4)*(ADM4:ADM8=ADM4)*(ADQ4:ADQ8&gt;ADQ4)),"")</f>
        <v/>
      </c>
      <c r="ADY4" s="321" t="str">
        <f t="shared" ref="ADY4" ca="1" si="350">IF(ADI4&lt;&gt;"",SUMPRODUCT((ADT4:ADT8=ADT4)*(ADO4:ADO8=ADO4)*(ADM4:ADM8=ADM4)*(ADQ4:ADQ8=ADQ4)*(ADR4:ADR8&gt;ADR4)),"")</f>
        <v/>
      </c>
      <c r="ADZ4" s="321" t="str">
        <f t="shared" ref="ADZ4" ca="1" si="351">IF(ADI4&lt;&gt;"",SUMPRODUCT((ADT4:ADT8=ADT4)*(ADO4:ADO8=ADO4)*(ADM4:ADM8=ADM4)*(ADQ4:ADQ8=ADQ4)*(ADR4:ADR8=ADR4)*(ADS4:ADS8&gt;ADS4)),"")</f>
        <v/>
      </c>
      <c r="AEA4" s="321" t="str">
        <f ca="1">IF(ADI4&lt;&gt;"",IF(AEA44&lt;&gt;"",IF(ADH43=3,AEA44,AEA44+ADH43),SUM(ADU4:ADZ4)),"")</f>
        <v/>
      </c>
      <c r="AEB4" s="321" t="str">
        <f t="shared" ref="AEB4" ca="1" si="352">IF(ADI4&lt;&gt;"",INDEX(ADI4:ADI8,MATCH(1,AEA4:AEA8,0),0),"")</f>
        <v/>
      </c>
      <c r="AEC4" s="321"/>
      <c r="AED4" s="321"/>
      <c r="AEE4" s="321"/>
      <c r="AEF4" s="321"/>
      <c r="AEG4" s="321"/>
      <c r="AEH4" s="321"/>
      <c r="AEI4" s="321"/>
      <c r="AEJ4" s="321"/>
      <c r="AEK4" s="321"/>
      <c r="AEL4" s="321"/>
      <c r="AEM4" s="321"/>
      <c r="AEN4" s="321"/>
      <c r="AEO4" s="321"/>
      <c r="AEP4" s="321"/>
      <c r="AEQ4" s="321"/>
      <c r="AER4" s="321"/>
      <c r="AES4" s="321"/>
      <c r="AET4" s="321"/>
      <c r="AEU4" s="321"/>
      <c r="AEV4" s="321"/>
      <c r="AEW4" s="321"/>
      <c r="AEX4" s="321"/>
      <c r="AEY4" s="321"/>
      <c r="AEZ4" s="321"/>
      <c r="AFA4" s="321"/>
      <c r="AFB4" s="321"/>
      <c r="AFC4" s="321"/>
      <c r="AFD4" s="321"/>
      <c r="AFE4" s="321"/>
      <c r="AFF4" s="321"/>
      <c r="AFG4" s="321"/>
      <c r="AFH4" s="321"/>
      <c r="AFI4" s="321"/>
      <c r="AFJ4" s="321"/>
      <c r="AFK4" s="321"/>
      <c r="AFL4" s="321"/>
      <c r="AFM4" s="321"/>
      <c r="AFN4" s="321"/>
      <c r="AFO4" s="321"/>
      <c r="AFP4" s="321"/>
      <c r="AFQ4" s="321"/>
      <c r="AFR4" s="321"/>
      <c r="AFS4" s="321"/>
      <c r="AFT4" s="321"/>
      <c r="AFU4" s="321"/>
      <c r="AFV4" s="321"/>
      <c r="AFW4" s="321"/>
      <c r="AFX4" s="321"/>
      <c r="AFY4" s="321"/>
      <c r="AFZ4" s="321"/>
      <c r="AGA4" s="321"/>
      <c r="AGB4" s="321"/>
      <c r="AGC4" s="321"/>
      <c r="AGD4" s="321"/>
      <c r="AGE4" s="321"/>
      <c r="AGF4" s="321"/>
      <c r="AGG4" s="321"/>
      <c r="AGH4" s="321"/>
      <c r="AGI4" s="321"/>
      <c r="AGJ4" s="321"/>
      <c r="AGK4" s="321" t="str">
        <f t="shared" ref="AGK4" ca="1" si="353">IF(AEB4&lt;&gt;"",AEB4,ADB4)</f>
        <v>Germany</v>
      </c>
      <c r="AGL4" s="321">
        <v>1</v>
      </c>
      <c r="AGM4" s="321">
        <v>2</v>
      </c>
      <c r="AGN4" s="321" t="str">
        <f t="shared" si="66"/>
        <v>Hungary</v>
      </c>
      <c r="AGO4" s="324">
        <f ca="1">IF(OFFSET('Player Game Board'!P11,0,AGO1)&lt;&gt;"",OFFSET('Player Game Board'!P11,0,AGO1),0)</f>
        <v>1</v>
      </c>
      <c r="AGP4" s="324">
        <f ca="1">IF(OFFSET('Player Game Board'!Q11,0,AGO1)&lt;&gt;"",OFFSET('Player Game Board'!Q11,0,AGO1),0)</f>
        <v>1</v>
      </c>
      <c r="AGQ4" s="321" t="str">
        <f t="shared" si="67"/>
        <v>Switzerland</v>
      </c>
      <c r="AGR4" s="321" t="str">
        <f ca="1">IF(AND(OFFSET('Player Game Board'!P11,0,AGO1)&lt;&gt;"",OFFSET('Player Game Board'!Q11,0,AGO1)&lt;&gt;""),IF(AGO4&gt;AGP4,"W",IF(AGO4=AGP4,"D","L")),"")</f>
        <v>D</v>
      </c>
      <c r="AGS4" s="321" t="str">
        <f t="shared" ca="1" si="68"/>
        <v>D</v>
      </c>
      <c r="AGT4" s="321"/>
      <c r="AGU4" s="321"/>
      <c r="AGV4" s="321" t="str">
        <f t="shared" ref="AGV4" ca="1" si="354">VLOOKUP(3,ACO11:ACP14,2,FALSE)</f>
        <v>Italy</v>
      </c>
      <c r="AGW4" s="322">
        <f t="shared" ref="AGW4" ca="1" si="355">VLOOKUP(AGV4,ACP4:ACU40,2,FALSE)</f>
        <v>1</v>
      </c>
      <c r="AGX4" s="322">
        <f t="shared" ref="AGX4" ca="1" si="356">VLOOKUP(AGV4,ACP4:ACU40,3,FALSE)</f>
        <v>1</v>
      </c>
      <c r="AGY4" s="322">
        <f t="shared" ref="AGY4" ca="1" si="357">VLOOKUP(AGV4,ACP4:ACU40,4,FALSE)</f>
        <v>1</v>
      </c>
      <c r="AGZ4" s="322">
        <f t="shared" ref="AGZ4" ca="1" si="358">VLOOKUP(AGV4,ACP4:ACU40,5,FALSE)</f>
        <v>2</v>
      </c>
      <c r="AHA4" s="322">
        <f t="shared" ref="AHA4" ca="1" si="359">VLOOKUP(AGV4,ACP4:ACU40,6,FALSE)</f>
        <v>2</v>
      </c>
      <c r="AHB4" s="322">
        <f t="shared" ca="1" si="75"/>
        <v>1000</v>
      </c>
      <c r="AHC4" s="322">
        <f t="shared" ca="1" si="76"/>
        <v>4</v>
      </c>
      <c r="AHD4" s="321">
        <f ca="1">VLOOKUP(AGV4,B4:J40,9,FALSE)</f>
        <v>36</v>
      </c>
      <c r="AHE4" s="321">
        <f t="shared" ref="AHE4" ca="1" si="360">RANK(AHC4,AHC3:AHC8)</f>
        <v>1</v>
      </c>
      <c r="AHF4" s="321">
        <f t="shared" ref="AHF4" ca="1" si="361">SUMPRODUCT((AHE3:AHE8=AHE4)*(AHB3:AHB8&gt;AHB4))</f>
        <v>0</v>
      </c>
      <c r="AHG4" s="321">
        <f t="shared" ref="AHG4" ca="1" si="362">SUMPRODUCT((AHE3:AHE8=AHE4)*(AHB3:AHB8=AHB4)*(AGZ3:AGZ8&gt;AGZ4))</f>
        <v>0</v>
      </c>
      <c r="AHH4" s="321">
        <f t="shared" ref="AHH4" ca="1" si="363">SUMPRODUCT((AHE3:AHE8=AHE4)*(AHB3:AHB8=AHB4)*(AGZ3:AGZ8=AGZ4)*(AHD3:AHD8&gt;AHD4))</f>
        <v>0</v>
      </c>
      <c r="AHI4" s="321">
        <f t="shared" ca="1" si="81"/>
        <v>1</v>
      </c>
      <c r="AHJ4" s="321" t="s">
        <v>3</v>
      </c>
      <c r="AHK4" s="321">
        <v>2</v>
      </c>
      <c r="AHL4" s="321"/>
      <c r="AHM4" s="321">
        <f t="shared" ref="AHM4" ca="1" si="364">VLOOKUP(AHN4,ALI4:ALJ8,2,FALSE)</f>
        <v>1</v>
      </c>
      <c r="AHN4" s="321" t="str">
        <f t="shared" ref="AHN4:AHN7" si="365">ACP4</f>
        <v>Germany</v>
      </c>
      <c r="AHO4" s="321">
        <f t="shared" ref="AHO4" ca="1" si="366">SUMPRODUCT((ALL3:ALL42=AHN4)*(ALP3:ALP42="W"))+SUMPRODUCT((ALO3:ALO42=AHN4)*(ALQ3:ALQ42="W"))</f>
        <v>3</v>
      </c>
      <c r="AHP4" s="321">
        <f t="shared" ref="AHP4" ca="1" si="367">SUMPRODUCT((ALL3:ALL42=AHN4)*(ALP3:ALP42="D"))+SUMPRODUCT((ALO3:ALO42=AHN4)*(ALQ3:ALQ42="D"))</f>
        <v>0</v>
      </c>
      <c r="AHQ4" s="321">
        <f t="shared" ref="AHQ4" ca="1" si="368">SUMPRODUCT((ALL3:ALL42=AHN4)*(ALP3:ALP42="L"))+SUMPRODUCT((ALO3:ALO42=AHN4)*(ALQ3:ALQ42="L"))</f>
        <v>0</v>
      </c>
      <c r="AHR4" s="321">
        <f t="shared" ref="AHR4" ca="1" si="369">SUMIF(ALL3:ALL60,AHN4,ALM3:ALM60)+SUMIF(ALO3:ALO60,AHN4,ALN3:ALN60)</f>
        <v>6</v>
      </c>
      <c r="AHS4" s="321">
        <f t="shared" ref="AHS4" ca="1" si="370">SUMIF(ALO3:ALO60,AHN4,ALM3:ALM60)+SUMIF(ALL3:ALL60,AHN4,ALN3:ALN60)</f>
        <v>2</v>
      </c>
      <c r="AHT4" s="321">
        <f t="shared" ref="AHT4:AHT7" ca="1" si="371">AHR4-AHS4+1000</f>
        <v>1004</v>
      </c>
      <c r="AHU4" s="321">
        <f t="shared" ref="AHU4:AHU7" ca="1" si="372">AHO4*3+AHP4*1</f>
        <v>9</v>
      </c>
      <c r="AHV4" s="321">
        <f>ACX4</f>
        <v>54</v>
      </c>
      <c r="AHW4" s="321">
        <f t="shared" ref="AHW4" ca="1" si="373">IF(COUNTIF(AHU4:AHU8,4)&lt;&gt;4,RANK(AHU4,AHU4:AHU8),AHU44)</f>
        <v>1</v>
      </c>
      <c r="AHX4" s="321"/>
      <c r="AHY4" s="321">
        <f t="shared" ref="AHY4" ca="1" si="374">SUMPRODUCT((AHW4:AHW7=AHW4)*(AHV4:AHV7&lt;AHV4))+AHW4</f>
        <v>1</v>
      </c>
      <c r="AHZ4" s="321" t="str">
        <f t="shared" ref="AHZ4" ca="1" si="375">INDEX(AHN4:AHN8,MATCH(1,AHY4:AHY8,0),0)</f>
        <v>Germany</v>
      </c>
      <c r="AIA4" s="321">
        <f t="shared" ref="AIA4" ca="1" si="376">INDEX(AHW4:AHW8,MATCH(AHZ4,AHN4:AHN8,0),0)</f>
        <v>1</v>
      </c>
      <c r="AIB4" s="321" t="str">
        <f t="shared" ref="AIB4" ca="1" si="377">IF(AIA5=1,AHZ4,"")</f>
        <v/>
      </c>
      <c r="AIC4" s="321" t="str">
        <f t="shared" ref="AIC4" ca="1" si="378">IF(AIA6=2,AHZ5,"")</f>
        <v/>
      </c>
      <c r="AID4" s="321" t="str">
        <f t="shared" ref="AID4" ca="1" si="379">IF(AIA7=3,AHZ6,"")</f>
        <v>Switzerland</v>
      </c>
      <c r="AIE4" s="321" t="str">
        <f t="shared" ref="AIE4" si="380">IF(AIA8=4,AHZ7,"")</f>
        <v/>
      </c>
      <c r="AIF4" s="321"/>
      <c r="AIG4" s="321" t="str">
        <f t="shared" ref="AIG4:AIG7" ca="1" si="381">IF(AIB4&lt;&gt;"",AIB4,"")</f>
        <v/>
      </c>
      <c r="AIH4" s="321">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21">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21">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21">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21">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21">
        <f t="shared" ref="AIM4:AIM7" ca="1" si="387">AIK4-AIL4+1000</f>
        <v>1000</v>
      </c>
      <c r="AIN4" s="321" t="str">
        <f t="shared" ref="AIN4:AIN7" ca="1" si="388">IF(AIG4&lt;&gt;"",AIH4*3+AII4*1,"")</f>
        <v/>
      </c>
      <c r="AIO4" s="321" t="str">
        <f t="shared" ref="AIO4" ca="1" si="389">IF(AIG4&lt;&gt;"",VLOOKUP(AIG4,AHN4:AHT40,7,FALSE),"")</f>
        <v/>
      </c>
      <c r="AIP4" s="321" t="str">
        <f t="shared" ref="AIP4" ca="1" si="390">IF(AIG4&lt;&gt;"",VLOOKUP(AIG4,AHN4:AHT40,5,FALSE),"")</f>
        <v/>
      </c>
      <c r="AIQ4" s="321" t="str">
        <f t="shared" ref="AIQ4" ca="1" si="391">IF(AIG4&lt;&gt;"",VLOOKUP(AIG4,AHN4:AHV40,9,FALSE),"")</f>
        <v/>
      </c>
      <c r="AIR4" s="321" t="str">
        <f t="shared" ref="AIR4:AIR7" ca="1" si="392">AIN4</f>
        <v/>
      </c>
      <c r="AIS4" s="321" t="str">
        <f t="shared" ref="AIS4" ca="1" si="393">IF(AIG4&lt;&gt;"",RANK(AIR4,AIR4:AIR8),"")</f>
        <v/>
      </c>
      <c r="AIT4" s="321" t="str">
        <f t="shared" ref="AIT4" ca="1" si="394">IF(AIG4&lt;&gt;"",SUMPRODUCT((AIR4:AIR8=AIR4)*(AIM4:AIM8&gt;AIM4)),"")</f>
        <v/>
      </c>
      <c r="AIU4" s="321" t="str">
        <f t="shared" ref="AIU4" ca="1" si="395">IF(AIG4&lt;&gt;"",SUMPRODUCT((AIR4:AIR8=AIR4)*(AIM4:AIM8=AIM4)*(AIK4:AIK8&gt;AIK4)),"")</f>
        <v/>
      </c>
      <c r="AIV4" s="321" t="str">
        <f t="shared" ref="AIV4" ca="1" si="396">IF(AIG4&lt;&gt;"",SUMPRODUCT((AIR4:AIR8=AIR4)*(AIM4:AIM8=AIM4)*(AIK4:AIK8=AIK4)*(AIO4:AIO8&gt;AIO4)),"")</f>
        <v/>
      </c>
      <c r="AIW4" s="321" t="str">
        <f t="shared" ref="AIW4" ca="1" si="397">IF(AIG4&lt;&gt;"",SUMPRODUCT((AIR4:AIR8=AIR4)*(AIM4:AIM8=AIM4)*(AIK4:AIK8=AIK4)*(AIO4:AIO8=AIO4)*(AIP4:AIP8&gt;AIP4)),"")</f>
        <v/>
      </c>
      <c r="AIX4" s="321" t="str">
        <f t="shared" ref="AIX4" ca="1" si="398">IF(AIG4&lt;&gt;"",SUMPRODUCT((AIR4:AIR8=AIR4)*(AIM4:AIM8=AIM4)*(AIK4:AIK8=AIK4)*(AIO4:AIO8=AIO4)*(AIP4:AIP8=AIP4)*(AIQ4:AIQ8&gt;AIQ4)),"")</f>
        <v/>
      </c>
      <c r="AIY4" s="321" t="str">
        <f ca="1">IF(AIG4&lt;&gt;"",IF(AIY44&lt;&gt;"",IF(AIF43=3,AIY44,AIY44+AIF43),SUM(AIS4:AIX4)),"")</f>
        <v/>
      </c>
      <c r="AIZ4" s="321" t="str">
        <f t="shared" ref="AIZ4" ca="1" si="399">IF(AIG4&lt;&gt;"",INDEX(AIG4:AIG8,MATCH(1,AIY4:AIY8,0),0),"")</f>
        <v/>
      </c>
      <c r="AJA4" s="321"/>
      <c r="AJB4" s="321"/>
      <c r="AJC4" s="321"/>
      <c r="AJD4" s="321"/>
      <c r="AJE4" s="321"/>
      <c r="AJF4" s="321"/>
      <c r="AJG4" s="321"/>
      <c r="AJH4" s="321"/>
      <c r="AJI4" s="321"/>
      <c r="AJJ4" s="321"/>
      <c r="AJK4" s="321"/>
      <c r="AJL4" s="321"/>
      <c r="AJM4" s="321"/>
      <c r="AJN4" s="321"/>
      <c r="AJO4" s="321"/>
      <c r="AJP4" s="321"/>
      <c r="AJQ4" s="321"/>
      <c r="AJR4" s="321"/>
      <c r="AJS4" s="321"/>
      <c r="AJT4" s="321"/>
      <c r="AJU4" s="321"/>
      <c r="AJV4" s="321"/>
      <c r="AJW4" s="321"/>
      <c r="AJX4" s="321"/>
      <c r="AJY4" s="321"/>
      <c r="AJZ4" s="321"/>
      <c r="AKA4" s="321"/>
      <c r="AKB4" s="321"/>
      <c r="AKC4" s="321"/>
      <c r="AKD4" s="321"/>
      <c r="AKE4" s="321"/>
      <c r="AKF4" s="321"/>
      <c r="AKG4" s="321"/>
      <c r="AKH4" s="321"/>
      <c r="AKI4" s="321"/>
      <c r="AKJ4" s="321"/>
      <c r="AKK4" s="321"/>
      <c r="AKL4" s="321"/>
      <c r="AKM4" s="321"/>
      <c r="AKN4" s="321"/>
      <c r="AKO4" s="321"/>
      <c r="AKP4" s="321"/>
      <c r="AKQ4" s="321"/>
      <c r="AKR4" s="321"/>
      <c r="AKS4" s="321"/>
      <c r="AKT4" s="321"/>
      <c r="AKU4" s="321"/>
      <c r="AKV4" s="321"/>
      <c r="AKW4" s="321"/>
      <c r="AKX4" s="321"/>
      <c r="AKY4" s="321"/>
      <c r="AKZ4" s="321"/>
      <c r="ALA4" s="321"/>
      <c r="ALB4" s="321"/>
      <c r="ALC4" s="321"/>
      <c r="ALD4" s="321"/>
      <c r="ALE4" s="321"/>
      <c r="ALF4" s="321"/>
      <c r="ALG4" s="321"/>
      <c r="ALH4" s="321"/>
      <c r="ALI4" s="321" t="str">
        <f t="shared" ref="ALI4" ca="1" si="400">IF(AIZ4&lt;&gt;"",AIZ4,AHZ4)</f>
        <v>Germany</v>
      </c>
      <c r="ALJ4" s="321">
        <v>1</v>
      </c>
      <c r="ALK4" s="321">
        <v>2</v>
      </c>
      <c r="ALL4" s="321" t="str">
        <f t="shared" si="82"/>
        <v>Hungary</v>
      </c>
      <c r="ALM4" s="324">
        <f ca="1">IF(OFFSET('Player Game Board'!P11,0,ALM1)&lt;&gt;"",OFFSET('Player Game Board'!P11,0,ALM1),0)</f>
        <v>0</v>
      </c>
      <c r="ALN4" s="324">
        <f ca="1">IF(OFFSET('Player Game Board'!Q11,0,ALM1)&lt;&gt;"",OFFSET('Player Game Board'!Q11,0,ALM1),0)</f>
        <v>0</v>
      </c>
      <c r="ALO4" s="321" t="str">
        <f t="shared" si="83"/>
        <v>Switzerland</v>
      </c>
      <c r="ALP4" s="321" t="str">
        <f ca="1">IF(AND(OFFSET('Player Game Board'!P11,0,ALM1)&lt;&gt;"",OFFSET('Player Game Board'!Q11,0,ALM1)&lt;&gt;""),IF(ALM4&gt;ALN4,"W",IF(ALM4=ALN4,"D","L")),"")</f>
        <v>D</v>
      </c>
      <c r="ALQ4" s="321" t="str">
        <f t="shared" ca="1" si="84"/>
        <v>D</v>
      </c>
      <c r="ALR4" s="321"/>
      <c r="ALS4" s="321"/>
      <c r="ALT4" s="321" t="str">
        <f t="shared" ref="ALT4" ca="1" si="401">VLOOKUP(3,AHM11:AHN14,2,FALSE)</f>
        <v>Croatia</v>
      </c>
      <c r="ALU4" s="322">
        <f t="shared" ref="ALU4" ca="1" si="402">VLOOKUP(ALT4,AHN4:AHS40,2,FALSE)</f>
        <v>1</v>
      </c>
      <c r="ALV4" s="322">
        <f t="shared" ref="ALV4" ca="1" si="403">VLOOKUP(ALT4,AHN4:AHS40,3,FALSE)</f>
        <v>0</v>
      </c>
      <c r="ALW4" s="322">
        <f t="shared" ref="ALW4" ca="1" si="404">VLOOKUP(ALT4,AHN4:AHS40,4,FALSE)</f>
        <v>2</v>
      </c>
      <c r="ALX4" s="322">
        <f t="shared" ref="ALX4" ca="1" si="405">VLOOKUP(ALT4,AHN4:AHS40,5,FALSE)</f>
        <v>4</v>
      </c>
      <c r="ALY4" s="322">
        <f t="shared" ref="ALY4" ca="1" si="406">VLOOKUP(ALT4,AHN4:AHS40,6,FALSE)</f>
        <v>5</v>
      </c>
      <c r="ALZ4" s="322">
        <f t="shared" ca="1" si="91"/>
        <v>999</v>
      </c>
      <c r="AMA4" s="322">
        <f t="shared" ca="1" si="92"/>
        <v>3</v>
      </c>
      <c r="AMB4" s="321">
        <f ca="1">VLOOKUP(ALT4,B4:J40,9,FALSE)</f>
        <v>40</v>
      </c>
      <c r="AMC4" s="321">
        <f t="shared" ref="AMC4" ca="1" si="407">RANK(AMA4,AMA3:AMA8)</f>
        <v>1</v>
      </c>
      <c r="AMD4" s="321">
        <f t="shared" ref="AMD4" ca="1" si="408">SUMPRODUCT((AMC3:AMC8=AMC4)*(ALZ3:ALZ8&gt;ALZ4))</f>
        <v>1</v>
      </c>
      <c r="AME4" s="321">
        <f t="shared" ref="AME4" ca="1" si="409">SUMPRODUCT((AMC3:AMC8=AMC4)*(ALZ3:ALZ8=ALZ4)*(ALX3:ALX8&gt;ALX4))</f>
        <v>0</v>
      </c>
      <c r="AMF4" s="321">
        <f t="shared" ref="AMF4" ca="1" si="410">SUMPRODUCT((AMC3:AMC8=AMC4)*(ALZ3:ALZ8=ALZ4)*(ALX3:ALX8=ALX4)*(AMB3:AMB8&gt;AMB4))</f>
        <v>0</v>
      </c>
      <c r="AMG4" s="321">
        <f t="shared" ca="1" si="97"/>
        <v>2</v>
      </c>
      <c r="AMH4" s="321" t="s">
        <v>3</v>
      </c>
      <c r="AMI4" s="321">
        <v>2</v>
      </c>
      <c r="AMJ4" s="321"/>
      <c r="AMK4" s="321">
        <f t="shared" ref="AMK4" ca="1" si="411">VLOOKUP(AML4,AQG4:AQH8,2,FALSE)</f>
        <v>1</v>
      </c>
      <c r="AML4" s="321" t="str">
        <f t="shared" ref="AML4:AML7" si="412">AHN4</f>
        <v>Germany</v>
      </c>
      <c r="AMM4" s="321">
        <f t="shared" ref="AMM4" ca="1" si="413">SUMPRODUCT((AQJ3:AQJ42=AML4)*(AQN3:AQN42="W"))+SUMPRODUCT((AQM3:AQM42=AML4)*(AQO3:AQO42="W"))</f>
        <v>2</v>
      </c>
      <c r="AMN4" s="321">
        <f t="shared" ref="AMN4" ca="1" si="414">SUMPRODUCT((AQJ3:AQJ42=AML4)*(AQN3:AQN42="D"))+SUMPRODUCT((AQM3:AQM42=AML4)*(AQO3:AQO42="D"))</f>
        <v>1</v>
      </c>
      <c r="AMO4" s="321">
        <f t="shared" ref="AMO4" ca="1" si="415">SUMPRODUCT((AQJ3:AQJ42=AML4)*(AQN3:AQN42="L"))+SUMPRODUCT((AQM3:AQM42=AML4)*(AQO3:AQO42="L"))</f>
        <v>0</v>
      </c>
      <c r="AMP4" s="321">
        <f t="shared" ref="AMP4" ca="1" si="416">SUMIF(AQJ3:AQJ60,AML4,AQK3:AQK60)+SUMIF(AQM3:AQM60,AML4,AQL3:AQL60)</f>
        <v>4</v>
      </c>
      <c r="AMQ4" s="321">
        <f t="shared" ref="AMQ4" ca="1" si="417">SUMIF(AQM3:AQM60,AML4,AQK3:AQK60)+SUMIF(AQJ3:AQJ60,AML4,AQL3:AQL60)</f>
        <v>1</v>
      </c>
      <c r="AMR4" s="321">
        <f t="shared" ref="AMR4:AMR7" ca="1" si="418">AMP4-AMQ4+1000</f>
        <v>1003</v>
      </c>
      <c r="AMS4" s="321">
        <f t="shared" ref="AMS4:AMS7" ca="1" si="419">AMM4*3+AMN4*1</f>
        <v>7</v>
      </c>
      <c r="AMT4" s="321">
        <f>AHV4</f>
        <v>54</v>
      </c>
      <c r="AMU4" s="321">
        <f t="shared" ref="AMU4" ca="1" si="420">IF(COUNTIF(AMS4:AMS8,4)&lt;&gt;4,RANK(AMS4,AMS4:AMS8),AMS44)</f>
        <v>1</v>
      </c>
      <c r="AMV4" s="321"/>
      <c r="AMW4" s="321">
        <f t="shared" ref="AMW4" ca="1" si="421">SUMPRODUCT((AMU4:AMU7=AMU4)*(AMT4:AMT7&lt;AMT4))+AMU4</f>
        <v>1</v>
      </c>
      <c r="AMX4" s="321" t="str">
        <f t="shared" ref="AMX4" ca="1" si="422">INDEX(AML4:AML8,MATCH(1,AMW4:AMW8,0),0)</f>
        <v>Germany</v>
      </c>
      <c r="AMY4" s="321">
        <f t="shared" ref="AMY4" ca="1" si="423">INDEX(AMU4:AMU8,MATCH(AMX4,AML4:AML8,0),0)</f>
        <v>1</v>
      </c>
      <c r="AMZ4" s="321" t="str">
        <f t="shared" ref="AMZ4" ca="1" si="424">IF(AMY5=1,AMX4,"")</f>
        <v/>
      </c>
      <c r="ANA4" s="321" t="str">
        <f t="shared" ref="ANA4" ca="1" si="425">IF(AMY6=2,AMX5,"")</f>
        <v/>
      </c>
      <c r="ANB4" s="321" t="str">
        <f t="shared" ref="ANB4" ca="1" si="426">IF(AMY7=3,AMX6,"")</f>
        <v/>
      </c>
      <c r="ANC4" s="321" t="str">
        <f t="shared" ref="ANC4" si="427">IF(AMY8=4,AMX7,"")</f>
        <v/>
      </c>
      <c r="AND4" s="321"/>
      <c r="ANE4" s="321" t="str">
        <f t="shared" ref="ANE4:ANE7" ca="1" si="428">IF(AMZ4&lt;&gt;"",AMZ4,"")</f>
        <v/>
      </c>
      <c r="ANF4" s="321">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21">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21">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21">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21">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21">
        <f t="shared" ref="ANK4:ANK7" ca="1" si="434">ANI4-ANJ4+1000</f>
        <v>1000</v>
      </c>
      <c r="ANL4" s="321" t="str">
        <f t="shared" ref="ANL4:ANL7" ca="1" si="435">IF(ANE4&lt;&gt;"",ANF4*3+ANG4*1,"")</f>
        <v/>
      </c>
      <c r="ANM4" s="321" t="str">
        <f t="shared" ref="ANM4" ca="1" si="436">IF(ANE4&lt;&gt;"",VLOOKUP(ANE4,AML4:AMR40,7,FALSE),"")</f>
        <v/>
      </c>
      <c r="ANN4" s="321" t="str">
        <f t="shared" ref="ANN4" ca="1" si="437">IF(ANE4&lt;&gt;"",VLOOKUP(ANE4,AML4:AMR40,5,FALSE),"")</f>
        <v/>
      </c>
      <c r="ANO4" s="321" t="str">
        <f t="shared" ref="ANO4" ca="1" si="438">IF(ANE4&lt;&gt;"",VLOOKUP(ANE4,AML4:AMT40,9,FALSE),"")</f>
        <v/>
      </c>
      <c r="ANP4" s="321" t="str">
        <f t="shared" ref="ANP4:ANP7" ca="1" si="439">ANL4</f>
        <v/>
      </c>
      <c r="ANQ4" s="321" t="str">
        <f t="shared" ref="ANQ4" ca="1" si="440">IF(ANE4&lt;&gt;"",RANK(ANP4,ANP4:ANP8),"")</f>
        <v/>
      </c>
      <c r="ANR4" s="321" t="str">
        <f t="shared" ref="ANR4" ca="1" si="441">IF(ANE4&lt;&gt;"",SUMPRODUCT((ANP4:ANP8=ANP4)*(ANK4:ANK8&gt;ANK4)),"")</f>
        <v/>
      </c>
      <c r="ANS4" s="321" t="str">
        <f t="shared" ref="ANS4" ca="1" si="442">IF(ANE4&lt;&gt;"",SUMPRODUCT((ANP4:ANP8=ANP4)*(ANK4:ANK8=ANK4)*(ANI4:ANI8&gt;ANI4)),"")</f>
        <v/>
      </c>
      <c r="ANT4" s="321" t="str">
        <f t="shared" ref="ANT4" ca="1" si="443">IF(ANE4&lt;&gt;"",SUMPRODUCT((ANP4:ANP8=ANP4)*(ANK4:ANK8=ANK4)*(ANI4:ANI8=ANI4)*(ANM4:ANM8&gt;ANM4)),"")</f>
        <v/>
      </c>
      <c r="ANU4" s="321" t="str">
        <f t="shared" ref="ANU4" ca="1" si="444">IF(ANE4&lt;&gt;"",SUMPRODUCT((ANP4:ANP8=ANP4)*(ANK4:ANK8=ANK4)*(ANI4:ANI8=ANI4)*(ANM4:ANM8=ANM4)*(ANN4:ANN8&gt;ANN4)),"")</f>
        <v/>
      </c>
      <c r="ANV4" s="321" t="str">
        <f t="shared" ref="ANV4" ca="1" si="445">IF(ANE4&lt;&gt;"",SUMPRODUCT((ANP4:ANP8=ANP4)*(ANK4:ANK8=ANK4)*(ANI4:ANI8=ANI4)*(ANM4:ANM8=ANM4)*(ANN4:ANN8=ANN4)*(ANO4:ANO8&gt;ANO4)),"")</f>
        <v/>
      </c>
      <c r="ANW4" s="321" t="str">
        <f ca="1">IF(ANE4&lt;&gt;"",IF(ANW44&lt;&gt;"",IF(AND43=3,ANW44,ANW44+AND43),SUM(ANQ4:ANV4)),"")</f>
        <v/>
      </c>
      <c r="ANX4" s="321" t="str">
        <f t="shared" ref="ANX4" ca="1" si="446">IF(ANE4&lt;&gt;"",INDEX(ANE4:ANE8,MATCH(1,ANW4:ANW8,0),0),"")</f>
        <v/>
      </c>
      <c r="ANY4" s="321"/>
      <c r="ANZ4" s="321"/>
      <c r="AOA4" s="321"/>
      <c r="AOB4" s="321"/>
      <c r="AOC4" s="321"/>
      <c r="AOD4" s="321"/>
      <c r="AOE4" s="321"/>
      <c r="AOF4" s="321"/>
      <c r="AOG4" s="321"/>
      <c r="AOH4" s="321"/>
      <c r="AOI4" s="321"/>
      <c r="AOJ4" s="321"/>
      <c r="AOK4" s="321"/>
      <c r="AOL4" s="321"/>
      <c r="AOM4" s="321"/>
      <c r="AON4" s="321"/>
      <c r="AOO4" s="321"/>
      <c r="AOP4" s="321"/>
      <c r="AOQ4" s="321"/>
      <c r="AOR4" s="321"/>
      <c r="AOS4" s="321"/>
      <c r="AOT4" s="321"/>
      <c r="AOU4" s="321"/>
      <c r="AOV4" s="321"/>
      <c r="AOW4" s="321"/>
      <c r="AOX4" s="321"/>
      <c r="AOY4" s="321"/>
      <c r="AOZ4" s="321"/>
      <c r="APA4" s="321"/>
      <c r="APB4" s="321"/>
      <c r="APC4" s="321"/>
      <c r="APD4" s="321"/>
      <c r="APE4" s="321"/>
      <c r="APF4" s="321"/>
      <c r="APG4" s="321"/>
      <c r="APH4" s="321"/>
      <c r="API4" s="321"/>
      <c r="APJ4" s="321"/>
      <c r="APK4" s="321"/>
      <c r="APL4" s="321"/>
      <c r="APM4" s="321"/>
      <c r="APN4" s="321"/>
      <c r="APO4" s="321"/>
      <c r="APP4" s="321"/>
      <c r="APQ4" s="321"/>
      <c r="APR4" s="321"/>
      <c r="APS4" s="321"/>
      <c r="APT4" s="321"/>
      <c r="APU4" s="321"/>
      <c r="APV4" s="321"/>
      <c r="APW4" s="321"/>
      <c r="APX4" s="321"/>
      <c r="APY4" s="321"/>
      <c r="APZ4" s="321"/>
      <c r="AQA4" s="321"/>
      <c r="AQB4" s="321"/>
      <c r="AQC4" s="321"/>
      <c r="AQD4" s="321"/>
      <c r="AQE4" s="321"/>
      <c r="AQF4" s="321"/>
      <c r="AQG4" s="321" t="str">
        <f t="shared" ref="AQG4" ca="1" si="447">IF(ANX4&lt;&gt;"",ANX4,AMX4)</f>
        <v>Germany</v>
      </c>
      <c r="AQH4" s="321">
        <v>1</v>
      </c>
      <c r="AQI4" s="321">
        <v>2</v>
      </c>
      <c r="AQJ4" s="321" t="str">
        <f t="shared" si="98"/>
        <v>Hungary</v>
      </c>
      <c r="AQK4" s="324">
        <f ca="1">IF(OFFSET('Player Game Board'!P11,0,AQK1)&lt;&gt;"",OFFSET('Player Game Board'!P11,0,AQK1),0)</f>
        <v>1</v>
      </c>
      <c r="AQL4" s="324">
        <f ca="1">IF(OFFSET('Player Game Board'!Q11,0,AQK1)&lt;&gt;"",OFFSET('Player Game Board'!Q11,0,AQK1),0)</f>
        <v>1</v>
      </c>
      <c r="AQM4" s="321" t="str">
        <f t="shared" si="99"/>
        <v>Switzerland</v>
      </c>
      <c r="AQN4" s="321" t="str">
        <f ca="1">IF(AND(OFFSET('Player Game Board'!P11,0,AQK1)&lt;&gt;"",OFFSET('Player Game Board'!Q11,0,AQK1)&lt;&gt;""),IF(AQK4&gt;AQL4,"W",IF(AQK4=AQL4,"D","L")),"")</f>
        <v>D</v>
      </c>
      <c r="AQO4" s="321" t="str">
        <f t="shared" ca="1" si="100"/>
        <v>D</v>
      </c>
      <c r="AQP4" s="321"/>
      <c r="AQQ4" s="321"/>
      <c r="AQR4" s="321" t="str">
        <f t="shared" ref="AQR4" ca="1" si="448">VLOOKUP(3,AMK11:AML14,2,FALSE)</f>
        <v>Croatia</v>
      </c>
      <c r="AQS4" s="322">
        <f t="shared" ref="AQS4" ca="1" si="449">VLOOKUP(AQR4,AML4:AMQ40,2,FALSE)</f>
        <v>1</v>
      </c>
      <c r="AQT4" s="322">
        <f t="shared" ref="AQT4" ca="1" si="450">VLOOKUP(AQR4,AML4:AMQ40,3,FALSE)</f>
        <v>1</v>
      </c>
      <c r="AQU4" s="322">
        <f t="shared" ref="AQU4" ca="1" si="451">VLOOKUP(AQR4,AML4:AMQ40,4,FALSE)</f>
        <v>1</v>
      </c>
      <c r="AQV4" s="322">
        <f t="shared" ref="AQV4" ca="1" si="452">VLOOKUP(AQR4,AML4:AMQ40,5,FALSE)</f>
        <v>3</v>
      </c>
      <c r="AQW4" s="322">
        <f t="shared" ref="AQW4" ca="1" si="453">VLOOKUP(AQR4,AML4:AMQ40,6,FALSE)</f>
        <v>3</v>
      </c>
      <c r="AQX4" s="322">
        <f t="shared" ca="1" si="107"/>
        <v>1000</v>
      </c>
      <c r="AQY4" s="322">
        <f t="shared" ca="1" si="108"/>
        <v>4</v>
      </c>
      <c r="AQZ4" s="321">
        <f ca="1">VLOOKUP(AQR4,B4:J40,9,FALSE)</f>
        <v>40</v>
      </c>
      <c r="ARA4" s="321">
        <f t="shared" ref="ARA4" ca="1" si="454">RANK(AQY4,AQY3:AQY8)</f>
        <v>1</v>
      </c>
      <c r="ARB4" s="321">
        <f t="shared" ref="ARB4" ca="1" si="455">SUMPRODUCT((ARA3:ARA8=ARA4)*(AQX3:AQX8&gt;AQX4))</f>
        <v>0</v>
      </c>
      <c r="ARC4" s="321">
        <f t="shared" ref="ARC4" ca="1" si="456">SUMPRODUCT((ARA3:ARA8=ARA4)*(AQX3:AQX8=AQX4)*(AQV3:AQV8&gt;AQV4))</f>
        <v>0</v>
      </c>
      <c r="ARD4" s="321">
        <f t="shared" ref="ARD4" ca="1" si="457">SUMPRODUCT((ARA3:ARA8=ARA4)*(AQX3:AQX8=AQX4)*(AQV3:AQV8=AQV4)*(AQZ3:AQZ8&gt;AQZ4))</f>
        <v>0</v>
      </c>
      <c r="ARE4" s="321">
        <f t="shared" ca="1" si="113"/>
        <v>1</v>
      </c>
      <c r="ARF4" s="321" t="s">
        <v>3</v>
      </c>
      <c r="ARG4" s="321">
        <v>2</v>
      </c>
      <c r="ARH4" s="321"/>
      <c r="ARI4" s="321">
        <f t="shared" ref="ARI4" ca="1" si="458">VLOOKUP(ARJ4,AVE4:AVF8,2,FALSE)</f>
        <v>1</v>
      </c>
      <c r="ARJ4" s="321" t="str">
        <f t="shared" ref="ARJ4:ARJ7" si="459">AML4</f>
        <v>Germany</v>
      </c>
      <c r="ARK4" s="321">
        <f t="shared" ref="ARK4" ca="1" si="460">SUMPRODUCT((AVH3:AVH42=ARJ4)*(AVL3:AVL42="W"))+SUMPRODUCT((AVK3:AVK42=ARJ4)*(AVM3:AVM42="W"))</f>
        <v>2</v>
      </c>
      <c r="ARL4" s="321">
        <f t="shared" ref="ARL4" ca="1" si="461">SUMPRODUCT((AVH3:AVH42=ARJ4)*(AVL3:AVL42="D"))+SUMPRODUCT((AVK3:AVK42=ARJ4)*(AVM3:AVM42="D"))</f>
        <v>1</v>
      </c>
      <c r="ARM4" s="321">
        <f t="shared" ref="ARM4" ca="1" si="462">SUMPRODUCT((AVH3:AVH42=ARJ4)*(AVL3:AVL42="L"))+SUMPRODUCT((AVK3:AVK42=ARJ4)*(AVM3:AVM42="L"))</f>
        <v>0</v>
      </c>
      <c r="ARN4" s="321">
        <f t="shared" ref="ARN4" ca="1" si="463">SUMIF(AVH3:AVH60,ARJ4,AVI3:AVI60)+SUMIF(AVK3:AVK60,ARJ4,AVJ3:AVJ60)</f>
        <v>5</v>
      </c>
      <c r="ARO4" s="321">
        <f t="shared" ref="ARO4" ca="1" si="464">SUMIF(AVK3:AVK60,ARJ4,AVI3:AVI60)+SUMIF(AVH3:AVH60,ARJ4,AVJ3:AVJ60)</f>
        <v>3</v>
      </c>
      <c r="ARP4" s="321">
        <f t="shared" ref="ARP4:ARP7" ca="1" si="465">ARN4-ARO4+1000</f>
        <v>1002</v>
      </c>
      <c r="ARQ4" s="321">
        <f t="shared" ref="ARQ4:ARQ7" ca="1" si="466">ARK4*3+ARL4*1</f>
        <v>7</v>
      </c>
      <c r="ARR4" s="321">
        <f>AMT4</f>
        <v>54</v>
      </c>
      <c r="ARS4" s="321">
        <f t="shared" ref="ARS4" ca="1" si="467">IF(COUNTIF(ARQ4:ARQ8,4)&lt;&gt;4,RANK(ARQ4,ARQ4:ARQ8),ARQ44)</f>
        <v>1</v>
      </c>
      <c r="ART4" s="321"/>
      <c r="ARU4" s="321">
        <f t="shared" ref="ARU4" ca="1" si="468">SUMPRODUCT((ARS4:ARS7=ARS4)*(ARR4:ARR7&lt;ARR4))+ARS4</f>
        <v>1</v>
      </c>
      <c r="ARV4" s="321" t="str">
        <f t="shared" ref="ARV4" ca="1" si="469">INDEX(ARJ4:ARJ8,MATCH(1,ARU4:ARU8,0),0)</f>
        <v>Germany</v>
      </c>
      <c r="ARW4" s="321">
        <f t="shared" ref="ARW4" ca="1" si="470">INDEX(ARS4:ARS8,MATCH(ARV4,ARJ4:ARJ8,0),0)</f>
        <v>1</v>
      </c>
      <c r="ARX4" s="321" t="str">
        <f t="shared" ref="ARX4" ca="1" si="471">IF(ARW5=1,ARV4,"")</f>
        <v/>
      </c>
      <c r="ARY4" s="321" t="str">
        <f t="shared" ref="ARY4" ca="1" si="472">IF(ARW6=2,ARV5,"")</f>
        <v/>
      </c>
      <c r="ARZ4" s="321" t="str">
        <f t="shared" ref="ARZ4" ca="1" si="473">IF(ARW7=3,ARV6,"")</f>
        <v/>
      </c>
      <c r="ASA4" s="321" t="str">
        <f t="shared" ref="ASA4" si="474">IF(ARW8=4,ARV7,"")</f>
        <v/>
      </c>
      <c r="ASB4" s="321"/>
      <c r="ASC4" s="321" t="str">
        <f t="shared" ref="ASC4:ASC7" ca="1" si="475">IF(ARX4&lt;&gt;"",ARX4,"")</f>
        <v/>
      </c>
      <c r="ASD4" s="321">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21">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21">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21">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21">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21">
        <f t="shared" ref="ASI4:ASI7" ca="1" si="481">ASG4-ASH4+1000</f>
        <v>1000</v>
      </c>
      <c r="ASJ4" s="321" t="str">
        <f t="shared" ref="ASJ4:ASJ7" ca="1" si="482">IF(ASC4&lt;&gt;"",ASD4*3+ASE4*1,"")</f>
        <v/>
      </c>
      <c r="ASK4" s="321" t="str">
        <f t="shared" ref="ASK4" ca="1" si="483">IF(ASC4&lt;&gt;"",VLOOKUP(ASC4,ARJ4:ARP40,7,FALSE),"")</f>
        <v/>
      </c>
      <c r="ASL4" s="321" t="str">
        <f t="shared" ref="ASL4" ca="1" si="484">IF(ASC4&lt;&gt;"",VLOOKUP(ASC4,ARJ4:ARP40,5,FALSE),"")</f>
        <v/>
      </c>
      <c r="ASM4" s="321" t="str">
        <f t="shared" ref="ASM4" ca="1" si="485">IF(ASC4&lt;&gt;"",VLOOKUP(ASC4,ARJ4:ARR40,9,FALSE),"")</f>
        <v/>
      </c>
      <c r="ASN4" s="321" t="str">
        <f t="shared" ref="ASN4:ASN7" ca="1" si="486">ASJ4</f>
        <v/>
      </c>
      <c r="ASO4" s="321" t="str">
        <f t="shared" ref="ASO4" ca="1" si="487">IF(ASC4&lt;&gt;"",RANK(ASN4,ASN4:ASN8),"")</f>
        <v/>
      </c>
      <c r="ASP4" s="321" t="str">
        <f t="shared" ref="ASP4" ca="1" si="488">IF(ASC4&lt;&gt;"",SUMPRODUCT((ASN4:ASN8=ASN4)*(ASI4:ASI8&gt;ASI4)),"")</f>
        <v/>
      </c>
      <c r="ASQ4" s="321" t="str">
        <f t="shared" ref="ASQ4" ca="1" si="489">IF(ASC4&lt;&gt;"",SUMPRODUCT((ASN4:ASN8=ASN4)*(ASI4:ASI8=ASI4)*(ASG4:ASG8&gt;ASG4)),"")</f>
        <v/>
      </c>
      <c r="ASR4" s="321" t="str">
        <f t="shared" ref="ASR4" ca="1" si="490">IF(ASC4&lt;&gt;"",SUMPRODUCT((ASN4:ASN8=ASN4)*(ASI4:ASI8=ASI4)*(ASG4:ASG8=ASG4)*(ASK4:ASK8&gt;ASK4)),"")</f>
        <v/>
      </c>
      <c r="ASS4" s="321" t="str">
        <f t="shared" ref="ASS4" ca="1" si="491">IF(ASC4&lt;&gt;"",SUMPRODUCT((ASN4:ASN8=ASN4)*(ASI4:ASI8=ASI4)*(ASG4:ASG8=ASG4)*(ASK4:ASK8=ASK4)*(ASL4:ASL8&gt;ASL4)),"")</f>
        <v/>
      </c>
      <c r="AST4" s="321" t="str">
        <f t="shared" ref="AST4" ca="1" si="492">IF(ASC4&lt;&gt;"",SUMPRODUCT((ASN4:ASN8=ASN4)*(ASI4:ASI8=ASI4)*(ASG4:ASG8=ASG4)*(ASK4:ASK8=ASK4)*(ASL4:ASL8=ASL4)*(ASM4:ASM8&gt;ASM4)),"")</f>
        <v/>
      </c>
      <c r="ASU4" s="321" t="str">
        <f ca="1">IF(ASC4&lt;&gt;"",IF(ASU44&lt;&gt;"",IF(ASB43=3,ASU44,ASU44+ASB43),SUM(ASO4:AST4)),"")</f>
        <v/>
      </c>
      <c r="ASV4" s="321" t="str">
        <f t="shared" ref="ASV4" ca="1" si="493">IF(ASC4&lt;&gt;"",INDEX(ASC4:ASC8,MATCH(1,ASU4:ASU8,0),0),"")</f>
        <v/>
      </c>
      <c r="ASW4" s="321"/>
      <c r="ASX4" s="321"/>
      <c r="ASY4" s="321"/>
      <c r="ASZ4" s="321"/>
      <c r="ATA4" s="321"/>
      <c r="ATB4" s="321"/>
      <c r="ATC4" s="321"/>
      <c r="ATD4" s="321"/>
      <c r="ATE4" s="321"/>
      <c r="ATF4" s="321"/>
      <c r="ATG4" s="321"/>
      <c r="ATH4" s="321"/>
      <c r="ATI4" s="321"/>
      <c r="ATJ4" s="321"/>
      <c r="ATK4" s="321"/>
      <c r="ATL4" s="321"/>
      <c r="ATM4" s="321"/>
      <c r="ATN4" s="321"/>
      <c r="ATO4" s="321"/>
      <c r="ATP4" s="321"/>
      <c r="ATQ4" s="321"/>
      <c r="ATR4" s="321"/>
      <c r="ATS4" s="321"/>
      <c r="ATT4" s="321"/>
      <c r="ATU4" s="321"/>
      <c r="ATV4" s="321"/>
      <c r="ATW4" s="321"/>
      <c r="ATX4" s="321"/>
      <c r="ATY4" s="321"/>
      <c r="ATZ4" s="321"/>
      <c r="AUA4" s="321"/>
      <c r="AUB4" s="321"/>
      <c r="AUC4" s="321"/>
      <c r="AUD4" s="321"/>
      <c r="AUE4" s="321"/>
      <c r="AUF4" s="321"/>
      <c r="AUG4" s="321"/>
      <c r="AUH4" s="321"/>
      <c r="AUI4" s="321"/>
      <c r="AUJ4" s="321"/>
      <c r="AUK4" s="321"/>
      <c r="AUL4" s="321"/>
      <c r="AUM4" s="321"/>
      <c r="AUN4" s="321"/>
      <c r="AUO4" s="321"/>
      <c r="AUP4" s="321"/>
      <c r="AUQ4" s="321"/>
      <c r="AUR4" s="321"/>
      <c r="AUS4" s="321"/>
      <c r="AUT4" s="321"/>
      <c r="AUU4" s="321"/>
      <c r="AUV4" s="321"/>
      <c r="AUW4" s="321"/>
      <c r="AUX4" s="321"/>
      <c r="AUY4" s="321"/>
      <c r="AUZ4" s="321"/>
      <c r="AVA4" s="321"/>
      <c r="AVB4" s="321"/>
      <c r="AVC4" s="321"/>
      <c r="AVD4" s="321"/>
      <c r="AVE4" s="321" t="str">
        <f t="shared" ref="AVE4" ca="1" si="494">IF(ASV4&lt;&gt;"",ASV4,ARV4)</f>
        <v>Germany</v>
      </c>
      <c r="AVF4" s="321">
        <v>1</v>
      </c>
      <c r="AVG4" s="321">
        <v>2</v>
      </c>
      <c r="AVH4" s="321" t="str">
        <f t="shared" si="114"/>
        <v>Hungary</v>
      </c>
      <c r="AVI4" s="324">
        <f ca="1">IF(OFFSET('Player Game Board'!P11,0,AVI1)&lt;&gt;"",OFFSET('Player Game Board'!P11,0,AVI1),0)</f>
        <v>0</v>
      </c>
      <c r="AVJ4" s="324">
        <f ca="1">IF(OFFSET('Player Game Board'!Q11,0,AVI1)&lt;&gt;"",OFFSET('Player Game Board'!Q11,0,AVI1),0)</f>
        <v>2</v>
      </c>
      <c r="AVK4" s="321" t="str">
        <f t="shared" si="115"/>
        <v>Switzerland</v>
      </c>
      <c r="AVL4" s="321" t="str">
        <f ca="1">IF(AND(OFFSET('Player Game Board'!P11,0,AVI1)&lt;&gt;"",OFFSET('Player Game Board'!Q11,0,AVI1)&lt;&gt;""),IF(AVI4&gt;AVJ4,"W",IF(AVI4=AVJ4,"D","L")),"")</f>
        <v>L</v>
      </c>
      <c r="AVM4" s="321" t="str">
        <f t="shared" ca="1" si="116"/>
        <v>W</v>
      </c>
      <c r="AVN4" s="321"/>
      <c r="AVO4" s="321"/>
      <c r="AVP4" s="321" t="str">
        <f t="shared" ref="AVP4" ca="1" si="495">VLOOKUP(3,ARI11:ARJ14,2,FALSE)</f>
        <v>Croatia</v>
      </c>
      <c r="AVQ4" s="322">
        <f t="shared" ref="AVQ4" ca="1" si="496">VLOOKUP(AVP4,ARJ4:ARO40,2,FALSE)</f>
        <v>1</v>
      </c>
      <c r="AVR4" s="322">
        <f t="shared" ref="AVR4" ca="1" si="497">VLOOKUP(AVP4,ARJ4:ARO40,3,FALSE)</f>
        <v>1</v>
      </c>
      <c r="AVS4" s="322">
        <f t="shared" ref="AVS4" ca="1" si="498">VLOOKUP(AVP4,ARJ4:ARO40,4,FALSE)</f>
        <v>1</v>
      </c>
      <c r="AVT4" s="322">
        <f t="shared" ref="AVT4" ca="1" si="499">VLOOKUP(AVP4,ARJ4:ARO40,5,FALSE)</f>
        <v>7</v>
      </c>
      <c r="AVU4" s="322">
        <f t="shared" ref="AVU4" ca="1" si="500">VLOOKUP(AVP4,ARJ4:ARO40,6,FALSE)</f>
        <v>4</v>
      </c>
      <c r="AVV4" s="322">
        <f t="shared" ca="1" si="123"/>
        <v>1003</v>
      </c>
      <c r="AVW4" s="322">
        <f t="shared" ca="1" si="124"/>
        <v>4</v>
      </c>
      <c r="AVX4" s="321">
        <f ca="1">VLOOKUP(AVP4,B4:J40,9,FALSE)</f>
        <v>40</v>
      </c>
      <c r="AVY4" s="321">
        <f t="shared" ref="AVY4" ca="1" si="501">RANK(AVW4,AVW3:AVW8)</f>
        <v>1</v>
      </c>
      <c r="AVZ4" s="321">
        <f t="shared" ref="AVZ4" ca="1" si="502">SUMPRODUCT((AVY3:AVY8=AVY4)*(AVV3:AVV8&gt;AVV4))</f>
        <v>0</v>
      </c>
      <c r="AWA4" s="321">
        <f t="shared" ref="AWA4" ca="1" si="503">SUMPRODUCT((AVY3:AVY8=AVY4)*(AVV3:AVV8=AVV4)*(AVT3:AVT8&gt;AVT4))</f>
        <v>0</v>
      </c>
      <c r="AWB4" s="321">
        <f t="shared" ref="AWB4" ca="1" si="504">SUMPRODUCT((AVY3:AVY8=AVY4)*(AVV3:AVV8=AVV4)*(AVT3:AVT8=AVT4)*(AVX3:AVX8&gt;AVX4))</f>
        <v>0</v>
      </c>
      <c r="AWC4" s="321">
        <f t="shared" ca="1" si="129"/>
        <v>1</v>
      </c>
      <c r="AWD4" s="321" t="s">
        <v>3</v>
      </c>
      <c r="AWE4" s="321">
        <v>2</v>
      </c>
      <c r="AWF4" s="321"/>
      <c r="AWG4" s="321">
        <f t="shared" ref="AWG4" ca="1" si="505">VLOOKUP(AWH4,BAC4:BAD8,2,FALSE)</f>
        <v>1</v>
      </c>
      <c r="AWH4" s="321" t="str">
        <f t="shared" ref="AWH4:AWH7" si="506">ARJ4</f>
        <v>Germany</v>
      </c>
      <c r="AWI4" s="321">
        <f t="shared" ref="AWI4" ca="1" si="507">SUMPRODUCT((BAF3:BAF42=AWH4)*(BAJ3:BAJ42="W"))+SUMPRODUCT((BAI3:BAI42=AWH4)*(BAK3:BAK42="W"))</f>
        <v>3</v>
      </c>
      <c r="AWJ4" s="321">
        <f t="shared" ref="AWJ4" ca="1" si="508">SUMPRODUCT((BAF3:BAF42=AWH4)*(BAJ3:BAJ42="D"))+SUMPRODUCT((BAI3:BAI42=AWH4)*(BAK3:BAK42="D"))</f>
        <v>0</v>
      </c>
      <c r="AWK4" s="321">
        <f t="shared" ref="AWK4" ca="1" si="509">SUMPRODUCT((BAF3:BAF42=AWH4)*(BAJ3:BAJ42="L"))+SUMPRODUCT((BAI3:BAI42=AWH4)*(BAK3:BAK42="L"))</f>
        <v>0</v>
      </c>
      <c r="AWL4" s="321">
        <f t="shared" ref="AWL4" ca="1" si="510">SUMIF(BAF3:BAF60,AWH4,BAG3:BAG60)+SUMIF(BAI3:BAI60,AWH4,BAH3:BAH60)</f>
        <v>10</v>
      </c>
      <c r="AWM4" s="321">
        <f t="shared" ref="AWM4" ca="1" si="511">SUMIF(BAI3:BAI60,AWH4,BAG3:BAG60)+SUMIF(BAF3:BAF60,AWH4,BAH3:BAH60)</f>
        <v>4</v>
      </c>
      <c r="AWN4" s="321">
        <f t="shared" ref="AWN4:AWN7" ca="1" si="512">AWL4-AWM4+1000</f>
        <v>1006</v>
      </c>
      <c r="AWO4" s="321">
        <f t="shared" ref="AWO4:AWO7" ca="1" si="513">AWI4*3+AWJ4*1</f>
        <v>9</v>
      </c>
      <c r="AWP4" s="321">
        <f>ARR4</f>
        <v>54</v>
      </c>
      <c r="AWQ4" s="321">
        <f t="shared" ref="AWQ4" ca="1" si="514">IF(COUNTIF(AWO4:AWO8,4)&lt;&gt;4,RANK(AWO4,AWO4:AWO8),AWO44)</f>
        <v>1</v>
      </c>
      <c r="AWR4" s="321"/>
      <c r="AWS4" s="321">
        <f t="shared" ref="AWS4" ca="1" si="515">SUMPRODUCT((AWQ4:AWQ7=AWQ4)*(AWP4:AWP7&lt;AWP4))+AWQ4</f>
        <v>1</v>
      </c>
      <c r="AWT4" s="321" t="str">
        <f t="shared" ref="AWT4" ca="1" si="516">INDEX(AWH4:AWH8,MATCH(1,AWS4:AWS8,0),0)</f>
        <v>Germany</v>
      </c>
      <c r="AWU4" s="321">
        <f t="shared" ref="AWU4" ca="1" si="517">INDEX(AWQ4:AWQ8,MATCH(AWT4,AWH4:AWH8,0),0)</f>
        <v>1</v>
      </c>
      <c r="AWV4" s="321" t="str">
        <f t="shared" ref="AWV4" ca="1" si="518">IF(AWU5=1,AWT4,"")</f>
        <v/>
      </c>
      <c r="AWW4" s="321" t="str">
        <f t="shared" ref="AWW4" ca="1" si="519">IF(AWU6=2,AWT5,"")</f>
        <v/>
      </c>
      <c r="AWX4" s="321" t="str">
        <f t="shared" ref="AWX4" ca="1" si="520">IF(AWU7=3,AWT6,"")</f>
        <v/>
      </c>
      <c r="AWY4" s="321" t="str">
        <f t="shared" ref="AWY4" si="521">IF(AWU8=4,AWT7,"")</f>
        <v/>
      </c>
      <c r="AWZ4" s="321"/>
      <c r="AXA4" s="321" t="str">
        <f t="shared" ref="AXA4:AXA7" ca="1" si="522">IF(AWV4&lt;&gt;"",AWV4,"")</f>
        <v/>
      </c>
      <c r="AXB4" s="321">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21">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21">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21">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21">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21">
        <f t="shared" ref="AXG4:AXG7" ca="1" si="528">AXE4-AXF4+1000</f>
        <v>1000</v>
      </c>
      <c r="AXH4" s="321" t="str">
        <f t="shared" ref="AXH4:AXH7" ca="1" si="529">IF(AXA4&lt;&gt;"",AXB4*3+AXC4*1,"")</f>
        <v/>
      </c>
      <c r="AXI4" s="321" t="str">
        <f t="shared" ref="AXI4" ca="1" si="530">IF(AXA4&lt;&gt;"",VLOOKUP(AXA4,AWH4:AWN40,7,FALSE),"")</f>
        <v/>
      </c>
      <c r="AXJ4" s="321" t="str">
        <f t="shared" ref="AXJ4" ca="1" si="531">IF(AXA4&lt;&gt;"",VLOOKUP(AXA4,AWH4:AWN40,5,FALSE),"")</f>
        <v/>
      </c>
      <c r="AXK4" s="321" t="str">
        <f t="shared" ref="AXK4" ca="1" si="532">IF(AXA4&lt;&gt;"",VLOOKUP(AXA4,AWH4:AWP40,9,FALSE),"")</f>
        <v/>
      </c>
      <c r="AXL4" s="321" t="str">
        <f t="shared" ref="AXL4:AXL7" ca="1" si="533">AXH4</f>
        <v/>
      </c>
      <c r="AXM4" s="321" t="str">
        <f t="shared" ref="AXM4" ca="1" si="534">IF(AXA4&lt;&gt;"",RANK(AXL4,AXL4:AXL8),"")</f>
        <v/>
      </c>
      <c r="AXN4" s="321" t="str">
        <f t="shared" ref="AXN4" ca="1" si="535">IF(AXA4&lt;&gt;"",SUMPRODUCT((AXL4:AXL8=AXL4)*(AXG4:AXG8&gt;AXG4)),"")</f>
        <v/>
      </c>
      <c r="AXO4" s="321" t="str">
        <f t="shared" ref="AXO4" ca="1" si="536">IF(AXA4&lt;&gt;"",SUMPRODUCT((AXL4:AXL8=AXL4)*(AXG4:AXG8=AXG4)*(AXE4:AXE8&gt;AXE4)),"")</f>
        <v/>
      </c>
      <c r="AXP4" s="321" t="str">
        <f t="shared" ref="AXP4" ca="1" si="537">IF(AXA4&lt;&gt;"",SUMPRODUCT((AXL4:AXL8=AXL4)*(AXG4:AXG8=AXG4)*(AXE4:AXE8=AXE4)*(AXI4:AXI8&gt;AXI4)),"")</f>
        <v/>
      </c>
      <c r="AXQ4" s="321" t="str">
        <f t="shared" ref="AXQ4" ca="1" si="538">IF(AXA4&lt;&gt;"",SUMPRODUCT((AXL4:AXL8=AXL4)*(AXG4:AXG8=AXG4)*(AXE4:AXE8=AXE4)*(AXI4:AXI8=AXI4)*(AXJ4:AXJ8&gt;AXJ4)),"")</f>
        <v/>
      </c>
      <c r="AXR4" s="321" t="str">
        <f t="shared" ref="AXR4" ca="1" si="539">IF(AXA4&lt;&gt;"",SUMPRODUCT((AXL4:AXL8=AXL4)*(AXG4:AXG8=AXG4)*(AXE4:AXE8=AXE4)*(AXI4:AXI8=AXI4)*(AXJ4:AXJ8=AXJ4)*(AXK4:AXK8&gt;AXK4)),"")</f>
        <v/>
      </c>
      <c r="AXS4" s="321" t="str">
        <f ca="1">IF(AXA4&lt;&gt;"",IF(AXS44&lt;&gt;"",IF(AWZ43=3,AXS44,AXS44+AWZ43),SUM(AXM4:AXR4)),"")</f>
        <v/>
      </c>
      <c r="AXT4" s="321" t="str">
        <f t="shared" ref="AXT4" ca="1" si="540">IF(AXA4&lt;&gt;"",INDEX(AXA4:AXA8,MATCH(1,AXS4:AXS8,0),0),"")</f>
        <v/>
      </c>
      <c r="AXU4" s="321"/>
      <c r="AXV4" s="321"/>
      <c r="AXW4" s="321"/>
      <c r="AXX4" s="321"/>
      <c r="AXY4" s="321"/>
      <c r="AXZ4" s="321"/>
      <c r="AYA4" s="321"/>
      <c r="AYB4" s="321"/>
      <c r="AYC4" s="321"/>
      <c r="AYD4" s="321"/>
      <c r="AYE4" s="321"/>
      <c r="AYF4" s="321"/>
      <c r="AYG4" s="321"/>
      <c r="AYH4" s="321"/>
      <c r="AYI4" s="321"/>
      <c r="AYJ4" s="321"/>
      <c r="AYK4" s="321"/>
      <c r="AYL4" s="321"/>
      <c r="AYM4" s="321"/>
      <c r="AYN4" s="321"/>
      <c r="AYO4" s="321"/>
      <c r="AYP4" s="321"/>
      <c r="AYQ4" s="321"/>
      <c r="AYR4" s="321"/>
      <c r="AYS4" s="321"/>
      <c r="AYT4" s="321"/>
      <c r="AYU4" s="321"/>
      <c r="AYV4" s="321"/>
      <c r="AYW4" s="321"/>
      <c r="AYX4" s="321"/>
      <c r="AYY4" s="321"/>
      <c r="AYZ4" s="321"/>
      <c r="AZA4" s="321"/>
      <c r="AZB4" s="321"/>
      <c r="AZC4" s="321"/>
      <c r="AZD4" s="321"/>
      <c r="AZE4" s="321"/>
      <c r="AZF4" s="321"/>
      <c r="AZG4" s="321"/>
      <c r="AZH4" s="321"/>
      <c r="AZI4" s="321"/>
      <c r="AZJ4" s="321"/>
      <c r="AZK4" s="321"/>
      <c r="AZL4" s="321"/>
      <c r="AZM4" s="321"/>
      <c r="AZN4" s="321"/>
      <c r="AZO4" s="321"/>
      <c r="AZP4" s="321"/>
      <c r="AZQ4" s="321"/>
      <c r="AZR4" s="321"/>
      <c r="AZS4" s="321"/>
      <c r="AZT4" s="321"/>
      <c r="AZU4" s="321"/>
      <c r="AZV4" s="321"/>
      <c r="AZW4" s="321"/>
      <c r="AZX4" s="321"/>
      <c r="AZY4" s="321"/>
      <c r="AZZ4" s="321"/>
      <c r="BAA4" s="321"/>
      <c r="BAB4" s="321"/>
      <c r="BAC4" s="321" t="str">
        <f t="shared" ref="BAC4" ca="1" si="541">IF(AXT4&lt;&gt;"",AXT4,AWT4)</f>
        <v>Germany</v>
      </c>
      <c r="BAD4" s="321">
        <v>1</v>
      </c>
      <c r="BAE4" s="321">
        <v>2</v>
      </c>
      <c r="BAF4" s="321" t="str">
        <f t="shared" si="130"/>
        <v>Hungary</v>
      </c>
      <c r="BAG4" s="324">
        <f ca="1">IF(OFFSET('Player Game Board'!P11,0,BAG1)&lt;&gt;"",OFFSET('Player Game Board'!P11,0,BAG1),0)</f>
        <v>2</v>
      </c>
      <c r="BAH4" s="324">
        <f ca="1">IF(OFFSET('Player Game Board'!Q11,0,BAG1)&lt;&gt;"",OFFSET('Player Game Board'!Q11,0,BAG1),0)</f>
        <v>1</v>
      </c>
      <c r="BAI4" s="321" t="str">
        <f t="shared" si="131"/>
        <v>Switzerland</v>
      </c>
      <c r="BAJ4" s="321" t="str">
        <f ca="1">IF(AND(OFFSET('Player Game Board'!P11,0,BAG1)&lt;&gt;"",OFFSET('Player Game Board'!Q11,0,BAG1)&lt;&gt;""),IF(BAG4&gt;BAH4,"W",IF(BAG4=BAH4,"D","L")),"")</f>
        <v>W</v>
      </c>
      <c r="BAK4" s="321" t="str">
        <f t="shared" ca="1" si="132"/>
        <v>L</v>
      </c>
      <c r="BAL4" s="321"/>
      <c r="BAM4" s="321"/>
      <c r="BAN4" s="321" t="str">
        <f t="shared" ref="BAN4" ca="1" si="542">VLOOKUP(3,AWG11:AWH14,2,FALSE)</f>
        <v>Croatia</v>
      </c>
      <c r="BAO4" s="322">
        <f t="shared" ref="BAO4" ca="1" si="543">VLOOKUP(BAN4,AWH4:AWM40,2,FALSE)</f>
        <v>1</v>
      </c>
      <c r="BAP4" s="322">
        <f t="shared" ref="BAP4" ca="1" si="544">VLOOKUP(BAN4,AWH4:AWM40,3,FALSE)</f>
        <v>0</v>
      </c>
      <c r="BAQ4" s="322">
        <f t="shared" ref="BAQ4" ca="1" si="545">VLOOKUP(BAN4,AWH4:AWM40,4,FALSE)</f>
        <v>2</v>
      </c>
      <c r="BAR4" s="322">
        <f t="shared" ref="BAR4" ca="1" si="546">VLOOKUP(BAN4,AWH4:AWM40,5,FALSE)</f>
        <v>6</v>
      </c>
      <c r="BAS4" s="322">
        <f t="shared" ref="BAS4" ca="1" si="547">VLOOKUP(BAN4,AWH4:AWM40,6,FALSE)</f>
        <v>7</v>
      </c>
      <c r="BAT4" s="322">
        <f t="shared" ca="1" si="139"/>
        <v>999</v>
      </c>
      <c r="BAU4" s="322">
        <f t="shared" ca="1" si="140"/>
        <v>3</v>
      </c>
      <c r="BAV4" s="321">
        <f ca="1">VLOOKUP(BAN4,B4:J40,9,FALSE)</f>
        <v>40</v>
      </c>
      <c r="BAW4" s="321">
        <f t="shared" ref="BAW4" ca="1" si="548">RANK(BAU4,BAU3:BAU8)</f>
        <v>1</v>
      </c>
      <c r="BAX4" s="321">
        <f t="shared" ref="BAX4" ca="1" si="549">SUMPRODUCT((BAW3:BAW8=BAW4)*(BAT3:BAT8&gt;BAT4))</f>
        <v>0</v>
      </c>
      <c r="BAY4" s="321">
        <f t="shared" ref="BAY4" ca="1" si="550">SUMPRODUCT((BAW3:BAW8=BAW4)*(BAT3:BAT8=BAT4)*(BAR3:BAR8&gt;BAR4))</f>
        <v>0</v>
      </c>
      <c r="BAZ4" s="321">
        <f t="shared" ref="BAZ4" ca="1" si="551">SUMPRODUCT((BAW3:BAW8=BAW4)*(BAT3:BAT8=BAT4)*(BAR3:BAR8=BAR4)*(BAV3:BAV8&gt;BAV4))</f>
        <v>1</v>
      </c>
      <c r="BBA4" s="321">
        <f t="shared" ca="1" si="145"/>
        <v>2</v>
      </c>
      <c r="BBB4" s="321" t="s">
        <v>3</v>
      </c>
      <c r="BBC4" s="321">
        <v>2</v>
      </c>
      <c r="BBD4" s="321"/>
      <c r="BBE4" s="321">
        <f t="shared" ref="BBE4" ca="1" si="552">VLOOKUP(BBF4,BFA4:BFB8,2,FALSE)</f>
        <v>1</v>
      </c>
      <c r="BBF4" s="321" t="str">
        <f t="shared" ref="BBF4:BBF7" si="553">AWH4</f>
        <v>Germany</v>
      </c>
      <c r="BBG4" s="321">
        <f t="shared" ref="BBG4" ca="1" si="554">SUMPRODUCT((BFD3:BFD42=BBF4)*(BFH3:BFH42="W"))+SUMPRODUCT((BFG3:BFG42=BBF4)*(BFI3:BFI42="W"))</f>
        <v>0</v>
      </c>
      <c r="BBH4" s="321">
        <f t="shared" ref="BBH4" ca="1" si="555">SUMPRODUCT((BFD3:BFD42=BBF4)*(BFH3:BFH42="D"))+SUMPRODUCT((BFG3:BFG42=BBF4)*(BFI3:BFI42="D"))</f>
        <v>0</v>
      </c>
      <c r="BBI4" s="321">
        <f t="shared" ref="BBI4" ca="1" si="556">SUMPRODUCT((BFD3:BFD42=BBF4)*(BFH3:BFH42="L"))+SUMPRODUCT((BFG3:BFG42=BBF4)*(BFI3:BFI42="L"))</f>
        <v>0</v>
      </c>
      <c r="BBJ4" s="321">
        <f t="shared" ref="BBJ4" ca="1" si="557">SUMIF(BFD3:BFD60,BBF4,BFE3:BFE60)+SUMIF(BFG3:BFG60,BBF4,BFF3:BFF60)</f>
        <v>0</v>
      </c>
      <c r="BBK4" s="321">
        <f t="shared" ref="BBK4" ca="1" si="558">SUMIF(BFG3:BFG60,BBF4,BFE3:BFE60)+SUMIF(BFD3:BFD60,BBF4,BFF3:BFF60)</f>
        <v>0</v>
      </c>
      <c r="BBL4" s="321">
        <f t="shared" ref="BBL4:BBL7" ca="1" si="559">BBJ4-BBK4+1000</f>
        <v>1000</v>
      </c>
      <c r="BBM4" s="321">
        <f t="shared" ref="BBM4:BBM7" ca="1" si="560">BBG4*3+BBH4*1</f>
        <v>0</v>
      </c>
      <c r="BBN4" s="321">
        <f>AWP4</f>
        <v>54</v>
      </c>
      <c r="BBO4" s="321">
        <f t="shared" ref="BBO4" ca="1" si="561">IF(COUNTIF(BBM4:BBM8,4)&lt;&gt;4,RANK(BBM4,BBM4:BBM8),BBM44)</f>
        <v>1</v>
      </c>
      <c r="BBP4" s="321"/>
      <c r="BBQ4" s="321">
        <f t="shared" ref="BBQ4" ca="1" si="562">SUMPRODUCT((BBO4:BBO7=BBO4)*(BBN4:BBN7&lt;BBN4))+BBO4</f>
        <v>4</v>
      </c>
      <c r="BBR4" s="321" t="str">
        <f t="shared" ref="BBR4" ca="1" si="563">INDEX(BBF4:BBF8,MATCH(1,BBQ4:BBQ8,0),0)</f>
        <v>Switzerland</v>
      </c>
      <c r="BBS4" s="321">
        <f t="shared" ref="BBS4" ca="1" si="564">INDEX(BBO4:BBO8,MATCH(BBR4,BBF4:BBF8,0),0)</f>
        <v>1</v>
      </c>
      <c r="BBT4" s="321" t="str">
        <f t="shared" ref="BBT4" ca="1" si="565">IF(BBS5=1,BBR4,"")</f>
        <v>Switzerland</v>
      </c>
      <c r="BBU4" s="321" t="str">
        <f t="shared" ref="BBU4" ca="1" si="566">IF(BBS6=2,BBR5,"")</f>
        <v/>
      </c>
      <c r="BBV4" s="321" t="str">
        <f t="shared" ref="BBV4" ca="1" si="567">IF(BBS7=3,BBR6,"")</f>
        <v/>
      </c>
      <c r="BBW4" s="321" t="str">
        <f t="shared" ref="BBW4" si="568">IF(BBS8=4,BBR7,"")</f>
        <v/>
      </c>
      <c r="BBX4" s="321"/>
      <c r="BBY4" s="321" t="str">
        <f t="shared" ref="BBY4:BBY7" ca="1" si="569">IF(BBT4&lt;&gt;"",BBT4,"")</f>
        <v>Switzerland</v>
      </c>
      <c r="BBZ4" s="321">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21">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21">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21">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21">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21">
        <f t="shared" ref="BCE4:BCE7" ca="1" si="575">BCC4-BCD4+1000</f>
        <v>1000</v>
      </c>
      <c r="BCF4" s="321">
        <f t="shared" ref="BCF4:BCF7" ca="1" si="576">IF(BBY4&lt;&gt;"",BBZ4*3+BCA4*1,"")</f>
        <v>0</v>
      </c>
      <c r="BCG4" s="321">
        <f t="shared" ref="BCG4" ca="1" si="577">IF(BBY4&lt;&gt;"",VLOOKUP(BBY4,BBF4:BBL40,7,FALSE),"")</f>
        <v>1000</v>
      </c>
      <c r="BCH4" s="321">
        <f t="shared" ref="BCH4" ca="1" si="578">IF(BBY4&lt;&gt;"",VLOOKUP(BBY4,BBF4:BBL40,5,FALSE),"")</f>
        <v>0</v>
      </c>
      <c r="BCI4" s="321">
        <f t="shared" ref="BCI4" ca="1" si="579">IF(BBY4&lt;&gt;"",VLOOKUP(BBY4,BBF4:BBN40,9,FALSE),"")</f>
        <v>34</v>
      </c>
      <c r="BCJ4" s="321">
        <f t="shared" ref="BCJ4:BCJ7" ca="1" si="580">BCF4</f>
        <v>0</v>
      </c>
      <c r="BCK4" s="321">
        <f t="shared" ref="BCK4" ca="1" si="581">IF(BBY4&lt;&gt;"",RANK(BCJ4,BCJ4:BCJ8),"")</f>
        <v>1</v>
      </c>
      <c r="BCL4" s="321">
        <f t="shared" ref="BCL4" ca="1" si="582">IF(BBY4&lt;&gt;"",SUMPRODUCT((BCJ4:BCJ8=BCJ4)*(BCE4:BCE8&gt;BCE4)),"")</f>
        <v>0</v>
      </c>
      <c r="BCM4" s="321">
        <f t="shared" ref="BCM4" ca="1" si="583">IF(BBY4&lt;&gt;"",SUMPRODUCT((BCJ4:BCJ8=BCJ4)*(BCE4:BCE8=BCE4)*(BCC4:BCC8&gt;BCC4)),"")</f>
        <v>0</v>
      </c>
      <c r="BCN4" s="321">
        <f t="shared" ref="BCN4" ca="1" si="584">IF(BBY4&lt;&gt;"",SUMPRODUCT((BCJ4:BCJ8=BCJ4)*(BCE4:BCE8=BCE4)*(BCC4:BCC8=BCC4)*(BCG4:BCG8&gt;BCG4)),"")</f>
        <v>0</v>
      </c>
      <c r="BCO4" s="321">
        <f t="shared" ref="BCO4" ca="1" si="585">IF(BBY4&lt;&gt;"",SUMPRODUCT((BCJ4:BCJ8=BCJ4)*(BCE4:BCE8=BCE4)*(BCC4:BCC8=BCC4)*(BCG4:BCG8=BCG4)*(BCH4:BCH8&gt;BCH4)),"")</f>
        <v>0</v>
      </c>
      <c r="BCP4" s="321">
        <f t="shared" ref="BCP4" ca="1" si="586">IF(BBY4&lt;&gt;"",SUMPRODUCT((BCJ4:BCJ8=BCJ4)*(BCE4:BCE8=BCE4)*(BCC4:BCC8=BCC4)*(BCG4:BCG8=BCG4)*(BCH4:BCH8=BCH4)*(BCI4:BCI8&gt;BCI4)),"")</f>
        <v>3</v>
      </c>
      <c r="BCQ4" s="321">
        <f ca="1">IF(BBY4&lt;&gt;"",IF(BCQ44&lt;&gt;"",IF(BBX43=3,BCQ44,BCQ44+BBX43),SUM(BCK4:BCP4)),"")</f>
        <v>4</v>
      </c>
      <c r="BCR4" s="321" t="str">
        <f t="shared" ref="BCR4" ca="1" si="587">IF(BBY4&lt;&gt;"",INDEX(BBY4:BBY8,MATCH(1,BCQ4:BCQ8,0),0),"")</f>
        <v>Germany</v>
      </c>
      <c r="BCS4" s="321"/>
      <c r="BCT4" s="321"/>
      <c r="BCU4" s="321"/>
      <c r="BCV4" s="321"/>
      <c r="BCW4" s="321"/>
      <c r="BCX4" s="321"/>
      <c r="BCY4" s="321"/>
      <c r="BCZ4" s="321"/>
      <c r="BDA4" s="321"/>
      <c r="BDB4" s="321"/>
      <c r="BDC4" s="321"/>
      <c r="BDD4" s="321"/>
      <c r="BDE4" s="321"/>
      <c r="BDF4" s="321"/>
      <c r="BDG4" s="321"/>
      <c r="BDH4" s="321"/>
      <c r="BDI4" s="321"/>
      <c r="BDJ4" s="321"/>
      <c r="BDK4" s="321"/>
      <c r="BDL4" s="321"/>
      <c r="BDM4" s="321"/>
      <c r="BDN4" s="321"/>
      <c r="BDO4" s="321"/>
      <c r="BDP4" s="321"/>
      <c r="BDQ4" s="321"/>
      <c r="BDR4" s="321"/>
      <c r="BDS4" s="321"/>
      <c r="BDT4" s="321"/>
      <c r="BDU4" s="321"/>
      <c r="BDV4" s="321"/>
      <c r="BDW4" s="321"/>
      <c r="BDX4" s="321"/>
      <c r="BDY4" s="321"/>
      <c r="BDZ4" s="321"/>
      <c r="BEA4" s="321"/>
      <c r="BEB4" s="321"/>
      <c r="BEC4" s="321"/>
      <c r="BED4" s="321"/>
      <c r="BEE4" s="321"/>
      <c r="BEF4" s="321"/>
      <c r="BEG4" s="321"/>
      <c r="BEH4" s="321"/>
      <c r="BEI4" s="321"/>
      <c r="BEJ4" s="321"/>
      <c r="BEK4" s="321"/>
      <c r="BEL4" s="321"/>
      <c r="BEM4" s="321"/>
      <c r="BEN4" s="321"/>
      <c r="BEO4" s="321"/>
      <c r="BEP4" s="321"/>
      <c r="BEQ4" s="321"/>
      <c r="BER4" s="321"/>
      <c r="BES4" s="321"/>
      <c r="BET4" s="321"/>
      <c r="BEU4" s="321"/>
      <c r="BEV4" s="321"/>
      <c r="BEW4" s="321"/>
      <c r="BEX4" s="321"/>
      <c r="BEY4" s="321"/>
      <c r="BEZ4" s="321"/>
      <c r="BFA4" s="321" t="str">
        <f t="shared" ref="BFA4" ca="1" si="588">IF(BCR4&lt;&gt;"",BCR4,BBR4)</f>
        <v>Germany</v>
      </c>
      <c r="BFB4" s="321">
        <v>1</v>
      </c>
      <c r="BFC4" s="321">
        <v>2</v>
      </c>
      <c r="BFD4" s="321" t="str">
        <f t="shared" si="146"/>
        <v>Hungary</v>
      </c>
      <c r="BFE4" s="324">
        <f ca="1">IF(OFFSET('Player Game Board'!P11,0,BFE1)&lt;&gt;"",OFFSET('Player Game Board'!P11,0,BFE1),0)</f>
        <v>0</v>
      </c>
      <c r="BFF4" s="324">
        <f ca="1">IF(OFFSET('Player Game Board'!Q11,0,BFE1)&lt;&gt;"",OFFSET('Player Game Board'!Q11,0,BFE1),0)</f>
        <v>0</v>
      </c>
      <c r="BFG4" s="321" t="str">
        <f t="shared" si="147"/>
        <v>Switzerland</v>
      </c>
      <c r="BFH4" s="321" t="str">
        <f ca="1">IF(AND(OFFSET('Player Game Board'!P11,0,BFE1)&lt;&gt;"",OFFSET('Player Game Board'!Q11,0,BFE1)&lt;&gt;""),IF(BFE4&gt;BFF4,"W",IF(BFE4=BFF4,"D","L")),"")</f>
        <v/>
      </c>
      <c r="BFI4" s="321" t="str">
        <f t="shared" ca="1" si="148"/>
        <v/>
      </c>
      <c r="BFJ4" s="321"/>
      <c r="BFK4" s="321"/>
      <c r="BFL4" s="321" t="str">
        <f t="shared" ref="BFL4" ca="1" si="589">VLOOKUP(3,BBE11:BBF14,2,FALSE)</f>
        <v>Croatia</v>
      </c>
      <c r="BFM4" s="322">
        <f t="shared" ref="BFM4" ca="1" si="590">VLOOKUP(BFL4,BBF4:BBK40,2,FALSE)</f>
        <v>0</v>
      </c>
      <c r="BFN4" s="322">
        <f t="shared" ref="BFN4" ca="1" si="591">VLOOKUP(BFL4,BBF4:BBK40,3,FALSE)</f>
        <v>0</v>
      </c>
      <c r="BFO4" s="322">
        <f t="shared" ref="BFO4" ca="1" si="592">VLOOKUP(BFL4,BBF4:BBK40,4,FALSE)</f>
        <v>0</v>
      </c>
      <c r="BFP4" s="322">
        <f t="shared" ref="BFP4" ca="1" si="593">VLOOKUP(BFL4,BBF4:BBK40,5,FALSE)</f>
        <v>0</v>
      </c>
      <c r="BFQ4" s="322">
        <f t="shared" ref="BFQ4" ca="1" si="594">VLOOKUP(BFL4,BBF4:BBK40,6,FALSE)</f>
        <v>0</v>
      </c>
      <c r="BFR4" s="322">
        <f t="shared" ca="1" si="155"/>
        <v>1000</v>
      </c>
      <c r="BFS4" s="322">
        <f t="shared" ca="1" si="156"/>
        <v>0</v>
      </c>
      <c r="BFT4" s="321">
        <f ca="1">VLOOKUP(BFL4,B4:J40,9,FALSE)</f>
        <v>40</v>
      </c>
      <c r="BFU4" s="321">
        <f t="shared" ref="BFU4" ca="1" si="595">RANK(BFS4,BFS3:BFS8)</f>
        <v>1</v>
      </c>
      <c r="BFV4" s="321">
        <f t="shared" ref="BFV4" ca="1" si="596">SUMPRODUCT((BFU3:BFU8=BFU4)*(BFR3:BFR8&gt;BFR4))</f>
        <v>0</v>
      </c>
      <c r="BFW4" s="321">
        <f t="shared" ref="BFW4" ca="1" si="597">SUMPRODUCT((BFU3:BFU8=BFU4)*(BFR3:BFR8=BFR4)*(BFP3:BFP8&gt;BFP4))</f>
        <v>0</v>
      </c>
      <c r="BFX4" s="321">
        <f t="shared" ref="BFX4" ca="1" si="598">SUMPRODUCT((BFU3:BFU8=BFU4)*(BFR3:BFR8=BFR4)*(BFP3:BFP8=BFP4)*(BFT3:BFT8&gt;BFT4))</f>
        <v>2</v>
      </c>
      <c r="BFY4" s="321">
        <f t="shared" ca="1" si="161"/>
        <v>3</v>
      </c>
      <c r="BFZ4" s="321" t="s">
        <v>3</v>
      </c>
      <c r="BGA4" s="321">
        <v>2</v>
      </c>
      <c r="BGB4" s="321"/>
    </row>
    <row r="5" spans="1:1536" ht="13.8" x14ac:dyDescent="0.3">
      <c r="A5" s="321">
        <f>VLOOKUP(B5,CW4:CX8,2,FALSE)</f>
        <v>4</v>
      </c>
      <c r="B5" s="321" t="str">
        <f>'Language Table'!C20</f>
        <v>Scotland</v>
      </c>
      <c r="C5" s="321">
        <f>SUMPRODUCT((CZ3:CZ42=B5)*(DD3:DD42="W"))+SUMPRODUCT((DC3:DC42=B5)*(DE3:DE42="W"))</f>
        <v>0</v>
      </c>
      <c r="D5" s="321">
        <f>SUMPRODUCT((CZ3:CZ42=B5)*(DD3:DD42="D"))+SUMPRODUCT((DC3:DC42=B5)*(DE3:DE42="D"))</f>
        <v>1</v>
      </c>
      <c r="E5" s="321">
        <f>SUMPRODUCT((CZ3:CZ42=B5)*(DD3:DD42="L"))+SUMPRODUCT((DC3:DC42=B5)*(DE3:DE42="L"))</f>
        <v>2</v>
      </c>
      <c r="F5" s="321">
        <f>SUMIF(CZ3:CZ60,B5,DA3:DA60)+SUMIF(DC3:DC60,B5,DB3:DB60)</f>
        <v>2</v>
      </c>
      <c r="G5" s="321">
        <f>SUMIF(DC3:DC60,B5,DA3:DA60)+SUMIF(CZ3:CZ60,B5,DB3:DB60)</f>
        <v>7</v>
      </c>
      <c r="H5" s="321">
        <f t="shared" ref="H5:H7" si="599">F5-G5+1000</f>
        <v>995</v>
      </c>
      <c r="I5" s="321">
        <f t="shared" ref="I5:I7" si="600">C5*3+D5*1</f>
        <v>1</v>
      </c>
      <c r="J5" s="321">
        <v>43</v>
      </c>
      <c r="K5" s="321">
        <f>IF(COUNTIF(I4:I8,4)&lt;&gt;4,RANK(I5,I4:I8),I45)</f>
        <v>4</v>
      </c>
      <c r="L5" s="321"/>
      <c r="M5" s="321">
        <f>SUMPRODUCT((K4:K7=K5)*(J4:J7&lt;J5))+K5</f>
        <v>4</v>
      </c>
      <c r="N5" s="321" t="str">
        <f>INDEX(B4:B8,MATCH(2,M4:M8,0),0)</f>
        <v>Switzerland</v>
      </c>
      <c r="O5" s="321">
        <f>INDEX(K4:K8,MATCH(N5,B4:B8,0),0)</f>
        <v>2</v>
      </c>
      <c r="P5" s="321" t="str">
        <f>IF(P4&lt;&gt;"",N5,"")</f>
        <v/>
      </c>
      <c r="Q5" s="321" t="str">
        <f>IF(Q4&lt;&gt;"",N6,"")</f>
        <v/>
      </c>
      <c r="R5" s="321" t="str">
        <f>IF(R4&lt;&gt;"",N7,"")</f>
        <v/>
      </c>
      <c r="S5" s="321" t="str">
        <f>IF(S4&lt;&gt;"",N8,"")</f>
        <v/>
      </c>
      <c r="T5" s="321"/>
      <c r="U5" s="321" t="str">
        <f t="shared" ref="U5:U7" si="601">IF(P5&lt;&gt;"",P5,"")</f>
        <v/>
      </c>
      <c r="V5" s="321">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21">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21">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21">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21">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21">
        <f>Y5-Z5+1000</f>
        <v>1000</v>
      </c>
      <c r="AB5" s="321" t="str">
        <f t="shared" ref="AB5:AB7" si="602">IF(U5&lt;&gt;"",V5*3+W5*1,"")</f>
        <v/>
      </c>
      <c r="AC5" s="321" t="str">
        <f>IF(U5&lt;&gt;"",VLOOKUP(U5,B4:H40,7,FALSE),"")</f>
        <v/>
      </c>
      <c r="AD5" s="321" t="str">
        <f>IF(U5&lt;&gt;"",VLOOKUP(U5,B4:H40,5,FALSE),"")</f>
        <v/>
      </c>
      <c r="AE5" s="321" t="str">
        <f>IF(U5&lt;&gt;"",VLOOKUP(U5,B4:J40,9,FALSE),"")</f>
        <v/>
      </c>
      <c r="AF5" s="321" t="str">
        <f t="shared" ref="AF5:AF7" si="603">AB5</f>
        <v/>
      </c>
      <c r="AG5" s="321" t="str">
        <f>IF(U5&lt;&gt;"",RANK(AF5,AF4:AF8),"")</f>
        <v/>
      </c>
      <c r="AH5" s="321" t="str">
        <f>IF(U5&lt;&gt;"",SUMPRODUCT((AF4:AF8=AF5)*(AA4:AA8&gt;AA5)),"")</f>
        <v/>
      </c>
      <c r="AI5" s="321" t="str">
        <f>IF(U5&lt;&gt;"",SUMPRODUCT((AF4:AF8=AF5)*(AA4:AA8=AA5)*(Y4:Y8&gt;Y5)),"")</f>
        <v/>
      </c>
      <c r="AJ5" s="321" t="str">
        <f>IF(U5&lt;&gt;"",SUMPRODUCT((AF4:AF8=AF5)*(AA4:AA8=AA5)*(Y4:Y8=Y5)*(AC4:AC8&gt;AC5)),"")</f>
        <v/>
      </c>
      <c r="AK5" s="321" t="str">
        <f>IF(U5&lt;&gt;"",SUMPRODUCT((AF4:AF8=AF5)*(AA4:AA8=AA5)*(Y4:Y8=Y5)*(AC4:AC8=AC5)*(AD4:AD8&gt;AD5)),"")</f>
        <v/>
      </c>
      <c r="AL5" s="321" t="str">
        <f>IF(U5&lt;&gt;"",SUMPRODUCT((AF4:AF8=AF5)*(AA4:AA8=AA5)*(Y4:Y8=Y5)*(AC4:AC8=AC5)*(AD4:AD8=AD5)*(AE4:AE8&gt;AE5)),"")</f>
        <v/>
      </c>
      <c r="AM5" s="321" t="str">
        <f>IF(U5&lt;&gt;"",IF(AM45&lt;&gt;"",IF(T43=3,AM45,AM45+T43),SUM(AG5:AL5)),"")</f>
        <v/>
      </c>
      <c r="AN5" s="321" t="str">
        <f>IF(U5&lt;&gt;"",INDEX(U4:U8,MATCH(2,AM4:AM8,0),0),"")</f>
        <v/>
      </c>
      <c r="AO5" s="321" t="str">
        <f>IF(Q4&lt;&gt;"",Q4,"")</f>
        <v/>
      </c>
      <c r="AP5" s="321">
        <f>SUMPRODUCT((CZ3:CZ42=AO5)*(DC3:DC42=AO6)*(DD3:DD42="W"))+SUMPRODUCT((CZ3:CZ42=AO5)*(DC3:DC42=AO7)*(DD3:DD42="W"))+SUMPRODUCT((CZ3:CZ42=AO5)*(DC3:DC42=AO8)*(DD3:DD42="W"))+SUMPRODUCT((CZ3:CZ42=AO6)*(DC3:DC42=AO5)*(DE3:DE42="W"))+SUMPRODUCT((CZ3:CZ42=AO7)*(DC3:DC42=AO5)*(DE3:DE42="W"))+SUMPRODUCT((CZ3:CZ42=AO8)*(DC3:DC42=AO5)*(DE3:DE42="W"))</f>
        <v>0</v>
      </c>
      <c r="AQ5" s="321">
        <f>SUMPRODUCT((CZ3:CZ42=AO5)*(DC3:DC42=AO6)*(DD3:DD42="D"))+SUMPRODUCT((CZ3:CZ42=AO5)*(DC3:DC42=AO7)*(DD3:DD42="D"))+SUMPRODUCT((CZ3:CZ42=AO5)*(DC3:DC42=AO8)*(DD3:DD42="D"))+SUMPRODUCT((CZ3:CZ42=AO6)*(DC3:DC42=AO5)*(DD3:DD42="D"))+SUMPRODUCT((CZ3:CZ42=AO7)*(DC3:DC42=AO5)*(DD3:DD42="D"))+SUMPRODUCT((CZ3:CZ42=AO8)*(DC3:DC42=AO5)*(DD3:DD42="D"))</f>
        <v>0</v>
      </c>
      <c r="AR5" s="321">
        <f>SUMPRODUCT((CZ3:CZ42=AO5)*(DC3:DC42=AO6)*(DD3:DD42="L"))+SUMPRODUCT((CZ3:CZ42=AO5)*(DC3:DC42=AO7)*(DD3:DD42="L"))+SUMPRODUCT((CZ3:CZ42=AO5)*(DC3:DC42=AO8)*(DD3:DD42="L"))+SUMPRODUCT((CZ3:CZ42=AO6)*(DC3:DC42=AO5)*(DE3:DE42="L"))+SUMPRODUCT((CZ3:CZ42=AO7)*(DC3:DC42=AO5)*(DE3:DE42="L"))+SUMPRODUCT((CZ3:CZ42=AO8)*(DC3:DC42=AO5)*(DE3:DE42="L"))</f>
        <v>0</v>
      </c>
      <c r="AS5" s="321">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21">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21">
        <f>AS5-AT5+1000</f>
        <v>1000</v>
      </c>
      <c r="AV5" s="321" t="str">
        <f t="shared" ref="AV5:AV7" si="604">IF(AO5&lt;&gt;"",AP5*3+AQ5*1,"")</f>
        <v/>
      </c>
      <c r="AW5" s="321" t="str">
        <f>IF(AO5&lt;&gt;"",VLOOKUP(AO5,B4:H40,7,FALSE),"")</f>
        <v/>
      </c>
      <c r="AX5" s="321" t="str">
        <f>IF(AO5&lt;&gt;"",VLOOKUP(AO5,B4:H40,5,FALSE),"")</f>
        <v/>
      </c>
      <c r="AY5" s="321" t="str">
        <f>IF(AO5&lt;&gt;"",VLOOKUP(AO5,B4:J40,9,FALSE),"")</f>
        <v/>
      </c>
      <c r="AZ5" s="321" t="str">
        <f t="shared" ref="AZ5:AZ7" si="605">AV5</f>
        <v/>
      </c>
      <c r="BA5" s="321" t="str">
        <f>IF(AO5&lt;&gt;"",RANK(AZ5,AZ4:AZ8),"")</f>
        <v/>
      </c>
      <c r="BB5" s="321" t="str">
        <f>IF(AO5&lt;&gt;"",SUMPRODUCT((AZ4:AZ8=AZ5)*(AU4:AU8&gt;AU5)),"")</f>
        <v/>
      </c>
      <c r="BC5" s="321" t="str">
        <f>IF(AO5&lt;&gt;"",SUMPRODUCT((AZ4:AZ8=AZ5)*(AU4:AU8=AU5)*(AS4:AS8&gt;AS5)),"")</f>
        <v/>
      </c>
      <c r="BD5" s="321" t="str">
        <f>IF(AO5&lt;&gt;"",SUMPRODUCT((AZ4:AZ8=AZ5)*(AU4:AU8=AU5)*(AS4:AS8=AS5)*(AW4:AW8&gt;AW5)),"")</f>
        <v/>
      </c>
      <c r="BE5" s="321" t="str">
        <f>IF(AO5&lt;&gt;"",SUMPRODUCT((AZ4:AZ8=AZ5)*(AU4:AU8=AU5)*(AS4:AS8=AS5)*(AW4:AW8=AW5)*(AX4:AX8&gt;AX5)),"")</f>
        <v/>
      </c>
      <c r="BF5" s="321" t="str">
        <f>IF(AO5&lt;&gt;"",SUMPRODUCT((AZ4:AZ8=AZ5)*(AU4:AU8=AU5)*(AS4:AS8=AS5)*(AW4:AW8=AW5)*(AX4:AX8=AX5)*(AY4:AY8&gt;AY5)),"")</f>
        <v/>
      </c>
      <c r="BG5" s="321" t="str">
        <f>IF(AO5&lt;&gt;"",IF(BG45&lt;&gt;"",IF(AN43=3,BG45,BG45+AN43),SUM(BA5:BF5)+1),"")</f>
        <v/>
      </c>
      <c r="BH5" s="321" t="str">
        <f>IF(AO5&lt;&gt;"",INDEX(AO5:AO8,MATCH(2,BG5:BG8,0),0),"")</f>
        <v/>
      </c>
      <c r="BI5" s="321"/>
      <c r="BJ5" s="321"/>
      <c r="BK5" s="321"/>
      <c r="BL5" s="321"/>
      <c r="BM5" s="321"/>
      <c r="BN5" s="321"/>
      <c r="BO5" s="321"/>
      <c r="BP5" s="321"/>
      <c r="BQ5" s="321"/>
      <c r="BR5" s="321"/>
      <c r="BS5" s="321"/>
      <c r="BT5" s="321"/>
      <c r="BU5" s="321"/>
      <c r="BV5" s="321"/>
      <c r="BW5" s="321"/>
      <c r="BX5" s="321"/>
      <c r="BY5" s="321"/>
      <c r="BZ5" s="321"/>
      <c r="CA5" s="321"/>
      <c r="CB5" s="321"/>
      <c r="CC5" s="321"/>
      <c r="CD5" s="321"/>
      <c r="CE5" s="321"/>
      <c r="CF5" s="321"/>
      <c r="CG5" s="321"/>
      <c r="CH5" s="321"/>
      <c r="CI5" s="321"/>
      <c r="CJ5" s="321"/>
      <c r="CK5" s="321"/>
      <c r="CL5" s="321"/>
      <c r="CM5" s="321"/>
      <c r="CN5" s="321"/>
      <c r="CO5" s="321"/>
      <c r="CP5" s="321"/>
      <c r="CQ5" s="321"/>
      <c r="CR5" s="321"/>
      <c r="CS5" s="321"/>
      <c r="CT5" s="321"/>
      <c r="CU5" s="321"/>
      <c r="CV5" s="321"/>
      <c r="CW5" s="321" t="str">
        <f>IF(BH5&lt;&gt;"",BH5,IF(AN5&lt;&gt;"",AN5,N5))</f>
        <v>Switzerland</v>
      </c>
      <c r="CX5" s="321">
        <v>2</v>
      </c>
      <c r="CY5" s="321">
        <v>3</v>
      </c>
      <c r="CZ5" s="321" t="str">
        <f>Matches!G10</f>
        <v>Spain</v>
      </c>
      <c r="DA5" s="321">
        <f>IF(AND(Matches!H10&lt;&gt;"",Matches!I10&lt;&gt;""),Matches!H10,0)</f>
        <v>3</v>
      </c>
      <c r="DB5" s="321">
        <f>IF(AND(Matches!I10&lt;&gt;"",Matches!H10&lt;&gt;""),Matches!I10,0)</f>
        <v>0</v>
      </c>
      <c r="DC5" s="321" t="str">
        <f>Matches!J10</f>
        <v>Croatia</v>
      </c>
      <c r="DD5" s="321" t="str">
        <f>IF(AND(Matches!H10&lt;&gt;"",Matches!I10&lt;&gt;""),IF(DA5&gt;DB5,"W",IF(DA5=DB5,"D","L")),"")</f>
        <v>W</v>
      </c>
      <c r="DE5" s="321" t="str">
        <f t="shared" si="162"/>
        <v>L</v>
      </c>
      <c r="DF5" s="321"/>
      <c r="DG5" s="321"/>
      <c r="DH5" s="321" t="str">
        <f>Matches!P19</f>
        <v>Slovenia</v>
      </c>
      <c r="DI5" s="322">
        <f>Matches!U19</f>
        <v>0</v>
      </c>
      <c r="DJ5" s="322">
        <f>Matches!V19</f>
        <v>3</v>
      </c>
      <c r="DK5" s="322">
        <f>Matches!W19</f>
        <v>0</v>
      </c>
      <c r="DL5" s="322">
        <f>Matches!X19</f>
        <v>2</v>
      </c>
      <c r="DM5" s="322">
        <f>Matches!Z19</f>
        <v>2</v>
      </c>
      <c r="DN5" s="322">
        <f>Matches!AA19</f>
        <v>0</v>
      </c>
      <c r="DO5" s="322">
        <f>Matches!AB19</f>
        <v>3</v>
      </c>
      <c r="DP5" s="321">
        <f>VLOOKUP(DH5,B4:J40,9,FALSE)</f>
        <v>39</v>
      </c>
      <c r="DQ5" s="321">
        <f>RANK(DO5,DO3:DO8)</f>
        <v>4</v>
      </c>
      <c r="DR5" s="321">
        <f>SUMPRODUCT((DQ3:DQ8=DQ5)*(DN3:DN8&gt;DN5))</f>
        <v>0</v>
      </c>
      <c r="DS5" s="321">
        <f>SUMPRODUCT((DQ3:DQ8=DQ5)*(DN3:DN8=DN5)*(DL3:DL8&gt;DL5))</f>
        <v>0</v>
      </c>
      <c r="DT5" s="321">
        <f>SUMPRODUCT((DQ3:DQ8=DQ5)*(DN3:DN8=DN5)*(DL3:DL8=DL5)*(DP3:DP8&gt;DP5))</f>
        <v>0</v>
      </c>
      <c r="DU5" s="321">
        <f t="shared" si="163"/>
        <v>4</v>
      </c>
      <c r="DV5" s="321" t="s">
        <v>4</v>
      </c>
      <c r="DW5" s="321">
        <v>3</v>
      </c>
      <c r="DX5" s="321"/>
      <c r="DY5" s="321">
        <f ca="1">VLOOKUP(DZ5,HU4:HV8,2,FALSE)</f>
        <v>3</v>
      </c>
      <c r="DZ5" s="321" t="str">
        <f t="shared" ref="DZ5:DZ7" si="606">B5</f>
        <v>Scotland</v>
      </c>
      <c r="EA5" s="321">
        <f ca="1">SUMPRODUCT((HX3:HX42=DZ5)*(IB3:IB42="W"))+SUMPRODUCT((IA3:IA42=DZ5)*(IC3:IC42="W"))</f>
        <v>1</v>
      </c>
      <c r="EB5" s="321">
        <f ca="1">SUMPRODUCT((HX3:HX42=DZ5)*(IB3:IB42="D"))+SUMPRODUCT((IA3:IA42=DZ5)*(IC3:IC42="D"))</f>
        <v>1</v>
      </c>
      <c r="EC5" s="321">
        <f ca="1">SUMPRODUCT((HX3:HX42=DZ5)*(IB3:IB42="L"))+SUMPRODUCT((IA3:IA42=DZ5)*(IC3:IC42="L"))</f>
        <v>1</v>
      </c>
      <c r="ED5" s="321">
        <f ca="1">SUMIF(HX3:HX60,DZ5,HY3:HY60)+SUMIF(IA3:IA60,DZ5,HZ3:HZ60)</f>
        <v>3</v>
      </c>
      <c r="EE5" s="321">
        <f ca="1">SUMIF(IA3:IA60,DZ5,HY3:HY60)+SUMIF(HX3:HX60,DZ5,HZ3:HZ60)</f>
        <v>4</v>
      </c>
      <c r="EF5" s="321">
        <f t="shared" ref="EF5:EF7" ca="1" si="607">ED5-EE5+1000</f>
        <v>999</v>
      </c>
      <c r="EG5" s="321">
        <f t="shared" ref="EG5:EG7" ca="1" si="608">EA5*3+EB5*1</f>
        <v>4</v>
      </c>
      <c r="EH5" s="321">
        <f t="shared" ref="EH5:EH40" si="609">J5</f>
        <v>43</v>
      </c>
      <c r="EI5" s="321">
        <f ca="1">IF(COUNTIF(EG4:EG8,4)&lt;&gt;4,RANK(EG5,EG4:EG8),EG45)</f>
        <v>2</v>
      </c>
      <c r="EJ5" s="321"/>
      <c r="EK5" s="321">
        <f ca="1">SUMPRODUCT((EI4:EI7=EI5)*(EH4:EH7&lt;EH5))+EI5</f>
        <v>3</v>
      </c>
      <c r="EL5" s="321" t="str">
        <f ca="1">INDEX(DZ4:DZ8,MATCH(2,EK4:EK8,0),0)</f>
        <v>Switzerland</v>
      </c>
      <c r="EM5" s="321">
        <f ca="1">INDEX(EI4:EI8,MATCH(EL5,DZ4:DZ8,0),0)</f>
        <v>2</v>
      </c>
      <c r="EN5" s="321" t="str">
        <f ca="1">IF(EN4&lt;&gt;"",EL5,"")</f>
        <v/>
      </c>
      <c r="EO5" s="321" t="str">
        <f ca="1">IF(EO4&lt;&gt;"",EL6,"")</f>
        <v>Scotland</v>
      </c>
      <c r="EP5" s="321" t="str">
        <f ca="1">IF(EP4&lt;&gt;"",EL7,"")</f>
        <v/>
      </c>
      <c r="EQ5" s="321" t="str">
        <f>IF(EQ4&lt;&gt;"",EL8,"")</f>
        <v/>
      </c>
      <c r="ER5" s="321"/>
      <c r="ES5" s="321" t="str">
        <f t="shared" ref="ES5:ES7" ca="1" si="610">IF(EN5&lt;&gt;"",EN5,"")</f>
        <v/>
      </c>
      <c r="ET5" s="321">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21">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21">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21">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21">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21">
        <f ca="1">EW5-EX5+1000</f>
        <v>1000</v>
      </c>
      <c r="EZ5" s="321" t="str">
        <f t="shared" ref="EZ5:EZ7" ca="1" si="611">IF(ES5&lt;&gt;"",ET5*3+EU5*1,"")</f>
        <v/>
      </c>
      <c r="FA5" s="321" t="str">
        <f ca="1">IF(ES5&lt;&gt;"",VLOOKUP(ES5,DZ4:EF40,7,FALSE),"")</f>
        <v/>
      </c>
      <c r="FB5" s="321" t="str">
        <f ca="1">IF(ES5&lt;&gt;"",VLOOKUP(ES5,DZ4:EF40,5,FALSE),"")</f>
        <v/>
      </c>
      <c r="FC5" s="321" t="str">
        <f ca="1">IF(ES5&lt;&gt;"",VLOOKUP(ES5,DZ4:EH40,9,FALSE),"")</f>
        <v/>
      </c>
      <c r="FD5" s="321" t="str">
        <f t="shared" ref="FD5:FD7" ca="1" si="612">EZ5</f>
        <v/>
      </c>
      <c r="FE5" s="321" t="str">
        <f ca="1">IF(ES5&lt;&gt;"",RANK(FD5,FD4:FD8),"")</f>
        <v/>
      </c>
      <c r="FF5" s="321" t="str">
        <f ca="1">IF(ES5&lt;&gt;"",SUMPRODUCT((FD4:FD8=FD5)*(EY4:EY8&gt;EY5)),"")</f>
        <v/>
      </c>
      <c r="FG5" s="321" t="str">
        <f ca="1">IF(ES5&lt;&gt;"",SUMPRODUCT((FD4:FD8=FD5)*(EY4:EY8=EY5)*(EW4:EW8&gt;EW5)),"")</f>
        <v/>
      </c>
      <c r="FH5" s="321" t="str">
        <f ca="1">IF(ES5&lt;&gt;"",SUMPRODUCT((FD4:FD8=FD5)*(EY4:EY8=EY5)*(EW4:EW8=EW5)*(FA4:FA8&gt;FA5)),"")</f>
        <v/>
      </c>
      <c r="FI5" s="321" t="str">
        <f ca="1">IF(ES5&lt;&gt;"",SUMPRODUCT((FD4:FD8=FD5)*(EY4:EY8=EY5)*(EW4:EW8=EW5)*(FA4:FA8=FA5)*(FB4:FB8&gt;FB5)),"")</f>
        <v/>
      </c>
      <c r="FJ5" s="321" t="str">
        <f ca="1">IF(ES5&lt;&gt;"",SUMPRODUCT((FD4:FD8=FD5)*(EY4:EY8=EY5)*(EW4:EW8=EW5)*(FA4:FA8=FA5)*(FB4:FB8=FB5)*(FC4:FC8&gt;FC5)),"")</f>
        <v/>
      </c>
      <c r="FK5" s="321" t="str">
        <f ca="1">IF(ES5&lt;&gt;"",IF(FK45&lt;&gt;"",IF(ER43=3,FK45,FK45+ER43),SUM(FE5:FJ5)),"")</f>
        <v/>
      </c>
      <c r="FL5" s="321" t="str">
        <f ca="1">IF(ES5&lt;&gt;"",INDEX(ES4:ES8,MATCH(2,FK4:FK8,0),0),"")</f>
        <v/>
      </c>
      <c r="FM5" s="321" t="str">
        <f ca="1">IF(EO4&lt;&gt;"",EO4,"")</f>
        <v>Switzerland</v>
      </c>
      <c r="FN5" s="321">
        <f ca="1">SUMPRODUCT((HX3:HX42=FM5)*(IA3:IA42=FM6)*(IB3:IB42="W"))+SUMPRODUCT((HX3:HX42=FM5)*(IA3:IA42=FM7)*(IB3:IB42="W"))+SUMPRODUCT((HX3:HX42=FM5)*(IA3:IA42=FM8)*(IB3:IB42="W"))+SUMPRODUCT((HX3:HX42=FM6)*(IA3:IA42=FM5)*(IC3:IC42="W"))+SUMPRODUCT((HX3:HX42=FM7)*(IA3:IA42=FM5)*(IC3:IC42="W"))+SUMPRODUCT((HX3:HX42=FM8)*(IA3:IA42=FM5)*(IC3:IC42="W"))</f>
        <v>0</v>
      </c>
      <c r="FO5" s="321">
        <f ca="1">SUMPRODUCT((HX3:HX42=FM5)*(IA3:IA42=FM6)*(IB3:IB42="D"))+SUMPRODUCT((HX3:HX42=FM5)*(IA3:IA42=FM7)*(IB3:IB42="D"))+SUMPRODUCT((HX3:HX42=FM5)*(IA3:IA42=FM8)*(IB3:IB42="D"))+SUMPRODUCT((HX3:HX42=FM6)*(IA3:IA42=FM5)*(IB3:IB42="D"))+SUMPRODUCT((HX3:HX42=FM7)*(IA3:IA42=FM5)*(IB3:IB42="D"))+SUMPRODUCT((HX3:HX42=FM8)*(IA3:IA42=FM5)*(IB3:IB42="D"))</f>
        <v>1</v>
      </c>
      <c r="FP5" s="321">
        <f ca="1">SUMPRODUCT((HX3:HX42=FM5)*(IA3:IA42=FM6)*(IB3:IB42="L"))+SUMPRODUCT((HX3:HX42=FM5)*(IA3:IA42=FM7)*(IB3:IB42="L"))+SUMPRODUCT((HX3:HX42=FM5)*(IA3:IA42=FM8)*(IB3:IB42="L"))+SUMPRODUCT((HX3:HX42=FM6)*(IA3:IA42=FM5)*(IC3:IC42="L"))+SUMPRODUCT((HX3:HX42=FM7)*(IA3:IA42=FM5)*(IC3:IC42="L"))+SUMPRODUCT((HX3:HX42=FM8)*(IA3:IA42=FM5)*(IC3:IC42="L"))</f>
        <v>0</v>
      </c>
      <c r="FQ5" s="321">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21">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21">
        <f ca="1">FQ5-FR5+1000</f>
        <v>1000</v>
      </c>
      <c r="FT5" s="321">
        <f t="shared" ref="FT5:FT7" ca="1" si="613">IF(FM5&lt;&gt;"",FN5*3+FO5*1,"")</f>
        <v>1</v>
      </c>
      <c r="FU5" s="321">
        <f ca="1">IF(FM5&lt;&gt;"",VLOOKUP(FM5,DZ4:EF40,7,FALSE),"")</f>
        <v>999</v>
      </c>
      <c r="FV5" s="321">
        <f ca="1">IF(FM5&lt;&gt;"",VLOOKUP(FM5,DZ4:EF40,5,FALSE),"")</f>
        <v>4</v>
      </c>
      <c r="FW5" s="321">
        <f ca="1">IF(FM5&lt;&gt;"",VLOOKUP(FM5,DZ4:EH40,9,FALSE),"")</f>
        <v>34</v>
      </c>
      <c r="FX5" s="321">
        <f t="shared" ref="FX5:FX7" ca="1" si="614">FT5</f>
        <v>1</v>
      </c>
      <c r="FY5" s="321">
        <f ca="1">IF(FM5&lt;&gt;"",RANK(FX5,FX4:FX8),"")</f>
        <v>1</v>
      </c>
      <c r="FZ5" s="321">
        <f ca="1">IF(FM5&lt;&gt;"",SUMPRODUCT((FX4:FX8=FX5)*(FS4:FS8&gt;FS5)),"")</f>
        <v>0</v>
      </c>
      <c r="GA5" s="321">
        <f ca="1">IF(FM5&lt;&gt;"",SUMPRODUCT((FX4:FX8=FX5)*(FS4:FS8=FS5)*(FQ4:FQ8&gt;FQ5)),"")</f>
        <v>0</v>
      </c>
      <c r="GB5" s="321">
        <f ca="1">IF(FM5&lt;&gt;"",SUMPRODUCT((FX4:FX8=FX5)*(FS4:FS8=FS5)*(FQ4:FQ8=FQ5)*(FU4:FU8&gt;FU5)),"")</f>
        <v>0</v>
      </c>
      <c r="GC5" s="321">
        <f ca="1">IF(FM5&lt;&gt;"",SUMPRODUCT((FX4:FX8=FX5)*(FS4:FS8=FS5)*(FQ4:FQ8=FQ5)*(FU4:FU8=FU5)*(FV4:FV8&gt;FV5)),"")</f>
        <v>0</v>
      </c>
      <c r="GD5" s="321">
        <f ca="1">IF(FM5&lt;&gt;"",SUMPRODUCT((FX4:FX8=FX5)*(FS4:FS8=FS5)*(FQ4:FQ8=FQ5)*(FU4:FU8=FU5)*(FV4:FV8=FV5)*(FW4:FW8&gt;FW5)),"")</f>
        <v>0</v>
      </c>
      <c r="GE5" s="321">
        <f ca="1">IF(FM5&lt;&gt;"",IF(GE45&lt;&gt;"",IF(FL43=3,GE45,GE45+FL43),SUM(FY5:GD5)+1),"")</f>
        <v>2</v>
      </c>
      <c r="GF5" s="321" t="str">
        <f ca="1">IF(FM5&lt;&gt;"",INDEX(FM5:FM8,MATCH(2,GE5:GE8,0),0),"")</f>
        <v>Switzerland</v>
      </c>
      <c r="GG5" s="321"/>
      <c r="GH5" s="321"/>
      <c r="GI5" s="321"/>
      <c r="GJ5" s="321"/>
      <c r="GK5" s="321"/>
      <c r="GL5" s="321"/>
      <c r="GM5" s="321"/>
      <c r="GN5" s="321"/>
      <c r="GO5" s="321"/>
      <c r="GP5" s="321"/>
      <c r="GQ5" s="321"/>
      <c r="GR5" s="321"/>
      <c r="GS5" s="321"/>
      <c r="GT5" s="321"/>
      <c r="GU5" s="321"/>
      <c r="GV5" s="321"/>
      <c r="GW5" s="321"/>
      <c r="GX5" s="321"/>
      <c r="GY5" s="321"/>
      <c r="GZ5" s="321"/>
      <c r="HA5" s="321"/>
      <c r="HB5" s="321"/>
      <c r="HC5" s="321"/>
      <c r="HD5" s="321"/>
      <c r="HE5" s="321"/>
      <c r="HF5" s="321"/>
      <c r="HG5" s="321"/>
      <c r="HH5" s="321"/>
      <c r="HI5" s="321"/>
      <c r="HJ5" s="321"/>
      <c r="HK5" s="321"/>
      <c r="HL5" s="321"/>
      <c r="HM5" s="321"/>
      <c r="HN5" s="321"/>
      <c r="HO5" s="321"/>
      <c r="HP5" s="321"/>
      <c r="HQ5" s="321"/>
      <c r="HR5" s="321"/>
      <c r="HS5" s="321"/>
      <c r="HT5" s="321"/>
      <c r="HU5" s="321" t="str">
        <f ca="1">IF(GF5&lt;&gt;"",GF5,IF(FL5&lt;&gt;"",FL5,EL5))</f>
        <v>Switzerland</v>
      </c>
      <c r="HV5" s="321">
        <v>2</v>
      </c>
      <c r="HW5" s="321">
        <v>3</v>
      </c>
      <c r="HX5" s="321" t="str">
        <f t="shared" si="164"/>
        <v>Spain</v>
      </c>
      <c r="HY5" s="324">
        <f ca="1">IF(OFFSET('Player Game Board'!P12,0,HY1)&lt;&gt;"",OFFSET('Player Game Board'!P12,0,HY1),0)</f>
        <v>2</v>
      </c>
      <c r="HZ5" s="324">
        <f ca="1">IF(OFFSET('Player Game Board'!Q12,0,HY1)&lt;&gt;"",OFFSET('Player Game Board'!Q12,0,HY1),0)</f>
        <v>1</v>
      </c>
      <c r="IA5" s="321" t="str">
        <f t="shared" si="165"/>
        <v>Croatia</v>
      </c>
      <c r="IB5" s="321" t="str">
        <f ca="1">IF(AND(OFFSET('Player Game Board'!P12,0,HY1)&lt;&gt;"",OFFSET('Player Game Board'!Q12,0,HY1)&lt;&gt;""),IF(HY5&gt;HZ5,"W",IF(HY5=HZ5,"D","L")),"")</f>
        <v>W</v>
      </c>
      <c r="IC5" s="321" t="str">
        <f t="shared" ca="1" si="166"/>
        <v>L</v>
      </c>
      <c r="ID5" s="321"/>
      <c r="IE5" s="321"/>
      <c r="IF5" s="321" t="str">
        <f ca="1">VLOOKUP(3,DY18:DZ21,2,FALSE)</f>
        <v>Serbia</v>
      </c>
      <c r="IG5" s="322">
        <f ca="1">VLOOKUP(IF5,DZ4:EE40,2,FALSE)</f>
        <v>1</v>
      </c>
      <c r="IH5" s="322">
        <f ca="1">VLOOKUP(IF5,DZ4:EE40,3,FALSE)</f>
        <v>0</v>
      </c>
      <c r="II5" s="322">
        <f ca="1">VLOOKUP(IF5,DZ4:EE40,4,FALSE)</f>
        <v>2</v>
      </c>
      <c r="IJ5" s="322">
        <f ca="1">VLOOKUP(IF5,DZ4:EE40,5,FALSE)</f>
        <v>3</v>
      </c>
      <c r="IK5" s="322">
        <f ca="1">VLOOKUP(IF5,DZ4:EE40,6,FALSE)</f>
        <v>4</v>
      </c>
      <c r="IL5" s="322">
        <f t="shared" ca="1" si="167"/>
        <v>999</v>
      </c>
      <c r="IM5" s="322">
        <f t="shared" ca="1" si="168"/>
        <v>3</v>
      </c>
      <c r="IN5" s="321">
        <f ca="1">VLOOKUP(IF5,B4:J40,9,FALSE)</f>
        <v>35</v>
      </c>
      <c r="IO5" s="321">
        <f ca="1">RANK(IM5,IM3:IM8)</f>
        <v>4</v>
      </c>
      <c r="IP5" s="321">
        <f ca="1">SUMPRODUCT((IO3:IO8=IO5)*(IL3:IL8&gt;IL5))</f>
        <v>0</v>
      </c>
      <c r="IQ5" s="321">
        <f ca="1">SUMPRODUCT((IO3:IO8=IO5)*(IL3:IL8=IL5)*(IJ3:IJ8&gt;IJ5))</f>
        <v>0</v>
      </c>
      <c r="IR5" s="321">
        <f ca="1">SUMPRODUCT((IO3:IO8=IO5)*(IL3:IL8=IL5)*(IJ3:IJ8=IJ5)*(IN3:IN8&gt;IN5))</f>
        <v>0</v>
      </c>
      <c r="IS5" s="321">
        <f t="shared" ca="1" si="169"/>
        <v>4</v>
      </c>
      <c r="IT5" s="321" t="s">
        <v>4</v>
      </c>
      <c r="IU5" s="321">
        <v>3</v>
      </c>
      <c r="IV5" s="321"/>
      <c r="IW5" s="321">
        <f ca="1">VLOOKUP(IX5,MS4:MT8,2,FALSE)</f>
        <v>2</v>
      </c>
      <c r="IX5" s="321" t="str">
        <f t="shared" ref="IX5:IX7" si="615">DZ5</f>
        <v>Scotland</v>
      </c>
      <c r="IY5" s="321">
        <f ca="1">SUMPRODUCT((MV3:MV42=IX5)*(MZ3:MZ42="W"))+SUMPRODUCT((MY3:MY42=IX5)*(NA3:NA42="W"))</f>
        <v>1</v>
      </c>
      <c r="IZ5" s="321">
        <f ca="1">SUMPRODUCT((MV3:MV42=IX5)*(MZ3:MZ42="D"))+SUMPRODUCT((MY3:MY42=IX5)*(NA3:NA42="D"))</f>
        <v>1</v>
      </c>
      <c r="JA5" s="321">
        <f ca="1">SUMPRODUCT((MV3:MV42=IX5)*(MZ3:MZ42="L"))+SUMPRODUCT((MY3:MY42=IX5)*(NA3:NA42="L"))</f>
        <v>1</v>
      </c>
      <c r="JB5" s="321">
        <f ca="1">SUMIF(MV3:MV60,IX5,MW3:MW60)+SUMIF(MY3:MY60,IX5,MX3:MX60)</f>
        <v>4</v>
      </c>
      <c r="JC5" s="321">
        <f ca="1">SUMIF(MY3:MY60,IX5,MW3:MW60)+SUMIF(MV3:MV60,IX5,MX3:MX60)</f>
        <v>4</v>
      </c>
      <c r="JD5" s="321">
        <f t="shared" ref="JD5:JD7" ca="1" si="616">JB5-JC5+1000</f>
        <v>1000</v>
      </c>
      <c r="JE5" s="321">
        <f t="shared" ref="JE5:JE7" ca="1" si="617">IY5*3+IZ5*1</f>
        <v>4</v>
      </c>
      <c r="JF5" s="321">
        <f t="shared" ref="JF5:JF40" si="618">EH5</f>
        <v>43</v>
      </c>
      <c r="JG5" s="321">
        <f ca="1">IF(COUNTIF(JE4:JE8,4)&lt;&gt;4,RANK(JE5,JE4:JE8),JE45)</f>
        <v>2</v>
      </c>
      <c r="JH5" s="321"/>
      <c r="JI5" s="321">
        <f ca="1">SUMPRODUCT((JG4:JG7=JG5)*(JF4:JF7&lt;JF5))+JG5</f>
        <v>2</v>
      </c>
      <c r="JJ5" s="321" t="str">
        <f ca="1">INDEX(IX4:IX8,MATCH(2,JI4:JI8,0),0)</f>
        <v>Scotland</v>
      </c>
      <c r="JK5" s="321">
        <f ca="1">INDEX(JG4:JG8,MATCH(JJ5,IX4:IX8,0),0)</f>
        <v>2</v>
      </c>
      <c r="JL5" s="321" t="str">
        <f ca="1">IF(JL4&lt;&gt;"",JJ5,"")</f>
        <v/>
      </c>
      <c r="JM5" s="321" t="str">
        <f ca="1">IF(JM4&lt;&gt;"",JJ6,"")</f>
        <v/>
      </c>
      <c r="JN5" s="321" t="str">
        <f ca="1">IF(JN4&lt;&gt;"",JJ7,"")</f>
        <v/>
      </c>
      <c r="JO5" s="321" t="str">
        <f>IF(JO4&lt;&gt;"",JJ8,"")</f>
        <v/>
      </c>
      <c r="JP5" s="321"/>
      <c r="JQ5" s="321" t="str">
        <f t="shared" ref="JQ5:JQ7" ca="1" si="619">IF(JL5&lt;&gt;"",JL5,"")</f>
        <v/>
      </c>
      <c r="JR5" s="321">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21">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21">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21">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21">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21">
        <f ca="1">JU5-JV5+1000</f>
        <v>1000</v>
      </c>
      <c r="JX5" s="321" t="str">
        <f t="shared" ref="JX5:JX7" ca="1" si="620">IF(JQ5&lt;&gt;"",JR5*3+JS5*1,"")</f>
        <v/>
      </c>
      <c r="JY5" s="321" t="str">
        <f ca="1">IF(JQ5&lt;&gt;"",VLOOKUP(JQ5,IX4:JD40,7,FALSE),"")</f>
        <v/>
      </c>
      <c r="JZ5" s="321" t="str">
        <f ca="1">IF(JQ5&lt;&gt;"",VLOOKUP(JQ5,IX4:JD40,5,FALSE),"")</f>
        <v/>
      </c>
      <c r="KA5" s="321" t="str">
        <f ca="1">IF(JQ5&lt;&gt;"",VLOOKUP(JQ5,IX4:JF40,9,FALSE),"")</f>
        <v/>
      </c>
      <c r="KB5" s="321" t="str">
        <f t="shared" ref="KB5:KB7" ca="1" si="621">JX5</f>
        <v/>
      </c>
      <c r="KC5" s="321" t="str">
        <f ca="1">IF(JQ5&lt;&gt;"",RANK(KB5,KB4:KB8),"")</f>
        <v/>
      </c>
      <c r="KD5" s="321" t="str">
        <f ca="1">IF(JQ5&lt;&gt;"",SUMPRODUCT((KB4:KB8=KB5)*(JW4:JW8&gt;JW5)),"")</f>
        <v/>
      </c>
      <c r="KE5" s="321" t="str">
        <f ca="1">IF(JQ5&lt;&gt;"",SUMPRODUCT((KB4:KB8=KB5)*(JW4:JW8=JW5)*(JU4:JU8&gt;JU5)),"")</f>
        <v/>
      </c>
      <c r="KF5" s="321" t="str">
        <f ca="1">IF(JQ5&lt;&gt;"",SUMPRODUCT((KB4:KB8=KB5)*(JW4:JW8=JW5)*(JU4:JU8=JU5)*(JY4:JY8&gt;JY5)),"")</f>
        <v/>
      </c>
      <c r="KG5" s="321" t="str">
        <f ca="1">IF(JQ5&lt;&gt;"",SUMPRODUCT((KB4:KB8=KB5)*(JW4:JW8=JW5)*(JU4:JU8=JU5)*(JY4:JY8=JY5)*(JZ4:JZ8&gt;JZ5)),"")</f>
        <v/>
      </c>
      <c r="KH5" s="321" t="str">
        <f ca="1">IF(JQ5&lt;&gt;"",SUMPRODUCT((KB4:KB8=KB5)*(JW4:JW8=JW5)*(JU4:JU8=JU5)*(JY4:JY8=JY5)*(JZ4:JZ8=JZ5)*(KA4:KA8&gt;KA5)),"")</f>
        <v/>
      </c>
      <c r="KI5" s="321" t="str">
        <f ca="1">IF(JQ5&lt;&gt;"",IF(KI45&lt;&gt;"",IF(JP43=3,KI45,KI45+JP43),SUM(KC5:KH5)),"")</f>
        <v/>
      </c>
      <c r="KJ5" s="321" t="str">
        <f ca="1">IF(JQ5&lt;&gt;"",INDEX(JQ4:JQ8,MATCH(2,KI4:KI8,0),0),"")</f>
        <v/>
      </c>
      <c r="KK5" s="321" t="str">
        <f ca="1">IF(JM4&lt;&gt;"",JM4,"")</f>
        <v/>
      </c>
      <c r="KL5" s="321">
        <f ca="1">SUMPRODUCT((MV3:MV42=KK5)*(MY3:MY42=KK6)*(MZ3:MZ42="W"))+SUMPRODUCT((MV3:MV42=KK5)*(MY3:MY42=KK7)*(MZ3:MZ42="W"))+SUMPRODUCT((MV3:MV42=KK5)*(MY3:MY42=KK8)*(MZ3:MZ42="W"))+SUMPRODUCT((MV3:MV42=KK6)*(MY3:MY42=KK5)*(NA3:NA42="W"))+SUMPRODUCT((MV3:MV42=KK7)*(MY3:MY42=KK5)*(NA3:NA42="W"))+SUMPRODUCT((MV3:MV42=KK8)*(MY3:MY42=KK5)*(NA3:NA42="W"))</f>
        <v>0</v>
      </c>
      <c r="KM5" s="321">
        <f ca="1">SUMPRODUCT((MV3:MV42=KK5)*(MY3:MY42=KK6)*(MZ3:MZ42="D"))+SUMPRODUCT((MV3:MV42=KK5)*(MY3:MY42=KK7)*(MZ3:MZ42="D"))+SUMPRODUCT((MV3:MV42=KK5)*(MY3:MY42=KK8)*(MZ3:MZ42="D"))+SUMPRODUCT((MV3:MV42=KK6)*(MY3:MY42=KK5)*(MZ3:MZ42="D"))+SUMPRODUCT((MV3:MV42=KK7)*(MY3:MY42=KK5)*(MZ3:MZ42="D"))+SUMPRODUCT((MV3:MV42=KK8)*(MY3:MY42=KK5)*(MZ3:MZ42="D"))</f>
        <v>0</v>
      </c>
      <c r="KN5" s="321">
        <f ca="1">SUMPRODUCT((MV3:MV42=KK5)*(MY3:MY42=KK6)*(MZ3:MZ42="L"))+SUMPRODUCT((MV3:MV42=KK5)*(MY3:MY42=KK7)*(MZ3:MZ42="L"))+SUMPRODUCT((MV3:MV42=KK5)*(MY3:MY42=KK8)*(MZ3:MZ42="L"))+SUMPRODUCT((MV3:MV42=KK6)*(MY3:MY42=KK5)*(NA3:NA42="L"))+SUMPRODUCT((MV3:MV42=KK7)*(MY3:MY42=KK5)*(NA3:NA42="L"))+SUMPRODUCT((MV3:MV42=KK8)*(MY3:MY42=KK5)*(NA3:NA42="L"))</f>
        <v>0</v>
      </c>
      <c r="KO5" s="321">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21">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21">
        <f ca="1">KO5-KP5+1000</f>
        <v>1000</v>
      </c>
      <c r="KR5" s="321" t="str">
        <f t="shared" ref="KR5:KR7" ca="1" si="622">IF(KK5&lt;&gt;"",KL5*3+KM5*1,"")</f>
        <v/>
      </c>
      <c r="KS5" s="321" t="str">
        <f ca="1">IF(KK5&lt;&gt;"",VLOOKUP(KK5,IX4:JD40,7,FALSE),"")</f>
        <v/>
      </c>
      <c r="KT5" s="321" t="str">
        <f ca="1">IF(KK5&lt;&gt;"",VLOOKUP(KK5,IX4:JD40,5,FALSE),"")</f>
        <v/>
      </c>
      <c r="KU5" s="321" t="str">
        <f ca="1">IF(KK5&lt;&gt;"",VLOOKUP(KK5,IX4:JF40,9,FALSE),"")</f>
        <v/>
      </c>
      <c r="KV5" s="321" t="str">
        <f t="shared" ref="KV5:KV7" ca="1" si="623">KR5</f>
        <v/>
      </c>
      <c r="KW5" s="321" t="str">
        <f ca="1">IF(KK5&lt;&gt;"",RANK(KV5,KV4:KV8),"")</f>
        <v/>
      </c>
      <c r="KX5" s="321" t="str">
        <f ca="1">IF(KK5&lt;&gt;"",SUMPRODUCT((KV4:KV8=KV5)*(KQ4:KQ8&gt;KQ5)),"")</f>
        <v/>
      </c>
      <c r="KY5" s="321" t="str">
        <f ca="1">IF(KK5&lt;&gt;"",SUMPRODUCT((KV4:KV8=KV5)*(KQ4:KQ8=KQ5)*(KO4:KO8&gt;KO5)),"")</f>
        <v/>
      </c>
      <c r="KZ5" s="321" t="str">
        <f ca="1">IF(KK5&lt;&gt;"",SUMPRODUCT((KV4:KV8=KV5)*(KQ4:KQ8=KQ5)*(KO4:KO8=KO5)*(KS4:KS8&gt;KS5)),"")</f>
        <v/>
      </c>
      <c r="LA5" s="321" t="str">
        <f ca="1">IF(KK5&lt;&gt;"",SUMPRODUCT((KV4:KV8=KV5)*(KQ4:KQ8=KQ5)*(KO4:KO8=KO5)*(KS4:KS8=KS5)*(KT4:KT8&gt;KT5)),"")</f>
        <v/>
      </c>
      <c r="LB5" s="321" t="str">
        <f ca="1">IF(KK5&lt;&gt;"",SUMPRODUCT((KV4:KV8=KV5)*(KQ4:KQ8=KQ5)*(KO4:KO8=KO5)*(KS4:KS8=KS5)*(KT4:KT8=KT5)*(KU4:KU8&gt;KU5)),"")</f>
        <v/>
      </c>
      <c r="LC5" s="321" t="str">
        <f ca="1">IF(KK5&lt;&gt;"",IF(LC45&lt;&gt;"",IF(KJ43=3,LC45,LC45+KJ43),SUM(KW5:LB5)+1),"")</f>
        <v/>
      </c>
      <c r="LD5" s="321" t="str">
        <f ca="1">IF(KK5&lt;&gt;"",INDEX(KK5:KK8,MATCH(2,LC5:LC8,0),0),"")</f>
        <v/>
      </c>
      <c r="LE5" s="321"/>
      <c r="LF5" s="321"/>
      <c r="LG5" s="321"/>
      <c r="LH5" s="321"/>
      <c r="LI5" s="321"/>
      <c r="LJ5" s="321"/>
      <c r="LK5" s="321"/>
      <c r="LL5" s="321"/>
      <c r="LM5" s="321"/>
      <c r="LN5" s="321"/>
      <c r="LO5" s="321"/>
      <c r="LP5" s="321"/>
      <c r="LQ5" s="321"/>
      <c r="LR5" s="321"/>
      <c r="LS5" s="321"/>
      <c r="LT5" s="321"/>
      <c r="LU5" s="321"/>
      <c r="LV5" s="321"/>
      <c r="LW5" s="321"/>
      <c r="LX5" s="321"/>
      <c r="LY5" s="321"/>
      <c r="LZ5" s="321"/>
      <c r="MA5" s="321"/>
      <c r="MB5" s="321"/>
      <c r="MC5" s="321"/>
      <c r="MD5" s="321"/>
      <c r="ME5" s="321"/>
      <c r="MF5" s="321"/>
      <c r="MG5" s="321"/>
      <c r="MH5" s="321"/>
      <c r="MI5" s="321"/>
      <c r="MJ5" s="321"/>
      <c r="MK5" s="321"/>
      <c r="ML5" s="321"/>
      <c r="MM5" s="321"/>
      <c r="MN5" s="321"/>
      <c r="MO5" s="321"/>
      <c r="MP5" s="321"/>
      <c r="MQ5" s="321"/>
      <c r="MR5" s="321"/>
      <c r="MS5" s="321" t="str">
        <f ca="1">IF(LD5&lt;&gt;"",LD5,IF(KJ5&lt;&gt;"",KJ5,JJ5))</f>
        <v>Scotland</v>
      </c>
      <c r="MT5" s="321">
        <v>2</v>
      </c>
      <c r="MU5" s="321">
        <v>3</v>
      </c>
      <c r="MV5" s="321" t="str">
        <f t="shared" si="170"/>
        <v>Spain</v>
      </c>
      <c r="MW5" s="324">
        <f ca="1">IF(OFFSET('Player Game Board'!P12,0,MW1)&lt;&gt;"",OFFSET('Player Game Board'!P12,0,MW1),0)</f>
        <v>2</v>
      </c>
      <c r="MX5" s="324">
        <f ca="1">IF(OFFSET('Player Game Board'!Q12,0,MW1)&lt;&gt;"",OFFSET('Player Game Board'!Q12,0,MW1),0)</f>
        <v>2</v>
      </c>
      <c r="MY5" s="321" t="str">
        <f t="shared" si="171"/>
        <v>Croatia</v>
      </c>
      <c r="MZ5" s="321" t="str">
        <f ca="1">IF(AND(OFFSET('Player Game Board'!P12,0,MW1)&lt;&gt;"",OFFSET('Player Game Board'!Q12,0,MW1)&lt;&gt;""),IF(MW5&gt;MX5,"W",IF(MW5=MX5,"D","L")),"")</f>
        <v>D</v>
      </c>
      <c r="NA5" s="321" t="str">
        <f t="shared" ca="1" si="172"/>
        <v>D</v>
      </c>
      <c r="NB5" s="321"/>
      <c r="NC5" s="321"/>
      <c r="ND5" s="321" t="str">
        <f ca="1">VLOOKUP(3,IW18:IX21,2,FALSE)</f>
        <v>Slovenia</v>
      </c>
      <c r="NE5" s="322">
        <f ca="1">VLOOKUP(ND5,IX4:JC40,2,FALSE)</f>
        <v>0</v>
      </c>
      <c r="NF5" s="322">
        <f ca="1">VLOOKUP(ND5,IX4:JC40,3,FALSE)</f>
        <v>2</v>
      </c>
      <c r="NG5" s="322">
        <f ca="1">VLOOKUP(ND5,IX4:JC40,4,FALSE)</f>
        <v>1</v>
      </c>
      <c r="NH5" s="322">
        <f ca="1">VLOOKUP(ND5,IX4:JC40,5,FALSE)</f>
        <v>3</v>
      </c>
      <c r="NI5" s="322">
        <f ca="1">VLOOKUP(ND5,IX4:JC40,6,FALSE)</f>
        <v>5</v>
      </c>
      <c r="NJ5" s="322">
        <f t="shared" ca="1" si="173"/>
        <v>998</v>
      </c>
      <c r="NK5" s="322">
        <f t="shared" ca="1" si="174"/>
        <v>2</v>
      </c>
      <c r="NL5" s="321">
        <f ca="1">VLOOKUP(ND5,B4:J40,9,FALSE)</f>
        <v>39</v>
      </c>
      <c r="NM5" s="321">
        <f ca="1">RANK(NK5,NK3:NK8)</f>
        <v>5</v>
      </c>
      <c r="NN5" s="321">
        <f ca="1">SUMPRODUCT((NM3:NM8=NM5)*(NJ3:NJ8&gt;NJ5))</f>
        <v>1</v>
      </c>
      <c r="NO5" s="321">
        <f ca="1">SUMPRODUCT((NM3:NM8=NM5)*(NJ3:NJ8=NJ5)*(NH3:NH8&gt;NH5))</f>
        <v>0</v>
      </c>
      <c r="NP5" s="321">
        <f ca="1">SUMPRODUCT((NM3:NM8=NM5)*(NJ3:NJ8=NJ5)*(NH3:NH8=NH5)*(NL3:NL8&gt;NL5))</f>
        <v>0</v>
      </c>
      <c r="NQ5" s="321">
        <f t="shared" ca="1" si="175"/>
        <v>6</v>
      </c>
      <c r="NR5" s="321" t="s">
        <v>4</v>
      </c>
      <c r="NS5" s="321">
        <v>3</v>
      </c>
      <c r="NT5" s="321"/>
      <c r="NU5" s="321">
        <f t="shared" ref="NU5" ca="1" si="624">VLOOKUP(NV5,RQ4:RR8,2,FALSE)</f>
        <v>2</v>
      </c>
      <c r="NV5" s="321" t="str">
        <f t="shared" si="177"/>
        <v>Scotland</v>
      </c>
      <c r="NW5" s="321">
        <f t="shared" ref="NW5" ca="1" si="625">SUMPRODUCT((RT3:RT42=NV5)*(RX3:RX42="W"))+SUMPRODUCT((RW3:RW42=NV5)*(RY3:RY42="W"))</f>
        <v>2</v>
      </c>
      <c r="NX5" s="321">
        <f t="shared" ref="NX5" ca="1" si="626">SUMPRODUCT((RT3:RT42=NV5)*(RX3:RX42="D"))+SUMPRODUCT((RW3:RW42=NV5)*(RY3:RY42="D"))</f>
        <v>0</v>
      </c>
      <c r="NY5" s="321">
        <f t="shared" ref="NY5" ca="1" si="627">SUMPRODUCT((RT3:RT42=NV5)*(RX3:RX42="L"))+SUMPRODUCT((RW3:RW42=NV5)*(RY3:RY42="L"))</f>
        <v>1</v>
      </c>
      <c r="NZ5" s="321">
        <f t="shared" ref="NZ5" ca="1" si="628">SUMIF(RT3:RT60,NV5,RU3:RU60)+SUMIF(RW3:RW60,NV5,RV3:RV60)</f>
        <v>4</v>
      </c>
      <c r="OA5" s="321">
        <f t="shared" ref="OA5" ca="1" si="629">SUMIF(RW3:RW60,NV5,RU3:RU60)+SUMIF(RT3:RT60,NV5,RV3:RV60)</f>
        <v>3</v>
      </c>
      <c r="OB5" s="321">
        <f t="shared" ca="1" si="183"/>
        <v>1001</v>
      </c>
      <c r="OC5" s="321">
        <f t="shared" ca="1" si="184"/>
        <v>6</v>
      </c>
      <c r="OD5" s="321">
        <f t="shared" ref="OD5:OD40" si="630">JF5</f>
        <v>43</v>
      </c>
      <c r="OE5" s="321">
        <f t="shared" ref="OE5" ca="1" si="631">IF(COUNTIF(OC4:OC8,4)&lt;&gt;4,RANK(OC5,OC4:OC8),OC45)</f>
        <v>2</v>
      </c>
      <c r="OF5" s="321"/>
      <c r="OG5" s="321">
        <f t="shared" ref="OG5" ca="1" si="632">SUMPRODUCT((OE4:OE7=OE5)*(OD4:OD7&lt;OD5))+OE5</f>
        <v>2</v>
      </c>
      <c r="OH5" s="321" t="str">
        <f t="shared" ref="OH5" ca="1" si="633">INDEX(NV4:NV8,MATCH(2,OG4:OG8,0),0)</f>
        <v>Scotland</v>
      </c>
      <c r="OI5" s="321">
        <f t="shared" ref="OI5" ca="1" si="634">INDEX(OE4:OE8,MATCH(OH5,NV4:NV8,0),0)</f>
        <v>2</v>
      </c>
      <c r="OJ5" s="321" t="str">
        <f t="shared" ref="OJ5" ca="1" si="635">IF(OJ4&lt;&gt;"",OH5,"")</f>
        <v/>
      </c>
      <c r="OK5" s="321" t="str">
        <f t="shared" ref="OK5" ca="1" si="636">IF(OK4&lt;&gt;"",OH6,"")</f>
        <v/>
      </c>
      <c r="OL5" s="321" t="str">
        <f t="shared" ref="OL5" ca="1" si="637">IF(OL4&lt;&gt;"",OH7,"")</f>
        <v>Hungary</v>
      </c>
      <c r="OM5" s="321" t="str">
        <f t="shared" ref="OM5" si="638">IF(OM4&lt;&gt;"",OH8,"")</f>
        <v/>
      </c>
      <c r="ON5" s="321"/>
      <c r="OO5" s="321" t="str">
        <f t="shared" ca="1" si="193"/>
        <v/>
      </c>
      <c r="OP5" s="321">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21">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21">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21">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21">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21">
        <f t="shared" ca="1" si="199"/>
        <v>1000</v>
      </c>
      <c r="OV5" s="321" t="str">
        <f t="shared" ca="1" si="200"/>
        <v/>
      </c>
      <c r="OW5" s="321" t="str">
        <f t="shared" ref="OW5" ca="1" si="644">IF(OO5&lt;&gt;"",VLOOKUP(OO5,NV4:OB40,7,FALSE),"")</f>
        <v/>
      </c>
      <c r="OX5" s="321" t="str">
        <f t="shared" ref="OX5" ca="1" si="645">IF(OO5&lt;&gt;"",VLOOKUP(OO5,NV4:OB40,5,FALSE),"")</f>
        <v/>
      </c>
      <c r="OY5" s="321" t="str">
        <f t="shared" ref="OY5" ca="1" si="646">IF(OO5&lt;&gt;"",VLOOKUP(OO5,NV4:OD40,9,FALSE),"")</f>
        <v/>
      </c>
      <c r="OZ5" s="321" t="str">
        <f t="shared" ca="1" si="204"/>
        <v/>
      </c>
      <c r="PA5" s="321" t="str">
        <f t="shared" ref="PA5" ca="1" si="647">IF(OO5&lt;&gt;"",RANK(OZ5,OZ4:OZ8),"")</f>
        <v/>
      </c>
      <c r="PB5" s="321" t="str">
        <f t="shared" ref="PB5" ca="1" si="648">IF(OO5&lt;&gt;"",SUMPRODUCT((OZ4:OZ8=OZ5)*(OU4:OU8&gt;OU5)),"")</f>
        <v/>
      </c>
      <c r="PC5" s="321" t="str">
        <f t="shared" ref="PC5" ca="1" si="649">IF(OO5&lt;&gt;"",SUMPRODUCT((OZ4:OZ8=OZ5)*(OU4:OU8=OU5)*(OS4:OS8&gt;OS5)),"")</f>
        <v/>
      </c>
      <c r="PD5" s="321" t="str">
        <f t="shared" ref="PD5" ca="1" si="650">IF(OO5&lt;&gt;"",SUMPRODUCT((OZ4:OZ8=OZ5)*(OU4:OU8=OU5)*(OS4:OS8=OS5)*(OW4:OW8&gt;OW5)),"")</f>
        <v/>
      </c>
      <c r="PE5" s="321" t="str">
        <f t="shared" ref="PE5" ca="1" si="651">IF(OO5&lt;&gt;"",SUMPRODUCT((OZ4:OZ8=OZ5)*(OU4:OU8=OU5)*(OS4:OS8=OS5)*(OW4:OW8=OW5)*(OX4:OX8&gt;OX5)),"")</f>
        <v/>
      </c>
      <c r="PF5" s="321" t="str">
        <f t="shared" ref="PF5" ca="1" si="652">IF(OO5&lt;&gt;"",SUMPRODUCT((OZ4:OZ8=OZ5)*(OU4:OU8=OU5)*(OS4:OS8=OS5)*(OW4:OW8=OW5)*(OX4:OX8=OX5)*(OY4:OY8&gt;OY5)),"")</f>
        <v/>
      </c>
      <c r="PG5" s="321" t="str">
        <f ca="1">IF(OO5&lt;&gt;"",IF(PG45&lt;&gt;"",IF(ON43=3,PG45,PG45+ON43),SUM(PA5:PF5)),"")</f>
        <v/>
      </c>
      <c r="PH5" s="321" t="str">
        <f t="shared" ref="PH5" ca="1" si="653">IF(OO5&lt;&gt;"",INDEX(OO4:OO8,MATCH(2,PG4:PG8,0),0),"")</f>
        <v/>
      </c>
      <c r="PI5" s="321" t="str">
        <f t="shared" ref="PI5:PI7" ca="1" si="654">IF(OK4&lt;&gt;"",OK4,"")</f>
        <v/>
      </c>
      <c r="PJ5" s="321">
        <f t="shared" ref="PJ5" ca="1" si="655">SUMPRODUCT((RT3:RT42=PI5)*(RW3:RW42=PI6)*(RX3:RX42="W"))+SUMPRODUCT((RT3:RT42=PI5)*(RW3:RW42=PI7)*(RX3:RX42="W"))+SUMPRODUCT((RT3:RT42=PI5)*(RW3:RW42=PI8)*(RX3:RX42="W"))+SUMPRODUCT((RT3:RT42=PI6)*(RW3:RW42=PI5)*(RY3:RY42="W"))+SUMPRODUCT((RT3:RT42=PI7)*(RW3:RW42=PI5)*(RY3:RY42="W"))+SUMPRODUCT((RT3:RT42=PI8)*(RW3:RW42=PI5)*(RY3:RY42="W"))</f>
        <v>0</v>
      </c>
      <c r="PK5" s="321">
        <f t="shared" ref="PK5" ca="1" si="656">SUMPRODUCT((RT3:RT42=PI5)*(RW3:RW42=PI6)*(RX3:RX42="D"))+SUMPRODUCT((RT3:RT42=PI5)*(RW3:RW42=PI7)*(RX3:RX42="D"))+SUMPRODUCT((RT3:RT42=PI5)*(RW3:RW42=PI8)*(RX3:RX42="D"))+SUMPRODUCT((RT3:RT42=PI6)*(RW3:RW42=PI5)*(RX3:RX42="D"))+SUMPRODUCT((RT3:RT42=PI7)*(RW3:RW42=PI5)*(RX3:RX42="D"))+SUMPRODUCT((RT3:RT42=PI8)*(RW3:RW42=PI5)*(RX3:RX42="D"))</f>
        <v>0</v>
      </c>
      <c r="PL5" s="321">
        <f t="shared" ref="PL5" ca="1" si="657">SUMPRODUCT((RT3:RT42=PI5)*(RW3:RW42=PI6)*(RX3:RX42="L"))+SUMPRODUCT((RT3:RT42=PI5)*(RW3:RW42=PI7)*(RX3:RX42="L"))+SUMPRODUCT((RT3:RT42=PI5)*(RW3:RW42=PI8)*(RX3:RX42="L"))+SUMPRODUCT((RT3:RT42=PI6)*(RW3:RW42=PI5)*(RY3:RY42="L"))+SUMPRODUCT((RT3:RT42=PI7)*(RW3:RW42=PI5)*(RY3:RY42="L"))+SUMPRODUCT((RT3:RT42=PI8)*(RW3:RW42=PI5)*(RY3:RY42="L"))</f>
        <v>0</v>
      </c>
      <c r="PM5" s="321">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21">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21">
        <f t="shared" ref="PO5:PO7" ca="1" si="660">PM5-PN5+1000</f>
        <v>1000</v>
      </c>
      <c r="PP5" s="321" t="str">
        <f t="shared" ref="PP5:PP7" ca="1" si="661">IF(PI5&lt;&gt;"",PJ5*3+PK5*1,"")</f>
        <v/>
      </c>
      <c r="PQ5" s="321" t="str">
        <f t="shared" ref="PQ5" ca="1" si="662">IF(PI5&lt;&gt;"",VLOOKUP(PI5,NV4:OB40,7,FALSE),"")</f>
        <v/>
      </c>
      <c r="PR5" s="321" t="str">
        <f t="shared" ref="PR5" ca="1" si="663">IF(PI5&lt;&gt;"",VLOOKUP(PI5,NV4:OB40,5,FALSE),"")</f>
        <v/>
      </c>
      <c r="PS5" s="321" t="str">
        <f t="shared" ref="PS5" ca="1" si="664">IF(PI5&lt;&gt;"",VLOOKUP(PI5,NV4:OD40,9,FALSE),"")</f>
        <v/>
      </c>
      <c r="PT5" s="321" t="str">
        <f t="shared" ref="PT5:PT7" ca="1" si="665">PP5</f>
        <v/>
      </c>
      <c r="PU5" s="321" t="str">
        <f t="shared" ref="PU5" ca="1" si="666">IF(PI5&lt;&gt;"",RANK(PT5,PT4:PT8),"")</f>
        <v/>
      </c>
      <c r="PV5" s="321" t="str">
        <f t="shared" ref="PV5" ca="1" si="667">IF(PI5&lt;&gt;"",SUMPRODUCT((PT4:PT8=PT5)*(PO4:PO8&gt;PO5)),"")</f>
        <v/>
      </c>
      <c r="PW5" s="321" t="str">
        <f t="shared" ref="PW5" ca="1" si="668">IF(PI5&lt;&gt;"",SUMPRODUCT((PT4:PT8=PT5)*(PO4:PO8=PO5)*(PM4:PM8&gt;PM5)),"")</f>
        <v/>
      </c>
      <c r="PX5" s="321" t="str">
        <f t="shared" ref="PX5" ca="1" si="669">IF(PI5&lt;&gt;"",SUMPRODUCT((PT4:PT8=PT5)*(PO4:PO8=PO5)*(PM4:PM8=PM5)*(PQ4:PQ8&gt;PQ5)),"")</f>
        <v/>
      </c>
      <c r="PY5" s="321" t="str">
        <f t="shared" ref="PY5" ca="1" si="670">IF(PI5&lt;&gt;"",SUMPRODUCT((PT4:PT8=PT5)*(PO4:PO8=PO5)*(PM4:PM8=PM5)*(PQ4:PQ8=PQ5)*(PR4:PR8&gt;PR5)),"")</f>
        <v/>
      </c>
      <c r="PZ5" s="321" t="str">
        <f t="shared" ref="PZ5" ca="1" si="671">IF(PI5&lt;&gt;"",SUMPRODUCT((PT4:PT8=PT5)*(PO4:PO8=PO5)*(PM4:PM8=PM5)*(PQ4:PQ8=PQ5)*(PR4:PR8=PR5)*(PS4:PS8&gt;PS5)),"")</f>
        <v/>
      </c>
      <c r="QA5" s="321" t="str">
        <f ca="1">IF(PI5&lt;&gt;"",IF(QA45&lt;&gt;"",IF(PH43=3,QA45,QA45+PH43),SUM(PU5:PZ5)+1),"")</f>
        <v/>
      </c>
      <c r="QB5" s="321" t="str">
        <f t="shared" ref="QB5" ca="1" si="672">IF(PI5&lt;&gt;"",INDEX(PI5:PI8,MATCH(2,QA5:QA8,0),0),"")</f>
        <v/>
      </c>
      <c r="QC5" s="321"/>
      <c r="QD5" s="321"/>
      <c r="QE5" s="321"/>
      <c r="QF5" s="321"/>
      <c r="QG5" s="321"/>
      <c r="QH5" s="321"/>
      <c r="QI5" s="321"/>
      <c r="QJ5" s="321"/>
      <c r="QK5" s="321"/>
      <c r="QL5" s="321"/>
      <c r="QM5" s="321"/>
      <c r="QN5" s="321"/>
      <c r="QO5" s="321"/>
      <c r="QP5" s="321"/>
      <c r="QQ5" s="321"/>
      <c r="QR5" s="321"/>
      <c r="QS5" s="321"/>
      <c r="QT5" s="321"/>
      <c r="QU5" s="321"/>
      <c r="QV5" s="321"/>
      <c r="QW5" s="321"/>
      <c r="QX5" s="321"/>
      <c r="QY5" s="321"/>
      <c r="QZ5" s="321"/>
      <c r="RA5" s="321"/>
      <c r="RB5" s="321"/>
      <c r="RC5" s="321"/>
      <c r="RD5" s="321"/>
      <c r="RE5" s="321"/>
      <c r="RF5" s="321"/>
      <c r="RG5" s="321"/>
      <c r="RH5" s="321"/>
      <c r="RI5" s="321"/>
      <c r="RJ5" s="321"/>
      <c r="RK5" s="321"/>
      <c r="RL5" s="321"/>
      <c r="RM5" s="321"/>
      <c r="RN5" s="321"/>
      <c r="RO5" s="321"/>
      <c r="RP5" s="321"/>
      <c r="RQ5" s="321" t="str">
        <f t="shared" ref="RQ5" ca="1" si="673">IF(QB5&lt;&gt;"",QB5,IF(PH5&lt;&gt;"",PH5,OH5))</f>
        <v>Scotland</v>
      </c>
      <c r="RR5" s="321">
        <v>2</v>
      </c>
      <c r="RS5" s="321">
        <v>3</v>
      </c>
      <c r="RT5" s="321" t="str">
        <f t="shared" si="18"/>
        <v>Spain</v>
      </c>
      <c r="RU5" s="324">
        <f ca="1">IF(OFFSET('Player Game Board'!P12,0,RU1)&lt;&gt;"",OFFSET('Player Game Board'!P12,0,RU1),0)</f>
        <v>3</v>
      </c>
      <c r="RV5" s="324">
        <f ca="1">IF(OFFSET('Player Game Board'!Q12,0,RU1)&lt;&gt;"",OFFSET('Player Game Board'!Q12,0,RU1),0)</f>
        <v>2</v>
      </c>
      <c r="RW5" s="321" t="str">
        <f t="shared" si="19"/>
        <v>Croatia</v>
      </c>
      <c r="RX5" s="321" t="str">
        <f ca="1">IF(AND(OFFSET('Player Game Board'!P12,0,RU1)&lt;&gt;"",OFFSET('Player Game Board'!Q12,0,RU1)&lt;&gt;""),IF(RU5&gt;RV5,"W",IF(RU5=RV5,"D","L")),"")</f>
        <v>W</v>
      </c>
      <c r="RY5" s="321" t="str">
        <f t="shared" ca="1" si="20"/>
        <v>L</v>
      </c>
      <c r="RZ5" s="321"/>
      <c r="SA5" s="321"/>
      <c r="SB5" s="321" t="str">
        <f t="shared" ref="SB5" ca="1" si="674">VLOOKUP(3,NU18:NV21,2,FALSE)</f>
        <v>Slovenia</v>
      </c>
      <c r="SC5" s="322">
        <f t="shared" ref="SC5" ca="1" si="675">VLOOKUP(SB5,NV4:OA40,2,FALSE)</f>
        <v>1</v>
      </c>
      <c r="SD5" s="322">
        <f t="shared" ref="SD5" ca="1" si="676">VLOOKUP(SB5,NV4:OA40,3,FALSE)</f>
        <v>0</v>
      </c>
      <c r="SE5" s="322">
        <f t="shared" ref="SE5" ca="1" si="677">VLOOKUP(SB5,NV4:OA40,4,FALSE)</f>
        <v>2</v>
      </c>
      <c r="SF5" s="322">
        <f t="shared" ref="SF5" ca="1" si="678">VLOOKUP(SB5,NV4:OA40,5,FALSE)</f>
        <v>3</v>
      </c>
      <c r="SG5" s="322">
        <f t="shared" ref="SG5" ca="1" si="679">VLOOKUP(SB5,NV4:OA40,6,FALSE)</f>
        <v>4</v>
      </c>
      <c r="SH5" s="322">
        <f t="shared" ca="1" si="27"/>
        <v>999</v>
      </c>
      <c r="SI5" s="322">
        <f t="shared" ca="1" si="28"/>
        <v>3</v>
      </c>
      <c r="SJ5" s="321">
        <f ca="1">VLOOKUP(SB5,B4:J40,9,FALSE)</f>
        <v>39</v>
      </c>
      <c r="SK5" s="321">
        <f t="shared" ref="SK5" ca="1" si="680">RANK(SI5,SI3:SI8)</f>
        <v>2</v>
      </c>
      <c r="SL5" s="321">
        <f t="shared" ref="SL5" ca="1" si="681">SUMPRODUCT((SK3:SK8=SK5)*(SH3:SH8&gt;SH5))</f>
        <v>0</v>
      </c>
      <c r="SM5" s="321">
        <f t="shared" ref="SM5" ca="1" si="682">SUMPRODUCT((SK3:SK8=SK5)*(SH3:SH8=SH5)*(SF3:SF8&gt;SF5))</f>
        <v>0</v>
      </c>
      <c r="SN5" s="321">
        <f t="shared" ref="SN5" ca="1" si="683">SUMPRODUCT((SK3:SK8=SK5)*(SH3:SH8=SH5)*(SF3:SF8=SF5)*(SJ3:SJ8&gt;SJ5))</f>
        <v>1</v>
      </c>
      <c r="SO5" s="321">
        <f t="shared" ca="1" si="33"/>
        <v>3</v>
      </c>
      <c r="SP5" s="321" t="s">
        <v>4</v>
      </c>
      <c r="SQ5" s="321">
        <v>3</v>
      </c>
      <c r="SR5" s="321"/>
      <c r="SS5" s="321">
        <f t="shared" ref="SS5" ca="1" si="684">VLOOKUP(ST5,WO4:WP8,2,FALSE)</f>
        <v>3</v>
      </c>
      <c r="ST5" s="321" t="str">
        <f t="shared" si="224"/>
        <v>Scotland</v>
      </c>
      <c r="SU5" s="321">
        <f t="shared" ref="SU5" ca="1" si="685">SUMPRODUCT((WR3:WR42=ST5)*(WV3:WV42="W"))+SUMPRODUCT((WU3:WU42=ST5)*(WW3:WW42="W"))</f>
        <v>0</v>
      </c>
      <c r="SV5" s="321">
        <f t="shared" ref="SV5" ca="1" si="686">SUMPRODUCT((WR3:WR42=ST5)*(WV3:WV42="D"))+SUMPRODUCT((WU3:WU42=ST5)*(WW3:WW42="D"))</f>
        <v>2</v>
      </c>
      <c r="SW5" s="321">
        <f t="shared" ref="SW5" ca="1" si="687">SUMPRODUCT((WR3:WR42=ST5)*(WV3:WV42="L"))+SUMPRODUCT((WU3:WU42=ST5)*(WW3:WW42="L"))</f>
        <v>1</v>
      </c>
      <c r="SX5" s="321">
        <f t="shared" ref="SX5" ca="1" si="688">SUMIF(WR3:WR60,ST5,WS3:WS60)+SUMIF(WU3:WU60,ST5,WT3:WT60)</f>
        <v>5</v>
      </c>
      <c r="SY5" s="321">
        <f t="shared" ref="SY5" ca="1" si="689">SUMIF(WU3:WU60,ST5,WS3:WS60)+SUMIF(WR3:WR60,ST5,WT3:WT60)</f>
        <v>7</v>
      </c>
      <c r="SZ5" s="321">
        <f t="shared" ca="1" si="230"/>
        <v>998</v>
      </c>
      <c r="TA5" s="321">
        <f t="shared" ca="1" si="231"/>
        <v>2</v>
      </c>
      <c r="TB5" s="321">
        <f t="shared" ref="TB5:TB40" si="690">OD5</f>
        <v>43</v>
      </c>
      <c r="TC5" s="321">
        <f t="shared" ref="TC5" ca="1" si="691">IF(COUNTIF(TA4:TA8,4)&lt;&gt;4,RANK(TA5,TA4:TA8),TA45)</f>
        <v>3</v>
      </c>
      <c r="TD5" s="321"/>
      <c r="TE5" s="321">
        <f t="shared" ref="TE5" ca="1" si="692">SUMPRODUCT((TC4:TC7=TC5)*(TB4:TB7&lt;TB5))+TC5</f>
        <v>3</v>
      </c>
      <c r="TF5" s="321" t="str">
        <f t="shared" ref="TF5" ca="1" si="693">INDEX(ST4:ST8,MATCH(2,TE4:TE8,0),0)</f>
        <v>Switzerland</v>
      </c>
      <c r="TG5" s="321">
        <f t="shared" ref="TG5" ca="1" si="694">INDEX(TC4:TC8,MATCH(TF5,ST4:ST8,0),0)</f>
        <v>2</v>
      </c>
      <c r="TH5" s="321" t="str">
        <f t="shared" ref="TH5" ca="1" si="695">IF(TH4&lt;&gt;"",TF5,"")</f>
        <v/>
      </c>
      <c r="TI5" s="321" t="str">
        <f t="shared" ref="TI5" ca="1" si="696">IF(TI4&lt;&gt;"",TF6,"")</f>
        <v/>
      </c>
      <c r="TJ5" s="321" t="str">
        <f t="shared" ref="TJ5" ca="1" si="697">IF(TJ4&lt;&gt;"",TF7,"")</f>
        <v/>
      </c>
      <c r="TK5" s="321" t="str">
        <f t="shared" ref="TK5" si="698">IF(TK4&lt;&gt;"",TF8,"")</f>
        <v/>
      </c>
      <c r="TL5" s="321"/>
      <c r="TM5" s="321" t="str">
        <f t="shared" ca="1" si="240"/>
        <v/>
      </c>
      <c r="TN5" s="321">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21">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21">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21">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21">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21">
        <f t="shared" ca="1" si="246"/>
        <v>1000</v>
      </c>
      <c r="TT5" s="321" t="str">
        <f t="shared" ca="1" si="247"/>
        <v/>
      </c>
      <c r="TU5" s="321" t="str">
        <f t="shared" ref="TU5" ca="1" si="704">IF(TM5&lt;&gt;"",VLOOKUP(TM5,ST4:SZ40,7,FALSE),"")</f>
        <v/>
      </c>
      <c r="TV5" s="321" t="str">
        <f t="shared" ref="TV5" ca="1" si="705">IF(TM5&lt;&gt;"",VLOOKUP(TM5,ST4:SZ40,5,FALSE),"")</f>
        <v/>
      </c>
      <c r="TW5" s="321" t="str">
        <f t="shared" ref="TW5" ca="1" si="706">IF(TM5&lt;&gt;"",VLOOKUP(TM5,ST4:TB40,9,FALSE),"")</f>
        <v/>
      </c>
      <c r="TX5" s="321" t="str">
        <f t="shared" ca="1" si="251"/>
        <v/>
      </c>
      <c r="TY5" s="321" t="str">
        <f t="shared" ref="TY5" ca="1" si="707">IF(TM5&lt;&gt;"",RANK(TX5,TX4:TX8),"")</f>
        <v/>
      </c>
      <c r="TZ5" s="321" t="str">
        <f t="shared" ref="TZ5" ca="1" si="708">IF(TM5&lt;&gt;"",SUMPRODUCT((TX4:TX8=TX5)*(TS4:TS8&gt;TS5)),"")</f>
        <v/>
      </c>
      <c r="UA5" s="321" t="str">
        <f t="shared" ref="UA5" ca="1" si="709">IF(TM5&lt;&gt;"",SUMPRODUCT((TX4:TX8=TX5)*(TS4:TS8=TS5)*(TQ4:TQ8&gt;TQ5)),"")</f>
        <v/>
      </c>
      <c r="UB5" s="321" t="str">
        <f t="shared" ref="UB5" ca="1" si="710">IF(TM5&lt;&gt;"",SUMPRODUCT((TX4:TX8=TX5)*(TS4:TS8=TS5)*(TQ4:TQ8=TQ5)*(TU4:TU8&gt;TU5)),"")</f>
        <v/>
      </c>
      <c r="UC5" s="321" t="str">
        <f t="shared" ref="UC5" ca="1" si="711">IF(TM5&lt;&gt;"",SUMPRODUCT((TX4:TX8=TX5)*(TS4:TS8=TS5)*(TQ4:TQ8=TQ5)*(TU4:TU8=TU5)*(TV4:TV8&gt;TV5)),"")</f>
        <v/>
      </c>
      <c r="UD5" s="321" t="str">
        <f t="shared" ref="UD5" ca="1" si="712">IF(TM5&lt;&gt;"",SUMPRODUCT((TX4:TX8=TX5)*(TS4:TS8=TS5)*(TQ4:TQ8=TQ5)*(TU4:TU8=TU5)*(TV4:TV8=TV5)*(TW4:TW8&gt;TW5)),"")</f>
        <v/>
      </c>
      <c r="UE5" s="321" t="str">
        <f ca="1">IF(TM5&lt;&gt;"",IF(UE45&lt;&gt;"",IF(TL43=3,UE45,UE45+TL43),SUM(TY5:UD5)),"")</f>
        <v/>
      </c>
      <c r="UF5" s="321" t="str">
        <f t="shared" ref="UF5" ca="1" si="713">IF(TM5&lt;&gt;"",INDEX(TM4:TM8,MATCH(2,UE4:UE8,0),0),"")</f>
        <v/>
      </c>
      <c r="UG5" s="321" t="str">
        <f t="shared" ref="UG5:UG7" ca="1" si="714">IF(TI4&lt;&gt;"",TI4,"")</f>
        <v/>
      </c>
      <c r="UH5" s="321">
        <f t="shared" ref="UH5" ca="1" si="715">SUMPRODUCT((WR3:WR42=UG5)*(WU3:WU42=UG6)*(WV3:WV42="W"))+SUMPRODUCT((WR3:WR42=UG5)*(WU3:WU42=UG7)*(WV3:WV42="W"))+SUMPRODUCT((WR3:WR42=UG5)*(WU3:WU42=UG8)*(WV3:WV42="W"))+SUMPRODUCT((WR3:WR42=UG6)*(WU3:WU42=UG5)*(WW3:WW42="W"))+SUMPRODUCT((WR3:WR42=UG7)*(WU3:WU42=UG5)*(WW3:WW42="W"))+SUMPRODUCT((WR3:WR42=UG8)*(WU3:WU42=UG5)*(WW3:WW42="W"))</f>
        <v>0</v>
      </c>
      <c r="UI5" s="321">
        <f t="shared" ref="UI5" ca="1" si="716">SUMPRODUCT((WR3:WR42=UG5)*(WU3:WU42=UG6)*(WV3:WV42="D"))+SUMPRODUCT((WR3:WR42=UG5)*(WU3:WU42=UG7)*(WV3:WV42="D"))+SUMPRODUCT((WR3:WR42=UG5)*(WU3:WU42=UG8)*(WV3:WV42="D"))+SUMPRODUCT((WR3:WR42=UG6)*(WU3:WU42=UG5)*(WV3:WV42="D"))+SUMPRODUCT((WR3:WR42=UG7)*(WU3:WU42=UG5)*(WV3:WV42="D"))+SUMPRODUCT((WR3:WR42=UG8)*(WU3:WU42=UG5)*(WV3:WV42="D"))</f>
        <v>0</v>
      </c>
      <c r="UJ5" s="321">
        <f t="shared" ref="UJ5" ca="1" si="717">SUMPRODUCT((WR3:WR42=UG5)*(WU3:WU42=UG6)*(WV3:WV42="L"))+SUMPRODUCT((WR3:WR42=UG5)*(WU3:WU42=UG7)*(WV3:WV42="L"))+SUMPRODUCT((WR3:WR42=UG5)*(WU3:WU42=UG8)*(WV3:WV42="L"))+SUMPRODUCT((WR3:WR42=UG6)*(WU3:WU42=UG5)*(WW3:WW42="L"))+SUMPRODUCT((WR3:WR42=UG7)*(WU3:WU42=UG5)*(WW3:WW42="L"))+SUMPRODUCT((WR3:WR42=UG8)*(WU3:WU42=UG5)*(WW3:WW42="L"))</f>
        <v>0</v>
      </c>
      <c r="UK5" s="321">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21">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21">
        <f t="shared" ref="UM5:UM7" ca="1" si="720">UK5-UL5+1000</f>
        <v>1000</v>
      </c>
      <c r="UN5" s="321" t="str">
        <f t="shared" ref="UN5:UN7" ca="1" si="721">IF(UG5&lt;&gt;"",UH5*3+UI5*1,"")</f>
        <v/>
      </c>
      <c r="UO5" s="321" t="str">
        <f t="shared" ref="UO5" ca="1" si="722">IF(UG5&lt;&gt;"",VLOOKUP(UG5,ST4:SZ40,7,FALSE),"")</f>
        <v/>
      </c>
      <c r="UP5" s="321" t="str">
        <f t="shared" ref="UP5" ca="1" si="723">IF(UG5&lt;&gt;"",VLOOKUP(UG5,ST4:SZ40,5,FALSE),"")</f>
        <v/>
      </c>
      <c r="UQ5" s="321" t="str">
        <f t="shared" ref="UQ5" ca="1" si="724">IF(UG5&lt;&gt;"",VLOOKUP(UG5,ST4:TB40,9,FALSE),"")</f>
        <v/>
      </c>
      <c r="UR5" s="321" t="str">
        <f t="shared" ref="UR5:UR7" ca="1" si="725">UN5</f>
        <v/>
      </c>
      <c r="US5" s="321" t="str">
        <f t="shared" ref="US5" ca="1" si="726">IF(UG5&lt;&gt;"",RANK(UR5,UR4:UR8),"")</f>
        <v/>
      </c>
      <c r="UT5" s="321" t="str">
        <f t="shared" ref="UT5" ca="1" si="727">IF(UG5&lt;&gt;"",SUMPRODUCT((UR4:UR8=UR5)*(UM4:UM8&gt;UM5)),"")</f>
        <v/>
      </c>
      <c r="UU5" s="321" t="str">
        <f t="shared" ref="UU5" ca="1" si="728">IF(UG5&lt;&gt;"",SUMPRODUCT((UR4:UR8=UR5)*(UM4:UM8=UM5)*(UK4:UK8&gt;UK5)),"")</f>
        <v/>
      </c>
      <c r="UV5" s="321" t="str">
        <f t="shared" ref="UV5" ca="1" si="729">IF(UG5&lt;&gt;"",SUMPRODUCT((UR4:UR8=UR5)*(UM4:UM8=UM5)*(UK4:UK8=UK5)*(UO4:UO8&gt;UO5)),"")</f>
        <v/>
      </c>
      <c r="UW5" s="321" t="str">
        <f t="shared" ref="UW5" ca="1" si="730">IF(UG5&lt;&gt;"",SUMPRODUCT((UR4:UR8=UR5)*(UM4:UM8=UM5)*(UK4:UK8=UK5)*(UO4:UO8=UO5)*(UP4:UP8&gt;UP5)),"")</f>
        <v/>
      </c>
      <c r="UX5" s="321" t="str">
        <f t="shared" ref="UX5" ca="1" si="731">IF(UG5&lt;&gt;"",SUMPRODUCT((UR4:UR8=UR5)*(UM4:UM8=UM5)*(UK4:UK8=UK5)*(UO4:UO8=UO5)*(UP4:UP8=UP5)*(UQ4:UQ8&gt;UQ5)),"")</f>
        <v/>
      </c>
      <c r="UY5" s="321" t="str">
        <f ca="1">IF(UG5&lt;&gt;"",IF(UY45&lt;&gt;"",IF(UF43=3,UY45,UY45+UF43),SUM(US5:UX5)+1),"")</f>
        <v/>
      </c>
      <c r="UZ5" s="321" t="str">
        <f t="shared" ref="UZ5" ca="1" si="732">IF(UG5&lt;&gt;"",INDEX(UG5:UG8,MATCH(2,UY5:UY8,0),0),"")</f>
        <v/>
      </c>
      <c r="VA5" s="321"/>
      <c r="VB5" s="321"/>
      <c r="VC5" s="321"/>
      <c r="VD5" s="321"/>
      <c r="VE5" s="321"/>
      <c r="VF5" s="321"/>
      <c r="VG5" s="321"/>
      <c r="VH5" s="321"/>
      <c r="VI5" s="321"/>
      <c r="VJ5" s="321"/>
      <c r="VK5" s="321"/>
      <c r="VL5" s="321"/>
      <c r="VM5" s="321"/>
      <c r="VN5" s="321"/>
      <c r="VO5" s="321"/>
      <c r="VP5" s="321"/>
      <c r="VQ5" s="321"/>
      <c r="VR5" s="321"/>
      <c r="VS5" s="321"/>
      <c r="VT5" s="321"/>
      <c r="VU5" s="321"/>
      <c r="VV5" s="321"/>
      <c r="VW5" s="321"/>
      <c r="VX5" s="321"/>
      <c r="VY5" s="321"/>
      <c r="VZ5" s="321"/>
      <c r="WA5" s="321"/>
      <c r="WB5" s="321"/>
      <c r="WC5" s="321"/>
      <c r="WD5" s="321"/>
      <c r="WE5" s="321"/>
      <c r="WF5" s="321"/>
      <c r="WG5" s="321"/>
      <c r="WH5" s="321"/>
      <c r="WI5" s="321"/>
      <c r="WJ5" s="321"/>
      <c r="WK5" s="321"/>
      <c r="WL5" s="321"/>
      <c r="WM5" s="321"/>
      <c r="WN5" s="321"/>
      <c r="WO5" s="321" t="str">
        <f t="shared" ref="WO5" ca="1" si="733">IF(UZ5&lt;&gt;"",UZ5,IF(UF5&lt;&gt;"",UF5,TF5))</f>
        <v>Switzerland</v>
      </c>
      <c r="WP5" s="321">
        <v>2</v>
      </c>
      <c r="WQ5" s="321">
        <v>3</v>
      </c>
      <c r="WR5" s="321" t="str">
        <f t="shared" si="34"/>
        <v>Spain</v>
      </c>
      <c r="WS5" s="324">
        <f ca="1">IF(OFFSET('Player Game Board'!P12,0,WS1)&lt;&gt;"",OFFSET('Player Game Board'!P12,0,WS1),0)</f>
        <v>1</v>
      </c>
      <c r="WT5" s="324">
        <f ca="1">IF(OFFSET('Player Game Board'!Q12,0,WS1)&lt;&gt;"",OFFSET('Player Game Board'!Q12,0,WS1),0)</f>
        <v>1</v>
      </c>
      <c r="WU5" s="321" t="str">
        <f t="shared" si="35"/>
        <v>Croatia</v>
      </c>
      <c r="WV5" s="321" t="str">
        <f ca="1">IF(AND(OFFSET('Player Game Board'!P12,0,WS1)&lt;&gt;"",OFFSET('Player Game Board'!Q12,0,WS1)&lt;&gt;""),IF(WS5&gt;WT5,"W",IF(WS5=WT5,"D","L")),"")</f>
        <v>D</v>
      </c>
      <c r="WW5" s="321" t="str">
        <f t="shared" ca="1" si="36"/>
        <v>D</v>
      </c>
      <c r="WX5" s="321"/>
      <c r="WY5" s="321"/>
      <c r="WZ5" s="321" t="str">
        <f t="shared" ref="WZ5" ca="1" si="734">VLOOKUP(3,SS18:ST21,2,FALSE)</f>
        <v>Serbia</v>
      </c>
      <c r="XA5" s="322">
        <f t="shared" ref="XA5" ca="1" si="735">VLOOKUP(WZ5,ST4:SY40,2,FALSE)</f>
        <v>1</v>
      </c>
      <c r="XB5" s="322">
        <f t="shared" ref="XB5" ca="1" si="736">VLOOKUP(WZ5,ST4:SY40,3,FALSE)</f>
        <v>0</v>
      </c>
      <c r="XC5" s="322">
        <f t="shared" ref="XC5" ca="1" si="737">VLOOKUP(WZ5,ST4:SY40,4,FALSE)</f>
        <v>2</v>
      </c>
      <c r="XD5" s="322">
        <f t="shared" ref="XD5" ca="1" si="738">VLOOKUP(WZ5,ST4:SY40,5,FALSE)</f>
        <v>3</v>
      </c>
      <c r="XE5" s="322">
        <f t="shared" ref="XE5" ca="1" si="739">VLOOKUP(WZ5,ST4:SY40,6,FALSE)</f>
        <v>5</v>
      </c>
      <c r="XF5" s="322">
        <f t="shared" ca="1" si="43"/>
        <v>998</v>
      </c>
      <c r="XG5" s="322">
        <f t="shared" ca="1" si="44"/>
        <v>3</v>
      </c>
      <c r="XH5" s="321">
        <f ca="1">VLOOKUP(WZ5,B4:J40,9,FALSE)</f>
        <v>35</v>
      </c>
      <c r="XI5" s="321">
        <f t="shared" ref="XI5" ca="1" si="740">RANK(XG5,XG3:XG8)</f>
        <v>3</v>
      </c>
      <c r="XJ5" s="321">
        <f t="shared" ref="XJ5" ca="1" si="741">SUMPRODUCT((XI3:XI8=XI5)*(XF3:XF8&gt;XF5))</f>
        <v>0</v>
      </c>
      <c r="XK5" s="321">
        <f t="shared" ref="XK5" ca="1" si="742">SUMPRODUCT((XI3:XI8=XI5)*(XF3:XF8=XF5)*(XD3:XD8&gt;XD5))</f>
        <v>0</v>
      </c>
      <c r="XL5" s="321">
        <f t="shared" ref="XL5" ca="1" si="743">SUMPRODUCT((XI3:XI8=XI5)*(XF3:XF8=XF5)*(XD3:XD8=XD5)*(XH3:XH8&gt;XH5))</f>
        <v>0</v>
      </c>
      <c r="XM5" s="321">
        <f t="shared" ca="1" si="49"/>
        <v>3</v>
      </c>
      <c r="XN5" s="321" t="s">
        <v>4</v>
      </c>
      <c r="XO5" s="321">
        <v>3</v>
      </c>
      <c r="XP5" s="321"/>
      <c r="XQ5" s="321">
        <f t="shared" ref="XQ5" ca="1" si="744">VLOOKUP(XR5,ABM4:ABN8,2,FALSE)</f>
        <v>3</v>
      </c>
      <c r="XR5" s="321" t="str">
        <f t="shared" si="271"/>
        <v>Scotland</v>
      </c>
      <c r="XS5" s="321">
        <f t="shared" ref="XS5" ca="1" si="745">SUMPRODUCT((ABP3:ABP42=XR5)*(ABT3:ABT42="W"))+SUMPRODUCT((ABS3:ABS42=XR5)*(ABU3:ABU42="W"))</f>
        <v>0</v>
      </c>
      <c r="XT5" s="321">
        <f t="shared" ref="XT5" ca="1" si="746">SUMPRODUCT((ABP3:ABP42=XR5)*(ABT3:ABT42="D"))+SUMPRODUCT((ABS3:ABS42=XR5)*(ABU3:ABU42="D"))</f>
        <v>1</v>
      </c>
      <c r="XU5" s="321">
        <f t="shared" ref="XU5" ca="1" si="747">SUMPRODUCT((ABP3:ABP42=XR5)*(ABT3:ABT42="L"))+SUMPRODUCT((ABS3:ABS42=XR5)*(ABU3:ABU42="L"))</f>
        <v>2</v>
      </c>
      <c r="XV5" s="321">
        <f t="shared" ref="XV5" ca="1" si="748">SUMIF(ABP3:ABP60,XR5,ABQ3:ABQ60)+SUMIF(ABS3:ABS60,XR5,ABR3:ABR60)</f>
        <v>2</v>
      </c>
      <c r="XW5" s="321">
        <f t="shared" ref="XW5" ca="1" si="749">SUMIF(ABS3:ABS60,XR5,ABQ3:ABQ60)+SUMIF(ABP3:ABP60,XR5,ABR3:ABR60)</f>
        <v>5</v>
      </c>
      <c r="XX5" s="321">
        <f t="shared" ca="1" si="277"/>
        <v>997</v>
      </c>
      <c r="XY5" s="321">
        <f t="shared" ca="1" si="278"/>
        <v>1</v>
      </c>
      <c r="XZ5" s="321">
        <f t="shared" ref="XZ5:XZ40" si="750">TB5</f>
        <v>43</v>
      </c>
      <c r="YA5" s="321">
        <f t="shared" ref="YA5" ca="1" si="751">IF(COUNTIF(XY4:XY8,4)&lt;&gt;4,RANK(XY5,XY4:XY8),XY45)</f>
        <v>3</v>
      </c>
      <c r="YB5" s="321"/>
      <c r="YC5" s="321">
        <f t="shared" ref="YC5" ca="1" si="752">SUMPRODUCT((YA4:YA7=YA5)*(XZ4:XZ7&lt;XZ5))+YA5</f>
        <v>3</v>
      </c>
      <c r="YD5" s="321" t="str">
        <f t="shared" ref="YD5" ca="1" si="753">INDEX(XR4:XR8,MATCH(2,YC4:YC8,0),0)</f>
        <v>Switzerland</v>
      </c>
      <c r="YE5" s="321">
        <f t="shared" ref="YE5" ca="1" si="754">INDEX(YA4:YA8,MATCH(YD5,XR4:XR8,0),0)</f>
        <v>2</v>
      </c>
      <c r="YF5" s="321" t="str">
        <f t="shared" ref="YF5" ca="1" si="755">IF(YF4&lt;&gt;"",YD5,"")</f>
        <v/>
      </c>
      <c r="YG5" s="321" t="str">
        <f t="shared" ref="YG5" ca="1" si="756">IF(YG4&lt;&gt;"",YD6,"")</f>
        <v/>
      </c>
      <c r="YH5" s="321" t="str">
        <f t="shared" ref="YH5" ca="1" si="757">IF(YH4&lt;&gt;"",YD7,"")</f>
        <v>Hungary</v>
      </c>
      <c r="YI5" s="321" t="str">
        <f t="shared" ref="YI5" si="758">IF(YI4&lt;&gt;"",YD8,"")</f>
        <v/>
      </c>
      <c r="YJ5" s="321"/>
      <c r="YK5" s="321" t="str">
        <f t="shared" ca="1" si="287"/>
        <v/>
      </c>
      <c r="YL5" s="321">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21">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21">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21">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21">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21">
        <f t="shared" ca="1" si="293"/>
        <v>1000</v>
      </c>
      <c r="YR5" s="321" t="str">
        <f t="shared" ca="1" si="294"/>
        <v/>
      </c>
      <c r="YS5" s="321" t="str">
        <f t="shared" ref="YS5" ca="1" si="764">IF(YK5&lt;&gt;"",VLOOKUP(YK5,XR4:XX40,7,FALSE),"")</f>
        <v/>
      </c>
      <c r="YT5" s="321" t="str">
        <f t="shared" ref="YT5" ca="1" si="765">IF(YK5&lt;&gt;"",VLOOKUP(YK5,XR4:XX40,5,FALSE),"")</f>
        <v/>
      </c>
      <c r="YU5" s="321" t="str">
        <f t="shared" ref="YU5" ca="1" si="766">IF(YK5&lt;&gt;"",VLOOKUP(YK5,XR4:XZ40,9,FALSE),"")</f>
        <v/>
      </c>
      <c r="YV5" s="321" t="str">
        <f t="shared" ca="1" si="298"/>
        <v/>
      </c>
      <c r="YW5" s="321" t="str">
        <f t="shared" ref="YW5" ca="1" si="767">IF(YK5&lt;&gt;"",RANK(YV5,YV4:YV8),"")</f>
        <v/>
      </c>
      <c r="YX5" s="321" t="str">
        <f t="shared" ref="YX5" ca="1" si="768">IF(YK5&lt;&gt;"",SUMPRODUCT((YV4:YV8=YV5)*(YQ4:YQ8&gt;YQ5)),"")</f>
        <v/>
      </c>
      <c r="YY5" s="321" t="str">
        <f t="shared" ref="YY5" ca="1" si="769">IF(YK5&lt;&gt;"",SUMPRODUCT((YV4:YV8=YV5)*(YQ4:YQ8=YQ5)*(YO4:YO8&gt;YO5)),"")</f>
        <v/>
      </c>
      <c r="YZ5" s="321" t="str">
        <f t="shared" ref="YZ5" ca="1" si="770">IF(YK5&lt;&gt;"",SUMPRODUCT((YV4:YV8=YV5)*(YQ4:YQ8=YQ5)*(YO4:YO8=YO5)*(YS4:YS8&gt;YS5)),"")</f>
        <v/>
      </c>
      <c r="ZA5" s="321" t="str">
        <f t="shared" ref="ZA5" ca="1" si="771">IF(YK5&lt;&gt;"",SUMPRODUCT((YV4:YV8=YV5)*(YQ4:YQ8=YQ5)*(YO4:YO8=YO5)*(YS4:YS8=YS5)*(YT4:YT8&gt;YT5)),"")</f>
        <v/>
      </c>
      <c r="ZB5" s="321" t="str">
        <f t="shared" ref="ZB5" ca="1" si="772">IF(YK5&lt;&gt;"",SUMPRODUCT((YV4:YV8=YV5)*(YQ4:YQ8=YQ5)*(YO4:YO8=YO5)*(YS4:YS8=YS5)*(YT4:YT8=YT5)*(YU4:YU8&gt;YU5)),"")</f>
        <v/>
      </c>
      <c r="ZC5" s="321" t="str">
        <f ca="1">IF(YK5&lt;&gt;"",IF(ZC45&lt;&gt;"",IF(YJ43=3,ZC45,ZC45+YJ43),SUM(YW5:ZB5)),"")</f>
        <v/>
      </c>
      <c r="ZD5" s="321" t="str">
        <f t="shared" ref="ZD5" ca="1" si="773">IF(YK5&lt;&gt;"",INDEX(YK4:YK8,MATCH(2,ZC4:ZC8,0),0),"")</f>
        <v/>
      </c>
      <c r="ZE5" s="321" t="str">
        <f t="shared" ref="ZE5:ZE7" ca="1" si="774">IF(YG4&lt;&gt;"",YG4,"")</f>
        <v/>
      </c>
      <c r="ZF5" s="321">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21">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21">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21">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21">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21">
        <f t="shared" ref="ZK5:ZK7" ca="1" si="780">ZI5-ZJ5+1000</f>
        <v>1000</v>
      </c>
      <c r="ZL5" s="321" t="str">
        <f t="shared" ref="ZL5:ZL7" ca="1" si="781">IF(ZE5&lt;&gt;"",ZF5*3+ZG5*1,"")</f>
        <v/>
      </c>
      <c r="ZM5" s="321" t="str">
        <f t="shared" ref="ZM5" ca="1" si="782">IF(ZE5&lt;&gt;"",VLOOKUP(ZE5,XR4:XX40,7,FALSE),"")</f>
        <v/>
      </c>
      <c r="ZN5" s="321" t="str">
        <f t="shared" ref="ZN5" ca="1" si="783">IF(ZE5&lt;&gt;"",VLOOKUP(ZE5,XR4:XX40,5,FALSE),"")</f>
        <v/>
      </c>
      <c r="ZO5" s="321" t="str">
        <f t="shared" ref="ZO5" ca="1" si="784">IF(ZE5&lt;&gt;"",VLOOKUP(ZE5,XR4:XZ40,9,FALSE),"")</f>
        <v/>
      </c>
      <c r="ZP5" s="321" t="str">
        <f t="shared" ref="ZP5:ZP7" ca="1" si="785">ZL5</f>
        <v/>
      </c>
      <c r="ZQ5" s="321" t="str">
        <f t="shared" ref="ZQ5" ca="1" si="786">IF(ZE5&lt;&gt;"",RANK(ZP5,ZP4:ZP8),"")</f>
        <v/>
      </c>
      <c r="ZR5" s="321" t="str">
        <f t="shared" ref="ZR5" ca="1" si="787">IF(ZE5&lt;&gt;"",SUMPRODUCT((ZP4:ZP8=ZP5)*(ZK4:ZK8&gt;ZK5)),"")</f>
        <v/>
      </c>
      <c r="ZS5" s="321" t="str">
        <f t="shared" ref="ZS5" ca="1" si="788">IF(ZE5&lt;&gt;"",SUMPRODUCT((ZP4:ZP8=ZP5)*(ZK4:ZK8=ZK5)*(ZI4:ZI8&gt;ZI5)),"")</f>
        <v/>
      </c>
      <c r="ZT5" s="321" t="str">
        <f t="shared" ref="ZT5" ca="1" si="789">IF(ZE5&lt;&gt;"",SUMPRODUCT((ZP4:ZP8=ZP5)*(ZK4:ZK8=ZK5)*(ZI4:ZI8=ZI5)*(ZM4:ZM8&gt;ZM5)),"")</f>
        <v/>
      </c>
      <c r="ZU5" s="321" t="str">
        <f t="shared" ref="ZU5" ca="1" si="790">IF(ZE5&lt;&gt;"",SUMPRODUCT((ZP4:ZP8=ZP5)*(ZK4:ZK8=ZK5)*(ZI4:ZI8=ZI5)*(ZM4:ZM8=ZM5)*(ZN4:ZN8&gt;ZN5)),"")</f>
        <v/>
      </c>
      <c r="ZV5" s="321" t="str">
        <f t="shared" ref="ZV5" ca="1" si="791">IF(ZE5&lt;&gt;"",SUMPRODUCT((ZP4:ZP8=ZP5)*(ZK4:ZK8=ZK5)*(ZI4:ZI8=ZI5)*(ZM4:ZM8=ZM5)*(ZN4:ZN8=ZN5)*(ZO4:ZO8&gt;ZO5)),"")</f>
        <v/>
      </c>
      <c r="ZW5" s="321" t="str">
        <f ca="1">IF(ZE5&lt;&gt;"",IF(ZW45&lt;&gt;"",IF(ZD43=3,ZW45,ZW45+ZD43),SUM(ZQ5:ZV5)+1),"")</f>
        <v/>
      </c>
      <c r="ZX5" s="321" t="str">
        <f t="shared" ref="ZX5" ca="1" si="792">IF(ZE5&lt;&gt;"",INDEX(ZE5:ZE8,MATCH(2,ZW5:ZW8,0),0),"")</f>
        <v/>
      </c>
      <c r="ZY5" s="321"/>
      <c r="ZZ5" s="321"/>
      <c r="AAA5" s="321"/>
      <c r="AAB5" s="321"/>
      <c r="AAC5" s="321"/>
      <c r="AAD5" s="321"/>
      <c r="AAE5" s="321"/>
      <c r="AAF5" s="321"/>
      <c r="AAG5" s="321"/>
      <c r="AAH5" s="321"/>
      <c r="AAI5" s="321"/>
      <c r="AAJ5" s="321"/>
      <c r="AAK5" s="321"/>
      <c r="AAL5" s="321"/>
      <c r="AAM5" s="321"/>
      <c r="AAN5" s="321"/>
      <c r="AAO5" s="321"/>
      <c r="AAP5" s="321"/>
      <c r="AAQ5" s="321"/>
      <c r="AAR5" s="321"/>
      <c r="AAS5" s="321"/>
      <c r="AAT5" s="321"/>
      <c r="AAU5" s="321"/>
      <c r="AAV5" s="321"/>
      <c r="AAW5" s="321"/>
      <c r="AAX5" s="321"/>
      <c r="AAY5" s="321"/>
      <c r="AAZ5" s="321"/>
      <c r="ABA5" s="321"/>
      <c r="ABB5" s="321"/>
      <c r="ABC5" s="321"/>
      <c r="ABD5" s="321"/>
      <c r="ABE5" s="321"/>
      <c r="ABF5" s="321"/>
      <c r="ABG5" s="321"/>
      <c r="ABH5" s="321"/>
      <c r="ABI5" s="321"/>
      <c r="ABJ5" s="321"/>
      <c r="ABK5" s="321"/>
      <c r="ABL5" s="321"/>
      <c r="ABM5" s="321" t="str">
        <f t="shared" ref="ABM5" ca="1" si="793">IF(ZX5&lt;&gt;"",ZX5,IF(ZD5&lt;&gt;"",ZD5,YD5))</f>
        <v>Switzerland</v>
      </c>
      <c r="ABN5" s="321">
        <v>2</v>
      </c>
      <c r="ABO5" s="321">
        <v>3</v>
      </c>
      <c r="ABP5" s="321" t="str">
        <f t="shared" si="50"/>
        <v>Spain</v>
      </c>
      <c r="ABQ5" s="324">
        <f ca="1">IF(OFFSET('Player Game Board'!P12,0,ABQ1)&lt;&gt;"",OFFSET('Player Game Board'!P12,0,ABQ1),0)</f>
        <v>1</v>
      </c>
      <c r="ABR5" s="324">
        <f ca="1">IF(OFFSET('Player Game Board'!Q12,0,ABQ1)&lt;&gt;"",OFFSET('Player Game Board'!Q12,0,ABQ1),0)</f>
        <v>2</v>
      </c>
      <c r="ABS5" s="321" t="str">
        <f t="shared" si="51"/>
        <v>Croatia</v>
      </c>
      <c r="ABT5" s="321" t="str">
        <f ca="1">IF(AND(OFFSET('Player Game Board'!P12,0,ABQ1)&lt;&gt;"",OFFSET('Player Game Board'!Q12,0,ABQ1)&lt;&gt;""),IF(ABQ5&gt;ABR5,"W",IF(ABQ5=ABR5,"D","L")),"")</f>
        <v>L</v>
      </c>
      <c r="ABU5" s="321" t="str">
        <f t="shared" ca="1" si="52"/>
        <v>W</v>
      </c>
      <c r="ABV5" s="321"/>
      <c r="ABW5" s="321"/>
      <c r="ABX5" s="321" t="str">
        <f t="shared" ref="ABX5" ca="1" si="794">VLOOKUP(3,XQ18:XR21,2,FALSE)</f>
        <v>Serbia</v>
      </c>
      <c r="ABY5" s="322">
        <f t="shared" ref="ABY5" ca="1" si="795">VLOOKUP(ABX5,XR4:XW40,2,FALSE)</f>
        <v>0</v>
      </c>
      <c r="ABZ5" s="322">
        <f t="shared" ref="ABZ5" ca="1" si="796">VLOOKUP(ABX5,XR4:XW40,3,FALSE)</f>
        <v>1</v>
      </c>
      <c r="ACA5" s="322">
        <f t="shared" ref="ACA5" ca="1" si="797">VLOOKUP(ABX5,XR4:XW40,4,FALSE)</f>
        <v>2</v>
      </c>
      <c r="ACB5" s="322">
        <f t="shared" ref="ACB5" ca="1" si="798">VLOOKUP(ABX5,XR4:XW40,5,FALSE)</f>
        <v>2</v>
      </c>
      <c r="ACC5" s="322">
        <f t="shared" ref="ACC5" ca="1" si="799">VLOOKUP(ABX5,XR4:XW40,6,FALSE)</f>
        <v>4</v>
      </c>
      <c r="ACD5" s="322">
        <f t="shared" ca="1" si="59"/>
        <v>998</v>
      </c>
      <c r="ACE5" s="322">
        <f t="shared" ca="1" si="60"/>
        <v>1</v>
      </c>
      <c r="ACF5" s="321">
        <f ca="1">VLOOKUP(ABX5,B4:J40,9,FALSE)</f>
        <v>35</v>
      </c>
      <c r="ACG5" s="321">
        <f t="shared" ref="ACG5" ca="1" si="800">RANK(ACE5,ACE3:ACE8)</f>
        <v>5</v>
      </c>
      <c r="ACH5" s="321">
        <f t="shared" ref="ACH5" ca="1" si="801">SUMPRODUCT((ACG3:ACG8=ACG5)*(ACD3:ACD8&gt;ACD5))</f>
        <v>0</v>
      </c>
      <c r="ACI5" s="321">
        <f t="shared" ref="ACI5" ca="1" si="802">SUMPRODUCT((ACG3:ACG8=ACG5)*(ACD3:ACD8=ACD5)*(ACB3:ACB8&gt;ACB5))</f>
        <v>0</v>
      </c>
      <c r="ACJ5" s="321">
        <f t="shared" ref="ACJ5" ca="1" si="803">SUMPRODUCT((ACG3:ACG8=ACG5)*(ACD3:ACD8=ACD5)*(ACB3:ACB8=ACB5)*(ACF3:ACF8&gt;ACF5))</f>
        <v>0</v>
      </c>
      <c r="ACK5" s="321">
        <f t="shared" ca="1" si="65"/>
        <v>5</v>
      </c>
      <c r="ACL5" s="321" t="s">
        <v>4</v>
      </c>
      <c r="ACM5" s="321">
        <v>3</v>
      </c>
      <c r="ACN5" s="321"/>
      <c r="ACO5" s="321">
        <f t="shared" ref="ACO5" ca="1" si="804">VLOOKUP(ACP5,AGK4:AGL8,2,FALSE)</f>
        <v>4</v>
      </c>
      <c r="ACP5" s="321" t="str">
        <f t="shared" si="318"/>
        <v>Scotland</v>
      </c>
      <c r="ACQ5" s="321">
        <f t="shared" ref="ACQ5" ca="1" si="805">SUMPRODUCT((AGN3:AGN42=ACP5)*(AGR3:AGR42="W"))+SUMPRODUCT((AGQ3:AGQ42=ACP5)*(AGS3:AGS42="W"))</f>
        <v>0</v>
      </c>
      <c r="ACR5" s="321">
        <f t="shared" ref="ACR5" ca="1" si="806">SUMPRODUCT((AGN3:AGN42=ACP5)*(AGR3:AGR42="D"))+SUMPRODUCT((AGQ3:AGQ42=ACP5)*(AGS3:AGS42="D"))</f>
        <v>1</v>
      </c>
      <c r="ACS5" s="321">
        <f t="shared" ref="ACS5" ca="1" si="807">SUMPRODUCT((AGN3:AGN42=ACP5)*(AGR3:AGR42="L"))+SUMPRODUCT((AGQ3:AGQ42=ACP5)*(AGS3:AGS42="L"))</f>
        <v>2</v>
      </c>
      <c r="ACT5" s="321">
        <f t="shared" ref="ACT5" ca="1" si="808">SUMIF(AGN3:AGN60,ACP5,AGO3:AGO60)+SUMIF(AGQ3:AGQ60,ACP5,AGP3:AGP60)</f>
        <v>2</v>
      </c>
      <c r="ACU5" s="321">
        <f t="shared" ref="ACU5" ca="1" si="809">SUMIF(AGQ3:AGQ60,ACP5,AGO3:AGO60)+SUMIF(AGN3:AGN60,ACP5,AGP3:AGP60)</f>
        <v>5</v>
      </c>
      <c r="ACV5" s="321">
        <f t="shared" ca="1" si="324"/>
        <v>997</v>
      </c>
      <c r="ACW5" s="321">
        <f t="shared" ca="1" si="325"/>
        <v>1</v>
      </c>
      <c r="ACX5" s="321">
        <f t="shared" ref="ACX5:ACX40" si="810">XZ5</f>
        <v>43</v>
      </c>
      <c r="ACY5" s="321">
        <f t="shared" ref="ACY5" ca="1" si="811">IF(COUNTIF(ACW4:ACW8,4)&lt;&gt;4,RANK(ACW5,ACW4:ACW8),ACW45)</f>
        <v>4</v>
      </c>
      <c r="ACZ5" s="321"/>
      <c r="ADA5" s="321">
        <f t="shared" ref="ADA5" ca="1" si="812">SUMPRODUCT((ACY4:ACY7=ACY5)*(ACX4:ACX7&lt;ACX5))+ACY5</f>
        <v>4</v>
      </c>
      <c r="ADB5" s="321" t="str">
        <f t="shared" ref="ADB5" ca="1" si="813">INDEX(ACP4:ACP8,MATCH(2,ADA4:ADA8,0),0)</f>
        <v>Switzerland</v>
      </c>
      <c r="ADC5" s="321">
        <f t="shared" ref="ADC5" ca="1" si="814">INDEX(ACY4:ACY8,MATCH(ADB5,ACP4:ACP8,0),0)</f>
        <v>2</v>
      </c>
      <c r="ADD5" s="321" t="str">
        <f t="shared" ref="ADD5" ca="1" si="815">IF(ADD4&lt;&gt;"",ADB5,"")</f>
        <v/>
      </c>
      <c r="ADE5" s="321" t="str">
        <f t="shared" ref="ADE5" ca="1" si="816">IF(ADE4&lt;&gt;"",ADB6,"")</f>
        <v/>
      </c>
      <c r="ADF5" s="321" t="str">
        <f t="shared" ref="ADF5" ca="1" si="817">IF(ADF4&lt;&gt;"",ADB7,"")</f>
        <v/>
      </c>
      <c r="ADG5" s="321" t="str">
        <f t="shared" ref="ADG5" si="818">IF(ADG4&lt;&gt;"",ADB8,"")</f>
        <v/>
      </c>
      <c r="ADH5" s="321"/>
      <c r="ADI5" s="321" t="str">
        <f t="shared" ca="1" si="334"/>
        <v/>
      </c>
      <c r="ADJ5" s="321">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21">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21">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21">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21">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21">
        <f t="shared" ca="1" si="340"/>
        <v>1000</v>
      </c>
      <c r="ADP5" s="321" t="str">
        <f t="shared" ca="1" si="341"/>
        <v/>
      </c>
      <c r="ADQ5" s="321" t="str">
        <f t="shared" ref="ADQ5" ca="1" si="824">IF(ADI5&lt;&gt;"",VLOOKUP(ADI5,ACP4:ACV40,7,FALSE),"")</f>
        <v/>
      </c>
      <c r="ADR5" s="321" t="str">
        <f t="shared" ref="ADR5" ca="1" si="825">IF(ADI5&lt;&gt;"",VLOOKUP(ADI5,ACP4:ACV40,5,FALSE),"")</f>
        <v/>
      </c>
      <c r="ADS5" s="321" t="str">
        <f t="shared" ref="ADS5" ca="1" si="826">IF(ADI5&lt;&gt;"",VLOOKUP(ADI5,ACP4:ACX40,9,FALSE),"")</f>
        <v/>
      </c>
      <c r="ADT5" s="321" t="str">
        <f t="shared" ca="1" si="345"/>
        <v/>
      </c>
      <c r="ADU5" s="321" t="str">
        <f t="shared" ref="ADU5" ca="1" si="827">IF(ADI5&lt;&gt;"",RANK(ADT5,ADT4:ADT8),"")</f>
        <v/>
      </c>
      <c r="ADV5" s="321" t="str">
        <f t="shared" ref="ADV5" ca="1" si="828">IF(ADI5&lt;&gt;"",SUMPRODUCT((ADT4:ADT8=ADT5)*(ADO4:ADO8&gt;ADO5)),"")</f>
        <v/>
      </c>
      <c r="ADW5" s="321" t="str">
        <f t="shared" ref="ADW5" ca="1" si="829">IF(ADI5&lt;&gt;"",SUMPRODUCT((ADT4:ADT8=ADT5)*(ADO4:ADO8=ADO5)*(ADM4:ADM8&gt;ADM5)),"")</f>
        <v/>
      </c>
      <c r="ADX5" s="321" t="str">
        <f t="shared" ref="ADX5" ca="1" si="830">IF(ADI5&lt;&gt;"",SUMPRODUCT((ADT4:ADT8=ADT5)*(ADO4:ADO8=ADO5)*(ADM4:ADM8=ADM5)*(ADQ4:ADQ8&gt;ADQ5)),"")</f>
        <v/>
      </c>
      <c r="ADY5" s="321" t="str">
        <f t="shared" ref="ADY5" ca="1" si="831">IF(ADI5&lt;&gt;"",SUMPRODUCT((ADT4:ADT8=ADT5)*(ADO4:ADO8=ADO5)*(ADM4:ADM8=ADM5)*(ADQ4:ADQ8=ADQ5)*(ADR4:ADR8&gt;ADR5)),"")</f>
        <v/>
      </c>
      <c r="ADZ5" s="321" t="str">
        <f t="shared" ref="ADZ5" ca="1" si="832">IF(ADI5&lt;&gt;"",SUMPRODUCT((ADT4:ADT8=ADT5)*(ADO4:ADO8=ADO5)*(ADM4:ADM8=ADM5)*(ADQ4:ADQ8=ADQ5)*(ADR4:ADR8=ADR5)*(ADS4:ADS8&gt;ADS5)),"")</f>
        <v/>
      </c>
      <c r="AEA5" s="321" t="str">
        <f ca="1">IF(ADI5&lt;&gt;"",IF(AEA45&lt;&gt;"",IF(ADH43=3,AEA45,AEA45+ADH43),SUM(ADU5:ADZ5)),"")</f>
        <v/>
      </c>
      <c r="AEB5" s="321" t="str">
        <f t="shared" ref="AEB5" ca="1" si="833">IF(ADI5&lt;&gt;"",INDEX(ADI4:ADI8,MATCH(2,AEA4:AEA8,0),0),"")</f>
        <v/>
      </c>
      <c r="AEC5" s="321" t="str">
        <f t="shared" ref="AEC5:AEC7" ca="1" si="834">IF(ADE4&lt;&gt;"",ADE4,"")</f>
        <v/>
      </c>
      <c r="AED5" s="321">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21">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21">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21">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21">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21">
        <f t="shared" ref="AEI5:AEI7" ca="1" si="840">AEG5-AEH5+1000</f>
        <v>1000</v>
      </c>
      <c r="AEJ5" s="321" t="str">
        <f t="shared" ref="AEJ5:AEJ7" ca="1" si="841">IF(AEC5&lt;&gt;"",AED5*3+AEE5*1,"")</f>
        <v/>
      </c>
      <c r="AEK5" s="321" t="str">
        <f t="shared" ref="AEK5" ca="1" si="842">IF(AEC5&lt;&gt;"",VLOOKUP(AEC5,ACP4:ACV40,7,FALSE),"")</f>
        <v/>
      </c>
      <c r="AEL5" s="321" t="str">
        <f t="shared" ref="AEL5" ca="1" si="843">IF(AEC5&lt;&gt;"",VLOOKUP(AEC5,ACP4:ACV40,5,FALSE),"")</f>
        <v/>
      </c>
      <c r="AEM5" s="321" t="str">
        <f t="shared" ref="AEM5" ca="1" si="844">IF(AEC5&lt;&gt;"",VLOOKUP(AEC5,ACP4:ACX40,9,FALSE),"")</f>
        <v/>
      </c>
      <c r="AEN5" s="321" t="str">
        <f t="shared" ref="AEN5:AEN7" ca="1" si="845">AEJ5</f>
        <v/>
      </c>
      <c r="AEO5" s="321" t="str">
        <f t="shared" ref="AEO5" ca="1" si="846">IF(AEC5&lt;&gt;"",RANK(AEN5,AEN4:AEN8),"")</f>
        <v/>
      </c>
      <c r="AEP5" s="321" t="str">
        <f t="shared" ref="AEP5" ca="1" si="847">IF(AEC5&lt;&gt;"",SUMPRODUCT((AEN4:AEN8=AEN5)*(AEI4:AEI8&gt;AEI5)),"")</f>
        <v/>
      </c>
      <c r="AEQ5" s="321" t="str">
        <f t="shared" ref="AEQ5" ca="1" si="848">IF(AEC5&lt;&gt;"",SUMPRODUCT((AEN4:AEN8=AEN5)*(AEI4:AEI8=AEI5)*(AEG4:AEG8&gt;AEG5)),"")</f>
        <v/>
      </c>
      <c r="AER5" s="321" t="str">
        <f t="shared" ref="AER5" ca="1" si="849">IF(AEC5&lt;&gt;"",SUMPRODUCT((AEN4:AEN8=AEN5)*(AEI4:AEI8=AEI5)*(AEG4:AEG8=AEG5)*(AEK4:AEK8&gt;AEK5)),"")</f>
        <v/>
      </c>
      <c r="AES5" s="321" t="str">
        <f t="shared" ref="AES5" ca="1" si="850">IF(AEC5&lt;&gt;"",SUMPRODUCT((AEN4:AEN8=AEN5)*(AEI4:AEI8=AEI5)*(AEG4:AEG8=AEG5)*(AEK4:AEK8=AEK5)*(AEL4:AEL8&gt;AEL5)),"")</f>
        <v/>
      </c>
      <c r="AET5" s="321" t="str">
        <f t="shared" ref="AET5" ca="1" si="851">IF(AEC5&lt;&gt;"",SUMPRODUCT((AEN4:AEN8=AEN5)*(AEI4:AEI8=AEI5)*(AEG4:AEG8=AEG5)*(AEK4:AEK8=AEK5)*(AEL4:AEL8=AEL5)*(AEM4:AEM8&gt;AEM5)),"")</f>
        <v/>
      </c>
      <c r="AEU5" s="321" t="str">
        <f ca="1">IF(AEC5&lt;&gt;"",IF(AEU45&lt;&gt;"",IF(AEB43=3,AEU45,AEU45+AEB43),SUM(AEO5:AET5)+1),"")</f>
        <v/>
      </c>
      <c r="AEV5" s="321" t="str">
        <f t="shared" ref="AEV5" ca="1" si="852">IF(AEC5&lt;&gt;"",INDEX(AEC5:AEC8,MATCH(2,AEU5:AEU8,0),0),"")</f>
        <v/>
      </c>
      <c r="AEW5" s="321"/>
      <c r="AEX5" s="321"/>
      <c r="AEY5" s="321"/>
      <c r="AEZ5" s="321"/>
      <c r="AFA5" s="321"/>
      <c r="AFB5" s="321"/>
      <c r="AFC5" s="321"/>
      <c r="AFD5" s="321"/>
      <c r="AFE5" s="321"/>
      <c r="AFF5" s="321"/>
      <c r="AFG5" s="321"/>
      <c r="AFH5" s="321"/>
      <c r="AFI5" s="321"/>
      <c r="AFJ5" s="321"/>
      <c r="AFK5" s="321"/>
      <c r="AFL5" s="321"/>
      <c r="AFM5" s="321"/>
      <c r="AFN5" s="321"/>
      <c r="AFO5" s="321"/>
      <c r="AFP5" s="321"/>
      <c r="AFQ5" s="321"/>
      <c r="AFR5" s="321"/>
      <c r="AFS5" s="321"/>
      <c r="AFT5" s="321"/>
      <c r="AFU5" s="321"/>
      <c r="AFV5" s="321"/>
      <c r="AFW5" s="321"/>
      <c r="AFX5" s="321"/>
      <c r="AFY5" s="321"/>
      <c r="AFZ5" s="321"/>
      <c r="AGA5" s="321"/>
      <c r="AGB5" s="321"/>
      <c r="AGC5" s="321"/>
      <c r="AGD5" s="321"/>
      <c r="AGE5" s="321"/>
      <c r="AGF5" s="321"/>
      <c r="AGG5" s="321"/>
      <c r="AGH5" s="321"/>
      <c r="AGI5" s="321"/>
      <c r="AGJ5" s="321"/>
      <c r="AGK5" s="321" t="str">
        <f t="shared" ref="AGK5" ca="1" si="853">IF(AEV5&lt;&gt;"",AEV5,IF(AEB5&lt;&gt;"",AEB5,ADB5))</f>
        <v>Switzerland</v>
      </c>
      <c r="AGL5" s="321">
        <v>2</v>
      </c>
      <c r="AGM5" s="321">
        <v>3</v>
      </c>
      <c r="AGN5" s="321" t="str">
        <f t="shared" si="66"/>
        <v>Spain</v>
      </c>
      <c r="AGO5" s="324">
        <f ca="1">IF(OFFSET('Player Game Board'!P12,0,AGO1)&lt;&gt;"",OFFSET('Player Game Board'!P12,0,AGO1),0)</f>
        <v>1</v>
      </c>
      <c r="AGP5" s="324">
        <f ca="1">IF(OFFSET('Player Game Board'!Q12,0,AGO1)&lt;&gt;"",OFFSET('Player Game Board'!Q12,0,AGO1),0)</f>
        <v>2</v>
      </c>
      <c r="AGQ5" s="321" t="str">
        <f t="shared" si="67"/>
        <v>Croatia</v>
      </c>
      <c r="AGR5" s="321" t="str">
        <f ca="1">IF(AND(OFFSET('Player Game Board'!P12,0,AGO1)&lt;&gt;"",OFFSET('Player Game Board'!Q12,0,AGO1)&lt;&gt;""),IF(AGO5&gt;AGP5,"W",IF(AGO5=AGP5,"D","L")),"")</f>
        <v>L</v>
      </c>
      <c r="AGS5" s="321" t="str">
        <f t="shared" ca="1" si="68"/>
        <v>W</v>
      </c>
      <c r="AGT5" s="321"/>
      <c r="AGU5" s="321"/>
      <c r="AGV5" s="321" t="str">
        <f t="shared" ref="AGV5" ca="1" si="854">VLOOKUP(3,ACO18:ACP21,2,FALSE)</f>
        <v>Slovenia</v>
      </c>
      <c r="AGW5" s="322">
        <f t="shared" ref="AGW5" ca="1" si="855">VLOOKUP(AGV5,ACP4:ACU40,2,FALSE)</f>
        <v>0</v>
      </c>
      <c r="AGX5" s="322">
        <f t="shared" ref="AGX5" ca="1" si="856">VLOOKUP(AGV5,ACP4:ACU40,3,FALSE)</f>
        <v>3</v>
      </c>
      <c r="AGY5" s="322">
        <f t="shared" ref="AGY5" ca="1" si="857">VLOOKUP(AGV5,ACP4:ACU40,4,FALSE)</f>
        <v>0</v>
      </c>
      <c r="AGZ5" s="322">
        <f t="shared" ref="AGZ5" ca="1" si="858">VLOOKUP(AGV5,ACP4:ACU40,5,FALSE)</f>
        <v>3</v>
      </c>
      <c r="AHA5" s="322">
        <f t="shared" ref="AHA5" ca="1" si="859">VLOOKUP(AGV5,ACP4:ACU40,6,FALSE)</f>
        <v>3</v>
      </c>
      <c r="AHB5" s="322">
        <f t="shared" ca="1" si="75"/>
        <v>1000</v>
      </c>
      <c r="AHC5" s="322">
        <f t="shared" ca="1" si="76"/>
        <v>3</v>
      </c>
      <c r="AHD5" s="321">
        <f ca="1">VLOOKUP(AGV5,B4:J40,9,FALSE)</f>
        <v>39</v>
      </c>
      <c r="AHE5" s="321">
        <f t="shared" ref="AHE5" ca="1" si="860">RANK(AHC5,AHC3:AHC8)</f>
        <v>2</v>
      </c>
      <c r="AHF5" s="321">
        <f t="shared" ref="AHF5" ca="1" si="861">SUMPRODUCT((AHE3:AHE8=AHE5)*(AHB3:AHB8&gt;AHB5))</f>
        <v>0</v>
      </c>
      <c r="AHG5" s="321">
        <f t="shared" ref="AHG5" ca="1" si="862">SUMPRODUCT((AHE3:AHE8=AHE5)*(AHB3:AHB8=AHB5)*(AGZ3:AGZ8&gt;AGZ5))</f>
        <v>0</v>
      </c>
      <c r="AHH5" s="321">
        <f t="shared" ref="AHH5" ca="1" si="863">SUMPRODUCT((AHE3:AHE8=AHE5)*(AHB3:AHB8=AHB5)*(AGZ3:AGZ8=AGZ5)*(AHD3:AHD8&gt;AHD5))</f>
        <v>0</v>
      </c>
      <c r="AHI5" s="321">
        <f t="shared" ca="1" si="81"/>
        <v>2</v>
      </c>
      <c r="AHJ5" s="321" t="s">
        <v>4</v>
      </c>
      <c r="AHK5" s="321">
        <v>3</v>
      </c>
      <c r="AHL5" s="321"/>
      <c r="AHM5" s="321">
        <f t="shared" ref="AHM5" ca="1" si="864">VLOOKUP(AHN5,ALI4:ALJ8,2,FALSE)</f>
        <v>2</v>
      </c>
      <c r="AHN5" s="321" t="str">
        <f t="shared" si="365"/>
        <v>Scotland</v>
      </c>
      <c r="AHO5" s="321">
        <f t="shared" ref="AHO5" ca="1" si="865">SUMPRODUCT((ALL3:ALL42=AHN5)*(ALP3:ALP42="W"))+SUMPRODUCT((ALO3:ALO42=AHN5)*(ALQ3:ALQ42="W"))</f>
        <v>2</v>
      </c>
      <c r="AHP5" s="321">
        <f t="shared" ref="AHP5" ca="1" si="866">SUMPRODUCT((ALL3:ALL42=AHN5)*(ALP3:ALP42="D"))+SUMPRODUCT((ALO3:ALO42=AHN5)*(ALQ3:ALQ42="D"))</f>
        <v>0</v>
      </c>
      <c r="AHQ5" s="321">
        <f t="shared" ref="AHQ5" ca="1" si="867">SUMPRODUCT((ALL3:ALL42=AHN5)*(ALP3:ALP42="L"))+SUMPRODUCT((ALO3:ALO42=AHN5)*(ALQ3:ALQ42="L"))</f>
        <v>1</v>
      </c>
      <c r="AHR5" s="321">
        <f t="shared" ref="AHR5" ca="1" si="868">SUMIF(ALL3:ALL60,AHN5,ALM3:ALM60)+SUMIF(ALO3:ALO60,AHN5,ALN3:ALN60)</f>
        <v>4</v>
      </c>
      <c r="AHS5" s="321">
        <f t="shared" ref="AHS5" ca="1" si="869">SUMIF(ALO3:ALO60,AHN5,ALM3:ALM60)+SUMIF(ALL3:ALL60,AHN5,ALN3:ALN60)</f>
        <v>3</v>
      </c>
      <c r="AHT5" s="321">
        <f t="shared" ca="1" si="371"/>
        <v>1001</v>
      </c>
      <c r="AHU5" s="321">
        <f t="shared" ca="1" si="372"/>
        <v>6</v>
      </c>
      <c r="AHV5" s="321">
        <f t="shared" ref="AHV5:AHV40" si="870">ACX5</f>
        <v>43</v>
      </c>
      <c r="AHW5" s="321">
        <f t="shared" ref="AHW5" ca="1" si="871">IF(COUNTIF(AHU4:AHU8,4)&lt;&gt;4,RANK(AHU5,AHU4:AHU8),AHU45)</f>
        <v>2</v>
      </c>
      <c r="AHX5" s="321"/>
      <c r="AHY5" s="321">
        <f t="shared" ref="AHY5" ca="1" si="872">SUMPRODUCT((AHW4:AHW7=AHW5)*(AHV4:AHV7&lt;AHV5))+AHW5</f>
        <v>2</v>
      </c>
      <c r="AHZ5" s="321" t="str">
        <f t="shared" ref="AHZ5" ca="1" si="873">INDEX(AHN4:AHN8,MATCH(2,AHY4:AHY8,0),0)</f>
        <v>Scotland</v>
      </c>
      <c r="AIA5" s="321">
        <f t="shared" ref="AIA5" ca="1" si="874">INDEX(AHW4:AHW8,MATCH(AHZ5,AHN4:AHN8,0),0)</f>
        <v>2</v>
      </c>
      <c r="AIB5" s="321" t="str">
        <f t="shared" ref="AIB5" ca="1" si="875">IF(AIB4&lt;&gt;"",AHZ5,"")</f>
        <v/>
      </c>
      <c r="AIC5" s="321" t="str">
        <f t="shared" ref="AIC5" ca="1" si="876">IF(AIC4&lt;&gt;"",AHZ6,"")</f>
        <v/>
      </c>
      <c r="AID5" s="321" t="str">
        <f t="shared" ref="AID5" ca="1" si="877">IF(AID4&lt;&gt;"",AHZ7,"")</f>
        <v>Hungary</v>
      </c>
      <c r="AIE5" s="321" t="str">
        <f t="shared" ref="AIE5" si="878">IF(AIE4&lt;&gt;"",AHZ8,"")</f>
        <v/>
      </c>
      <c r="AIF5" s="321"/>
      <c r="AIG5" s="321" t="str">
        <f t="shared" ca="1" si="381"/>
        <v/>
      </c>
      <c r="AIH5" s="321">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21">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21">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21">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21">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21">
        <f t="shared" ca="1" si="387"/>
        <v>1000</v>
      </c>
      <c r="AIN5" s="321" t="str">
        <f t="shared" ca="1" si="388"/>
        <v/>
      </c>
      <c r="AIO5" s="321" t="str">
        <f t="shared" ref="AIO5" ca="1" si="884">IF(AIG5&lt;&gt;"",VLOOKUP(AIG5,AHN4:AHT40,7,FALSE),"")</f>
        <v/>
      </c>
      <c r="AIP5" s="321" t="str">
        <f t="shared" ref="AIP5" ca="1" si="885">IF(AIG5&lt;&gt;"",VLOOKUP(AIG5,AHN4:AHT40,5,FALSE),"")</f>
        <v/>
      </c>
      <c r="AIQ5" s="321" t="str">
        <f t="shared" ref="AIQ5" ca="1" si="886">IF(AIG5&lt;&gt;"",VLOOKUP(AIG5,AHN4:AHV40,9,FALSE),"")</f>
        <v/>
      </c>
      <c r="AIR5" s="321" t="str">
        <f t="shared" ca="1" si="392"/>
        <v/>
      </c>
      <c r="AIS5" s="321" t="str">
        <f t="shared" ref="AIS5" ca="1" si="887">IF(AIG5&lt;&gt;"",RANK(AIR5,AIR4:AIR8),"")</f>
        <v/>
      </c>
      <c r="AIT5" s="321" t="str">
        <f t="shared" ref="AIT5" ca="1" si="888">IF(AIG5&lt;&gt;"",SUMPRODUCT((AIR4:AIR8=AIR5)*(AIM4:AIM8&gt;AIM5)),"")</f>
        <v/>
      </c>
      <c r="AIU5" s="321" t="str">
        <f t="shared" ref="AIU5" ca="1" si="889">IF(AIG5&lt;&gt;"",SUMPRODUCT((AIR4:AIR8=AIR5)*(AIM4:AIM8=AIM5)*(AIK4:AIK8&gt;AIK5)),"")</f>
        <v/>
      </c>
      <c r="AIV5" s="321" t="str">
        <f t="shared" ref="AIV5" ca="1" si="890">IF(AIG5&lt;&gt;"",SUMPRODUCT((AIR4:AIR8=AIR5)*(AIM4:AIM8=AIM5)*(AIK4:AIK8=AIK5)*(AIO4:AIO8&gt;AIO5)),"")</f>
        <v/>
      </c>
      <c r="AIW5" s="321" t="str">
        <f t="shared" ref="AIW5" ca="1" si="891">IF(AIG5&lt;&gt;"",SUMPRODUCT((AIR4:AIR8=AIR5)*(AIM4:AIM8=AIM5)*(AIK4:AIK8=AIK5)*(AIO4:AIO8=AIO5)*(AIP4:AIP8&gt;AIP5)),"")</f>
        <v/>
      </c>
      <c r="AIX5" s="321" t="str">
        <f t="shared" ref="AIX5" ca="1" si="892">IF(AIG5&lt;&gt;"",SUMPRODUCT((AIR4:AIR8=AIR5)*(AIM4:AIM8=AIM5)*(AIK4:AIK8=AIK5)*(AIO4:AIO8=AIO5)*(AIP4:AIP8=AIP5)*(AIQ4:AIQ8&gt;AIQ5)),"")</f>
        <v/>
      </c>
      <c r="AIY5" s="321" t="str">
        <f ca="1">IF(AIG5&lt;&gt;"",IF(AIY45&lt;&gt;"",IF(AIF43=3,AIY45,AIY45+AIF43),SUM(AIS5:AIX5)),"")</f>
        <v/>
      </c>
      <c r="AIZ5" s="321" t="str">
        <f t="shared" ref="AIZ5" ca="1" si="893">IF(AIG5&lt;&gt;"",INDEX(AIG4:AIG8,MATCH(2,AIY4:AIY8,0),0),"")</f>
        <v/>
      </c>
      <c r="AJA5" s="321" t="str">
        <f t="shared" ref="AJA5:AJA7" ca="1" si="894">IF(AIC4&lt;&gt;"",AIC4,"")</f>
        <v/>
      </c>
      <c r="AJB5" s="321">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21">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21">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21">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21">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21">
        <f t="shared" ref="AJG5:AJG7" ca="1" si="900">AJE5-AJF5+1000</f>
        <v>1000</v>
      </c>
      <c r="AJH5" s="321" t="str">
        <f t="shared" ref="AJH5:AJH7" ca="1" si="901">IF(AJA5&lt;&gt;"",AJB5*3+AJC5*1,"")</f>
        <v/>
      </c>
      <c r="AJI5" s="321" t="str">
        <f t="shared" ref="AJI5" ca="1" si="902">IF(AJA5&lt;&gt;"",VLOOKUP(AJA5,AHN4:AHT40,7,FALSE),"")</f>
        <v/>
      </c>
      <c r="AJJ5" s="321" t="str">
        <f t="shared" ref="AJJ5" ca="1" si="903">IF(AJA5&lt;&gt;"",VLOOKUP(AJA5,AHN4:AHT40,5,FALSE),"")</f>
        <v/>
      </c>
      <c r="AJK5" s="321" t="str">
        <f t="shared" ref="AJK5" ca="1" si="904">IF(AJA5&lt;&gt;"",VLOOKUP(AJA5,AHN4:AHV40,9,FALSE),"")</f>
        <v/>
      </c>
      <c r="AJL5" s="321" t="str">
        <f t="shared" ref="AJL5:AJL7" ca="1" si="905">AJH5</f>
        <v/>
      </c>
      <c r="AJM5" s="321" t="str">
        <f t="shared" ref="AJM5" ca="1" si="906">IF(AJA5&lt;&gt;"",RANK(AJL5,AJL4:AJL8),"")</f>
        <v/>
      </c>
      <c r="AJN5" s="321" t="str">
        <f t="shared" ref="AJN5" ca="1" si="907">IF(AJA5&lt;&gt;"",SUMPRODUCT((AJL4:AJL8=AJL5)*(AJG4:AJG8&gt;AJG5)),"")</f>
        <v/>
      </c>
      <c r="AJO5" s="321" t="str">
        <f t="shared" ref="AJO5" ca="1" si="908">IF(AJA5&lt;&gt;"",SUMPRODUCT((AJL4:AJL8=AJL5)*(AJG4:AJG8=AJG5)*(AJE4:AJE8&gt;AJE5)),"")</f>
        <v/>
      </c>
      <c r="AJP5" s="321" t="str">
        <f t="shared" ref="AJP5" ca="1" si="909">IF(AJA5&lt;&gt;"",SUMPRODUCT((AJL4:AJL8=AJL5)*(AJG4:AJG8=AJG5)*(AJE4:AJE8=AJE5)*(AJI4:AJI8&gt;AJI5)),"")</f>
        <v/>
      </c>
      <c r="AJQ5" s="321" t="str">
        <f t="shared" ref="AJQ5" ca="1" si="910">IF(AJA5&lt;&gt;"",SUMPRODUCT((AJL4:AJL8=AJL5)*(AJG4:AJG8=AJG5)*(AJE4:AJE8=AJE5)*(AJI4:AJI8=AJI5)*(AJJ4:AJJ8&gt;AJJ5)),"")</f>
        <v/>
      </c>
      <c r="AJR5" s="321" t="str">
        <f t="shared" ref="AJR5" ca="1" si="911">IF(AJA5&lt;&gt;"",SUMPRODUCT((AJL4:AJL8=AJL5)*(AJG4:AJG8=AJG5)*(AJE4:AJE8=AJE5)*(AJI4:AJI8=AJI5)*(AJJ4:AJJ8=AJJ5)*(AJK4:AJK8&gt;AJK5)),"")</f>
        <v/>
      </c>
      <c r="AJS5" s="321" t="str">
        <f ca="1">IF(AJA5&lt;&gt;"",IF(AJS45&lt;&gt;"",IF(AIZ43=3,AJS45,AJS45+AIZ43),SUM(AJM5:AJR5)+1),"")</f>
        <v/>
      </c>
      <c r="AJT5" s="321" t="str">
        <f t="shared" ref="AJT5" ca="1" si="912">IF(AJA5&lt;&gt;"",INDEX(AJA5:AJA8,MATCH(2,AJS5:AJS8,0),0),"")</f>
        <v/>
      </c>
      <c r="AJU5" s="321"/>
      <c r="AJV5" s="321"/>
      <c r="AJW5" s="321"/>
      <c r="AJX5" s="321"/>
      <c r="AJY5" s="321"/>
      <c r="AJZ5" s="321"/>
      <c r="AKA5" s="321"/>
      <c r="AKB5" s="321"/>
      <c r="AKC5" s="321"/>
      <c r="AKD5" s="321"/>
      <c r="AKE5" s="321"/>
      <c r="AKF5" s="321"/>
      <c r="AKG5" s="321"/>
      <c r="AKH5" s="321"/>
      <c r="AKI5" s="321"/>
      <c r="AKJ5" s="321"/>
      <c r="AKK5" s="321"/>
      <c r="AKL5" s="321"/>
      <c r="AKM5" s="321"/>
      <c r="AKN5" s="321"/>
      <c r="AKO5" s="321"/>
      <c r="AKP5" s="321"/>
      <c r="AKQ5" s="321"/>
      <c r="AKR5" s="321"/>
      <c r="AKS5" s="321"/>
      <c r="AKT5" s="321"/>
      <c r="AKU5" s="321"/>
      <c r="AKV5" s="321"/>
      <c r="AKW5" s="321"/>
      <c r="AKX5" s="321"/>
      <c r="AKY5" s="321"/>
      <c r="AKZ5" s="321"/>
      <c r="ALA5" s="321"/>
      <c r="ALB5" s="321"/>
      <c r="ALC5" s="321"/>
      <c r="ALD5" s="321"/>
      <c r="ALE5" s="321"/>
      <c r="ALF5" s="321"/>
      <c r="ALG5" s="321"/>
      <c r="ALH5" s="321"/>
      <c r="ALI5" s="321" t="str">
        <f t="shared" ref="ALI5" ca="1" si="913">IF(AJT5&lt;&gt;"",AJT5,IF(AIZ5&lt;&gt;"",AIZ5,AHZ5))</f>
        <v>Scotland</v>
      </c>
      <c r="ALJ5" s="321">
        <v>2</v>
      </c>
      <c r="ALK5" s="321">
        <v>3</v>
      </c>
      <c r="ALL5" s="321" t="str">
        <f t="shared" si="82"/>
        <v>Spain</v>
      </c>
      <c r="ALM5" s="324">
        <f ca="1">IF(OFFSET('Player Game Board'!P12,0,ALM1)&lt;&gt;"",OFFSET('Player Game Board'!P12,0,ALM1),0)</f>
        <v>2</v>
      </c>
      <c r="ALN5" s="324">
        <f ca="1">IF(OFFSET('Player Game Board'!Q12,0,ALM1)&lt;&gt;"",OFFSET('Player Game Board'!Q12,0,ALM1),0)</f>
        <v>1</v>
      </c>
      <c r="ALO5" s="321" t="str">
        <f t="shared" si="83"/>
        <v>Croatia</v>
      </c>
      <c r="ALP5" s="321" t="str">
        <f ca="1">IF(AND(OFFSET('Player Game Board'!P12,0,ALM1)&lt;&gt;"",OFFSET('Player Game Board'!Q12,0,ALM1)&lt;&gt;""),IF(ALM5&gt;ALN5,"W",IF(ALM5=ALN5,"D","L")),"")</f>
        <v>W</v>
      </c>
      <c r="ALQ5" s="321" t="str">
        <f t="shared" ca="1" si="84"/>
        <v>L</v>
      </c>
      <c r="ALR5" s="321"/>
      <c r="ALS5" s="321"/>
      <c r="ALT5" s="321" t="str">
        <f t="shared" ref="ALT5" ca="1" si="914">VLOOKUP(3,AHM18:AHN21,2,FALSE)</f>
        <v>Slovenia</v>
      </c>
      <c r="ALU5" s="322">
        <f t="shared" ref="ALU5" ca="1" si="915">VLOOKUP(ALT5,AHN4:AHS40,2,FALSE)</f>
        <v>0</v>
      </c>
      <c r="ALV5" s="322">
        <f t="shared" ref="ALV5" ca="1" si="916">VLOOKUP(ALT5,AHN4:AHS40,3,FALSE)</f>
        <v>2</v>
      </c>
      <c r="ALW5" s="322">
        <f t="shared" ref="ALW5" ca="1" si="917">VLOOKUP(ALT5,AHN4:AHS40,4,FALSE)</f>
        <v>1</v>
      </c>
      <c r="ALX5" s="322">
        <f t="shared" ref="ALX5" ca="1" si="918">VLOOKUP(ALT5,AHN4:AHS40,5,FALSE)</f>
        <v>1</v>
      </c>
      <c r="ALY5" s="322">
        <f t="shared" ref="ALY5" ca="1" si="919">VLOOKUP(ALT5,AHN4:AHS40,6,FALSE)</f>
        <v>2</v>
      </c>
      <c r="ALZ5" s="322">
        <f t="shared" ca="1" si="91"/>
        <v>999</v>
      </c>
      <c r="AMA5" s="322">
        <f t="shared" ca="1" si="92"/>
        <v>2</v>
      </c>
      <c r="AMB5" s="321">
        <f ca="1">VLOOKUP(ALT5,B4:J40,9,FALSE)</f>
        <v>39</v>
      </c>
      <c r="AMC5" s="321">
        <f t="shared" ref="AMC5" ca="1" si="920">RANK(AMA5,AMA3:AMA8)</f>
        <v>4</v>
      </c>
      <c r="AMD5" s="321">
        <f t="shared" ref="AMD5" ca="1" si="921">SUMPRODUCT((AMC3:AMC8=AMC5)*(ALZ3:ALZ8&gt;ALZ5))</f>
        <v>0</v>
      </c>
      <c r="AME5" s="321">
        <f t="shared" ref="AME5" ca="1" si="922">SUMPRODUCT((AMC3:AMC8=AMC5)*(ALZ3:ALZ8=ALZ5)*(ALX3:ALX8&gt;ALX5))</f>
        <v>0</v>
      </c>
      <c r="AMF5" s="321">
        <f t="shared" ref="AMF5" ca="1" si="923">SUMPRODUCT((AMC3:AMC8=AMC5)*(ALZ3:ALZ8=ALZ5)*(ALX3:ALX8=ALX5)*(AMB3:AMB8&gt;AMB5))</f>
        <v>0</v>
      </c>
      <c r="AMG5" s="321">
        <f t="shared" ca="1" si="97"/>
        <v>4</v>
      </c>
      <c r="AMH5" s="321" t="s">
        <v>4</v>
      </c>
      <c r="AMI5" s="321">
        <v>3</v>
      </c>
      <c r="AMJ5" s="321"/>
      <c r="AMK5" s="321">
        <f t="shared" ref="AMK5" ca="1" si="924">VLOOKUP(AML5,AQG4:AQH8,2,FALSE)</f>
        <v>2</v>
      </c>
      <c r="AML5" s="321" t="str">
        <f t="shared" si="412"/>
        <v>Scotland</v>
      </c>
      <c r="AMM5" s="321">
        <f t="shared" ref="AMM5" ca="1" si="925">SUMPRODUCT((AQJ3:AQJ42=AML5)*(AQN3:AQN42="W"))+SUMPRODUCT((AQM3:AQM42=AML5)*(AQO3:AQO42="W"))</f>
        <v>1</v>
      </c>
      <c r="AMN5" s="321">
        <f t="shared" ref="AMN5" ca="1" si="926">SUMPRODUCT((AQJ3:AQJ42=AML5)*(AQN3:AQN42="D"))+SUMPRODUCT((AQM3:AQM42=AML5)*(AQO3:AQO42="D"))</f>
        <v>1</v>
      </c>
      <c r="AMO5" s="321">
        <f t="shared" ref="AMO5" ca="1" si="927">SUMPRODUCT((AQJ3:AQJ42=AML5)*(AQN3:AQN42="L"))+SUMPRODUCT((AQM3:AQM42=AML5)*(AQO3:AQO42="L"))</f>
        <v>1</v>
      </c>
      <c r="AMP5" s="321">
        <f t="shared" ref="AMP5" ca="1" si="928">SUMIF(AQJ3:AQJ60,AML5,AQK3:AQK60)+SUMIF(AQM3:AQM60,AML5,AQL3:AQL60)</f>
        <v>2</v>
      </c>
      <c r="AMQ5" s="321">
        <f t="shared" ref="AMQ5" ca="1" si="929">SUMIF(AQM3:AQM60,AML5,AQK3:AQK60)+SUMIF(AQJ3:AQJ60,AML5,AQL3:AQL60)</f>
        <v>3</v>
      </c>
      <c r="AMR5" s="321">
        <f t="shared" ca="1" si="418"/>
        <v>999</v>
      </c>
      <c r="AMS5" s="321">
        <f t="shared" ca="1" si="419"/>
        <v>4</v>
      </c>
      <c r="AMT5" s="321">
        <f t="shared" ref="AMT5:AMT40" si="930">AHV5</f>
        <v>43</v>
      </c>
      <c r="AMU5" s="321">
        <f t="shared" ref="AMU5" ca="1" si="931">IF(COUNTIF(AMS4:AMS8,4)&lt;&gt;4,RANK(AMS5,AMS4:AMS8),AMS45)</f>
        <v>2</v>
      </c>
      <c r="AMV5" s="321"/>
      <c r="AMW5" s="321">
        <f t="shared" ref="AMW5" ca="1" si="932">SUMPRODUCT((AMU4:AMU7=AMU5)*(AMT4:AMT7&lt;AMT5))+AMU5</f>
        <v>2</v>
      </c>
      <c r="AMX5" s="321" t="str">
        <f t="shared" ref="AMX5" ca="1" si="933">INDEX(AML4:AML8,MATCH(2,AMW4:AMW8,0),0)</f>
        <v>Scotland</v>
      </c>
      <c r="AMY5" s="321">
        <f t="shared" ref="AMY5" ca="1" si="934">INDEX(AMU4:AMU8,MATCH(AMX5,AML4:AML8,0),0)</f>
        <v>2</v>
      </c>
      <c r="AMZ5" s="321" t="str">
        <f t="shared" ref="AMZ5" ca="1" si="935">IF(AMZ4&lt;&gt;"",AMX5,"")</f>
        <v/>
      </c>
      <c r="ANA5" s="321" t="str">
        <f t="shared" ref="ANA5" ca="1" si="936">IF(ANA4&lt;&gt;"",AMX6,"")</f>
        <v/>
      </c>
      <c r="ANB5" s="321" t="str">
        <f t="shared" ref="ANB5" ca="1" si="937">IF(ANB4&lt;&gt;"",AMX7,"")</f>
        <v/>
      </c>
      <c r="ANC5" s="321" t="str">
        <f t="shared" ref="ANC5" si="938">IF(ANC4&lt;&gt;"",AMX8,"")</f>
        <v/>
      </c>
      <c r="AND5" s="321"/>
      <c r="ANE5" s="321" t="str">
        <f t="shared" ca="1" si="428"/>
        <v/>
      </c>
      <c r="ANF5" s="321">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21">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21">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21">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21">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21">
        <f t="shared" ca="1" si="434"/>
        <v>1000</v>
      </c>
      <c r="ANL5" s="321" t="str">
        <f t="shared" ca="1" si="435"/>
        <v/>
      </c>
      <c r="ANM5" s="321" t="str">
        <f t="shared" ref="ANM5" ca="1" si="944">IF(ANE5&lt;&gt;"",VLOOKUP(ANE5,AML4:AMR40,7,FALSE),"")</f>
        <v/>
      </c>
      <c r="ANN5" s="321" t="str">
        <f t="shared" ref="ANN5" ca="1" si="945">IF(ANE5&lt;&gt;"",VLOOKUP(ANE5,AML4:AMR40,5,FALSE),"")</f>
        <v/>
      </c>
      <c r="ANO5" s="321" t="str">
        <f t="shared" ref="ANO5" ca="1" si="946">IF(ANE5&lt;&gt;"",VLOOKUP(ANE5,AML4:AMT40,9,FALSE),"")</f>
        <v/>
      </c>
      <c r="ANP5" s="321" t="str">
        <f t="shared" ca="1" si="439"/>
        <v/>
      </c>
      <c r="ANQ5" s="321" t="str">
        <f t="shared" ref="ANQ5" ca="1" si="947">IF(ANE5&lt;&gt;"",RANK(ANP5,ANP4:ANP8),"")</f>
        <v/>
      </c>
      <c r="ANR5" s="321" t="str">
        <f t="shared" ref="ANR5" ca="1" si="948">IF(ANE5&lt;&gt;"",SUMPRODUCT((ANP4:ANP8=ANP5)*(ANK4:ANK8&gt;ANK5)),"")</f>
        <v/>
      </c>
      <c r="ANS5" s="321" t="str">
        <f t="shared" ref="ANS5" ca="1" si="949">IF(ANE5&lt;&gt;"",SUMPRODUCT((ANP4:ANP8=ANP5)*(ANK4:ANK8=ANK5)*(ANI4:ANI8&gt;ANI5)),"")</f>
        <v/>
      </c>
      <c r="ANT5" s="321" t="str">
        <f t="shared" ref="ANT5" ca="1" si="950">IF(ANE5&lt;&gt;"",SUMPRODUCT((ANP4:ANP8=ANP5)*(ANK4:ANK8=ANK5)*(ANI4:ANI8=ANI5)*(ANM4:ANM8&gt;ANM5)),"")</f>
        <v/>
      </c>
      <c r="ANU5" s="321" t="str">
        <f t="shared" ref="ANU5" ca="1" si="951">IF(ANE5&lt;&gt;"",SUMPRODUCT((ANP4:ANP8=ANP5)*(ANK4:ANK8=ANK5)*(ANI4:ANI8=ANI5)*(ANM4:ANM8=ANM5)*(ANN4:ANN8&gt;ANN5)),"")</f>
        <v/>
      </c>
      <c r="ANV5" s="321" t="str">
        <f t="shared" ref="ANV5" ca="1" si="952">IF(ANE5&lt;&gt;"",SUMPRODUCT((ANP4:ANP8=ANP5)*(ANK4:ANK8=ANK5)*(ANI4:ANI8=ANI5)*(ANM4:ANM8=ANM5)*(ANN4:ANN8=ANN5)*(ANO4:ANO8&gt;ANO5)),"")</f>
        <v/>
      </c>
      <c r="ANW5" s="321" t="str">
        <f ca="1">IF(ANE5&lt;&gt;"",IF(ANW45&lt;&gt;"",IF(AND43=3,ANW45,ANW45+AND43),SUM(ANQ5:ANV5)),"")</f>
        <v/>
      </c>
      <c r="ANX5" s="321" t="str">
        <f t="shared" ref="ANX5" ca="1" si="953">IF(ANE5&lt;&gt;"",INDEX(ANE4:ANE8,MATCH(2,ANW4:ANW8,0),0),"")</f>
        <v/>
      </c>
      <c r="ANY5" s="321" t="str">
        <f t="shared" ref="ANY5:ANY7" ca="1" si="954">IF(ANA4&lt;&gt;"",ANA4,"")</f>
        <v/>
      </c>
      <c r="ANZ5" s="321">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21">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21">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21">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21">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21">
        <f t="shared" ref="AOE5:AOE7" ca="1" si="960">AOC5-AOD5+1000</f>
        <v>1000</v>
      </c>
      <c r="AOF5" s="321" t="str">
        <f t="shared" ref="AOF5:AOF7" ca="1" si="961">IF(ANY5&lt;&gt;"",ANZ5*3+AOA5*1,"")</f>
        <v/>
      </c>
      <c r="AOG5" s="321" t="str">
        <f t="shared" ref="AOG5" ca="1" si="962">IF(ANY5&lt;&gt;"",VLOOKUP(ANY5,AML4:AMR40,7,FALSE),"")</f>
        <v/>
      </c>
      <c r="AOH5" s="321" t="str">
        <f t="shared" ref="AOH5" ca="1" si="963">IF(ANY5&lt;&gt;"",VLOOKUP(ANY5,AML4:AMR40,5,FALSE),"")</f>
        <v/>
      </c>
      <c r="AOI5" s="321" t="str">
        <f t="shared" ref="AOI5" ca="1" si="964">IF(ANY5&lt;&gt;"",VLOOKUP(ANY5,AML4:AMT40,9,FALSE),"")</f>
        <v/>
      </c>
      <c r="AOJ5" s="321" t="str">
        <f t="shared" ref="AOJ5:AOJ7" ca="1" si="965">AOF5</f>
        <v/>
      </c>
      <c r="AOK5" s="321" t="str">
        <f t="shared" ref="AOK5" ca="1" si="966">IF(ANY5&lt;&gt;"",RANK(AOJ5,AOJ4:AOJ8),"")</f>
        <v/>
      </c>
      <c r="AOL5" s="321" t="str">
        <f t="shared" ref="AOL5" ca="1" si="967">IF(ANY5&lt;&gt;"",SUMPRODUCT((AOJ4:AOJ8=AOJ5)*(AOE4:AOE8&gt;AOE5)),"")</f>
        <v/>
      </c>
      <c r="AOM5" s="321" t="str">
        <f t="shared" ref="AOM5" ca="1" si="968">IF(ANY5&lt;&gt;"",SUMPRODUCT((AOJ4:AOJ8=AOJ5)*(AOE4:AOE8=AOE5)*(AOC4:AOC8&gt;AOC5)),"")</f>
        <v/>
      </c>
      <c r="AON5" s="321" t="str">
        <f t="shared" ref="AON5" ca="1" si="969">IF(ANY5&lt;&gt;"",SUMPRODUCT((AOJ4:AOJ8=AOJ5)*(AOE4:AOE8=AOE5)*(AOC4:AOC8=AOC5)*(AOG4:AOG8&gt;AOG5)),"")</f>
        <v/>
      </c>
      <c r="AOO5" s="321" t="str">
        <f t="shared" ref="AOO5" ca="1" si="970">IF(ANY5&lt;&gt;"",SUMPRODUCT((AOJ4:AOJ8=AOJ5)*(AOE4:AOE8=AOE5)*(AOC4:AOC8=AOC5)*(AOG4:AOG8=AOG5)*(AOH4:AOH8&gt;AOH5)),"")</f>
        <v/>
      </c>
      <c r="AOP5" s="321" t="str">
        <f t="shared" ref="AOP5" ca="1" si="971">IF(ANY5&lt;&gt;"",SUMPRODUCT((AOJ4:AOJ8=AOJ5)*(AOE4:AOE8=AOE5)*(AOC4:AOC8=AOC5)*(AOG4:AOG8=AOG5)*(AOH4:AOH8=AOH5)*(AOI4:AOI8&gt;AOI5)),"")</f>
        <v/>
      </c>
      <c r="AOQ5" s="321" t="str">
        <f ca="1">IF(ANY5&lt;&gt;"",IF(AOQ45&lt;&gt;"",IF(ANX43=3,AOQ45,AOQ45+ANX43),SUM(AOK5:AOP5)+1),"")</f>
        <v/>
      </c>
      <c r="AOR5" s="321" t="str">
        <f t="shared" ref="AOR5" ca="1" si="972">IF(ANY5&lt;&gt;"",INDEX(ANY5:ANY8,MATCH(2,AOQ5:AOQ8,0),0),"")</f>
        <v/>
      </c>
      <c r="AOS5" s="321"/>
      <c r="AOT5" s="321"/>
      <c r="AOU5" s="321"/>
      <c r="AOV5" s="321"/>
      <c r="AOW5" s="321"/>
      <c r="AOX5" s="321"/>
      <c r="AOY5" s="321"/>
      <c r="AOZ5" s="321"/>
      <c r="APA5" s="321"/>
      <c r="APB5" s="321"/>
      <c r="APC5" s="321"/>
      <c r="APD5" s="321"/>
      <c r="APE5" s="321"/>
      <c r="APF5" s="321"/>
      <c r="APG5" s="321"/>
      <c r="APH5" s="321"/>
      <c r="API5" s="321"/>
      <c r="APJ5" s="321"/>
      <c r="APK5" s="321"/>
      <c r="APL5" s="321"/>
      <c r="APM5" s="321"/>
      <c r="APN5" s="321"/>
      <c r="APO5" s="321"/>
      <c r="APP5" s="321"/>
      <c r="APQ5" s="321"/>
      <c r="APR5" s="321"/>
      <c r="APS5" s="321"/>
      <c r="APT5" s="321"/>
      <c r="APU5" s="321"/>
      <c r="APV5" s="321"/>
      <c r="APW5" s="321"/>
      <c r="APX5" s="321"/>
      <c r="APY5" s="321"/>
      <c r="APZ5" s="321"/>
      <c r="AQA5" s="321"/>
      <c r="AQB5" s="321"/>
      <c r="AQC5" s="321"/>
      <c r="AQD5" s="321"/>
      <c r="AQE5" s="321"/>
      <c r="AQF5" s="321"/>
      <c r="AQG5" s="321" t="str">
        <f t="shared" ref="AQG5" ca="1" si="973">IF(AOR5&lt;&gt;"",AOR5,IF(ANX5&lt;&gt;"",ANX5,AMX5))</f>
        <v>Scotland</v>
      </c>
      <c r="AQH5" s="321">
        <v>2</v>
      </c>
      <c r="AQI5" s="321">
        <v>3</v>
      </c>
      <c r="AQJ5" s="321" t="str">
        <f t="shared" si="98"/>
        <v>Spain</v>
      </c>
      <c r="AQK5" s="324">
        <f ca="1">IF(OFFSET('Player Game Board'!P12,0,AQK1)&lt;&gt;"",OFFSET('Player Game Board'!P12,0,AQK1),0)</f>
        <v>1</v>
      </c>
      <c r="AQL5" s="324">
        <f ca="1">IF(OFFSET('Player Game Board'!Q12,0,AQK1)&lt;&gt;"",OFFSET('Player Game Board'!Q12,0,AQK1),0)</f>
        <v>0</v>
      </c>
      <c r="AQM5" s="321" t="str">
        <f t="shared" si="99"/>
        <v>Croatia</v>
      </c>
      <c r="AQN5" s="321" t="str">
        <f ca="1">IF(AND(OFFSET('Player Game Board'!P12,0,AQK1)&lt;&gt;"",OFFSET('Player Game Board'!Q12,0,AQK1)&lt;&gt;""),IF(AQK5&gt;AQL5,"W",IF(AQK5=AQL5,"D","L")),"")</f>
        <v>W</v>
      </c>
      <c r="AQO5" s="321" t="str">
        <f t="shared" ca="1" si="100"/>
        <v>L</v>
      </c>
      <c r="AQP5" s="321"/>
      <c r="AQQ5" s="321"/>
      <c r="AQR5" s="321" t="str">
        <f t="shared" ref="AQR5" ca="1" si="974">VLOOKUP(3,AMK18:AML21,2,FALSE)</f>
        <v>Serbia</v>
      </c>
      <c r="AQS5" s="322">
        <f t="shared" ref="AQS5" ca="1" si="975">VLOOKUP(AQR5,AML4:AMQ40,2,FALSE)</f>
        <v>0</v>
      </c>
      <c r="AQT5" s="322">
        <f t="shared" ref="AQT5" ca="1" si="976">VLOOKUP(AQR5,AML4:AMQ40,3,FALSE)</f>
        <v>1</v>
      </c>
      <c r="AQU5" s="322">
        <f t="shared" ref="AQU5" ca="1" si="977">VLOOKUP(AQR5,AML4:AMQ40,4,FALSE)</f>
        <v>2</v>
      </c>
      <c r="AQV5" s="322">
        <f t="shared" ref="AQV5" ca="1" si="978">VLOOKUP(AQR5,AML4:AMQ40,5,FALSE)</f>
        <v>1</v>
      </c>
      <c r="AQW5" s="322">
        <f t="shared" ref="AQW5" ca="1" si="979">VLOOKUP(AQR5,AML4:AMQ40,6,FALSE)</f>
        <v>3</v>
      </c>
      <c r="AQX5" s="322">
        <f t="shared" ca="1" si="107"/>
        <v>998</v>
      </c>
      <c r="AQY5" s="322">
        <f t="shared" ca="1" si="108"/>
        <v>1</v>
      </c>
      <c r="AQZ5" s="321">
        <f ca="1">VLOOKUP(AQR5,B4:J40,9,FALSE)</f>
        <v>35</v>
      </c>
      <c r="ARA5" s="321">
        <f t="shared" ref="ARA5" ca="1" si="980">RANK(AQY5,AQY3:AQY8)</f>
        <v>5</v>
      </c>
      <c r="ARB5" s="321">
        <f t="shared" ref="ARB5" ca="1" si="981">SUMPRODUCT((ARA3:ARA8=ARA5)*(AQX3:AQX8&gt;AQX5))</f>
        <v>0</v>
      </c>
      <c r="ARC5" s="321">
        <f t="shared" ref="ARC5" ca="1" si="982">SUMPRODUCT((ARA3:ARA8=ARA5)*(AQX3:AQX8=AQX5)*(AQV3:AQV8&gt;AQV5))</f>
        <v>0</v>
      </c>
      <c r="ARD5" s="321">
        <f t="shared" ref="ARD5" ca="1" si="983">SUMPRODUCT((ARA3:ARA8=ARA5)*(AQX3:AQX8=AQX5)*(AQV3:AQV8=AQV5)*(AQZ3:AQZ8&gt;AQZ5))</f>
        <v>0</v>
      </c>
      <c r="ARE5" s="321">
        <f t="shared" ca="1" si="113"/>
        <v>5</v>
      </c>
      <c r="ARF5" s="321" t="s">
        <v>4</v>
      </c>
      <c r="ARG5" s="321">
        <v>3</v>
      </c>
      <c r="ARH5" s="321"/>
      <c r="ARI5" s="321">
        <f t="shared" ref="ARI5" ca="1" si="984">VLOOKUP(ARJ5,AVE4:AVF8,2,FALSE)</f>
        <v>3</v>
      </c>
      <c r="ARJ5" s="321" t="str">
        <f t="shared" si="459"/>
        <v>Scotland</v>
      </c>
      <c r="ARK5" s="321">
        <f t="shared" ref="ARK5" ca="1" si="985">SUMPRODUCT((AVH3:AVH42=ARJ5)*(AVL3:AVL42="W"))+SUMPRODUCT((AVK3:AVK42=ARJ5)*(AVM3:AVM42="W"))</f>
        <v>1</v>
      </c>
      <c r="ARL5" s="321">
        <f t="shared" ref="ARL5" ca="1" si="986">SUMPRODUCT((AVH3:AVH42=ARJ5)*(AVL3:AVL42="D"))+SUMPRODUCT((AVK3:AVK42=ARJ5)*(AVM3:AVM42="D"))</f>
        <v>0</v>
      </c>
      <c r="ARM5" s="321">
        <f t="shared" ref="ARM5" ca="1" si="987">SUMPRODUCT((AVH3:AVH42=ARJ5)*(AVL3:AVL42="L"))+SUMPRODUCT((AVK3:AVK42=ARJ5)*(AVM3:AVM42="L"))</f>
        <v>2</v>
      </c>
      <c r="ARN5" s="321">
        <f t="shared" ref="ARN5" ca="1" si="988">SUMIF(AVH3:AVH60,ARJ5,AVI3:AVI60)+SUMIF(AVK3:AVK60,ARJ5,AVJ3:AVJ60)</f>
        <v>5</v>
      </c>
      <c r="ARO5" s="321">
        <f t="shared" ref="ARO5" ca="1" si="989">SUMIF(AVK3:AVK60,ARJ5,AVI3:AVI60)+SUMIF(AVH3:AVH60,ARJ5,AVJ3:AVJ60)</f>
        <v>6</v>
      </c>
      <c r="ARP5" s="321">
        <f t="shared" ca="1" si="465"/>
        <v>999</v>
      </c>
      <c r="ARQ5" s="321">
        <f t="shared" ca="1" si="466"/>
        <v>3</v>
      </c>
      <c r="ARR5" s="321">
        <f t="shared" ref="ARR5:ARR40" si="990">AMT5</f>
        <v>43</v>
      </c>
      <c r="ARS5" s="321">
        <f t="shared" ref="ARS5" ca="1" si="991">IF(COUNTIF(ARQ4:ARQ8,4)&lt;&gt;4,RANK(ARQ5,ARQ4:ARQ8),ARQ45)</f>
        <v>3</v>
      </c>
      <c r="ART5" s="321"/>
      <c r="ARU5" s="321">
        <f t="shared" ref="ARU5" ca="1" si="992">SUMPRODUCT((ARS4:ARS7=ARS5)*(ARR4:ARR7&lt;ARR5))+ARS5</f>
        <v>3</v>
      </c>
      <c r="ARV5" s="321" t="str">
        <f t="shared" ref="ARV5" ca="1" si="993">INDEX(ARJ4:ARJ8,MATCH(2,ARU4:ARU8,0),0)</f>
        <v>Switzerland</v>
      </c>
      <c r="ARW5" s="321">
        <f t="shared" ref="ARW5" ca="1" si="994">INDEX(ARS4:ARS8,MATCH(ARV5,ARJ4:ARJ8,0),0)</f>
        <v>2</v>
      </c>
      <c r="ARX5" s="321" t="str">
        <f t="shared" ref="ARX5" ca="1" si="995">IF(ARX4&lt;&gt;"",ARV5,"")</f>
        <v/>
      </c>
      <c r="ARY5" s="321" t="str">
        <f t="shared" ref="ARY5" ca="1" si="996">IF(ARY4&lt;&gt;"",ARV6,"")</f>
        <v/>
      </c>
      <c r="ARZ5" s="321" t="str">
        <f t="shared" ref="ARZ5" ca="1" si="997">IF(ARZ4&lt;&gt;"",ARV7,"")</f>
        <v/>
      </c>
      <c r="ASA5" s="321" t="str">
        <f t="shared" ref="ASA5" si="998">IF(ASA4&lt;&gt;"",ARV8,"")</f>
        <v/>
      </c>
      <c r="ASB5" s="321"/>
      <c r="ASC5" s="321" t="str">
        <f t="shared" ca="1" si="475"/>
        <v/>
      </c>
      <c r="ASD5" s="321">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21">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21">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21">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21">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21">
        <f t="shared" ca="1" si="481"/>
        <v>1000</v>
      </c>
      <c r="ASJ5" s="321" t="str">
        <f t="shared" ca="1" si="482"/>
        <v/>
      </c>
      <c r="ASK5" s="321" t="str">
        <f t="shared" ref="ASK5" ca="1" si="1004">IF(ASC5&lt;&gt;"",VLOOKUP(ASC5,ARJ4:ARP40,7,FALSE),"")</f>
        <v/>
      </c>
      <c r="ASL5" s="321" t="str">
        <f t="shared" ref="ASL5" ca="1" si="1005">IF(ASC5&lt;&gt;"",VLOOKUP(ASC5,ARJ4:ARP40,5,FALSE),"")</f>
        <v/>
      </c>
      <c r="ASM5" s="321" t="str">
        <f t="shared" ref="ASM5" ca="1" si="1006">IF(ASC5&lt;&gt;"",VLOOKUP(ASC5,ARJ4:ARR40,9,FALSE),"")</f>
        <v/>
      </c>
      <c r="ASN5" s="321" t="str">
        <f t="shared" ca="1" si="486"/>
        <v/>
      </c>
      <c r="ASO5" s="321" t="str">
        <f t="shared" ref="ASO5" ca="1" si="1007">IF(ASC5&lt;&gt;"",RANK(ASN5,ASN4:ASN8),"")</f>
        <v/>
      </c>
      <c r="ASP5" s="321" t="str">
        <f t="shared" ref="ASP5" ca="1" si="1008">IF(ASC5&lt;&gt;"",SUMPRODUCT((ASN4:ASN8=ASN5)*(ASI4:ASI8&gt;ASI5)),"")</f>
        <v/>
      </c>
      <c r="ASQ5" s="321" t="str">
        <f t="shared" ref="ASQ5" ca="1" si="1009">IF(ASC5&lt;&gt;"",SUMPRODUCT((ASN4:ASN8=ASN5)*(ASI4:ASI8=ASI5)*(ASG4:ASG8&gt;ASG5)),"")</f>
        <v/>
      </c>
      <c r="ASR5" s="321" t="str">
        <f t="shared" ref="ASR5" ca="1" si="1010">IF(ASC5&lt;&gt;"",SUMPRODUCT((ASN4:ASN8=ASN5)*(ASI4:ASI8=ASI5)*(ASG4:ASG8=ASG5)*(ASK4:ASK8&gt;ASK5)),"")</f>
        <v/>
      </c>
      <c r="ASS5" s="321" t="str">
        <f t="shared" ref="ASS5" ca="1" si="1011">IF(ASC5&lt;&gt;"",SUMPRODUCT((ASN4:ASN8=ASN5)*(ASI4:ASI8=ASI5)*(ASG4:ASG8=ASG5)*(ASK4:ASK8=ASK5)*(ASL4:ASL8&gt;ASL5)),"")</f>
        <v/>
      </c>
      <c r="AST5" s="321" t="str">
        <f t="shared" ref="AST5" ca="1" si="1012">IF(ASC5&lt;&gt;"",SUMPRODUCT((ASN4:ASN8=ASN5)*(ASI4:ASI8=ASI5)*(ASG4:ASG8=ASG5)*(ASK4:ASK8=ASK5)*(ASL4:ASL8=ASL5)*(ASM4:ASM8&gt;ASM5)),"")</f>
        <v/>
      </c>
      <c r="ASU5" s="321" t="str">
        <f ca="1">IF(ASC5&lt;&gt;"",IF(ASU45&lt;&gt;"",IF(ASB43=3,ASU45,ASU45+ASB43),SUM(ASO5:AST5)),"")</f>
        <v/>
      </c>
      <c r="ASV5" s="321" t="str">
        <f t="shared" ref="ASV5" ca="1" si="1013">IF(ASC5&lt;&gt;"",INDEX(ASC4:ASC8,MATCH(2,ASU4:ASU8,0),0),"")</f>
        <v/>
      </c>
      <c r="ASW5" s="321" t="str">
        <f t="shared" ref="ASW5:ASW7" ca="1" si="1014">IF(ARY4&lt;&gt;"",ARY4,"")</f>
        <v/>
      </c>
      <c r="ASX5" s="321">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21">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21">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21">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21">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21">
        <f t="shared" ref="ATC5:ATC7" ca="1" si="1020">ATA5-ATB5+1000</f>
        <v>1000</v>
      </c>
      <c r="ATD5" s="321" t="str">
        <f t="shared" ref="ATD5:ATD7" ca="1" si="1021">IF(ASW5&lt;&gt;"",ASX5*3+ASY5*1,"")</f>
        <v/>
      </c>
      <c r="ATE5" s="321" t="str">
        <f t="shared" ref="ATE5" ca="1" si="1022">IF(ASW5&lt;&gt;"",VLOOKUP(ASW5,ARJ4:ARP40,7,FALSE),"")</f>
        <v/>
      </c>
      <c r="ATF5" s="321" t="str">
        <f t="shared" ref="ATF5" ca="1" si="1023">IF(ASW5&lt;&gt;"",VLOOKUP(ASW5,ARJ4:ARP40,5,FALSE),"")</f>
        <v/>
      </c>
      <c r="ATG5" s="321" t="str">
        <f t="shared" ref="ATG5" ca="1" si="1024">IF(ASW5&lt;&gt;"",VLOOKUP(ASW5,ARJ4:ARR40,9,FALSE),"")</f>
        <v/>
      </c>
      <c r="ATH5" s="321" t="str">
        <f t="shared" ref="ATH5:ATH7" ca="1" si="1025">ATD5</f>
        <v/>
      </c>
      <c r="ATI5" s="321" t="str">
        <f t="shared" ref="ATI5" ca="1" si="1026">IF(ASW5&lt;&gt;"",RANK(ATH5,ATH4:ATH8),"")</f>
        <v/>
      </c>
      <c r="ATJ5" s="321" t="str">
        <f t="shared" ref="ATJ5" ca="1" si="1027">IF(ASW5&lt;&gt;"",SUMPRODUCT((ATH4:ATH8=ATH5)*(ATC4:ATC8&gt;ATC5)),"")</f>
        <v/>
      </c>
      <c r="ATK5" s="321" t="str">
        <f t="shared" ref="ATK5" ca="1" si="1028">IF(ASW5&lt;&gt;"",SUMPRODUCT((ATH4:ATH8=ATH5)*(ATC4:ATC8=ATC5)*(ATA4:ATA8&gt;ATA5)),"")</f>
        <v/>
      </c>
      <c r="ATL5" s="321" t="str">
        <f t="shared" ref="ATL5" ca="1" si="1029">IF(ASW5&lt;&gt;"",SUMPRODUCT((ATH4:ATH8=ATH5)*(ATC4:ATC8=ATC5)*(ATA4:ATA8=ATA5)*(ATE4:ATE8&gt;ATE5)),"")</f>
        <v/>
      </c>
      <c r="ATM5" s="321" t="str">
        <f t="shared" ref="ATM5" ca="1" si="1030">IF(ASW5&lt;&gt;"",SUMPRODUCT((ATH4:ATH8=ATH5)*(ATC4:ATC8=ATC5)*(ATA4:ATA8=ATA5)*(ATE4:ATE8=ATE5)*(ATF4:ATF8&gt;ATF5)),"")</f>
        <v/>
      </c>
      <c r="ATN5" s="321" t="str">
        <f t="shared" ref="ATN5" ca="1" si="1031">IF(ASW5&lt;&gt;"",SUMPRODUCT((ATH4:ATH8=ATH5)*(ATC4:ATC8=ATC5)*(ATA4:ATA8=ATA5)*(ATE4:ATE8=ATE5)*(ATF4:ATF8=ATF5)*(ATG4:ATG8&gt;ATG5)),"")</f>
        <v/>
      </c>
      <c r="ATO5" s="321" t="str">
        <f ca="1">IF(ASW5&lt;&gt;"",IF(ATO45&lt;&gt;"",IF(ASV43=3,ATO45,ATO45+ASV43),SUM(ATI5:ATN5)+1),"")</f>
        <v/>
      </c>
      <c r="ATP5" s="321" t="str">
        <f t="shared" ref="ATP5" ca="1" si="1032">IF(ASW5&lt;&gt;"",INDEX(ASW5:ASW8,MATCH(2,ATO5:ATO8,0),0),"")</f>
        <v/>
      </c>
      <c r="ATQ5" s="321"/>
      <c r="ATR5" s="321"/>
      <c r="ATS5" s="321"/>
      <c r="ATT5" s="321"/>
      <c r="ATU5" s="321"/>
      <c r="ATV5" s="321"/>
      <c r="ATW5" s="321"/>
      <c r="ATX5" s="321"/>
      <c r="ATY5" s="321"/>
      <c r="ATZ5" s="321"/>
      <c r="AUA5" s="321"/>
      <c r="AUB5" s="321"/>
      <c r="AUC5" s="321"/>
      <c r="AUD5" s="321"/>
      <c r="AUE5" s="321"/>
      <c r="AUF5" s="321"/>
      <c r="AUG5" s="321"/>
      <c r="AUH5" s="321"/>
      <c r="AUI5" s="321"/>
      <c r="AUJ5" s="321"/>
      <c r="AUK5" s="321"/>
      <c r="AUL5" s="321"/>
      <c r="AUM5" s="321"/>
      <c r="AUN5" s="321"/>
      <c r="AUO5" s="321"/>
      <c r="AUP5" s="321"/>
      <c r="AUQ5" s="321"/>
      <c r="AUR5" s="321"/>
      <c r="AUS5" s="321"/>
      <c r="AUT5" s="321"/>
      <c r="AUU5" s="321"/>
      <c r="AUV5" s="321"/>
      <c r="AUW5" s="321"/>
      <c r="AUX5" s="321"/>
      <c r="AUY5" s="321"/>
      <c r="AUZ5" s="321"/>
      <c r="AVA5" s="321"/>
      <c r="AVB5" s="321"/>
      <c r="AVC5" s="321"/>
      <c r="AVD5" s="321"/>
      <c r="AVE5" s="321" t="str">
        <f t="shared" ref="AVE5" ca="1" si="1033">IF(ATP5&lt;&gt;"",ATP5,IF(ASV5&lt;&gt;"",ASV5,ARV5))</f>
        <v>Switzerland</v>
      </c>
      <c r="AVF5" s="321">
        <v>2</v>
      </c>
      <c r="AVG5" s="321">
        <v>3</v>
      </c>
      <c r="AVH5" s="321" t="str">
        <f t="shared" si="114"/>
        <v>Spain</v>
      </c>
      <c r="AVI5" s="324">
        <f ca="1">IF(OFFSET('Player Game Board'!P12,0,AVI1)&lt;&gt;"",OFFSET('Player Game Board'!P12,0,AVI1),0)</f>
        <v>1</v>
      </c>
      <c r="AVJ5" s="324">
        <f ca="1">IF(OFFSET('Player Game Board'!Q12,0,AVI1)&lt;&gt;"",OFFSET('Player Game Board'!Q12,0,AVI1),0)</f>
        <v>0</v>
      </c>
      <c r="AVK5" s="321" t="str">
        <f t="shared" si="115"/>
        <v>Croatia</v>
      </c>
      <c r="AVL5" s="321" t="str">
        <f ca="1">IF(AND(OFFSET('Player Game Board'!P12,0,AVI1)&lt;&gt;"",OFFSET('Player Game Board'!Q12,0,AVI1)&lt;&gt;""),IF(AVI5&gt;AVJ5,"W",IF(AVI5=AVJ5,"D","L")),"")</f>
        <v>W</v>
      </c>
      <c r="AVM5" s="321" t="str">
        <f t="shared" ca="1" si="116"/>
        <v>L</v>
      </c>
      <c r="AVN5" s="321"/>
      <c r="AVO5" s="321"/>
      <c r="AVP5" s="321" t="str">
        <f t="shared" ref="AVP5" ca="1" si="1034">VLOOKUP(3,ARI18:ARJ21,2,FALSE)</f>
        <v>England</v>
      </c>
      <c r="AVQ5" s="322">
        <f t="shared" ref="AVQ5" ca="1" si="1035">VLOOKUP(AVP5,ARJ4:ARO40,2,FALSE)</f>
        <v>1</v>
      </c>
      <c r="AVR5" s="322">
        <f t="shared" ref="AVR5" ca="1" si="1036">VLOOKUP(AVP5,ARJ4:ARO40,3,FALSE)</f>
        <v>0</v>
      </c>
      <c r="AVS5" s="322">
        <f t="shared" ref="AVS5" ca="1" si="1037">VLOOKUP(AVP5,ARJ4:ARO40,4,FALSE)</f>
        <v>2</v>
      </c>
      <c r="AVT5" s="322">
        <f t="shared" ref="AVT5" ca="1" si="1038">VLOOKUP(AVP5,ARJ4:ARO40,5,FALSE)</f>
        <v>3</v>
      </c>
      <c r="AVU5" s="322">
        <f t="shared" ref="AVU5" ca="1" si="1039">VLOOKUP(AVP5,ARJ4:ARO40,6,FALSE)</f>
        <v>6</v>
      </c>
      <c r="AVV5" s="322">
        <f t="shared" ca="1" si="123"/>
        <v>997</v>
      </c>
      <c r="AVW5" s="322">
        <f t="shared" ca="1" si="124"/>
        <v>3</v>
      </c>
      <c r="AVX5" s="321">
        <f ca="1">VLOOKUP(AVP5,B4:J40,9,FALSE)</f>
        <v>49</v>
      </c>
      <c r="AVY5" s="321">
        <f t="shared" ref="AVY5" ca="1" si="1040">RANK(AVW5,AVW3:AVW8)</f>
        <v>3</v>
      </c>
      <c r="AVZ5" s="321">
        <f t="shared" ref="AVZ5" ca="1" si="1041">SUMPRODUCT((AVY3:AVY8=AVY5)*(AVV3:AVV8&gt;AVV5))</f>
        <v>1</v>
      </c>
      <c r="AWA5" s="321">
        <f t="shared" ref="AWA5" ca="1" si="1042">SUMPRODUCT((AVY3:AVY8=AVY5)*(AVV3:AVV8=AVV5)*(AVT3:AVT8&gt;AVT5))</f>
        <v>0</v>
      </c>
      <c r="AWB5" s="321">
        <f t="shared" ref="AWB5" ca="1" si="1043">SUMPRODUCT((AVY3:AVY8=AVY5)*(AVV3:AVV8=AVV5)*(AVT3:AVT8=AVT5)*(AVX3:AVX8&gt;AVX5))</f>
        <v>0</v>
      </c>
      <c r="AWC5" s="321">
        <f t="shared" ca="1" si="129"/>
        <v>4</v>
      </c>
      <c r="AWD5" s="321" t="s">
        <v>4</v>
      </c>
      <c r="AWE5" s="321">
        <v>3</v>
      </c>
      <c r="AWF5" s="321"/>
      <c r="AWG5" s="321">
        <f t="shared" ref="AWG5" ca="1" si="1044">VLOOKUP(AWH5,BAC4:BAD8,2,FALSE)</f>
        <v>2</v>
      </c>
      <c r="AWH5" s="321" t="str">
        <f t="shared" si="506"/>
        <v>Scotland</v>
      </c>
      <c r="AWI5" s="321">
        <f t="shared" ref="AWI5" ca="1" si="1045">SUMPRODUCT((BAF3:BAF42=AWH5)*(BAJ3:BAJ42="W"))+SUMPRODUCT((BAI3:BAI42=AWH5)*(BAK3:BAK42="W"))</f>
        <v>2</v>
      </c>
      <c r="AWJ5" s="321">
        <f t="shared" ref="AWJ5" ca="1" si="1046">SUMPRODUCT((BAF3:BAF42=AWH5)*(BAJ3:BAJ42="D"))+SUMPRODUCT((BAI3:BAI42=AWH5)*(BAK3:BAK42="D"))</f>
        <v>0</v>
      </c>
      <c r="AWK5" s="321">
        <f t="shared" ref="AWK5" ca="1" si="1047">SUMPRODUCT((BAF3:BAF42=AWH5)*(BAJ3:BAJ42="L"))+SUMPRODUCT((BAI3:BAI42=AWH5)*(BAK3:BAK42="L"))</f>
        <v>1</v>
      </c>
      <c r="AWL5" s="321">
        <f t="shared" ref="AWL5" ca="1" si="1048">SUMIF(BAF3:BAF60,AWH5,BAG3:BAG60)+SUMIF(BAI3:BAI60,AWH5,BAH3:BAH60)</f>
        <v>6</v>
      </c>
      <c r="AWM5" s="321">
        <f t="shared" ref="AWM5" ca="1" si="1049">SUMIF(BAI3:BAI60,AWH5,BAG3:BAG60)+SUMIF(BAF3:BAF60,AWH5,BAH3:BAH60)</f>
        <v>6</v>
      </c>
      <c r="AWN5" s="321">
        <f t="shared" ca="1" si="512"/>
        <v>1000</v>
      </c>
      <c r="AWO5" s="321">
        <f t="shared" ca="1" si="513"/>
        <v>6</v>
      </c>
      <c r="AWP5" s="321">
        <f t="shared" ref="AWP5:AWP40" si="1050">ARR5</f>
        <v>43</v>
      </c>
      <c r="AWQ5" s="321">
        <f t="shared" ref="AWQ5" ca="1" si="1051">IF(COUNTIF(AWO4:AWO8,4)&lt;&gt;4,RANK(AWO5,AWO4:AWO8),AWO45)</f>
        <v>2</v>
      </c>
      <c r="AWR5" s="321"/>
      <c r="AWS5" s="321">
        <f t="shared" ref="AWS5" ca="1" si="1052">SUMPRODUCT((AWQ4:AWQ7=AWQ5)*(AWP4:AWP7&lt;AWP5))+AWQ5</f>
        <v>2</v>
      </c>
      <c r="AWT5" s="321" t="str">
        <f t="shared" ref="AWT5" ca="1" si="1053">INDEX(AWH4:AWH8,MATCH(2,AWS4:AWS8,0),0)</f>
        <v>Scotland</v>
      </c>
      <c r="AWU5" s="321">
        <f t="shared" ref="AWU5" ca="1" si="1054">INDEX(AWQ4:AWQ8,MATCH(AWT5,AWH4:AWH8,0),0)</f>
        <v>2</v>
      </c>
      <c r="AWV5" s="321" t="str">
        <f t="shared" ref="AWV5" ca="1" si="1055">IF(AWV4&lt;&gt;"",AWT5,"")</f>
        <v/>
      </c>
      <c r="AWW5" s="321" t="str">
        <f t="shared" ref="AWW5" ca="1" si="1056">IF(AWW4&lt;&gt;"",AWT6,"")</f>
        <v/>
      </c>
      <c r="AWX5" s="321" t="str">
        <f t="shared" ref="AWX5" ca="1" si="1057">IF(AWX4&lt;&gt;"",AWT7,"")</f>
        <v/>
      </c>
      <c r="AWY5" s="321" t="str">
        <f t="shared" ref="AWY5" si="1058">IF(AWY4&lt;&gt;"",AWT8,"")</f>
        <v/>
      </c>
      <c r="AWZ5" s="321"/>
      <c r="AXA5" s="321" t="str">
        <f t="shared" ca="1" si="522"/>
        <v/>
      </c>
      <c r="AXB5" s="321">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21">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21">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21">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21">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21">
        <f t="shared" ca="1" si="528"/>
        <v>1000</v>
      </c>
      <c r="AXH5" s="321" t="str">
        <f t="shared" ca="1" si="529"/>
        <v/>
      </c>
      <c r="AXI5" s="321" t="str">
        <f t="shared" ref="AXI5" ca="1" si="1064">IF(AXA5&lt;&gt;"",VLOOKUP(AXA5,AWH4:AWN40,7,FALSE),"")</f>
        <v/>
      </c>
      <c r="AXJ5" s="321" t="str">
        <f t="shared" ref="AXJ5" ca="1" si="1065">IF(AXA5&lt;&gt;"",VLOOKUP(AXA5,AWH4:AWN40,5,FALSE),"")</f>
        <v/>
      </c>
      <c r="AXK5" s="321" t="str">
        <f t="shared" ref="AXK5" ca="1" si="1066">IF(AXA5&lt;&gt;"",VLOOKUP(AXA5,AWH4:AWP40,9,FALSE),"")</f>
        <v/>
      </c>
      <c r="AXL5" s="321" t="str">
        <f t="shared" ca="1" si="533"/>
        <v/>
      </c>
      <c r="AXM5" s="321" t="str">
        <f t="shared" ref="AXM5" ca="1" si="1067">IF(AXA5&lt;&gt;"",RANK(AXL5,AXL4:AXL8),"")</f>
        <v/>
      </c>
      <c r="AXN5" s="321" t="str">
        <f t="shared" ref="AXN5" ca="1" si="1068">IF(AXA5&lt;&gt;"",SUMPRODUCT((AXL4:AXL8=AXL5)*(AXG4:AXG8&gt;AXG5)),"")</f>
        <v/>
      </c>
      <c r="AXO5" s="321" t="str">
        <f t="shared" ref="AXO5" ca="1" si="1069">IF(AXA5&lt;&gt;"",SUMPRODUCT((AXL4:AXL8=AXL5)*(AXG4:AXG8=AXG5)*(AXE4:AXE8&gt;AXE5)),"")</f>
        <v/>
      </c>
      <c r="AXP5" s="321" t="str">
        <f t="shared" ref="AXP5" ca="1" si="1070">IF(AXA5&lt;&gt;"",SUMPRODUCT((AXL4:AXL8=AXL5)*(AXG4:AXG8=AXG5)*(AXE4:AXE8=AXE5)*(AXI4:AXI8&gt;AXI5)),"")</f>
        <v/>
      </c>
      <c r="AXQ5" s="321" t="str">
        <f t="shared" ref="AXQ5" ca="1" si="1071">IF(AXA5&lt;&gt;"",SUMPRODUCT((AXL4:AXL8=AXL5)*(AXG4:AXG8=AXG5)*(AXE4:AXE8=AXE5)*(AXI4:AXI8=AXI5)*(AXJ4:AXJ8&gt;AXJ5)),"")</f>
        <v/>
      </c>
      <c r="AXR5" s="321" t="str">
        <f t="shared" ref="AXR5" ca="1" si="1072">IF(AXA5&lt;&gt;"",SUMPRODUCT((AXL4:AXL8=AXL5)*(AXG4:AXG8=AXG5)*(AXE4:AXE8=AXE5)*(AXI4:AXI8=AXI5)*(AXJ4:AXJ8=AXJ5)*(AXK4:AXK8&gt;AXK5)),"")</f>
        <v/>
      </c>
      <c r="AXS5" s="321" t="str">
        <f ca="1">IF(AXA5&lt;&gt;"",IF(AXS45&lt;&gt;"",IF(AWZ43=3,AXS45,AXS45+AWZ43),SUM(AXM5:AXR5)),"")</f>
        <v/>
      </c>
      <c r="AXT5" s="321" t="str">
        <f t="shared" ref="AXT5" ca="1" si="1073">IF(AXA5&lt;&gt;"",INDEX(AXA4:AXA8,MATCH(2,AXS4:AXS8,0),0),"")</f>
        <v/>
      </c>
      <c r="AXU5" s="321" t="str">
        <f t="shared" ref="AXU5:AXU7" ca="1" si="1074">IF(AWW4&lt;&gt;"",AWW4,"")</f>
        <v/>
      </c>
      <c r="AXV5" s="321">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21">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21">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21">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21">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21">
        <f t="shared" ref="AYA5:AYA7" ca="1" si="1080">AXY5-AXZ5+1000</f>
        <v>1000</v>
      </c>
      <c r="AYB5" s="321" t="str">
        <f t="shared" ref="AYB5:AYB7" ca="1" si="1081">IF(AXU5&lt;&gt;"",AXV5*3+AXW5*1,"")</f>
        <v/>
      </c>
      <c r="AYC5" s="321" t="str">
        <f t="shared" ref="AYC5" ca="1" si="1082">IF(AXU5&lt;&gt;"",VLOOKUP(AXU5,AWH4:AWN40,7,FALSE),"")</f>
        <v/>
      </c>
      <c r="AYD5" s="321" t="str">
        <f t="shared" ref="AYD5" ca="1" si="1083">IF(AXU5&lt;&gt;"",VLOOKUP(AXU5,AWH4:AWN40,5,FALSE),"")</f>
        <v/>
      </c>
      <c r="AYE5" s="321" t="str">
        <f t="shared" ref="AYE5" ca="1" si="1084">IF(AXU5&lt;&gt;"",VLOOKUP(AXU5,AWH4:AWP40,9,FALSE),"")</f>
        <v/>
      </c>
      <c r="AYF5" s="321" t="str">
        <f t="shared" ref="AYF5:AYF7" ca="1" si="1085">AYB5</f>
        <v/>
      </c>
      <c r="AYG5" s="321" t="str">
        <f t="shared" ref="AYG5" ca="1" si="1086">IF(AXU5&lt;&gt;"",RANK(AYF5,AYF4:AYF8),"")</f>
        <v/>
      </c>
      <c r="AYH5" s="321" t="str">
        <f t="shared" ref="AYH5" ca="1" si="1087">IF(AXU5&lt;&gt;"",SUMPRODUCT((AYF4:AYF8=AYF5)*(AYA4:AYA8&gt;AYA5)),"")</f>
        <v/>
      </c>
      <c r="AYI5" s="321" t="str">
        <f t="shared" ref="AYI5" ca="1" si="1088">IF(AXU5&lt;&gt;"",SUMPRODUCT((AYF4:AYF8=AYF5)*(AYA4:AYA8=AYA5)*(AXY4:AXY8&gt;AXY5)),"")</f>
        <v/>
      </c>
      <c r="AYJ5" s="321" t="str">
        <f t="shared" ref="AYJ5" ca="1" si="1089">IF(AXU5&lt;&gt;"",SUMPRODUCT((AYF4:AYF8=AYF5)*(AYA4:AYA8=AYA5)*(AXY4:AXY8=AXY5)*(AYC4:AYC8&gt;AYC5)),"")</f>
        <v/>
      </c>
      <c r="AYK5" s="321" t="str">
        <f t="shared" ref="AYK5" ca="1" si="1090">IF(AXU5&lt;&gt;"",SUMPRODUCT((AYF4:AYF8=AYF5)*(AYA4:AYA8=AYA5)*(AXY4:AXY8=AXY5)*(AYC4:AYC8=AYC5)*(AYD4:AYD8&gt;AYD5)),"")</f>
        <v/>
      </c>
      <c r="AYL5" s="321" t="str">
        <f t="shared" ref="AYL5" ca="1" si="1091">IF(AXU5&lt;&gt;"",SUMPRODUCT((AYF4:AYF8=AYF5)*(AYA4:AYA8=AYA5)*(AXY4:AXY8=AXY5)*(AYC4:AYC8=AYC5)*(AYD4:AYD8=AYD5)*(AYE4:AYE8&gt;AYE5)),"")</f>
        <v/>
      </c>
      <c r="AYM5" s="321" t="str">
        <f ca="1">IF(AXU5&lt;&gt;"",IF(AYM45&lt;&gt;"",IF(AXT43=3,AYM45,AYM45+AXT43),SUM(AYG5:AYL5)+1),"")</f>
        <v/>
      </c>
      <c r="AYN5" s="321" t="str">
        <f t="shared" ref="AYN5" ca="1" si="1092">IF(AXU5&lt;&gt;"",INDEX(AXU5:AXU8,MATCH(2,AYM5:AYM8,0),0),"")</f>
        <v/>
      </c>
      <c r="AYO5" s="321"/>
      <c r="AYP5" s="321"/>
      <c r="AYQ5" s="321"/>
      <c r="AYR5" s="321"/>
      <c r="AYS5" s="321"/>
      <c r="AYT5" s="321"/>
      <c r="AYU5" s="321"/>
      <c r="AYV5" s="321"/>
      <c r="AYW5" s="321"/>
      <c r="AYX5" s="321"/>
      <c r="AYY5" s="321"/>
      <c r="AYZ5" s="321"/>
      <c r="AZA5" s="321"/>
      <c r="AZB5" s="321"/>
      <c r="AZC5" s="321"/>
      <c r="AZD5" s="321"/>
      <c r="AZE5" s="321"/>
      <c r="AZF5" s="321"/>
      <c r="AZG5" s="321"/>
      <c r="AZH5" s="321"/>
      <c r="AZI5" s="321"/>
      <c r="AZJ5" s="321"/>
      <c r="AZK5" s="321"/>
      <c r="AZL5" s="321"/>
      <c r="AZM5" s="321"/>
      <c r="AZN5" s="321"/>
      <c r="AZO5" s="321"/>
      <c r="AZP5" s="321"/>
      <c r="AZQ5" s="321"/>
      <c r="AZR5" s="321"/>
      <c r="AZS5" s="321"/>
      <c r="AZT5" s="321"/>
      <c r="AZU5" s="321"/>
      <c r="AZV5" s="321"/>
      <c r="AZW5" s="321"/>
      <c r="AZX5" s="321"/>
      <c r="AZY5" s="321"/>
      <c r="AZZ5" s="321"/>
      <c r="BAA5" s="321"/>
      <c r="BAB5" s="321"/>
      <c r="BAC5" s="321" t="str">
        <f t="shared" ref="BAC5" ca="1" si="1093">IF(AYN5&lt;&gt;"",AYN5,IF(AXT5&lt;&gt;"",AXT5,AWT5))</f>
        <v>Scotland</v>
      </c>
      <c r="BAD5" s="321">
        <v>2</v>
      </c>
      <c r="BAE5" s="321">
        <v>3</v>
      </c>
      <c r="BAF5" s="321" t="str">
        <f t="shared" si="130"/>
        <v>Spain</v>
      </c>
      <c r="BAG5" s="324">
        <f ca="1">IF(OFFSET('Player Game Board'!P12,0,BAG1)&lt;&gt;"",OFFSET('Player Game Board'!P12,0,BAG1),0)</f>
        <v>2</v>
      </c>
      <c r="BAH5" s="324">
        <f ca="1">IF(OFFSET('Player Game Board'!Q12,0,BAG1)&lt;&gt;"",OFFSET('Player Game Board'!Q12,0,BAG1),0)</f>
        <v>1</v>
      </c>
      <c r="BAI5" s="321" t="str">
        <f t="shared" si="131"/>
        <v>Croatia</v>
      </c>
      <c r="BAJ5" s="321" t="str">
        <f ca="1">IF(AND(OFFSET('Player Game Board'!P12,0,BAG1)&lt;&gt;"",OFFSET('Player Game Board'!Q12,0,BAG1)&lt;&gt;""),IF(BAG5&gt;BAH5,"W",IF(BAG5=BAH5,"D","L")),"")</f>
        <v>W</v>
      </c>
      <c r="BAK5" s="321" t="str">
        <f t="shared" ca="1" si="132"/>
        <v>L</v>
      </c>
      <c r="BAL5" s="321"/>
      <c r="BAM5" s="321"/>
      <c r="BAN5" s="321" t="str">
        <f t="shared" ref="BAN5" ca="1" si="1094">VLOOKUP(3,AWG18:AWH21,2,FALSE)</f>
        <v>Serbia</v>
      </c>
      <c r="BAO5" s="322">
        <f t="shared" ref="BAO5" ca="1" si="1095">VLOOKUP(BAN5,AWH4:AWM40,2,FALSE)</f>
        <v>1</v>
      </c>
      <c r="BAP5" s="322">
        <f t="shared" ref="BAP5" ca="1" si="1096">VLOOKUP(BAN5,AWH4:AWM40,3,FALSE)</f>
        <v>0</v>
      </c>
      <c r="BAQ5" s="322">
        <f t="shared" ref="BAQ5" ca="1" si="1097">VLOOKUP(BAN5,AWH4:AWM40,4,FALSE)</f>
        <v>2</v>
      </c>
      <c r="BAR5" s="322">
        <f t="shared" ref="BAR5" ca="1" si="1098">VLOOKUP(BAN5,AWH4:AWM40,5,FALSE)</f>
        <v>4</v>
      </c>
      <c r="BAS5" s="322">
        <f t="shared" ref="BAS5" ca="1" si="1099">VLOOKUP(BAN5,AWH4:AWM40,6,FALSE)</f>
        <v>8</v>
      </c>
      <c r="BAT5" s="322">
        <f t="shared" ca="1" si="139"/>
        <v>996</v>
      </c>
      <c r="BAU5" s="322">
        <f t="shared" ca="1" si="140"/>
        <v>3</v>
      </c>
      <c r="BAV5" s="321">
        <f ca="1">VLOOKUP(BAN5,B4:J40,9,FALSE)</f>
        <v>35</v>
      </c>
      <c r="BAW5" s="321">
        <f t="shared" ref="BAW5" ca="1" si="1100">RANK(BAU5,BAU3:BAU8)</f>
        <v>1</v>
      </c>
      <c r="BAX5" s="321">
        <f t="shared" ref="BAX5" ca="1" si="1101">SUMPRODUCT((BAW3:BAW8=BAW5)*(BAT3:BAT8&gt;BAT5))</f>
        <v>4</v>
      </c>
      <c r="BAY5" s="321">
        <f t="shared" ref="BAY5" ca="1" si="1102">SUMPRODUCT((BAW3:BAW8=BAW5)*(BAT3:BAT8=BAT5)*(BAR3:BAR8&gt;BAR5))</f>
        <v>0</v>
      </c>
      <c r="BAZ5" s="321">
        <f t="shared" ref="BAZ5" ca="1" si="1103">SUMPRODUCT((BAW3:BAW8=BAW5)*(BAT3:BAT8=BAT5)*(BAR3:BAR8=BAR5)*(BAV3:BAV8&gt;BAV5))</f>
        <v>0</v>
      </c>
      <c r="BBA5" s="321">
        <f t="shared" ca="1" si="145"/>
        <v>5</v>
      </c>
      <c r="BBB5" s="321" t="s">
        <v>4</v>
      </c>
      <c r="BBC5" s="321">
        <v>3</v>
      </c>
      <c r="BBD5" s="321"/>
      <c r="BBE5" s="321">
        <f t="shared" ref="BBE5" ca="1" si="1104">VLOOKUP(BBF5,BFA4:BFB8,2,FALSE)</f>
        <v>3</v>
      </c>
      <c r="BBF5" s="321" t="str">
        <f t="shared" si="553"/>
        <v>Scotland</v>
      </c>
      <c r="BBG5" s="321">
        <f t="shared" ref="BBG5" ca="1" si="1105">SUMPRODUCT((BFD3:BFD42=BBF5)*(BFH3:BFH42="W"))+SUMPRODUCT((BFG3:BFG42=BBF5)*(BFI3:BFI42="W"))</f>
        <v>0</v>
      </c>
      <c r="BBH5" s="321">
        <f t="shared" ref="BBH5" ca="1" si="1106">SUMPRODUCT((BFD3:BFD42=BBF5)*(BFH3:BFH42="D"))+SUMPRODUCT((BFG3:BFG42=BBF5)*(BFI3:BFI42="D"))</f>
        <v>0</v>
      </c>
      <c r="BBI5" s="321">
        <f t="shared" ref="BBI5" ca="1" si="1107">SUMPRODUCT((BFD3:BFD42=BBF5)*(BFH3:BFH42="L"))+SUMPRODUCT((BFG3:BFG42=BBF5)*(BFI3:BFI42="L"))</f>
        <v>0</v>
      </c>
      <c r="BBJ5" s="321">
        <f t="shared" ref="BBJ5" ca="1" si="1108">SUMIF(BFD3:BFD60,BBF5,BFE3:BFE60)+SUMIF(BFG3:BFG60,BBF5,BFF3:BFF60)</f>
        <v>0</v>
      </c>
      <c r="BBK5" s="321">
        <f t="shared" ref="BBK5" ca="1" si="1109">SUMIF(BFG3:BFG60,BBF5,BFE3:BFE60)+SUMIF(BFD3:BFD60,BBF5,BFF3:BFF60)</f>
        <v>0</v>
      </c>
      <c r="BBL5" s="321">
        <f t="shared" ca="1" si="559"/>
        <v>1000</v>
      </c>
      <c r="BBM5" s="321">
        <f t="shared" ca="1" si="560"/>
        <v>0</v>
      </c>
      <c r="BBN5" s="321">
        <f t="shared" ref="BBN5:BBN40" si="1110">AWP5</f>
        <v>43</v>
      </c>
      <c r="BBO5" s="321">
        <f t="shared" ref="BBO5" ca="1" si="1111">IF(COUNTIF(BBM4:BBM8,4)&lt;&gt;4,RANK(BBM5,BBM4:BBM8),BBM45)</f>
        <v>1</v>
      </c>
      <c r="BBP5" s="321"/>
      <c r="BBQ5" s="321">
        <f t="shared" ref="BBQ5" ca="1" si="1112">SUMPRODUCT((BBO4:BBO7=BBO5)*(BBN4:BBN7&lt;BBN5))+BBO5</f>
        <v>2</v>
      </c>
      <c r="BBR5" s="321" t="str">
        <f t="shared" ref="BBR5" ca="1" si="1113">INDEX(BBF4:BBF8,MATCH(2,BBQ4:BBQ8,0),0)</f>
        <v>Scotland</v>
      </c>
      <c r="BBS5" s="321">
        <f t="shared" ref="BBS5" ca="1" si="1114">INDEX(BBO4:BBO8,MATCH(BBR5,BBF4:BBF8,0),0)</f>
        <v>1</v>
      </c>
      <c r="BBT5" s="321" t="str">
        <f t="shared" ref="BBT5" ca="1" si="1115">IF(BBT4&lt;&gt;"",BBR5,"")</f>
        <v>Scotland</v>
      </c>
      <c r="BBU5" s="321" t="str">
        <f t="shared" ref="BBU5" ca="1" si="1116">IF(BBU4&lt;&gt;"",BBR6,"")</f>
        <v/>
      </c>
      <c r="BBV5" s="321" t="str">
        <f t="shared" ref="BBV5" ca="1" si="1117">IF(BBV4&lt;&gt;"",BBR7,"")</f>
        <v/>
      </c>
      <c r="BBW5" s="321" t="str">
        <f t="shared" ref="BBW5" si="1118">IF(BBW4&lt;&gt;"",BBR8,"")</f>
        <v/>
      </c>
      <c r="BBX5" s="321"/>
      <c r="BBY5" s="321" t="str">
        <f t="shared" ca="1" si="569"/>
        <v>Scotland</v>
      </c>
      <c r="BBZ5" s="321">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21">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21">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21">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21">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21">
        <f t="shared" ca="1" si="575"/>
        <v>1000</v>
      </c>
      <c r="BCF5" s="321">
        <f t="shared" ca="1" si="576"/>
        <v>0</v>
      </c>
      <c r="BCG5" s="321">
        <f t="shared" ref="BCG5" ca="1" si="1124">IF(BBY5&lt;&gt;"",VLOOKUP(BBY5,BBF4:BBL40,7,FALSE),"")</f>
        <v>1000</v>
      </c>
      <c r="BCH5" s="321">
        <f t="shared" ref="BCH5" ca="1" si="1125">IF(BBY5&lt;&gt;"",VLOOKUP(BBY5,BBF4:BBL40,5,FALSE),"")</f>
        <v>0</v>
      </c>
      <c r="BCI5" s="321">
        <f t="shared" ref="BCI5" ca="1" si="1126">IF(BBY5&lt;&gt;"",VLOOKUP(BBY5,BBF4:BBN40,9,FALSE),"")</f>
        <v>43</v>
      </c>
      <c r="BCJ5" s="321">
        <f t="shared" ca="1" si="580"/>
        <v>0</v>
      </c>
      <c r="BCK5" s="321">
        <f t="shared" ref="BCK5" ca="1" si="1127">IF(BBY5&lt;&gt;"",RANK(BCJ5,BCJ4:BCJ8),"")</f>
        <v>1</v>
      </c>
      <c r="BCL5" s="321">
        <f t="shared" ref="BCL5" ca="1" si="1128">IF(BBY5&lt;&gt;"",SUMPRODUCT((BCJ4:BCJ8=BCJ5)*(BCE4:BCE8&gt;BCE5)),"")</f>
        <v>0</v>
      </c>
      <c r="BCM5" s="321">
        <f t="shared" ref="BCM5" ca="1" si="1129">IF(BBY5&lt;&gt;"",SUMPRODUCT((BCJ4:BCJ8=BCJ5)*(BCE4:BCE8=BCE5)*(BCC4:BCC8&gt;BCC5)),"")</f>
        <v>0</v>
      </c>
      <c r="BCN5" s="321">
        <f t="shared" ref="BCN5" ca="1" si="1130">IF(BBY5&lt;&gt;"",SUMPRODUCT((BCJ4:BCJ8=BCJ5)*(BCE4:BCE8=BCE5)*(BCC4:BCC8=BCC5)*(BCG4:BCG8&gt;BCG5)),"")</f>
        <v>0</v>
      </c>
      <c r="BCO5" s="321">
        <f t="shared" ref="BCO5" ca="1" si="1131">IF(BBY5&lt;&gt;"",SUMPRODUCT((BCJ4:BCJ8=BCJ5)*(BCE4:BCE8=BCE5)*(BCC4:BCC8=BCC5)*(BCG4:BCG8=BCG5)*(BCH4:BCH8&gt;BCH5)),"")</f>
        <v>0</v>
      </c>
      <c r="BCP5" s="321">
        <f t="shared" ref="BCP5" ca="1" si="1132">IF(BBY5&lt;&gt;"",SUMPRODUCT((BCJ4:BCJ8=BCJ5)*(BCE4:BCE8=BCE5)*(BCC4:BCC8=BCC5)*(BCG4:BCG8=BCG5)*(BCH4:BCH8=BCH5)*(BCI4:BCI8&gt;BCI5)),"")</f>
        <v>2</v>
      </c>
      <c r="BCQ5" s="321">
        <f ca="1">IF(BBY5&lt;&gt;"",IF(BCQ45&lt;&gt;"",IF(BBX43=3,BCQ45,BCQ45+BBX43),SUM(BCK5:BCP5)),"")</f>
        <v>3</v>
      </c>
      <c r="BCR5" s="321" t="str">
        <f t="shared" ref="BCR5" ca="1" si="1133">IF(BBY5&lt;&gt;"",INDEX(BBY4:BBY8,MATCH(2,BCQ4:BCQ8,0),0),"")</f>
        <v>Hungary</v>
      </c>
      <c r="BCS5" s="321" t="str">
        <f t="shared" ref="BCS5:BCS7" ca="1" si="1134">IF(BBU4&lt;&gt;"",BBU4,"")</f>
        <v/>
      </c>
      <c r="BCT5" s="321">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21">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21">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21">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21">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21">
        <f t="shared" ref="BCY5:BCY7" ca="1" si="1140">BCW5-BCX5+1000</f>
        <v>1000</v>
      </c>
      <c r="BCZ5" s="321" t="str">
        <f t="shared" ref="BCZ5:BCZ7" ca="1" si="1141">IF(BCS5&lt;&gt;"",BCT5*3+BCU5*1,"")</f>
        <v/>
      </c>
      <c r="BDA5" s="321" t="str">
        <f t="shared" ref="BDA5" ca="1" si="1142">IF(BCS5&lt;&gt;"",VLOOKUP(BCS5,BBF4:BBL40,7,FALSE),"")</f>
        <v/>
      </c>
      <c r="BDB5" s="321" t="str">
        <f t="shared" ref="BDB5" ca="1" si="1143">IF(BCS5&lt;&gt;"",VLOOKUP(BCS5,BBF4:BBL40,5,FALSE),"")</f>
        <v/>
      </c>
      <c r="BDC5" s="321" t="str">
        <f t="shared" ref="BDC5" ca="1" si="1144">IF(BCS5&lt;&gt;"",VLOOKUP(BCS5,BBF4:BBN40,9,FALSE),"")</f>
        <v/>
      </c>
      <c r="BDD5" s="321" t="str">
        <f t="shared" ref="BDD5:BDD7" ca="1" si="1145">BCZ5</f>
        <v/>
      </c>
      <c r="BDE5" s="321" t="str">
        <f t="shared" ref="BDE5" ca="1" si="1146">IF(BCS5&lt;&gt;"",RANK(BDD5,BDD4:BDD8),"")</f>
        <v/>
      </c>
      <c r="BDF5" s="321" t="str">
        <f t="shared" ref="BDF5" ca="1" si="1147">IF(BCS5&lt;&gt;"",SUMPRODUCT((BDD4:BDD8=BDD5)*(BCY4:BCY8&gt;BCY5)),"")</f>
        <v/>
      </c>
      <c r="BDG5" s="321" t="str">
        <f t="shared" ref="BDG5" ca="1" si="1148">IF(BCS5&lt;&gt;"",SUMPRODUCT((BDD4:BDD8=BDD5)*(BCY4:BCY8=BCY5)*(BCW4:BCW8&gt;BCW5)),"")</f>
        <v/>
      </c>
      <c r="BDH5" s="321" t="str">
        <f t="shared" ref="BDH5" ca="1" si="1149">IF(BCS5&lt;&gt;"",SUMPRODUCT((BDD4:BDD8=BDD5)*(BCY4:BCY8=BCY5)*(BCW4:BCW8=BCW5)*(BDA4:BDA8&gt;BDA5)),"")</f>
        <v/>
      </c>
      <c r="BDI5" s="321" t="str">
        <f t="shared" ref="BDI5" ca="1" si="1150">IF(BCS5&lt;&gt;"",SUMPRODUCT((BDD4:BDD8=BDD5)*(BCY4:BCY8=BCY5)*(BCW4:BCW8=BCW5)*(BDA4:BDA8=BDA5)*(BDB4:BDB8&gt;BDB5)),"")</f>
        <v/>
      </c>
      <c r="BDJ5" s="321" t="str">
        <f t="shared" ref="BDJ5" ca="1" si="1151">IF(BCS5&lt;&gt;"",SUMPRODUCT((BDD4:BDD8=BDD5)*(BCY4:BCY8=BCY5)*(BCW4:BCW8=BCW5)*(BDA4:BDA8=BDA5)*(BDB4:BDB8=BDB5)*(BDC4:BDC8&gt;BDC5)),"")</f>
        <v/>
      </c>
      <c r="BDK5" s="321" t="str">
        <f ca="1">IF(BCS5&lt;&gt;"",IF(BDK45&lt;&gt;"",IF(BCR43=3,BDK45,BDK45+BCR43),SUM(BDE5:BDJ5)+1),"")</f>
        <v/>
      </c>
      <c r="BDL5" s="321" t="str">
        <f t="shared" ref="BDL5" ca="1" si="1152">IF(BCS5&lt;&gt;"",INDEX(BCS5:BCS8,MATCH(2,BDK5:BDK8,0),0),"")</f>
        <v/>
      </c>
      <c r="BDM5" s="321"/>
      <c r="BDN5" s="321"/>
      <c r="BDO5" s="321"/>
      <c r="BDP5" s="321"/>
      <c r="BDQ5" s="321"/>
      <c r="BDR5" s="321"/>
      <c r="BDS5" s="321"/>
      <c r="BDT5" s="321"/>
      <c r="BDU5" s="321"/>
      <c r="BDV5" s="321"/>
      <c r="BDW5" s="321"/>
      <c r="BDX5" s="321"/>
      <c r="BDY5" s="321"/>
      <c r="BDZ5" s="321"/>
      <c r="BEA5" s="321"/>
      <c r="BEB5" s="321"/>
      <c r="BEC5" s="321"/>
      <c r="BED5" s="321"/>
      <c r="BEE5" s="321"/>
      <c r="BEF5" s="321"/>
      <c r="BEG5" s="321"/>
      <c r="BEH5" s="321"/>
      <c r="BEI5" s="321"/>
      <c r="BEJ5" s="321"/>
      <c r="BEK5" s="321"/>
      <c r="BEL5" s="321"/>
      <c r="BEM5" s="321"/>
      <c r="BEN5" s="321"/>
      <c r="BEO5" s="321"/>
      <c r="BEP5" s="321"/>
      <c r="BEQ5" s="321"/>
      <c r="BER5" s="321"/>
      <c r="BES5" s="321"/>
      <c r="BET5" s="321"/>
      <c r="BEU5" s="321"/>
      <c r="BEV5" s="321"/>
      <c r="BEW5" s="321"/>
      <c r="BEX5" s="321"/>
      <c r="BEY5" s="321"/>
      <c r="BEZ5" s="321"/>
      <c r="BFA5" s="321" t="str">
        <f t="shared" ref="BFA5" ca="1" si="1153">IF(BDL5&lt;&gt;"",BDL5,IF(BCR5&lt;&gt;"",BCR5,BBR5))</f>
        <v>Hungary</v>
      </c>
      <c r="BFB5" s="321">
        <v>2</v>
      </c>
      <c r="BFC5" s="321">
        <v>3</v>
      </c>
      <c r="BFD5" s="321" t="str">
        <f t="shared" si="146"/>
        <v>Spain</v>
      </c>
      <c r="BFE5" s="324">
        <f ca="1">IF(OFFSET('Player Game Board'!P12,0,BFE1)&lt;&gt;"",OFFSET('Player Game Board'!P12,0,BFE1),0)</f>
        <v>0</v>
      </c>
      <c r="BFF5" s="324">
        <f ca="1">IF(OFFSET('Player Game Board'!Q12,0,BFE1)&lt;&gt;"",OFFSET('Player Game Board'!Q12,0,BFE1),0)</f>
        <v>0</v>
      </c>
      <c r="BFG5" s="321" t="str">
        <f t="shared" si="147"/>
        <v>Croatia</v>
      </c>
      <c r="BFH5" s="321" t="str">
        <f ca="1">IF(AND(OFFSET('Player Game Board'!P12,0,BFE1)&lt;&gt;"",OFFSET('Player Game Board'!Q12,0,BFE1)&lt;&gt;""),IF(BFE5&gt;BFF5,"W",IF(BFE5=BFF5,"D","L")),"")</f>
        <v/>
      </c>
      <c r="BFI5" s="321" t="str">
        <f t="shared" ca="1" si="148"/>
        <v/>
      </c>
      <c r="BFJ5" s="321"/>
      <c r="BFK5" s="321"/>
      <c r="BFL5" s="321" t="str">
        <f t="shared" ref="BFL5" ca="1" si="1154">VLOOKUP(3,BBE18:BBF21,2,FALSE)</f>
        <v>Slovenia</v>
      </c>
      <c r="BFM5" s="322">
        <f t="shared" ref="BFM5" ca="1" si="1155">VLOOKUP(BFL5,BBF4:BBK40,2,FALSE)</f>
        <v>0</v>
      </c>
      <c r="BFN5" s="322">
        <f t="shared" ref="BFN5" ca="1" si="1156">VLOOKUP(BFL5,BBF4:BBK40,3,FALSE)</f>
        <v>0</v>
      </c>
      <c r="BFO5" s="322">
        <f t="shared" ref="BFO5" ca="1" si="1157">VLOOKUP(BFL5,BBF4:BBK40,4,FALSE)</f>
        <v>0</v>
      </c>
      <c r="BFP5" s="322">
        <f t="shared" ref="BFP5" ca="1" si="1158">VLOOKUP(BFL5,BBF4:BBK40,5,FALSE)</f>
        <v>0</v>
      </c>
      <c r="BFQ5" s="322">
        <f t="shared" ref="BFQ5" ca="1" si="1159">VLOOKUP(BFL5,BBF4:BBK40,6,FALSE)</f>
        <v>0</v>
      </c>
      <c r="BFR5" s="322">
        <f t="shared" ca="1" si="155"/>
        <v>1000</v>
      </c>
      <c r="BFS5" s="322">
        <f t="shared" ca="1" si="156"/>
        <v>0</v>
      </c>
      <c r="BFT5" s="321">
        <f ca="1">VLOOKUP(BFL5,B4:J40,9,FALSE)</f>
        <v>39</v>
      </c>
      <c r="BFU5" s="321">
        <f t="shared" ref="BFU5" ca="1" si="1160">RANK(BFS5,BFS3:BFS8)</f>
        <v>1</v>
      </c>
      <c r="BFV5" s="321">
        <f t="shared" ref="BFV5" ca="1" si="1161">SUMPRODUCT((BFU3:BFU8=BFU5)*(BFR3:BFR8&gt;BFR5))</f>
        <v>0</v>
      </c>
      <c r="BFW5" s="321">
        <f t="shared" ref="BFW5" ca="1" si="1162">SUMPRODUCT((BFU3:BFU8=BFU5)*(BFR3:BFR8=BFR5)*(BFP3:BFP8&gt;BFP5))</f>
        <v>0</v>
      </c>
      <c r="BFX5" s="321">
        <f t="shared" ref="BFX5" ca="1" si="1163">SUMPRODUCT((BFU3:BFU8=BFU5)*(BFR3:BFR8=BFR5)*(BFP3:BFP8=BFP5)*(BFT3:BFT8&gt;BFT5))</f>
        <v>3</v>
      </c>
      <c r="BFY5" s="321">
        <f t="shared" ca="1" si="161"/>
        <v>4</v>
      </c>
      <c r="BFZ5" s="321" t="s">
        <v>4</v>
      </c>
      <c r="BGA5" s="321">
        <v>3</v>
      </c>
      <c r="BGB5" s="321"/>
    </row>
    <row r="6" spans="1:1536" ht="13.8" x14ac:dyDescent="0.3">
      <c r="A6" s="321">
        <f>VLOOKUP(B6,CW4:CX8,2,FALSE)</f>
        <v>3</v>
      </c>
      <c r="B6" s="321" t="str">
        <f>'Language Table'!C15</f>
        <v>Hungary</v>
      </c>
      <c r="C6" s="321">
        <f>SUMPRODUCT((CZ3:CZ42=B6)*(DD3:DD42="W"))+SUMPRODUCT((DC3:DC42=B6)*(DE3:DE42="W"))</f>
        <v>1</v>
      </c>
      <c r="D6" s="321">
        <f>SUMPRODUCT((CZ3:CZ42=B6)*(DD3:DD42="D"))+SUMPRODUCT((DC3:DC42=B6)*(DE3:DE42="D"))</f>
        <v>0</v>
      </c>
      <c r="E6" s="321">
        <f>SUMPRODUCT((CZ3:CZ42=B6)*(DD3:DD42="L"))+SUMPRODUCT((DC3:DC42=B6)*(DE3:DE42="L"))</f>
        <v>2</v>
      </c>
      <c r="F6" s="321">
        <f>SUMIF(CZ3:CZ60,B6,DA3:DA60)+SUMIF(DC3:DC60,B6,DB3:DB60)</f>
        <v>2</v>
      </c>
      <c r="G6" s="321">
        <f>SUMIF(DC3:DC60,B6,DA3:DA60)+SUMIF(CZ3:CZ60,B6,DB3:DB60)</f>
        <v>5</v>
      </c>
      <c r="H6" s="321">
        <f t="shared" si="599"/>
        <v>997</v>
      </c>
      <c r="I6" s="321">
        <f t="shared" si="600"/>
        <v>3</v>
      </c>
      <c r="J6" s="321">
        <v>48</v>
      </c>
      <c r="K6" s="321">
        <f>IF(COUNTIF(I4:I8,4)&lt;&gt;4,RANK(I6,I4:I8),I46)</f>
        <v>3</v>
      </c>
      <c r="L6" s="321"/>
      <c r="M6" s="321">
        <f>SUMPRODUCT((K4:K7=K6)*(J4:J7&lt;J6))+K6</f>
        <v>3</v>
      </c>
      <c r="N6" s="321" t="str">
        <f>INDEX(B4:B8,MATCH(3,M4:M8,0),0)</f>
        <v>Hungary</v>
      </c>
      <c r="O6" s="321">
        <f>INDEX(K4:K8,MATCH(N6,B4:B8,0),0)</f>
        <v>3</v>
      </c>
      <c r="P6" s="321" t="str">
        <f>IF(AND(P5&lt;&gt;"",O6=1),N6,"")</f>
        <v/>
      </c>
      <c r="Q6" s="321" t="str">
        <f>IF(AND(Q5&lt;&gt;"",O7=2),N7,"")</f>
        <v/>
      </c>
      <c r="R6" s="321" t="str">
        <f>IF(AND(R5&lt;&gt;"",O8=3),N8,"")</f>
        <v/>
      </c>
      <c r="S6" s="321"/>
      <c r="T6" s="321"/>
      <c r="U6" s="321" t="str">
        <f t="shared" si="601"/>
        <v/>
      </c>
      <c r="V6" s="321">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21">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21">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21">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21">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21">
        <f>Y6-Z6+1000</f>
        <v>1000</v>
      </c>
      <c r="AB6" s="321" t="str">
        <f t="shared" si="602"/>
        <v/>
      </c>
      <c r="AC6" s="321" t="str">
        <f>IF(U6&lt;&gt;"",VLOOKUP(U6,B4:H40,7,FALSE),"")</f>
        <v/>
      </c>
      <c r="AD6" s="321" t="str">
        <f>IF(U6&lt;&gt;"",VLOOKUP(U6,B4:H40,5,FALSE),"")</f>
        <v/>
      </c>
      <c r="AE6" s="321" t="str">
        <f>IF(U6&lt;&gt;"",VLOOKUP(U6,B4:J40,9,FALSE),"")</f>
        <v/>
      </c>
      <c r="AF6" s="321" t="str">
        <f t="shared" si="603"/>
        <v/>
      </c>
      <c r="AG6" s="321" t="str">
        <f>IF(U6&lt;&gt;"",RANK(AF6,AF4:AF8),"")</f>
        <v/>
      </c>
      <c r="AH6" s="321" t="str">
        <f>IF(U6&lt;&gt;"",SUMPRODUCT((AF4:AF8=AF6)*(AA4:AA8&gt;AA6)),"")</f>
        <v/>
      </c>
      <c r="AI6" s="321" t="str">
        <f>IF(U6&lt;&gt;"",SUMPRODUCT((AF4:AF8=AF6)*(AA4:AA8=AA6)*(Y4:Y8&gt;Y6)),"")</f>
        <v/>
      </c>
      <c r="AJ6" s="321" t="str">
        <f>IF(U6&lt;&gt;"",SUMPRODUCT((AF4:AF8=AF6)*(AA4:AA8=AA6)*(Y4:Y8=Y6)*(AC4:AC8&gt;AC6)),"")</f>
        <v/>
      </c>
      <c r="AK6" s="321" t="str">
        <f>IF(U6&lt;&gt;"",SUMPRODUCT((AF4:AF8=AF6)*(AA4:AA8=AA6)*(Y4:Y8=Y6)*(AC4:AC8=AC6)*(AD4:AD8&gt;AD6)),"")</f>
        <v/>
      </c>
      <c r="AL6" s="321" t="str">
        <f>IF(U6&lt;&gt;"",SUMPRODUCT((AF4:AF8=AF6)*(AA4:AA8=AA6)*(Y4:Y8=Y6)*(AC4:AC8=AC6)*(AD4:AD8=AD6)*(AE4:AE8&gt;AE6)),"")</f>
        <v/>
      </c>
      <c r="AM6" s="321" t="str">
        <f>IF(U6&lt;&gt;"",IF(AM46&lt;&gt;"",IF(T43=3,AM46,AM46+T43),SUM(AG6:AL6)),"")</f>
        <v/>
      </c>
      <c r="AN6" s="321" t="str">
        <f>IF(U6&lt;&gt;"",INDEX(U4:U8,MATCH(3,AM4:AM8,0),0),"")</f>
        <v/>
      </c>
      <c r="AO6" s="321" t="str">
        <f>IF(Q5&lt;&gt;"",Q5,"")</f>
        <v/>
      </c>
      <c r="AP6" s="321">
        <f>SUMPRODUCT((CZ3:CZ42=AO6)*(DC3:DC42=AO7)*(DD3:DD42="W"))+SUMPRODUCT((CZ3:CZ42=AO6)*(DC3:DC42=AO8)*(DD3:DD42="W"))+SUMPRODUCT((CZ3:CZ42=AO6)*(DC3:DC42=AO5)*(DD3:DD42="W"))+SUMPRODUCT((CZ3:CZ42=AO7)*(DC3:DC42=AO6)*(DE3:DE42="W"))+SUMPRODUCT((CZ3:CZ42=AO8)*(DC3:DC42=AO6)*(DE3:DE42="W"))+SUMPRODUCT((CZ3:CZ42=AO5)*(DC3:DC42=AO6)*(DE3:DE42="W"))</f>
        <v>0</v>
      </c>
      <c r="AQ6" s="321">
        <f>SUMPRODUCT((CZ3:CZ42=AO6)*(DC3:DC42=AO7)*(DD3:DD42="D"))+SUMPRODUCT((CZ3:CZ42=AO6)*(DC3:DC42=AO8)*(DD3:DD42="D"))+SUMPRODUCT((CZ3:CZ42=AO6)*(DC3:DC42=AO5)*(DD3:DD42="D"))+SUMPRODUCT((CZ3:CZ42=AO7)*(DC3:DC42=AO6)*(DD3:DD42="D"))+SUMPRODUCT((CZ3:CZ42=AO8)*(DC3:DC42=AO6)*(DD3:DD42="D"))+SUMPRODUCT((CZ3:CZ42=AO5)*(DC3:DC42=AO6)*(DD3:DD42="D"))</f>
        <v>0</v>
      </c>
      <c r="AR6" s="321">
        <f>SUMPRODUCT((CZ3:CZ42=AO6)*(DC3:DC42=AO7)*(DD3:DD42="L"))+SUMPRODUCT((CZ3:CZ42=AO6)*(DC3:DC42=AO8)*(DD3:DD42="L"))+SUMPRODUCT((CZ3:CZ42=AO6)*(DC3:DC42=AO5)*(DD3:DD42="L"))+SUMPRODUCT((CZ3:CZ42=AO7)*(DC3:DC42=AO6)*(DE3:DE42="L"))+SUMPRODUCT((CZ3:CZ42=AO8)*(DC3:DC42=AO6)*(DE3:DE42="L"))+SUMPRODUCT((CZ3:CZ42=AO5)*(DC3:DC42=AO6)*(DE3:DE42="L"))</f>
        <v>0</v>
      </c>
      <c r="AS6" s="321">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21">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21">
        <f>AS6-AT6+1000</f>
        <v>1000</v>
      </c>
      <c r="AV6" s="321" t="str">
        <f t="shared" si="604"/>
        <v/>
      </c>
      <c r="AW6" s="321" t="str">
        <f>IF(AO6&lt;&gt;"",VLOOKUP(AO6,B4:H40,7,FALSE),"")</f>
        <v/>
      </c>
      <c r="AX6" s="321" t="str">
        <f>IF(AO6&lt;&gt;"",VLOOKUP(AO6,B4:H40,5,FALSE),"")</f>
        <v/>
      </c>
      <c r="AY6" s="321" t="str">
        <f>IF(AO6&lt;&gt;"",VLOOKUP(AO6,B4:J40,9,FALSE),"")</f>
        <v/>
      </c>
      <c r="AZ6" s="321" t="str">
        <f t="shared" si="605"/>
        <v/>
      </c>
      <c r="BA6" s="321" t="str">
        <f>IF(AO6&lt;&gt;"",RANK(AZ6,AZ4:AZ8),"")</f>
        <v/>
      </c>
      <c r="BB6" s="321" t="str">
        <f>IF(AO6&lt;&gt;"",SUMPRODUCT((AZ4:AZ8=AZ6)*(AU4:AU8&gt;AU6)),"")</f>
        <v/>
      </c>
      <c r="BC6" s="321" t="str">
        <f>IF(AO6&lt;&gt;"",SUMPRODUCT((AZ4:AZ8=AZ6)*(AU4:AU8=AU6)*(AS4:AS8&gt;AS6)),"")</f>
        <v/>
      </c>
      <c r="BD6" s="321" t="str">
        <f>IF(AO6&lt;&gt;"",SUMPRODUCT((AZ4:AZ8=AZ6)*(AU4:AU8=AU6)*(AS4:AS8=AS6)*(AW4:AW8&gt;AW6)),"")</f>
        <v/>
      </c>
      <c r="BE6" s="321" t="str">
        <f>IF(AO6&lt;&gt;"",SUMPRODUCT((AZ4:AZ8=AZ6)*(AU4:AU8=AU6)*(AS4:AS8=AS6)*(AW4:AW8=AW6)*(AX4:AX8&gt;AX6)),"")</f>
        <v/>
      </c>
      <c r="BF6" s="321" t="str">
        <f>IF(AO6&lt;&gt;"",SUMPRODUCT((AZ4:AZ8=AZ6)*(AU4:AU8=AU6)*(AS4:AS8=AS6)*(AW4:AW8=AW6)*(AX4:AX8=AX6)*(AY4:AY8&gt;AY6)),"")</f>
        <v/>
      </c>
      <c r="BG6" s="321" t="str">
        <f>IF(AO6&lt;&gt;"",IF(BG46&lt;&gt;"",IF(AN43=3,BG46,BG46+AN43),SUM(BA6:BF6)+1),"")</f>
        <v/>
      </c>
      <c r="BH6" s="321" t="str">
        <f>IF(AO6&lt;&gt;"",INDEX(AO5:AO8,MATCH(3,BG5:BG8,0),0),"")</f>
        <v/>
      </c>
      <c r="BI6" s="321" t="str">
        <f>IF(R4&lt;&gt;"",R4,"")</f>
        <v/>
      </c>
      <c r="BJ6" s="321">
        <f>SUMPRODUCT((CZ3:CZ42=BI6)*(DC3:DC42=BI7)*(DD3:DD42="W"))+SUMPRODUCT((CZ3:CZ42=BI6)*(DC3:DC42=BI8)*(DD3:DD42="W"))+SUMPRODUCT((CZ3:CZ42=BI6)*(DC3:DC42=BI9)*(DD3:DD42="W"))+SUMPRODUCT((CZ3:CZ42=BI7)*(DC3:DC42=BI6)*(DE3:DE42="W"))+SUMPRODUCT((CZ3:CZ42=BI8)*(DC3:DC42=BI6)*(DE3:DE42="W"))+SUMPRODUCT((CZ3:CZ42=BI9)*(DC3:DC42=BI6)*(DE3:DE42="W"))</f>
        <v>0</v>
      </c>
      <c r="BK6" s="321">
        <f>SUMPRODUCT((CZ3:CZ42=BI6)*(DC3:DC42=BI7)*(DD3:DD42="D"))+SUMPRODUCT((CZ3:CZ42=BI6)*(DC3:DC42=BI8)*(DD3:DD42="D"))+SUMPRODUCT((CZ3:CZ42=BI6)*(DC3:DC42=BI9)*(DD3:DD42="D"))+SUMPRODUCT((CZ3:CZ42=BI7)*(DC3:DC42=BI6)*(DD3:DD42="D"))+SUMPRODUCT((CZ3:CZ42=BI8)*(DC3:DC42=BI6)*(DD3:DD42="D"))+SUMPRODUCT((CZ3:CZ42=BI9)*(DC3:DC42=BI6)*(DD3:DD42="D"))</f>
        <v>0</v>
      </c>
      <c r="BL6" s="321">
        <f>SUMPRODUCT((CZ3:CZ42=BI6)*(DC3:DC42=BI7)*(DD3:DD42="L"))+SUMPRODUCT((CZ3:CZ42=BI6)*(DC3:DC42=BI8)*(DD3:DD42="L"))+SUMPRODUCT((CZ3:CZ42=BI6)*(DC3:DC42=BI9)*(DD3:DD42="L"))+SUMPRODUCT((CZ3:CZ42=BI7)*(DC3:DC42=BI6)*(DE3:DE42="L"))+SUMPRODUCT((CZ3:CZ42=BI8)*(DC3:DC42=BI6)*(DE3:DE42="L"))+SUMPRODUCT((CZ3:CZ42=BI9)*(DC3:DC42=BI6)*(DE3:DE42="L"))</f>
        <v>0</v>
      </c>
      <c r="BM6" s="321">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21">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21">
        <f>BM6-BN6+1000</f>
        <v>1000</v>
      </c>
      <c r="BP6" s="321" t="str">
        <f t="shared" ref="BP6:BP7" si="1164">IF(BI6&lt;&gt;"",BJ6*3+BK6*1,"")</f>
        <v/>
      </c>
      <c r="BQ6" s="321" t="str">
        <f>IF(BI6&lt;&gt;"",VLOOKUP(BI6,B4:H40,7,FALSE),"")</f>
        <v/>
      </c>
      <c r="BR6" s="321" t="str">
        <f>IF(BI6&lt;&gt;"",VLOOKUP(BI6,B4:H40,5,FALSE),"")</f>
        <v/>
      </c>
      <c r="BS6" s="321" t="str">
        <f>IF(BI6&lt;&gt;"",VLOOKUP(BI6,B4:J40,9,FALSE),"")</f>
        <v/>
      </c>
      <c r="BT6" s="321" t="str">
        <f t="shared" ref="BT6:BT7" si="1165">BP6</f>
        <v/>
      </c>
      <c r="BU6" s="321" t="str">
        <f>IF(BI6&lt;&gt;"",RANK(BT6,BT4:BT8),"")</f>
        <v/>
      </c>
      <c r="BV6" s="321" t="str">
        <f>IF(BI6&lt;&gt;"",SUMPRODUCT((BT4:BT8=BT6)*(BO4:BO8&gt;BO6)),"")</f>
        <v/>
      </c>
      <c r="BW6" s="321" t="str">
        <f>IF(BI6&lt;&gt;"",SUMPRODUCT((BT4:BT8=BT6)*(BO4:BO8=BO6)*(BM4:BM8&gt;BM6)),"")</f>
        <v/>
      </c>
      <c r="BX6" s="321" t="str">
        <f>IF(BI6&lt;&gt;"",SUMPRODUCT((BT4:BT8=BT6)*(BO4:BO8=BO6)*(BM4:BM8=BM6)*(BQ4:BQ8&gt;BQ6)),"")</f>
        <v/>
      </c>
      <c r="BY6" s="321" t="str">
        <f>IF(BI6&lt;&gt;"",SUMPRODUCT((BT4:BT8=BT6)*(BO4:BO8=BO6)*(BM4:BM8=BM6)*(BQ4:BQ8=BQ6)*(BR4:BR8&gt;BR6)),"")</f>
        <v/>
      </c>
      <c r="BZ6" s="321" t="str">
        <f>IF(BI6&lt;&gt;"",SUMPRODUCT((BT4:BT8=BT6)*(BO4:BO8=BO6)*(BM4:BM8=BM6)*(BQ4:BQ8=BQ6)*(BR4:BR8=BR6)*(BS4:BS8&gt;BS6)),"")</f>
        <v/>
      </c>
      <c r="CA6" s="321" t="str">
        <f>IF(BI6&lt;&gt;"",SUM(BU6:BZ6)+2,"")</f>
        <v/>
      </c>
      <c r="CB6" s="321" t="str">
        <f>IF(BI6&lt;&gt;"",INDEX(BI6:BI8,MATCH(3,CA6:CA8,0),0),"")</f>
        <v/>
      </c>
      <c r="CC6" s="321"/>
      <c r="CD6" s="321"/>
      <c r="CE6" s="321"/>
      <c r="CF6" s="321"/>
      <c r="CG6" s="321"/>
      <c r="CH6" s="321"/>
      <c r="CI6" s="321"/>
      <c r="CJ6" s="321"/>
      <c r="CK6" s="321"/>
      <c r="CL6" s="321"/>
      <c r="CM6" s="321"/>
      <c r="CN6" s="321"/>
      <c r="CO6" s="321"/>
      <c r="CP6" s="321"/>
      <c r="CQ6" s="321"/>
      <c r="CR6" s="321"/>
      <c r="CS6" s="321"/>
      <c r="CT6" s="321"/>
      <c r="CU6" s="321"/>
      <c r="CV6" s="321"/>
      <c r="CW6" s="321" t="str">
        <f>IF(CB6&lt;&gt;"",CB6,IF(BH6&lt;&gt;"",BH6,IF(AN6&lt;&gt;"",AN6,N6)))</f>
        <v>Hungary</v>
      </c>
      <c r="CX6" s="321">
        <v>3</v>
      </c>
      <c r="CY6" s="321">
        <v>4</v>
      </c>
      <c r="CZ6" s="321" t="str">
        <f>Matches!G11</f>
        <v>Italy</v>
      </c>
      <c r="DA6" s="321">
        <f>IF(AND(Matches!H11&lt;&gt;"",Matches!I11&lt;&gt;""),Matches!H11,0)</f>
        <v>2</v>
      </c>
      <c r="DB6" s="321">
        <f>IF(AND(Matches!I11&lt;&gt;"",Matches!H11&lt;&gt;""),Matches!I11,0)</f>
        <v>1</v>
      </c>
      <c r="DC6" s="321" t="str">
        <f>Matches!J11</f>
        <v>Albania</v>
      </c>
      <c r="DD6" s="321" t="str">
        <f>IF(AND(Matches!H11&lt;&gt;"",Matches!I11&lt;&gt;""),IF(DA6&gt;DB6,"W",IF(DA6=DB6,"D","L")),"")</f>
        <v>W</v>
      </c>
      <c r="DE6" s="321" t="str">
        <f t="shared" si="162"/>
        <v>L</v>
      </c>
      <c r="DF6" s="321"/>
      <c r="DG6" s="321"/>
      <c r="DH6" s="321" t="str">
        <f>Matches!P24</f>
        <v>Netherlands</v>
      </c>
      <c r="DI6" s="322">
        <f>Matches!U24</f>
        <v>1</v>
      </c>
      <c r="DJ6" s="322">
        <f>Matches!V24</f>
        <v>1</v>
      </c>
      <c r="DK6" s="322">
        <f>Matches!W24</f>
        <v>1</v>
      </c>
      <c r="DL6" s="322">
        <f>Matches!X24</f>
        <v>4</v>
      </c>
      <c r="DM6" s="322">
        <f>Matches!Z24</f>
        <v>4</v>
      </c>
      <c r="DN6" s="322">
        <f>Matches!AA24</f>
        <v>0</v>
      </c>
      <c r="DO6" s="322">
        <f>Matches!AB24</f>
        <v>4</v>
      </c>
      <c r="DP6" s="321">
        <f>VLOOKUP(DH6,B4:J40,9,FALSE)</f>
        <v>42</v>
      </c>
      <c r="DQ6" s="321">
        <f>RANK(DO6,DO3:DO8)</f>
        <v>1</v>
      </c>
      <c r="DR6" s="321">
        <f>SUMPRODUCT((DQ3:DQ8=DQ6)*(DN3:DN8&gt;DN6))</f>
        <v>0</v>
      </c>
      <c r="DS6" s="321">
        <f>SUMPRODUCT((DQ3:DQ8=DQ6)*(DN3:DN8=DN6)*(DL3:DL8&gt;DL6))</f>
        <v>0</v>
      </c>
      <c r="DT6" s="321">
        <f>SUMPRODUCT((DQ3:DQ8=DQ6)*(DN3:DN8=DN6)*(DL3:DL8=DL6)*(DP3:DP8&gt;DP6))</f>
        <v>0</v>
      </c>
      <c r="DU6" s="321">
        <f t="shared" si="163"/>
        <v>1</v>
      </c>
      <c r="DV6" s="321" t="s">
        <v>13</v>
      </c>
      <c r="DW6" s="321">
        <v>4</v>
      </c>
      <c r="DX6" s="321"/>
      <c r="DY6" s="321">
        <f ca="1">VLOOKUP(DZ6,HU4:HV8,2,FALSE)</f>
        <v>4</v>
      </c>
      <c r="DZ6" s="321" t="str">
        <f t="shared" si="606"/>
        <v>Hungary</v>
      </c>
      <c r="EA6" s="321">
        <f ca="1">SUMPRODUCT((HX3:HX42=DZ6)*(IB3:IB42="W"))+SUMPRODUCT((IA3:IA42=DZ6)*(IC3:IC42="W"))</f>
        <v>0</v>
      </c>
      <c r="EB6" s="321">
        <f ca="1">SUMPRODUCT((HX3:HX42=DZ6)*(IB3:IB42="D"))+SUMPRODUCT((IA3:IA42=DZ6)*(IC3:IC42="D"))</f>
        <v>0</v>
      </c>
      <c r="EC6" s="321">
        <f ca="1">SUMPRODUCT((HX3:HX42=DZ6)*(IB3:IB42="L"))+SUMPRODUCT((IA3:IA42=DZ6)*(IC3:IC42="L"))</f>
        <v>3</v>
      </c>
      <c r="ED6" s="321">
        <f ca="1">SUMIF(HX3:HX60,DZ6,HY3:HY60)+SUMIF(IA3:IA60,DZ6,HZ3:HZ60)</f>
        <v>3</v>
      </c>
      <c r="EE6" s="321">
        <f ca="1">SUMIF(IA3:IA60,DZ6,HY3:HY60)+SUMIF(HX3:HX60,DZ6,HZ3:HZ60)</f>
        <v>7</v>
      </c>
      <c r="EF6" s="321">
        <f t="shared" ca="1" si="607"/>
        <v>996</v>
      </c>
      <c r="EG6" s="321">
        <f t="shared" ca="1" si="608"/>
        <v>0</v>
      </c>
      <c r="EH6" s="321">
        <f t="shared" si="609"/>
        <v>48</v>
      </c>
      <c r="EI6" s="321">
        <f ca="1">IF(COUNTIF(EG4:EG8,4)&lt;&gt;4,RANK(EG6,EG4:EG8),EG46)</f>
        <v>4</v>
      </c>
      <c r="EJ6" s="321"/>
      <c r="EK6" s="321">
        <f ca="1">SUMPRODUCT((EI4:EI7=EI6)*(EH4:EH7&lt;EH6))+EI6</f>
        <v>4</v>
      </c>
      <c r="EL6" s="321" t="str">
        <f ca="1">INDEX(DZ4:DZ8,MATCH(3,EK4:EK8,0),0)</f>
        <v>Scotland</v>
      </c>
      <c r="EM6" s="321">
        <f ca="1">INDEX(EI4:EI8,MATCH(EL6,DZ4:DZ8,0),0)</f>
        <v>2</v>
      </c>
      <c r="EN6" s="321" t="str">
        <f ca="1">IF(AND(EN5&lt;&gt;"",EM6=1),EL6,"")</f>
        <v/>
      </c>
      <c r="EO6" s="321" t="str">
        <f ca="1">IF(AND(EO5&lt;&gt;"",EM7=2),EL7,"")</f>
        <v/>
      </c>
      <c r="EP6" s="321" t="str">
        <f ca="1">IF(AND(EP5&lt;&gt;"",EM8=3),EL8,"")</f>
        <v/>
      </c>
      <c r="EQ6" s="321"/>
      <c r="ER6" s="321"/>
      <c r="ES6" s="321" t="str">
        <f t="shared" ca="1" si="610"/>
        <v/>
      </c>
      <c r="ET6" s="321">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21">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21">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21">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21">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21">
        <f ca="1">EW6-EX6+1000</f>
        <v>1000</v>
      </c>
      <c r="EZ6" s="321" t="str">
        <f t="shared" ca="1" si="611"/>
        <v/>
      </c>
      <c r="FA6" s="321" t="str">
        <f ca="1">IF(ES6&lt;&gt;"",VLOOKUP(ES6,DZ4:EF40,7,FALSE),"")</f>
        <v/>
      </c>
      <c r="FB6" s="321" t="str">
        <f ca="1">IF(ES6&lt;&gt;"",VLOOKUP(ES6,DZ4:EF40,5,FALSE),"")</f>
        <v/>
      </c>
      <c r="FC6" s="321" t="str">
        <f ca="1">IF(ES6&lt;&gt;"",VLOOKUP(ES6,DZ4:EH40,9,FALSE),"")</f>
        <v/>
      </c>
      <c r="FD6" s="321" t="str">
        <f t="shared" ca="1" si="612"/>
        <v/>
      </c>
      <c r="FE6" s="321" t="str">
        <f ca="1">IF(ES6&lt;&gt;"",RANK(FD6,FD4:FD8),"")</f>
        <v/>
      </c>
      <c r="FF6" s="321" t="str">
        <f ca="1">IF(ES6&lt;&gt;"",SUMPRODUCT((FD4:FD8=FD6)*(EY4:EY8&gt;EY6)),"")</f>
        <v/>
      </c>
      <c r="FG6" s="321" t="str">
        <f ca="1">IF(ES6&lt;&gt;"",SUMPRODUCT((FD4:FD8=FD6)*(EY4:EY8=EY6)*(EW4:EW8&gt;EW6)),"")</f>
        <v/>
      </c>
      <c r="FH6" s="321" t="str">
        <f ca="1">IF(ES6&lt;&gt;"",SUMPRODUCT((FD4:FD8=FD6)*(EY4:EY8=EY6)*(EW4:EW8=EW6)*(FA4:FA8&gt;FA6)),"")</f>
        <v/>
      </c>
      <c r="FI6" s="321" t="str">
        <f ca="1">IF(ES6&lt;&gt;"",SUMPRODUCT((FD4:FD8=FD6)*(EY4:EY8=EY6)*(EW4:EW8=EW6)*(FA4:FA8=FA6)*(FB4:FB8&gt;FB6)),"")</f>
        <v/>
      </c>
      <c r="FJ6" s="321" t="str">
        <f ca="1">IF(ES6&lt;&gt;"",SUMPRODUCT((FD4:FD8=FD6)*(EY4:EY8=EY6)*(EW4:EW8=EW6)*(FA4:FA8=FA6)*(FB4:FB8=FB6)*(FC4:FC8&gt;FC6)),"")</f>
        <v/>
      </c>
      <c r="FK6" s="321" t="str">
        <f ca="1">IF(ES6&lt;&gt;"",IF(FK46&lt;&gt;"",IF(ER43=3,FK46,FK46+ER43),SUM(FE6:FJ6)),"")</f>
        <v/>
      </c>
      <c r="FL6" s="321" t="str">
        <f ca="1">IF(ES6&lt;&gt;"",INDEX(ES4:ES8,MATCH(3,FK4:FK8,0),0),"")</f>
        <v/>
      </c>
      <c r="FM6" s="321" t="str">
        <f ca="1">IF(EO5&lt;&gt;"",EO5,"")</f>
        <v>Scotland</v>
      </c>
      <c r="FN6" s="321">
        <f ca="1">SUMPRODUCT((HX3:HX42=FM6)*(IA3:IA42=FM7)*(IB3:IB42="W"))+SUMPRODUCT((HX3:HX42=FM6)*(IA3:IA42=FM8)*(IB3:IB42="W"))+SUMPRODUCT((HX3:HX42=FM6)*(IA3:IA42=FM5)*(IB3:IB42="W"))+SUMPRODUCT((HX3:HX42=FM7)*(IA3:IA42=FM6)*(IC3:IC42="W"))+SUMPRODUCT((HX3:HX42=FM8)*(IA3:IA42=FM6)*(IC3:IC42="W"))+SUMPRODUCT((HX3:HX42=FM5)*(IA3:IA42=FM6)*(IC3:IC42="W"))</f>
        <v>0</v>
      </c>
      <c r="FO6" s="321">
        <f ca="1">SUMPRODUCT((HX3:HX42=FM6)*(IA3:IA42=FM7)*(IB3:IB42="D"))+SUMPRODUCT((HX3:HX42=FM6)*(IA3:IA42=FM8)*(IB3:IB42="D"))+SUMPRODUCT((HX3:HX42=FM6)*(IA3:IA42=FM5)*(IB3:IB42="D"))+SUMPRODUCT((HX3:HX42=FM7)*(IA3:IA42=FM6)*(IB3:IB42="D"))+SUMPRODUCT((HX3:HX42=FM8)*(IA3:IA42=FM6)*(IB3:IB42="D"))+SUMPRODUCT((HX3:HX42=FM5)*(IA3:IA42=FM6)*(IB3:IB42="D"))</f>
        <v>1</v>
      </c>
      <c r="FP6" s="321">
        <f ca="1">SUMPRODUCT((HX3:HX42=FM6)*(IA3:IA42=FM7)*(IB3:IB42="L"))+SUMPRODUCT((HX3:HX42=FM6)*(IA3:IA42=FM8)*(IB3:IB42="L"))+SUMPRODUCT((HX3:HX42=FM6)*(IA3:IA42=FM5)*(IB3:IB42="L"))+SUMPRODUCT((HX3:HX42=FM7)*(IA3:IA42=FM6)*(IC3:IC42="L"))+SUMPRODUCT((HX3:HX42=FM8)*(IA3:IA42=FM6)*(IC3:IC42="L"))+SUMPRODUCT((HX3:HX42=FM5)*(IA3:IA42=FM6)*(IC3:IC42="L"))</f>
        <v>0</v>
      </c>
      <c r="FQ6" s="321">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21">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21">
        <f ca="1">FQ6-FR6+1000</f>
        <v>1000</v>
      </c>
      <c r="FT6" s="321">
        <f t="shared" ca="1" si="613"/>
        <v>1</v>
      </c>
      <c r="FU6" s="321">
        <f ca="1">IF(FM6&lt;&gt;"",VLOOKUP(FM6,DZ4:EF40,7,FALSE),"")</f>
        <v>999</v>
      </c>
      <c r="FV6" s="321">
        <f ca="1">IF(FM6&lt;&gt;"",VLOOKUP(FM6,DZ4:EF40,5,FALSE),"")</f>
        <v>3</v>
      </c>
      <c r="FW6" s="321">
        <f ca="1">IF(FM6&lt;&gt;"",VLOOKUP(FM6,DZ4:EH40,9,FALSE),"")</f>
        <v>43</v>
      </c>
      <c r="FX6" s="321">
        <f t="shared" ca="1" si="614"/>
        <v>1</v>
      </c>
      <c r="FY6" s="321">
        <f ca="1">IF(FM6&lt;&gt;"",RANK(FX6,FX4:FX8),"")</f>
        <v>1</v>
      </c>
      <c r="FZ6" s="321">
        <f ca="1">IF(FM6&lt;&gt;"",SUMPRODUCT((FX4:FX8=FX6)*(FS4:FS8&gt;FS6)),"")</f>
        <v>0</v>
      </c>
      <c r="GA6" s="321">
        <f ca="1">IF(FM6&lt;&gt;"",SUMPRODUCT((FX4:FX8=FX6)*(FS4:FS8=FS6)*(FQ4:FQ8&gt;FQ6)),"")</f>
        <v>0</v>
      </c>
      <c r="GB6" s="321">
        <f ca="1">IF(FM6&lt;&gt;"",SUMPRODUCT((FX4:FX8=FX6)*(FS4:FS8=FS6)*(FQ4:FQ8=FQ6)*(FU4:FU8&gt;FU6)),"")</f>
        <v>0</v>
      </c>
      <c r="GC6" s="321">
        <f ca="1">IF(FM6&lt;&gt;"",SUMPRODUCT((FX4:FX8=FX6)*(FS4:FS8=FS6)*(FQ4:FQ8=FQ6)*(FU4:FU8=FU6)*(FV4:FV8&gt;FV6)),"")</f>
        <v>1</v>
      </c>
      <c r="GD6" s="321">
        <f ca="1">IF(FM6&lt;&gt;"",SUMPRODUCT((FX4:FX8=FX6)*(FS4:FS8=FS6)*(FQ4:FQ8=FQ6)*(FU4:FU8=FU6)*(FV4:FV8=FV6)*(FW4:FW8&gt;FW6)),"")</f>
        <v>0</v>
      </c>
      <c r="GE6" s="321">
        <f ca="1">IF(FM6&lt;&gt;"",IF(GE46&lt;&gt;"",IF(FL43=3,GE46,GE46+FL43),SUM(FY6:GD6)+1),"")</f>
        <v>3</v>
      </c>
      <c r="GF6" s="321" t="str">
        <f ca="1">IF(FM6&lt;&gt;"",INDEX(FM5:FM8,MATCH(3,GE5:GE8,0),0),"")</f>
        <v>Scotland</v>
      </c>
      <c r="GG6" s="321" t="str">
        <f ca="1">IF(EP4&lt;&gt;"",EP4,"")</f>
        <v/>
      </c>
      <c r="GH6" s="321">
        <f ca="1">SUMPRODUCT((HX3:HX42=GG6)*(IA3:IA42=GG7)*(IB3:IB42="W"))+SUMPRODUCT((HX3:HX42=GG6)*(IA3:IA42=GG8)*(IB3:IB42="W"))+SUMPRODUCT((HX3:HX42=GG6)*(IA3:IA42=GG9)*(IB3:IB42="W"))+SUMPRODUCT((HX3:HX42=GG7)*(IA3:IA42=GG6)*(IC3:IC42="W"))+SUMPRODUCT((HX3:HX42=GG8)*(IA3:IA42=GG6)*(IC3:IC42="W"))+SUMPRODUCT((HX3:HX42=GG9)*(IA3:IA42=GG6)*(IC3:IC42="W"))</f>
        <v>0</v>
      </c>
      <c r="GI6" s="321">
        <f ca="1">SUMPRODUCT((HX3:HX42=GG6)*(IA3:IA42=GG7)*(IB3:IB42="D"))+SUMPRODUCT((HX3:HX42=GG6)*(IA3:IA42=GG8)*(IB3:IB42="D"))+SUMPRODUCT((HX3:HX42=GG6)*(IA3:IA42=GG9)*(IB3:IB42="D"))+SUMPRODUCT((HX3:HX42=GG7)*(IA3:IA42=GG6)*(IB3:IB42="D"))+SUMPRODUCT((HX3:HX42=GG8)*(IA3:IA42=GG6)*(IB3:IB42="D"))+SUMPRODUCT((HX3:HX42=GG9)*(IA3:IA42=GG6)*(IB3:IB42="D"))</f>
        <v>0</v>
      </c>
      <c r="GJ6" s="321">
        <f ca="1">SUMPRODUCT((HX3:HX42=GG6)*(IA3:IA42=GG7)*(IB3:IB42="L"))+SUMPRODUCT((HX3:HX42=GG6)*(IA3:IA42=GG8)*(IB3:IB42="L"))+SUMPRODUCT((HX3:HX42=GG6)*(IA3:IA42=GG9)*(IB3:IB42="L"))+SUMPRODUCT((HX3:HX42=GG7)*(IA3:IA42=GG6)*(IC3:IC42="L"))+SUMPRODUCT((HX3:HX42=GG8)*(IA3:IA42=GG6)*(IC3:IC42="L"))+SUMPRODUCT((HX3:HX42=GG9)*(IA3:IA42=GG6)*(IC3:IC42="L"))</f>
        <v>0</v>
      </c>
      <c r="GK6" s="321">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21">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21">
        <f ca="1">GK6-GL6+1000</f>
        <v>1000</v>
      </c>
      <c r="GN6" s="321" t="str">
        <f t="shared" ref="GN6:GN7" ca="1" si="1166">IF(GG6&lt;&gt;"",GH6*3+GI6*1,"")</f>
        <v/>
      </c>
      <c r="GO6" s="321" t="str">
        <f ca="1">IF(GG6&lt;&gt;"",VLOOKUP(GG6,DZ4:EF40,7,FALSE),"")</f>
        <v/>
      </c>
      <c r="GP6" s="321" t="str">
        <f ca="1">IF(GG6&lt;&gt;"",VLOOKUP(GG6,DZ4:EF40,5,FALSE),"")</f>
        <v/>
      </c>
      <c r="GQ6" s="321" t="str">
        <f ca="1">IF(GG6&lt;&gt;"",VLOOKUP(GG6,DZ4:EH40,9,FALSE),"")</f>
        <v/>
      </c>
      <c r="GR6" s="321" t="str">
        <f t="shared" ref="GR6:GR7" ca="1" si="1167">GN6</f>
        <v/>
      </c>
      <c r="GS6" s="321" t="str">
        <f ca="1">IF(GG6&lt;&gt;"",RANK(GR6,GR4:GR8),"")</f>
        <v/>
      </c>
      <c r="GT6" s="321" t="str">
        <f ca="1">IF(GG6&lt;&gt;"",SUMPRODUCT((GR4:GR8=GR6)*(GM4:GM8&gt;GM6)),"")</f>
        <v/>
      </c>
      <c r="GU6" s="321" t="str">
        <f ca="1">IF(GG6&lt;&gt;"",SUMPRODUCT((GR4:GR8=GR6)*(GM4:GM8=GM6)*(GK4:GK8&gt;GK6)),"")</f>
        <v/>
      </c>
      <c r="GV6" s="321" t="str">
        <f ca="1">IF(GG6&lt;&gt;"",SUMPRODUCT((GR4:GR8=GR6)*(GM4:GM8=GM6)*(GK4:GK8=GK6)*(GO4:GO8&gt;GO6)),"")</f>
        <v/>
      </c>
      <c r="GW6" s="321" t="str">
        <f ca="1">IF(GG6&lt;&gt;"",SUMPRODUCT((GR4:GR8=GR6)*(GM4:GM8=GM6)*(GK4:GK8=GK6)*(GO4:GO8=GO6)*(GP4:GP8&gt;GP6)),"")</f>
        <v/>
      </c>
      <c r="GX6" s="321" t="str">
        <f ca="1">IF(GG6&lt;&gt;"",SUMPRODUCT((GR4:GR8=GR6)*(GM4:GM8=GM6)*(GK4:GK8=GK6)*(GO4:GO8=GO6)*(GP4:GP8=GP6)*(GQ4:GQ8&gt;GQ6)),"")</f>
        <v/>
      </c>
      <c r="GY6" s="321" t="str">
        <f ca="1">IF(GG6&lt;&gt;"",SUM(GS6:GX6)+2,"")</f>
        <v/>
      </c>
      <c r="GZ6" s="321" t="str">
        <f ca="1">IF(GG6&lt;&gt;"",INDEX(GG6:GG8,MATCH(3,GY6:GY8,0),0),"")</f>
        <v/>
      </c>
      <c r="HA6" s="321"/>
      <c r="HB6" s="321"/>
      <c r="HC6" s="321"/>
      <c r="HD6" s="321"/>
      <c r="HE6" s="321"/>
      <c r="HF6" s="321"/>
      <c r="HG6" s="321"/>
      <c r="HH6" s="321"/>
      <c r="HI6" s="321"/>
      <c r="HJ6" s="321"/>
      <c r="HK6" s="321"/>
      <c r="HL6" s="321"/>
      <c r="HM6" s="321"/>
      <c r="HN6" s="321"/>
      <c r="HO6" s="321"/>
      <c r="HP6" s="321"/>
      <c r="HQ6" s="321"/>
      <c r="HR6" s="321"/>
      <c r="HS6" s="321"/>
      <c r="HT6" s="321"/>
      <c r="HU6" s="321" t="str">
        <f ca="1">IF(GZ6&lt;&gt;"",GZ6,IF(GF6&lt;&gt;"",GF6,IF(FL6&lt;&gt;"",FL6,EL6)))</f>
        <v>Scotland</v>
      </c>
      <c r="HV6" s="321">
        <v>3</v>
      </c>
      <c r="HW6" s="321">
        <v>4</v>
      </c>
      <c r="HX6" s="321" t="str">
        <f t="shared" si="164"/>
        <v>Italy</v>
      </c>
      <c r="HY6" s="324">
        <f ca="1">IF(OFFSET('Player Game Board'!P13,0,HY1)&lt;&gt;"",OFFSET('Player Game Board'!P13,0,HY1),0)</f>
        <v>3</v>
      </c>
      <c r="HZ6" s="324">
        <f ca="1">IF(OFFSET('Player Game Board'!Q13,0,HY1)&lt;&gt;"",OFFSET('Player Game Board'!Q13,0,HY1),0)</f>
        <v>0</v>
      </c>
      <c r="IA6" s="321" t="str">
        <f t="shared" si="165"/>
        <v>Albania</v>
      </c>
      <c r="IB6" s="321" t="str">
        <f ca="1">IF(AND(OFFSET('Player Game Board'!P13,0,HY1)&lt;&gt;"",OFFSET('Player Game Board'!Q13,0,HY1)&lt;&gt;""),IF(HY6&gt;HZ6,"W",IF(HY6=HZ6,"D","L")),"")</f>
        <v>W</v>
      </c>
      <c r="IC6" s="321" t="str">
        <f t="shared" ca="1" si="166"/>
        <v>L</v>
      </c>
      <c r="ID6" s="321"/>
      <c r="IE6" s="321"/>
      <c r="IF6" s="321" t="str">
        <f ca="1">VLOOKUP(3,DY25:DZ28,2,FALSE)</f>
        <v>Poland</v>
      </c>
      <c r="IG6" s="322">
        <f ca="1">VLOOKUP(IF6,DZ4:EE40,2,FALSE)</f>
        <v>1</v>
      </c>
      <c r="IH6" s="322">
        <f ca="1">VLOOKUP(IF6,DZ4:EE40,3,FALSE)</f>
        <v>0</v>
      </c>
      <c r="II6" s="322">
        <f ca="1">VLOOKUP(IF6,DZ4:EE40,4,FALSE)</f>
        <v>2</v>
      </c>
      <c r="IJ6" s="322">
        <f ca="1">VLOOKUP(IF6,DZ4:EE40,5,FALSE)</f>
        <v>3</v>
      </c>
      <c r="IK6" s="322">
        <f ca="1">VLOOKUP(IF6,DZ4:EE40,6,FALSE)</f>
        <v>5</v>
      </c>
      <c r="IL6" s="322">
        <f t="shared" ca="1" si="167"/>
        <v>998</v>
      </c>
      <c r="IM6" s="322">
        <f t="shared" ca="1" si="168"/>
        <v>3</v>
      </c>
      <c r="IN6" s="321">
        <f ca="1">VLOOKUP(IF6,B4:J40,9,FALSE)</f>
        <v>1</v>
      </c>
      <c r="IO6" s="321">
        <f ca="1">RANK(IM6,IM3:IM8)</f>
        <v>4</v>
      </c>
      <c r="IP6" s="321">
        <f ca="1">SUMPRODUCT((IO3:IO8=IO6)*(IL3:IL8&gt;IL6))</f>
        <v>1</v>
      </c>
      <c r="IQ6" s="321">
        <f ca="1">SUMPRODUCT((IO3:IO8=IO6)*(IL3:IL8=IL6)*(IJ3:IJ8&gt;IJ6))</f>
        <v>0</v>
      </c>
      <c r="IR6" s="321">
        <f ca="1">SUMPRODUCT((IO3:IO8=IO6)*(IL3:IL8=IL6)*(IJ3:IJ8=IJ6)*(IN3:IN8&gt;IN6))</f>
        <v>0</v>
      </c>
      <c r="IS6" s="321">
        <f t="shared" ca="1" si="169"/>
        <v>5</v>
      </c>
      <c r="IT6" s="321" t="s">
        <v>13</v>
      </c>
      <c r="IU6" s="321">
        <v>4</v>
      </c>
      <c r="IV6" s="321"/>
      <c r="IW6" s="321">
        <f ca="1">VLOOKUP(IX6,MS4:MT8,2,FALSE)</f>
        <v>3</v>
      </c>
      <c r="IX6" s="321" t="str">
        <f t="shared" si="615"/>
        <v>Hungary</v>
      </c>
      <c r="IY6" s="321">
        <f ca="1">SUMPRODUCT((MV3:MV42=IX6)*(MZ3:MZ42="W"))+SUMPRODUCT((MY3:MY42=IX6)*(NA3:NA42="W"))</f>
        <v>1</v>
      </c>
      <c r="IZ6" s="321">
        <f ca="1">SUMPRODUCT((MV3:MV42=IX6)*(MZ3:MZ42="D"))+SUMPRODUCT((MY3:MY42=IX6)*(NA3:NA42="D"))</f>
        <v>0</v>
      </c>
      <c r="JA6" s="321">
        <f ca="1">SUMPRODUCT((MV3:MV42=IX6)*(MZ3:MZ42="L"))+SUMPRODUCT((MY3:MY42=IX6)*(NA3:NA42="L"))</f>
        <v>2</v>
      </c>
      <c r="JB6" s="321">
        <f ca="1">SUMIF(MV3:MV60,IX6,MW3:MW60)+SUMIF(MY3:MY60,IX6,MX3:MX60)</f>
        <v>4</v>
      </c>
      <c r="JC6" s="321">
        <f ca="1">SUMIF(MY3:MY60,IX6,MW3:MW60)+SUMIF(MV3:MV60,IX6,MX3:MX60)</f>
        <v>5</v>
      </c>
      <c r="JD6" s="321">
        <f t="shared" ca="1" si="616"/>
        <v>999</v>
      </c>
      <c r="JE6" s="321">
        <f t="shared" ca="1" si="617"/>
        <v>3</v>
      </c>
      <c r="JF6" s="321">
        <f t="shared" si="618"/>
        <v>48</v>
      </c>
      <c r="JG6" s="321">
        <f ca="1">IF(COUNTIF(JE4:JE8,4)&lt;&gt;4,RANK(JE6,JE4:JE8),JE46)</f>
        <v>3</v>
      </c>
      <c r="JH6" s="321"/>
      <c r="JI6" s="321">
        <f ca="1">SUMPRODUCT((JG4:JG7=JG6)*(JF4:JF7&lt;JF6))+JG6</f>
        <v>3</v>
      </c>
      <c r="JJ6" s="321" t="str">
        <f ca="1">INDEX(IX4:IX8,MATCH(3,JI4:JI8,0),0)</f>
        <v>Hungary</v>
      </c>
      <c r="JK6" s="321">
        <f ca="1">INDEX(JG4:JG8,MATCH(JJ6,IX4:IX8,0),0)</f>
        <v>3</v>
      </c>
      <c r="JL6" s="321" t="str">
        <f ca="1">IF(AND(JL5&lt;&gt;"",JK6=1),JJ6,"")</f>
        <v/>
      </c>
      <c r="JM6" s="321" t="str">
        <f ca="1">IF(AND(JM5&lt;&gt;"",JK7=2),JJ7,"")</f>
        <v/>
      </c>
      <c r="JN6" s="321" t="str">
        <f ca="1">IF(AND(JN5&lt;&gt;"",JK8=3),JJ8,"")</f>
        <v/>
      </c>
      <c r="JO6" s="321"/>
      <c r="JP6" s="321"/>
      <c r="JQ6" s="321" t="str">
        <f t="shared" ca="1" si="619"/>
        <v/>
      </c>
      <c r="JR6" s="321">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21">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21">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21">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21">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21">
        <f ca="1">JU6-JV6+1000</f>
        <v>1000</v>
      </c>
      <c r="JX6" s="321" t="str">
        <f t="shared" ca="1" si="620"/>
        <v/>
      </c>
      <c r="JY6" s="321" t="str">
        <f ca="1">IF(JQ6&lt;&gt;"",VLOOKUP(JQ6,IX4:JD40,7,FALSE),"")</f>
        <v/>
      </c>
      <c r="JZ6" s="321" t="str">
        <f ca="1">IF(JQ6&lt;&gt;"",VLOOKUP(JQ6,IX4:JD40,5,FALSE),"")</f>
        <v/>
      </c>
      <c r="KA6" s="321" t="str">
        <f ca="1">IF(JQ6&lt;&gt;"",VLOOKUP(JQ6,IX4:JF40,9,FALSE),"")</f>
        <v/>
      </c>
      <c r="KB6" s="321" t="str">
        <f t="shared" ca="1" si="621"/>
        <v/>
      </c>
      <c r="KC6" s="321" t="str">
        <f ca="1">IF(JQ6&lt;&gt;"",RANK(KB6,KB4:KB8),"")</f>
        <v/>
      </c>
      <c r="KD6" s="321" t="str">
        <f ca="1">IF(JQ6&lt;&gt;"",SUMPRODUCT((KB4:KB8=KB6)*(JW4:JW8&gt;JW6)),"")</f>
        <v/>
      </c>
      <c r="KE6" s="321" t="str">
        <f ca="1">IF(JQ6&lt;&gt;"",SUMPRODUCT((KB4:KB8=KB6)*(JW4:JW8=JW6)*(JU4:JU8&gt;JU6)),"")</f>
        <v/>
      </c>
      <c r="KF6" s="321" t="str">
        <f ca="1">IF(JQ6&lt;&gt;"",SUMPRODUCT((KB4:KB8=KB6)*(JW4:JW8=JW6)*(JU4:JU8=JU6)*(JY4:JY8&gt;JY6)),"")</f>
        <v/>
      </c>
      <c r="KG6" s="321" t="str">
        <f ca="1">IF(JQ6&lt;&gt;"",SUMPRODUCT((KB4:KB8=KB6)*(JW4:JW8=JW6)*(JU4:JU8=JU6)*(JY4:JY8=JY6)*(JZ4:JZ8&gt;JZ6)),"")</f>
        <v/>
      </c>
      <c r="KH6" s="321" t="str">
        <f ca="1">IF(JQ6&lt;&gt;"",SUMPRODUCT((KB4:KB8=KB6)*(JW4:JW8=JW6)*(JU4:JU8=JU6)*(JY4:JY8=JY6)*(JZ4:JZ8=JZ6)*(KA4:KA8&gt;KA6)),"")</f>
        <v/>
      </c>
      <c r="KI6" s="321" t="str">
        <f ca="1">IF(JQ6&lt;&gt;"",IF(KI46&lt;&gt;"",IF(JP43=3,KI46,KI46+JP43),SUM(KC6:KH6)),"")</f>
        <v/>
      </c>
      <c r="KJ6" s="321" t="str">
        <f ca="1">IF(JQ6&lt;&gt;"",INDEX(JQ4:JQ8,MATCH(3,KI4:KI8,0),0),"")</f>
        <v/>
      </c>
      <c r="KK6" s="321" t="str">
        <f ca="1">IF(JM5&lt;&gt;"",JM5,"")</f>
        <v/>
      </c>
      <c r="KL6" s="321">
        <f ca="1">SUMPRODUCT((MV3:MV42=KK6)*(MY3:MY42=KK7)*(MZ3:MZ42="W"))+SUMPRODUCT((MV3:MV42=KK6)*(MY3:MY42=KK8)*(MZ3:MZ42="W"))+SUMPRODUCT((MV3:MV42=KK6)*(MY3:MY42=KK5)*(MZ3:MZ42="W"))+SUMPRODUCT((MV3:MV42=KK7)*(MY3:MY42=KK6)*(NA3:NA42="W"))+SUMPRODUCT((MV3:MV42=KK8)*(MY3:MY42=KK6)*(NA3:NA42="W"))+SUMPRODUCT((MV3:MV42=KK5)*(MY3:MY42=KK6)*(NA3:NA42="W"))</f>
        <v>0</v>
      </c>
      <c r="KM6" s="321">
        <f ca="1">SUMPRODUCT((MV3:MV42=KK6)*(MY3:MY42=KK7)*(MZ3:MZ42="D"))+SUMPRODUCT((MV3:MV42=KK6)*(MY3:MY42=KK8)*(MZ3:MZ42="D"))+SUMPRODUCT((MV3:MV42=KK6)*(MY3:MY42=KK5)*(MZ3:MZ42="D"))+SUMPRODUCT((MV3:MV42=KK7)*(MY3:MY42=KK6)*(MZ3:MZ42="D"))+SUMPRODUCT((MV3:MV42=KK8)*(MY3:MY42=KK6)*(MZ3:MZ42="D"))+SUMPRODUCT((MV3:MV42=KK5)*(MY3:MY42=KK6)*(MZ3:MZ42="D"))</f>
        <v>0</v>
      </c>
      <c r="KN6" s="321">
        <f ca="1">SUMPRODUCT((MV3:MV42=KK6)*(MY3:MY42=KK7)*(MZ3:MZ42="L"))+SUMPRODUCT((MV3:MV42=KK6)*(MY3:MY42=KK8)*(MZ3:MZ42="L"))+SUMPRODUCT((MV3:MV42=KK6)*(MY3:MY42=KK5)*(MZ3:MZ42="L"))+SUMPRODUCT((MV3:MV42=KK7)*(MY3:MY42=KK6)*(NA3:NA42="L"))+SUMPRODUCT((MV3:MV42=KK8)*(MY3:MY42=KK6)*(NA3:NA42="L"))+SUMPRODUCT((MV3:MV42=KK5)*(MY3:MY42=KK6)*(NA3:NA42="L"))</f>
        <v>0</v>
      </c>
      <c r="KO6" s="321">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21">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21">
        <f ca="1">KO6-KP6+1000</f>
        <v>1000</v>
      </c>
      <c r="KR6" s="321" t="str">
        <f t="shared" ca="1" si="622"/>
        <v/>
      </c>
      <c r="KS6" s="321" t="str">
        <f ca="1">IF(KK6&lt;&gt;"",VLOOKUP(KK6,IX4:JD40,7,FALSE),"")</f>
        <v/>
      </c>
      <c r="KT6" s="321" t="str">
        <f ca="1">IF(KK6&lt;&gt;"",VLOOKUP(KK6,IX4:JD40,5,FALSE),"")</f>
        <v/>
      </c>
      <c r="KU6" s="321" t="str">
        <f ca="1">IF(KK6&lt;&gt;"",VLOOKUP(KK6,IX4:JF40,9,FALSE),"")</f>
        <v/>
      </c>
      <c r="KV6" s="321" t="str">
        <f t="shared" ca="1" si="623"/>
        <v/>
      </c>
      <c r="KW6" s="321" t="str">
        <f ca="1">IF(KK6&lt;&gt;"",RANK(KV6,KV4:KV8),"")</f>
        <v/>
      </c>
      <c r="KX6" s="321" t="str">
        <f ca="1">IF(KK6&lt;&gt;"",SUMPRODUCT((KV4:KV8=KV6)*(KQ4:KQ8&gt;KQ6)),"")</f>
        <v/>
      </c>
      <c r="KY6" s="321" t="str">
        <f ca="1">IF(KK6&lt;&gt;"",SUMPRODUCT((KV4:KV8=KV6)*(KQ4:KQ8=KQ6)*(KO4:KO8&gt;KO6)),"")</f>
        <v/>
      </c>
      <c r="KZ6" s="321" t="str">
        <f ca="1">IF(KK6&lt;&gt;"",SUMPRODUCT((KV4:KV8=KV6)*(KQ4:KQ8=KQ6)*(KO4:KO8=KO6)*(KS4:KS8&gt;KS6)),"")</f>
        <v/>
      </c>
      <c r="LA6" s="321" t="str">
        <f ca="1">IF(KK6&lt;&gt;"",SUMPRODUCT((KV4:KV8=KV6)*(KQ4:KQ8=KQ6)*(KO4:KO8=KO6)*(KS4:KS8=KS6)*(KT4:KT8&gt;KT6)),"")</f>
        <v/>
      </c>
      <c r="LB6" s="321" t="str">
        <f ca="1">IF(KK6&lt;&gt;"",SUMPRODUCT((KV4:KV8=KV6)*(KQ4:KQ8=KQ6)*(KO4:KO8=KO6)*(KS4:KS8=KS6)*(KT4:KT8=KT6)*(KU4:KU8&gt;KU6)),"")</f>
        <v/>
      </c>
      <c r="LC6" s="321" t="str">
        <f ca="1">IF(KK6&lt;&gt;"",IF(LC46&lt;&gt;"",IF(KJ43=3,LC46,LC46+KJ43),SUM(KW6:LB6)+1),"")</f>
        <v/>
      </c>
      <c r="LD6" s="321" t="str">
        <f ca="1">IF(KK6&lt;&gt;"",INDEX(KK5:KK8,MATCH(3,LC5:LC8,0),0),"")</f>
        <v/>
      </c>
      <c r="LE6" s="321" t="str">
        <f ca="1">IF(JN4&lt;&gt;"",JN4,"")</f>
        <v/>
      </c>
      <c r="LF6" s="321">
        <f ca="1">SUMPRODUCT((MV3:MV42=LE6)*(MY3:MY42=LE7)*(MZ3:MZ42="W"))+SUMPRODUCT((MV3:MV42=LE6)*(MY3:MY42=LE8)*(MZ3:MZ42="W"))+SUMPRODUCT((MV3:MV42=LE6)*(MY3:MY42=LE9)*(MZ3:MZ42="W"))+SUMPRODUCT((MV3:MV42=LE7)*(MY3:MY42=LE6)*(NA3:NA42="W"))+SUMPRODUCT((MV3:MV42=LE8)*(MY3:MY42=LE6)*(NA3:NA42="W"))+SUMPRODUCT((MV3:MV42=LE9)*(MY3:MY42=LE6)*(NA3:NA42="W"))</f>
        <v>0</v>
      </c>
      <c r="LG6" s="321">
        <f ca="1">SUMPRODUCT((MV3:MV42=LE6)*(MY3:MY42=LE7)*(MZ3:MZ42="D"))+SUMPRODUCT((MV3:MV42=LE6)*(MY3:MY42=LE8)*(MZ3:MZ42="D"))+SUMPRODUCT((MV3:MV42=LE6)*(MY3:MY42=LE9)*(MZ3:MZ42="D"))+SUMPRODUCT((MV3:MV42=LE7)*(MY3:MY42=LE6)*(MZ3:MZ42="D"))+SUMPRODUCT((MV3:MV42=LE8)*(MY3:MY42=LE6)*(MZ3:MZ42="D"))+SUMPRODUCT((MV3:MV42=LE9)*(MY3:MY42=LE6)*(MZ3:MZ42="D"))</f>
        <v>0</v>
      </c>
      <c r="LH6" s="321">
        <f ca="1">SUMPRODUCT((MV3:MV42=LE6)*(MY3:MY42=LE7)*(MZ3:MZ42="L"))+SUMPRODUCT((MV3:MV42=LE6)*(MY3:MY42=LE8)*(MZ3:MZ42="L"))+SUMPRODUCT((MV3:MV42=LE6)*(MY3:MY42=LE9)*(MZ3:MZ42="L"))+SUMPRODUCT((MV3:MV42=LE7)*(MY3:MY42=LE6)*(NA3:NA42="L"))+SUMPRODUCT((MV3:MV42=LE8)*(MY3:MY42=LE6)*(NA3:NA42="L"))+SUMPRODUCT((MV3:MV42=LE9)*(MY3:MY42=LE6)*(NA3:NA42="L"))</f>
        <v>0</v>
      </c>
      <c r="LI6" s="321">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21">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21">
        <f ca="1">LI6-LJ6+1000</f>
        <v>1000</v>
      </c>
      <c r="LL6" s="321" t="str">
        <f t="shared" ref="LL6:LL7" ca="1" si="1168">IF(LE6&lt;&gt;"",LF6*3+LG6*1,"")</f>
        <v/>
      </c>
      <c r="LM6" s="321" t="str">
        <f ca="1">IF(LE6&lt;&gt;"",VLOOKUP(LE6,IX4:JD40,7,FALSE),"")</f>
        <v/>
      </c>
      <c r="LN6" s="321" t="str">
        <f ca="1">IF(LE6&lt;&gt;"",VLOOKUP(LE6,IX4:JD40,5,FALSE),"")</f>
        <v/>
      </c>
      <c r="LO6" s="321" t="str">
        <f ca="1">IF(LE6&lt;&gt;"",VLOOKUP(LE6,IX4:JF40,9,FALSE),"")</f>
        <v/>
      </c>
      <c r="LP6" s="321" t="str">
        <f t="shared" ref="LP6:LP7" ca="1" si="1169">LL6</f>
        <v/>
      </c>
      <c r="LQ6" s="321" t="str">
        <f ca="1">IF(LE6&lt;&gt;"",RANK(LP6,LP4:LP8),"")</f>
        <v/>
      </c>
      <c r="LR6" s="321" t="str">
        <f ca="1">IF(LE6&lt;&gt;"",SUMPRODUCT((LP4:LP8=LP6)*(LK4:LK8&gt;LK6)),"")</f>
        <v/>
      </c>
      <c r="LS6" s="321" t="str">
        <f ca="1">IF(LE6&lt;&gt;"",SUMPRODUCT((LP4:LP8=LP6)*(LK4:LK8=LK6)*(LI4:LI8&gt;LI6)),"")</f>
        <v/>
      </c>
      <c r="LT6" s="321" t="str">
        <f ca="1">IF(LE6&lt;&gt;"",SUMPRODUCT((LP4:LP8=LP6)*(LK4:LK8=LK6)*(LI4:LI8=LI6)*(LM4:LM8&gt;LM6)),"")</f>
        <v/>
      </c>
      <c r="LU6" s="321" t="str">
        <f ca="1">IF(LE6&lt;&gt;"",SUMPRODUCT((LP4:LP8=LP6)*(LK4:LK8=LK6)*(LI4:LI8=LI6)*(LM4:LM8=LM6)*(LN4:LN8&gt;LN6)),"")</f>
        <v/>
      </c>
      <c r="LV6" s="321" t="str">
        <f ca="1">IF(LE6&lt;&gt;"",SUMPRODUCT((LP4:LP8=LP6)*(LK4:LK8=LK6)*(LI4:LI8=LI6)*(LM4:LM8=LM6)*(LN4:LN8=LN6)*(LO4:LO8&gt;LO6)),"")</f>
        <v/>
      </c>
      <c r="LW6" s="321" t="str">
        <f ca="1">IF(LE6&lt;&gt;"",SUM(LQ6:LV6)+2,"")</f>
        <v/>
      </c>
      <c r="LX6" s="321" t="str">
        <f ca="1">IF(LE6&lt;&gt;"",INDEX(LE6:LE8,MATCH(3,LW6:LW8,0),0),"")</f>
        <v/>
      </c>
      <c r="LY6" s="321"/>
      <c r="LZ6" s="321"/>
      <c r="MA6" s="321"/>
      <c r="MB6" s="321"/>
      <c r="MC6" s="321"/>
      <c r="MD6" s="321"/>
      <c r="ME6" s="321"/>
      <c r="MF6" s="321"/>
      <c r="MG6" s="321"/>
      <c r="MH6" s="321"/>
      <c r="MI6" s="321"/>
      <c r="MJ6" s="321"/>
      <c r="MK6" s="321"/>
      <c r="ML6" s="321"/>
      <c r="MM6" s="321"/>
      <c r="MN6" s="321"/>
      <c r="MO6" s="321"/>
      <c r="MP6" s="321"/>
      <c r="MQ6" s="321"/>
      <c r="MR6" s="321"/>
      <c r="MS6" s="321" t="str">
        <f ca="1">IF(LX6&lt;&gt;"",LX6,IF(LD6&lt;&gt;"",LD6,IF(KJ6&lt;&gt;"",KJ6,JJ6)))</f>
        <v>Hungary</v>
      </c>
      <c r="MT6" s="321">
        <v>3</v>
      </c>
      <c r="MU6" s="321">
        <v>4</v>
      </c>
      <c r="MV6" s="321" t="str">
        <f t="shared" si="170"/>
        <v>Italy</v>
      </c>
      <c r="MW6" s="324">
        <f ca="1">IF(OFFSET('Player Game Board'!P13,0,MW1)&lt;&gt;"",OFFSET('Player Game Board'!P13,0,MW1),0)</f>
        <v>3</v>
      </c>
      <c r="MX6" s="324">
        <f ca="1">IF(OFFSET('Player Game Board'!Q13,0,MW1)&lt;&gt;"",OFFSET('Player Game Board'!Q13,0,MW1),0)</f>
        <v>1</v>
      </c>
      <c r="MY6" s="321" t="str">
        <f t="shared" si="171"/>
        <v>Albania</v>
      </c>
      <c r="MZ6" s="321" t="str">
        <f ca="1">IF(AND(OFFSET('Player Game Board'!P13,0,MW1)&lt;&gt;"",OFFSET('Player Game Board'!Q13,0,MW1)&lt;&gt;""),IF(MW6&gt;MX6,"W",IF(MW6=MX6,"D","L")),"")</f>
        <v>W</v>
      </c>
      <c r="NA6" s="321" t="str">
        <f t="shared" ca="1" si="172"/>
        <v>L</v>
      </c>
      <c r="NB6" s="321"/>
      <c r="NC6" s="321"/>
      <c r="ND6" s="321" t="str">
        <f ca="1">VLOOKUP(3,IW25:IX28,2,FALSE)</f>
        <v>Poland</v>
      </c>
      <c r="NE6" s="322">
        <f ca="1">VLOOKUP(ND6,IX4:JC40,2,FALSE)</f>
        <v>1</v>
      </c>
      <c r="NF6" s="322">
        <f ca="1">VLOOKUP(ND6,IX4:JC40,3,FALSE)</f>
        <v>0</v>
      </c>
      <c r="NG6" s="322">
        <f ca="1">VLOOKUP(ND6,IX4:JC40,4,FALSE)</f>
        <v>2</v>
      </c>
      <c r="NH6" s="322">
        <f ca="1">VLOOKUP(ND6,IX4:JC40,5,FALSE)</f>
        <v>4</v>
      </c>
      <c r="NI6" s="322">
        <f ca="1">VLOOKUP(ND6,IX4:JC40,6,FALSE)</f>
        <v>5</v>
      </c>
      <c r="NJ6" s="322">
        <f t="shared" ca="1" si="173"/>
        <v>999</v>
      </c>
      <c r="NK6" s="322">
        <f t="shared" ca="1" si="174"/>
        <v>3</v>
      </c>
      <c r="NL6" s="321">
        <f ca="1">VLOOKUP(ND6,B4:J40,9,FALSE)</f>
        <v>1</v>
      </c>
      <c r="NM6" s="321">
        <f ca="1">RANK(NK6,NK3:NK8)</f>
        <v>3</v>
      </c>
      <c r="NN6" s="321">
        <f ca="1">SUMPRODUCT((NM3:NM8=NM6)*(NJ3:NJ8&gt;NJ6))</f>
        <v>0</v>
      </c>
      <c r="NO6" s="321">
        <f ca="1">SUMPRODUCT((NM3:NM8=NM6)*(NJ3:NJ8=NJ6)*(NH3:NH8&gt;NH6))</f>
        <v>0</v>
      </c>
      <c r="NP6" s="321">
        <f ca="1">SUMPRODUCT((NM3:NM8=NM6)*(NJ3:NJ8=NJ6)*(NH3:NH8=NH6)*(NL3:NL8&gt;NL6))</f>
        <v>1</v>
      </c>
      <c r="NQ6" s="321">
        <f t="shared" ca="1" si="175"/>
        <v>4</v>
      </c>
      <c r="NR6" s="321" t="s">
        <v>13</v>
      </c>
      <c r="NS6" s="321">
        <v>4</v>
      </c>
      <c r="NT6" s="321"/>
      <c r="NU6" s="321">
        <f t="shared" ref="NU6" ca="1" si="1170">VLOOKUP(NV6,RQ4:RR8,2,FALSE)</f>
        <v>4</v>
      </c>
      <c r="NV6" s="321" t="str">
        <f t="shared" si="177"/>
        <v>Hungary</v>
      </c>
      <c r="NW6" s="321">
        <f t="shared" ref="NW6" ca="1" si="1171">SUMPRODUCT((RT3:RT42=NV6)*(RX3:RX42="W"))+SUMPRODUCT((RW3:RW42=NV6)*(RY3:RY42="W"))</f>
        <v>0</v>
      </c>
      <c r="NX6" s="321">
        <f t="shared" ref="NX6" ca="1" si="1172">SUMPRODUCT((RT3:RT42=NV6)*(RX3:RX42="D"))+SUMPRODUCT((RW3:RW42=NV6)*(RY3:RY42="D"))</f>
        <v>1</v>
      </c>
      <c r="NY6" s="321">
        <f t="shared" ref="NY6" ca="1" si="1173">SUMPRODUCT((RT3:RT42=NV6)*(RX3:RX42="L"))+SUMPRODUCT((RW3:RW42=NV6)*(RY3:RY42="L"))</f>
        <v>2</v>
      </c>
      <c r="NZ6" s="321">
        <f t="shared" ref="NZ6" ca="1" si="1174">SUMIF(RT3:RT60,NV6,RU3:RU60)+SUMIF(RW3:RW60,NV6,RV3:RV60)</f>
        <v>1</v>
      </c>
      <c r="OA6" s="321">
        <f t="shared" ref="OA6" ca="1" si="1175">SUMIF(RW3:RW60,NV6,RU3:RU60)+SUMIF(RT3:RT60,NV6,RV3:RV60)</f>
        <v>3</v>
      </c>
      <c r="OB6" s="321">
        <f t="shared" ca="1" si="183"/>
        <v>998</v>
      </c>
      <c r="OC6" s="321">
        <f t="shared" ca="1" si="184"/>
        <v>1</v>
      </c>
      <c r="OD6" s="321">
        <f t="shared" si="630"/>
        <v>48</v>
      </c>
      <c r="OE6" s="321">
        <f t="shared" ref="OE6" ca="1" si="1176">IF(COUNTIF(OC4:OC8,4)&lt;&gt;4,RANK(OC6,OC4:OC8),OC46)</f>
        <v>3</v>
      </c>
      <c r="OF6" s="321"/>
      <c r="OG6" s="321">
        <f t="shared" ref="OG6" ca="1" si="1177">SUMPRODUCT((OE4:OE7=OE6)*(OD4:OD7&lt;OD6))+OE6</f>
        <v>4</v>
      </c>
      <c r="OH6" s="321" t="str">
        <f t="shared" ref="OH6" ca="1" si="1178">INDEX(NV4:NV8,MATCH(3,OG4:OG8,0),0)</f>
        <v>Switzerland</v>
      </c>
      <c r="OI6" s="321">
        <f t="shared" ref="OI6" ca="1" si="1179">INDEX(OE4:OE8,MATCH(OH6,NV4:NV8,0),0)</f>
        <v>3</v>
      </c>
      <c r="OJ6" s="321" t="str">
        <f t="shared" ref="OJ6:OJ7" ca="1" si="1180">IF(AND(OJ5&lt;&gt;"",OI6=1),OH6,"")</f>
        <v/>
      </c>
      <c r="OK6" s="321" t="str">
        <f t="shared" ref="OK6:OK7" ca="1" si="1181">IF(AND(OK5&lt;&gt;"",OI7=2),OH7,"")</f>
        <v/>
      </c>
      <c r="OL6" s="321" t="str">
        <f t="shared" ref="OL6" ca="1" si="1182">IF(AND(OL5&lt;&gt;"",OI8=3),OH8,"")</f>
        <v/>
      </c>
      <c r="OM6" s="321"/>
      <c r="ON6" s="321"/>
      <c r="OO6" s="321" t="str">
        <f t="shared" ca="1" si="193"/>
        <v/>
      </c>
      <c r="OP6" s="321">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21">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21">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21">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21">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21">
        <f t="shared" ca="1" si="199"/>
        <v>1000</v>
      </c>
      <c r="OV6" s="321" t="str">
        <f t="shared" ca="1" si="200"/>
        <v/>
      </c>
      <c r="OW6" s="321" t="str">
        <f t="shared" ref="OW6" ca="1" si="1188">IF(OO6&lt;&gt;"",VLOOKUP(OO6,NV4:OB40,7,FALSE),"")</f>
        <v/>
      </c>
      <c r="OX6" s="321" t="str">
        <f t="shared" ref="OX6" ca="1" si="1189">IF(OO6&lt;&gt;"",VLOOKUP(OO6,NV4:OB40,5,FALSE),"")</f>
        <v/>
      </c>
      <c r="OY6" s="321" t="str">
        <f t="shared" ref="OY6" ca="1" si="1190">IF(OO6&lt;&gt;"",VLOOKUP(OO6,NV4:OD40,9,FALSE),"")</f>
        <v/>
      </c>
      <c r="OZ6" s="321" t="str">
        <f t="shared" ca="1" si="204"/>
        <v/>
      </c>
      <c r="PA6" s="321" t="str">
        <f t="shared" ref="PA6" ca="1" si="1191">IF(OO6&lt;&gt;"",RANK(OZ6,OZ4:OZ8),"")</f>
        <v/>
      </c>
      <c r="PB6" s="321" t="str">
        <f t="shared" ref="PB6" ca="1" si="1192">IF(OO6&lt;&gt;"",SUMPRODUCT((OZ4:OZ8=OZ6)*(OU4:OU8&gt;OU6)),"")</f>
        <v/>
      </c>
      <c r="PC6" s="321" t="str">
        <f t="shared" ref="PC6" ca="1" si="1193">IF(OO6&lt;&gt;"",SUMPRODUCT((OZ4:OZ8=OZ6)*(OU4:OU8=OU6)*(OS4:OS8&gt;OS6)),"")</f>
        <v/>
      </c>
      <c r="PD6" s="321" t="str">
        <f t="shared" ref="PD6" ca="1" si="1194">IF(OO6&lt;&gt;"",SUMPRODUCT((OZ4:OZ8=OZ6)*(OU4:OU8=OU6)*(OS4:OS8=OS6)*(OW4:OW8&gt;OW6)),"")</f>
        <v/>
      </c>
      <c r="PE6" s="321" t="str">
        <f t="shared" ref="PE6" ca="1" si="1195">IF(OO6&lt;&gt;"",SUMPRODUCT((OZ4:OZ8=OZ6)*(OU4:OU8=OU6)*(OS4:OS8=OS6)*(OW4:OW8=OW6)*(OX4:OX8&gt;OX6)),"")</f>
        <v/>
      </c>
      <c r="PF6" s="321" t="str">
        <f t="shared" ref="PF6" ca="1" si="1196">IF(OO6&lt;&gt;"",SUMPRODUCT((OZ4:OZ8=OZ6)*(OU4:OU8=OU6)*(OS4:OS8=OS6)*(OW4:OW8=OW6)*(OX4:OX8=OX6)*(OY4:OY8&gt;OY6)),"")</f>
        <v/>
      </c>
      <c r="PG6" s="321" t="str">
        <f ca="1">IF(OO6&lt;&gt;"",IF(PG46&lt;&gt;"",IF(ON43=3,PG46,PG46+ON43),SUM(PA6:PF6)),"")</f>
        <v/>
      </c>
      <c r="PH6" s="321" t="str">
        <f t="shared" ref="PH6" ca="1" si="1197">IF(OO6&lt;&gt;"",INDEX(OO4:OO8,MATCH(3,PG4:PG8,0),0),"")</f>
        <v/>
      </c>
      <c r="PI6" s="321" t="str">
        <f t="shared" ca="1" si="654"/>
        <v/>
      </c>
      <c r="PJ6" s="321">
        <f t="shared" ref="PJ6" ca="1" si="1198">SUMPRODUCT((RT3:RT42=PI6)*(RW3:RW42=PI7)*(RX3:RX42="W"))+SUMPRODUCT((RT3:RT42=PI6)*(RW3:RW42=PI8)*(RX3:RX42="W"))+SUMPRODUCT((RT3:RT42=PI6)*(RW3:RW42=PI5)*(RX3:RX42="W"))+SUMPRODUCT((RT3:RT42=PI7)*(RW3:RW42=PI6)*(RY3:RY42="W"))+SUMPRODUCT((RT3:RT42=PI8)*(RW3:RW42=PI6)*(RY3:RY42="W"))+SUMPRODUCT((RT3:RT42=PI5)*(RW3:RW42=PI6)*(RY3:RY42="W"))</f>
        <v>0</v>
      </c>
      <c r="PK6" s="321">
        <f t="shared" ref="PK6" ca="1" si="1199">SUMPRODUCT((RT3:RT42=PI6)*(RW3:RW42=PI7)*(RX3:RX42="D"))+SUMPRODUCT((RT3:RT42=PI6)*(RW3:RW42=PI8)*(RX3:RX42="D"))+SUMPRODUCT((RT3:RT42=PI6)*(RW3:RW42=PI5)*(RX3:RX42="D"))+SUMPRODUCT((RT3:RT42=PI7)*(RW3:RW42=PI6)*(RX3:RX42="D"))+SUMPRODUCT((RT3:RT42=PI8)*(RW3:RW42=PI6)*(RX3:RX42="D"))+SUMPRODUCT((RT3:RT42=PI5)*(RW3:RW42=PI6)*(RX3:RX42="D"))</f>
        <v>0</v>
      </c>
      <c r="PL6" s="321">
        <f t="shared" ref="PL6" ca="1" si="1200">SUMPRODUCT((RT3:RT42=PI6)*(RW3:RW42=PI7)*(RX3:RX42="L"))+SUMPRODUCT((RT3:RT42=PI6)*(RW3:RW42=PI8)*(RX3:RX42="L"))+SUMPRODUCT((RT3:RT42=PI6)*(RW3:RW42=PI5)*(RX3:RX42="L"))+SUMPRODUCT((RT3:RT42=PI7)*(RW3:RW42=PI6)*(RY3:RY42="L"))+SUMPRODUCT((RT3:RT42=PI8)*(RW3:RW42=PI6)*(RY3:RY42="L"))+SUMPRODUCT((RT3:RT42=PI5)*(RW3:RW42=PI6)*(RY3:RY42="L"))</f>
        <v>0</v>
      </c>
      <c r="PM6" s="321">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21">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21">
        <f t="shared" ca="1" si="660"/>
        <v>1000</v>
      </c>
      <c r="PP6" s="321" t="str">
        <f t="shared" ca="1" si="661"/>
        <v/>
      </c>
      <c r="PQ6" s="321" t="str">
        <f t="shared" ref="PQ6" ca="1" si="1203">IF(PI6&lt;&gt;"",VLOOKUP(PI6,NV4:OB40,7,FALSE),"")</f>
        <v/>
      </c>
      <c r="PR6" s="321" t="str">
        <f t="shared" ref="PR6" ca="1" si="1204">IF(PI6&lt;&gt;"",VLOOKUP(PI6,NV4:OB40,5,FALSE),"")</f>
        <v/>
      </c>
      <c r="PS6" s="321" t="str">
        <f t="shared" ref="PS6" ca="1" si="1205">IF(PI6&lt;&gt;"",VLOOKUP(PI6,NV4:OD40,9,FALSE),"")</f>
        <v/>
      </c>
      <c r="PT6" s="321" t="str">
        <f t="shared" ca="1" si="665"/>
        <v/>
      </c>
      <c r="PU6" s="321" t="str">
        <f t="shared" ref="PU6" ca="1" si="1206">IF(PI6&lt;&gt;"",RANK(PT6,PT4:PT8),"")</f>
        <v/>
      </c>
      <c r="PV6" s="321" t="str">
        <f t="shared" ref="PV6" ca="1" si="1207">IF(PI6&lt;&gt;"",SUMPRODUCT((PT4:PT8=PT6)*(PO4:PO8&gt;PO6)),"")</f>
        <v/>
      </c>
      <c r="PW6" s="321" t="str">
        <f t="shared" ref="PW6" ca="1" si="1208">IF(PI6&lt;&gt;"",SUMPRODUCT((PT4:PT8=PT6)*(PO4:PO8=PO6)*(PM4:PM8&gt;PM6)),"")</f>
        <v/>
      </c>
      <c r="PX6" s="321" t="str">
        <f t="shared" ref="PX6" ca="1" si="1209">IF(PI6&lt;&gt;"",SUMPRODUCT((PT4:PT8=PT6)*(PO4:PO8=PO6)*(PM4:PM8=PM6)*(PQ4:PQ8&gt;PQ6)),"")</f>
        <v/>
      </c>
      <c r="PY6" s="321" t="str">
        <f t="shared" ref="PY6" ca="1" si="1210">IF(PI6&lt;&gt;"",SUMPRODUCT((PT4:PT8=PT6)*(PO4:PO8=PO6)*(PM4:PM8=PM6)*(PQ4:PQ8=PQ6)*(PR4:PR8&gt;PR6)),"")</f>
        <v/>
      </c>
      <c r="PZ6" s="321" t="str">
        <f t="shared" ref="PZ6" ca="1" si="1211">IF(PI6&lt;&gt;"",SUMPRODUCT((PT4:PT8=PT6)*(PO4:PO8=PO6)*(PM4:PM8=PM6)*(PQ4:PQ8=PQ6)*(PR4:PR8=PR6)*(PS4:PS8&gt;PS6)),"")</f>
        <v/>
      </c>
      <c r="QA6" s="321" t="str">
        <f ca="1">IF(PI6&lt;&gt;"",IF(QA46&lt;&gt;"",IF(PH43=3,QA46,QA46+PH43),SUM(PU6:PZ6)+1),"")</f>
        <v/>
      </c>
      <c r="QB6" s="321" t="str">
        <f t="shared" ref="QB6" ca="1" si="1212">IF(PI6&lt;&gt;"",INDEX(PI5:PI8,MATCH(3,QA5:QA8,0),0),"")</f>
        <v/>
      </c>
      <c r="QC6" s="321" t="str">
        <f t="shared" ref="QC6:QC7" ca="1" si="1213">IF(OL4&lt;&gt;"",OL4,"")</f>
        <v>Switzerland</v>
      </c>
      <c r="QD6" s="321">
        <f t="shared" ref="QD6" ca="1" si="1214">SUMPRODUCT((RT3:RT42=QC6)*(RW3:RW42=QC7)*(RX3:RX42="W"))+SUMPRODUCT((RT3:RT42=QC6)*(RW3:RW42=QC8)*(RX3:RX42="W"))+SUMPRODUCT((RT3:RT42=QC6)*(RW3:RW42=QC9)*(RX3:RX42="W"))+SUMPRODUCT((RT3:RT42=QC7)*(RW3:RW42=QC6)*(RY3:RY42="W"))+SUMPRODUCT((RT3:RT42=QC8)*(RW3:RW42=QC6)*(RY3:RY42="W"))+SUMPRODUCT((RT3:RT42=QC9)*(RW3:RW42=QC6)*(RY3:RY42="W"))</f>
        <v>0</v>
      </c>
      <c r="QE6" s="321">
        <f t="shared" ref="QE6" ca="1" si="1215">SUMPRODUCT((RT3:RT42=QC6)*(RW3:RW42=QC7)*(RX3:RX42="D"))+SUMPRODUCT((RT3:RT42=QC6)*(RW3:RW42=QC8)*(RX3:RX42="D"))+SUMPRODUCT((RT3:RT42=QC6)*(RW3:RW42=QC9)*(RX3:RX42="D"))+SUMPRODUCT((RT3:RT42=QC7)*(RW3:RW42=QC6)*(RX3:RX42="D"))+SUMPRODUCT((RT3:RT42=QC8)*(RW3:RW42=QC6)*(RX3:RX42="D"))+SUMPRODUCT((RT3:RT42=QC9)*(RW3:RW42=QC6)*(RX3:RX42="D"))</f>
        <v>1</v>
      </c>
      <c r="QF6" s="321">
        <f t="shared" ref="QF6" ca="1" si="1216">SUMPRODUCT((RT3:RT42=QC6)*(RW3:RW42=QC7)*(RX3:RX42="L"))+SUMPRODUCT((RT3:RT42=QC6)*(RW3:RW42=QC8)*(RX3:RX42="L"))+SUMPRODUCT((RT3:RT42=QC6)*(RW3:RW42=QC9)*(RX3:RX42="L"))+SUMPRODUCT((RT3:RT42=QC7)*(RW3:RW42=QC6)*(RY3:RY42="L"))+SUMPRODUCT((RT3:RT42=QC8)*(RW3:RW42=QC6)*(RY3:RY42="L"))+SUMPRODUCT((RT3:RT42=QC9)*(RW3:RW42=QC6)*(RY3:RY42="L"))</f>
        <v>0</v>
      </c>
      <c r="QG6" s="321">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21">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21">
        <f t="shared" ref="QI6:QI7" ca="1" si="1219">QG6-QH6+1000</f>
        <v>1000</v>
      </c>
      <c r="QJ6" s="321">
        <f t="shared" ref="QJ6:QJ7" ca="1" si="1220">IF(QC6&lt;&gt;"",QD6*3+QE6*1,"")</f>
        <v>1</v>
      </c>
      <c r="QK6" s="321">
        <f t="shared" ref="QK6" ca="1" si="1221">IF(QC6&lt;&gt;"",VLOOKUP(QC6,NV4:OB40,7,FALSE),"")</f>
        <v>998</v>
      </c>
      <c r="QL6" s="321">
        <f t="shared" ref="QL6" ca="1" si="1222">IF(QC6&lt;&gt;"",VLOOKUP(QC6,NV4:OB40,5,FALSE),"")</f>
        <v>2</v>
      </c>
      <c r="QM6" s="321">
        <f t="shared" ref="QM6" ca="1" si="1223">IF(QC6&lt;&gt;"",VLOOKUP(QC6,NV4:OD40,9,FALSE),"")</f>
        <v>34</v>
      </c>
      <c r="QN6" s="321">
        <f t="shared" ref="QN6:QN7" ca="1" si="1224">QJ6</f>
        <v>1</v>
      </c>
      <c r="QO6" s="321">
        <f t="shared" ref="QO6" ca="1" si="1225">IF(QC6&lt;&gt;"",RANK(QN6,QN4:QN8),"")</f>
        <v>1</v>
      </c>
      <c r="QP6" s="321">
        <f t="shared" ref="QP6" ca="1" si="1226">IF(QC6&lt;&gt;"",SUMPRODUCT((QN4:QN8=QN6)*(QI4:QI8&gt;QI6)),"")</f>
        <v>0</v>
      </c>
      <c r="QQ6" s="321">
        <f t="shared" ref="QQ6" ca="1" si="1227">IF(QC6&lt;&gt;"",SUMPRODUCT((QN4:QN8=QN6)*(QI4:QI8=QI6)*(QG4:QG8&gt;QG6)),"")</f>
        <v>0</v>
      </c>
      <c r="QR6" s="321">
        <f t="shared" ref="QR6" ca="1" si="1228">IF(QC6&lt;&gt;"",SUMPRODUCT((QN4:QN8=QN6)*(QI4:QI8=QI6)*(QG4:QG8=QG6)*(QK4:QK8&gt;QK6)),"")</f>
        <v>0</v>
      </c>
      <c r="QS6" s="321">
        <f t="shared" ref="QS6" ca="1" si="1229">IF(QC6&lt;&gt;"",SUMPRODUCT((QN4:QN8=QN6)*(QI4:QI8=QI6)*(QG4:QG8=QG6)*(QK4:QK8=QK6)*(QL4:QL8&gt;QL6)),"")</f>
        <v>0</v>
      </c>
      <c r="QT6" s="321">
        <f t="shared" ref="QT6" ca="1" si="1230">IF(QC6&lt;&gt;"",SUMPRODUCT((QN4:QN8=QN6)*(QI4:QI8=QI6)*(QG4:QG8=QG6)*(QK4:QK8=QK6)*(QL4:QL8=QL6)*(QM4:QM8&gt;QM6)),"")</f>
        <v>0</v>
      </c>
      <c r="QU6" s="321">
        <f t="shared" ref="QU6:QU7" ca="1" si="1231">IF(QC6&lt;&gt;"",SUM(QO6:QT6)+2,"")</f>
        <v>3</v>
      </c>
      <c r="QV6" s="321" t="str">
        <f t="shared" ref="QV6" ca="1" si="1232">IF(QC6&lt;&gt;"",INDEX(QC6:QC8,MATCH(3,QU6:QU8,0),0),"")</f>
        <v>Switzerland</v>
      </c>
      <c r="QW6" s="321"/>
      <c r="QX6" s="321"/>
      <c r="QY6" s="321"/>
      <c r="QZ6" s="321"/>
      <c r="RA6" s="321"/>
      <c r="RB6" s="321"/>
      <c r="RC6" s="321"/>
      <c r="RD6" s="321"/>
      <c r="RE6" s="321"/>
      <c r="RF6" s="321"/>
      <c r="RG6" s="321"/>
      <c r="RH6" s="321"/>
      <c r="RI6" s="321"/>
      <c r="RJ6" s="321"/>
      <c r="RK6" s="321"/>
      <c r="RL6" s="321"/>
      <c r="RM6" s="321"/>
      <c r="RN6" s="321"/>
      <c r="RO6" s="321"/>
      <c r="RP6" s="321"/>
      <c r="RQ6" s="321" t="str">
        <f t="shared" ref="RQ6" ca="1" si="1233">IF(QV6&lt;&gt;"",QV6,IF(QB6&lt;&gt;"",QB6,IF(PH6&lt;&gt;"",PH6,OH6)))</f>
        <v>Switzerland</v>
      </c>
      <c r="RR6" s="321">
        <v>3</v>
      </c>
      <c r="RS6" s="321">
        <v>4</v>
      </c>
      <c r="RT6" s="321" t="str">
        <f t="shared" si="18"/>
        <v>Italy</v>
      </c>
      <c r="RU6" s="324">
        <f ca="1">IF(OFFSET('Player Game Board'!P13,0,RU1)&lt;&gt;"",OFFSET('Player Game Board'!P13,0,RU1),0)</f>
        <v>2</v>
      </c>
      <c r="RV6" s="324">
        <f ca="1">IF(OFFSET('Player Game Board'!Q13,0,RU1)&lt;&gt;"",OFFSET('Player Game Board'!Q13,0,RU1),0)</f>
        <v>0</v>
      </c>
      <c r="RW6" s="321" t="str">
        <f t="shared" si="19"/>
        <v>Albania</v>
      </c>
      <c r="RX6" s="321" t="str">
        <f ca="1">IF(AND(OFFSET('Player Game Board'!P13,0,RU1)&lt;&gt;"",OFFSET('Player Game Board'!Q13,0,RU1)&lt;&gt;""),IF(RU6&gt;RV6,"W",IF(RU6=RV6,"D","L")),"")</f>
        <v>W</v>
      </c>
      <c r="RY6" s="321" t="str">
        <f t="shared" ca="1" si="20"/>
        <v>L</v>
      </c>
      <c r="RZ6" s="321"/>
      <c r="SA6" s="321"/>
      <c r="SB6" s="321" t="str">
        <f t="shared" ref="SB6" ca="1" si="1234">VLOOKUP(3,NU25:NV28,2,FALSE)</f>
        <v>Austria</v>
      </c>
      <c r="SC6" s="322">
        <f t="shared" ref="SC6" ca="1" si="1235">VLOOKUP(SB6,NV4:OA40,2,FALSE)</f>
        <v>1</v>
      </c>
      <c r="SD6" s="322">
        <f t="shared" ref="SD6" ca="1" si="1236">VLOOKUP(SB6,NV4:OA40,3,FALSE)</f>
        <v>0</v>
      </c>
      <c r="SE6" s="322">
        <f t="shared" ref="SE6" ca="1" si="1237">VLOOKUP(SB6,NV4:OA40,4,FALSE)</f>
        <v>2</v>
      </c>
      <c r="SF6" s="322">
        <f t="shared" ref="SF6" ca="1" si="1238">VLOOKUP(SB6,NV4:OA40,5,FALSE)</f>
        <v>3</v>
      </c>
      <c r="SG6" s="322">
        <f t="shared" ref="SG6" ca="1" si="1239">VLOOKUP(SB6,NV4:OA40,6,FALSE)</f>
        <v>4</v>
      </c>
      <c r="SH6" s="322">
        <f t="shared" ca="1" si="27"/>
        <v>999</v>
      </c>
      <c r="SI6" s="322">
        <f t="shared" ca="1" si="28"/>
        <v>3</v>
      </c>
      <c r="SJ6" s="321">
        <f ca="1">VLOOKUP(SB6,B4:J40,9,FALSE)</f>
        <v>41</v>
      </c>
      <c r="SK6" s="321">
        <f t="shared" ref="SK6" ca="1" si="1240">RANK(SI6,SI3:SI8)</f>
        <v>2</v>
      </c>
      <c r="SL6" s="321">
        <f t="shared" ref="SL6" ca="1" si="1241">SUMPRODUCT((SK3:SK8=SK6)*(SH3:SH8&gt;SH6))</f>
        <v>0</v>
      </c>
      <c r="SM6" s="321">
        <f t="shared" ref="SM6" ca="1" si="1242">SUMPRODUCT((SK3:SK8=SK6)*(SH3:SH8=SH6)*(SF3:SF8&gt;SF6))</f>
        <v>0</v>
      </c>
      <c r="SN6" s="321">
        <f t="shared" ref="SN6" ca="1" si="1243">SUMPRODUCT((SK3:SK8=SK6)*(SH3:SH8=SH6)*(SF3:SF8=SF6)*(SJ3:SJ8&gt;SJ6))</f>
        <v>0</v>
      </c>
      <c r="SO6" s="321">
        <f t="shared" ca="1" si="33"/>
        <v>2</v>
      </c>
      <c r="SP6" s="321" t="s">
        <v>13</v>
      </c>
      <c r="SQ6" s="321">
        <v>4</v>
      </c>
      <c r="SR6" s="321"/>
      <c r="SS6" s="321">
        <f t="shared" ref="SS6" ca="1" si="1244">VLOOKUP(ST6,WO4:WP8,2,FALSE)</f>
        <v>4</v>
      </c>
      <c r="ST6" s="321" t="str">
        <f t="shared" si="224"/>
        <v>Hungary</v>
      </c>
      <c r="SU6" s="321">
        <f t="shared" ref="SU6" ca="1" si="1245">SUMPRODUCT((WR3:WR42=ST6)*(WV3:WV42="W"))+SUMPRODUCT((WU3:WU42=ST6)*(WW3:WW42="W"))</f>
        <v>0</v>
      </c>
      <c r="SV6" s="321">
        <f t="shared" ref="SV6" ca="1" si="1246">SUMPRODUCT((WR3:WR42=ST6)*(WV3:WV42="D"))+SUMPRODUCT((WU3:WU42=ST6)*(WW3:WW42="D"))</f>
        <v>1</v>
      </c>
      <c r="SW6" s="321">
        <f t="shared" ref="SW6" ca="1" si="1247">SUMPRODUCT((WR3:WR42=ST6)*(WV3:WV42="L"))+SUMPRODUCT((WU3:WU42=ST6)*(WW3:WW42="L"))</f>
        <v>2</v>
      </c>
      <c r="SX6" s="321">
        <f t="shared" ref="SX6" ca="1" si="1248">SUMIF(WR3:WR60,ST6,WS3:WS60)+SUMIF(WU3:WU60,ST6,WT3:WT60)</f>
        <v>3</v>
      </c>
      <c r="SY6" s="321">
        <f t="shared" ref="SY6" ca="1" si="1249">SUMIF(WU3:WU60,ST6,WS3:WS60)+SUMIF(WR3:WR60,ST6,WT3:WT60)</f>
        <v>6</v>
      </c>
      <c r="SZ6" s="321">
        <f t="shared" ca="1" si="230"/>
        <v>997</v>
      </c>
      <c r="TA6" s="321">
        <f t="shared" ca="1" si="231"/>
        <v>1</v>
      </c>
      <c r="TB6" s="321">
        <f t="shared" si="690"/>
        <v>48</v>
      </c>
      <c r="TC6" s="321">
        <f t="shared" ref="TC6" ca="1" si="1250">IF(COUNTIF(TA4:TA8,4)&lt;&gt;4,RANK(TA6,TA4:TA8),TA46)</f>
        <v>4</v>
      </c>
      <c r="TD6" s="321"/>
      <c r="TE6" s="321">
        <f t="shared" ref="TE6" ca="1" si="1251">SUMPRODUCT((TC4:TC7=TC6)*(TB4:TB7&lt;TB6))+TC6</f>
        <v>4</v>
      </c>
      <c r="TF6" s="321" t="str">
        <f t="shared" ref="TF6" ca="1" si="1252">INDEX(ST4:ST8,MATCH(3,TE4:TE8,0),0)</f>
        <v>Scotland</v>
      </c>
      <c r="TG6" s="321">
        <f t="shared" ref="TG6" ca="1" si="1253">INDEX(TC4:TC8,MATCH(TF6,ST4:ST8,0),0)</f>
        <v>3</v>
      </c>
      <c r="TH6" s="321" t="str">
        <f t="shared" ref="TH6:TH7" ca="1" si="1254">IF(AND(TH5&lt;&gt;"",TG6=1),TF6,"")</f>
        <v/>
      </c>
      <c r="TI6" s="321" t="str">
        <f t="shared" ref="TI6:TI7" ca="1" si="1255">IF(AND(TI5&lt;&gt;"",TG7=2),TF7,"")</f>
        <v/>
      </c>
      <c r="TJ6" s="321" t="str">
        <f t="shared" ref="TJ6" ca="1" si="1256">IF(AND(TJ5&lt;&gt;"",TG8=3),TF8,"")</f>
        <v/>
      </c>
      <c r="TK6" s="321"/>
      <c r="TL6" s="321"/>
      <c r="TM6" s="321" t="str">
        <f t="shared" ca="1" si="240"/>
        <v/>
      </c>
      <c r="TN6" s="321">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21">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21">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21">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21">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21">
        <f t="shared" ca="1" si="246"/>
        <v>1000</v>
      </c>
      <c r="TT6" s="321" t="str">
        <f t="shared" ca="1" si="247"/>
        <v/>
      </c>
      <c r="TU6" s="321" t="str">
        <f t="shared" ref="TU6" ca="1" si="1262">IF(TM6&lt;&gt;"",VLOOKUP(TM6,ST4:SZ40,7,FALSE),"")</f>
        <v/>
      </c>
      <c r="TV6" s="321" t="str">
        <f t="shared" ref="TV6" ca="1" si="1263">IF(TM6&lt;&gt;"",VLOOKUP(TM6,ST4:SZ40,5,FALSE),"")</f>
        <v/>
      </c>
      <c r="TW6" s="321" t="str">
        <f t="shared" ref="TW6" ca="1" si="1264">IF(TM6&lt;&gt;"",VLOOKUP(TM6,ST4:TB40,9,FALSE),"")</f>
        <v/>
      </c>
      <c r="TX6" s="321" t="str">
        <f t="shared" ca="1" si="251"/>
        <v/>
      </c>
      <c r="TY6" s="321" t="str">
        <f t="shared" ref="TY6" ca="1" si="1265">IF(TM6&lt;&gt;"",RANK(TX6,TX4:TX8),"")</f>
        <v/>
      </c>
      <c r="TZ6" s="321" t="str">
        <f t="shared" ref="TZ6" ca="1" si="1266">IF(TM6&lt;&gt;"",SUMPRODUCT((TX4:TX8=TX6)*(TS4:TS8&gt;TS6)),"")</f>
        <v/>
      </c>
      <c r="UA6" s="321" t="str">
        <f t="shared" ref="UA6" ca="1" si="1267">IF(TM6&lt;&gt;"",SUMPRODUCT((TX4:TX8=TX6)*(TS4:TS8=TS6)*(TQ4:TQ8&gt;TQ6)),"")</f>
        <v/>
      </c>
      <c r="UB6" s="321" t="str">
        <f t="shared" ref="UB6" ca="1" si="1268">IF(TM6&lt;&gt;"",SUMPRODUCT((TX4:TX8=TX6)*(TS4:TS8=TS6)*(TQ4:TQ8=TQ6)*(TU4:TU8&gt;TU6)),"")</f>
        <v/>
      </c>
      <c r="UC6" s="321" t="str">
        <f t="shared" ref="UC6" ca="1" si="1269">IF(TM6&lt;&gt;"",SUMPRODUCT((TX4:TX8=TX6)*(TS4:TS8=TS6)*(TQ4:TQ8=TQ6)*(TU4:TU8=TU6)*(TV4:TV8&gt;TV6)),"")</f>
        <v/>
      </c>
      <c r="UD6" s="321" t="str">
        <f t="shared" ref="UD6" ca="1" si="1270">IF(TM6&lt;&gt;"",SUMPRODUCT((TX4:TX8=TX6)*(TS4:TS8=TS6)*(TQ4:TQ8=TQ6)*(TU4:TU8=TU6)*(TV4:TV8=TV6)*(TW4:TW8&gt;TW6)),"")</f>
        <v/>
      </c>
      <c r="UE6" s="321" t="str">
        <f ca="1">IF(TM6&lt;&gt;"",IF(UE46&lt;&gt;"",IF(TL43=3,UE46,UE46+TL43),SUM(TY6:UD6)),"")</f>
        <v/>
      </c>
      <c r="UF6" s="321" t="str">
        <f t="shared" ref="UF6" ca="1" si="1271">IF(TM6&lt;&gt;"",INDEX(TM4:TM8,MATCH(3,UE4:UE8,0),0),"")</f>
        <v/>
      </c>
      <c r="UG6" s="321" t="str">
        <f t="shared" ca="1" si="714"/>
        <v/>
      </c>
      <c r="UH6" s="321">
        <f t="shared" ref="UH6" ca="1" si="1272">SUMPRODUCT((WR3:WR42=UG6)*(WU3:WU42=UG7)*(WV3:WV42="W"))+SUMPRODUCT((WR3:WR42=UG6)*(WU3:WU42=UG8)*(WV3:WV42="W"))+SUMPRODUCT((WR3:WR42=UG6)*(WU3:WU42=UG5)*(WV3:WV42="W"))+SUMPRODUCT((WR3:WR42=UG7)*(WU3:WU42=UG6)*(WW3:WW42="W"))+SUMPRODUCT((WR3:WR42=UG8)*(WU3:WU42=UG6)*(WW3:WW42="W"))+SUMPRODUCT((WR3:WR42=UG5)*(WU3:WU42=UG6)*(WW3:WW42="W"))</f>
        <v>0</v>
      </c>
      <c r="UI6" s="321">
        <f t="shared" ref="UI6" ca="1" si="1273">SUMPRODUCT((WR3:WR42=UG6)*(WU3:WU42=UG7)*(WV3:WV42="D"))+SUMPRODUCT((WR3:WR42=UG6)*(WU3:WU42=UG8)*(WV3:WV42="D"))+SUMPRODUCT((WR3:WR42=UG6)*(WU3:WU42=UG5)*(WV3:WV42="D"))+SUMPRODUCT((WR3:WR42=UG7)*(WU3:WU42=UG6)*(WV3:WV42="D"))+SUMPRODUCT((WR3:WR42=UG8)*(WU3:WU42=UG6)*(WV3:WV42="D"))+SUMPRODUCT((WR3:WR42=UG5)*(WU3:WU42=UG6)*(WV3:WV42="D"))</f>
        <v>0</v>
      </c>
      <c r="UJ6" s="321">
        <f t="shared" ref="UJ6" ca="1" si="1274">SUMPRODUCT((WR3:WR42=UG6)*(WU3:WU42=UG7)*(WV3:WV42="L"))+SUMPRODUCT((WR3:WR42=UG6)*(WU3:WU42=UG8)*(WV3:WV42="L"))+SUMPRODUCT((WR3:WR42=UG6)*(WU3:WU42=UG5)*(WV3:WV42="L"))+SUMPRODUCT((WR3:WR42=UG7)*(WU3:WU42=UG6)*(WW3:WW42="L"))+SUMPRODUCT((WR3:WR42=UG8)*(WU3:WU42=UG6)*(WW3:WW42="L"))+SUMPRODUCT((WR3:WR42=UG5)*(WU3:WU42=UG6)*(WW3:WW42="L"))</f>
        <v>0</v>
      </c>
      <c r="UK6" s="321">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21">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21">
        <f t="shared" ca="1" si="720"/>
        <v>1000</v>
      </c>
      <c r="UN6" s="321" t="str">
        <f t="shared" ca="1" si="721"/>
        <v/>
      </c>
      <c r="UO6" s="321" t="str">
        <f t="shared" ref="UO6" ca="1" si="1277">IF(UG6&lt;&gt;"",VLOOKUP(UG6,ST4:SZ40,7,FALSE),"")</f>
        <v/>
      </c>
      <c r="UP6" s="321" t="str">
        <f t="shared" ref="UP6" ca="1" si="1278">IF(UG6&lt;&gt;"",VLOOKUP(UG6,ST4:SZ40,5,FALSE),"")</f>
        <v/>
      </c>
      <c r="UQ6" s="321" t="str">
        <f t="shared" ref="UQ6" ca="1" si="1279">IF(UG6&lt;&gt;"",VLOOKUP(UG6,ST4:TB40,9,FALSE),"")</f>
        <v/>
      </c>
      <c r="UR6" s="321" t="str">
        <f t="shared" ca="1" si="725"/>
        <v/>
      </c>
      <c r="US6" s="321" t="str">
        <f t="shared" ref="US6" ca="1" si="1280">IF(UG6&lt;&gt;"",RANK(UR6,UR4:UR8),"")</f>
        <v/>
      </c>
      <c r="UT6" s="321" t="str">
        <f t="shared" ref="UT6" ca="1" si="1281">IF(UG6&lt;&gt;"",SUMPRODUCT((UR4:UR8=UR6)*(UM4:UM8&gt;UM6)),"")</f>
        <v/>
      </c>
      <c r="UU6" s="321" t="str">
        <f t="shared" ref="UU6" ca="1" si="1282">IF(UG6&lt;&gt;"",SUMPRODUCT((UR4:UR8=UR6)*(UM4:UM8=UM6)*(UK4:UK8&gt;UK6)),"")</f>
        <v/>
      </c>
      <c r="UV6" s="321" t="str">
        <f t="shared" ref="UV6" ca="1" si="1283">IF(UG6&lt;&gt;"",SUMPRODUCT((UR4:UR8=UR6)*(UM4:UM8=UM6)*(UK4:UK8=UK6)*(UO4:UO8&gt;UO6)),"")</f>
        <v/>
      </c>
      <c r="UW6" s="321" t="str">
        <f t="shared" ref="UW6" ca="1" si="1284">IF(UG6&lt;&gt;"",SUMPRODUCT((UR4:UR8=UR6)*(UM4:UM8=UM6)*(UK4:UK8=UK6)*(UO4:UO8=UO6)*(UP4:UP8&gt;UP6)),"")</f>
        <v/>
      </c>
      <c r="UX6" s="321" t="str">
        <f t="shared" ref="UX6" ca="1" si="1285">IF(UG6&lt;&gt;"",SUMPRODUCT((UR4:UR8=UR6)*(UM4:UM8=UM6)*(UK4:UK8=UK6)*(UO4:UO8=UO6)*(UP4:UP8=UP6)*(UQ4:UQ8&gt;UQ6)),"")</f>
        <v/>
      </c>
      <c r="UY6" s="321" t="str">
        <f ca="1">IF(UG6&lt;&gt;"",IF(UY46&lt;&gt;"",IF(UF43=3,UY46,UY46+UF43),SUM(US6:UX6)+1),"")</f>
        <v/>
      </c>
      <c r="UZ6" s="321" t="str">
        <f t="shared" ref="UZ6" ca="1" si="1286">IF(UG6&lt;&gt;"",INDEX(UG5:UG8,MATCH(3,UY5:UY8,0),0),"")</f>
        <v/>
      </c>
      <c r="VA6" s="321" t="str">
        <f t="shared" ref="VA6:VA7" ca="1" si="1287">IF(TJ4&lt;&gt;"",TJ4,"")</f>
        <v/>
      </c>
      <c r="VB6" s="321">
        <f t="shared" ref="VB6" ca="1" si="1288">SUMPRODUCT((WR3:WR42=VA6)*(WU3:WU42=VA7)*(WV3:WV42="W"))+SUMPRODUCT((WR3:WR42=VA6)*(WU3:WU42=VA8)*(WV3:WV42="W"))+SUMPRODUCT((WR3:WR42=VA6)*(WU3:WU42=VA9)*(WV3:WV42="W"))+SUMPRODUCT((WR3:WR42=VA7)*(WU3:WU42=VA6)*(WW3:WW42="W"))+SUMPRODUCT((WR3:WR42=VA8)*(WU3:WU42=VA6)*(WW3:WW42="W"))+SUMPRODUCT((WR3:WR42=VA9)*(WU3:WU42=VA6)*(WW3:WW42="W"))</f>
        <v>0</v>
      </c>
      <c r="VC6" s="321">
        <f t="shared" ref="VC6" ca="1" si="1289">SUMPRODUCT((WR3:WR42=VA6)*(WU3:WU42=VA7)*(WV3:WV42="D"))+SUMPRODUCT((WR3:WR42=VA6)*(WU3:WU42=VA8)*(WV3:WV42="D"))+SUMPRODUCT((WR3:WR42=VA6)*(WU3:WU42=VA9)*(WV3:WV42="D"))+SUMPRODUCT((WR3:WR42=VA7)*(WU3:WU42=VA6)*(WV3:WV42="D"))+SUMPRODUCT((WR3:WR42=VA8)*(WU3:WU42=VA6)*(WV3:WV42="D"))+SUMPRODUCT((WR3:WR42=VA9)*(WU3:WU42=VA6)*(WV3:WV42="D"))</f>
        <v>0</v>
      </c>
      <c r="VD6" s="321">
        <f t="shared" ref="VD6" ca="1" si="1290">SUMPRODUCT((WR3:WR42=VA6)*(WU3:WU42=VA7)*(WV3:WV42="L"))+SUMPRODUCT((WR3:WR42=VA6)*(WU3:WU42=VA8)*(WV3:WV42="L"))+SUMPRODUCT((WR3:WR42=VA6)*(WU3:WU42=VA9)*(WV3:WV42="L"))+SUMPRODUCT((WR3:WR42=VA7)*(WU3:WU42=VA6)*(WW3:WW42="L"))+SUMPRODUCT((WR3:WR42=VA8)*(WU3:WU42=VA6)*(WW3:WW42="L"))+SUMPRODUCT((WR3:WR42=VA9)*(WU3:WU42=VA6)*(WW3:WW42="L"))</f>
        <v>0</v>
      </c>
      <c r="VE6" s="321">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21">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21">
        <f t="shared" ref="VG6:VG7" ca="1" si="1293">VE6-VF6+1000</f>
        <v>1000</v>
      </c>
      <c r="VH6" s="321" t="str">
        <f t="shared" ref="VH6:VH7" ca="1" si="1294">IF(VA6&lt;&gt;"",VB6*3+VC6*1,"")</f>
        <v/>
      </c>
      <c r="VI6" s="321" t="str">
        <f t="shared" ref="VI6" ca="1" si="1295">IF(VA6&lt;&gt;"",VLOOKUP(VA6,ST4:SZ40,7,FALSE),"")</f>
        <v/>
      </c>
      <c r="VJ6" s="321" t="str">
        <f t="shared" ref="VJ6" ca="1" si="1296">IF(VA6&lt;&gt;"",VLOOKUP(VA6,ST4:SZ40,5,FALSE),"")</f>
        <v/>
      </c>
      <c r="VK6" s="321" t="str">
        <f t="shared" ref="VK6" ca="1" si="1297">IF(VA6&lt;&gt;"",VLOOKUP(VA6,ST4:TB40,9,FALSE),"")</f>
        <v/>
      </c>
      <c r="VL6" s="321" t="str">
        <f t="shared" ref="VL6:VL7" ca="1" si="1298">VH6</f>
        <v/>
      </c>
      <c r="VM6" s="321" t="str">
        <f t="shared" ref="VM6" ca="1" si="1299">IF(VA6&lt;&gt;"",RANK(VL6,VL4:VL8),"")</f>
        <v/>
      </c>
      <c r="VN6" s="321" t="str">
        <f t="shared" ref="VN6" ca="1" si="1300">IF(VA6&lt;&gt;"",SUMPRODUCT((VL4:VL8=VL6)*(VG4:VG8&gt;VG6)),"")</f>
        <v/>
      </c>
      <c r="VO6" s="321" t="str">
        <f t="shared" ref="VO6" ca="1" si="1301">IF(VA6&lt;&gt;"",SUMPRODUCT((VL4:VL8=VL6)*(VG4:VG8=VG6)*(VE4:VE8&gt;VE6)),"")</f>
        <v/>
      </c>
      <c r="VP6" s="321" t="str">
        <f t="shared" ref="VP6" ca="1" si="1302">IF(VA6&lt;&gt;"",SUMPRODUCT((VL4:VL8=VL6)*(VG4:VG8=VG6)*(VE4:VE8=VE6)*(VI4:VI8&gt;VI6)),"")</f>
        <v/>
      </c>
      <c r="VQ6" s="321" t="str">
        <f t="shared" ref="VQ6" ca="1" si="1303">IF(VA6&lt;&gt;"",SUMPRODUCT((VL4:VL8=VL6)*(VG4:VG8=VG6)*(VE4:VE8=VE6)*(VI4:VI8=VI6)*(VJ4:VJ8&gt;VJ6)),"")</f>
        <v/>
      </c>
      <c r="VR6" s="321" t="str">
        <f t="shared" ref="VR6" ca="1" si="1304">IF(VA6&lt;&gt;"",SUMPRODUCT((VL4:VL8=VL6)*(VG4:VG8=VG6)*(VE4:VE8=VE6)*(VI4:VI8=VI6)*(VJ4:VJ8=VJ6)*(VK4:VK8&gt;VK6)),"")</f>
        <v/>
      </c>
      <c r="VS6" s="321" t="str">
        <f t="shared" ref="VS6:VS7" ca="1" si="1305">IF(VA6&lt;&gt;"",SUM(VM6:VR6)+2,"")</f>
        <v/>
      </c>
      <c r="VT6" s="321" t="str">
        <f t="shared" ref="VT6" ca="1" si="1306">IF(VA6&lt;&gt;"",INDEX(VA6:VA8,MATCH(3,VS6:VS8,0),0),"")</f>
        <v/>
      </c>
      <c r="VU6" s="321"/>
      <c r="VV6" s="321"/>
      <c r="VW6" s="321"/>
      <c r="VX6" s="321"/>
      <c r="VY6" s="321"/>
      <c r="VZ6" s="321"/>
      <c r="WA6" s="321"/>
      <c r="WB6" s="321"/>
      <c r="WC6" s="321"/>
      <c r="WD6" s="321"/>
      <c r="WE6" s="321"/>
      <c r="WF6" s="321"/>
      <c r="WG6" s="321"/>
      <c r="WH6" s="321"/>
      <c r="WI6" s="321"/>
      <c r="WJ6" s="321"/>
      <c r="WK6" s="321"/>
      <c r="WL6" s="321"/>
      <c r="WM6" s="321"/>
      <c r="WN6" s="321"/>
      <c r="WO6" s="321" t="str">
        <f t="shared" ref="WO6" ca="1" si="1307">IF(VT6&lt;&gt;"",VT6,IF(UZ6&lt;&gt;"",UZ6,IF(UF6&lt;&gt;"",UF6,TF6)))</f>
        <v>Scotland</v>
      </c>
      <c r="WP6" s="321">
        <v>3</v>
      </c>
      <c r="WQ6" s="321">
        <v>4</v>
      </c>
      <c r="WR6" s="321" t="str">
        <f t="shared" si="34"/>
        <v>Italy</v>
      </c>
      <c r="WS6" s="324">
        <f ca="1">IF(OFFSET('Player Game Board'!P13,0,WS1)&lt;&gt;"",OFFSET('Player Game Board'!P13,0,WS1),0)</f>
        <v>3</v>
      </c>
      <c r="WT6" s="324">
        <f ca="1">IF(OFFSET('Player Game Board'!Q13,0,WS1)&lt;&gt;"",OFFSET('Player Game Board'!Q13,0,WS1),0)</f>
        <v>0</v>
      </c>
      <c r="WU6" s="321" t="str">
        <f t="shared" si="35"/>
        <v>Albania</v>
      </c>
      <c r="WV6" s="321" t="str">
        <f ca="1">IF(AND(OFFSET('Player Game Board'!P13,0,WS1)&lt;&gt;"",OFFSET('Player Game Board'!Q13,0,WS1)&lt;&gt;""),IF(WS6&gt;WT6,"W",IF(WS6=WT6,"D","L")),"")</f>
        <v>W</v>
      </c>
      <c r="WW6" s="321" t="str">
        <f t="shared" ca="1" si="36"/>
        <v>L</v>
      </c>
      <c r="WX6" s="321"/>
      <c r="WY6" s="321"/>
      <c r="WZ6" s="321" t="str">
        <f t="shared" ref="WZ6" ca="1" si="1308">VLOOKUP(3,SS25:ST28,2,FALSE)</f>
        <v>Poland</v>
      </c>
      <c r="XA6" s="322">
        <f t="shared" ref="XA6" ca="1" si="1309">VLOOKUP(WZ6,ST4:SY40,2,FALSE)</f>
        <v>1</v>
      </c>
      <c r="XB6" s="322">
        <f t="shared" ref="XB6" ca="1" si="1310">VLOOKUP(WZ6,ST4:SY40,3,FALSE)</f>
        <v>0</v>
      </c>
      <c r="XC6" s="322">
        <f t="shared" ref="XC6" ca="1" si="1311">VLOOKUP(WZ6,ST4:SY40,4,FALSE)</f>
        <v>2</v>
      </c>
      <c r="XD6" s="322">
        <f t="shared" ref="XD6" ca="1" si="1312">VLOOKUP(WZ6,ST4:SY40,5,FALSE)</f>
        <v>2</v>
      </c>
      <c r="XE6" s="322">
        <f t="shared" ref="XE6" ca="1" si="1313">VLOOKUP(WZ6,ST4:SY40,6,FALSE)</f>
        <v>5</v>
      </c>
      <c r="XF6" s="322">
        <f t="shared" ca="1" si="43"/>
        <v>997</v>
      </c>
      <c r="XG6" s="322">
        <f t="shared" ca="1" si="44"/>
        <v>3</v>
      </c>
      <c r="XH6" s="321">
        <f ca="1">VLOOKUP(WZ6,B4:J40,9,FALSE)</f>
        <v>1</v>
      </c>
      <c r="XI6" s="321">
        <f t="shared" ref="XI6" ca="1" si="1314">RANK(XG6,XG3:XG8)</f>
        <v>3</v>
      </c>
      <c r="XJ6" s="321">
        <f t="shared" ref="XJ6" ca="1" si="1315">SUMPRODUCT((XI3:XI8=XI6)*(XF3:XF8&gt;XF6))</f>
        <v>1</v>
      </c>
      <c r="XK6" s="321">
        <f t="shared" ref="XK6" ca="1" si="1316">SUMPRODUCT((XI3:XI8=XI6)*(XF3:XF8=XF6)*(XD3:XD8&gt;XD6))</f>
        <v>0</v>
      </c>
      <c r="XL6" s="321">
        <f t="shared" ref="XL6" ca="1" si="1317">SUMPRODUCT((XI3:XI8=XI6)*(XF3:XF8=XF6)*(XD3:XD8=XD6)*(XH3:XH8&gt;XH6))</f>
        <v>0</v>
      </c>
      <c r="XM6" s="321">
        <f t="shared" ca="1" si="49"/>
        <v>4</v>
      </c>
      <c r="XN6" s="321" t="s">
        <v>13</v>
      </c>
      <c r="XO6" s="321">
        <v>4</v>
      </c>
      <c r="XP6" s="321"/>
      <c r="XQ6" s="321">
        <f t="shared" ref="XQ6" ca="1" si="1318">VLOOKUP(XR6,ABM4:ABN8,2,FALSE)</f>
        <v>4</v>
      </c>
      <c r="XR6" s="321" t="str">
        <f t="shared" si="271"/>
        <v>Hungary</v>
      </c>
      <c r="XS6" s="321">
        <f t="shared" ref="XS6" ca="1" si="1319">SUMPRODUCT((ABP3:ABP42=XR6)*(ABT3:ABT42="W"))+SUMPRODUCT((ABS3:ABS42=XR6)*(ABU3:ABU42="W"))</f>
        <v>0</v>
      </c>
      <c r="XT6" s="321">
        <f t="shared" ref="XT6" ca="1" si="1320">SUMPRODUCT((ABP3:ABP42=XR6)*(ABT3:ABT42="D"))+SUMPRODUCT((ABS3:ABS42=XR6)*(ABU3:ABU42="D"))</f>
        <v>1</v>
      </c>
      <c r="XU6" s="321">
        <f t="shared" ref="XU6" ca="1" si="1321">SUMPRODUCT((ABP3:ABP42=XR6)*(ABT3:ABT42="L"))+SUMPRODUCT((ABS3:ABS42=XR6)*(ABU3:ABU42="L"))</f>
        <v>2</v>
      </c>
      <c r="XV6" s="321">
        <f t="shared" ref="XV6" ca="1" si="1322">SUMIF(ABP3:ABP60,XR6,ABQ3:ABQ60)+SUMIF(ABS3:ABS60,XR6,ABR3:ABR60)</f>
        <v>1</v>
      </c>
      <c r="XW6" s="321">
        <f t="shared" ref="XW6" ca="1" si="1323">SUMIF(ABS3:ABS60,XR6,ABQ3:ABQ60)+SUMIF(ABP3:ABP60,XR6,ABR3:ABR60)</f>
        <v>4</v>
      </c>
      <c r="XX6" s="321">
        <f t="shared" ca="1" si="277"/>
        <v>997</v>
      </c>
      <c r="XY6" s="321">
        <f t="shared" ca="1" si="278"/>
        <v>1</v>
      </c>
      <c r="XZ6" s="321">
        <f t="shared" si="750"/>
        <v>48</v>
      </c>
      <c r="YA6" s="321">
        <f t="shared" ref="YA6" ca="1" si="1324">IF(COUNTIF(XY4:XY8,4)&lt;&gt;4,RANK(XY6,XY4:XY8),XY46)</f>
        <v>3</v>
      </c>
      <c r="YB6" s="321"/>
      <c r="YC6" s="321">
        <f t="shared" ref="YC6" ca="1" si="1325">SUMPRODUCT((YA4:YA7=YA6)*(XZ4:XZ7&lt;XZ6))+YA6</f>
        <v>4</v>
      </c>
      <c r="YD6" s="321" t="str">
        <f t="shared" ref="YD6" ca="1" si="1326">INDEX(XR4:XR8,MATCH(3,YC4:YC8,0),0)</f>
        <v>Scotland</v>
      </c>
      <c r="YE6" s="321">
        <f t="shared" ref="YE6" ca="1" si="1327">INDEX(YA4:YA8,MATCH(YD6,XR4:XR8,0),0)</f>
        <v>3</v>
      </c>
      <c r="YF6" s="321" t="str">
        <f t="shared" ref="YF6:YF7" ca="1" si="1328">IF(AND(YF5&lt;&gt;"",YE6=1),YD6,"")</f>
        <v/>
      </c>
      <c r="YG6" s="321" t="str">
        <f t="shared" ref="YG6:YG7" ca="1" si="1329">IF(AND(YG5&lt;&gt;"",YE7=2),YD7,"")</f>
        <v/>
      </c>
      <c r="YH6" s="321" t="str">
        <f t="shared" ref="YH6" ca="1" si="1330">IF(AND(YH5&lt;&gt;"",YE8=3),YD8,"")</f>
        <v/>
      </c>
      <c r="YI6" s="321"/>
      <c r="YJ6" s="321"/>
      <c r="YK6" s="321" t="str">
        <f t="shared" ca="1" si="287"/>
        <v/>
      </c>
      <c r="YL6" s="321">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21">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21">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21">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21">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21">
        <f t="shared" ca="1" si="293"/>
        <v>1000</v>
      </c>
      <c r="YR6" s="321" t="str">
        <f t="shared" ca="1" si="294"/>
        <v/>
      </c>
      <c r="YS6" s="321" t="str">
        <f t="shared" ref="YS6" ca="1" si="1336">IF(YK6&lt;&gt;"",VLOOKUP(YK6,XR4:XX40,7,FALSE),"")</f>
        <v/>
      </c>
      <c r="YT6" s="321" t="str">
        <f t="shared" ref="YT6" ca="1" si="1337">IF(YK6&lt;&gt;"",VLOOKUP(YK6,XR4:XX40,5,FALSE),"")</f>
        <v/>
      </c>
      <c r="YU6" s="321" t="str">
        <f t="shared" ref="YU6" ca="1" si="1338">IF(YK6&lt;&gt;"",VLOOKUP(YK6,XR4:XZ40,9,FALSE),"")</f>
        <v/>
      </c>
      <c r="YV6" s="321" t="str">
        <f t="shared" ca="1" si="298"/>
        <v/>
      </c>
      <c r="YW6" s="321" t="str">
        <f t="shared" ref="YW6" ca="1" si="1339">IF(YK6&lt;&gt;"",RANK(YV6,YV4:YV8),"")</f>
        <v/>
      </c>
      <c r="YX6" s="321" t="str">
        <f t="shared" ref="YX6" ca="1" si="1340">IF(YK6&lt;&gt;"",SUMPRODUCT((YV4:YV8=YV6)*(YQ4:YQ8&gt;YQ6)),"")</f>
        <v/>
      </c>
      <c r="YY6" s="321" t="str">
        <f t="shared" ref="YY6" ca="1" si="1341">IF(YK6&lt;&gt;"",SUMPRODUCT((YV4:YV8=YV6)*(YQ4:YQ8=YQ6)*(YO4:YO8&gt;YO6)),"")</f>
        <v/>
      </c>
      <c r="YZ6" s="321" t="str">
        <f t="shared" ref="YZ6" ca="1" si="1342">IF(YK6&lt;&gt;"",SUMPRODUCT((YV4:YV8=YV6)*(YQ4:YQ8=YQ6)*(YO4:YO8=YO6)*(YS4:YS8&gt;YS6)),"")</f>
        <v/>
      </c>
      <c r="ZA6" s="321" t="str">
        <f t="shared" ref="ZA6" ca="1" si="1343">IF(YK6&lt;&gt;"",SUMPRODUCT((YV4:YV8=YV6)*(YQ4:YQ8=YQ6)*(YO4:YO8=YO6)*(YS4:YS8=YS6)*(YT4:YT8&gt;YT6)),"")</f>
        <v/>
      </c>
      <c r="ZB6" s="321" t="str">
        <f t="shared" ref="ZB6" ca="1" si="1344">IF(YK6&lt;&gt;"",SUMPRODUCT((YV4:YV8=YV6)*(YQ4:YQ8=YQ6)*(YO4:YO8=YO6)*(YS4:YS8=YS6)*(YT4:YT8=YT6)*(YU4:YU8&gt;YU6)),"")</f>
        <v/>
      </c>
      <c r="ZC6" s="321" t="str">
        <f ca="1">IF(YK6&lt;&gt;"",IF(ZC46&lt;&gt;"",IF(YJ43=3,ZC46,ZC46+YJ43),SUM(YW6:ZB6)),"")</f>
        <v/>
      </c>
      <c r="ZD6" s="321" t="str">
        <f t="shared" ref="ZD6" ca="1" si="1345">IF(YK6&lt;&gt;"",INDEX(YK4:YK8,MATCH(3,ZC4:ZC8,0),0),"")</f>
        <v/>
      </c>
      <c r="ZE6" s="321" t="str">
        <f t="shared" ca="1" si="774"/>
        <v/>
      </c>
      <c r="ZF6" s="321">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21">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21">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21">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21">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21">
        <f t="shared" ca="1" si="780"/>
        <v>1000</v>
      </c>
      <c r="ZL6" s="321" t="str">
        <f t="shared" ca="1" si="781"/>
        <v/>
      </c>
      <c r="ZM6" s="321" t="str">
        <f t="shared" ref="ZM6" ca="1" si="1351">IF(ZE6&lt;&gt;"",VLOOKUP(ZE6,XR4:XX40,7,FALSE),"")</f>
        <v/>
      </c>
      <c r="ZN6" s="321" t="str">
        <f t="shared" ref="ZN6" ca="1" si="1352">IF(ZE6&lt;&gt;"",VLOOKUP(ZE6,XR4:XX40,5,FALSE),"")</f>
        <v/>
      </c>
      <c r="ZO6" s="321" t="str">
        <f t="shared" ref="ZO6" ca="1" si="1353">IF(ZE6&lt;&gt;"",VLOOKUP(ZE6,XR4:XZ40,9,FALSE),"")</f>
        <v/>
      </c>
      <c r="ZP6" s="321" t="str">
        <f t="shared" ca="1" si="785"/>
        <v/>
      </c>
      <c r="ZQ6" s="321" t="str">
        <f t="shared" ref="ZQ6" ca="1" si="1354">IF(ZE6&lt;&gt;"",RANK(ZP6,ZP4:ZP8),"")</f>
        <v/>
      </c>
      <c r="ZR6" s="321" t="str">
        <f t="shared" ref="ZR6" ca="1" si="1355">IF(ZE6&lt;&gt;"",SUMPRODUCT((ZP4:ZP8=ZP6)*(ZK4:ZK8&gt;ZK6)),"")</f>
        <v/>
      </c>
      <c r="ZS6" s="321" t="str">
        <f t="shared" ref="ZS6" ca="1" si="1356">IF(ZE6&lt;&gt;"",SUMPRODUCT((ZP4:ZP8=ZP6)*(ZK4:ZK8=ZK6)*(ZI4:ZI8&gt;ZI6)),"")</f>
        <v/>
      </c>
      <c r="ZT6" s="321" t="str">
        <f t="shared" ref="ZT6" ca="1" si="1357">IF(ZE6&lt;&gt;"",SUMPRODUCT((ZP4:ZP8=ZP6)*(ZK4:ZK8=ZK6)*(ZI4:ZI8=ZI6)*(ZM4:ZM8&gt;ZM6)),"")</f>
        <v/>
      </c>
      <c r="ZU6" s="321" t="str">
        <f t="shared" ref="ZU6" ca="1" si="1358">IF(ZE6&lt;&gt;"",SUMPRODUCT((ZP4:ZP8=ZP6)*(ZK4:ZK8=ZK6)*(ZI4:ZI8=ZI6)*(ZM4:ZM8=ZM6)*(ZN4:ZN8&gt;ZN6)),"")</f>
        <v/>
      </c>
      <c r="ZV6" s="321" t="str">
        <f t="shared" ref="ZV6" ca="1" si="1359">IF(ZE6&lt;&gt;"",SUMPRODUCT((ZP4:ZP8=ZP6)*(ZK4:ZK8=ZK6)*(ZI4:ZI8=ZI6)*(ZM4:ZM8=ZM6)*(ZN4:ZN8=ZN6)*(ZO4:ZO8&gt;ZO6)),"")</f>
        <v/>
      </c>
      <c r="ZW6" s="321" t="str">
        <f ca="1">IF(ZE6&lt;&gt;"",IF(ZW46&lt;&gt;"",IF(ZD43=3,ZW46,ZW46+ZD43),SUM(ZQ6:ZV6)+1),"")</f>
        <v/>
      </c>
      <c r="ZX6" s="321" t="str">
        <f t="shared" ref="ZX6" ca="1" si="1360">IF(ZE6&lt;&gt;"",INDEX(ZE5:ZE8,MATCH(3,ZW5:ZW8,0),0),"")</f>
        <v/>
      </c>
      <c r="ZY6" s="321" t="str">
        <f t="shared" ref="ZY6:ZY7" ca="1" si="1361">IF(YH4&lt;&gt;"",YH4,"")</f>
        <v>Scotland</v>
      </c>
      <c r="ZZ6" s="321">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21">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21">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21">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21">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21">
        <f t="shared" ref="AAE6:AAE7" ca="1" si="1367">AAC6-AAD6+1000</f>
        <v>1000</v>
      </c>
      <c r="AAF6" s="321">
        <f t="shared" ref="AAF6:AAF7" ca="1" si="1368">IF(ZY6&lt;&gt;"",ZZ6*3+AAA6*1,"")</f>
        <v>1</v>
      </c>
      <c r="AAG6" s="321">
        <f t="shared" ref="AAG6" ca="1" si="1369">IF(ZY6&lt;&gt;"",VLOOKUP(ZY6,XR4:XX40,7,FALSE),"")</f>
        <v>997</v>
      </c>
      <c r="AAH6" s="321">
        <f t="shared" ref="AAH6" ca="1" si="1370">IF(ZY6&lt;&gt;"",VLOOKUP(ZY6,XR4:XX40,5,FALSE),"")</f>
        <v>2</v>
      </c>
      <c r="AAI6" s="321">
        <f t="shared" ref="AAI6" ca="1" si="1371">IF(ZY6&lt;&gt;"",VLOOKUP(ZY6,XR4:XZ40,9,FALSE),"")</f>
        <v>43</v>
      </c>
      <c r="AAJ6" s="321">
        <f t="shared" ref="AAJ6:AAJ7" ca="1" si="1372">AAF6</f>
        <v>1</v>
      </c>
      <c r="AAK6" s="321">
        <f t="shared" ref="AAK6" ca="1" si="1373">IF(ZY6&lt;&gt;"",RANK(AAJ6,AAJ4:AAJ8),"")</f>
        <v>1</v>
      </c>
      <c r="AAL6" s="321">
        <f t="shared" ref="AAL6" ca="1" si="1374">IF(ZY6&lt;&gt;"",SUMPRODUCT((AAJ4:AAJ8=AAJ6)*(AAE4:AAE8&gt;AAE6)),"")</f>
        <v>0</v>
      </c>
      <c r="AAM6" s="321">
        <f t="shared" ref="AAM6" ca="1" si="1375">IF(ZY6&lt;&gt;"",SUMPRODUCT((AAJ4:AAJ8=AAJ6)*(AAE4:AAE8=AAE6)*(AAC4:AAC8&gt;AAC6)),"")</f>
        <v>0</v>
      </c>
      <c r="AAN6" s="321">
        <f t="shared" ref="AAN6" ca="1" si="1376">IF(ZY6&lt;&gt;"",SUMPRODUCT((AAJ4:AAJ8=AAJ6)*(AAE4:AAE8=AAE6)*(AAC4:AAC8=AAC6)*(AAG4:AAG8&gt;AAG6)),"")</f>
        <v>0</v>
      </c>
      <c r="AAO6" s="321">
        <f t="shared" ref="AAO6" ca="1" si="1377">IF(ZY6&lt;&gt;"",SUMPRODUCT((AAJ4:AAJ8=AAJ6)*(AAE4:AAE8=AAE6)*(AAC4:AAC8=AAC6)*(AAG4:AAG8=AAG6)*(AAH4:AAH8&gt;AAH6)),"")</f>
        <v>0</v>
      </c>
      <c r="AAP6" s="321">
        <f t="shared" ref="AAP6" ca="1" si="1378">IF(ZY6&lt;&gt;"",SUMPRODUCT((AAJ4:AAJ8=AAJ6)*(AAE4:AAE8=AAE6)*(AAC4:AAC8=AAC6)*(AAG4:AAG8=AAG6)*(AAH4:AAH8=AAH6)*(AAI4:AAI8&gt;AAI6)),"")</f>
        <v>0</v>
      </c>
      <c r="AAQ6" s="321">
        <f t="shared" ref="AAQ6:AAQ7" ca="1" si="1379">IF(ZY6&lt;&gt;"",SUM(AAK6:AAP6)+2,"")</f>
        <v>3</v>
      </c>
      <c r="AAR6" s="321" t="str">
        <f t="shared" ref="AAR6" ca="1" si="1380">IF(ZY6&lt;&gt;"",INDEX(ZY6:ZY8,MATCH(3,AAQ6:AAQ8,0),0),"")</f>
        <v>Scotland</v>
      </c>
      <c r="AAS6" s="321"/>
      <c r="AAT6" s="321"/>
      <c r="AAU6" s="321"/>
      <c r="AAV6" s="321"/>
      <c r="AAW6" s="321"/>
      <c r="AAX6" s="321"/>
      <c r="AAY6" s="321"/>
      <c r="AAZ6" s="321"/>
      <c r="ABA6" s="321"/>
      <c r="ABB6" s="321"/>
      <c r="ABC6" s="321"/>
      <c r="ABD6" s="321"/>
      <c r="ABE6" s="321"/>
      <c r="ABF6" s="321"/>
      <c r="ABG6" s="321"/>
      <c r="ABH6" s="321"/>
      <c r="ABI6" s="321"/>
      <c r="ABJ6" s="321"/>
      <c r="ABK6" s="321"/>
      <c r="ABL6" s="321"/>
      <c r="ABM6" s="321" t="str">
        <f t="shared" ref="ABM6" ca="1" si="1381">IF(AAR6&lt;&gt;"",AAR6,IF(ZX6&lt;&gt;"",ZX6,IF(ZD6&lt;&gt;"",ZD6,YD6)))</f>
        <v>Scotland</v>
      </c>
      <c r="ABN6" s="321">
        <v>3</v>
      </c>
      <c r="ABO6" s="321">
        <v>4</v>
      </c>
      <c r="ABP6" s="321" t="str">
        <f t="shared" si="50"/>
        <v>Italy</v>
      </c>
      <c r="ABQ6" s="324">
        <f ca="1">IF(OFFSET('Player Game Board'!P13,0,ABQ1)&lt;&gt;"",OFFSET('Player Game Board'!P13,0,ABQ1),0)</f>
        <v>2</v>
      </c>
      <c r="ABR6" s="324">
        <f ca="1">IF(OFFSET('Player Game Board'!Q13,0,ABQ1)&lt;&gt;"",OFFSET('Player Game Board'!Q13,0,ABQ1),0)</f>
        <v>0</v>
      </c>
      <c r="ABS6" s="321" t="str">
        <f t="shared" si="51"/>
        <v>Albania</v>
      </c>
      <c r="ABT6" s="321" t="str">
        <f ca="1">IF(AND(OFFSET('Player Game Board'!P13,0,ABQ1)&lt;&gt;"",OFFSET('Player Game Board'!Q13,0,ABQ1)&lt;&gt;""),IF(ABQ6&gt;ABR6,"W",IF(ABQ6=ABR6,"D","L")),"")</f>
        <v>W</v>
      </c>
      <c r="ABU6" s="321" t="str">
        <f t="shared" ca="1" si="52"/>
        <v>L</v>
      </c>
      <c r="ABV6" s="321"/>
      <c r="ABW6" s="321"/>
      <c r="ABX6" s="321" t="str">
        <f t="shared" ref="ABX6" ca="1" si="1382">VLOOKUP(3,XQ25:XR28,2,FALSE)</f>
        <v>Poland</v>
      </c>
      <c r="ABY6" s="322">
        <f t="shared" ref="ABY6" ca="1" si="1383">VLOOKUP(ABX6,XR4:XW40,2,FALSE)</f>
        <v>0</v>
      </c>
      <c r="ABZ6" s="322">
        <f t="shared" ref="ABZ6" ca="1" si="1384">VLOOKUP(ABX6,XR4:XW40,3,FALSE)</f>
        <v>2</v>
      </c>
      <c r="ACA6" s="322">
        <f t="shared" ref="ACA6" ca="1" si="1385">VLOOKUP(ABX6,XR4:XW40,4,FALSE)</f>
        <v>1</v>
      </c>
      <c r="ACB6" s="322">
        <f t="shared" ref="ACB6" ca="1" si="1386">VLOOKUP(ABX6,XR4:XW40,5,FALSE)</f>
        <v>3</v>
      </c>
      <c r="ACC6" s="322">
        <f t="shared" ref="ACC6" ca="1" si="1387">VLOOKUP(ABX6,XR4:XW40,6,FALSE)</f>
        <v>5</v>
      </c>
      <c r="ACD6" s="322">
        <f t="shared" ca="1" si="59"/>
        <v>998</v>
      </c>
      <c r="ACE6" s="322">
        <f t="shared" ca="1" si="60"/>
        <v>2</v>
      </c>
      <c r="ACF6" s="321">
        <f ca="1">VLOOKUP(ABX6,B4:J40,9,FALSE)</f>
        <v>1</v>
      </c>
      <c r="ACG6" s="321">
        <f t="shared" ref="ACG6" ca="1" si="1388">RANK(ACE6,ACE3:ACE8)</f>
        <v>3</v>
      </c>
      <c r="ACH6" s="321">
        <f t="shared" ref="ACH6" ca="1" si="1389">SUMPRODUCT((ACG3:ACG8=ACG6)*(ACD3:ACD8&gt;ACD6))</f>
        <v>0</v>
      </c>
      <c r="ACI6" s="321">
        <f t="shared" ref="ACI6" ca="1" si="1390">SUMPRODUCT((ACG3:ACG8=ACG6)*(ACD3:ACD8=ACD6)*(ACB3:ACB8&gt;ACB6))</f>
        <v>0</v>
      </c>
      <c r="ACJ6" s="321">
        <f t="shared" ref="ACJ6" ca="1" si="1391">SUMPRODUCT((ACG3:ACG8=ACG6)*(ACD3:ACD8=ACD6)*(ACB3:ACB8=ACB6)*(ACF3:ACF8&gt;ACF6))</f>
        <v>1</v>
      </c>
      <c r="ACK6" s="321">
        <f t="shared" ca="1" si="65"/>
        <v>4</v>
      </c>
      <c r="ACL6" s="321" t="s">
        <v>13</v>
      </c>
      <c r="ACM6" s="321">
        <v>4</v>
      </c>
      <c r="ACN6" s="321"/>
      <c r="ACO6" s="321">
        <f t="shared" ref="ACO6" ca="1" si="1392">VLOOKUP(ACP6,AGK4:AGL8,2,FALSE)</f>
        <v>3</v>
      </c>
      <c r="ACP6" s="321" t="str">
        <f t="shared" si="318"/>
        <v>Hungary</v>
      </c>
      <c r="ACQ6" s="321">
        <f t="shared" ref="ACQ6" ca="1" si="1393">SUMPRODUCT((AGN3:AGN42=ACP6)*(AGR3:AGR42="W"))+SUMPRODUCT((AGQ3:AGQ42=ACP6)*(AGS3:AGS42="W"))</f>
        <v>0</v>
      </c>
      <c r="ACR6" s="321">
        <f t="shared" ref="ACR6" ca="1" si="1394">SUMPRODUCT((AGN3:AGN42=ACP6)*(AGR3:AGR42="D"))+SUMPRODUCT((AGQ3:AGQ42=ACP6)*(AGS3:AGS42="D"))</f>
        <v>2</v>
      </c>
      <c r="ACS6" s="321">
        <f t="shared" ref="ACS6" ca="1" si="1395">SUMPRODUCT((AGN3:AGN42=ACP6)*(AGR3:AGR42="L"))+SUMPRODUCT((AGQ3:AGQ42=ACP6)*(AGS3:AGS42="L"))</f>
        <v>1</v>
      </c>
      <c r="ACT6" s="321">
        <f t="shared" ref="ACT6" ca="1" si="1396">SUMIF(AGN3:AGN60,ACP6,AGO3:AGO60)+SUMIF(AGQ3:AGQ60,ACP6,AGP3:AGP60)</f>
        <v>2</v>
      </c>
      <c r="ACU6" s="321">
        <f t="shared" ref="ACU6" ca="1" si="1397">SUMIF(AGQ3:AGQ60,ACP6,AGO3:AGO60)+SUMIF(AGN3:AGN60,ACP6,AGP3:AGP60)</f>
        <v>3</v>
      </c>
      <c r="ACV6" s="321">
        <f t="shared" ca="1" si="324"/>
        <v>999</v>
      </c>
      <c r="ACW6" s="321">
        <f t="shared" ca="1" si="325"/>
        <v>2</v>
      </c>
      <c r="ACX6" s="321">
        <f t="shared" si="810"/>
        <v>48</v>
      </c>
      <c r="ACY6" s="321">
        <f t="shared" ref="ACY6" ca="1" si="1398">IF(COUNTIF(ACW4:ACW8,4)&lt;&gt;4,RANK(ACW6,ACW4:ACW8),ACW46)</f>
        <v>3</v>
      </c>
      <c r="ACZ6" s="321"/>
      <c r="ADA6" s="321">
        <f t="shared" ref="ADA6" ca="1" si="1399">SUMPRODUCT((ACY4:ACY7=ACY6)*(ACX4:ACX7&lt;ACX6))+ACY6</f>
        <v>3</v>
      </c>
      <c r="ADB6" s="321" t="str">
        <f t="shared" ref="ADB6" ca="1" si="1400">INDEX(ACP4:ACP8,MATCH(3,ADA4:ADA8,0),0)</f>
        <v>Hungary</v>
      </c>
      <c r="ADC6" s="321">
        <f t="shared" ref="ADC6" ca="1" si="1401">INDEX(ACY4:ACY8,MATCH(ADB6,ACP4:ACP8,0),0)</f>
        <v>3</v>
      </c>
      <c r="ADD6" s="321" t="str">
        <f t="shared" ref="ADD6:ADD7" ca="1" si="1402">IF(AND(ADD5&lt;&gt;"",ADC6=1),ADB6,"")</f>
        <v/>
      </c>
      <c r="ADE6" s="321" t="str">
        <f t="shared" ref="ADE6:ADE7" ca="1" si="1403">IF(AND(ADE5&lt;&gt;"",ADC7=2),ADB7,"")</f>
        <v/>
      </c>
      <c r="ADF6" s="321" t="str">
        <f t="shared" ref="ADF6" ca="1" si="1404">IF(AND(ADF5&lt;&gt;"",ADC8=3),ADB8,"")</f>
        <v/>
      </c>
      <c r="ADG6" s="321"/>
      <c r="ADH6" s="321"/>
      <c r="ADI6" s="321" t="str">
        <f t="shared" ca="1" si="334"/>
        <v/>
      </c>
      <c r="ADJ6" s="321">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21">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21">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21">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21">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21">
        <f t="shared" ca="1" si="340"/>
        <v>1000</v>
      </c>
      <c r="ADP6" s="321" t="str">
        <f t="shared" ca="1" si="341"/>
        <v/>
      </c>
      <c r="ADQ6" s="321" t="str">
        <f t="shared" ref="ADQ6" ca="1" si="1410">IF(ADI6&lt;&gt;"",VLOOKUP(ADI6,ACP4:ACV40,7,FALSE),"")</f>
        <v/>
      </c>
      <c r="ADR6" s="321" t="str">
        <f t="shared" ref="ADR6" ca="1" si="1411">IF(ADI6&lt;&gt;"",VLOOKUP(ADI6,ACP4:ACV40,5,FALSE),"")</f>
        <v/>
      </c>
      <c r="ADS6" s="321" t="str">
        <f t="shared" ref="ADS6" ca="1" si="1412">IF(ADI6&lt;&gt;"",VLOOKUP(ADI6,ACP4:ACX40,9,FALSE),"")</f>
        <v/>
      </c>
      <c r="ADT6" s="321" t="str">
        <f t="shared" ca="1" si="345"/>
        <v/>
      </c>
      <c r="ADU6" s="321" t="str">
        <f t="shared" ref="ADU6" ca="1" si="1413">IF(ADI6&lt;&gt;"",RANK(ADT6,ADT4:ADT8),"")</f>
        <v/>
      </c>
      <c r="ADV6" s="321" t="str">
        <f t="shared" ref="ADV6" ca="1" si="1414">IF(ADI6&lt;&gt;"",SUMPRODUCT((ADT4:ADT8=ADT6)*(ADO4:ADO8&gt;ADO6)),"")</f>
        <v/>
      </c>
      <c r="ADW6" s="321" t="str">
        <f t="shared" ref="ADW6" ca="1" si="1415">IF(ADI6&lt;&gt;"",SUMPRODUCT((ADT4:ADT8=ADT6)*(ADO4:ADO8=ADO6)*(ADM4:ADM8&gt;ADM6)),"")</f>
        <v/>
      </c>
      <c r="ADX6" s="321" t="str">
        <f t="shared" ref="ADX6" ca="1" si="1416">IF(ADI6&lt;&gt;"",SUMPRODUCT((ADT4:ADT8=ADT6)*(ADO4:ADO8=ADO6)*(ADM4:ADM8=ADM6)*(ADQ4:ADQ8&gt;ADQ6)),"")</f>
        <v/>
      </c>
      <c r="ADY6" s="321" t="str">
        <f t="shared" ref="ADY6" ca="1" si="1417">IF(ADI6&lt;&gt;"",SUMPRODUCT((ADT4:ADT8=ADT6)*(ADO4:ADO8=ADO6)*(ADM4:ADM8=ADM6)*(ADQ4:ADQ8=ADQ6)*(ADR4:ADR8&gt;ADR6)),"")</f>
        <v/>
      </c>
      <c r="ADZ6" s="321" t="str">
        <f t="shared" ref="ADZ6" ca="1" si="1418">IF(ADI6&lt;&gt;"",SUMPRODUCT((ADT4:ADT8=ADT6)*(ADO4:ADO8=ADO6)*(ADM4:ADM8=ADM6)*(ADQ4:ADQ8=ADQ6)*(ADR4:ADR8=ADR6)*(ADS4:ADS8&gt;ADS6)),"")</f>
        <v/>
      </c>
      <c r="AEA6" s="321" t="str">
        <f ca="1">IF(ADI6&lt;&gt;"",IF(AEA46&lt;&gt;"",IF(ADH43=3,AEA46,AEA46+ADH43),SUM(ADU6:ADZ6)),"")</f>
        <v/>
      </c>
      <c r="AEB6" s="321" t="str">
        <f t="shared" ref="AEB6" ca="1" si="1419">IF(ADI6&lt;&gt;"",INDEX(ADI4:ADI8,MATCH(3,AEA4:AEA8,0),0),"")</f>
        <v/>
      </c>
      <c r="AEC6" s="321" t="str">
        <f t="shared" ca="1" si="834"/>
        <v/>
      </c>
      <c r="AED6" s="321">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21">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21">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21">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21">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21">
        <f t="shared" ca="1" si="840"/>
        <v>1000</v>
      </c>
      <c r="AEJ6" s="321" t="str">
        <f t="shared" ca="1" si="841"/>
        <v/>
      </c>
      <c r="AEK6" s="321" t="str">
        <f t="shared" ref="AEK6" ca="1" si="1425">IF(AEC6&lt;&gt;"",VLOOKUP(AEC6,ACP4:ACV40,7,FALSE),"")</f>
        <v/>
      </c>
      <c r="AEL6" s="321" t="str">
        <f t="shared" ref="AEL6" ca="1" si="1426">IF(AEC6&lt;&gt;"",VLOOKUP(AEC6,ACP4:ACV40,5,FALSE),"")</f>
        <v/>
      </c>
      <c r="AEM6" s="321" t="str">
        <f t="shared" ref="AEM6" ca="1" si="1427">IF(AEC6&lt;&gt;"",VLOOKUP(AEC6,ACP4:ACX40,9,FALSE),"")</f>
        <v/>
      </c>
      <c r="AEN6" s="321" t="str">
        <f t="shared" ca="1" si="845"/>
        <v/>
      </c>
      <c r="AEO6" s="321" t="str">
        <f t="shared" ref="AEO6" ca="1" si="1428">IF(AEC6&lt;&gt;"",RANK(AEN6,AEN4:AEN8),"")</f>
        <v/>
      </c>
      <c r="AEP6" s="321" t="str">
        <f t="shared" ref="AEP6" ca="1" si="1429">IF(AEC6&lt;&gt;"",SUMPRODUCT((AEN4:AEN8=AEN6)*(AEI4:AEI8&gt;AEI6)),"")</f>
        <v/>
      </c>
      <c r="AEQ6" s="321" t="str">
        <f t="shared" ref="AEQ6" ca="1" si="1430">IF(AEC6&lt;&gt;"",SUMPRODUCT((AEN4:AEN8=AEN6)*(AEI4:AEI8=AEI6)*(AEG4:AEG8&gt;AEG6)),"")</f>
        <v/>
      </c>
      <c r="AER6" s="321" t="str">
        <f t="shared" ref="AER6" ca="1" si="1431">IF(AEC6&lt;&gt;"",SUMPRODUCT((AEN4:AEN8=AEN6)*(AEI4:AEI8=AEI6)*(AEG4:AEG8=AEG6)*(AEK4:AEK8&gt;AEK6)),"")</f>
        <v/>
      </c>
      <c r="AES6" s="321" t="str">
        <f t="shared" ref="AES6" ca="1" si="1432">IF(AEC6&lt;&gt;"",SUMPRODUCT((AEN4:AEN8=AEN6)*(AEI4:AEI8=AEI6)*(AEG4:AEG8=AEG6)*(AEK4:AEK8=AEK6)*(AEL4:AEL8&gt;AEL6)),"")</f>
        <v/>
      </c>
      <c r="AET6" s="321" t="str">
        <f t="shared" ref="AET6" ca="1" si="1433">IF(AEC6&lt;&gt;"",SUMPRODUCT((AEN4:AEN8=AEN6)*(AEI4:AEI8=AEI6)*(AEG4:AEG8=AEG6)*(AEK4:AEK8=AEK6)*(AEL4:AEL8=AEL6)*(AEM4:AEM8&gt;AEM6)),"")</f>
        <v/>
      </c>
      <c r="AEU6" s="321" t="str">
        <f ca="1">IF(AEC6&lt;&gt;"",IF(AEU46&lt;&gt;"",IF(AEB43=3,AEU46,AEU46+AEB43),SUM(AEO6:AET6)+1),"")</f>
        <v/>
      </c>
      <c r="AEV6" s="321" t="str">
        <f t="shared" ref="AEV6" ca="1" si="1434">IF(AEC6&lt;&gt;"",INDEX(AEC5:AEC8,MATCH(3,AEU5:AEU8,0),0),"")</f>
        <v/>
      </c>
      <c r="AEW6" s="321" t="str">
        <f t="shared" ref="AEW6:AEW7" ca="1" si="1435">IF(ADF4&lt;&gt;"",ADF4,"")</f>
        <v/>
      </c>
      <c r="AEX6" s="321">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21">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21">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21">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21">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21">
        <f t="shared" ref="AFC6:AFC7" ca="1" si="1441">AFA6-AFB6+1000</f>
        <v>1000</v>
      </c>
      <c r="AFD6" s="321" t="str">
        <f t="shared" ref="AFD6:AFD7" ca="1" si="1442">IF(AEW6&lt;&gt;"",AEX6*3+AEY6*1,"")</f>
        <v/>
      </c>
      <c r="AFE6" s="321" t="str">
        <f t="shared" ref="AFE6" ca="1" si="1443">IF(AEW6&lt;&gt;"",VLOOKUP(AEW6,ACP4:ACV40,7,FALSE),"")</f>
        <v/>
      </c>
      <c r="AFF6" s="321" t="str">
        <f t="shared" ref="AFF6" ca="1" si="1444">IF(AEW6&lt;&gt;"",VLOOKUP(AEW6,ACP4:ACV40,5,FALSE),"")</f>
        <v/>
      </c>
      <c r="AFG6" s="321" t="str">
        <f t="shared" ref="AFG6" ca="1" si="1445">IF(AEW6&lt;&gt;"",VLOOKUP(AEW6,ACP4:ACX40,9,FALSE),"")</f>
        <v/>
      </c>
      <c r="AFH6" s="321" t="str">
        <f t="shared" ref="AFH6:AFH7" ca="1" si="1446">AFD6</f>
        <v/>
      </c>
      <c r="AFI6" s="321" t="str">
        <f t="shared" ref="AFI6" ca="1" si="1447">IF(AEW6&lt;&gt;"",RANK(AFH6,AFH4:AFH8),"")</f>
        <v/>
      </c>
      <c r="AFJ6" s="321" t="str">
        <f t="shared" ref="AFJ6" ca="1" si="1448">IF(AEW6&lt;&gt;"",SUMPRODUCT((AFH4:AFH8=AFH6)*(AFC4:AFC8&gt;AFC6)),"")</f>
        <v/>
      </c>
      <c r="AFK6" s="321" t="str">
        <f t="shared" ref="AFK6" ca="1" si="1449">IF(AEW6&lt;&gt;"",SUMPRODUCT((AFH4:AFH8=AFH6)*(AFC4:AFC8=AFC6)*(AFA4:AFA8&gt;AFA6)),"")</f>
        <v/>
      </c>
      <c r="AFL6" s="321" t="str">
        <f t="shared" ref="AFL6" ca="1" si="1450">IF(AEW6&lt;&gt;"",SUMPRODUCT((AFH4:AFH8=AFH6)*(AFC4:AFC8=AFC6)*(AFA4:AFA8=AFA6)*(AFE4:AFE8&gt;AFE6)),"")</f>
        <v/>
      </c>
      <c r="AFM6" s="321" t="str">
        <f t="shared" ref="AFM6" ca="1" si="1451">IF(AEW6&lt;&gt;"",SUMPRODUCT((AFH4:AFH8=AFH6)*(AFC4:AFC8=AFC6)*(AFA4:AFA8=AFA6)*(AFE4:AFE8=AFE6)*(AFF4:AFF8&gt;AFF6)),"")</f>
        <v/>
      </c>
      <c r="AFN6" s="321" t="str">
        <f t="shared" ref="AFN6" ca="1" si="1452">IF(AEW6&lt;&gt;"",SUMPRODUCT((AFH4:AFH8=AFH6)*(AFC4:AFC8=AFC6)*(AFA4:AFA8=AFA6)*(AFE4:AFE8=AFE6)*(AFF4:AFF8=AFF6)*(AFG4:AFG8&gt;AFG6)),"")</f>
        <v/>
      </c>
      <c r="AFO6" s="321" t="str">
        <f t="shared" ref="AFO6:AFO7" ca="1" si="1453">IF(AEW6&lt;&gt;"",SUM(AFI6:AFN6)+2,"")</f>
        <v/>
      </c>
      <c r="AFP6" s="321" t="str">
        <f t="shared" ref="AFP6" ca="1" si="1454">IF(AEW6&lt;&gt;"",INDEX(AEW6:AEW8,MATCH(3,AFO6:AFO8,0),0),"")</f>
        <v/>
      </c>
      <c r="AFQ6" s="321"/>
      <c r="AFR6" s="321"/>
      <c r="AFS6" s="321"/>
      <c r="AFT6" s="321"/>
      <c r="AFU6" s="321"/>
      <c r="AFV6" s="321"/>
      <c r="AFW6" s="321"/>
      <c r="AFX6" s="321"/>
      <c r="AFY6" s="321"/>
      <c r="AFZ6" s="321"/>
      <c r="AGA6" s="321"/>
      <c r="AGB6" s="321"/>
      <c r="AGC6" s="321"/>
      <c r="AGD6" s="321"/>
      <c r="AGE6" s="321"/>
      <c r="AGF6" s="321"/>
      <c r="AGG6" s="321"/>
      <c r="AGH6" s="321"/>
      <c r="AGI6" s="321"/>
      <c r="AGJ6" s="321"/>
      <c r="AGK6" s="321" t="str">
        <f t="shared" ref="AGK6" ca="1" si="1455">IF(AFP6&lt;&gt;"",AFP6,IF(AEV6&lt;&gt;"",AEV6,IF(AEB6&lt;&gt;"",AEB6,ADB6)))</f>
        <v>Hungary</v>
      </c>
      <c r="AGL6" s="321">
        <v>3</v>
      </c>
      <c r="AGM6" s="321">
        <v>4</v>
      </c>
      <c r="AGN6" s="321" t="str">
        <f t="shared" si="66"/>
        <v>Italy</v>
      </c>
      <c r="AGO6" s="324">
        <f ca="1">IF(OFFSET('Player Game Board'!P13,0,AGO1)&lt;&gt;"",OFFSET('Player Game Board'!P13,0,AGO1),0)</f>
        <v>1</v>
      </c>
      <c r="AGP6" s="324">
        <f ca="1">IF(OFFSET('Player Game Board'!Q13,0,AGO1)&lt;&gt;"",OFFSET('Player Game Board'!Q13,0,AGO1),0)</f>
        <v>0</v>
      </c>
      <c r="AGQ6" s="321" t="str">
        <f t="shared" si="67"/>
        <v>Albania</v>
      </c>
      <c r="AGR6" s="321" t="str">
        <f ca="1">IF(AND(OFFSET('Player Game Board'!P13,0,AGO1)&lt;&gt;"",OFFSET('Player Game Board'!Q13,0,AGO1)&lt;&gt;""),IF(AGO6&gt;AGP6,"W",IF(AGO6=AGP6,"D","L")),"")</f>
        <v>W</v>
      </c>
      <c r="AGS6" s="321" t="str">
        <f t="shared" ca="1" si="68"/>
        <v>L</v>
      </c>
      <c r="AGT6" s="321"/>
      <c r="AGU6" s="321"/>
      <c r="AGV6" s="321" t="str">
        <f t="shared" ref="AGV6" ca="1" si="1456">VLOOKUP(3,ACO25:ACP28,2,FALSE)</f>
        <v>Poland</v>
      </c>
      <c r="AGW6" s="322">
        <f t="shared" ref="AGW6" ca="1" si="1457">VLOOKUP(AGV6,ACP4:ACU40,2,FALSE)</f>
        <v>1</v>
      </c>
      <c r="AGX6" s="322">
        <f t="shared" ref="AGX6" ca="1" si="1458">VLOOKUP(AGV6,ACP4:ACU40,3,FALSE)</f>
        <v>0</v>
      </c>
      <c r="AGY6" s="322">
        <f t="shared" ref="AGY6" ca="1" si="1459">VLOOKUP(AGV6,ACP4:ACU40,4,FALSE)</f>
        <v>2</v>
      </c>
      <c r="AGZ6" s="322">
        <f t="shared" ref="AGZ6" ca="1" si="1460">VLOOKUP(AGV6,ACP4:ACU40,5,FALSE)</f>
        <v>5</v>
      </c>
      <c r="AHA6" s="322">
        <f t="shared" ref="AHA6" ca="1" si="1461">VLOOKUP(AGV6,ACP4:ACU40,6,FALSE)</f>
        <v>6</v>
      </c>
      <c r="AHB6" s="322">
        <f t="shared" ca="1" si="75"/>
        <v>999</v>
      </c>
      <c r="AHC6" s="322">
        <f t="shared" ca="1" si="76"/>
        <v>3</v>
      </c>
      <c r="AHD6" s="321">
        <f ca="1">VLOOKUP(AGV6,B4:J40,9,FALSE)</f>
        <v>1</v>
      </c>
      <c r="AHE6" s="321">
        <f t="shared" ref="AHE6" ca="1" si="1462">RANK(AHC6,AHC3:AHC8)</f>
        <v>2</v>
      </c>
      <c r="AHF6" s="321">
        <f t="shared" ref="AHF6" ca="1" si="1463">SUMPRODUCT((AHE3:AHE8=AHE6)*(AHB3:AHB8&gt;AHB6))</f>
        <v>1</v>
      </c>
      <c r="AHG6" s="321">
        <f t="shared" ref="AHG6" ca="1" si="1464">SUMPRODUCT((AHE3:AHE8=AHE6)*(AHB3:AHB8=AHB6)*(AGZ3:AGZ8&gt;AGZ6))</f>
        <v>0</v>
      </c>
      <c r="AHH6" s="321">
        <f t="shared" ref="AHH6" ca="1" si="1465">SUMPRODUCT((AHE3:AHE8=AHE6)*(AHB3:AHB8=AHB6)*(AGZ3:AGZ8=AGZ6)*(AHD3:AHD8&gt;AHD6))</f>
        <v>0</v>
      </c>
      <c r="AHI6" s="321">
        <f t="shared" ca="1" si="81"/>
        <v>3</v>
      </c>
      <c r="AHJ6" s="321" t="s">
        <v>13</v>
      </c>
      <c r="AHK6" s="321">
        <v>4</v>
      </c>
      <c r="AHL6" s="321"/>
      <c r="AHM6" s="321">
        <f t="shared" ref="AHM6" ca="1" si="1466">VLOOKUP(AHN6,ALI4:ALJ8,2,FALSE)</f>
        <v>4</v>
      </c>
      <c r="AHN6" s="321" t="str">
        <f t="shared" si="365"/>
        <v>Hungary</v>
      </c>
      <c r="AHO6" s="321">
        <f t="shared" ref="AHO6" ca="1" si="1467">SUMPRODUCT((ALL3:ALL42=AHN6)*(ALP3:ALP42="W"))+SUMPRODUCT((ALO3:ALO42=AHN6)*(ALQ3:ALQ42="W"))</f>
        <v>0</v>
      </c>
      <c r="AHP6" s="321">
        <f t="shared" ref="AHP6" ca="1" si="1468">SUMPRODUCT((ALL3:ALL42=AHN6)*(ALP3:ALP42="D"))+SUMPRODUCT((ALO3:ALO42=AHN6)*(ALQ3:ALQ42="D"))</f>
        <v>1</v>
      </c>
      <c r="AHQ6" s="321">
        <f t="shared" ref="AHQ6" ca="1" si="1469">SUMPRODUCT((ALL3:ALL42=AHN6)*(ALP3:ALP42="L"))+SUMPRODUCT((ALO3:ALO42=AHN6)*(ALQ3:ALQ42="L"))</f>
        <v>2</v>
      </c>
      <c r="AHR6" s="321">
        <f t="shared" ref="AHR6" ca="1" si="1470">SUMIF(ALL3:ALL60,AHN6,ALM3:ALM60)+SUMIF(ALO3:ALO60,AHN6,ALN3:ALN60)</f>
        <v>1</v>
      </c>
      <c r="AHS6" s="321">
        <f t="shared" ref="AHS6" ca="1" si="1471">SUMIF(ALO3:ALO60,AHN6,ALM3:ALM60)+SUMIF(ALL3:ALL60,AHN6,ALN3:ALN60)</f>
        <v>4</v>
      </c>
      <c r="AHT6" s="321">
        <f t="shared" ca="1" si="371"/>
        <v>997</v>
      </c>
      <c r="AHU6" s="321">
        <f t="shared" ca="1" si="372"/>
        <v>1</v>
      </c>
      <c r="AHV6" s="321">
        <f t="shared" si="870"/>
        <v>48</v>
      </c>
      <c r="AHW6" s="321">
        <f t="shared" ref="AHW6" ca="1" si="1472">IF(COUNTIF(AHU4:AHU8,4)&lt;&gt;4,RANK(AHU6,AHU4:AHU8),AHU46)</f>
        <v>3</v>
      </c>
      <c r="AHX6" s="321"/>
      <c r="AHY6" s="321">
        <f t="shared" ref="AHY6" ca="1" si="1473">SUMPRODUCT((AHW4:AHW7=AHW6)*(AHV4:AHV7&lt;AHV6))+AHW6</f>
        <v>4</v>
      </c>
      <c r="AHZ6" s="321" t="str">
        <f t="shared" ref="AHZ6" ca="1" si="1474">INDEX(AHN4:AHN8,MATCH(3,AHY4:AHY8,0),0)</f>
        <v>Switzerland</v>
      </c>
      <c r="AIA6" s="321">
        <f t="shared" ref="AIA6" ca="1" si="1475">INDEX(AHW4:AHW8,MATCH(AHZ6,AHN4:AHN8,0),0)</f>
        <v>3</v>
      </c>
      <c r="AIB6" s="321" t="str">
        <f t="shared" ref="AIB6:AIB7" ca="1" si="1476">IF(AND(AIB5&lt;&gt;"",AIA6=1),AHZ6,"")</f>
        <v/>
      </c>
      <c r="AIC6" s="321" t="str">
        <f t="shared" ref="AIC6:AIC7" ca="1" si="1477">IF(AND(AIC5&lt;&gt;"",AIA7=2),AHZ7,"")</f>
        <v/>
      </c>
      <c r="AID6" s="321" t="str">
        <f t="shared" ref="AID6" ca="1" si="1478">IF(AND(AID5&lt;&gt;"",AIA8=3),AHZ8,"")</f>
        <v/>
      </c>
      <c r="AIE6" s="321"/>
      <c r="AIF6" s="321"/>
      <c r="AIG6" s="321" t="str">
        <f t="shared" ca="1" si="381"/>
        <v/>
      </c>
      <c r="AIH6" s="321">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21">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21">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21">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21">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21">
        <f t="shared" ca="1" si="387"/>
        <v>1000</v>
      </c>
      <c r="AIN6" s="321" t="str">
        <f t="shared" ca="1" si="388"/>
        <v/>
      </c>
      <c r="AIO6" s="321" t="str">
        <f t="shared" ref="AIO6" ca="1" si="1484">IF(AIG6&lt;&gt;"",VLOOKUP(AIG6,AHN4:AHT40,7,FALSE),"")</f>
        <v/>
      </c>
      <c r="AIP6" s="321" t="str">
        <f t="shared" ref="AIP6" ca="1" si="1485">IF(AIG6&lt;&gt;"",VLOOKUP(AIG6,AHN4:AHT40,5,FALSE),"")</f>
        <v/>
      </c>
      <c r="AIQ6" s="321" t="str">
        <f t="shared" ref="AIQ6" ca="1" si="1486">IF(AIG6&lt;&gt;"",VLOOKUP(AIG6,AHN4:AHV40,9,FALSE),"")</f>
        <v/>
      </c>
      <c r="AIR6" s="321" t="str">
        <f t="shared" ca="1" si="392"/>
        <v/>
      </c>
      <c r="AIS6" s="321" t="str">
        <f t="shared" ref="AIS6" ca="1" si="1487">IF(AIG6&lt;&gt;"",RANK(AIR6,AIR4:AIR8),"")</f>
        <v/>
      </c>
      <c r="AIT6" s="321" t="str">
        <f t="shared" ref="AIT6" ca="1" si="1488">IF(AIG6&lt;&gt;"",SUMPRODUCT((AIR4:AIR8=AIR6)*(AIM4:AIM8&gt;AIM6)),"")</f>
        <v/>
      </c>
      <c r="AIU6" s="321" t="str">
        <f t="shared" ref="AIU6" ca="1" si="1489">IF(AIG6&lt;&gt;"",SUMPRODUCT((AIR4:AIR8=AIR6)*(AIM4:AIM8=AIM6)*(AIK4:AIK8&gt;AIK6)),"")</f>
        <v/>
      </c>
      <c r="AIV6" s="321" t="str">
        <f t="shared" ref="AIV6" ca="1" si="1490">IF(AIG6&lt;&gt;"",SUMPRODUCT((AIR4:AIR8=AIR6)*(AIM4:AIM8=AIM6)*(AIK4:AIK8=AIK6)*(AIO4:AIO8&gt;AIO6)),"")</f>
        <v/>
      </c>
      <c r="AIW6" s="321" t="str">
        <f t="shared" ref="AIW6" ca="1" si="1491">IF(AIG6&lt;&gt;"",SUMPRODUCT((AIR4:AIR8=AIR6)*(AIM4:AIM8=AIM6)*(AIK4:AIK8=AIK6)*(AIO4:AIO8=AIO6)*(AIP4:AIP8&gt;AIP6)),"")</f>
        <v/>
      </c>
      <c r="AIX6" s="321" t="str">
        <f t="shared" ref="AIX6" ca="1" si="1492">IF(AIG6&lt;&gt;"",SUMPRODUCT((AIR4:AIR8=AIR6)*(AIM4:AIM8=AIM6)*(AIK4:AIK8=AIK6)*(AIO4:AIO8=AIO6)*(AIP4:AIP8=AIP6)*(AIQ4:AIQ8&gt;AIQ6)),"")</f>
        <v/>
      </c>
      <c r="AIY6" s="321" t="str">
        <f ca="1">IF(AIG6&lt;&gt;"",IF(AIY46&lt;&gt;"",IF(AIF43=3,AIY46,AIY46+AIF43),SUM(AIS6:AIX6)),"")</f>
        <v/>
      </c>
      <c r="AIZ6" s="321" t="str">
        <f t="shared" ref="AIZ6" ca="1" si="1493">IF(AIG6&lt;&gt;"",INDEX(AIG4:AIG8,MATCH(3,AIY4:AIY8,0),0),"")</f>
        <v/>
      </c>
      <c r="AJA6" s="321" t="str">
        <f t="shared" ca="1" si="894"/>
        <v/>
      </c>
      <c r="AJB6" s="321">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21">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21">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21">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21">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21">
        <f t="shared" ca="1" si="900"/>
        <v>1000</v>
      </c>
      <c r="AJH6" s="321" t="str">
        <f t="shared" ca="1" si="901"/>
        <v/>
      </c>
      <c r="AJI6" s="321" t="str">
        <f t="shared" ref="AJI6" ca="1" si="1499">IF(AJA6&lt;&gt;"",VLOOKUP(AJA6,AHN4:AHT40,7,FALSE),"")</f>
        <v/>
      </c>
      <c r="AJJ6" s="321" t="str">
        <f t="shared" ref="AJJ6" ca="1" si="1500">IF(AJA6&lt;&gt;"",VLOOKUP(AJA6,AHN4:AHT40,5,FALSE),"")</f>
        <v/>
      </c>
      <c r="AJK6" s="321" t="str">
        <f t="shared" ref="AJK6" ca="1" si="1501">IF(AJA6&lt;&gt;"",VLOOKUP(AJA6,AHN4:AHV40,9,FALSE),"")</f>
        <v/>
      </c>
      <c r="AJL6" s="321" t="str">
        <f t="shared" ca="1" si="905"/>
        <v/>
      </c>
      <c r="AJM6" s="321" t="str">
        <f t="shared" ref="AJM6" ca="1" si="1502">IF(AJA6&lt;&gt;"",RANK(AJL6,AJL4:AJL8),"")</f>
        <v/>
      </c>
      <c r="AJN6" s="321" t="str">
        <f t="shared" ref="AJN6" ca="1" si="1503">IF(AJA6&lt;&gt;"",SUMPRODUCT((AJL4:AJL8=AJL6)*(AJG4:AJG8&gt;AJG6)),"")</f>
        <v/>
      </c>
      <c r="AJO6" s="321" t="str">
        <f t="shared" ref="AJO6" ca="1" si="1504">IF(AJA6&lt;&gt;"",SUMPRODUCT((AJL4:AJL8=AJL6)*(AJG4:AJG8=AJG6)*(AJE4:AJE8&gt;AJE6)),"")</f>
        <v/>
      </c>
      <c r="AJP6" s="321" t="str">
        <f t="shared" ref="AJP6" ca="1" si="1505">IF(AJA6&lt;&gt;"",SUMPRODUCT((AJL4:AJL8=AJL6)*(AJG4:AJG8=AJG6)*(AJE4:AJE8=AJE6)*(AJI4:AJI8&gt;AJI6)),"")</f>
        <v/>
      </c>
      <c r="AJQ6" s="321" t="str">
        <f t="shared" ref="AJQ6" ca="1" si="1506">IF(AJA6&lt;&gt;"",SUMPRODUCT((AJL4:AJL8=AJL6)*(AJG4:AJG8=AJG6)*(AJE4:AJE8=AJE6)*(AJI4:AJI8=AJI6)*(AJJ4:AJJ8&gt;AJJ6)),"")</f>
        <v/>
      </c>
      <c r="AJR6" s="321" t="str">
        <f t="shared" ref="AJR6" ca="1" si="1507">IF(AJA6&lt;&gt;"",SUMPRODUCT((AJL4:AJL8=AJL6)*(AJG4:AJG8=AJG6)*(AJE4:AJE8=AJE6)*(AJI4:AJI8=AJI6)*(AJJ4:AJJ8=AJJ6)*(AJK4:AJK8&gt;AJK6)),"")</f>
        <v/>
      </c>
      <c r="AJS6" s="321" t="str">
        <f ca="1">IF(AJA6&lt;&gt;"",IF(AJS46&lt;&gt;"",IF(AIZ43=3,AJS46,AJS46+AIZ43),SUM(AJM6:AJR6)+1),"")</f>
        <v/>
      </c>
      <c r="AJT6" s="321" t="str">
        <f t="shared" ref="AJT6" ca="1" si="1508">IF(AJA6&lt;&gt;"",INDEX(AJA5:AJA8,MATCH(3,AJS5:AJS8,0),0),"")</f>
        <v/>
      </c>
      <c r="AJU6" s="321" t="str">
        <f t="shared" ref="AJU6:AJU7" ca="1" si="1509">IF(AID4&lt;&gt;"",AID4,"")</f>
        <v>Switzerland</v>
      </c>
      <c r="AJV6" s="321">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21">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21">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21">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21">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21">
        <f t="shared" ref="AKA6:AKA7" ca="1" si="1515">AJY6-AJZ6+1000</f>
        <v>1000</v>
      </c>
      <c r="AKB6" s="321">
        <f t="shared" ref="AKB6:AKB7" ca="1" si="1516">IF(AJU6&lt;&gt;"",AJV6*3+AJW6*1,"")</f>
        <v>1</v>
      </c>
      <c r="AKC6" s="321">
        <f t="shared" ref="AKC6" ca="1" si="1517">IF(AJU6&lt;&gt;"",VLOOKUP(AJU6,AHN4:AHT40,7,FALSE),"")</f>
        <v>998</v>
      </c>
      <c r="AKD6" s="321">
        <f t="shared" ref="AKD6" ca="1" si="1518">IF(AJU6&lt;&gt;"",VLOOKUP(AJU6,AHN4:AHT40,5,FALSE),"")</f>
        <v>1</v>
      </c>
      <c r="AKE6" s="321">
        <f t="shared" ref="AKE6" ca="1" si="1519">IF(AJU6&lt;&gt;"",VLOOKUP(AJU6,AHN4:AHV40,9,FALSE),"")</f>
        <v>34</v>
      </c>
      <c r="AKF6" s="321">
        <f t="shared" ref="AKF6:AKF7" ca="1" si="1520">AKB6</f>
        <v>1</v>
      </c>
      <c r="AKG6" s="321">
        <f t="shared" ref="AKG6" ca="1" si="1521">IF(AJU6&lt;&gt;"",RANK(AKF6,AKF4:AKF8),"")</f>
        <v>1</v>
      </c>
      <c r="AKH6" s="321">
        <f t="shared" ref="AKH6" ca="1" si="1522">IF(AJU6&lt;&gt;"",SUMPRODUCT((AKF4:AKF8=AKF6)*(AKA4:AKA8&gt;AKA6)),"")</f>
        <v>0</v>
      </c>
      <c r="AKI6" s="321">
        <f t="shared" ref="AKI6" ca="1" si="1523">IF(AJU6&lt;&gt;"",SUMPRODUCT((AKF4:AKF8=AKF6)*(AKA4:AKA8=AKA6)*(AJY4:AJY8&gt;AJY6)),"")</f>
        <v>0</v>
      </c>
      <c r="AKJ6" s="321">
        <f t="shared" ref="AKJ6" ca="1" si="1524">IF(AJU6&lt;&gt;"",SUMPRODUCT((AKF4:AKF8=AKF6)*(AKA4:AKA8=AKA6)*(AJY4:AJY8=AJY6)*(AKC4:AKC8&gt;AKC6)),"")</f>
        <v>0</v>
      </c>
      <c r="AKK6" s="321">
        <f t="shared" ref="AKK6" ca="1" si="1525">IF(AJU6&lt;&gt;"",SUMPRODUCT((AKF4:AKF8=AKF6)*(AKA4:AKA8=AKA6)*(AJY4:AJY8=AJY6)*(AKC4:AKC8=AKC6)*(AKD4:AKD8&gt;AKD6)),"")</f>
        <v>0</v>
      </c>
      <c r="AKL6" s="321">
        <f t="shared" ref="AKL6" ca="1" si="1526">IF(AJU6&lt;&gt;"",SUMPRODUCT((AKF4:AKF8=AKF6)*(AKA4:AKA8=AKA6)*(AJY4:AJY8=AJY6)*(AKC4:AKC8=AKC6)*(AKD4:AKD8=AKD6)*(AKE4:AKE8&gt;AKE6)),"")</f>
        <v>0</v>
      </c>
      <c r="AKM6" s="321">
        <f t="shared" ref="AKM6:AKM7" ca="1" si="1527">IF(AJU6&lt;&gt;"",SUM(AKG6:AKL6)+2,"")</f>
        <v>3</v>
      </c>
      <c r="AKN6" s="321" t="str">
        <f t="shared" ref="AKN6" ca="1" si="1528">IF(AJU6&lt;&gt;"",INDEX(AJU6:AJU8,MATCH(3,AKM6:AKM8,0),0),"")</f>
        <v>Switzerland</v>
      </c>
      <c r="AKO6" s="321"/>
      <c r="AKP6" s="321"/>
      <c r="AKQ6" s="321"/>
      <c r="AKR6" s="321"/>
      <c r="AKS6" s="321"/>
      <c r="AKT6" s="321"/>
      <c r="AKU6" s="321"/>
      <c r="AKV6" s="321"/>
      <c r="AKW6" s="321"/>
      <c r="AKX6" s="321"/>
      <c r="AKY6" s="321"/>
      <c r="AKZ6" s="321"/>
      <c r="ALA6" s="321"/>
      <c r="ALB6" s="321"/>
      <c r="ALC6" s="321"/>
      <c r="ALD6" s="321"/>
      <c r="ALE6" s="321"/>
      <c r="ALF6" s="321"/>
      <c r="ALG6" s="321"/>
      <c r="ALH6" s="321"/>
      <c r="ALI6" s="321" t="str">
        <f t="shared" ref="ALI6" ca="1" si="1529">IF(AKN6&lt;&gt;"",AKN6,IF(AJT6&lt;&gt;"",AJT6,IF(AIZ6&lt;&gt;"",AIZ6,AHZ6)))</f>
        <v>Switzerland</v>
      </c>
      <c r="ALJ6" s="321">
        <v>3</v>
      </c>
      <c r="ALK6" s="321">
        <v>4</v>
      </c>
      <c r="ALL6" s="321" t="str">
        <f t="shared" si="82"/>
        <v>Italy</v>
      </c>
      <c r="ALM6" s="324">
        <f ca="1">IF(OFFSET('Player Game Board'!P13,0,ALM1)&lt;&gt;"",OFFSET('Player Game Board'!P13,0,ALM1),0)</f>
        <v>3</v>
      </c>
      <c r="ALN6" s="324">
        <f ca="1">IF(OFFSET('Player Game Board'!Q13,0,ALM1)&lt;&gt;"",OFFSET('Player Game Board'!Q13,0,ALM1),0)</f>
        <v>0</v>
      </c>
      <c r="ALO6" s="321" t="str">
        <f t="shared" si="83"/>
        <v>Albania</v>
      </c>
      <c r="ALP6" s="321" t="str">
        <f ca="1">IF(AND(OFFSET('Player Game Board'!P13,0,ALM1)&lt;&gt;"",OFFSET('Player Game Board'!Q13,0,ALM1)&lt;&gt;""),IF(ALM6&gt;ALN6,"W",IF(ALM6=ALN6,"D","L")),"")</f>
        <v>W</v>
      </c>
      <c r="ALQ6" s="321" t="str">
        <f t="shared" ca="1" si="84"/>
        <v>L</v>
      </c>
      <c r="ALR6" s="321"/>
      <c r="ALS6" s="321"/>
      <c r="ALT6" s="321" t="str">
        <f t="shared" ref="ALT6" ca="1" si="1530">VLOOKUP(3,AHM25:AHN28,2,FALSE)</f>
        <v>Austria</v>
      </c>
      <c r="ALU6" s="322">
        <f t="shared" ref="ALU6" ca="1" si="1531">VLOOKUP(ALT6,AHN4:AHS40,2,FALSE)</f>
        <v>1</v>
      </c>
      <c r="ALV6" s="322">
        <f t="shared" ref="ALV6" ca="1" si="1532">VLOOKUP(ALT6,AHN4:AHS40,3,FALSE)</f>
        <v>0</v>
      </c>
      <c r="ALW6" s="322">
        <f t="shared" ref="ALW6" ca="1" si="1533">VLOOKUP(ALT6,AHN4:AHS40,4,FALSE)</f>
        <v>2</v>
      </c>
      <c r="ALX6" s="322">
        <f t="shared" ref="ALX6" ca="1" si="1534">VLOOKUP(ALT6,AHN4:AHS40,5,FALSE)</f>
        <v>3</v>
      </c>
      <c r="ALY6" s="322">
        <f t="shared" ref="ALY6" ca="1" si="1535">VLOOKUP(ALT6,AHN4:AHS40,6,FALSE)</f>
        <v>4</v>
      </c>
      <c r="ALZ6" s="322">
        <f t="shared" ca="1" si="91"/>
        <v>999</v>
      </c>
      <c r="AMA6" s="322">
        <f t="shared" ca="1" si="92"/>
        <v>3</v>
      </c>
      <c r="AMB6" s="321">
        <f ca="1">VLOOKUP(ALT6,B4:J40,9,FALSE)</f>
        <v>41</v>
      </c>
      <c r="AMC6" s="321">
        <f t="shared" ref="AMC6" ca="1" si="1536">RANK(AMA6,AMA3:AMA8)</f>
        <v>1</v>
      </c>
      <c r="AMD6" s="321">
        <f t="shared" ref="AMD6" ca="1" si="1537">SUMPRODUCT((AMC3:AMC8=AMC6)*(ALZ3:ALZ8&gt;ALZ6))</f>
        <v>1</v>
      </c>
      <c r="AME6" s="321">
        <f t="shared" ref="AME6" ca="1" si="1538">SUMPRODUCT((AMC3:AMC8=AMC6)*(ALZ3:ALZ8=ALZ6)*(ALX3:ALX8&gt;ALX6))</f>
        <v>1</v>
      </c>
      <c r="AMF6" s="321">
        <f t="shared" ref="AMF6" ca="1" si="1539">SUMPRODUCT((AMC3:AMC8=AMC6)*(ALZ3:ALZ8=ALZ6)*(ALX3:ALX8=ALX6)*(AMB3:AMB8&gt;AMB6))</f>
        <v>0</v>
      </c>
      <c r="AMG6" s="321">
        <f t="shared" ca="1" si="97"/>
        <v>3</v>
      </c>
      <c r="AMH6" s="321" t="s">
        <v>13</v>
      </c>
      <c r="AMI6" s="321">
        <v>4</v>
      </c>
      <c r="AMJ6" s="321"/>
      <c r="AMK6" s="321">
        <f t="shared" ref="AMK6" ca="1" si="1540">VLOOKUP(AML6,AQG4:AQH8,2,FALSE)</f>
        <v>4</v>
      </c>
      <c r="AML6" s="321" t="str">
        <f t="shared" si="412"/>
        <v>Hungary</v>
      </c>
      <c r="AMM6" s="321">
        <f t="shared" ref="AMM6" ca="1" si="1541">SUMPRODUCT((AQJ3:AQJ42=AML6)*(AQN3:AQN42="W"))+SUMPRODUCT((AQM3:AQM42=AML6)*(AQO3:AQO42="W"))</f>
        <v>0</v>
      </c>
      <c r="AMN6" s="321">
        <f t="shared" ref="AMN6" ca="1" si="1542">SUMPRODUCT((AQJ3:AQJ42=AML6)*(AQN3:AQN42="D"))+SUMPRODUCT((AQM3:AQM42=AML6)*(AQO3:AQO42="D"))</f>
        <v>1</v>
      </c>
      <c r="AMO6" s="321">
        <f t="shared" ref="AMO6" ca="1" si="1543">SUMPRODUCT((AQJ3:AQJ42=AML6)*(AQN3:AQN42="L"))+SUMPRODUCT((AQM3:AQM42=AML6)*(AQO3:AQO42="L"))</f>
        <v>2</v>
      </c>
      <c r="AMP6" s="321">
        <f t="shared" ref="AMP6" ca="1" si="1544">SUMIF(AQJ3:AQJ60,AML6,AQK3:AQK60)+SUMIF(AQM3:AQM60,AML6,AQL3:AQL60)</f>
        <v>1</v>
      </c>
      <c r="AMQ6" s="321">
        <f t="shared" ref="AMQ6" ca="1" si="1545">SUMIF(AQM3:AQM60,AML6,AQK3:AQK60)+SUMIF(AQJ3:AQJ60,AML6,AQL3:AQL60)</f>
        <v>3</v>
      </c>
      <c r="AMR6" s="321">
        <f t="shared" ca="1" si="418"/>
        <v>998</v>
      </c>
      <c r="AMS6" s="321">
        <f t="shared" ca="1" si="419"/>
        <v>1</v>
      </c>
      <c r="AMT6" s="321">
        <f t="shared" si="930"/>
        <v>48</v>
      </c>
      <c r="AMU6" s="321">
        <f t="shared" ref="AMU6" ca="1" si="1546">IF(COUNTIF(AMS4:AMS8,4)&lt;&gt;4,RANK(AMS6,AMS4:AMS8),AMS46)</f>
        <v>4</v>
      </c>
      <c r="AMV6" s="321"/>
      <c r="AMW6" s="321">
        <f t="shared" ref="AMW6" ca="1" si="1547">SUMPRODUCT((AMU4:AMU7=AMU6)*(AMT4:AMT7&lt;AMT6))+AMU6</f>
        <v>4</v>
      </c>
      <c r="AMX6" s="321" t="str">
        <f t="shared" ref="AMX6" ca="1" si="1548">INDEX(AML4:AML8,MATCH(3,AMW4:AMW8,0),0)</f>
        <v>Switzerland</v>
      </c>
      <c r="AMY6" s="321">
        <f t="shared" ref="AMY6" ca="1" si="1549">INDEX(AMU4:AMU8,MATCH(AMX6,AML4:AML8,0),0)</f>
        <v>3</v>
      </c>
      <c r="AMZ6" s="321" t="str">
        <f t="shared" ref="AMZ6:AMZ7" ca="1" si="1550">IF(AND(AMZ5&lt;&gt;"",AMY6=1),AMX6,"")</f>
        <v/>
      </c>
      <c r="ANA6" s="321" t="str">
        <f t="shared" ref="ANA6:ANA7" ca="1" si="1551">IF(AND(ANA5&lt;&gt;"",AMY7=2),AMX7,"")</f>
        <v/>
      </c>
      <c r="ANB6" s="321" t="str">
        <f t="shared" ref="ANB6" ca="1" si="1552">IF(AND(ANB5&lt;&gt;"",AMY8=3),AMX8,"")</f>
        <v/>
      </c>
      <c r="ANC6" s="321"/>
      <c r="AND6" s="321"/>
      <c r="ANE6" s="321" t="str">
        <f t="shared" ca="1" si="428"/>
        <v/>
      </c>
      <c r="ANF6" s="321">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21">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21">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21">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21">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21">
        <f t="shared" ca="1" si="434"/>
        <v>1000</v>
      </c>
      <c r="ANL6" s="321" t="str">
        <f t="shared" ca="1" si="435"/>
        <v/>
      </c>
      <c r="ANM6" s="321" t="str">
        <f t="shared" ref="ANM6" ca="1" si="1558">IF(ANE6&lt;&gt;"",VLOOKUP(ANE6,AML4:AMR40,7,FALSE),"")</f>
        <v/>
      </c>
      <c r="ANN6" s="321" t="str">
        <f t="shared" ref="ANN6" ca="1" si="1559">IF(ANE6&lt;&gt;"",VLOOKUP(ANE6,AML4:AMR40,5,FALSE),"")</f>
        <v/>
      </c>
      <c r="ANO6" s="321" t="str">
        <f t="shared" ref="ANO6" ca="1" si="1560">IF(ANE6&lt;&gt;"",VLOOKUP(ANE6,AML4:AMT40,9,FALSE),"")</f>
        <v/>
      </c>
      <c r="ANP6" s="321" t="str">
        <f t="shared" ca="1" si="439"/>
        <v/>
      </c>
      <c r="ANQ6" s="321" t="str">
        <f t="shared" ref="ANQ6" ca="1" si="1561">IF(ANE6&lt;&gt;"",RANK(ANP6,ANP4:ANP8),"")</f>
        <v/>
      </c>
      <c r="ANR6" s="321" t="str">
        <f t="shared" ref="ANR6" ca="1" si="1562">IF(ANE6&lt;&gt;"",SUMPRODUCT((ANP4:ANP8=ANP6)*(ANK4:ANK8&gt;ANK6)),"")</f>
        <v/>
      </c>
      <c r="ANS6" s="321" t="str">
        <f t="shared" ref="ANS6" ca="1" si="1563">IF(ANE6&lt;&gt;"",SUMPRODUCT((ANP4:ANP8=ANP6)*(ANK4:ANK8=ANK6)*(ANI4:ANI8&gt;ANI6)),"")</f>
        <v/>
      </c>
      <c r="ANT6" s="321" t="str">
        <f t="shared" ref="ANT6" ca="1" si="1564">IF(ANE6&lt;&gt;"",SUMPRODUCT((ANP4:ANP8=ANP6)*(ANK4:ANK8=ANK6)*(ANI4:ANI8=ANI6)*(ANM4:ANM8&gt;ANM6)),"")</f>
        <v/>
      </c>
      <c r="ANU6" s="321" t="str">
        <f t="shared" ref="ANU6" ca="1" si="1565">IF(ANE6&lt;&gt;"",SUMPRODUCT((ANP4:ANP8=ANP6)*(ANK4:ANK8=ANK6)*(ANI4:ANI8=ANI6)*(ANM4:ANM8=ANM6)*(ANN4:ANN8&gt;ANN6)),"")</f>
        <v/>
      </c>
      <c r="ANV6" s="321" t="str">
        <f t="shared" ref="ANV6" ca="1" si="1566">IF(ANE6&lt;&gt;"",SUMPRODUCT((ANP4:ANP8=ANP6)*(ANK4:ANK8=ANK6)*(ANI4:ANI8=ANI6)*(ANM4:ANM8=ANM6)*(ANN4:ANN8=ANN6)*(ANO4:ANO8&gt;ANO6)),"")</f>
        <v/>
      </c>
      <c r="ANW6" s="321" t="str">
        <f ca="1">IF(ANE6&lt;&gt;"",IF(ANW46&lt;&gt;"",IF(AND43=3,ANW46,ANW46+AND43),SUM(ANQ6:ANV6)),"")</f>
        <v/>
      </c>
      <c r="ANX6" s="321" t="str">
        <f t="shared" ref="ANX6" ca="1" si="1567">IF(ANE6&lt;&gt;"",INDEX(ANE4:ANE8,MATCH(3,ANW4:ANW8,0),0),"")</f>
        <v/>
      </c>
      <c r="ANY6" s="321" t="str">
        <f t="shared" ca="1" si="954"/>
        <v/>
      </c>
      <c r="ANZ6" s="321">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21">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21">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21">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21">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21">
        <f t="shared" ca="1" si="960"/>
        <v>1000</v>
      </c>
      <c r="AOF6" s="321" t="str">
        <f t="shared" ca="1" si="961"/>
        <v/>
      </c>
      <c r="AOG6" s="321" t="str">
        <f t="shared" ref="AOG6" ca="1" si="1573">IF(ANY6&lt;&gt;"",VLOOKUP(ANY6,AML4:AMR40,7,FALSE),"")</f>
        <v/>
      </c>
      <c r="AOH6" s="321" t="str">
        <f t="shared" ref="AOH6" ca="1" si="1574">IF(ANY6&lt;&gt;"",VLOOKUP(ANY6,AML4:AMR40,5,FALSE),"")</f>
        <v/>
      </c>
      <c r="AOI6" s="321" t="str">
        <f t="shared" ref="AOI6" ca="1" si="1575">IF(ANY6&lt;&gt;"",VLOOKUP(ANY6,AML4:AMT40,9,FALSE),"")</f>
        <v/>
      </c>
      <c r="AOJ6" s="321" t="str">
        <f t="shared" ca="1" si="965"/>
        <v/>
      </c>
      <c r="AOK6" s="321" t="str">
        <f t="shared" ref="AOK6" ca="1" si="1576">IF(ANY6&lt;&gt;"",RANK(AOJ6,AOJ4:AOJ8),"")</f>
        <v/>
      </c>
      <c r="AOL6" s="321" t="str">
        <f t="shared" ref="AOL6" ca="1" si="1577">IF(ANY6&lt;&gt;"",SUMPRODUCT((AOJ4:AOJ8=AOJ6)*(AOE4:AOE8&gt;AOE6)),"")</f>
        <v/>
      </c>
      <c r="AOM6" s="321" t="str">
        <f t="shared" ref="AOM6" ca="1" si="1578">IF(ANY6&lt;&gt;"",SUMPRODUCT((AOJ4:AOJ8=AOJ6)*(AOE4:AOE8=AOE6)*(AOC4:AOC8&gt;AOC6)),"")</f>
        <v/>
      </c>
      <c r="AON6" s="321" t="str">
        <f t="shared" ref="AON6" ca="1" si="1579">IF(ANY6&lt;&gt;"",SUMPRODUCT((AOJ4:AOJ8=AOJ6)*(AOE4:AOE8=AOE6)*(AOC4:AOC8=AOC6)*(AOG4:AOG8&gt;AOG6)),"")</f>
        <v/>
      </c>
      <c r="AOO6" s="321" t="str">
        <f t="shared" ref="AOO6" ca="1" si="1580">IF(ANY6&lt;&gt;"",SUMPRODUCT((AOJ4:AOJ8=AOJ6)*(AOE4:AOE8=AOE6)*(AOC4:AOC8=AOC6)*(AOG4:AOG8=AOG6)*(AOH4:AOH8&gt;AOH6)),"")</f>
        <v/>
      </c>
      <c r="AOP6" s="321" t="str">
        <f t="shared" ref="AOP6" ca="1" si="1581">IF(ANY6&lt;&gt;"",SUMPRODUCT((AOJ4:AOJ8=AOJ6)*(AOE4:AOE8=AOE6)*(AOC4:AOC8=AOC6)*(AOG4:AOG8=AOG6)*(AOH4:AOH8=AOH6)*(AOI4:AOI8&gt;AOI6)),"")</f>
        <v/>
      </c>
      <c r="AOQ6" s="321" t="str">
        <f ca="1">IF(ANY6&lt;&gt;"",IF(AOQ46&lt;&gt;"",IF(ANX43=3,AOQ46,AOQ46+ANX43),SUM(AOK6:AOP6)+1),"")</f>
        <v/>
      </c>
      <c r="AOR6" s="321" t="str">
        <f t="shared" ref="AOR6" ca="1" si="1582">IF(ANY6&lt;&gt;"",INDEX(ANY5:ANY8,MATCH(3,AOQ5:AOQ8,0),0),"")</f>
        <v/>
      </c>
      <c r="AOS6" s="321" t="str">
        <f t="shared" ref="AOS6:AOS7" ca="1" si="1583">IF(ANB4&lt;&gt;"",ANB4,"")</f>
        <v/>
      </c>
      <c r="AOT6" s="321">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21">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21">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21">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21">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21">
        <f t="shared" ref="AOY6:AOY7" ca="1" si="1589">AOW6-AOX6+1000</f>
        <v>1000</v>
      </c>
      <c r="AOZ6" s="321" t="str">
        <f t="shared" ref="AOZ6:AOZ7" ca="1" si="1590">IF(AOS6&lt;&gt;"",AOT6*3+AOU6*1,"")</f>
        <v/>
      </c>
      <c r="APA6" s="321" t="str">
        <f t="shared" ref="APA6" ca="1" si="1591">IF(AOS6&lt;&gt;"",VLOOKUP(AOS6,AML4:AMR40,7,FALSE),"")</f>
        <v/>
      </c>
      <c r="APB6" s="321" t="str">
        <f t="shared" ref="APB6" ca="1" si="1592">IF(AOS6&lt;&gt;"",VLOOKUP(AOS6,AML4:AMR40,5,FALSE),"")</f>
        <v/>
      </c>
      <c r="APC6" s="321" t="str">
        <f t="shared" ref="APC6" ca="1" si="1593">IF(AOS6&lt;&gt;"",VLOOKUP(AOS6,AML4:AMT40,9,FALSE),"")</f>
        <v/>
      </c>
      <c r="APD6" s="321" t="str">
        <f t="shared" ref="APD6:APD7" ca="1" si="1594">AOZ6</f>
        <v/>
      </c>
      <c r="APE6" s="321" t="str">
        <f t="shared" ref="APE6" ca="1" si="1595">IF(AOS6&lt;&gt;"",RANK(APD6,APD4:APD8),"")</f>
        <v/>
      </c>
      <c r="APF6" s="321" t="str">
        <f t="shared" ref="APF6" ca="1" si="1596">IF(AOS6&lt;&gt;"",SUMPRODUCT((APD4:APD8=APD6)*(AOY4:AOY8&gt;AOY6)),"")</f>
        <v/>
      </c>
      <c r="APG6" s="321" t="str">
        <f t="shared" ref="APG6" ca="1" si="1597">IF(AOS6&lt;&gt;"",SUMPRODUCT((APD4:APD8=APD6)*(AOY4:AOY8=AOY6)*(AOW4:AOW8&gt;AOW6)),"")</f>
        <v/>
      </c>
      <c r="APH6" s="321" t="str">
        <f t="shared" ref="APH6" ca="1" si="1598">IF(AOS6&lt;&gt;"",SUMPRODUCT((APD4:APD8=APD6)*(AOY4:AOY8=AOY6)*(AOW4:AOW8=AOW6)*(APA4:APA8&gt;APA6)),"")</f>
        <v/>
      </c>
      <c r="API6" s="321" t="str">
        <f t="shared" ref="API6" ca="1" si="1599">IF(AOS6&lt;&gt;"",SUMPRODUCT((APD4:APD8=APD6)*(AOY4:AOY8=AOY6)*(AOW4:AOW8=AOW6)*(APA4:APA8=APA6)*(APB4:APB8&gt;APB6)),"")</f>
        <v/>
      </c>
      <c r="APJ6" s="321" t="str">
        <f t="shared" ref="APJ6" ca="1" si="1600">IF(AOS6&lt;&gt;"",SUMPRODUCT((APD4:APD8=APD6)*(AOY4:AOY8=AOY6)*(AOW4:AOW8=AOW6)*(APA4:APA8=APA6)*(APB4:APB8=APB6)*(APC4:APC8&gt;APC6)),"")</f>
        <v/>
      </c>
      <c r="APK6" s="321" t="str">
        <f t="shared" ref="APK6:APK7" ca="1" si="1601">IF(AOS6&lt;&gt;"",SUM(APE6:APJ6)+2,"")</f>
        <v/>
      </c>
      <c r="APL6" s="321" t="str">
        <f t="shared" ref="APL6" ca="1" si="1602">IF(AOS6&lt;&gt;"",INDEX(AOS6:AOS8,MATCH(3,APK6:APK8,0),0),"")</f>
        <v/>
      </c>
      <c r="APM6" s="321"/>
      <c r="APN6" s="321"/>
      <c r="APO6" s="321"/>
      <c r="APP6" s="321"/>
      <c r="APQ6" s="321"/>
      <c r="APR6" s="321"/>
      <c r="APS6" s="321"/>
      <c r="APT6" s="321"/>
      <c r="APU6" s="321"/>
      <c r="APV6" s="321"/>
      <c r="APW6" s="321"/>
      <c r="APX6" s="321"/>
      <c r="APY6" s="321"/>
      <c r="APZ6" s="321"/>
      <c r="AQA6" s="321"/>
      <c r="AQB6" s="321"/>
      <c r="AQC6" s="321"/>
      <c r="AQD6" s="321"/>
      <c r="AQE6" s="321"/>
      <c r="AQF6" s="321"/>
      <c r="AQG6" s="321" t="str">
        <f t="shared" ref="AQG6" ca="1" si="1603">IF(APL6&lt;&gt;"",APL6,IF(AOR6&lt;&gt;"",AOR6,IF(ANX6&lt;&gt;"",ANX6,AMX6)))</f>
        <v>Switzerland</v>
      </c>
      <c r="AQH6" s="321">
        <v>3</v>
      </c>
      <c r="AQI6" s="321">
        <v>4</v>
      </c>
      <c r="AQJ6" s="321" t="str">
        <f t="shared" si="98"/>
        <v>Italy</v>
      </c>
      <c r="AQK6" s="324">
        <f ca="1">IF(OFFSET('Player Game Board'!P13,0,AQK1)&lt;&gt;"",OFFSET('Player Game Board'!P13,0,AQK1),0)</f>
        <v>3</v>
      </c>
      <c r="AQL6" s="324">
        <f ca="1">IF(OFFSET('Player Game Board'!Q13,0,AQK1)&lt;&gt;"",OFFSET('Player Game Board'!Q13,0,AQK1),0)</f>
        <v>0</v>
      </c>
      <c r="AQM6" s="321" t="str">
        <f t="shared" si="99"/>
        <v>Albania</v>
      </c>
      <c r="AQN6" s="321" t="str">
        <f ca="1">IF(AND(OFFSET('Player Game Board'!P13,0,AQK1)&lt;&gt;"",OFFSET('Player Game Board'!Q13,0,AQK1)&lt;&gt;""),IF(AQK6&gt;AQL6,"W",IF(AQK6=AQL6,"D","L")),"")</f>
        <v>W</v>
      </c>
      <c r="AQO6" s="321" t="str">
        <f t="shared" ca="1" si="100"/>
        <v>L</v>
      </c>
      <c r="AQP6" s="321"/>
      <c r="AQQ6" s="321"/>
      <c r="AQR6" s="321" t="str">
        <f t="shared" ref="AQR6" ca="1" si="1604">VLOOKUP(3,AMK25:AML28,2,FALSE)</f>
        <v>Austria</v>
      </c>
      <c r="AQS6" s="322">
        <f t="shared" ref="AQS6" ca="1" si="1605">VLOOKUP(AQR6,AML4:AMQ40,2,FALSE)</f>
        <v>0</v>
      </c>
      <c r="AQT6" s="322">
        <f t="shared" ref="AQT6" ca="1" si="1606">VLOOKUP(AQR6,AML4:AMQ40,3,FALSE)</f>
        <v>1</v>
      </c>
      <c r="AQU6" s="322">
        <f t="shared" ref="AQU6" ca="1" si="1607">VLOOKUP(AQR6,AML4:AMQ40,4,FALSE)</f>
        <v>2</v>
      </c>
      <c r="AQV6" s="322">
        <f t="shared" ref="AQV6" ca="1" si="1608">VLOOKUP(AQR6,AML4:AMQ40,5,FALSE)</f>
        <v>3</v>
      </c>
      <c r="AQW6" s="322">
        <f t="shared" ref="AQW6" ca="1" si="1609">VLOOKUP(AQR6,AML4:AMQ40,6,FALSE)</f>
        <v>6</v>
      </c>
      <c r="AQX6" s="322">
        <f t="shared" ca="1" si="107"/>
        <v>997</v>
      </c>
      <c r="AQY6" s="322">
        <f t="shared" ca="1" si="108"/>
        <v>1</v>
      </c>
      <c r="AQZ6" s="321">
        <f ca="1">VLOOKUP(AQR6,B4:J40,9,FALSE)</f>
        <v>41</v>
      </c>
      <c r="ARA6" s="321">
        <f t="shared" ref="ARA6" ca="1" si="1610">RANK(AQY6,AQY3:AQY8)</f>
        <v>5</v>
      </c>
      <c r="ARB6" s="321">
        <f t="shared" ref="ARB6" ca="1" si="1611">SUMPRODUCT((ARA3:ARA8=ARA6)*(AQX3:AQX8&gt;AQX6))</f>
        <v>1</v>
      </c>
      <c r="ARC6" s="321">
        <f t="shared" ref="ARC6" ca="1" si="1612">SUMPRODUCT((ARA3:ARA8=ARA6)*(AQX3:AQX8=AQX6)*(AQV3:AQV8&gt;AQV6))</f>
        <v>0</v>
      </c>
      <c r="ARD6" s="321">
        <f t="shared" ref="ARD6" ca="1" si="1613">SUMPRODUCT((ARA3:ARA8=ARA6)*(AQX3:AQX8=AQX6)*(AQV3:AQV8=AQV6)*(AQZ3:AQZ8&gt;AQZ6))</f>
        <v>0</v>
      </c>
      <c r="ARE6" s="321">
        <f t="shared" ca="1" si="113"/>
        <v>6</v>
      </c>
      <c r="ARF6" s="321" t="s">
        <v>13</v>
      </c>
      <c r="ARG6" s="321">
        <v>4</v>
      </c>
      <c r="ARH6" s="321"/>
      <c r="ARI6" s="321">
        <f t="shared" ref="ARI6" ca="1" si="1614">VLOOKUP(ARJ6,AVE4:AVF8,2,FALSE)</f>
        <v>4</v>
      </c>
      <c r="ARJ6" s="321" t="str">
        <f t="shared" si="459"/>
        <v>Hungary</v>
      </c>
      <c r="ARK6" s="321">
        <f t="shared" ref="ARK6" ca="1" si="1615">SUMPRODUCT((AVH3:AVH42=ARJ6)*(AVL3:AVL42="W"))+SUMPRODUCT((AVK3:AVK42=ARJ6)*(AVM3:AVM42="W"))</f>
        <v>0</v>
      </c>
      <c r="ARL6" s="321">
        <f t="shared" ref="ARL6" ca="1" si="1616">SUMPRODUCT((AVH3:AVH42=ARJ6)*(AVL3:AVL42="D"))+SUMPRODUCT((AVK3:AVK42=ARJ6)*(AVM3:AVM42="D"))</f>
        <v>1</v>
      </c>
      <c r="ARM6" s="321">
        <f t="shared" ref="ARM6" ca="1" si="1617">SUMPRODUCT((AVH3:AVH42=ARJ6)*(AVL3:AVL42="L"))+SUMPRODUCT((AVK3:AVK42=ARJ6)*(AVM3:AVM42="L"))</f>
        <v>2</v>
      </c>
      <c r="ARN6" s="321">
        <f t="shared" ref="ARN6" ca="1" si="1618">SUMIF(AVH3:AVH60,ARJ6,AVI3:AVI60)+SUMIF(AVK3:AVK60,ARJ6,AVJ3:AVJ60)</f>
        <v>2</v>
      </c>
      <c r="ARO6" s="321">
        <f t="shared" ref="ARO6" ca="1" si="1619">SUMIF(AVK3:AVK60,ARJ6,AVI3:AVI60)+SUMIF(AVH3:AVH60,ARJ6,AVJ3:AVJ60)</f>
        <v>5</v>
      </c>
      <c r="ARP6" s="321">
        <f t="shared" ca="1" si="465"/>
        <v>997</v>
      </c>
      <c r="ARQ6" s="321">
        <f t="shared" ca="1" si="466"/>
        <v>1</v>
      </c>
      <c r="ARR6" s="321">
        <f t="shared" si="990"/>
        <v>48</v>
      </c>
      <c r="ARS6" s="321">
        <f t="shared" ref="ARS6" ca="1" si="1620">IF(COUNTIF(ARQ4:ARQ8,4)&lt;&gt;4,RANK(ARQ6,ARQ4:ARQ8),ARQ46)</f>
        <v>4</v>
      </c>
      <c r="ART6" s="321"/>
      <c r="ARU6" s="321">
        <f t="shared" ref="ARU6" ca="1" si="1621">SUMPRODUCT((ARS4:ARS7=ARS6)*(ARR4:ARR7&lt;ARR6))+ARS6</f>
        <v>4</v>
      </c>
      <c r="ARV6" s="321" t="str">
        <f t="shared" ref="ARV6" ca="1" si="1622">INDEX(ARJ4:ARJ8,MATCH(3,ARU4:ARU8,0),0)</f>
        <v>Scotland</v>
      </c>
      <c r="ARW6" s="321">
        <f t="shared" ref="ARW6" ca="1" si="1623">INDEX(ARS4:ARS8,MATCH(ARV6,ARJ4:ARJ8,0),0)</f>
        <v>3</v>
      </c>
      <c r="ARX6" s="321" t="str">
        <f t="shared" ref="ARX6:ARX7" ca="1" si="1624">IF(AND(ARX5&lt;&gt;"",ARW6=1),ARV6,"")</f>
        <v/>
      </c>
      <c r="ARY6" s="321" t="str">
        <f t="shared" ref="ARY6:ARY7" ca="1" si="1625">IF(AND(ARY5&lt;&gt;"",ARW7=2),ARV7,"")</f>
        <v/>
      </c>
      <c r="ARZ6" s="321" t="str">
        <f t="shared" ref="ARZ6" ca="1" si="1626">IF(AND(ARZ5&lt;&gt;"",ARW8=3),ARV8,"")</f>
        <v/>
      </c>
      <c r="ASA6" s="321"/>
      <c r="ASB6" s="321"/>
      <c r="ASC6" s="321" t="str">
        <f t="shared" ca="1" si="475"/>
        <v/>
      </c>
      <c r="ASD6" s="321">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21">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21">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21">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21">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21">
        <f t="shared" ca="1" si="481"/>
        <v>1000</v>
      </c>
      <c r="ASJ6" s="321" t="str">
        <f t="shared" ca="1" si="482"/>
        <v/>
      </c>
      <c r="ASK6" s="321" t="str">
        <f t="shared" ref="ASK6" ca="1" si="1632">IF(ASC6&lt;&gt;"",VLOOKUP(ASC6,ARJ4:ARP40,7,FALSE),"")</f>
        <v/>
      </c>
      <c r="ASL6" s="321" t="str">
        <f t="shared" ref="ASL6" ca="1" si="1633">IF(ASC6&lt;&gt;"",VLOOKUP(ASC6,ARJ4:ARP40,5,FALSE),"")</f>
        <v/>
      </c>
      <c r="ASM6" s="321" t="str">
        <f t="shared" ref="ASM6" ca="1" si="1634">IF(ASC6&lt;&gt;"",VLOOKUP(ASC6,ARJ4:ARR40,9,FALSE),"")</f>
        <v/>
      </c>
      <c r="ASN6" s="321" t="str">
        <f t="shared" ca="1" si="486"/>
        <v/>
      </c>
      <c r="ASO6" s="321" t="str">
        <f t="shared" ref="ASO6" ca="1" si="1635">IF(ASC6&lt;&gt;"",RANK(ASN6,ASN4:ASN8),"")</f>
        <v/>
      </c>
      <c r="ASP6" s="321" t="str">
        <f t="shared" ref="ASP6" ca="1" si="1636">IF(ASC6&lt;&gt;"",SUMPRODUCT((ASN4:ASN8=ASN6)*(ASI4:ASI8&gt;ASI6)),"")</f>
        <v/>
      </c>
      <c r="ASQ6" s="321" t="str">
        <f t="shared" ref="ASQ6" ca="1" si="1637">IF(ASC6&lt;&gt;"",SUMPRODUCT((ASN4:ASN8=ASN6)*(ASI4:ASI8=ASI6)*(ASG4:ASG8&gt;ASG6)),"")</f>
        <v/>
      </c>
      <c r="ASR6" s="321" t="str">
        <f t="shared" ref="ASR6" ca="1" si="1638">IF(ASC6&lt;&gt;"",SUMPRODUCT((ASN4:ASN8=ASN6)*(ASI4:ASI8=ASI6)*(ASG4:ASG8=ASG6)*(ASK4:ASK8&gt;ASK6)),"")</f>
        <v/>
      </c>
      <c r="ASS6" s="321" t="str">
        <f t="shared" ref="ASS6" ca="1" si="1639">IF(ASC6&lt;&gt;"",SUMPRODUCT((ASN4:ASN8=ASN6)*(ASI4:ASI8=ASI6)*(ASG4:ASG8=ASG6)*(ASK4:ASK8=ASK6)*(ASL4:ASL8&gt;ASL6)),"")</f>
        <v/>
      </c>
      <c r="AST6" s="321" t="str">
        <f t="shared" ref="AST6" ca="1" si="1640">IF(ASC6&lt;&gt;"",SUMPRODUCT((ASN4:ASN8=ASN6)*(ASI4:ASI8=ASI6)*(ASG4:ASG8=ASG6)*(ASK4:ASK8=ASK6)*(ASL4:ASL8=ASL6)*(ASM4:ASM8&gt;ASM6)),"")</f>
        <v/>
      </c>
      <c r="ASU6" s="321" t="str">
        <f ca="1">IF(ASC6&lt;&gt;"",IF(ASU46&lt;&gt;"",IF(ASB43=3,ASU46,ASU46+ASB43),SUM(ASO6:AST6)),"")</f>
        <v/>
      </c>
      <c r="ASV6" s="321" t="str">
        <f t="shared" ref="ASV6" ca="1" si="1641">IF(ASC6&lt;&gt;"",INDEX(ASC4:ASC8,MATCH(3,ASU4:ASU8,0),0),"")</f>
        <v/>
      </c>
      <c r="ASW6" s="321" t="str">
        <f t="shared" ca="1" si="1014"/>
        <v/>
      </c>
      <c r="ASX6" s="321">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21">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21">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21">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21">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21">
        <f t="shared" ca="1" si="1020"/>
        <v>1000</v>
      </c>
      <c r="ATD6" s="321" t="str">
        <f t="shared" ca="1" si="1021"/>
        <v/>
      </c>
      <c r="ATE6" s="321" t="str">
        <f t="shared" ref="ATE6" ca="1" si="1647">IF(ASW6&lt;&gt;"",VLOOKUP(ASW6,ARJ4:ARP40,7,FALSE),"")</f>
        <v/>
      </c>
      <c r="ATF6" s="321" t="str">
        <f t="shared" ref="ATF6" ca="1" si="1648">IF(ASW6&lt;&gt;"",VLOOKUP(ASW6,ARJ4:ARP40,5,FALSE),"")</f>
        <v/>
      </c>
      <c r="ATG6" s="321" t="str">
        <f t="shared" ref="ATG6" ca="1" si="1649">IF(ASW6&lt;&gt;"",VLOOKUP(ASW6,ARJ4:ARR40,9,FALSE),"")</f>
        <v/>
      </c>
      <c r="ATH6" s="321" t="str">
        <f t="shared" ca="1" si="1025"/>
        <v/>
      </c>
      <c r="ATI6" s="321" t="str">
        <f t="shared" ref="ATI6" ca="1" si="1650">IF(ASW6&lt;&gt;"",RANK(ATH6,ATH4:ATH8),"")</f>
        <v/>
      </c>
      <c r="ATJ6" s="321" t="str">
        <f t="shared" ref="ATJ6" ca="1" si="1651">IF(ASW6&lt;&gt;"",SUMPRODUCT((ATH4:ATH8=ATH6)*(ATC4:ATC8&gt;ATC6)),"")</f>
        <v/>
      </c>
      <c r="ATK6" s="321" t="str">
        <f t="shared" ref="ATK6" ca="1" si="1652">IF(ASW6&lt;&gt;"",SUMPRODUCT((ATH4:ATH8=ATH6)*(ATC4:ATC8=ATC6)*(ATA4:ATA8&gt;ATA6)),"")</f>
        <v/>
      </c>
      <c r="ATL6" s="321" t="str">
        <f t="shared" ref="ATL6" ca="1" si="1653">IF(ASW6&lt;&gt;"",SUMPRODUCT((ATH4:ATH8=ATH6)*(ATC4:ATC8=ATC6)*(ATA4:ATA8=ATA6)*(ATE4:ATE8&gt;ATE6)),"")</f>
        <v/>
      </c>
      <c r="ATM6" s="321" t="str">
        <f t="shared" ref="ATM6" ca="1" si="1654">IF(ASW6&lt;&gt;"",SUMPRODUCT((ATH4:ATH8=ATH6)*(ATC4:ATC8=ATC6)*(ATA4:ATA8=ATA6)*(ATE4:ATE8=ATE6)*(ATF4:ATF8&gt;ATF6)),"")</f>
        <v/>
      </c>
      <c r="ATN6" s="321" t="str">
        <f t="shared" ref="ATN6" ca="1" si="1655">IF(ASW6&lt;&gt;"",SUMPRODUCT((ATH4:ATH8=ATH6)*(ATC4:ATC8=ATC6)*(ATA4:ATA8=ATA6)*(ATE4:ATE8=ATE6)*(ATF4:ATF8=ATF6)*(ATG4:ATG8&gt;ATG6)),"")</f>
        <v/>
      </c>
      <c r="ATO6" s="321" t="str">
        <f ca="1">IF(ASW6&lt;&gt;"",IF(ATO46&lt;&gt;"",IF(ASV43=3,ATO46,ATO46+ASV43),SUM(ATI6:ATN6)+1),"")</f>
        <v/>
      </c>
      <c r="ATP6" s="321" t="str">
        <f t="shared" ref="ATP6" ca="1" si="1656">IF(ASW6&lt;&gt;"",INDEX(ASW5:ASW8,MATCH(3,ATO5:ATO8,0),0),"")</f>
        <v/>
      </c>
      <c r="ATQ6" s="321" t="str">
        <f t="shared" ref="ATQ6:ATQ7" ca="1" si="1657">IF(ARZ4&lt;&gt;"",ARZ4,"")</f>
        <v/>
      </c>
      <c r="ATR6" s="321">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21">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21">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21">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21">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21">
        <f t="shared" ref="ATW6:ATW7" ca="1" si="1663">ATU6-ATV6+1000</f>
        <v>1000</v>
      </c>
      <c r="ATX6" s="321" t="str">
        <f t="shared" ref="ATX6:ATX7" ca="1" si="1664">IF(ATQ6&lt;&gt;"",ATR6*3+ATS6*1,"")</f>
        <v/>
      </c>
      <c r="ATY6" s="321" t="str">
        <f t="shared" ref="ATY6" ca="1" si="1665">IF(ATQ6&lt;&gt;"",VLOOKUP(ATQ6,ARJ4:ARP40,7,FALSE),"")</f>
        <v/>
      </c>
      <c r="ATZ6" s="321" t="str">
        <f t="shared" ref="ATZ6" ca="1" si="1666">IF(ATQ6&lt;&gt;"",VLOOKUP(ATQ6,ARJ4:ARP40,5,FALSE),"")</f>
        <v/>
      </c>
      <c r="AUA6" s="321" t="str">
        <f t="shared" ref="AUA6" ca="1" si="1667">IF(ATQ6&lt;&gt;"",VLOOKUP(ATQ6,ARJ4:ARR40,9,FALSE),"")</f>
        <v/>
      </c>
      <c r="AUB6" s="321" t="str">
        <f t="shared" ref="AUB6:AUB7" ca="1" si="1668">ATX6</f>
        <v/>
      </c>
      <c r="AUC6" s="321" t="str">
        <f t="shared" ref="AUC6" ca="1" si="1669">IF(ATQ6&lt;&gt;"",RANK(AUB6,AUB4:AUB8),"")</f>
        <v/>
      </c>
      <c r="AUD6" s="321" t="str">
        <f t="shared" ref="AUD6" ca="1" si="1670">IF(ATQ6&lt;&gt;"",SUMPRODUCT((AUB4:AUB8=AUB6)*(ATW4:ATW8&gt;ATW6)),"")</f>
        <v/>
      </c>
      <c r="AUE6" s="321" t="str">
        <f t="shared" ref="AUE6" ca="1" si="1671">IF(ATQ6&lt;&gt;"",SUMPRODUCT((AUB4:AUB8=AUB6)*(ATW4:ATW8=ATW6)*(ATU4:ATU8&gt;ATU6)),"")</f>
        <v/>
      </c>
      <c r="AUF6" s="321" t="str">
        <f t="shared" ref="AUF6" ca="1" si="1672">IF(ATQ6&lt;&gt;"",SUMPRODUCT((AUB4:AUB8=AUB6)*(ATW4:ATW8=ATW6)*(ATU4:ATU8=ATU6)*(ATY4:ATY8&gt;ATY6)),"")</f>
        <v/>
      </c>
      <c r="AUG6" s="321" t="str">
        <f t="shared" ref="AUG6" ca="1" si="1673">IF(ATQ6&lt;&gt;"",SUMPRODUCT((AUB4:AUB8=AUB6)*(ATW4:ATW8=ATW6)*(ATU4:ATU8=ATU6)*(ATY4:ATY8=ATY6)*(ATZ4:ATZ8&gt;ATZ6)),"")</f>
        <v/>
      </c>
      <c r="AUH6" s="321" t="str">
        <f t="shared" ref="AUH6" ca="1" si="1674">IF(ATQ6&lt;&gt;"",SUMPRODUCT((AUB4:AUB8=AUB6)*(ATW4:ATW8=ATW6)*(ATU4:ATU8=ATU6)*(ATY4:ATY8=ATY6)*(ATZ4:ATZ8=ATZ6)*(AUA4:AUA8&gt;AUA6)),"")</f>
        <v/>
      </c>
      <c r="AUI6" s="321" t="str">
        <f t="shared" ref="AUI6:AUI7" ca="1" si="1675">IF(ATQ6&lt;&gt;"",SUM(AUC6:AUH6)+2,"")</f>
        <v/>
      </c>
      <c r="AUJ6" s="321" t="str">
        <f t="shared" ref="AUJ6" ca="1" si="1676">IF(ATQ6&lt;&gt;"",INDEX(ATQ6:ATQ8,MATCH(3,AUI6:AUI8,0),0),"")</f>
        <v/>
      </c>
      <c r="AUK6" s="321"/>
      <c r="AUL6" s="321"/>
      <c r="AUM6" s="321"/>
      <c r="AUN6" s="321"/>
      <c r="AUO6" s="321"/>
      <c r="AUP6" s="321"/>
      <c r="AUQ6" s="321"/>
      <c r="AUR6" s="321"/>
      <c r="AUS6" s="321"/>
      <c r="AUT6" s="321"/>
      <c r="AUU6" s="321"/>
      <c r="AUV6" s="321"/>
      <c r="AUW6" s="321"/>
      <c r="AUX6" s="321"/>
      <c r="AUY6" s="321"/>
      <c r="AUZ6" s="321"/>
      <c r="AVA6" s="321"/>
      <c r="AVB6" s="321"/>
      <c r="AVC6" s="321"/>
      <c r="AVD6" s="321"/>
      <c r="AVE6" s="321" t="str">
        <f t="shared" ref="AVE6" ca="1" si="1677">IF(AUJ6&lt;&gt;"",AUJ6,IF(ATP6&lt;&gt;"",ATP6,IF(ASV6&lt;&gt;"",ASV6,ARV6)))</f>
        <v>Scotland</v>
      </c>
      <c r="AVF6" s="321">
        <v>3</v>
      </c>
      <c r="AVG6" s="321">
        <v>4</v>
      </c>
      <c r="AVH6" s="321" t="str">
        <f t="shared" si="114"/>
        <v>Italy</v>
      </c>
      <c r="AVI6" s="324">
        <f ca="1">IF(OFFSET('Player Game Board'!P13,0,AVI1)&lt;&gt;"",OFFSET('Player Game Board'!P13,0,AVI1),0)</f>
        <v>3</v>
      </c>
      <c r="AVJ6" s="324">
        <f ca="1">IF(OFFSET('Player Game Board'!Q13,0,AVI1)&lt;&gt;"",OFFSET('Player Game Board'!Q13,0,AVI1),0)</f>
        <v>0</v>
      </c>
      <c r="AVK6" s="321" t="str">
        <f t="shared" si="115"/>
        <v>Albania</v>
      </c>
      <c r="AVL6" s="321" t="str">
        <f ca="1">IF(AND(OFFSET('Player Game Board'!P13,0,AVI1)&lt;&gt;"",OFFSET('Player Game Board'!Q13,0,AVI1)&lt;&gt;""),IF(AVI6&gt;AVJ6,"W",IF(AVI6=AVJ6,"D","L")),"")</f>
        <v>W</v>
      </c>
      <c r="AVM6" s="321" t="str">
        <f t="shared" ca="1" si="116"/>
        <v>L</v>
      </c>
      <c r="AVN6" s="321"/>
      <c r="AVO6" s="321"/>
      <c r="AVP6" s="321" t="str">
        <f t="shared" ref="AVP6" ca="1" si="1678">VLOOKUP(3,ARI25:ARJ28,2,FALSE)</f>
        <v>Poland</v>
      </c>
      <c r="AVQ6" s="322">
        <f t="shared" ref="AVQ6" ca="1" si="1679">VLOOKUP(AVP6,ARJ4:ARO40,2,FALSE)</f>
        <v>1</v>
      </c>
      <c r="AVR6" s="322">
        <f t="shared" ref="AVR6" ca="1" si="1680">VLOOKUP(AVP6,ARJ4:ARO40,3,FALSE)</f>
        <v>0</v>
      </c>
      <c r="AVS6" s="322">
        <f t="shared" ref="AVS6" ca="1" si="1681">VLOOKUP(AVP6,ARJ4:ARO40,4,FALSE)</f>
        <v>2</v>
      </c>
      <c r="AVT6" s="322">
        <f t="shared" ref="AVT6" ca="1" si="1682">VLOOKUP(AVP6,ARJ4:ARO40,5,FALSE)</f>
        <v>2</v>
      </c>
      <c r="AVU6" s="322">
        <f t="shared" ref="AVU6" ca="1" si="1683">VLOOKUP(AVP6,ARJ4:ARO40,6,FALSE)</f>
        <v>6</v>
      </c>
      <c r="AVV6" s="322">
        <f t="shared" ca="1" si="123"/>
        <v>996</v>
      </c>
      <c r="AVW6" s="322">
        <f t="shared" ca="1" si="124"/>
        <v>3</v>
      </c>
      <c r="AVX6" s="321">
        <f ca="1">VLOOKUP(AVP6,B4:J40,9,FALSE)</f>
        <v>1</v>
      </c>
      <c r="AVY6" s="321">
        <f t="shared" ref="AVY6" ca="1" si="1684">RANK(AVW6,AVW3:AVW8)</f>
        <v>3</v>
      </c>
      <c r="AVZ6" s="321">
        <f t="shared" ref="AVZ6" ca="1" si="1685">SUMPRODUCT((AVY3:AVY8=AVY6)*(AVV3:AVV8&gt;AVV6))</f>
        <v>2</v>
      </c>
      <c r="AWA6" s="321">
        <f t="shared" ref="AWA6" ca="1" si="1686">SUMPRODUCT((AVY3:AVY8=AVY6)*(AVV3:AVV8=AVV6)*(AVT3:AVT8&gt;AVT6))</f>
        <v>0</v>
      </c>
      <c r="AWB6" s="321">
        <f t="shared" ref="AWB6" ca="1" si="1687">SUMPRODUCT((AVY3:AVY8=AVY6)*(AVV3:AVV8=AVV6)*(AVT3:AVT8=AVT6)*(AVX3:AVX8&gt;AVX6))</f>
        <v>0</v>
      </c>
      <c r="AWC6" s="321">
        <f t="shared" ca="1" si="129"/>
        <v>5</v>
      </c>
      <c r="AWD6" s="321" t="s">
        <v>13</v>
      </c>
      <c r="AWE6" s="321">
        <v>4</v>
      </c>
      <c r="AWF6" s="321"/>
      <c r="AWG6" s="321">
        <f t="shared" ref="AWG6" ca="1" si="1688">VLOOKUP(AWH6,BAC4:BAD8,2,FALSE)</f>
        <v>3</v>
      </c>
      <c r="AWH6" s="321" t="str">
        <f t="shared" si="506"/>
        <v>Hungary</v>
      </c>
      <c r="AWI6" s="321">
        <f t="shared" ref="AWI6" ca="1" si="1689">SUMPRODUCT((BAF3:BAF42=AWH6)*(BAJ3:BAJ42="W"))+SUMPRODUCT((BAI3:BAI42=AWH6)*(BAK3:BAK42="W"))</f>
        <v>1</v>
      </c>
      <c r="AWJ6" s="321">
        <f t="shared" ref="AWJ6" ca="1" si="1690">SUMPRODUCT((BAF3:BAF42=AWH6)*(BAJ3:BAJ42="D"))+SUMPRODUCT((BAI3:BAI42=AWH6)*(BAK3:BAK42="D"))</f>
        <v>0</v>
      </c>
      <c r="AWK6" s="321">
        <f t="shared" ref="AWK6" ca="1" si="1691">SUMPRODUCT((BAF3:BAF42=AWH6)*(BAJ3:BAJ42="L"))+SUMPRODUCT((BAI3:BAI42=AWH6)*(BAK3:BAK42="L"))</f>
        <v>2</v>
      </c>
      <c r="AWL6" s="321">
        <f t="shared" ref="AWL6" ca="1" si="1692">SUMIF(BAF3:BAF60,AWH6,BAG3:BAG60)+SUMIF(BAI3:BAI60,AWH6,BAH3:BAH60)</f>
        <v>6</v>
      </c>
      <c r="AWM6" s="321">
        <f t="shared" ref="AWM6" ca="1" si="1693">SUMIF(BAI3:BAI60,AWH6,BAG3:BAG60)+SUMIF(BAF3:BAF60,AWH6,BAH3:BAH60)</f>
        <v>7</v>
      </c>
      <c r="AWN6" s="321">
        <f t="shared" ca="1" si="512"/>
        <v>999</v>
      </c>
      <c r="AWO6" s="321">
        <f t="shared" ca="1" si="513"/>
        <v>3</v>
      </c>
      <c r="AWP6" s="321">
        <f t="shared" si="1050"/>
        <v>48</v>
      </c>
      <c r="AWQ6" s="321">
        <f t="shared" ref="AWQ6" ca="1" si="1694">IF(COUNTIF(AWO4:AWO8,4)&lt;&gt;4,RANK(AWO6,AWO4:AWO8),AWO46)</f>
        <v>3</v>
      </c>
      <c r="AWR6" s="321"/>
      <c r="AWS6" s="321">
        <f t="shared" ref="AWS6" ca="1" si="1695">SUMPRODUCT((AWQ4:AWQ7=AWQ6)*(AWP4:AWP7&lt;AWP6))+AWQ6</f>
        <v>3</v>
      </c>
      <c r="AWT6" s="321" t="str">
        <f t="shared" ref="AWT6" ca="1" si="1696">INDEX(AWH4:AWH8,MATCH(3,AWS4:AWS8,0),0)</f>
        <v>Hungary</v>
      </c>
      <c r="AWU6" s="321">
        <f t="shared" ref="AWU6" ca="1" si="1697">INDEX(AWQ4:AWQ8,MATCH(AWT6,AWH4:AWH8,0),0)</f>
        <v>3</v>
      </c>
      <c r="AWV6" s="321" t="str">
        <f t="shared" ref="AWV6:AWV7" ca="1" si="1698">IF(AND(AWV5&lt;&gt;"",AWU6=1),AWT6,"")</f>
        <v/>
      </c>
      <c r="AWW6" s="321" t="str">
        <f t="shared" ref="AWW6:AWW7" ca="1" si="1699">IF(AND(AWW5&lt;&gt;"",AWU7=2),AWT7,"")</f>
        <v/>
      </c>
      <c r="AWX6" s="321" t="str">
        <f t="shared" ref="AWX6" ca="1" si="1700">IF(AND(AWX5&lt;&gt;"",AWU8=3),AWT8,"")</f>
        <v/>
      </c>
      <c r="AWY6" s="321"/>
      <c r="AWZ6" s="321"/>
      <c r="AXA6" s="321" t="str">
        <f t="shared" ca="1" si="522"/>
        <v/>
      </c>
      <c r="AXB6" s="321">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21">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21">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21">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21">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21">
        <f t="shared" ca="1" si="528"/>
        <v>1000</v>
      </c>
      <c r="AXH6" s="321" t="str">
        <f t="shared" ca="1" si="529"/>
        <v/>
      </c>
      <c r="AXI6" s="321" t="str">
        <f t="shared" ref="AXI6" ca="1" si="1706">IF(AXA6&lt;&gt;"",VLOOKUP(AXA6,AWH4:AWN40,7,FALSE),"")</f>
        <v/>
      </c>
      <c r="AXJ6" s="321" t="str">
        <f t="shared" ref="AXJ6" ca="1" si="1707">IF(AXA6&lt;&gt;"",VLOOKUP(AXA6,AWH4:AWN40,5,FALSE),"")</f>
        <v/>
      </c>
      <c r="AXK6" s="321" t="str">
        <f t="shared" ref="AXK6" ca="1" si="1708">IF(AXA6&lt;&gt;"",VLOOKUP(AXA6,AWH4:AWP40,9,FALSE),"")</f>
        <v/>
      </c>
      <c r="AXL6" s="321" t="str">
        <f t="shared" ca="1" si="533"/>
        <v/>
      </c>
      <c r="AXM6" s="321" t="str">
        <f t="shared" ref="AXM6" ca="1" si="1709">IF(AXA6&lt;&gt;"",RANK(AXL6,AXL4:AXL8),"")</f>
        <v/>
      </c>
      <c r="AXN6" s="321" t="str">
        <f t="shared" ref="AXN6" ca="1" si="1710">IF(AXA6&lt;&gt;"",SUMPRODUCT((AXL4:AXL8=AXL6)*(AXG4:AXG8&gt;AXG6)),"")</f>
        <v/>
      </c>
      <c r="AXO6" s="321" t="str">
        <f t="shared" ref="AXO6" ca="1" si="1711">IF(AXA6&lt;&gt;"",SUMPRODUCT((AXL4:AXL8=AXL6)*(AXG4:AXG8=AXG6)*(AXE4:AXE8&gt;AXE6)),"")</f>
        <v/>
      </c>
      <c r="AXP6" s="321" t="str">
        <f t="shared" ref="AXP6" ca="1" si="1712">IF(AXA6&lt;&gt;"",SUMPRODUCT((AXL4:AXL8=AXL6)*(AXG4:AXG8=AXG6)*(AXE4:AXE8=AXE6)*(AXI4:AXI8&gt;AXI6)),"")</f>
        <v/>
      </c>
      <c r="AXQ6" s="321" t="str">
        <f t="shared" ref="AXQ6" ca="1" si="1713">IF(AXA6&lt;&gt;"",SUMPRODUCT((AXL4:AXL8=AXL6)*(AXG4:AXG8=AXG6)*(AXE4:AXE8=AXE6)*(AXI4:AXI8=AXI6)*(AXJ4:AXJ8&gt;AXJ6)),"")</f>
        <v/>
      </c>
      <c r="AXR6" s="321" t="str">
        <f t="shared" ref="AXR6" ca="1" si="1714">IF(AXA6&lt;&gt;"",SUMPRODUCT((AXL4:AXL8=AXL6)*(AXG4:AXG8=AXG6)*(AXE4:AXE8=AXE6)*(AXI4:AXI8=AXI6)*(AXJ4:AXJ8=AXJ6)*(AXK4:AXK8&gt;AXK6)),"")</f>
        <v/>
      </c>
      <c r="AXS6" s="321" t="str">
        <f ca="1">IF(AXA6&lt;&gt;"",IF(AXS46&lt;&gt;"",IF(AWZ43=3,AXS46,AXS46+AWZ43),SUM(AXM6:AXR6)),"")</f>
        <v/>
      </c>
      <c r="AXT6" s="321" t="str">
        <f t="shared" ref="AXT6" ca="1" si="1715">IF(AXA6&lt;&gt;"",INDEX(AXA4:AXA8,MATCH(3,AXS4:AXS8,0),0),"")</f>
        <v/>
      </c>
      <c r="AXU6" s="321" t="str">
        <f t="shared" ca="1" si="1074"/>
        <v/>
      </c>
      <c r="AXV6" s="321">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21">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21">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21">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21">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21">
        <f t="shared" ca="1" si="1080"/>
        <v>1000</v>
      </c>
      <c r="AYB6" s="321" t="str">
        <f t="shared" ca="1" si="1081"/>
        <v/>
      </c>
      <c r="AYC6" s="321" t="str">
        <f t="shared" ref="AYC6" ca="1" si="1721">IF(AXU6&lt;&gt;"",VLOOKUP(AXU6,AWH4:AWN40,7,FALSE),"")</f>
        <v/>
      </c>
      <c r="AYD6" s="321" t="str">
        <f t="shared" ref="AYD6" ca="1" si="1722">IF(AXU6&lt;&gt;"",VLOOKUP(AXU6,AWH4:AWN40,5,FALSE),"")</f>
        <v/>
      </c>
      <c r="AYE6" s="321" t="str">
        <f t="shared" ref="AYE6" ca="1" si="1723">IF(AXU6&lt;&gt;"",VLOOKUP(AXU6,AWH4:AWP40,9,FALSE),"")</f>
        <v/>
      </c>
      <c r="AYF6" s="321" t="str">
        <f t="shared" ca="1" si="1085"/>
        <v/>
      </c>
      <c r="AYG6" s="321" t="str">
        <f t="shared" ref="AYG6" ca="1" si="1724">IF(AXU6&lt;&gt;"",RANK(AYF6,AYF4:AYF8),"")</f>
        <v/>
      </c>
      <c r="AYH6" s="321" t="str">
        <f t="shared" ref="AYH6" ca="1" si="1725">IF(AXU6&lt;&gt;"",SUMPRODUCT((AYF4:AYF8=AYF6)*(AYA4:AYA8&gt;AYA6)),"")</f>
        <v/>
      </c>
      <c r="AYI6" s="321" t="str">
        <f t="shared" ref="AYI6" ca="1" si="1726">IF(AXU6&lt;&gt;"",SUMPRODUCT((AYF4:AYF8=AYF6)*(AYA4:AYA8=AYA6)*(AXY4:AXY8&gt;AXY6)),"")</f>
        <v/>
      </c>
      <c r="AYJ6" s="321" t="str">
        <f t="shared" ref="AYJ6" ca="1" si="1727">IF(AXU6&lt;&gt;"",SUMPRODUCT((AYF4:AYF8=AYF6)*(AYA4:AYA8=AYA6)*(AXY4:AXY8=AXY6)*(AYC4:AYC8&gt;AYC6)),"")</f>
        <v/>
      </c>
      <c r="AYK6" s="321" t="str">
        <f t="shared" ref="AYK6" ca="1" si="1728">IF(AXU6&lt;&gt;"",SUMPRODUCT((AYF4:AYF8=AYF6)*(AYA4:AYA8=AYA6)*(AXY4:AXY8=AXY6)*(AYC4:AYC8=AYC6)*(AYD4:AYD8&gt;AYD6)),"")</f>
        <v/>
      </c>
      <c r="AYL6" s="321" t="str">
        <f t="shared" ref="AYL6" ca="1" si="1729">IF(AXU6&lt;&gt;"",SUMPRODUCT((AYF4:AYF8=AYF6)*(AYA4:AYA8=AYA6)*(AXY4:AXY8=AXY6)*(AYC4:AYC8=AYC6)*(AYD4:AYD8=AYD6)*(AYE4:AYE8&gt;AYE6)),"")</f>
        <v/>
      </c>
      <c r="AYM6" s="321" t="str">
        <f ca="1">IF(AXU6&lt;&gt;"",IF(AYM46&lt;&gt;"",IF(AXT43=3,AYM46,AYM46+AXT43),SUM(AYG6:AYL6)+1),"")</f>
        <v/>
      </c>
      <c r="AYN6" s="321" t="str">
        <f t="shared" ref="AYN6" ca="1" si="1730">IF(AXU6&lt;&gt;"",INDEX(AXU5:AXU8,MATCH(3,AYM5:AYM8,0),0),"")</f>
        <v/>
      </c>
      <c r="AYO6" s="321" t="str">
        <f t="shared" ref="AYO6:AYO7" ca="1" si="1731">IF(AWX4&lt;&gt;"",AWX4,"")</f>
        <v/>
      </c>
      <c r="AYP6" s="321">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21">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21">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21">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21">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21">
        <f t="shared" ref="AYU6:AYU7" ca="1" si="1737">AYS6-AYT6+1000</f>
        <v>1000</v>
      </c>
      <c r="AYV6" s="321" t="str">
        <f t="shared" ref="AYV6:AYV7" ca="1" si="1738">IF(AYO6&lt;&gt;"",AYP6*3+AYQ6*1,"")</f>
        <v/>
      </c>
      <c r="AYW6" s="321" t="str">
        <f t="shared" ref="AYW6" ca="1" si="1739">IF(AYO6&lt;&gt;"",VLOOKUP(AYO6,AWH4:AWN40,7,FALSE),"")</f>
        <v/>
      </c>
      <c r="AYX6" s="321" t="str">
        <f t="shared" ref="AYX6" ca="1" si="1740">IF(AYO6&lt;&gt;"",VLOOKUP(AYO6,AWH4:AWN40,5,FALSE),"")</f>
        <v/>
      </c>
      <c r="AYY6" s="321" t="str">
        <f t="shared" ref="AYY6" ca="1" si="1741">IF(AYO6&lt;&gt;"",VLOOKUP(AYO6,AWH4:AWP40,9,FALSE),"")</f>
        <v/>
      </c>
      <c r="AYZ6" s="321" t="str">
        <f t="shared" ref="AYZ6:AYZ7" ca="1" si="1742">AYV6</f>
        <v/>
      </c>
      <c r="AZA6" s="321" t="str">
        <f t="shared" ref="AZA6" ca="1" si="1743">IF(AYO6&lt;&gt;"",RANK(AYZ6,AYZ4:AYZ8),"")</f>
        <v/>
      </c>
      <c r="AZB6" s="321" t="str">
        <f t="shared" ref="AZB6" ca="1" si="1744">IF(AYO6&lt;&gt;"",SUMPRODUCT((AYZ4:AYZ8=AYZ6)*(AYU4:AYU8&gt;AYU6)),"")</f>
        <v/>
      </c>
      <c r="AZC6" s="321" t="str">
        <f t="shared" ref="AZC6" ca="1" si="1745">IF(AYO6&lt;&gt;"",SUMPRODUCT((AYZ4:AYZ8=AYZ6)*(AYU4:AYU8=AYU6)*(AYS4:AYS8&gt;AYS6)),"")</f>
        <v/>
      </c>
      <c r="AZD6" s="321" t="str">
        <f t="shared" ref="AZD6" ca="1" si="1746">IF(AYO6&lt;&gt;"",SUMPRODUCT((AYZ4:AYZ8=AYZ6)*(AYU4:AYU8=AYU6)*(AYS4:AYS8=AYS6)*(AYW4:AYW8&gt;AYW6)),"")</f>
        <v/>
      </c>
      <c r="AZE6" s="321" t="str">
        <f t="shared" ref="AZE6" ca="1" si="1747">IF(AYO6&lt;&gt;"",SUMPRODUCT((AYZ4:AYZ8=AYZ6)*(AYU4:AYU8=AYU6)*(AYS4:AYS8=AYS6)*(AYW4:AYW8=AYW6)*(AYX4:AYX8&gt;AYX6)),"")</f>
        <v/>
      </c>
      <c r="AZF6" s="321" t="str">
        <f t="shared" ref="AZF6" ca="1" si="1748">IF(AYO6&lt;&gt;"",SUMPRODUCT((AYZ4:AYZ8=AYZ6)*(AYU4:AYU8=AYU6)*(AYS4:AYS8=AYS6)*(AYW4:AYW8=AYW6)*(AYX4:AYX8=AYX6)*(AYY4:AYY8&gt;AYY6)),"")</f>
        <v/>
      </c>
      <c r="AZG6" s="321" t="str">
        <f t="shared" ref="AZG6:AZG7" ca="1" si="1749">IF(AYO6&lt;&gt;"",SUM(AZA6:AZF6)+2,"")</f>
        <v/>
      </c>
      <c r="AZH6" s="321" t="str">
        <f t="shared" ref="AZH6" ca="1" si="1750">IF(AYO6&lt;&gt;"",INDEX(AYO6:AYO8,MATCH(3,AZG6:AZG8,0),0),"")</f>
        <v/>
      </c>
      <c r="AZI6" s="321"/>
      <c r="AZJ6" s="321"/>
      <c r="AZK6" s="321"/>
      <c r="AZL6" s="321"/>
      <c r="AZM6" s="321"/>
      <c r="AZN6" s="321"/>
      <c r="AZO6" s="321"/>
      <c r="AZP6" s="321"/>
      <c r="AZQ6" s="321"/>
      <c r="AZR6" s="321"/>
      <c r="AZS6" s="321"/>
      <c r="AZT6" s="321"/>
      <c r="AZU6" s="321"/>
      <c r="AZV6" s="321"/>
      <c r="AZW6" s="321"/>
      <c r="AZX6" s="321"/>
      <c r="AZY6" s="321"/>
      <c r="AZZ6" s="321"/>
      <c r="BAA6" s="321"/>
      <c r="BAB6" s="321"/>
      <c r="BAC6" s="321" t="str">
        <f t="shared" ref="BAC6" ca="1" si="1751">IF(AZH6&lt;&gt;"",AZH6,IF(AYN6&lt;&gt;"",AYN6,IF(AXT6&lt;&gt;"",AXT6,AWT6)))</f>
        <v>Hungary</v>
      </c>
      <c r="BAD6" s="321">
        <v>3</v>
      </c>
      <c r="BAE6" s="321">
        <v>4</v>
      </c>
      <c r="BAF6" s="321" t="str">
        <f t="shared" si="130"/>
        <v>Italy</v>
      </c>
      <c r="BAG6" s="324">
        <f ca="1">IF(OFFSET('Player Game Board'!P13,0,BAG1)&lt;&gt;"",OFFSET('Player Game Board'!P13,0,BAG1),0)</f>
        <v>5</v>
      </c>
      <c r="BAH6" s="324">
        <f ca="1">IF(OFFSET('Player Game Board'!Q13,0,BAG1)&lt;&gt;"",OFFSET('Player Game Board'!Q13,0,BAG1),0)</f>
        <v>1</v>
      </c>
      <c r="BAI6" s="321" t="str">
        <f t="shared" si="131"/>
        <v>Albania</v>
      </c>
      <c r="BAJ6" s="321" t="str">
        <f ca="1">IF(AND(OFFSET('Player Game Board'!P13,0,BAG1)&lt;&gt;"",OFFSET('Player Game Board'!Q13,0,BAG1)&lt;&gt;""),IF(BAG6&gt;BAH6,"W",IF(BAG6=BAH6,"D","L")),"")</f>
        <v>W</v>
      </c>
      <c r="BAK6" s="321" t="str">
        <f t="shared" ca="1" si="132"/>
        <v>L</v>
      </c>
      <c r="BAL6" s="321"/>
      <c r="BAM6" s="321"/>
      <c r="BAN6" s="321" t="str">
        <f t="shared" ref="BAN6" ca="1" si="1752">VLOOKUP(3,AWG25:AWH28,2,FALSE)</f>
        <v>Poland</v>
      </c>
      <c r="BAO6" s="322">
        <f t="shared" ref="BAO6" ca="1" si="1753">VLOOKUP(BAN6,AWH4:AWM40,2,FALSE)</f>
        <v>1</v>
      </c>
      <c r="BAP6" s="322">
        <f t="shared" ref="BAP6" ca="1" si="1754">VLOOKUP(BAN6,AWH4:AWM40,3,FALSE)</f>
        <v>0</v>
      </c>
      <c r="BAQ6" s="322">
        <f t="shared" ref="BAQ6" ca="1" si="1755">VLOOKUP(BAN6,AWH4:AWM40,4,FALSE)</f>
        <v>2</v>
      </c>
      <c r="BAR6" s="322">
        <f t="shared" ref="BAR6" ca="1" si="1756">VLOOKUP(BAN6,AWH4:AWM40,5,FALSE)</f>
        <v>2</v>
      </c>
      <c r="BAS6" s="322">
        <f t="shared" ref="BAS6" ca="1" si="1757">VLOOKUP(BAN6,AWH4:AWM40,6,FALSE)</f>
        <v>7</v>
      </c>
      <c r="BAT6" s="322">
        <f t="shared" ca="1" si="139"/>
        <v>995</v>
      </c>
      <c r="BAU6" s="322">
        <f t="shared" ca="1" si="140"/>
        <v>3</v>
      </c>
      <c r="BAV6" s="321">
        <f ca="1">VLOOKUP(BAN6,B4:J40,9,FALSE)</f>
        <v>1</v>
      </c>
      <c r="BAW6" s="321">
        <f t="shared" ref="BAW6" ca="1" si="1758">RANK(BAU6,BAU3:BAU8)</f>
        <v>1</v>
      </c>
      <c r="BAX6" s="321">
        <f t="shared" ref="BAX6" ca="1" si="1759">SUMPRODUCT((BAW3:BAW8=BAW6)*(BAT3:BAT8&gt;BAT6))</f>
        <v>5</v>
      </c>
      <c r="BAY6" s="321">
        <f t="shared" ref="BAY6" ca="1" si="1760">SUMPRODUCT((BAW3:BAW8=BAW6)*(BAT3:BAT8=BAT6)*(BAR3:BAR8&gt;BAR6))</f>
        <v>0</v>
      </c>
      <c r="BAZ6" s="321">
        <f t="shared" ref="BAZ6" ca="1" si="1761">SUMPRODUCT((BAW3:BAW8=BAW6)*(BAT3:BAT8=BAT6)*(BAR3:BAR8=BAR6)*(BAV3:BAV8&gt;BAV6))</f>
        <v>0</v>
      </c>
      <c r="BBA6" s="321">
        <f t="shared" ca="1" si="145"/>
        <v>6</v>
      </c>
      <c r="BBB6" s="321" t="s">
        <v>13</v>
      </c>
      <c r="BBC6" s="321">
        <v>4</v>
      </c>
      <c r="BBD6" s="321"/>
      <c r="BBE6" s="321">
        <f t="shared" ref="BBE6" ca="1" si="1762">VLOOKUP(BBF6,BFA4:BFB8,2,FALSE)</f>
        <v>2</v>
      </c>
      <c r="BBF6" s="321" t="str">
        <f t="shared" si="553"/>
        <v>Hungary</v>
      </c>
      <c r="BBG6" s="321">
        <f t="shared" ref="BBG6" ca="1" si="1763">SUMPRODUCT((BFD3:BFD42=BBF6)*(BFH3:BFH42="W"))+SUMPRODUCT((BFG3:BFG42=BBF6)*(BFI3:BFI42="W"))</f>
        <v>0</v>
      </c>
      <c r="BBH6" s="321">
        <f t="shared" ref="BBH6" ca="1" si="1764">SUMPRODUCT((BFD3:BFD42=BBF6)*(BFH3:BFH42="D"))+SUMPRODUCT((BFG3:BFG42=BBF6)*(BFI3:BFI42="D"))</f>
        <v>0</v>
      </c>
      <c r="BBI6" s="321">
        <f t="shared" ref="BBI6" ca="1" si="1765">SUMPRODUCT((BFD3:BFD42=BBF6)*(BFH3:BFH42="L"))+SUMPRODUCT((BFG3:BFG42=BBF6)*(BFI3:BFI42="L"))</f>
        <v>0</v>
      </c>
      <c r="BBJ6" s="321">
        <f t="shared" ref="BBJ6" ca="1" si="1766">SUMIF(BFD3:BFD60,BBF6,BFE3:BFE60)+SUMIF(BFG3:BFG60,BBF6,BFF3:BFF60)</f>
        <v>0</v>
      </c>
      <c r="BBK6" s="321">
        <f t="shared" ref="BBK6" ca="1" si="1767">SUMIF(BFG3:BFG60,BBF6,BFE3:BFE60)+SUMIF(BFD3:BFD60,BBF6,BFF3:BFF60)</f>
        <v>0</v>
      </c>
      <c r="BBL6" s="321">
        <f t="shared" ca="1" si="559"/>
        <v>1000</v>
      </c>
      <c r="BBM6" s="321">
        <f t="shared" ca="1" si="560"/>
        <v>0</v>
      </c>
      <c r="BBN6" s="321">
        <f t="shared" si="1110"/>
        <v>48</v>
      </c>
      <c r="BBO6" s="321">
        <f t="shared" ref="BBO6" ca="1" si="1768">IF(COUNTIF(BBM4:BBM8,4)&lt;&gt;4,RANK(BBM6,BBM4:BBM8),BBM46)</f>
        <v>1</v>
      </c>
      <c r="BBP6" s="321"/>
      <c r="BBQ6" s="321">
        <f t="shared" ref="BBQ6" ca="1" si="1769">SUMPRODUCT((BBO4:BBO7=BBO6)*(BBN4:BBN7&lt;BBN6))+BBO6</f>
        <v>3</v>
      </c>
      <c r="BBR6" s="321" t="str">
        <f t="shared" ref="BBR6" ca="1" si="1770">INDEX(BBF4:BBF8,MATCH(3,BBQ4:BBQ8,0),0)</f>
        <v>Hungary</v>
      </c>
      <c r="BBS6" s="321">
        <f t="shared" ref="BBS6" ca="1" si="1771">INDEX(BBO4:BBO8,MATCH(BBR6,BBF4:BBF8,0),0)</f>
        <v>1</v>
      </c>
      <c r="BBT6" s="321" t="str">
        <f t="shared" ref="BBT6:BBT7" ca="1" si="1772">IF(AND(BBT5&lt;&gt;"",BBS6=1),BBR6,"")</f>
        <v>Hungary</v>
      </c>
      <c r="BBU6" s="321" t="str">
        <f t="shared" ref="BBU6:BBU7" ca="1" si="1773">IF(AND(BBU5&lt;&gt;"",BBS7=2),BBR7,"")</f>
        <v/>
      </c>
      <c r="BBV6" s="321" t="str">
        <f t="shared" ref="BBV6" ca="1" si="1774">IF(AND(BBV5&lt;&gt;"",BBS8=3),BBR8,"")</f>
        <v/>
      </c>
      <c r="BBW6" s="321"/>
      <c r="BBX6" s="321"/>
      <c r="BBY6" s="321" t="str">
        <f t="shared" ca="1" si="569"/>
        <v>Hungary</v>
      </c>
      <c r="BBZ6" s="321">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21">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21">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21">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21">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21">
        <f t="shared" ca="1" si="575"/>
        <v>1000</v>
      </c>
      <c r="BCF6" s="321">
        <f t="shared" ca="1" si="576"/>
        <v>0</v>
      </c>
      <c r="BCG6" s="321">
        <f t="shared" ref="BCG6" ca="1" si="1780">IF(BBY6&lt;&gt;"",VLOOKUP(BBY6,BBF4:BBL40,7,FALSE),"")</f>
        <v>1000</v>
      </c>
      <c r="BCH6" s="321">
        <f t="shared" ref="BCH6" ca="1" si="1781">IF(BBY6&lt;&gt;"",VLOOKUP(BBY6,BBF4:BBL40,5,FALSE),"")</f>
        <v>0</v>
      </c>
      <c r="BCI6" s="321">
        <f t="shared" ref="BCI6" ca="1" si="1782">IF(BBY6&lt;&gt;"",VLOOKUP(BBY6,BBF4:BBN40,9,FALSE),"")</f>
        <v>48</v>
      </c>
      <c r="BCJ6" s="321">
        <f t="shared" ca="1" si="580"/>
        <v>0</v>
      </c>
      <c r="BCK6" s="321">
        <f t="shared" ref="BCK6" ca="1" si="1783">IF(BBY6&lt;&gt;"",RANK(BCJ6,BCJ4:BCJ8),"")</f>
        <v>1</v>
      </c>
      <c r="BCL6" s="321">
        <f t="shared" ref="BCL6" ca="1" si="1784">IF(BBY6&lt;&gt;"",SUMPRODUCT((BCJ4:BCJ8=BCJ6)*(BCE4:BCE8&gt;BCE6)),"")</f>
        <v>0</v>
      </c>
      <c r="BCM6" s="321">
        <f t="shared" ref="BCM6" ca="1" si="1785">IF(BBY6&lt;&gt;"",SUMPRODUCT((BCJ4:BCJ8=BCJ6)*(BCE4:BCE8=BCE6)*(BCC4:BCC8&gt;BCC6)),"")</f>
        <v>0</v>
      </c>
      <c r="BCN6" s="321">
        <f t="shared" ref="BCN6" ca="1" si="1786">IF(BBY6&lt;&gt;"",SUMPRODUCT((BCJ4:BCJ8=BCJ6)*(BCE4:BCE8=BCE6)*(BCC4:BCC8=BCC6)*(BCG4:BCG8&gt;BCG6)),"")</f>
        <v>0</v>
      </c>
      <c r="BCO6" s="321">
        <f t="shared" ref="BCO6" ca="1" si="1787">IF(BBY6&lt;&gt;"",SUMPRODUCT((BCJ4:BCJ8=BCJ6)*(BCE4:BCE8=BCE6)*(BCC4:BCC8=BCC6)*(BCG4:BCG8=BCG6)*(BCH4:BCH8&gt;BCH6)),"")</f>
        <v>0</v>
      </c>
      <c r="BCP6" s="321">
        <f t="shared" ref="BCP6" ca="1" si="1788">IF(BBY6&lt;&gt;"",SUMPRODUCT((BCJ4:BCJ8=BCJ6)*(BCE4:BCE8=BCE6)*(BCC4:BCC8=BCC6)*(BCG4:BCG8=BCG6)*(BCH4:BCH8=BCH6)*(BCI4:BCI8&gt;BCI6)),"")</f>
        <v>1</v>
      </c>
      <c r="BCQ6" s="321">
        <f ca="1">IF(BBY6&lt;&gt;"",IF(BCQ46&lt;&gt;"",IF(BBX43=3,BCQ46,BCQ46+BBX43),SUM(BCK6:BCP6)),"")</f>
        <v>2</v>
      </c>
      <c r="BCR6" s="321" t="str">
        <f t="shared" ref="BCR6" ca="1" si="1789">IF(BBY6&lt;&gt;"",INDEX(BBY4:BBY8,MATCH(3,BCQ4:BCQ8,0),0),"")</f>
        <v>Scotland</v>
      </c>
      <c r="BCS6" s="321" t="str">
        <f t="shared" ca="1" si="1134"/>
        <v/>
      </c>
      <c r="BCT6" s="321">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21">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21">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21">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21">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21">
        <f t="shared" ca="1" si="1140"/>
        <v>1000</v>
      </c>
      <c r="BCZ6" s="321" t="str">
        <f t="shared" ca="1" si="1141"/>
        <v/>
      </c>
      <c r="BDA6" s="321" t="str">
        <f t="shared" ref="BDA6" ca="1" si="1795">IF(BCS6&lt;&gt;"",VLOOKUP(BCS6,BBF4:BBL40,7,FALSE),"")</f>
        <v/>
      </c>
      <c r="BDB6" s="321" t="str">
        <f t="shared" ref="BDB6" ca="1" si="1796">IF(BCS6&lt;&gt;"",VLOOKUP(BCS6,BBF4:BBL40,5,FALSE),"")</f>
        <v/>
      </c>
      <c r="BDC6" s="321" t="str">
        <f t="shared" ref="BDC6" ca="1" si="1797">IF(BCS6&lt;&gt;"",VLOOKUP(BCS6,BBF4:BBN40,9,FALSE),"")</f>
        <v/>
      </c>
      <c r="BDD6" s="321" t="str">
        <f t="shared" ca="1" si="1145"/>
        <v/>
      </c>
      <c r="BDE6" s="321" t="str">
        <f t="shared" ref="BDE6" ca="1" si="1798">IF(BCS6&lt;&gt;"",RANK(BDD6,BDD4:BDD8),"")</f>
        <v/>
      </c>
      <c r="BDF6" s="321" t="str">
        <f t="shared" ref="BDF6" ca="1" si="1799">IF(BCS6&lt;&gt;"",SUMPRODUCT((BDD4:BDD8=BDD6)*(BCY4:BCY8&gt;BCY6)),"")</f>
        <v/>
      </c>
      <c r="BDG6" s="321" t="str">
        <f t="shared" ref="BDG6" ca="1" si="1800">IF(BCS6&lt;&gt;"",SUMPRODUCT((BDD4:BDD8=BDD6)*(BCY4:BCY8=BCY6)*(BCW4:BCW8&gt;BCW6)),"")</f>
        <v/>
      </c>
      <c r="BDH6" s="321" t="str">
        <f t="shared" ref="BDH6" ca="1" si="1801">IF(BCS6&lt;&gt;"",SUMPRODUCT((BDD4:BDD8=BDD6)*(BCY4:BCY8=BCY6)*(BCW4:BCW8=BCW6)*(BDA4:BDA8&gt;BDA6)),"")</f>
        <v/>
      </c>
      <c r="BDI6" s="321" t="str">
        <f t="shared" ref="BDI6" ca="1" si="1802">IF(BCS6&lt;&gt;"",SUMPRODUCT((BDD4:BDD8=BDD6)*(BCY4:BCY8=BCY6)*(BCW4:BCW8=BCW6)*(BDA4:BDA8=BDA6)*(BDB4:BDB8&gt;BDB6)),"")</f>
        <v/>
      </c>
      <c r="BDJ6" s="321" t="str">
        <f t="shared" ref="BDJ6" ca="1" si="1803">IF(BCS6&lt;&gt;"",SUMPRODUCT((BDD4:BDD8=BDD6)*(BCY4:BCY8=BCY6)*(BCW4:BCW8=BCW6)*(BDA4:BDA8=BDA6)*(BDB4:BDB8=BDB6)*(BDC4:BDC8&gt;BDC6)),"")</f>
        <v/>
      </c>
      <c r="BDK6" s="321" t="str">
        <f ca="1">IF(BCS6&lt;&gt;"",IF(BDK46&lt;&gt;"",IF(BCR43=3,BDK46,BDK46+BCR43),SUM(BDE6:BDJ6)+1),"")</f>
        <v/>
      </c>
      <c r="BDL6" s="321" t="str">
        <f t="shared" ref="BDL6" ca="1" si="1804">IF(BCS6&lt;&gt;"",INDEX(BCS5:BCS8,MATCH(3,BDK5:BDK8,0),0),"")</f>
        <v/>
      </c>
      <c r="BDM6" s="321" t="str">
        <f t="shared" ref="BDM6:BDM7" ca="1" si="1805">IF(BBV4&lt;&gt;"",BBV4,"")</f>
        <v/>
      </c>
      <c r="BDN6" s="321">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21">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21">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21">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21">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21">
        <f t="shared" ref="BDS6:BDS7" ca="1" si="1811">BDQ6-BDR6+1000</f>
        <v>1000</v>
      </c>
      <c r="BDT6" s="321" t="str">
        <f t="shared" ref="BDT6:BDT7" ca="1" si="1812">IF(BDM6&lt;&gt;"",BDN6*3+BDO6*1,"")</f>
        <v/>
      </c>
      <c r="BDU6" s="321" t="str">
        <f t="shared" ref="BDU6" ca="1" si="1813">IF(BDM6&lt;&gt;"",VLOOKUP(BDM6,BBF4:BBL40,7,FALSE),"")</f>
        <v/>
      </c>
      <c r="BDV6" s="321" t="str">
        <f t="shared" ref="BDV6" ca="1" si="1814">IF(BDM6&lt;&gt;"",VLOOKUP(BDM6,BBF4:BBL40,5,FALSE),"")</f>
        <v/>
      </c>
      <c r="BDW6" s="321" t="str">
        <f t="shared" ref="BDW6" ca="1" si="1815">IF(BDM6&lt;&gt;"",VLOOKUP(BDM6,BBF4:BBN40,9,FALSE),"")</f>
        <v/>
      </c>
      <c r="BDX6" s="321" t="str">
        <f t="shared" ref="BDX6:BDX7" ca="1" si="1816">BDT6</f>
        <v/>
      </c>
      <c r="BDY6" s="321" t="str">
        <f t="shared" ref="BDY6" ca="1" si="1817">IF(BDM6&lt;&gt;"",RANK(BDX6,BDX4:BDX8),"")</f>
        <v/>
      </c>
      <c r="BDZ6" s="321" t="str">
        <f t="shared" ref="BDZ6" ca="1" si="1818">IF(BDM6&lt;&gt;"",SUMPRODUCT((BDX4:BDX8=BDX6)*(BDS4:BDS8&gt;BDS6)),"")</f>
        <v/>
      </c>
      <c r="BEA6" s="321" t="str">
        <f t="shared" ref="BEA6" ca="1" si="1819">IF(BDM6&lt;&gt;"",SUMPRODUCT((BDX4:BDX8=BDX6)*(BDS4:BDS8=BDS6)*(BDQ4:BDQ8&gt;BDQ6)),"")</f>
        <v/>
      </c>
      <c r="BEB6" s="321" t="str">
        <f t="shared" ref="BEB6" ca="1" si="1820">IF(BDM6&lt;&gt;"",SUMPRODUCT((BDX4:BDX8=BDX6)*(BDS4:BDS8=BDS6)*(BDQ4:BDQ8=BDQ6)*(BDU4:BDU8&gt;BDU6)),"")</f>
        <v/>
      </c>
      <c r="BEC6" s="321" t="str">
        <f t="shared" ref="BEC6" ca="1" si="1821">IF(BDM6&lt;&gt;"",SUMPRODUCT((BDX4:BDX8=BDX6)*(BDS4:BDS8=BDS6)*(BDQ4:BDQ8=BDQ6)*(BDU4:BDU8=BDU6)*(BDV4:BDV8&gt;BDV6)),"")</f>
        <v/>
      </c>
      <c r="BED6" s="321" t="str">
        <f t="shared" ref="BED6" ca="1" si="1822">IF(BDM6&lt;&gt;"",SUMPRODUCT((BDX4:BDX8=BDX6)*(BDS4:BDS8=BDS6)*(BDQ4:BDQ8=BDQ6)*(BDU4:BDU8=BDU6)*(BDV4:BDV8=BDV6)*(BDW4:BDW8&gt;BDW6)),"")</f>
        <v/>
      </c>
      <c r="BEE6" s="321" t="str">
        <f t="shared" ref="BEE6:BEE7" ca="1" si="1823">IF(BDM6&lt;&gt;"",SUM(BDY6:BED6)+2,"")</f>
        <v/>
      </c>
      <c r="BEF6" s="321" t="str">
        <f t="shared" ref="BEF6" ca="1" si="1824">IF(BDM6&lt;&gt;"",INDEX(BDM6:BDM8,MATCH(3,BEE6:BEE8,0),0),"")</f>
        <v/>
      </c>
      <c r="BEG6" s="321"/>
      <c r="BEH6" s="321"/>
      <c r="BEI6" s="321"/>
      <c r="BEJ6" s="321"/>
      <c r="BEK6" s="321"/>
      <c r="BEL6" s="321"/>
      <c r="BEM6" s="321"/>
      <c r="BEN6" s="321"/>
      <c r="BEO6" s="321"/>
      <c r="BEP6" s="321"/>
      <c r="BEQ6" s="321"/>
      <c r="BER6" s="321"/>
      <c r="BES6" s="321"/>
      <c r="BET6" s="321"/>
      <c r="BEU6" s="321"/>
      <c r="BEV6" s="321"/>
      <c r="BEW6" s="321"/>
      <c r="BEX6" s="321"/>
      <c r="BEY6" s="321"/>
      <c r="BEZ6" s="321"/>
      <c r="BFA6" s="321" t="str">
        <f t="shared" ref="BFA6" ca="1" si="1825">IF(BEF6&lt;&gt;"",BEF6,IF(BDL6&lt;&gt;"",BDL6,IF(BCR6&lt;&gt;"",BCR6,BBR6)))</f>
        <v>Scotland</v>
      </c>
      <c r="BFB6" s="321">
        <v>3</v>
      </c>
      <c r="BFC6" s="321">
        <v>4</v>
      </c>
      <c r="BFD6" s="321" t="str">
        <f t="shared" si="146"/>
        <v>Italy</v>
      </c>
      <c r="BFE6" s="324">
        <f ca="1">IF(OFFSET('Player Game Board'!P13,0,BFE1)&lt;&gt;"",OFFSET('Player Game Board'!P13,0,BFE1),0)</f>
        <v>0</v>
      </c>
      <c r="BFF6" s="324">
        <f ca="1">IF(OFFSET('Player Game Board'!Q13,0,BFE1)&lt;&gt;"",OFFSET('Player Game Board'!Q13,0,BFE1),0)</f>
        <v>0</v>
      </c>
      <c r="BFG6" s="321" t="str">
        <f t="shared" si="147"/>
        <v>Albania</v>
      </c>
      <c r="BFH6" s="321" t="str">
        <f ca="1">IF(AND(OFFSET('Player Game Board'!P13,0,BFE1)&lt;&gt;"",OFFSET('Player Game Board'!Q13,0,BFE1)&lt;&gt;""),IF(BFE6&gt;BFF6,"W",IF(BFE6=BFF6,"D","L")),"")</f>
        <v/>
      </c>
      <c r="BFI6" s="321" t="str">
        <f t="shared" ca="1" si="148"/>
        <v/>
      </c>
      <c r="BFJ6" s="321"/>
      <c r="BFK6" s="321"/>
      <c r="BFL6" s="321" t="str">
        <f t="shared" ref="BFL6" ca="1" si="1826">VLOOKUP(3,BBE25:BBF28,2,FALSE)</f>
        <v>Austria</v>
      </c>
      <c r="BFM6" s="322">
        <f t="shared" ref="BFM6" ca="1" si="1827">VLOOKUP(BFL6,BBF4:BBK40,2,FALSE)</f>
        <v>0</v>
      </c>
      <c r="BFN6" s="322">
        <f t="shared" ref="BFN6" ca="1" si="1828">VLOOKUP(BFL6,BBF4:BBK40,3,FALSE)</f>
        <v>0</v>
      </c>
      <c r="BFO6" s="322">
        <f t="shared" ref="BFO6" ca="1" si="1829">VLOOKUP(BFL6,BBF4:BBK40,4,FALSE)</f>
        <v>0</v>
      </c>
      <c r="BFP6" s="322">
        <f t="shared" ref="BFP6" ca="1" si="1830">VLOOKUP(BFL6,BBF4:BBK40,5,FALSE)</f>
        <v>0</v>
      </c>
      <c r="BFQ6" s="322">
        <f t="shared" ref="BFQ6" ca="1" si="1831">VLOOKUP(BFL6,BBF4:BBK40,6,FALSE)</f>
        <v>0</v>
      </c>
      <c r="BFR6" s="322">
        <f t="shared" ca="1" si="155"/>
        <v>1000</v>
      </c>
      <c r="BFS6" s="322">
        <f t="shared" ca="1" si="156"/>
        <v>0</v>
      </c>
      <c r="BFT6" s="321">
        <f ca="1">VLOOKUP(BFL6,B4:J40,9,FALSE)</f>
        <v>41</v>
      </c>
      <c r="BFU6" s="321">
        <f t="shared" ref="BFU6" ca="1" si="1832">RANK(BFS6,BFS3:BFS8)</f>
        <v>1</v>
      </c>
      <c r="BFV6" s="321">
        <f t="shared" ref="BFV6" ca="1" si="1833">SUMPRODUCT((BFU3:BFU8=BFU6)*(BFR3:BFR8&gt;BFR6))</f>
        <v>0</v>
      </c>
      <c r="BFW6" s="321">
        <f t="shared" ref="BFW6" ca="1" si="1834">SUMPRODUCT((BFU3:BFU8=BFU6)*(BFR3:BFR8=BFR6)*(BFP3:BFP8&gt;BFP6))</f>
        <v>0</v>
      </c>
      <c r="BFX6" s="321">
        <f t="shared" ref="BFX6" ca="1" si="1835">SUMPRODUCT((BFU3:BFU8=BFU6)*(BFR3:BFR8=BFR6)*(BFP3:BFP8=BFP6)*(BFT3:BFT8&gt;BFT6))</f>
        <v>1</v>
      </c>
      <c r="BFY6" s="321">
        <f t="shared" ca="1" si="161"/>
        <v>2</v>
      </c>
      <c r="BFZ6" s="321" t="s">
        <v>13</v>
      </c>
      <c r="BGA6" s="321">
        <v>4</v>
      </c>
      <c r="BGB6" s="321"/>
    </row>
    <row r="7" spans="1:1536" ht="13.8" x14ac:dyDescent="0.3">
      <c r="A7" s="321">
        <f>VLOOKUP(B7,CW4:CX8,2,FALSE)</f>
        <v>2</v>
      </c>
      <c r="B7" s="321" t="str">
        <f>'Language Table'!C25</f>
        <v>Switzerland</v>
      </c>
      <c r="C7" s="321">
        <f>SUMPRODUCT((CZ3:CZ42=B7)*(DD3:DD42="W"))+SUMPRODUCT((DC3:DC42=B7)*(DE3:DE42="W"))</f>
        <v>1</v>
      </c>
      <c r="D7" s="321">
        <f>SUMPRODUCT((CZ3:CZ42=B7)*(DD3:DD42="D"))+SUMPRODUCT((DC3:DC42=B7)*(DE3:DE42="D"))</f>
        <v>2</v>
      </c>
      <c r="E7" s="321">
        <f>SUMPRODUCT((CZ3:CZ42=B7)*(DD3:DD42="L"))+SUMPRODUCT((DC3:DC42=B7)*(DE3:DE42="L"))</f>
        <v>0</v>
      </c>
      <c r="F7" s="321">
        <f>SUMIF(CZ3:CZ60,B7,DA3:DA60)+SUMIF(DC3:DC60,B7,DB3:DB60)</f>
        <v>5</v>
      </c>
      <c r="G7" s="321">
        <f>SUMIF(DC3:DC60,B7,DA3:DA60)+SUMIF(CZ3:CZ60,B7,DB3:DB60)</f>
        <v>3</v>
      </c>
      <c r="H7" s="321">
        <f t="shared" si="599"/>
        <v>1002</v>
      </c>
      <c r="I7" s="321">
        <f t="shared" si="600"/>
        <v>5</v>
      </c>
      <c r="J7" s="321">
        <v>34</v>
      </c>
      <c r="K7" s="321">
        <f>IF(COUNTIF(I4:I8,4)&lt;&gt;4,RANK(I7,I4:I8),I47)</f>
        <v>2</v>
      </c>
      <c r="L7" s="321"/>
      <c r="M7" s="321">
        <f>SUMPRODUCT((K4:K7=K7)*(J4:J7&lt;J7))+K7</f>
        <v>2</v>
      </c>
      <c r="N7" s="321" t="str">
        <f>INDEX(B4:B8,MATCH(4,M4:M8,0),0)</f>
        <v>Scotland</v>
      </c>
      <c r="O7" s="321">
        <f>INDEX(K4:K8,MATCH(N7,B4:B8,0),0)</f>
        <v>4</v>
      </c>
      <c r="P7" s="321" t="str">
        <f>IF(AND(P6&lt;&gt;"",O7=1),N7,"")</f>
        <v/>
      </c>
      <c r="Q7" s="321" t="str">
        <f>IF(AND(Q6&lt;&gt;"",O8=2),N8,"")</f>
        <v/>
      </c>
      <c r="R7" s="321"/>
      <c r="S7" s="321"/>
      <c r="T7" s="321"/>
      <c r="U7" s="321" t="str">
        <f t="shared" si="601"/>
        <v/>
      </c>
      <c r="V7" s="321">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21">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21">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21">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21">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21">
        <f>Y7-Z7+1000</f>
        <v>1000</v>
      </c>
      <c r="AB7" s="321" t="str">
        <f t="shared" si="602"/>
        <v/>
      </c>
      <c r="AC7" s="321" t="str">
        <f>IF(U7&lt;&gt;"",VLOOKUP(U7,B4:H40,7,FALSE),"")</f>
        <v/>
      </c>
      <c r="AD7" s="321" t="str">
        <f>IF(U7&lt;&gt;"",VLOOKUP(U7,B4:H40,5,FALSE),"")</f>
        <v/>
      </c>
      <c r="AE7" s="321" t="str">
        <f>IF(U7&lt;&gt;"",VLOOKUP(U7,B4:J40,9,FALSE),"")</f>
        <v/>
      </c>
      <c r="AF7" s="321" t="str">
        <f t="shared" si="603"/>
        <v/>
      </c>
      <c r="AG7" s="321" t="str">
        <f>IF(U7&lt;&gt;"",RANK(AF7,AF4:AF8),"")</f>
        <v/>
      </c>
      <c r="AH7" s="321" t="str">
        <f>IF(U7&lt;&gt;"",SUMPRODUCT((AF4:AF8=AF7)*(AA4:AA8&gt;AA7)),"")</f>
        <v/>
      </c>
      <c r="AI7" s="321" t="str">
        <f>IF(U7&lt;&gt;"",SUMPRODUCT((AF4:AF8=AF7)*(AA4:AA8=AA7)*(Y4:Y8&gt;Y7)),"")</f>
        <v/>
      </c>
      <c r="AJ7" s="321" t="str">
        <f>IF(U7&lt;&gt;"",SUMPRODUCT((AF4:AF8=AF7)*(AA4:AA8=AA7)*(Y4:Y8=Y7)*(AC4:AC8&gt;AC7)),"")</f>
        <v/>
      </c>
      <c r="AK7" s="321" t="str">
        <f>IF(U7&lt;&gt;"",SUMPRODUCT((AF4:AF8=AF7)*(AA4:AA8=AA7)*(Y4:Y8=Y7)*(AC4:AC8=AC7)*(AD4:AD8&gt;AD7)),"")</f>
        <v/>
      </c>
      <c r="AL7" s="321" t="str">
        <f>IF(U7&lt;&gt;"",SUMPRODUCT((AF4:AF8=AF7)*(AA4:AA8=AA7)*(Y4:Y8=Y7)*(AC4:AC8=AC7)*(AD4:AD8=AD7)*(AE4:AE8&gt;AE7)),"")</f>
        <v/>
      </c>
      <c r="AM7" s="321" t="str">
        <f>IF(U7&lt;&gt;"",IF(AM47&lt;&gt;"",IF(T43=3,AM47,AM47+T43),SUM(AG7:AL7)),"")</f>
        <v/>
      </c>
      <c r="AN7" s="321" t="str">
        <f>IF(U7&lt;&gt;"",INDEX(U4:U8,MATCH(4,AM4:AM8,0),0),"")</f>
        <v/>
      </c>
      <c r="AO7" s="321" t="str">
        <f>IF(Q6&lt;&gt;"",Q6,"")</f>
        <v/>
      </c>
      <c r="AP7" s="321">
        <f>SUMPRODUCT((CZ3:CZ42=AO7)*(DC3:DC42=AO8)*(DD3:DD42="W"))+SUMPRODUCT((CZ3:CZ42=AO7)*(DC3:DC42=AO5)*(DD3:DD42="W"))+SUMPRODUCT((CZ3:CZ42=AO7)*(DC3:DC42=AO6)*(DD3:DD42="W"))+SUMPRODUCT((CZ3:CZ42=AO8)*(DC3:DC42=AO7)*(DE3:DE42="W"))+SUMPRODUCT((CZ3:CZ42=AO5)*(DC3:DC42=AO7)*(DE3:DE42="W"))+SUMPRODUCT((CZ3:CZ42=AO6)*(DC3:DC42=AO7)*(DE3:DE42="W"))</f>
        <v>0</v>
      </c>
      <c r="AQ7" s="321">
        <f>SUMPRODUCT((CZ3:CZ42=AO7)*(DC3:DC42=AO8)*(DD3:DD42="D"))+SUMPRODUCT((CZ3:CZ42=AO7)*(DC3:DC42=AO5)*(DD3:DD42="D"))+SUMPRODUCT((CZ3:CZ42=AO7)*(DC3:DC42=AO6)*(DD3:DD42="D"))+SUMPRODUCT((CZ3:CZ42=AO8)*(DC3:DC42=AO7)*(DD3:DD42="D"))+SUMPRODUCT((CZ3:CZ42=AO5)*(DC3:DC42=AO7)*(DD3:DD42="D"))+SUMPRODUCT((CZ3:CZ42=AO6)*(DC3:DC42=AO7)*(DD3:DD42="D"))</f>
        <v>0</v>
      </c>
      <c r="AR7" s="321">
        <f>SUMPRODUCT((CZ3:CZ42=AO7)*(DC3:DC42=AO8)*(DD3:DD42="L"))+SUMPRODUCT((CZ3:CZ42=AO7)*(DC3:DC42=AO5)*(DD3:DD42="L"))+SUMPRODUCT((CZ3:CZ42=AO7)*(DC3:DC42=AO6)*(DD3:DD42="L"))+SUMPRODUCT((CZ3:CZ42=AO8)*(DC3:DC42=AO7)*(DE3:DE42="L"))+SUMPRODUCT((CZ3:CZ42=AO5)*(DC3:DC42=AO7)*(DE3:DE42="L"))+SUMPRODUCT((CZ3:CZ42=AO6)*(DC3:DC42=AO7)*(DE3:DE42="L"))</f>
        <v>0</v>
      </c>
      <c r="AS7" s="321">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21">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21">
        <f>AS7-AT7+1000</f>
        <v>1000</v>
      </c>
      <c r="AV7" s="321" t="str">
        <f t="shared" si="604"/>
        <v/>
      </c>
      <c r="AW7" s="321" t="str">
        <f>IF(AO7&lt;&gt;"",VLOOKUP(AO7,B4:H40,7,FALSE),"")</f>
        <v/>
      </c>
      <c r="AX7" s="321" t="str">
        <f>IF(AO7&lt;&gt;"",VLOOKUP(AO7,B4:H40,5,FALSE),"")</f>
        <v/>
      </c>
      <c r="AY7" s="321" t="str">
        <f>IF(AO7&lt;&gt;"",VLOOKUP(AO7,B4:J40,9,FALSE),"")</f>
        <v/>
      </c>
      <c r="AZ7" s="321" t="str">
        <f t="shared" si="605"/>
        <v/>
      </c>
      <c r="BA7" s="321" t="str">
        <f>IF(AO7&lt;&gt;"",RANK(AZ7,AZ4:AZ8),"")</f>
        <v/>
      </c>
      <c r="BB7" s="321" t="str">
        <f>IF(AO7&lt;&gt;"",SUMPRODUCT((AZ4:AZ8=AZ7)*(AU4:AU8&gt;AU7)),"")</f>
        <v/>
      </c>
      <c r="BC7" s="321" t="str">
        <f>IF(AO7&lt;&gt;"",SUMPRODUCT((AZ4:AZ8=AZ7)*(AU4:AU8=AU7)*(AS4:AS8&gt;AS7)),"")</f>
        <v/>
      </c>
      <c r="BD7" s="321" t="str">
        <f>IF(AO7&lt;&gt;"",SUMPRODUCT((AZ4:AZ8=AZ7)*(AU4:AU8=AU7)*(AS4:AS8=AS7)*(AW4:AW8&gt;AW7)),"")</f>
        <v/>
      </c>
      <c r="BE7" s="321" t="str">
        <f>IF(AO7&lt;&gt;"",SUMPRODUCT((AZ4:AZ8=AZ7)*(AU4:AU8=AU7)*(AS4:AS8=AS7)*(AW4:AW8=AW7)*(AX4:AX8&gt;AX7)),"")</f>
        <v/>
      </c>
      <c r="BF7" s="321" t="str">
        <f>IF(AO7&lt;&gt;"",SUMPRODUCT((AZ4:AZ8=AZ7)*(AU4:AU8=AU7)*(AS4:AS8=AS7)*(AW4:AW8=AW7)*(AX4:AX8=AX7)*(AY4:AY8&gt;AY7)),"")</f>
        <v/>
      </c>
      <c r="BG7" s="321" t="str">
        <f>IF(AO7&lt;&gt;"",IF(BG47&lt;&gt;"",IF(AN43=3,BG47,BG47+AN43),SUM(BA7:BF7)+1),"")</f>
        <v/>
      </c>
      <c r="BH7" s="321" t="str">
        <f>IF(AO7&lt;&gt;"",INDEX(AO5:AO8,MATCH(4,BG5:BG8,0),0),"")</f>
        <v/>
      </c>
      <c r="BI7" s="321" t="str">
        <f>IF(R5&lt;&gt;"",R5,"")</f>
        <v/>
      </c>
      <c r="BJ7" s="321">
        <f>SUMPRODUCT((CZ3:CZ42=BI7)*(DC3:DC42=BI8)*(DD3:DD42="W"))+SUMPRODUCT((CZ3:CZ42=BI7)*(DC3:DC42=BI9)*(DD3:DD42="W"))+SUMPRODUCT((CZ3:CZ42=BI7)*(DC3:DC42=BI6)*(DD3:DD42="W"))+SUMPRODUCT((CZ3:CZ42=BI8)*(DC3:DC42=BI7)*(DE3:DE42="W"))+SUMPRODUCT((CZ3:CZ42=BI9)*(DC3:DC42=BI7)*(DE3:DE42="W"))+SUMPRODUCT((CZ3:CZ42=BI6)*(DC3:DC42=BI7)*(DE3:DE42="W"))</f>
        <v>0</v>
      </c>
      <c r="BK7" s="321">
        <f>SUMPRODUCT((CZ3:CZ42=BI7)*(DC3:DC42=BI8)*(DD3:DD42="D"))+SUMPRODUCT((CZ3:CZ42=BI7)*(DC3:DC42=BI9)*(DD3:DD42="D"))+SUMPRODUCT((CZ3:CZ42=BI7)*(DC3:DC42=BI6)*(DD3:DD42="D"))+SUMPRODUCT((CZ3:CZ42=BI8)*(DC3:DC42=BI7)*(DD3:DD42="D"))+SUMPRODUCT((CZ3:CZ42=BI9)*(DC3:DC42=BI7)*(DD3:DD42="D"))+SUMPRODUCT((CZ3:CZ42=BI6)*(DC3:DC42=BI7)*(DD3:DD42="D"))</f>
        <v>0</v>
      </c>
      <c r="BL7" s="321">
        <f>SUMPRODUCT((CZ3:CZ42=BI7)*(DC3:DC42=BI8)*(DD3:DD42="L"))+SUMPRODUCT((CZ3:CZ42=BI7)*(DC3:DC42=BI9)*(DD3:DD42="L"))+SUMPRODUCT((CZ3:CZ42=BI7)*(DC3:DC42=BI6)*(DD3:DD42="L"))+SUMPRODUCT((CZ3:CZ42=BI8)*(DC3:DC42=BI7)*(DE3:DE42="L"))+SUMPRODUCT((CZ3:CZ42=BI9)*(DC3:DC42=BI7)*(DE3:DE42="L"))+SUMPRODUCT((CZ3:CZ42=BI6)*(DC3:DC42=BI7)*(DE3:DE42="L"))</f>
        <v>0</v>
      </c>
      <c r="BM7" s="321">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21">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21">
        <f>BM7-BN7+1000</f>
        <v>1000</v>
      </c>
      <c r="BP7" s="321" t="str">
        <f t="shared" si="1164"/>
        <v/>
      </c>
      <c r="BQ7" s="321" t="str">
        <f>IF(BI7&lt;&gt;"",VLOOKUP(BI7,B4:H40,7,FALSE),"")</f>
        <v/>
      </c>
      <c r="BR7" s="321" t="str">
        <f>IF(BI7&lt;&gt;"",VLOOKUP(BI7,B4:H40,5,FALSE),"")</f>
        <v/>
      </c>
      <c r="BS7" s="321" t="str">
        <f>IF(BI7&lt;&gt;"",VLOOKUP(BI7,B4:J40,9,FALSE),"")</f>
        <v/>
      </c>
      <c r="BT7" s="321" t="str">
        <f t="shared" si="1165"/>
        <v/>
      </c>
      <c r="BU7" s="321" t="str">
        <f>IF(BI7&lt;&gt;"",RANK(BT7,BT4:BT8),"")</f>
        <v/>
      </c>
      <c r="BV7" s="321" t="str">
        <f>IF(BI7&lt;&gt;"",SUMPRODUCT((BT4:BT8=BT7)*(BO4:BO8&gt;BO7)),"")</f>
        <v/>
      </c>
      <c r="BW7" s="321" t="str">
        <f>IF(BI7&lt;&gt;"",SUMPRODUCT((BT4:BT8=BT7)*(BO4:BO8=BO7)*(BM4:BM8&gt;BM7)),"")</f>
        <v/>
      </c>
      <c r="BX7" s="321" t="str">
        <f>IF(BI7&lt;&gt;"",SUMPRODUCT((BT4:BT8=BT7)*(BO4:BO8=BO7)*(BM4:BM8=BM7)*(BQ4:BQ8&gt;BQ7)),"")</f>
        <v/>
      </c>
      <c r="BY7" s="321" t="str">
        <f>IF(BI7&lt;&gt;"",SUMPRODUCT((BT4:BT8=BT7)*(BO4:BO8=BO7)*(BM4:BM8=BM7)*(BQ4:BQ8=BQ7)*(BR4:BR8&gt;BR7)),"")</f>
        <v/>
      </c>
      <c r="BZ7" s="321" t="str">
        <f>IF(BI7&lt;&gt;"",SUMPRODUCT((BT4:BT8=BT7)*(BO4:BO8=BO7)*(BM4:BM8=BM7)*(BQ4:BQ8=BQ7)*(BR4:BR8=BR7)*(BS4:BS8&gt;BS7)),"")</f>
        <v/>
      </c>
      <c r="CA7" s="321" t="str">
        <f>IF(BI7&lt;&gt;"",SUM(BU7:BZ7)+2,"")</f>
        <v/>
      </c>
      <c r="CB7" s="321" t="str">
        <f>IF(BI7&lt;&gt;"",INDEX(BI6:BI8,MATCH(4,CA6:CA8,0),0),"")</f>
        <v/>
      </c>
      <c r="CC7" s="321" t="str">
        <f>IF(S4&lt;&gt;"",S4,"")</f>
        <v/>
      </c>
      <c r="CD7" s="321">
        <f>SUMPRODUCT((CZ3:CZ42=CC7)*(DC3:DC42=CC8)*(DD3:DD42="W"))+SUMPRODUCT((CZ3:CZ42=CC7)*(DC3:DC42=CC9)*(DD3:DD42="W"))+SUMPRODUCT((CZ3:CZ42=CC7)*(DC3:DC42=CC10)*(DD3:DD42="W"))+SUMPRODUCT((CZ3:CZ42=CC8)*(DC3:DC42=CC7)*(DE3:DE42="W"))+SUMPRODUCT((CZ3:CZ42=CC9)*(DC3:DC42=CC7)*(DE3:DE42="W"))+SUMPRODUCT((CZ3:CZ42=CC10)*(DC3:DC42=CC7)*(DE3:DE42="W"))</f>
        <v>0</v>
      </c>
      <c r="CE7" s="321">
        <f>SUMPRODUCT((CZ3:CZ42=CC7)*(DC3:DC42=CC8)*(DD3:DD42="D"))+SUMPRODUCT((CZ3:CZ42=CC7)*(DC3:DC42=CC9)*(DD3:DD42="D"))+SUMPRODUCT((CZ3:CZ42=CC7)*(DC3:DC42=CC10)*(DD3:DD42="D"))+SUMPRODUCT((CZ3:CZ42=CC8)*(DC3:DC42=CC7)*(DD3:DD42="D"))+SUMPRODUCT((CZ3:CZ42=CC9)*(DC3:DC42=CC7)*(DD3:DD42="D"))+SUMPRODUCT((CZ3:CZ42=CC10)*(DC3:DC42=CC7)*(DD3:DD42="D"))</f>
        <v>0</v>
      </c>
      <c r="CF7" s="321">
        <f>SUMPRODUCT((CZ3:CZ42=CC7)*(DC3:DC42=CC8)*(DD3:DD42="L"))+SUMPRODUCT((CZ3:CZ42=CC7)*(DC3:DC42=CC9)*(DD3:DD42="L"))+SUMPRODUCT((CZ3:CZ42=CC7)*(DC3:DC42=CC10)*(DD3:DD42="L"))+SUMPRODUCT((CZ3:CZ42=CC8)*(DC3:DC42=CC7)*(DE3:DE42="L"))+SUMPRODUCT((CZ3:CZ42=CC9)*(DC3:DC42=CC7)*(DE3:DE42="L"))+SUMPRODUCT((CZ3:CZ42=CC10)*(DC3:DC42=CC7)*(DE3:DE42="L"))</f>
        <v>0</v>
      </c>
      <c r="CG7" s="321">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21">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21">
        <f>CG7-CH7+1000</f>
        <v>1000</v>
      </c>
      <c r="CJ7" s="321" t="str">
        <f t="shared" ref="CJ7" si="1836">IF(CC7&lt;&gt;"",CD7*3+CE7*1,"")</f>
        <v/>
      </c>
      <c r="CK7" s="321" t="str">
        <f>IF(CC7&lt;&gt;"",VLOOKUP(CC7,B4:H40,7,FALSE),"")</f>
        <v/>
      </c>
      <c r="CL7" s="321" t="str">
        <f>IF(CC7&lt;&gt;"",VLOOKUP(CC7,B4:H40,5,FALSE),"")</f>
        <v/>
      </c>
      <c r="CM7" s="321" t="str">
        <f>IF(CC7&lt;&gt;"",VLOOKUP(CC7,B4:J40,9,FALSE),"")</f>
        <v/>
      </c>
      <c r="CN7" s="321" t="str">
        <f t="shared" ref="CN7" si="1837">CJ7</f>
        <v/>
      </c>
      <c r="CO7" s="321" t="str">
        <f>IF(CC7&lt;&gt;"",RANK(CN7,CN4:CN8),"")</f>
        <v/>
      </c>
      <c r="CP7" s="321" t="str">
        <f>IF(CC7&lt;&gt;"",SUMPRODUCT((CN4:CN8=CN7)*(CI4:CI8&gt;CI7)),"")</f>
        <v/>
      </c>
      <c r="CQ7" s="321" t="str">
        <f>IF(CC7&lt;&gt;"",SUMPRODUCT((CN4:CN8=CN7)*(CI4:CI8=CI7)*(CG4:CG8&gt;CG7)),"")</f>
        <v/>
      </c>
      <c r="CR7" s="321" t="str">
        <f>IF(CC7&lt;&gt;"",SUMPRODUCT((CN4:CN8=CN7)*(CI4:CI8=CI7)*(CG4:CG8=CG7)*(CK4:CK8&gt;CK7)),"")</f>
        <v/>
      </c>
      <c r="CS7" s="321" t="str">
        <f>IF(CC7&lt;&gt;"",SUMPRODUCT((CN4:CN8=CN7)*(CI4:CI8=CI7)*(CG4:CG8=CG7)*(CK4:CK8=CK7)*(CL4:CL8&gt;CL7)),"")</f>
        <v/>
      </c>
      <c r="CT7" s="321" t="str">
        <f>IF(CC7&lt;&gt;"",SUMPRODUCT((CN4:CN8=CN7)*(CI4:CI8=CI7)*(CG4:CG8=CG7)*(CK4:CK8=CK7)*(CL4:CL8=CL7)*(CM4:CM8&gt;CM7)),"")</f>
        <v/>
      </c>
      <c r="CU7" s="321" t="str">
        <f>IF(CC7&lt;&gt;"",SUM(CO7:CT7)+3,"")</f>
        <v/>
      </c>
      <c r="CV7" s="321" t="str">
        <f>IF(CC7&lt;&gt;"",IF(CU7=4,CC7,CC8),"")</f>
        <v/>
      </c>
      <c r="CW7" s="321" t="str">
        <f>IF(CV7&lt;&gt;"",CV7,IF(CB7&lt;&gt;"",CB7,IF(BH7&lt;&gt;"",BH7,IF(AN7&lt;&gt;"",AN7,N7))))</f>
        <v>Scotland</v>
      </c>
      <c r="CX7" s="321">
        <v>4</v>
      </c>
      <c r="CY7" s="321">
        <v>5</v>
      </c>
      <c r="CZ7" s="321" t="str">
        <f>Matches!G12</f>
        <v>Serbia</v>
      </c>
      <c r="DA7" s="321">
        <f>IF(AND(Matches!H12&lt;&gt;"",Matches!I12&lt;&gt;""),Matches!H12,0)</f>
        <v>0</v>
      </c>
      <c r="DB7" s="321">
        <f>IF(AND(Matches!I12&lt;&gt;"",Matches!H12&lt;&gt;""),Matches!I12,0)</f>
        <v>1</v>
      </c>
      <c r="DC7" s="321" t="str">
        <f>Matches!J12</f>
        <v>England</v>
      </c>
      <c r="DD7" s="321" t="str">
        <f>IF(AND(Matches!H12&lt;&gt;"",Matches!I12&lt;&gt;""),IF(DA7&gt;DB7,"W",IF(DA7=DB7,"D","L")),"")</f>
        <v>L</v>
      </c>
      <c r="DE7" s="321" t="str">
        <f t="shared" si="162"/>
        <v>W</v>
      </c>
      <c r="DF7" s="321"/>
      <c r="DG7" s="321"/>
      <c r="DH7" s="321" t="str">
        <f>Matches!P29</f>
        <v>Slovakia</v>
      </c>
      <c r="DI7" s="322">
        <f>Matches!U29</f>
        <v>1</v>
      </c>
      <c r="DJ7" s="322">
        <f>Matches!V29</f>
        <v>1</v>
      </c>
      <c r="DK7" s="322">
        <f>Matches!W29</f>
        <v>1</v>
      </c>
      <c r="DL7" s="322">
        <f>Matches!X29</f>
        <v>3</v>
      </c>
      <c r="DM7" s="322">
        <f>Matches!Z29</f>
        <v>3</v>
      </c>
      <c r="DN7" s="322">
        <f>Matches!AA29</f>
        <v>0</v>
      </c>
      <c r="DO7" s="322">
        <f>Matches!AB29</f>
        <v>4</v>
      </c>
      <c r="DP7" s="321">
        <f>VLOOKUP(DH7,B4:J40,9,FALSE)</f>
        <v>38</v>
      </c>
      <c r="DQ7" s="321">
        <f>RANK(DO7,DO3:DO8)</f>
        <v>1</v>
      </c>
      <c r="DR7" s="321">
        <f>SUMPRODUCT((DQ3:DQ8=DQ7)*(DN3:DN8&gt;DN7))</f>
        <v>0</v>
      </c>
      <c r="DS7" s="321">
        <f>SUMPRODUCT((DQ3:DQ8=DQ7)*(DN3:DN8=DN7)*(DL3:DL8&gt;DL7))</f>
        <v>2</v>
      </c>
      <c r="DT7" s="321">
        <f>SUMPRODUCT((DQ3:DQ8=DQ7)*(DN3:DN8=DN7)*(DL3:DL8=DL7)*(DP3:DP8&gt;DP7))</f>
        <v>0</v>
      </c>
      <c r="DU7" s="321">
        <f t="shared" si="163"/>
        <v>3</v>
      </c>
      <c r="DV7" s="321" t="s">
        <v>94</v>
      </c>
      <c r="DW7" s="321">
        <v>5</v>
      </c>
      <c r="DX7" s="321"/>
      <c r="DY7" s="321">
        <f ca="1">VLOOKUP(DZ7,HU4:HV8,2,FALSE)</f>
        <v>2</v>
      </c>
      <c r="DZ7" s="321" t="str">
        <f t="shared" si="606"/>
        <v>Switzerland</v>
      </c>
      <c r="EA7" s="321">
        <f ca="1">SUMPRODUCT((HX3:HX42=DZ7)*(IB3:IB42="W"))+SUMPRODUCT((IA3:IA42=DZ7)*(IC3:IC42="W"))</f>
        <v>1</v>
      </c>
      <c r="EB7" s="321">
        <f ca="1">SUMPRODUCT((HX3:HX42=DZ7)*(IB3:IB42="D"))+SUMPRODUCT((IA3:IA42=DZ7)*(IC3:IC42="D"))</f>
        <v>1</v>
      </c>
      <c r="EC7" s="321">
        <f ca="1">SUMPRODUCT((HX3:HX42=DZ7)*(IB3:IB42="L"))+SUMPRODUCT((IA3:IA42=DZ7)*(IC3:IC42="L"))</f>
        <v>1</v>
      </c>
      <c r="ED7" s="321">
        <f ca="1">SUMIF(HX3:HX60,DZ7,HY3:HY60)+SUMIF(IA3:IA60,DZ7,HZ3:HZ60)</f>
        <v>4</v>
      </c>
      <c r="EE7" s="321">
        <f ca="1">SUMIF(IA3:IA60,DZ7,HY3:HY60)+SUMIF(HX3:HX60,DZ7,HZ3:HZ60)</f>
        <v>5</v>
      </c>
      <c r="EF7" s="321">
        <f t="shared" ca="1" si="607"/>
        <v>999</v>
      </c>
      <c r="EG7" s="321">
        <f t="shared" ca="1" si="608"/>
        <v>4</v>
      </c>
      <c r="EH7" s="321">
        <f t="shared" si="609"/>
        <v>34</v>
      </c>
      <c r="EI7" s="321">
        <f ca="1">IF(COUNTIF(EG4:EG8,4)&lt;&gt;4,RANK(EG7,EG4:EG8),EG47)</f>
        <v>2</v>
      </c>
      <c r="EJ7" s="321"/>
      <c r="EK7" s="321">
        <f ca="1">SUMPRODUCT((EI4:EI7=EI7)*(EH4:EH7&lt;EH7))+EI7</f>
        <v>2</v>
      </c>
      <c r="EL7" s="321" t="str">
        <f ca="1">INDEX(DZ4:DZ8,MATCH(4,EK4:EK8,0),0)</f>
        <v>Hungary</v>
      </c>
      <c r="EM7" s="321">
        <f ca="1">INDEX(EI4:EI8,MATCH(EL7,DZ4:DZ8,0),0)</f>
        <v>4</v>
      </c>
      <c r="EN7" s="321" t="str">
        <f ca="1">IF(AND(EN6&lt;&gt;"",EM7=1),EL7,"")</f>
        <v/>
      </c>
      <c r="EO7" s="321" t="str">
        <f ca="1">IF(AND(EO6&lt;&gt;"",EM8=2),EL8,"")</f>
        <v/>
      </c>
      <c r="EP7" s="321"/>
      <c r="EQ7" s="321"/>
      <c r="ER7" s="321"/>
      <c r="ES7" s="321" t="str">
        <f t="shared" ca="1" si="610"/>
        <v/>
      </c>
      <c r="ET7" s="321">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21">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21">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21">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21">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21">
        <f ca="1">EW7-EX7+1000</f>
        <v>1000</v>
      </c>
      <c r="EZ7" s="321" t="str">
        <f t="shared" ca="1" si="611"/>
        <v/>
      </c>
      <c r="FA7" s="321" t="str">
        <f ca="1">IF(ES7&lt;&gt;"",VLOOKUP(ES7,DZ4:EF40,7,FALSE),"")</f>
        <v/>
      </c>
      <c r="FB7" s="321" t="str">
        <f ca="1">IF(ES7&lt;&gt;"",VLOOKUP(ES7,DZ4:EF40,5,FALSE),"")</f>
        <v/>
      </c>
      <c r="FC7" s="321" t="str">
        <f ca="1">IF(ES7&lt;&gt;"",VLOOKUP(ES7,DZ4:EH40,9,FALSE),"")</f>
        <v/>
      </c>
      <c r="FD7" s="321" t="str">
        <f t="shared" ca="1" si="612"/>
        <v/>
      </c>
      <c r="FE7" s="321" t="str">
        <f ca="1">IF(ES7&lt;&gt;"",RANK(FD7,FD4:FD8),"")</f>
        <v/>
      </c>
      <c r="FF7" s="321" t="str">
        <f ca="1">IF(ES7&lt;&gt;"",SUMPRODUCT((FD4:FD8=FD7)*(EY4:EY8&gt;EY7)),"")</f>
        <v/>
      </c>
      <c r="FG7" s="321" t="str">
        <f ca="1">IF(ES7&lt;&gt;"",SUMPRODUCT((FD4:FD8=FD7)*(EY4:EY8=EY7)*(EW4:EW8&gt;EW7)),"")</f>
        <v/>
      </c>
      <c r="FH7" s="321" t="str">
        <f ca="1">IF(ES7&lt;&gt;"",SUMPRODUCT((FD4:FD8=FD7)*(EY4:EY8=EY7)*(EW4:EW8=EW7)*(FA4:FA8&gt;FA7)),"")</f>
        <v/>
      </c>
      <c r="FI7" s="321" t="str">
        <f ca="1">IF(ES7&lt;&gt;"",SUMPRODUCT((FD4:FD8=FD7)*(EY4:EY8=EY7)*(EW4:EW8=EW7)*(FA4:FA8=FA7)*(FB4:FB8&gt;FB7)),"")</f>
        <v/>
      </c>
      <c r="FJ7" s="321" t="str">
        <f ca="1">IF(ES7&lt;&gt;"",SUMPRODUCT((FD4:FD8=FD7)*(EY4:EY8=EY7)*(EW4:EW8=EW7)*(FA4:FA8=FA7)*(FB4:FB8=FB7)*(FC4:FC8&gt;FC7)),"")</f>
        <v/>
      </c>
      <c r="FK7" s="321" t="str">
        <f ca="1">IF(ES7&lt;&gt;"",IF(FK47&lt;&gt;"",IF(ER43=3,FK47,FK47+ER43),SUM(FE7:FJ7)),"")</f>
        <v/>
      </c>
      <c r="FL7" s="321" t="str">
        <f ca="1">IF(ES7&lt;&gt;"",INDEX(ES4:ES8,MATCH(4,FK4:FK8,0),0),"")</f>
        <v/>
      </c>
      <c r="FM7" s="321" t="str">
        <f ca="1">IF(EO6&lt;&gt;"",EO6,"")</f>
        <v/>
      </c>
      <c r="FN7" s="321">
        <f ca="1">SUMPRODUCT((HX3:HX42=FM7)*(IA3:IA42=FM8)*(IB3:IB42="W"))+SUMPRODUCT((HX3:HX42=FM7)*(IA3:IA42=FM5)*(IB3:IB42="W"))+SUMPRODUCT((HX3:HX42=FM7)*(IA3:IA42=FM6)*(IB3:IB42="W"))+SUMPRODUCT((HX3:HX42=FM8)*(IA3:IA42=FM7)*(IC3:IC42="W"))+SUMPRODUCT((HX3:HX42=FM5)*(IA3:IA42=FM7)*(IC3:IC42="W"))+SUMPRODUCT((HX3:HX42=FM6)*(IA3:IA42=FM7)*(IC3:IC42="W"))</f>
        <v>0</v>
      </c>
      <c r="FO7" s="321">
        <f ca="1">SUMPRODUCT((HX3:HX42=FM7)*(IA3:IA42=FM8)*(IB3:IB42="D"))+SUMPRODUCT((HX3:HX42=FM7)*(IA3:IA42=FM5)*(IB3:IB42="D"))+SUMPRODUCT((HX3:HX42=FM7)*(IA3:IA42=FM6)*(IB3:IB42="D"))+SUMPRODUCT((HX3:HX42=FM8)*(IA3:IA42=FM7)*(IB3:IB42="D"))+SUMPRODUCT((HX3:HX42=FM5)*(IA3:IA42=FM7)*(IB3:IB42="D"))+SUMPRODUCT((HX3:HX42=FM6)*(IA3:IA42=FM7)*(IB3:IB42="D"))</f>
        <v>0</v>
      </c>
      <c r="FP7" s="321">
        <f ca="1">SUMPRODUCT((HX3:HX42=FM7)*(IA3:IA42=FM8)*(IB3:IB42="L"))+SUMPRODUCT((HX3:HX42=FM7)*(IA3:IA42=FM5)*(IB3:IB42="L"))+SUMPRODUCT((HX3:HX42=FM7)*(IA3:IA42=FM6)*(IB3:IB42="L"))+SUMPRODUCT((HX3:HX42=FM8)*(IA3:IA42=FM7)*(IC3:IC42="L"))+SUMPRODUCT((HX3:HX42=FM5)*(IA3:IA42=FM7)*(IC3:IC42="L"))+SUMPRODUCT((HX3:HX42=FM6)*(IA3:IA42=FM7)*(IC3:IC42="L"))</f>
        <v>0</v>
      </c>
      <c r="FQ7" s="321">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21">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21">
        <f ca="1">FQ7-FR7+1000</f>
        <v>1000</v>
      </c>
      <c r="FT7" s="321" t="str">
        <f t="shared" ca="1" si="613"/>
        <v/>
      </c>
      <c r="FU7" s="321" t="str">
        <f ca="1">IF(FM7&lt;&gt;"",VLOOKUP(FM7,DZ4:EF40,7,FALSE),"")</f>
        <v/>
      </c>
      <c r="FV7" s="321" t="str">
        <f ca="1">IF(FM7&lt;&gt;"",VLOOKUP(FM7,DZ4:EF40,5,FALSE),"")</f>
        <v/>
      </c>
      <c r="FW7" s="321" t="str">
        <f ca="1">IF(FM7&lt;&gt;"",VLOOKUP(FM7,DZ4:EH40,9,FALSE),"")</f>
        <v/>
      </c>
      <c r="FX7" s="321" t="str">
        <f t="shared" ca="1" si="614"/>
        <v/>
      </c>
      <c r="FY7" s="321" t="str">
        <f ca="1">IF(FM7&lt;&gt;"",RANK(FX7,FX4:FX8),"")</f>
        <v/>
      </c>
      <c r="FZ7" s="321" t="str">
        <f ca="1">IF(FM7&lt;&gt;"",SUMPRODUCT((FX4:FX8=FX7)*(FS4:FS8&gt;FS7)),"")</f>
        <v/>
      </c>
      <c r="GA7" s="321" t="str">
        <f ca="1">IF(FM7&lt;&gt;"",SUMPRODUCT((FX4:FX8=FX7)*(FS4:FS8=FS7)*(FQ4:FQ8&gt;FQ7)),"")</f>
        <v/>
      </c>
      <c r="GB7" s="321" t="str">
        <f ca="1">IF(FM7&lt;&gt;"",SUMPRODUCT((FX4:FX8=FX7)*(FS4:FS8=FS7)*(FQ4:FQ8=FQ7)*(FU4:FU8&gt;FU7)),"")</f>
        <v/>
      </c>
      <c r="GC7" s="321" t="str">
        <f ca="1">IF(FM7&lt;&gt;"",SUMPRODUCT((FX4:FX8=FX7)*(FS4:FS8=FS7)*(FQ4:FQ8=FQ7)*(FU4:FU8=FU7)*(FV4:FV8&gt;FV7)),"")</f>
        <v/>
      </c>
      <c r="GD7" s="321" t="str">
        <f ca="1">IF(FM7&lt;&gt;"",SUMPRODUCT((FX4:FX8=FX7)*(FS4:FS8=FS7)*(FQ4:FQ8=FQ7)*(FU4:FU8=FU7)*(FV4:FV8=FV7)*(FW4:FW8&gt;FW7)),"")</f>
        <v/>
      </c>
      <c r="GE7" s="321" t="str">
        <f ca="1">IF(FM7&lt;&gt;"",IF(GE47&lt;&gt;"",IF(FL43=3,GE47,GE47+FL43),SUM(FY7:GD7)+1),"")</f>
        <v/>
      </c>
      <c r="GF7" s="321" t="str">
        <f ca="1">IF(FM7&lt;&gt;"",INDEX(FM5:FM8,MATCH(4,GE5:GE8,0),0),"")</f>
        <v/>
      </c>
      <c r="GG7" s="321" t="str">
        <f ca="1">IF(EP5&lt;&gt;"",EP5,"")</f>
        <v/>
      </c>
      <c r="GH7" s="321">
        <f ca="1">SUMPRODUCT((HX3:HX42=GG7)*(IA3:IA42=GG8)*(IB3:IB42="W"))+SUMPRODUCT((HX3:HX42=GG7)*(IA3:IA42=GG9)*(IB3:IB42="W"))+SUMPRODUCT((HX3:HX42=GG7)*(IA3:IA42=GG6)*(IB3:IB42="W"))+SUMPRODUCT((HX3:HX42=GG8)*(IA3:IA42=GG7)*(IC3:IC42="W"))+SUMPRODUCT((HX3:HX42=GG9)*(IA3:IA42=GG7)*(IC3:IC42="W"))+SUMPRODUCT((HX3:HX42=GG6)*(IA3:IA42=GG7)*(IC3:IC42="W"))</f>
        <v>0</v>
      </c>
      <c r="GI7" s="321">
        <f ca="1">SUMPRODUCT((HX3:HX42=GG7)*(IA3:IA42=GG8)*(IB3:IB42="D"))+SUMPRODUCT((HX3:HX42=GG7)*(IA3:IA42=GG9)*(IB3:IB42="D"))+SUMPRODUCT((HX3:HX42=GG7)*(IA3:IA42=GG6)*(IB3:IB42="D"))+SUMPRODUCT((HX3:HX42=GG8)*(IA3:IA42=GG7)*(IB3:IB42="D"))+SUMPRODUCT((HX3:HX42=GG9)*(IA3:IA42=GG7)*(IB3:IB42="D"))+SUMPRODUCT((HX3:HX42=GG6)*(IA3:IA42=GG7)*(IB3:IB42="D"))</f>
        <v>0</v>
      </c>
      <c r="GJ7" s="321">
        <f ca="1">SUMPRODUCT((HX3:HX42=GG7)*(IA3:IA42=GG8)*(IB3:IB42="L"))+SUMPRODUCT((HX3:HX42=GG7)*(IA3:IA42=GG9)*(IB3:IB42="L"))+SUMPRODUCT((HX3:HX42=GG7)*(IA3:IA42=GG6)*(IB3:IB42="L"))+SUMPRODUCT((HX3:HX42=GG8)*(IA3:IA42=GG7)*(IC3:IC42="L"))+SUMPRODUCT((HX3:HX42=GG9)*(IA3:IA42=GG7)*(IC3:IC42="L"))+SUMPRODUCT((HX3:HX42=GG6)*(IA3:IA42=GG7)*(IC3:IC42="L"))</f>
        <v>0</v>
      </c>
      <c r="GK7" s="321">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21">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21">
        <f ca="1">GK7-GL7+1000</f>
        <v>1000</v>
      </c>
      <c r="GN7" s="321" t="str">
        <f t="shared" ca="1" si="1166"/>
        <v/>
      </c>
      <c r="GO7" s="321" t="str">
        <f ca="1">IF(GG7&lt;&gt;"",VLOOKUP(GG7,DZ4:EF40,7,FALSE),"")</f>
        <v/>
      </c>
      <c r="GP7" s="321" t="str">
        <f ca="1">IF(GG7&lt;&gt;"",VLOOKUP(GG7,DZ4:EF40,5,FALSE),"")</f>
        <v/>
      </c>
      <c r="GQ7" s="321" t="str">
        <f ca="1">IF(GG7&lt;&gt;"",VLOOKUP(GG7,DZ4:EH40,9,FALSE),"")</f>
        <v/>
      </c>
      <c r="GR7" s="321" t="str">
        <f t="shared" ca="1" si="1167"/>
        <v/>
      </c>
      <c r="GS7" s="321" t="str">
        <f ca="1">IF(GG7&lt;&gt;"",RANK(GR7,GR4:GR8),"")</f>
        <v/>
      </c>
      <c r="GT7" s="321" t="str">
        <f ca="1">IF(GG7&lt;&gt;"",SUMPRODUCT((GR4:GR8=GR7)*(GM4:GM8&gt;GM7)),"")</f>
        <v/>
      </c>
      <c r="GU7" s="321" t="str">
        <f ca="1">IF(GG7&lt;&gt;"",SUMPRODUCT((GR4:GR8=GR7)*(GM4:GM8=GM7)*(GK4:GK8&gt;GK7)),"")</f>
        <v/>
      </c>
      <c r="GV7" s="321" t="str">
        <f ca="1">IF(GG7&lt;&gt;"",SUMPRODUCT((GR4:GR8=GR7)*(GM4:GM8=GM7)*(GK4:GK8=GK7)*(GO4:GO8&gt;GO7)),"")</f>
        <v/>
      </c>
      <c r="GW7" s="321" t="str">
        <f ca="1">IF(GG7&lt;&gt;"",SUMPRODUCT((GR4:GR8=GR7)*(GM4:GM8=GM7)*(GK4:GK8=GK7)*(GO4:GO8=GO7)*(GP4:GP8&gt;GP7)),"")</f>
        <v/>
      </c>
      <c r="GX7" s="321" t="str">
        <f ca="1">IF(GG7&lt;&gt;"",SUMPRODUCT((GR4:GR8=GR7)*(GM4:GM8=GM7)*(GK4:GK8=GK7)*(GO4:GO8=GO7)*(GP4:GP8=GP7)*(GQ4:GQ8&gt;GQ7)),"")</f>
        <v/>
      </c>
      <c r="GY7" s="321" t="str">
        <f ca="1">IF(GG7&lt;&gt;"",SUM(GS7:GX7)+2,"")</f>
        <v/>
      </c>
      <c r="GZ7" s="321" t="str">
        <f ca="1">IF(GG7&lt;&gt;"",INDEX(GG6:GG8,MATCH(4,GY6:GY8,0),0),"")</f>
        <v/>
      </c>
      <c r="HA7" s="321" t="str">
        <f>IF(EQ4&lt;&gt;"",EQ4,"")</f>
        <v/>
      </c>
      <c r="HB7" s="321">
        <f ca="1">SUMPRODUCT((HX3:HX42=HA7)*(IA3:IA42=HA8)*(IB3:IB42="W"))+SUMPRODUCT((HX3:HX42=HA7)*(IA3:IA42=HA9)*(IB3:IB42="W"))+SUMPRODUCT((HX3:HX42=HA7)*(IA3:IA42=HA10)*(IB3:IB42="W"))+SUMPRODUCT((HX3:HX42=HA8)*(IA3:IA42=HA7)*(IC3:IC42="W"))+SUMPRODUCT((HX3:HX42=HA9)*(IA3:IA42=HA7)*(IC3:IC42="W"))+SUMPRODUCT((HX3:HX42=HA10)*(IA3:IA42=HA7)*(IC3:IC42="W"))</f>
        <v>0</v>
      </c>
      <c r="HC7" s="321">
        <f ca="1">SUMPRODUCT((HX3:HX42=HA7)*(IA3:IA42=HA8)*(IB3:IB42="D"))+SUMPRODUCT((HX3:HX42=HA7)*(IA3:IA42=HA9)*(IB3:IB42="D"))+SUMPRODUCT((HX3:HX42=HA7)*(IA3:IA42=HA10)*(IB3:IB42="D"))+SUMPRODUCT((HX3:HX42=HA8)*(IA3:IA42=HA7)*(IB3:IB42="D"))+SUMPRODUCT((HX3:HX42=HA9)*(IA3:IA42=HA7)*(IB3:IB42="D"))+SUMPRODUCT((HX3:HX42=HA10)*(IA3:IA42=HA7)*(IB3:IB42="D"))</f>
        <v>0</v>
      </c>
      <c r="HD7" s="321">
        <f ca="1">SUMPRODUCT((HX3:HX42=HA7)*(IA3:IA42=HA8)*(IB3:IB42="L"))+SUMPRODUCT((HX3:HX42=HA7)*(IA3:IA42=HA9)*(IB3:IB42="L"))+SUMPRODUCT((HX3:HX42=HA7)*(IA3:IA42=HA10)*(IB3:IB42="L"))+SUMPRODUCT((HX3:HX42=HA8)*(IA3:IA42=HA7)*(IC3:IC42="L"))+SUMPRODUCT((HX3:HX42=HA9)*(IA3:IA42=HA7)*(IC3:IC42="L"))+SUMPRODUCT((HX3:HX42=HA10)*(IA3:IA42=HA7)*(IC3:IC42="L"))</f>
        <v>0</v>
      </c>
      <c r="HE7" s="321">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21">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21">
        <f ca="1">HE7-HF7+1000</f>
        <v>1000</v>
      </c>
      <c r="HH7" s="321" t="str">
        <f t="shared" ref="HH7" si="1838">IF(HA7&lt;&gt;"",HB7*3+HC7*1,"")</f>
        <v/>
      </c>
      <c r="HI7" s="321" t="str">
        <f>IF(HA7&lt;&gt;"",VLOOKUP(HA7,DZ4:EF40,7,FALSE),"")</f>
        <v/>
      </c>
      <c r="HJ7" s="321" t="str">
        <f>IF(HA7&lt;&gt;"",VLOOKUP(HA7,DZ4:EF40,5,FALSE),"")</f>
        <v/>
      </c>
      <c r="HK7" s="321" t="str">
        <f>IF(HA7&lt;&gt;"",VLOOKUP(HA7,DZ4:EH40,9,FALSE),"")</f>
        <v/>
      </c>
      <c r="HL7" s="321" t="str">
        <f t="shared" ref="HL7" si="1839">HH7</f>
        <v/>
      </c>
      <c r="HM7" s="321" t="str">
        <f>IF(HA7&lt;&gt;"",RANK(HL7,HL4:HL8),"")</f>
        <v/>
      </c>
      <c r="HN7" s="321" t="str">
        <f>IF(HA7&lt;&gt;"",SUMPRODUCT((HL4:HL8=HL7)*(HG4:HG8&gt;HG7)),"")</f>
        <v/>
      </c>
      <c r="HO7" s="321" t="str">
        <f>IF(HA7&lt;&gt;"",SUMPRODUCT((HL4:HL8=HL7)*(HG4:HG8=HG7)*(HE4:HE8&gt;HE7)),"")</f>
        <v/>
      </c>
      <c r="HP7" s="321" t="str">
        <f>IF(HA7&lt;&gt;"",SUMPRODUCT((HL4:HL8=HL7)*(HG4:HG8=HG7)*(HE4:HE8=HE7)*(HI4:HI8&gt;HI7)),"")</f>
        <v/>
      </c>
      <c r="HQ7" s="321" t="str">
        <f>IF(HA7&lt;&gt;"",SUMPRODUCT((HL4:HL8=HL7)*(HG4:HG8=HG7)*(HE4:HE8=HE7)*(HI4:HI8=HI7)*(HJ4:HJ8&gt;HJ7)),"")</f>
        <v/>
      </c>
      <c r="HR7" s="321" t="str">
        <f>IF(HA7&lt;&gt;"",SUMPRODUCT((HL4:HL8=HL7)*(HG4:HG8=HG7)*(HE4:HE8=HE7)*(HI4:HI8=HI7)*(HJ4:HJ8=HJ7)*(HK4:HK8&gt;HK7)),"")</f>
        <v/>
      </c>
      <c r="HS7" s="321" t="str">
        <f>IF(HA7&lt;&gt;"",SUM(HM7:HR7)+3,"")</f>
        <v/>
      </c>
      <c r="HT7" s="321" t="str">
        <f>IF(HA7&lt;&gt;"",IF(HS7=4,HA7,HA8),"")</f>
        <v/>
      </c>
      <c r="HU7" s="321" t="str">
        <f ca="1">IF(HT7&lt;&gt;"",HT7,IF(GZ7&lt;&gt;"",GZ7,IF(GF7&lt;&gt;"",GF7,IF(FL7&lt;&gt;"",FL7,EL7))))</f>
        <v>Hungary</v>
      </c>
      <c r="HV7" s="321">
        <v>4</v>
      </c>
      <c r="HW7" s="321">
        <v>5</v>
      </c>
      <c r="HX7" s="321" t="str">
        <f t="shared" si="164"/>
        <v>Serbia</v>
      </c>
      <c r="HY7" s="324">
        <f ca="1">IF(OFFSET('Player Game Board'!P14,0,HY1)&lt;&gt;"",OFFSET('Player Game Board'!P14,0,HY1),0)</f>
        <v>1</v>
      </c>
      <c r="HZ7" s="324">
        <f ca="1">IF(OFFSET('Player Game Board'!Q14,0,HY1)&lt;&gt;"",OFFSET('Player Game Board'!Q14,0,HY1),0)</f>
        <v>2</v>
      </c>
      <c r="IA7" s="321" t="str">
        <f t="shared" si="165"/>
        <v>England</v>
      </c>
      <c r="IB7" s="321" t="str">
        <f ca="1">IF(AND(OFFSET('Player Game Board'!P14,0,HY1)&lt;&gt;"",OFFSET('Player Game Board'!Q14,0,HY1)&lt;&gt;""),IF(HY7&gt;HZ7,"W",IF(HY7=HZ7,"D","L")),"")</f>
        <v>L</v>
      </c>
      <c r="IC7" s="321" t="str">
        <f t="shared" ca="1" si="166"/>
        <v>W</v>
      </c>
      <c r="ID7" s="321"/>
      <c r="IE7" s="321"/>
      <c r="IF7" s="321" t="str">
        <f ca="1">VLOOKUP(3,DY31:DZ34,2,FALSE)</f>
        <v>Ukraine</v>
      </c>
      <c r="IG7" s="322">
        <f ca="1">VLOOKUP(IF7,DZ4:EE40,2,FALSE)</f>
        <v>0</v>
      </c>
      <c r="IH7" s="322">
        <f ca="1">VLOOKUP(IF7,DZ4:EE40,3,FALSE)</f>
        <v>2</v>
      </c>
      <c r="II7" s="322">
        <f ca="1">VLOOKUP(IF7,DZ4:EE40,4,FALSE)</f>
        <v>1</v>
      </c>
      <c r="IJ7" s="322">
        <f ca="1">VLOOKUP(IF7,DZ4:EE40,5,FALSE)</f>
        <v>3</v>
      </c>
      <c r="IK7" s="322">
        <f ca="1">VLOOKUP(IF7,DZ4:EE40,6,FALSE)</f>
        <v>4</v>
      </c>
      <c r="IL7" s="322">
        <f t="shared" ca="1" si="167"/>
        <v>999</v>
      </c>
      <c r="IM7" s="322">
        <f t="shared" ca="1" si="168"/>
        <v>2</v>
      </c>
      <c r="IN7" s="321">
        <f ca="1">VLOOKUP(IF7,B4:J40,9,FALSE)</f>
        <v>2</v>
      </c>
      <c r="IO7" s="321">
        <f ca="1">RANK(IM7,IM3:IM8)</f>
        <v>6</v>
      </c>
      <c r="IP7" s="321">
        <f ca="1">SUMPRODUCT((IO3:IO8=IO7)*(IL3:IL8&gt;IL7))</f>
        <v>0</v>
      </c>
      <c r="IQ7" s="321">
        <f ca="1">SUMPRODUCT((IO3:IO8=IO7)*(IL3:IL8=IL7)*(IJ3:IJ8&gt;IJ7))</f>
        <v>0</v>
      </c>
      <c r="IR7" s="321">
        <f ca="1">SUMPRODUCT((IO3:IO8=IO7)*(IL3:IL8=IL7)*(IJ3:IJ8=IJ7)*(IN3:IN8&gt;IN7))</f>
        <v>0</v>
      </c>
      <c r="IS7" s="321">
        <f t="shared" ca="1" si="169"/>
        <v>6</v>
      </c>
      <c r="IT7" s="321" t="s">
        <v>94</v>
      </c>
      <c r="IU7" s="321">
        <v>5</v>
      </c>
      <c r="IV7" s="321"/>
      <c r="IW7" s="321">
        <f ca="1">VLOOKUP(IX7,MS4:MT8,2,FALSE)</f>
        <v>4</v>
      </c>
      <c r="IX7" s="321" t="str">
        <f t="shared" si="615"/>
        <v>Switzerland</v>
      </c>
      <c r="IY7" s="321">
        <f ca="1">SUMPRODUCT((MV3:MV42=IX7)*(MZ3:MZ42="W"))+SUMPRODUCT((MY3:MY42=IX7)*(NA3:NA42="W"))</f>
        <v>0</v>
      </c>
      <c r="IZ7" s="321">
        <f ca="1">SUMPRODUCT((MV3:MV42=IX7)*(MZ3:MZ42="D"))+SUMPRODUCT((MY3:MY42=IX7)*(NA3:NA42="D"))</f>
        <v>1</v>
      </c>
      <c r="JA7" s="321">
        <f ca="1">SUMPRODUCT((MV3:MV42=IX7)*(MZ3:MZ42="L"))+SUMPRODUCT((MY3:MY42=IX7)*(NA3:NA42="L"))</f>
        <v>2</v>
      </c>
      <c r="JB7" s="321">
        <f ca="1">SUMIF(MV3:MV60,IX7,MW3:MW60)+SUMIF(MY3:MY60,IX7,MX3:MX60)</f>
        <v>2</v>
      </c>
      <c r="JC7" s="321">
        <f ca="1">SUMIF(MY3:MY60,IX7,MW3:MW60)+SUMIF(MV3:MV60,IX7,MX3:MX60)</f>
        <v>6</v>
      </c>
      <c r="JD7" s="321">
        <f t="shared" ca="1" si="616"/>
        <v>996</v>
      </c>
      <c r="JE7" s="321">
        <f t="shared" ca="1" si="617"/>
        <v>1</v>
      </c>
      <c r="JF7" s="321">
        <f t="shared" si="618"/>
        <v>34</v>
      </c>
      <c r="JG7" s="321">
        <f ca="1">IF(COUNTIF(JE4:JE8,4)&lt;&gt;4,RANK(JE7,JE4:JE8),JE47)</f>
        <v>4</v>
      </c>
      <c r="JH7" s="321"/>
      <c r="JI7" s="321">
        <f ca="1">SUMPRODUCT((JG4:JG7=JG7)*(JF4:JF7&lt;JF7))+JG7</f>
        <v>4</v>
      </c>
      <c r="JJ7" s="321" t="str">
        <f ca="1">INDEX(IX4:IX8,MATCH(4,JI4:JI8,0),0)</f>
        <v>Switzerland</v>
      </c>
      <c r="JK7" s="321">
        <f ca="1">INDEX(JG4:JG8,MATCH(JJ7,IX4:IX8,0),0)</f>
        <v>4</v>
      </c>
      <c r="JL7" s="321" t="str">
        <f ca="1">IF(AND(JL6&lt;&gt;"",JK7=1),JJ7,"")</f>
        <v/>
      </c>
      <c r="JM7" s="321" t="str">
        <f ca="1">IF(AND(JM6&lt;&gt;"",JK8=2),JJ8,"")</f>
        <v/>
      </c>
      <c r="JN7" s="321"/>
      <c r="JO7" s="321"/>
      <c r="JP7" s="321"/>
      <c r="JQ7" s="321" t="str">
        <f t="shared" ca="1" si="619"/>
        <v/>
      </c>
      <c r="JR7" s="321">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21">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21">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21">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21">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21">
        <f ca="1">JU7-JV7+1000</f>
        <v>1000</v>
      </c>
      <c r="JX7" s="321" t="str">
        <f t="shared" ca="1" si="620"/>
        <v/>
      </c>
      <c r="JY7" s="321" t="str">
        <f ca="1">IF(JQ7&lt;&gt;"",VLOOKUP(JQ7,IX4:JD40,7,FALSE),"")</f>
        <v/>
      </c>
      <c r="JZ7" s="321" t="str">
        <f ca="1">IF(JQ7&lt;&gt;"",VLOOKUP(JQ7,IX4:JD40,5,FALSE),"")</f>
        <v/>
      </c>
      <c r="KA7" s="321" t="str">
        <f ca="1">IF(JQ7&lt;&gt;"",VLOOKUP(JQ7,IX4:JF40,9,FALSE),"")</f>
        <v/>
      </c>
      <c r="KB7" s="321" t="str">
        <f t="shared" ca="1" si="621"/>
        <v/>
      </c>
      <c r="KC7" s="321" t="str">
        <f ca="1">IF(JQ7&lt;&gt;"",RANK(KB7,KB4:KB8),"")</f>
        <v/>
      </c>
      <c r="KD7" s="321" t="str">
        <f ca="1">IF(JQ7&lt;&gt;"",SUMPRODUCT((KB4:KB8=KB7)*(JW4:JW8&gt;JW7)),"")</f>
        <v/>
      </c>
      <c r="KE7" s="321" t="str">
        <f ca="1">IF(JQ7&lt;&gt;"",SUMPRODUCT((KB4:KB8=KB7)*(JW4:JW8=JW7)*(JU4:JU8&gt;JU7)),"")</f>
        <v/>
      </c>
      <c r="KF7" s="321" t="str">
        <f ca="1">IF(JQ7&lt;&gt;"",SUMPRODUCT((KB4:KB8=KB7)*(JW4:JW8=JW7)*(JU4:JU8=JU7)*(JY4:JY8&gt;JY7)),"")</f>
        <v/>
      </c>
      <c r="KG7" s="321" t="str">
        <f ca="1">IF(JQ7&lt;&gt;"",SUMPRODUCT((KB4:KB8=KB7)*(JW4:JW8=JW7)*(JU4:JU8=JU7)*(JY4:JY8=JY7)*(JZ4:JZ8&gt;JZ7)),"")</f>
        <v/>
      </c>
      <c r="KH7" s="321" t="str">
        <f ca="1">IF(JQ7&lt;&gt;"",SUMPRODUCT((KB4:KB8=KB7)*(JW4:JW8=JW7)*(JU4:JU8=JU7)*(JY4:JY8=JY7)*(JZ4:JZ8=JZ7)*(KA4:KA8&gt;KA7)),"")</f>
        <v/>
      </c>
      <c r="KI7" s="321" t="str">
        <f ca="1">IF(JQ7&lt;&gt;"",IF(KI47&lt;&gt;"",IF(JP43=3,KI47,KI47+JP43),SUM(KC7:KH7)),"")</f>
        <v/>
      </c>
      <c r="KJ7" s="321" t="str">
        <f ca="1">IF(JQ7&lt;&gt;"",INDEX(JQ4:JQ8,MATCH(4,KI4:KI8,0),0),"")</f>
        <v/>
      </c>
      <c r="KK7" s="321" t="str">
        <f ca="1">IF(JM6&lt;&gt;"",JM6,"")</f>
        <v/>
      </c>
      <c r="KL7" s="321">
        <f ca="1">SUMPRODUCT((MV3:MV42=KK7)*(MY3:MY42=KK8)*(MZ3:MZ42="W"))+SUMPRODUCT((MV3:MV42=KK7)*(MY3:MY42=KK5)*(MZ3:MZ42="W"))+SUMPRODUCT((MV3:MV42=KK7)*(MY3:MY42=KK6)*(MZ3:MZ42="W"))+SUMPRODUCT((MV3:MV42=KK8)*(MY3:MY42=KK7)*(NA3:NA42="W"))+SUMPRODUCT((MV3:MV42=KK5)*(MY3:MY42=KK7)*(NA3:NA42="W"))+SUMPRODUCT((MV3:MV42=KK6)*(MY3:MY42=KK7)*(NA3:NA42="W"))</f>
        <v>0</v>
      </c>
      <c r="KM7" s="321">
        <f ca="1">SUMPRODUCT((MV3:MV42=KK7)*(MY3:MY42=KK8)*(MZ3:MZ42="D"))+SUMPRODUCT((MV3:MV42=KK7)*(MY3:MY42=KK5)*(MZ3:MZ42="D"))+SUMPRODUCT((MV3:MV42=KK7)*(MY3:MY42=KK6)*(MZ3:MZ42="D"))+SUMPRODUCT((MV3:MV42=KK8)*(MY3:MY42=KK7)*(MZ3:MZ42="D"))+SUMPRODUCT((MV3:MV42=KK5)*(MY3:MY42=KK7)*(MZ3:MZ42="D"))+SUMPRODUCT((MV3:MV42=KK6)*(MY3:MY42=KK7)*(MZ3:MZ42="D"))</f>
        <v>0</v>
      </c>
      <c r="KN7" s="321">
        <f ca="1">SUMPRODUCT((MV3:MV42=KK7)*(MY3:MY42=KK8)*(MZ3:MZ42="L"))+SUMPRODUCT((MV3:MV42=KK7)*(MY3:MY42=KK5)*(MZ3:MZ42="L"))+SUMPRODUCT((MV3:MV42=KK7)*(MY3:MY42=KK6)*(MZ3:MZ42="L"))+SUMPRODUCT((MV3:MV42=KK8)*(MY3:MY42=KK7)*(NA3:NA42="L"))+SUMPRODUCT((MV3:MV42=KK5)*(MY3:MY42=KK7)*(NA3:NA42="L"))+SUMPRODUCT((MV3:MV42=KK6)*(MY3:MY42=KK7)*(NA3:NA42="L"))</f>
        <v>0</v>
      </c>
      <c r="KO7" s="321">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21">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21">
        <f ca="1">KO7-KP7+1000</f>
        <v>1000</v>
      </c>
      <c r="KR7" s="321" t="str">
        <f t="shared" ca="1" si="622"/>
        <v/>
      </c>
      <c r="KS7" s="321" t="str">
        <f ca="1">IF(KK7&lt;&gt;"",VLOOKUP(KK7,IX4:JD40,7,FALSE),"")</f>
        <v/>
      </c>
      <c r="KT7" s="321" t="str">
        <f ca="1">IF(KK7&lt;&gt;"",VLOOKUP(KK7,IX4:JD40,5,FALSE),"")</f>
        <v/>
      </c>
      <c r="KU7" s="321" t="str">
        <f ca="1">IF(KK7&lt;&gt;"",VLOOKUP(KK7,IX4:JF40,9,FALSE),"")</f>
        <v/>
      </c>
      <c r="KV7" s="321" t="str">
        <f t="shared" ca="1" si="623"/>
        <v/>
      </c>
      <c r="KW7" s="321" t="str">
        <f ca="1">IF(KK7&lt;&gt;"",RANK(KV7,KV4:KV8),"")</f>
        <v/>
      </c>
      <c r="KX7" s="321" t="str">
        <f ca="1">IF(KK7&lt;&gt;"",SUMPRODUCT((KV4:KV8=KV7)*(KQ4:KQ8&gt;KQ7)),"")</f>
        <v/>
      </c>
      <c r="KY7" s="321" t="str">
        <f ca="1">IF(KK7&lt;&gt;"",SUMPRODUCT((KV4:KV8=KV7)*(KQ4:KQ8=KQ7)*(KO4:KO8&gt;KO7)),"")</f>
        <v/>
      </c>
      <c r="KZ7" s="321" t="str">
        <f ca="1">IF(KK7&lt;&gt;"",SUMPRODUCT((KV4:KV8=KV7)*(KQ4:KQ8=KQ7)*(KO4:KO8=KO7)*(KS4:KS8&gt;KS7)),"")</f>
        <v/>
      </c>
      <c r="LA7" s="321" t="str">
        <f ca="1">IF(KK7&lt;&gt;"",SUMPRODUCT((KV4:KV8=KV7)*(KQ4:KQ8=KQ7)*(KO4:KO8=KO7)*(KS4:KS8=KS7)*(KT4:KT8&gt;KT7)),"")</f>
        <v/>
      </c>
      <c r="LB7" s="321" t="str">
        <f ca="1">IF(KK7&lt;&gt;"",SUMPRODUCT((KV4:KV8=KV7)*(KQ4:KQ8=KQ7)*(KO4:KO8=KO7)*(KS4:KS8=KS7)*(KT4:KT8=KT7)*(KU4:KU8&gt;KU7)),"")</f>
        <v/>
      </c>
      <c r="LC7" s="321" t="str">
        <f ca="1">IF(KK7&lt;&gt;"",IF(LC47&lt;&gt;"",IF(KJ43=3,LC47,LC47+KJ43),SUM(KW7:LB7)+1),"")</f>
        <v/>
      </c>
      <c r="LD7" s="321" t="str">
        <f ca="1">IF(KK7&lt;&gt;"",INDEX(KK5:KK8,MATCH(4,LC5:LC8,0),0),"")</f>
        <v/>
      </c>
      <c r="LE7" s="321" t="str">
        <f ca="1">IF(JN5&lt;&gt;"",JN5,"")</f>
        <v/>
      </c>
      <c r="LF7" s="321">
        <f ca="1">SUMPRODUCT((MV3:MV42=LE7)*(MY3:MY42=LE8)*(MZ3:MZ42="W"))+SUMPRODUCT((MV3:MV42=LE7)*(MY3:MY42=LE9)*(MZ3:MZ42="W"))+SUMPRODUCT((MV3:MV42=LE7)*(MY3:MY42=LE6)*(MZ3:MZ42="W"))+SUMPRODUCT((MV3:MV42=LE8)*(MY3:MY42=LE7)*(NA3:NA42="W"))+SUMPRODUCT((MV3:MV42=LE9)*(MY3:MY42=LE7)*(NA3:NA42="W"))+SUMPRODUCT((MV3:MV42=LE6)*(MY3:MY42=LE7)*(NA3:NA42="W"))</f>
        <v>0</v>
      </c>
      <c r="LG7" s="321">
        <f ca="1">SUMPRODUCT((MV3:MV42=LE7)*(MY3:MY42=LE8)*(MZ3:MZ42="D"))+SUMPRODUCT((MV3:MV42=LE7)*(MY3:MY42=LE9)*(MZ3:MZ42="D"))+SUMPRODUCT((MV3:MV42=LE7)*(MY3:MY42=LE6)*(MZ3:MZ42="D"))+SUMPRODUCT((MV3:MV42=LE8)*(MY3:MY42=LE7)*(MZ3:MZ42="D"))+SUMPRODUCT((MV3:MV42=LE9)*(MY3:MY42=LE7)*(MZ3:MZ42="D"))+SUMPRODUCT((MV3:MV42=LE6)*(MY3:MY42=LE7)*(MZ3:MZ42="D"))</f>
        <v>0</v>
      </c>
      <c r="LH7" s="321">
        <f ca="1">SUMPRODUCT((MV3:MV42=LE7)*(MY3:MY42=LE8)*(MZ3:MZ42="L"))+SUMPRODUCT((MV3:MV42=LE7)*(MY3:MY42=LE9)*(MZ3:MZ42="L"))+SUMPRODUCT((MV3:MV42=LE7)*(MY3:MY42=LE6)*(MZ3:MZ42="L"))+SUMPRODUCT((MV3:MV42=LE8)*(MY3:MY42=LE7)*(NA3:NA42="L"))+SUMPRODUCT((MV3:MV42=LE9)*(MY3:MY42=LE7)*(NA3:NA42="L"))+SUMPRODUCT((MV3:MV42=LE6)*(MY3:MY42=LE7)*(NA3:NA42="L"))</f>
        <v>0</v>
      </c>
      <c r="LI7" s="321">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21">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21">
        <f ca="1">LI7-LJ7+1000</f>
        <v>1000</v>
      </c>
      <c r="LL7" s="321" t="str">
        <f t="shared" ca="1" si="1168"/>
        <v/>
      </c>
      <c r="LM7" s="321" t="str">
        <f ca="1">IF(LE7&lt;&gt;"",VLOOKUP(LE7,IX4:JD40,7,FALSE),"")</f>
        <v/>
      </c>
      <c r="LN7" s="321" t="str">
        <f ca="1">IF(LE7&lt;&gt;"",VLOOKUP(LE7,IX4:JD40,5,FALSE),"")</f>
        <v/>
      </c>
      <c r="LO7" s="321" t="str">
        <f ca="1">IF(LE7&lt;&gt;"",VLOOKUP(LE7,IX4:JF40,9,FALSE),"")</f>
        <v/>
      </c>
      <c r="LP7" s="321" t="str">
        <f t="shared" ca="1" si="1169"/>
        <v/>
      </c>
      <c r="LQ7" s="321" t="str">
        <f ca="1">IF(LE7&lt;&gt;"",RANK(LP7,LP4:LP8),"")</f>
        <v/>
      </c>
      <c r="LR7" s="321" t="str">
        <f ca="1">IF(LE7&lt;&gt;"",SUMPRODUCT((LP4:LP8=LP7)*(LK4:LK8&gt;LK7)),"")</f>
        <v/>
      </c>
      <c r="LS7" s="321" t="str">
        <f ca="1">IF(LE7&lt;&gt;"",SUMPRODUCT((LP4:LP8=LP7)*(LK4:LK8=LK7)*(LI4:LI8&gt;LI7)),"")</f>
        <v/>
      </c>
      <c r="LT7" s="321" t="str">
        <f ca="1">IF(LE7&lt;&gt;"",SUMPRODUCT((LP4:LP8=LP7)*(LK4:LK8=LK7)*(LI4:LI8=LI7)*(LM4:LM8&gt;LM7)),"")</f>
        <v/>
      </c>
      <c r="LU7" s="321" t="str">
        <f ca="1">IF(LE7&lt;&gt;"",SUMPRODUCT((LP4:LP8=LP7)*(LK4:LK8=LK7)*(LI4:LI8=LI7)*(LM4:LM8=LM7)*(LN4:LN8&gt;LN7)),"")</f>
        <v/>
      </c>
      <c r="LV7" s="321" t="str">
        <f ca="1">IF(LE7&lt;&gt;"",SUMPRODUCT((LP4:LP8=LP7)*(LK4:LK8=LK7)*(LI4:LI8=LI7)*(LM4:LM8=LM7)*(LN4:LN8=LN7)*(LO4:LO8&gt;LO7)),"")</f>
        <v/>
      </c>
      <c r="LW7" s="321" t="str">
        <f ca="1">IF(LE7&lt;&gt;"",SUM(LQ7:LV7)+2,"")</f>
        <v/>
      </c>
      <c r="LX7" s="321" t="str">
        <f ca="1">IF(LE7&lt;&gt;"",INDEX(LE6:LE8,MATCH(4,LW6:LW8,0),0),"")</f>
        <v/>
      </c>
      <c r="LY7" s="321" t="str">
        <f>IF(JO4&lt;&gt;"",JO4,"")</f>
        <v/>
      </c>
      <c r="LZ7" s="321">
        <f ca="1">SUMPRODUCT((MV3:MV42=LY7)*(MY3:MY42=LY8)*(MZ3:MZ42="W"))+SUMPRODUCT((MV3:MV42=LY7)*(MY3:MY42=LY9)*(MZ3:MZ42="W"))+SUMPRODUCT((MV3:MV42=LY7)*(MY3:MY42=LY10)*(MZ3:MZ42="W"))+SUMPRODUCT((MV3:MV42=LY8)*(MY3:MY42=LY7)*(NA3:NA42="W"))+SUMPRODUCT((MV3:MV42=LY9)*(MY3:MY42=LY7)*(NA3:NA42="W"))+SUMPRODUCT((MV3:MV42=LY10)*(MY3:MY42=LY7)*(NA3:NA42="W"))</f>
        <v>0</v>
      </c>
      <c r="MA7" s="321">
        <f ca="1">SUMPRODUCT((MV3:MV42=LY7)*(MY3:MY42=LY8)*(MZ3:MZ42="D"))+SUMPRODUCT((MV3:MV42=LY7)*(MY3:MY42=LY9)*(MZ3:MZ42="D"))+SUMPRODUCT((MV3:MV42=LY7)*(MY3:MY42=LY10)*(MZ3:MZ42="D"))+SUMPRODUCT((MV3:MV42=LY8)*(MY3:MY42=LY7)*(MZ3:MZ42="D"))+SUMPRODUCT((MV3:MV42=LY9)*(MY3:MY42=LY7)*(MZ3:MZ42="D"))+SUMPRODUCT((MV3:MV42=LY10)*(MY3:MY42=LY7)*(MZ3:MZ42="D"))</f>
        <v>0</v>
      </c>
      <c r="MB7" s="321">
        <f ca="1">SUMPRODUCT((MV3:MV42=LY7)*(MY3:MY42=LY8)*(MZ3:MZ42="L"))+SUMPRODUCT((MV3:MV42=LY7)*(MY3:MY42=LY9)*(MZ3:MZ42="L"))+SUMPRODUCT((MV3:MV42=LY7)*(MY3:MY42=LY10)*(MZ3:MZ42="L"))+SUMPRODUCT((MV3:MV42=LY8)*(MY3:MY42=LY7)*(NA3:NA42="L"))+SUMPRODUCT((MV3:MV42=LY9)*(MY3:MY42=LY7)*(NA3:NA42="L"))+SUMPRODUCT((MV3:MV42=LY10)*(MY3:MY42=LY7)*(NA3:NA42="L"))</f>
        <v>0</v>
      </c>
      <c r="MC7" s="321">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21">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21">
        <f ca="1">MC7-MD7+1000</f>
        <v>1000</v>
      </c>
      <c r="MF7" s="321" t="str">
        <f t="shared" ref="MF7" si="1840">IF(LY7&lt;&gt;"",LZ7*3+MA7*1,"")</f>
        <v/>
      </c>
      <c r="MG7" s="321" t="str">
        <f>IF(LY7&lt;&gt;"",VLOOKUP(LY7,IX4:JD40,7,FALSE),"")</f>
        <v/>
      </c>
      <c r="MH7" s="321" t="str">
        <f>IF(LY7&lt;&gt;"",VLOOKUP(LY7,IX4:JD40,5,FALSE),"")</f>
        <v/>
      </c>
      <c r="MI7" s="321" t="str">
        <f>IF(LY7&lt;&gt;"",VLOOKUP(LY7,IX4:JF40,9,FALSE),"")</f>
        <v/>
      </c>
      <c r="MJ7" s="321" t="str">
        <f t="shared" ref="MJ7" si="1841">MF7</f>
        <v/>
      </c>
      <c r="MK7" s="321" t="str">
        <f>IF(LY7&lt;&gt;"",RANK(MJ7,MJ4:MJ8),"")</f>
        <v/>
      </c>
      <c r="ML7" s="321" t="str">
        <f>IF(LY7&lt;&gt;"",SUMPRODUCT((MJ4:MJ8=MJ7)*(ME4:ME8&gt;ME7)),"")</f>
        <v/>
      </c>
      <c r="MM7" s="321" t="str">
        <f>IF(LY7&lt;&gt;"",SUMPRODUCT((MJ4:MJ8=MJ7)*(ME4:ME8=ME7)*(MC4:MC8&gt;MC7)),"")</f>
        <v/>
      </c>
      <c r="MN7" s="321" t="str">
        <f>IF(LY7&lt;&gt;"",SUMPRODUCT((MJ4:MJ8=MJ7)*(ME4:ME8=ME7)*(MC4:MC8=MC7)*(MG4:MG8&gt;MG7)),"")</f>
        <v/>
      </c>
      <c r="MO7" s="321" t="str">
        <f>IF(LY7&lt;&gt;"",SUMPRODUCT((MJ4:MJ8=MJ7)*(ME4:ME8=ME7)*(MC4:MC8=MC7)*(MG4:MG8=MG7)*(MH4:MH8&gt;MH7)),"")</f>
        <v/>
      </c>
      <c r="MP7" s="321" t="str">
        <f>IF(LY7&lt;&gt;"",SUMPRODUCT((MJ4:MJ8=MJ7)*(ME4:ME8=ME7)*(MC4:MC8=MC7)*(MG4:MG8=MG7)*(MH4:MH8=MH7)*(MI4:MI8&gt;MI7)),"")</f>
        <v/>
      </c>
      <c r="MQ7" s="321" t="str">
        <f>IF(LY7&lt;&gt;"",SUM(MK7:MP7)+3,"")</f>
        <v/>
      </c>
      <c r="MR7" s="321" t="str">
        <f>IF(LY7&lt;&gt;"",IF(MQ7=4,LY7,LY8),"")</f>
        <v/>
      </c>
      <c r="MS7" s="321" t="str">
        <f ca="1">IF(MR7&lt;&gt;"",MR7,IF(LX7&lt;&gt;"",LX7,IF(LD7&lt;&gt;"",LD7,IF(KJ7&lt;&gt;"",KJ7,JJ7))))</f>
        <v>Switzerland</v>
      </c>
      <c r="MT7" s="321">
        <v>4</v>
      </c>
      <c r="MU7" s="321">
        <v>5</v>
      </c>
      <c r="MV7" s="321" t="str">
        <f t="shared" si="170"/>
        <v>Serbia</v>
      </c>
      <c r="MW7" s="324">
        <f ca="1">IF(OFFSET('Player Game Board'!P14,0,MW1)&lt;&gt;"",OFFSET('Player Game Board'!P14,0,MW1),0)</f>
        <v>1</v>
      </c>
      <c r="MX7" s="324">
        <f ca="1">IF(OFFSET('Player Game Board'!Q14,0,MW1)&lt;&gt;"",OFFSET('Player Game Board'!Q14,0,MW1),0)</f>
        <v>3</v>
      </c>
      <c r="MY7" s="321" t="str">
        <f t="shared" si="171"/>
        <v>England</v>
      </c>
      <c r="MZ7" s="321" t="str">
        <f ca="1">IF(AND(OFFSET('Player Game Board'!P14,0,MW1)&lt;&gt;"",OFFSET('Player Game Board'!Q14,0,MW1)&lt;&gt;""),IF(MW7&gt;MX7,"W",IF(MW7=MX7,"D","L")),"")</f>
        <v>L</v>
      </c>
      <c r="NA7" s="321" t="str">
        <f t="shared" ca="1" si="172"/>
        <v>W</v>
      </c>
      <c r="NB7" s="321"/>
      <c r="NC7" s="321"/>
      <c r="ND7" s="321" t="str">
        <f ca="1">VLOOKUP(3,IW31:IX34,2,FALSE)</f>
        <v>Slovakia</v>
      </c>
      <c r="NE7" s="322">
        <f ca="1">VLOOKUP(ND7,IX4:JC40,2,FALSE)</f>
        <v>1</v>
      </c>
      <c r="NF7" s="322">
        <f ca="1">VLOOKUP(ND7,IX4:JC40,3,FALSE)</f>
        <v>1</v>
      </c>
      <c r="NG7" s="322">
        <f ca="1">VLOOKUP(ND7,IX4:JC40,4,FALSE)</f>
        <v>1</v>
      </c>
      <c r="NH7" s="322">
        <f ca="1">VLOOKUP(ND7,IX4:JC40,5,FALSE)</f>
        <v>3</v>
      </c>
      <c r="NI7" s="322">
        <f ca="1">VLOOKUP(ND7,IX4:JC40,6,FALSE)</f>
        <v>4</v>
      </c>
      <c r="NJ7" s="322">
        <f t="shared" ca="1" si="173"/>
        <v>999</v>
      </c>
      <c r="NK7" s="322">
        <f t="shared" ca="1" si="174"/>
        <v>4</v>
      </c>
      <c r="NL7" s="321">
        <f ca="1">VLOOKUP(ND7,B4:J40,9,FALSE)</f>
        <v>38</v>
      </c>
      <c r="NM7" s="321">
        <f ca="1">RANK(NK7,NK3:NK8)</f>
        <v>2</v>
      </c>
      <c r="NN7" s="321">
        <f ca="1">SUMPRODUCT((NM3:NM8=NM7)*(NJ3:NJ8&gt;NJ7))</f>
        <v>0</v>
      </c>
      <c r="NO7" s="321">
        <f ca="1">SUMPRODUCT((NM3:NM8=NM7)*(NJ3:NJ8=NJ7)*(NH3:NH8&gt;NH7))</f>
        <v>0</v>
      </c>
      <c r="NP7" s="321">
        <f ca="1">SUMPRODUCT((NM3:NM8=NM7)*(NJ3:NJ8=NJ7)*(NH3:NH8=NH7)*(NL3:NL8&gt;NL7))</f>
        <v>0</v>
      </c>
      <c r="NQ7" s="321">
        <f t="shared" ca="1" si="175"/>
        <v>2</v>
      </c>
      <c r="NR7" s="321" t="s">
        <v>94</v>
      </c>
      <c r="NS7" s="321">
        <v>5</v>
      </c>
      <c r="NT7" s="321"/>
      <c r="NU7" s="321">
        <f t="shared" ref="NU7" ca="1" si="1842">VLOOKUP(NV7,RQ4:RR8,2,FALSE)</f>
        <v>3</v>
      </c>
      <c r="NV7" s="321" t="str">
        <f t="shared" si="177"/>
        <v>Switzerland</v>
      </c>
      <c r="NW7" s="321">
        <f t="shared" ref="NW7" ca="1" si="1843">SUMPRODUCT((RT3:RT42=NV7)*(RX3:RX42="W"))+SUMPRODUCT((RW3:RW42=NV7)*(RY3:RY42="W"))</f>
        <v>0</v>
      </c>
      <c r="NX7" s="321">
        <f t="shared" ref="NX7" ca="1" si="1844">SUMPRODUCT((RT3:RT42=NV7)*(RX3:RX42="D"))+SUMPRODUCT((RW3:RW42=NV7)*(RY3:RY42="D"))</f>
        <v>1</v>
      </c>
      <c r="NY7" s="321">
        <f t="shared" ref="NY7" ca="1" si="1845">SUMPRODUCT((RT3:RT42=NV7)*(RX3:RX42="L"))+SUMPRODUCT((RW3:RW42=NV7)*(RY3:RY42="L"))</f>
        <v>2</v>
      </c>
      <c r="NZ7" s="321">
        <f t="shared" ref="NZ7" ca="1" si="1846">SUMIF(RT3:RT60,NV7,RU3:RU60)+SUMIF(RW3:RW60,NV7,RV3:RV60)</f>
        <v>2</v>
      </c>
      <c r="OA7" s="321">
        <f t="shared" ref="OA7" ca="1" si="1847">SUMIF(RW3:RW60,NV7,RU3:RU60)+SUMIF(RT3:RT60,NV7,RV3:RV60)</f>
        <v>4</v>
      </c>
      <c r="OB7" s="321">
        <f t="shared" ca="1" si="183"/>
        <v>998</v>
      </c>
      <c r="OC7" s="321">
        <f t="shared" ca="1" si="184"/>
        <v>1</v>
      </c>
      <c r="OD7" s="321">
        <f t="shared" si="630"/>
        <v>34</v>
      </c>
      <c r="OE7" s="321">
        <f t="shared" ref="OE7" ca="1" si="1848">IF(COUNTIF(OC4:OC8,4)&lt;&gt;4,RANK(OC7,OC4:OC8),OC47)</f>
        <v>3</v>
      </c>
      <c r="OF7" s="321"/>
      <c r="OG7" s="321">
        <f t="shared" ref="OG7" ca="1" si="1849">SUMPRODUCT((OE4:OE7=OE7)*(OD4:OD7&lt;OD7))+OE7</f>
        <v>3</v>
      </c>
      <c r="OH7" s="321" t="str">
        <f t="shared" ref="OH7" ca="1" si="1850">INDEX(NV4:NV8,MATCH(4,OG4:OG8,0),0)</f>
        <v>Hungary</v>
      </c>
      <c r="OI7" s="321">
        <f t="shared" ref="OI7" ca="1" si="1851">INDEX(OE4:OE8,MATCH(OH7,NV4:NV8,0),0)</f>
        <v>3</v>
      </c>
      <c r="OJ7" s="321" t="str">
        <f t="shared" ca="1" si="1180"/>
        <v/>
      </c>
      <c r="OK7" s="321" t="str">
        <f t="shared" ca="1" si="1181"/>
        <v/>
      </c>
      <c r="OL7" s="321"/>
      <c r="OM7" s="321"/>
      <c r="ON7" s="321"/>
      <c r="OO7" s="321" t="str">
        <f t="shared" ca="1" si="193"/>
        <v/>
      </c>
      <c r="OP7" s="321">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21">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21">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21">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21">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21">
        <f t="shared" ca="1" si="199"/>
        <v>1000</v>
      </c>
      <c r="OV7" s="321" t="str">
        <f t="shared" ca="1" si="200"/>
        <v/>
      </c>
      <c r="OW7" s="321" t="str">
        <f t="shared" ref="OW7" ca="1" si="1857">IF(OO7&lt;&gt;"",VLOOKUP(OO7,NV4:OB40,7,FALSE),"")</f>
        <v/>
      </c>
      <c r="OX7" s="321" t="str">
        <f t="shared" ref="OX7" ca="1" si="1858">IF(OO7&lt;&gt;"",VLOOKUP(OO7,NV4:OB40,5,FALSE),"")</f>
        <v/>
      </c>
      <c r="OY7" s="321" t="str">
        <f t="shared" ref="OY7" ca="1" si="1859">IF(OO7&lt;&gt;"",VLOOKUP(OO7,NV4:OD40,9,FALSE),"")</f>
        <v/>
      </c>
      <c r="OZ7" s="321" t="str">
        <f t="shared" ca="1" si="204"/>
        <v/>
      </c>
      <c r="PA7" s="321" t="str">
        <f t="shared" ref="PA7" ca="1" si="1860">IF(OO7&lt;&gt;"",RANK(OZ7,OZ4:OZ8),"")</f>
        <v/>
      </c>
      <c r="PB7" s="321" t="str">
        <f t="shared" ref="PB7" ca="1" si="1861">IF(OO7&lt;&gt;"",SUMPRODUCT((OZ4:OZ8=OZ7)*(OU4:OU8&gt;OU7)),"")</f>
        <v/>
      </c>
      <c r="PC7" s="321" t="str">
        <f t="shared" ref="PC7" ca="1" si="1862">IF(OO7&lt;&gt;"",SUMPRODUCT((OZ4:OZ8=OZ7)*(OU4:OU8=OU7)*(OS4:OS8&gt;OS7)),"")</f>
        <v/>
      </c>
      <c r="PD7" s="321" t="str">
        <f t="shared" ref="PD7" ca="1" si="1863">IF(OO7&lt;&gt;"",SUMPRODUCT((OZ4:OZ8=OZ7)*(OU4:OU8=OU7)*(OS4:OS8=OS7)*(OW4:OW8&gt;OW7)),"")</f>
        <v/>
      </c>
      <c r="PE7" s="321" t="str">
        <f t="shared" ref="PE7" ca="1" si="1864">IF(OO7&lt;&gt;"",SUMPRODUCT((OZ4:OZ8=OZ7)*(OU4:OU8=OU7)*(OS4:OS8=OS7)*(OW4:OW8=OW7)*(OX4:OX8&gt;OX7)),"")</f>
        <v/>
      </c>
      <c r="PF7" s="321" t="str">
        <f t="shared" ref="PF7" ca="1" si="1865">IF(OO7&lt;&gt;"",SUMPRODUCT((OZ4:OZ8=OZ7)*(OU4:OU8=OU7)*(OS4:OS8=OS7)*(OW4:OW8=OW7)*(OX4:OX8=OX7)*(OY4:OY8&gt;OY7)),"")</f>
        <v/>
      </c>
      <c r="PG7" s="321" t="str">
        <f ca="1">IF(OO7&lt;&gt;"",IF(PG47&lt;&gt;"",IF(ON43=3,PG47,PG47+ON43),SUM(PA7:PF7)),"")</f>
        <v/>
      </c>
      <c r="PH7" s="321" t="str">
        <f t="shared" ref="PH7" ca="1" si="1866">IF(OO7&lt;&gt;"",INDEX(OO4:OO8,MATCH(4,PG4:PG8,0),0),"")</f>
        <v/>
      </c>
      <c r="PI7" s="321" t="str">
        <f t="shared" ca="1" si="654"/>
        <v/>
      </c>
      <c r="PJ7" s="321">
        <f t="shared" ref="PJ7" ca="1" si="1867">SUMPRODUCT((RT3:RT42=PI7)*(RW3:RW42=PI8)*(RX3:RX42="W"))+SUMPRODUCT((RT3:RT42=PI7)*(RW3:RW42=PI5)*(RX3:RX42="W"))+SUMPRODUCT((RT3:RT42=PI7)*(RW3:RW42=PI6)*(RX3:RX42="W"))+SUMPRODUCT((RT3:RT42=PI8)*(RW3:RW42=PI7)*(RY3:RY42="W"))+SUMPRODUCT((RT3:RT42=PI5)*(RW3:RW42=PI7)*(RY3:RY42="W"))+SUMPRODUCT((RT3:RT42=PI6)*(RW3:RW42=PI7)*(RY3:RY42="W"))</f>
        <v>0</v>
      </c>
      <c r="PK7" s="321">
        <f t="shared" ref="PK7" ca="1" si="1868">SUMPRODUCT((RT3:RT42=PI7)*(RW3:RW42=PI8)*(RX3:RX42="D"))+SUMPRODUCT((RT3:RT42=PI7)*(RW3:RW42=PI5)*(RX3:RX42="D"))+SUMPRODUCT((RT3:RT42=PI7)*(RW3:RW42=PI6)*(RX3:RX42="D"))+SUMPRODUCT((RT3:RT42=PI8)*(RW3:RW42=PI7)*(RX3:RX42="D"))+SUMPRODUCT((RT3:RT42=PI5)*(RW3:RW42=PI7)*(RX3:RX42="D"))+SUMPRODUCT((RT3:RT42=PI6)*(RW3:RW42=PI7)*(RX3:RX42="D"))</f>
        <v>0</v>
      </c>
      <c r="PL7" s="321">
        <f t="shared" ref="PL7" ca="1" si="1869">SUMPRODUCT((RT3:RT42=PI7)*(RW3:RW42=PI8)*(RX3:RX42="L"))+SUMPRODUCT((RT3:RT42=PI7)*(RW3:RW42=PI5)*(RX3:RX42="L"))+SUMPRODUCT((RT3:RT42=PI7)*(RW3:RW42=PI6)*(RX3:RX42="L"))+SUMPRODUCT((RT3:RT42=PI8)*(RW3:RW42=PI7)*(RY3:RY42="L"))+SUMPRODUCT((RT3:RT42=PI5)*(RW3:RW42=PI7)*(RY3:RY42="L"))+SUMPRODUCT((RT3:RT42=PI6)*(RW3:RW42=PI7)*(RY3:RY42="L"))</f>
        <v>0</v>
      </c>
      <c r="PM7" s="321">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21">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21">
        <f t="shared" ca="1" si="660"/>
        <v>1000</v>
      </c>
      <c r="PP7" s="321" t="str">
        <f t="shared" ca="1" si="661"/>
        <v/>
      </c>
      <c r="PQ7" s="321" t="str">
        <f t="shared" ref="PQ7" ca="1" si="1872">IF(PI7&lt;&gt;"",VLOOKUP(PI7,NV4:OB40,7,FALSE),"")</f>
        <v/>
      </c>
      <c r="PR7" s="321" t="str">
        <f t="shared" ref="PR7" ca="1" si="1873">IF(PI7&lt;&gt;"",VLOOKUP(PI7,NV4:OB40,5,FALSE),"")</f>
        <v/>
      </c>
      <c r="PS7" s="321" t="str">
        <f t="shared" ref="PS7" ca="1" si="1874">IF(PI7&lt;&gt;"",VLOOKUP(PI7,NV4:OD40,9,FALSE),"")</f>
        <v/>
      </c>
      <c r="PT7" s="321" t="str">
        <f t="shared" ca="1" si="665"/>
        <v/>
      </c>
      <c r="PU7" s="321" t="str">
        <f t="shared" ref="PU7" ca="1" si="1875">IF(PI7&lt;&gt;"",RANK(PT7,PT4:PT8),"")</f>
        <v/>
      </c>
      <c r="PV7" s="321" t="str">
        <f t="shared" ref="PV7" ca="1" si="1876">IF(PI7&lt;&gt;"",SUMPRODUCT((PT4:PT8=PT7)*(PO4:PO8&gt;PO7)),"")</f>
        <v/>
      </c>
      <c r="PW7" s="321" t="str">
        <f t="shared" ref="PW7" ca="1" si="1877">IF(PI7&lt;&gt;"",SUMPRODUCT((PT4:PT8=PT7)*(PO4:PO8=PO7)*(PM4:PM8&gt;PM7)),"")</f>
        <v/>
      </c>
      <c r="PX7" s="321" t="str">
        <f t="shared" ref="PX7" ca="1" si="1878">IF(PI7&lt;&gt;"",SUMPRODUCT((PT4:PT8=PT7)*(PO4:PO8=PO7)*(PM4:PM8=PM7)*(PQ4:PQ8&gt;PQ7)),"")</f>
        <v/>
      </c>
      <c r="PY7" s="321" t="str">
        <f t="shared" ref="PY7" ca="1" si="1879">IF(PI7&lt;&gt;"",SUMPRODUCT((PT4:PT8=PT7)*(PO4:PO8=PO7)*(PM4:PM8=PM7)*(PQ4:PQ8=PQ7)*(PR4:PR8&gt;PR7)),"")</f>
        <v/>
      </c>
      <c r="PZ7" s="321" t="str">
        <f t="shared" ref="PZ7" ca="1" si="1880">IF(PI7&lt;&gt;"",SUMPRODUCT((PT4:PT8=PT7)*(PO4:PO8=PO7)*(PM4:PM8=PM7)*(PQ4:PQ8=PQ7)*(PR4:PR8=PR7)*(PS4:PS8&gt;PS7)),"")</f>
        <v/>
      </c>
      <c r="QA7" s="321" t="str">
        <f ca="1">IF(PI7&lt;&gt;"",IF(QA47&lt;&gt;"",IF(PH43=3,QA47,QA47+PH43),SUM(PU7:PZ7)+1),"")</f>
        <v/>
      </c>
      <c r="QB7" s="321" t="str">
        <f t="shared" ref="QB7" ca="1" si="1881">IF(PI7&lt;&gt;"",INDEX(PI5:PI8,MATCH(4,QA5:QA8,0),0),"")</f>
        <v/>
      </c>
      <c r="QC7" s="321" t="str">
        <f t="shared" ca="1" si="1213"/>
        <v>Hungary</v>
      </c>
      <c r="QD7" s="321">
        <f t="shared" ref="QD7" ca="1" si="1882">SUMPRODUCT((RT3:RT42=QC7)*(RW3:RW42=QC8)*(RX3:RX42="W"))+SUMPRODUCT((RT3:RT42=QC7)*(RW3:RW42=QC9)*(RX3:RX42="W"))+SUMPRODUCT((RT3:RT42=QC7)*(RW3:RW42=QC6)*(RX3:RX42="W"))+SUMPRODUCT((RT3:RT42=QC8)*(RW3:RW42=QC7)*(RY3:RY42="W"))+SUMPRODUCT((RT3:RT42=QC9)*(RW3:RW42=QC7)*(RY3:RY42="W"))+SUMPRODUCT((RT3:RT42=QC6)*(RW3:RW42=QC7)*(RY3:RY42="W"))</f>
        <v>0</v>
      </c>
      <c r="QE7" s="321">
        <f t="shared" ref="QE7" ca="1" si="1883">SUMPRODUCT((RT3:RT42=QC7)*(RW3:RW42=QC8)*(RX3:RX42="D"))+SUMPRODUCT((RT3:RT42=QC7)*(RW3:RW42=QC9)*(RX3:RX42="D"))+SUMPRODUCT((RT3:RT42=QC7)*(RW3:RW42=QC6)*(RX3:RX42="D"))+SUMPRODUCT((RT3:RT42=QC8)*(RW3:RW42=QC7)*(RX3:RX42="D"))+SUMPRODUCT((RT3:RT42=QC9)*(RW3:RW42=QC7)*(RX3:RX42="D"))+SUMPRODUCT((RT3:RT42=QC6)*(RW3:RW42=QC7)*(RX3:RX42="D"))</f>
        <v>1</v>
      </c>
      <c r="QF7" s="321">
        <f t="shared" ref="QF7" ca="1" si="1884">SUMPRODUCT((RT3:RT42=QC7)*(RW3:RW42=QC8)*(RX3:RX42="L"))+SUMPRODUCT((RT3:RT42=QC7)*(RW3:RW42=QC9)*(RX3:RX42="L"))+SUMPRODUCT((RT3:RT42=QC7)*(RW3:RW42=QC6)*(RX3:RX42="L"))+SUMPRODUCT((RT3:RT42=QC8)*(RW3:RW42=QC7)*(RY3:RY42="L"))+SUMPRODUCT((RT3:RT42=QC9)*(RW3:RW42=QC7)*(RY3:RY42="L"))+SUMPRODUCT((RT3:RT42=QC6)*(RW3:RW42=QC7)*(RY3:RY42="L"))</f>
        <v>0</v>
      </c>
      <c r="QG7" s="321">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21">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21">
        <f t="shared" ca="1" si="1219"/>
        <v>1000</v>
      </c>
      <c r="QJ7" s="321">
        <f t="shared" ca="1" si="1220"/>
        <v>1</v>
      </c>
      <c r="QK7" s="321">
        <f t="shared" ref="QK7" ca="1" si="1887">IF(QC7&lt;&gt;"",VLOOKUP(QC7,NV4:OB40,7,FALSE),"")</f>
        <v>998</v>
      </c>
      <c r="QL7" s="321">
        <f t="shared" ref="QL7" ca="1" si="1888">IF(QC7&lt;&gt;"",VLOOKUP(QC7,NV4:OB40,5,FALSE),"")</f>
        <v>1</v>
      </c>
      <c r="QM7" s="321">
        <f t="shared" ref="QM7" ca="1" si="1889">IF(QC7&lt;&gt;"",VLOOKUP(QC7,NV4:OD40,9,FALSE),"")</f>
        <v>48</v>
      </c>
      <c r="QN7" s="321">
        <f t="shared" ca="1" si="1224"/>
        <v>1</v>
      </c>
      <c r="QO7" s="321">
        <f t="shared" ref="QO7" ca="1" si="1890">IF(QC7&lt;&gt;"",RANK(QN7,QN4:QN8),"")</f>
        <v>1</v>
      </c>
      <c r="QP7" s="321">
        <f t="shared" ref="QP7" ca="1" si="1891">IF(QC7&lt;&gt;"",SUMPRODUCT((QN4:QN8=QN7)*(QI4:QI8&gt;QI7)),"")</f>
        <v>0</v>
      </c>
      <c r="QQ7" s="321">
        <f t="shared" ref="QQ7" ca="1" si="1892">IF(QC7&lt;&gt;"",SUMPRODUCT((QN4:QN8=QN7)*(QI4:QI8=QI7)*(QG4:QG8&gt;QG7)),"")</f>
        <v>0</v>
      </c>
      <c r="QR7" s="321">
        <f t="shared" ref="QR7" ca="1" si="1893">IF(QC7&lt;&gt;"",SUMPRODUCT((QN4:QN8=QN7)*(QI4:QI8=QI7)*(QG4:QG8=QG7)*(QK4:QK8&gt;QK7)),"")</f>
        <v>0</v>
      </c>
      <c r="QS7" s="321">
        <f t="shared" ref="QS7" ca="1" si="1894">IF(QC7&lt;&gt;"",SUMPRODUCT((QN4:QN8=QN7)*(QI4:QI8=QI7)*(QG4:QG8=QG7)*(QK4:QK8=QK7)*(QL4:QL8&gt;QL7)),"")</f>
        <v>1</v>
      </c>
      <c r="QT7" s="321">
        <f t="shared" ref="QT7" ca="1" si="1895">IF(QC7&lt;&gt;"",SUMPRODUCT((QN4:QN8=QN7)*(QI4:QI8=QI7)*(QG4:QG8=QG7)*(QK4:QK8=QK7)*(QL4:QL8=QL7)*(QM4:QM8&gt;QM7)),"")</f>
        <v>0</v>
      </c>
      <c r="QU7" s="321">
        <f t="shared" ca="1" si="1231"/>
        <v>4</v>
      </c>
      <c r="QV7" s="321" t="str">
        <f t="shared" ref="QV7" ca="1" si="1896">IF(QC7&lt;&gt;"",INDEX(QC6:QC8,MATCH(4,QU6:QU8,0),0),"")</f>
        <v>Hungary</v>
      </c>
      <c r="QW7" s="321" t="str">
        <f t="shared" ref="QW7" si="1897">IF(OM4&lt;&gt;"",OM4,"")</f>
        <v/>
      </c>
      <c r="QX7" s="321">
        <f t="shared" ref="QX7" ca="1" si="1898">SUMPRODUCT((RT3:RT42=QW7)*(RW3:RW42=QW8)*(RX3:RX42="W"))+SUMPRODUCT((RT3:RT42=QW7)*(RW3:RW42=QW9)*(RX3:RX42="W"))+SUMPRODUCT((RT3:RT42=QW7)*(RW3:RW42=QW10)*(RX3:RX42="W"))+SUMPRODUCT((RT3:RT42=QW8)*(RW3:RW42=QW7)*(RY3:RY42="W"))+SUMPRODUCT((RT3:RT42=QW9)*(RW3:RW42=QW7)*(RY3:RY42="W"))+SUMPRODUCT((RT3:RT42=QW10)*(RW3:RW42=QW7)*(RY3:RY42="W"))</f>
        <v>0</v>
      </c>
      <c r="QY7" s="321">
        <f t="shared" ref="QY7" ca="1" si="1899">SUMPRODUCT((RT3:RT42=QW7)*(RW3:RW42=QW8)*(RX3:RX42="D"))+SUMPRODUCT((RT3:RT42=QW7)*(RW3:RW42=QW9)*(RX3:RX42="D"))+SUMPRODUCT((RT3:RT42=QW7)*(RW3:RW42=QW10)*(RX3:RX42="D"))+SUMPRODUCT((RT3:RT42=QW8)*(RW3:RW42=QW7)*(RX3:RX42="D"))+SUMPRODUCT((RT3:RT42=QW9)*(RW3:RW42=QW7)*(RX3:RX42="D"))+SUMPRODUCT((RT3:RT42=QW10)*(RW3:RW42=QW7)*(RX3:RX42="D"))</f>
        <v>0</v>
      </c>
      <c r="QZ7" s="321">
        <f t="shared" ref="QZ7" ca="1" si="1900">SUMPRODUCT((RT3:RT42=QW7)*(RW3:RW42=QW8)*(RX3:RX42="L"))+SUMPRODUCT((RT3:RT42=QW7)*(RW3:RW42=QW9)*(RX3:RX42="L"))+SUMPRODUCT((RT3:RT42=QW7)*(RW3:RW42=QW10)*(RX3:RX42="L"))+SUMPRODUCT((RT3:RT42=QW8)*(RW3:RW42=QW7)*(RY3:RY42="L"))+SUMPRODUCT((RT3:RT42=QW9)*(RW3:RW42=QW7)*(RY3:RY42="L"))+SUMPRODUCT((RT3:RT42=QW10)*(RW3:RW42=QW7)*(RY3:RY42="L"))</f>
        <v>0</v>
      </c>
      <c r="RA7" s="321">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21">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21">
        <f t="shared" ref="RC7" ca="1" si="1903">RA7-RB7+1000</f>
        <v>1000</v>
      </c>
      <c r="RD7" s="321" t="str">
        <f t="shared" ref="RD7" si="1904">IF(QW7&lt;&gt;"",QX7*3+QY7*1,"")</f>
        <v/>
      </c>
      <c r="RE7" s="321" t="str">
        <f t="shared" ref="RE7" si="1905">IF(QW7&lt;&gt;"",VLOOKUP(QW7,NV4:OB40,7,FALSE),"")</f>
        <v/>
      </c>
      <c r="RF7" s="321" t="str">
        <f t="shared" ref="RF7" si="1906">IF(QW7&lt;&gt;"",VLOOKUP(QW7,NV4:OB40,5,FALSE),"")</f>
        <v/>
      </c>
      <c r="RG7" s="321" t="str">
        <f t="shared" ref="RG7" si="1907">IF(QW7&lt;&gt;"",VLOOKUP(QW7,NV4:OD40,9,FALSE),"")</f>
        <v/>
      </c>
      <c r="RH7" s="321" t="str">
        <f t="shared" ref="RH7" si="1908">RD7</f>
        <v/>
      </c>
      <c r="RI7" s="321" t="str">
        <f t="shared" ref="RI7" si="1909">IF(QW7&lt;&gt;"",RANK(RH7,RH4:RH8),"")</f>
        <v/>
      </c>
      <c r="RJ7" s="321" t="str">
        <f t="shared" ref="RJ7" si="1910">IF(QW7&lt;&gt;"",SUMPRODUCT((RH4:RH8=RH7)*(RC4:RC8&gt;RC7)),"")</f>
        <v/>
      </c>
      <c r="RK7" s="321" t="str">
        <f t="shared" ref="RK7" si="1911">IF(QW7&lt;&gt;"",SUMPRODUCT((RH4:RH8=RH7)*(RC4:RC8=RC7)*(RA4:RA8&gt;RA7)),"")</f>
        <v/>
      </c>
      <c r="RL7" s="321" t="str">
        <f t="shared" ref="RL7" si="1912">IF(QW7&lt;&gt;"",SUMPRODUCT((RH4:RH8=RH7)*(RC4:RC8=RC7)*(RA4:RA8=RA7)*(RE4:RE8&gt;RE7)),"")</f>
        <v/>
      </c>
      <c r="RM7" s="321" t="str">
        <f t="shared" ref="RM7" si="1913">IF(QW7&lt;&gt;"",SUMPRODUCT((RH4:RH8=RH7)*(RC4:RC8=RC7)*(RA4:RA8=RA7)*(RE4:RE8=RE7)*(RF4:RF8&gt;RF7)),"")</f>
        <v/>
      </c>
      <c r="RN7" s="321" t="str">
        <f t="shared" ref="RN7" si="1914">IF(QW7&lt;&gt;"",SUMPRODUCT((RH4:RH8=RH7)*(RC4:RC8=RC7)*(RA4:RA8=RA7)*(RE4:RE8=RE7)*(RF4:RF8=RF7)*(RG4:RG8&gt;RG7)),"")</f>
        <v/>
      </c>
      <c r="RO7" s="321" t="str">
        <f t="shared" ref="RO7" si="1915">IF(QW7&lt;&gt;"",SUM(RI7:RN7)+3,"")</f>
        <v/>
      </c>
      <c r="RP7" s="321" t="str">
        <f t="shared" ref="RP7" si="1916">IF(QW7&lt;&gt;"",IF(RO7=4,QW7,QW8),"")</f>
        <v/>
      </c>
      <c r="RQ7" s="321" t="str">
        <f t="shared" ref="RQ7" ca="1" si="1917">IF(RP7&lt;&gt;"",RP7,IF(QV7&lt;&gt;"",QV7,IF(QB7&lt;&gt;"",QB7,IF(PH7&lt;&gt;"",PH7,OH7))))</f>
        <v>Hungary</v>
      </c>
      <c r="RR7" s="321">
        <v>4</v>
      </c>
      <c r="RS7" s="321">
        <v>5</v>
      </c>
      <c r="RT7" s="321" t="str">
        <f t="shared" si="18"/>
        <v>Serbia</v>
      </c>
      <c r="RU7" s="324">
        <f ca="1">IF(OFFSET('Player Game Board'!P14,0,RU1)&lt;&gt;"",OFFSET('Player Game Board'!P14,0,RU1),0)</f>
        <v>1</v>
      </c>
      <c r="RV7" s="324">
        <f ca="1">IF(OFFSET('Player Game Board'!Q14,0,RU1)&lt;&gt;"",OFFSET('Player Game Board'!Q14,0,RU1),0)</f>
        <v>2</v>
      </c>
      <c r="RW7" s="321" t="str">
        <f t="shared" si="19"/>
        <v>England</v>
      </c>
      <c r="RX7" s="321" t="str">
        <f ca="1">IF(AND(OFFSET('Player Game Board'!P14,0,RU1)&lt;&gt;"",OFFSET('Player Game Board'!Q14,0,RU1)&lt;&gt;""),IF(RU7&gt;RV7,"W",IF(RU7=RV7,"D","L")),"")</f>
        <v>L</v>
      </c>
      <c r="RY7" s="321" t="str">
        <f t="shared" ca="1" si="20"/>
        <v>W</v>
      </c>
      <c r="RZ7" s="321"/>
      <c r="SA7" s="321"/>
      <c r="SB7" s="321" t="str">
        <f t="shared" ref="SB7" ca="1" si="1918">VLOOKUP(3,NU31:NV34,2,FALSE)</f>
        <v>Slovakia</v>
      </c>
      <c r="SC7" s="322">
        <f t="shared" ref="SC7" ca="1" si="1919">VLOOKUP(SB7,NV4:OA40,2,FALSE)</f>
        <v>1</v>
      </c>
      <c r="SD7" s="322">
        <f t="shared" ref="SD7" ca="1" si="1920">VLOOKUP(SB7,NV4:OA40,3,FALSE)</f>
        <v>0</v>
      </c>
      <c r="SE7" s="322">
        <f t="shared" ref="SE7" ca="1" si="1921">VLOOKUP(SB7,NV4:OA40,4,FALSE)</f>
        <v>2</v>
      </c>
      <c r="SF7" s="322">
        <f t="shared" ref="SF7" ca="1" si="1922">VLOOKUP(SB7,NV4:OA40,5,FALSE)</f>
        <v>3</v>
      </c>
      <c r="SG7" s="322">
        <f t="shared" ref="SG7" ca="1" si="1923">VLOOKUP(SB7,NV4:OA40,6,FALSE)</f>
        <v>4</v>
      </c>
      <c r="SH7" s="322">
        <f t="shared" ca="1" si="27"/>
        <v>999</v>
      </c>
      <c r="SI7" s="322">
        <f t="shared" ca="1" si="28"/>
        <v>3</v>
      </c>
      <c r="SJ7" s="321">
        <f ca="1">VLOOKUP(SB7,B4:J40,9,FALSE)</f>
        <v>38</v>
      </c>
      <c r="SK7" s="321">
        <f t="shared" ref="SK7" ca="1" si="1924">RANK(SI7,SI3:SI8)</f>
        <v>2</v>
      </c>
      <c r="SL7" s="321">
        <f t="shared" ref="SL7" ca="1" si="1925">SUMPRODUCT((SK3:SK8=SK7)*(SH3:SH8&gt;SH7))</f>
        <v>0</v>
      </c>
      <c r="SM7" s="321">
        <f t="shared" ref="SM7" ca="1" si="1926">SUMPRODUCT((SK3:SK8=SK7)*(SH3:SH8=SH7)*(SF3:SF8&gt;SF7))</f>
        <v>0</v>
      </c>
      <c r="SN7" s="321">
        <f t="shared" ref="SN7" ca="1" si="1927">SUMPRODUCT((SK3:SK8=SK7)*(SH3:SH8=SH7)*(SF3:SF8=SF7)*(SJ3:SJ8&gt;SJ7))</f>
        <v>2</v>
      </c>
      <c r="SO7" s="321">
        <f t="shared" ca="1" si="33"/>
        <v>4</v>
      </c>
      <c r="SP7" s="321" t="s">
        <v>94</v>
      </c>
      <c r="SQ7" s="321">
        <v>5</v>
      </c>
      <c r="SR7" s="321"/>
      <c r="SS7" s="321">
        <f t="shared" ref="SS7" ca="1" si="1928">VLOOKUP(ST7,WO4:WP8,2,FALSE)</f>
        <v>2</v>
      </c>
      <c r="ST7" s="321" t="str">
        <f t="shared" si="224"/>
        <v>Switzerland</v>
      </c>
      <c r="SU7" s="321">
        <f t="shared" ref="SU7" ca="1" si="1929">SUMPRODUCT((WR3:WR42=ST7)*(WV3:WV42="W"))+SUMPRODUCT((WU3:WU42=ST7)*(WW3:WW42="W"))</f>
        <v>1</v>
      </c>
      <c r="SV7" s="321">
        <f t="shared" ref="SV7" ca="1" si="1930">SUMPRODUCT((WR3:WR42=ST7)*(WV3:WV42="D"))+SUMPRODUCT((WU3:WU42=ST7)*(WW3:WW42="D"))</f>
        <v>1</v>
      </c>
      <c r="SW7" s="321">
        <f t="shared" ref="SW7" ca="1" si="1931">SUMPRODUCT((WR3:WR42=ST7)*(WV3:WV42="L"))+SUMPRODUCT((WU3:WU42=ST7)*(WW3:WW42="L"))</f>
        <v>1</v>
      </c>
      <c r="SX7" s="321">
        <f t="shared" ref="SX7" ca="1" si="1932">SUMIF(WR3:WR60,ST7,WS3:WS60)+SUMIF(WU3:WU60,ST7,WT3:WT60)</f>
        <v>5</v>
      </c>
      <c r="SY7" s="321">
        <f t="shared" ref="SY7" ca="1" si="1933">SUMIF(WU3:WU60,ST7,WS3:WS60)+SUMIF(WR3:WR60,ST7,WT3:WT60)</f>
        <v>5</v>
      </c>
      <c r="SZ7" s="321">
        <f t="shared" ca="1" si="230"/>
        <v>1000</v>
      </c>
      <c r="TA7" s="321">
        <f t="shared" ca="1" si="231"/>
        <v>4</v>
      </c>
      <c r="TB7" s="321">
        <f t="shared" si="690"/>
        <v>34</v>
      </c>
      <c r="TC7" s="321">
        <f t="shared" ref="TC7" ca="1" si="1934">IF(COUNTIF(TA4:TA8,4)&lt;&gt;4,RANK(TA7,TA4:TA8),TA47)</f>
        <v>2</v>
      </c>
      <c r="TD7" s="321"/>
      <c r="TE7" s="321">
        <f t="shared" ref="TE7" ca="1" si="1935">SUMPRODUCT((TC4:TC7=TC7)*(TB4:TB7&lt;TB7))+TC7</f>
        <v>2</v>
      </c>
      <c r="TF7" s="321" t="str">
        <f t="shared" ref="TF7" ca="1" si="1936">INDEX(ST4:ST8,MATCH(4,TE4:TE8,0),0)</f>
        <v>Hungary</v>
      </c>
      <c r="TG7" s="321">
        <f t="shared" ref="TG7" ca="1" si="1937">INDEX(TC4:TC8,MATCH(TF7,ST4:ST8,0),0)</f>
        <v>4</v>
      </c>
      <c r="TH7" s="321" t="str">
        <f t="shared" ca="1" si="1254"/>
        <v/>
      </c>
      <c r="TI7" s="321" t="str">
        <f t="shared" ca="1" si="1255"/>
        <v/>
      </c>
      <c r="TJ7" s="321"/>
      <c r="TK7" s="321"/>
      <c r="TL7" s="321"/>
      <c r="TM7" s="321" t="str">
        <f t="shared" ca="1" si="240"/>
        <v/>
      </c>
      <c r="TN7" s="321">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21">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21">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21">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21">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21">
        <f t="shared" ca="1" si="246"/>
        <v>1000</v>
      </c>
      <c r="TT7" s="321" t="str">
        <f t="shared" ca="1" si="247"/>
        <v/>
      </c>
      <c r="TU7" s="321" t="str">
        <f t="shared" ref="TU7" ca="1" si="1943">IF(TM7&lt;&gt;"",VLOOKUP(TM7,ST4:SZ40,7,FALSE),"")</f>
        <v/>
      </c>
      <c r="TV7" s="321" t="str">
        <f t="shared" ref="TV7" ca="1" si="1944">IF(TM7&lt;&gt;"",VLOOKUP(TM7,ST4:SZ40,5,FALSE),"")</f>
        <v/>
      </c>
      <c r="TW7" s="321" t="str">
        <f t="shared" ref="TW7" ca="1" si="1945">IF(TM7&lt;&gt;"",VLOOKUP(TM7,ST4:TB40,9,FALSE),"")</f>
        <v/>
      </c>
      <c r="TX7" s="321" t="str">
        <f t="shared" ca="1" si="251"/>
        <v/>
      </c>
      <c r="TY7" s="321" t="str">
        <f t="shared" ref="TY7" ca="1" si="1946">IF(TM7&lt;&gt;"",RANK(TX7,TX4:TX8),"")</f>
        <v/>
      </c>
      <c r="TZ7" s="321" t="str">
        <f t="shared" ref="TZ7" ca="1" si="1947">IF(TM7&lt;&gt;"",SUMPRODUCT((TX4:TX8=TX7)*(TS4:TS8&gt;TS7)),"")</f>
        <v/>
      </c>
      <c r="UA7" s="321" t="str">
        <f t="shared" ref="UA7" ca="1" si="1948">IF(TM7&lt;&gt;"",SUMPRODUCT((TX4:TX8=TX7)*(TS4:TS8=TS7)*(TQ4:TQ8&gt;TQ7)),"")</f>
        <v/>
      </c>
      <c r="UB7" s="321" t="str">
        <f t="shared" ref="UB7" ca="1" si="1949">IF(TM7&lt;&gt;"",SUMPRODUCT((TX4:TX8=TX7)*(TS4:TS8=TS7)*(TQ4:TQ8=TQ7)*(TU4:TU8&gt;TU7)),"")</f>
        <v/>
      </c>
      <c r="UC7" s="321" t="str">
        <f t="shared" ref="UC7" ca="1" si="1950">IF(TM7&lt;&gt;"",SUMPRODUCT((TX4:TX8=TX7)*(TS4:TS8=TS7)*(TQ4:TQ8=TQ7)*(TU4:TU8=TU7)*(TV4:TV8&gt;TV7)),"")</f>
        <v/>
      </c>
      <c r="UD7" s="321" t="str">
        <f t="shared" ref="UD7" ca="1" si="1951">IF(TM7&lt;&gt;"",SUMPRODUCT((TX4:TX8=TX7)*(TS4:TS8=TS7)*(TQ4:TQ8=TQ7)*(TU4:TU8=TU7)*(TV4:TV8=TV7)*(TW4:TW8&gt;TW7)),"")</f>
        <v/>
      </c>
      <c r="UE7" s="321" t="str">
        <f ca="1">IF(TM7&lt;&gt;"",IF(UE47&lt;&gt;"",IF(TL43=3,UE47,UE47+TL43),SUM(TY7:UD7)),"")</f>
        <v/>
      </c>
      <c r="UF7" s="321" t="str">
        <f t="shared" ref="UF7" ca="1" si="1952">IF(TM7&lt;&gt;"",INDEX(TM4:TM8,MATCH(4,UE4:UE8,0),0),"")</f>
        <v/>
      </c>
      <c r="UG7" s="321" t="str">
        <f t="shared" ca="1" si="714"/>
        <v/>
      </c>
      <c r="UH7" s="321">
        <f t="shared" ref="UH7" ca="1" si="1953">SUMPRODUCT((WR3:WR42=UG7)*(WU3:WU42=UG8)*(WV3:WV42="W"))+SUMPRODUCT((WR3:WR42=UG7)*(WU3:WU42=UG5)*(WV3:WV42="W"))+SUMPRODUCT((WR3:WR42=UG7)*(WU3:WU42=UG6)*(WV3:WV42="W"))+SUMPRODUCT((WR3:WR42=UG8)*(WU3:WU42=UG7)*(WW3:WW42="W"))+SUMPRODUCT((WR3:WR42=UG5)*(WU3:WU42=UG7)*(WW3:WW42="W"))+SUMPRODUCT((WR3:WR42=UG6)*(WU3:WU42=UG7)*(WW3:WW42="W"))</f>
        <v>0</v>
      </c>
      <c r="UI7" s="321">
        <f t="shared" ref="UI7" ca="1" si="1954">SUMPRODUCT((WR3:WR42=UG7)*(WU3:WU42=UG8)*(WV3:WV42="D"))+SUMPRODUCT((WR3:WR42=UG7)*(WU3:WU42=UG5)*(WV3:WV42="D"))+SUMPRODUCT((WR3:WR42=UG7)*(WU3:WU42=UG6)*(WV3:WV42="D"))+SUMPRODUCT((WR3:WR42=UG8)*(WU3:WU42=UG7)*(WV3:WV42="D"))+SUMPRODUCT((WR3:WR42=UG5)*(WU3:WU42=UG7)*(WV3:WV42="D"))+SUMPRODUCT((WR3:WR42=UG6)*(WU3:WU42=UG7)*(WV3:WV42="D"))</f>
        <v>0</v>
      </c>
      <c r="UJ7" s="321">
        <f t="shared" ref="UJ7" ca="1" si="1955">SUMPRODUCT((WR3:WR42=UG7)*(WU3:WU42=UG8)*(WV3:WV42="L"))+SUMPRODUCT((WR3:WR42=UG7)*(WU3:WU42=UG5)*(WV3:WV42="L"))+SUMPRODUCT((WR3:WR42=UG7)*(WU3:WU42=UG6)*(WV3:WV42="L"))+SUMPRODUCT((WR3:WR42=UG8)*(WU3:WU42=UG7)*(WW3:WW42="L"))+SUMPRODUCT((WR3:WR42=UG5)*(WU3:WU42=UG7)*(WW3:WW42="L"))+SUMPRODUCT((WR3:WR42=UG6)*(WU3:WU42=UG7)*(WW3:WW42="L"))</f>
        <v>0</v>
      </c>
      <c r="UK7" s="321">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21">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21">
        <f t="shared" ca="1" si="720"/>
        <v>1000</v>
      </c>
      <c r="UN7" s="321" t="str">
        <f t="shared" ca="1" si="721"/>
        <v/>
      </c>
      <c r="UO7" s="321" t="str">
        <f t="shared" ref="UO7" ca="1" si="1958">IF(UG7&lt;&gt;"",VLOOKUP(UG7,ST4:SZ40,7,FALSE),"")</f>
        <v/>
      </c>
      <c r="UP7" s="321" t="str">
        <f t="shared" ref="UP7" ca="1" si="1959">IF(UG7&lt;&gt;"",VLOOKUP(UG7,ST4:SZ40,5,FALSE),"")</f>
        <v/>
      </c>
      <c r="UQ7" s="321" t="str">
        <f t="shared" ref="UQ7" ca="1" si="1960">IF(UG7&lt;&gt;"",VLOOKUP(UG7,ST4:TB40,9,FALSE),"")</f>
        <v/>
      </c>
      <c r="UR7" s="321" t="str">
        <f t="shared" ca="1" si="725"/>
        <v/>
      </c>
      <c r="US7" s="321" t="str">
        <f t="shared" ref="US7" ca="1" si="1961">IF(UG7&lt;&gt;"",RANK(UR7,UR4:UR8),"")</f>
        <v/>
      </c>
      <c r="UT7" s="321" t="str">
        <f t="shared" ref="UT7" ca="1" si="1962">IF(UG7&lt;&gt;"",SUMPRODUCT((UR4:UR8=UR7)*(UM4:UM8&gt;UM7)),"")</f>
        <v/>
      </c>
      <c r="UU7" s="321" t="str">
        <f t="shared" ref="UU7" ca="1" si="1963">IF(UG7&lt;&gt;"",SUMPRODUCT((UR4:UR8=UR7)*(UM4:UM8=UM7)*(UK4:UK8&gt;UK7)),"")</f>
        <v/>
      </c>
      <c r="UV7" s="321" t="str">
        <f t="shared" ref="UV7" ca="1" si="1964">IF(UG7&lt;&gt;"",SUMPRODUCT((UR4:UR8=UR7)*(UM4:UM8=UM7)*(UK4:UK8=UK7)*(UO4:UO8&gt;UO7)),"")</f>
        <v/>
      </c>
      <c r="UW7" s="321" t="str">
        <f t="shared" ref="UW7" ca="1" si="1965">IF(UG7&lt;&gt;"",SUMPRODUCT((UR4:UR8=UR7)*(UM4:UM8=UM7)*(UK4:UK8=UK7)*(UO4:UO8=UO7)*(UP4:UP8&gt;UP7)),"")</f>
        <v/>
      </c>
      <c r="UX7" s="321" t="str">
        <f t="shared" ref="UX7" ca="1" si="1966">IF(UG7&lt;&gt;"",SUMPRODUCT((UR4:UR8=UR7)*(UM4:UM8=UM7)*(UK4:UK8=UK7)*(UO4:UO8=UO7)*(UP4:UP8=UP7)*(UQ4:UQ8&gt;UQ7)),"")</f>
        <v/>
      </c>
      <c r="UY7" s="321" t="str">
        <f ca="1">IF(UG7&lt;&gt;"",IF(UY47&lt;&gt;"",IF(UF43=3,UY47,UY47+UF43),SUM(US7:UX7)+1),"")</f>
        <v/>
      </c>
      <c r="UZ7" s="321" t="str">
        <f t="shared" ref="UZ7" ca="1" si="1967">IF(UG7&lt;&gt;"",INDEX(UG5:UG8,MATCH(4,UY5:UY8,0),0),"")</f>
        <v/>
      </c>
      <c r="VA7" s="321" t="str">
        <f t="shared" ca="1" si="1287"/>
        <v/>
      </c>
      <c r="VB7" s="321">
        <f t="shared" ref="VB7" ca="1" si="1968">SUMPRODUCT((WR3:WR42=VA7)*(WU3:WU42=VA8)*(WV3:WV42="W"))+SUMPRODUCT((WR3:WR42=VA7)*(WU3:WU42=VA9)*(WV3:WV42="W"))+SUMPRODUCT((WR3:WR42=VA7)*(WU3:WU42=VA6)*(WV3:WV42="W"))+SUMPRODUCT((WR3:WR42=VA8)*(WU3:WU42=VA7)*(WW3:WW42="W"))+SUMPRODUCT((WR3:WR42=VA9)*(WU3:WU42=VA7)*(WW3:WW42="W"))+SUMPRODUCT((WR3:WR42=VA6)*(WU3:WU42=VA7)*(WW3:WW42="W"))</f>
        <v>0</v>
      </c>
      <c r="VC7" s="321">
        <f t="shared" ref="VC7" ca="1" si="1969">SUMPRODUCT((WR3:WR42=VA7)*(WU3:WU42=VA8)*(WV3:WV42="D"))+SUMPRODUCT((WR3:WR42=VA7)*(WU3:WU42=VA9)*(WV3:WV42="D"))+SUMPRODUCT((WR3:WR42=VA7)*(WU3:WU42=VA6)*(WV3:WV42="D"))+SUMPRODUCT((WR3:WR42=VA8)*(WU3:WU42=VA7)*(WV3:WV42="D"))+SUMPRODUCT((WR3:WR42=VA9)*(WU3:WU42=VA7)*(WV3:WV42="D"))+SUMPRODUCT((WR3:WR42=VA6)*(WU3:WU42=VA7)*(WV3:WV42="D"))</f>
        <v>0</v>
      </c>
      <c r="VD7" s="321">
        <f t="shared" ref="VD7" ca="1" si="1970">SUMPRODUCT((WR3:WR42=VA7)*(WU3:WU42=VA8)*(WV3:WV42="L"))+SUMPRODUCT((WR3:WR42=VA7)*(WU3:WU42=VA9)*(WV3:WV42="L"))+SUMPRODUCT((WR3:WR42=VA7)*(WU3:WU42=VA6)*(WV3:WV42="L"))+SUMPRODUCT((WR3:WR42=VA8)*(WU3:WU42=VA7)*(WW3:WW42="L"))+SUMPRODUCT((WR3:WR42=VA9)*(WU3:WU42=VA7)*(WW3:WW42="L"))+SUMPRODUCT((WR3:WR42=VA6)*(WU3:WU42=VA7)*(WW3:WW42="L"))</f>
        <v>0</v>
      </c>
      <c r="VE7" s="321">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21">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21">
        <f t="shared" ca="1" si="1293"/>
        <v>1000</v>
      </c>
      <c r="VH7" s="321" t="str">
        <f t="shared" ca="1" si="1294"/>
        <v/>
      </c>
      <c r="VI7" s="321" t="str">
        <f t="shared" ref="VI7" ca="1" si="1973">IF(VA7&lt;&gt;"",VLOOKUP(VA7,ST4:SZ40,7,FALSE),"")</f>
        <v/>
      </c>
      <c r="VJ7" s="321" t="str">
        <f t="shared" ref="VJ7" ca="1" si="1974">IF(VA7&lt;&gt;"",VLOOKUP(VA7,ST4:SZ40,5,FALSE),"")</f>
        <v/>
      </c>
      <c r="VK7" s="321" t="str">
        <f t="shared" ref="VK7" ca="1" si="1975">IF(VA7&lt;&gt;"",VLOOKUP(VA7,ST4:TB40,9,FALSE),"")</f>
        <v/>
      </c>
      <c r="VL7" s="321" t="str">
        <f t="shared" ca="1" si="1298"/>
        <v/>
      </c>
      <c r="VM7" s="321" t="str">
        <f t="shared" ref="VM7" ca="1" si="1976">IF(VA7&lt;&gt;"",RANK(VL7,VL4:VL8),"")</f>
        <v/>
      </c>
      <c r="VN7" s="321" t="str">
        <f t="shared" ref="VN7" ca="1" si="1977">IF(VA7&lt;&gt;"",SUMPRODUCT((VL4:VL8=VL7)*(VG4:VG8&gt;VG7)),"")</f>
        <v/>
      </c>
      <c r="VO7" s="321" t="str">
        <f t="shared" ref="VO7" ca="1" si="1978">IF(VA7&lt;&gt;"",SUMPRODUCT((VL4:VL8=VL7)*(VG4:VG8=VG7)*(VE4:VE8&gt;VE7)),"")</f>
        <v/>
      </c>
      <c r="VP7" s="321" t="str">
        <f t="shared" ref="VP7" ca="1" si="1979">IF(VA7&lt;&gt;"",SUMPRODUCT((VL4:VL8=VL7)*(VG4:VG8=VG7)*(VE4:VE8=VE7)*(VI4:VI8&gt;VI7)),"")</f>
        <v/>
      </c>
      <c r="VQ7" s="321" t="str">
        <f t="shared" ref="VQ7" ca="1" si="1980">IF(VA7&lt;&gt;"",SUMPRODUCT((VL4:VL8=VL7)*(VG4:VG8=VG7)*(VE4:VE8=VE7)*(VI4:VI8=VI7)*(VJ4:VJ8&gt;VJ7)),"")</f>
        <v/>
      </c>
      <c r="VR7" s="321" t="str">
        <f t="shared" ref="VR7" ca="1" si="1981">IF(VA7&lt;&gt;"",SUMPRODUCT((VL4:VL8=VL7)*(VG4:VG8=VG7)*(VE4:VE8=VE7)*(VI4:VI8=VI7)*(VJ4:VJ8=VJ7)*(VK4:VK8&gt;VK7)),"")</f>
        <v/>
      </c>
      <c r="VS7" s="321" t="str">
        <f t="shared" ca="1" si="1305"/>
        <v/>
      </c>
      <c r="VT7" s="321" t="str">
        <f t="shared" ref="VT7" ca="1" si="1982">IF(VA7&lt;&gt;"",INDEX(VA6:VA8,MATCH(4,VS6:VS8,0),0),"")</f>
        <v/>
      </c>
      <c r="VU7" s="321" t="str">
        <f t="shared" ref="VU7" si="1983">IF(TK4&lt;&gt;"",TK4,"")</f>
        <v/>
      </c>
      <c r="VV7" s="321">
        <f t="shared" ref="VV7" ca="1" si="1984">SUMPRODUCT((WR3:WR42=VU7)*(WU3:WU42=VU8)*(WV3:WV42="W"))+SUMPRODUCT((WR3:WR42=VU7)*(WU3:WU42=VU9)*(WV3:WV42="W"))+SUMPRODUCT((WR3:WR42=VU7)*(WU3:WU42=VU10)*(WV3:WV42="W"))+SUMPRODUCT((WR3:WR42=VU8)*(WU3:WU42=VU7)*(WW3:WW42="W"))+SUMPRODUCT((WR3:WR42=VU9)*(WU3:WU42=VU7)*(WW3:WW42="W"))+SUMPRODUCT((WR3:WR42=VU10)*(WU3:WU42=VU7)*(WW3:WW42="W"))</f>
        <v>0</v>
      </c>
      <c r="VW7" s="321">
        <f t="shared" ref="VW7" ca="1" si="1985">SUMPRODUCT((WR3:WR42=VU7)*(WU3:WU42=VU8)*(WV3:WV42="D"))+SUMPRODUCT((WR3:WR42=VU7)*(WU3:WU42=VU9)*(WV3:WV42="D"))+SUMPRODUCT((WR3:WR42=VU7)*(WU3:WU42=VU10)*(WV3:WV42="D"))+SUMPRODUCT((WR3:WR42=VU8)*(WU3:WU42=VU7)*(WV3:WV42="D"))+SUMPRODUCT((WR3:WR42=VU9)*(WU3:WU42=VU7)*(WV3:WV42="D"))+SUMPRODUCT((WR3:WR42=VU10)*(WU3:WU42=VU7)*(WV3:WV42="D"))</f>
        <v>0</v>
      </c>
      <c r="VX7" s="321">
        <f t="shared" ref="VX7" ca="1" si="1986">SUMPRODUCT((WR3:WR42=VU7)*(WU3:WU42=VU8)*(WV3:WV42="L"))+SUMPRODUCT((WR3:WR42=VU7)*(WU3:WU42=VU9)*(WV3:WV42="L"))+SUMPRODUCT((WR3:WR42=VU7)*(WU3:WU42=VU10)*(WV3:WV42="L"))+SUMPRODUCT((WR3:WR42=VU8)*(WU3:WU42=VU7)*(WW3:WW42="L"))+SUMPRODUCT((WR3:WR42=VU9)*(WU3:WU42=VU7)*(WW3:WW42="L"))+SUMPRODUCT((WR3:WR42=VU10)*(WU3:WU42=VU7)*(WW3:WW42="L"))</f>
        <v>0</v>
      </c>
      <c r="VY7" s="321">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21">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21">
        <f t="shared" ref="WA7" ca="1" si="1989">VY7-VZ7+1000</f>
        <v>1000</v>
      </c>
      <c r="WB7" s="321" t="str">
        <f t="shared" ref="WB7" si="1990">IF(VU7&lt;&gt;"",VV7*3+VW7*1,"")</f>
        <v/>
      </c>
      <c r="WC7" s="321" t="str">
        <f t="shared" ref="WC7" si="1991">IF(VU7&lt;&gt;"",VLOOKUP(VU7,ST4:SZ40,7,FALSE),"")</f>
        <v/>
      </c>
      <c r="WD7" s="321" t="str">
        <f t="shared" ref="WD7" si="1992">IF(VU7&lt;&gt;"",VLOOKUP(VU7,ST4:SZ40,5,FALSE),"")</f>
        <v/>
      </c>
      <c r="WE7" s="321" t="str">
        <f t="shared" ref="WE7" si="1993">IF(VU7&lt;&gt;"",VLOOKUP(VU7,ST4:TB40,9,FALSE),"")</f>
        <v/>
      </c>
      <c r="WF7" s="321" t="str">
        <f t="shared" ref="WF7" si="1994">WB7</f>
        <v/>
      </c>
      <c r="WG7" s="321" t="str">
        <f t="shared" ref="WG7" si="1995">IF(VU7&lt;&gt;"",RANK(WF7,WF4:WF8),"")</f>
        <v/>
      </c>
      <c r="WH7" s="321" t="str">
        <f t="shared" ref="WH7" si="1996">IF(VU7&lt;&gt;"",SUMPRODUCT((WF4:WF8=WF7)*(WA4:WA8&gt;WA7)),"")</f>
        <v/>
      </c>
      <c r="WI7" s="321" t="str">
        <f t="shared" ref="WI7" si="1997">IF(VU7&lt;&gt;"",SUMPRODUCT((WF4:WF8=WF7)*(WA4:WA8=WA7)*(VY4:VY8&gt;VY7)),"")</f>
        <v/>
      </c>
      <c r="WJ7" s="321" t="str">
        <f t="shared" ref="WJ7" si="1998">IF(VU7&lt;&gt;"",SUMPRODUCT((WF4:WF8=WF7)*(WA4:WA8=WA7)*(VY4:VY8=VY7)*(WC4:WC8&gt;WC7)),"")</f>
        <v/>
      </c>
      <c r="WK7" s="321" t="str">
        <f t="shared" ref="WK7" si="1999">IF(VU7&lt;&gt;"",SUMPRODUCT((WF4:WF8=WF7)*(WA4:WA8=WA7)*(VY4:VY8=VY7)*(WC4:WC8=WC7)*(WD4:WD8&gt;WD7)),"")</f>
        <v/>
      </c>
      <c r="WL7" s="321" t="str">
        <f t="shared" ref="WL7" si="2000">IF(VU7&lt;&gt;"",SUMPRODUCT((WF4:WF8=WF7)*(WA4:WA8=WA7)*(VY4:VY8=VY7)*(WC4:WC8=WC7)*(WD4:WD8=WD7)*(WE4:WE8&gt;WE7)),"")</f>
        <v/>
      </c>
      <c r="WM7" s="321" t="str">
        <f t="shared" ref="WM7" si="2001">IF(VU7&lt;&gt;"",SUM(WG7:WL7)+3,"")</f>
        <v/>
      </c>
      <c r="WN7" s="321" t="str">
        <f t="shared" ref="WN7" si="2002">IF(VU7&lt;&gt;"",IF(WM7=4,VU7,VU8),"")</f>
        <v/>
      </c>
      <c r="WO7" s="321" t="str">
        <f t="shared" ref="WO7" ca="1" si="2003">IF(WN7&lt;&gt;"",WN7,IF(VT7&lt;&gt;"",VT7,IF(UZ7&lt;&gt;"",UZ7,IF(UF7&lt;&gt;"",UF7,TF7))))</f>
        <v>Hungary</v>
      </c>
      <c r="WP7" s="321">
        <v>4</v>
      </c>
      <c r="WQ7" s="321">
        <v>5</v>
      </c>
      <c r="WR7" s="321" t="str">
        <f t="shared" si="34"/>
        <v>Serbia</v>
      </c>
      <c r="WS7" s="324">
        <f ca="1">IF(OFFSET('Player Game Board'!P14,0,WS1)&lt;&gt;"",OFFSET('Player Game Board'!P14,0,WS1),0)</f>
        <v>0</v>
      </c>
      <c r="WT7" s="324">
        <f ca="1">IF(OFFSET('Player Game Board'!Q14,0,WS1)&lt;&gt;"",OFFSET('Player Game Board'!Q14,0,WS1),0)</f>
        <v>2</v>
      </c>
      <c r="WU7" s="321" t="str">
        <f t="shared" si="35"/>
        <v>England</v>
      </c>
      <c r="WV7" s="321" t="str">
        <f ca="1">IF(AND(OFFSET('Player Game Board'!P14,0,WS1)&lt;&gt;"",OFFSET('Player Game Board'!Q14,0,WS1)&lt;&gt;""),IF(WS7&gt;WT7,"W",IF(WS7=WT7,"D","L")),"")</f>
        <v>L</v>
      </c>
      <c r="WW7" s="321" t="str">
        <f t="shared" ca="1" si="36"/>
        <v>W</v>
      </c>
      <c r="WX7" s="321"/>
      <c r="WY7" s="321"/>
      <c r="WZ7" s="321" t="str">
        <f t="shared" ref="WZ7" ca="1" si="2004">VLOOKUP(3,SS31:ST34,2,FALSE)</f>
        <v>Romania</v>
      </c>
      <c r="XA7" s="322">
        <f t="shared" ref="XA7" ca="1" si="2005">VLOOKUP(WZ7,ST4:SY40,2,FALSE)</f>
        <v>0</v>
      </c>
      <c r="XB7" s="322">
        <f t="shared" ref="XB7" ca="1" si="2006">VLOOKUP(WZ7,ST4:SY40,3,FALSE)</f>
        <v>2</v>
      </c>
      <c r="XC7" s="322">
        <f t="shared" ref="XC7" ca="1" si="2007">VLOOKUP(WZ7,ST4:SY40,4,FALSE)</f>
        <v>1</v>
      </c>
      <c r="XD7" s="322">
        <f t="shared" ref="XD7" ca="1" si="2008">VLOOKUP(WZ7,ST4:SY40,5,FALSE)</f>
        <v>3</v>
      </c>
      <c r="XE7" s="322">
        <f t="shared" ref="XE7" ca="1" si="2009">VLOOKUP(WZ7,ST4:SY40,6,FALSE)</f>
        <v>6</v>
      </c>
      <c r="XF7" s="322">
        <f t="shared" ca="1" si="43"/>
        <v>997</v>
      </c>
      <c r="XG7" s="322">
        <f t="shared" ca="1" si="44"/>
        <v>2</v>
      </c>
      <c r="XH7" s="321">
        <f ca="1">VLOOKUP(WZ7,B4:J40,9,FALSE)</f>
        <v>46</v>
      </c>
      <c r="XI7" s="321">
        <f t="shared" ref="XI7" ca="1" si="2010">RANK(XG7,XG3:XG8)</f>
        <v>5</v>
      </c>
      <c r="XJ7" s="321">
        <f t="shared" ref="XJ7" ca="1" si="2011">SUMPRODUCT((XI3:XI8=XI7)*(XF3:XF8&gt;XF7))</f>
        <v>1</v>
      </c>
      <c r="XK7" s="321">
        <f t="shared" ref="XK7" ca="1" si="2012">SUMPRODUCT((XI3:XI8=XI7)*(XF3:XF8=XF7)*(XD3:XD8&gt;XD7))</f>
        <v>0</v>
      </c>
      <c r="XL7" s="321">
        <f t="shared" ref="XL7" ca="1" si="2013">SUMPRODUCT((XI3:XI8=XI7)*(XF3:XF8=XF7)*(XD3:XD8=XD7)*(XH3:XH8&gt;XH7))</f>
        <v>0</v>
      </c>
      <c r="XM7" s="321">
        <f t="shared" ca="1" si="49"/>
        <v>6</v>
      </c>
      <c r="XN7" s="321" t="s">
        <v>94</v>
      </c>
      <c r="XO7" s="321">
        <v>5</v>
      </c>
      <c r="XP7" s="321"/>
      <c r="XQ7" s="321">
        <f t="shared" ref="XQ7" ca="1" si="2014">VLOOKUP(XR7,ABM4:ABN8,2,FALSE)</f>
        <v>2</v>
      </c>
      <c r="XR7" s="321" t="str">
        <f t="shared" si="271"/>
        <v>Switzerland</v>
      </c>
      <c r="XS7" s="321">
        <f t="shared" ref="XS7" ca="1" si="2015">SUMPRODUCT((ABP3:ABP42=XR7)*(ABT3:ABT42="W"))+SUMPRODUCT((ABS3:ABS42=XR7)*(ABU3:ABU42="W"))</f>
        <v>2</v>
      </c>
      <c r="XT7" s="321">
        <f t="shared" ref="XT7" ca="1" si="2016">SUMPRODUCT((ABP3:ABP42=XR7)*(ABT3:ABT42="D"))+SUMPRODUCT((ABS3:ABS42=XR7)*(ABU3:ABU42="D"))</f>
        <v>0</v>
      </c>
      <c r="XU7" s="321">
        <f t="shared" ref="XU7" ca="1" si="2017">SUMPRODUCT((ABP3:ABP42=XR7)*(ABT3:ABT42="L"))+SUMPRODUCT((ABS3:ABS42=XR7)*(ABU3:ABU42="L"))</f>
        <v>1</v>
      </c>
      <c r="XV7" s="321">
        <f t="shared" ref="XV7" ca="1" si="2018">SUMIF(ABP3:ABP60,XR7,ABQ3:ABQ60)+SUMIF(ABS3:ABS60,XR7,ABR3:ABR60)</f>
        <v>4</v>
      </c>
      <c r="XW7" s="321">
        <f t="shared" ref="XW7" ca="1" si="2019">SUMIF(ABS3:ABS60,XR7,ABQ3:ABQ60)+SUMIF(ABP3:ABP60,XR7,ABR3:ABR60)</f>
        <v>4</v>
      </c>
      <c r="XX7" s="321">
        <f t="shared" ca="1" si="277"/>
        <v>1000</v>
      </c>
      <c r="XY7" s="321">
        <f t="shared" ca="1" si="278"/>
        <v>6</v>
      </c>
      <c r="XZ7" s="321">
        <f t="shared" si="750"/>
        <v>34</v>
      </c>
      <c r="YA7" s="321">
        <f t="shared" ref="YA7" ca="1" si="2020">IF(COUNTIF(XY4:XY8,4)&lt;&gt;4,RANK(XY7,XY4:XY8),XY47)</f>
        <v>2</v>
      </c>
      <c r="YB7" s="321"/>
      <c r="YC7" s="321">
        <f t="shared" ref="YC7" ca="1" si="2021">SUMPRODUCT((YA4:YA7=YA7)*(XZ4:XZ7&lt;XZ7))+YA7</f>
        <v>2</v>
      </c>
      <c r="YD7" s="321" t="str">
        <f t="shared" ref="YD7" ca="1" si="2022">INDEX(XR4:XR8,MATCH(4,YC4:YC8,0),0)</f>
        <v>Hungary</v>
      </c>
      <c r="YE7" s="321">
        <f t="shared" ref="YE7" ca="1" si="2023">INDEX(YA4:YA8,MATCH(YD7,XR4:XR8,0),0)</f>
        <v>3</v>
      </c>
      <c r="YF7" s="321" t="str">
        <f t="shared" ca="1" si="1328"/>
        <v/>
      </c>
      <c r="YG7" s="321" t="str">
        <f t="shared" ca="1" si="1329"/>
        <v/>
      </c>
      <c r="YH7" s="321"/>
      <c r="YI7" s="321"/>
      <c r="YJ7" s="321"/>
      <c r="YK7" s="321" t="str">
        <f t="shared" ca="1" si="287"/>
        <v/>
      </c>
      <c r="YL7" s="321">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21">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21">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21">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21">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21">
        <f t="shared" ca="1" si="293"/>
        <v>1000</v>
      </c>
      <c r="YR7" s="321" t="str">
        <f t="shared" ca="1" si="294"/>
        <v/>
      </c>
      <c r="YS7" s="321" t="str">
        <f t="shared" ref="YS7" ca="1" si="2029">IF(YK7&lt;&gt;"",VLOOKUP(YK7,XR4:XX40,7,FALSE),"")</f>
        <v/>
      </c>
      <c r="YT7" s="321" t="str">
        <f t="shared" ref="YT7" ca="1" si="2030">IF(YK7&lt;&gt;"",VLOOKUP(YK7,XR4:XX40,5,FALSE),"")</f>
        <v/>
      </c>
      <c r="YU7" s="321" t="str">
        <f t="shared" ref="YU7" ca="1" si="2031">IF(YK7&lt;&gt;"",VLOOKUP(YK7,XR4:XZ40,9,FALSE),"")</f>
        <v/>
      </c>
      <c r="YV7" s="321" t="str">
        <f t="shared" ca="1" si="298"/>
        <v/>
      </c>
      <c r="YW7" s="321" t="str">
        <f t="shared" ref="YW7" ca="1" si="2032">IF(YK7&lt;&gt;"",RANK(YV7,YV4:YV8),"")</f>
        <v/>
      </c>
      <c r="YX7" s="321" t="str">
        <f t="shared" ref="YX7" ca="1" si="2033">IF(YK7&lt;&gt;"",SUMPRODUCT((YV4:YV8=YV7)*(YQ4:YQ8&gt;YQ7)),"")</f>
        <v/>
      </c>
      <c r="YY7" s="321" t="str">
        <f t="shared" ref="YY7" ca="1" si="2034">IF(YK7&lt;&gt;"",SUMPRODUCT((YV4:YV8=YV7)*(YQ4:YQ8=YQ7)*(YO4:YO8&gt;YO7)),"")</f>
        <v/>
      </c>
      <c r="YZ7" s="321" t="str">
        <f t="shared" ref="YZ7" ca="1" si="2035">IF(YK7&lt;&gt;"",SUMPRODUCT((YV4:YV8=YV7)*(YQ4:YQ8=YQ7)*(YO4:YO8=YO7)*(YS4:YS8&gt;YS7)),"")</f>
        <v/>
      </c>
      <c r="ZA7" s="321" t="str">
        <f t="shared" ref="ZA7" ca="1" si="2036">IF(YK7&lt;&gt;"",SUMPRODUCT((YV4:YV8=YV7)*(YQ4:YQ8=YQ7)*(YO4:YO8=YO7)*(YS4:YS8=YS7)*(YT4:YT8&gt;YT7)),"")</f>
        <v/>
      </c>
      <c r="ZB7" s="321" t="str">
        <f t="shared" ref="ZB7" ca="1" si="2037">IF(YK7&lt;&gt;"",SUMPRODUCT((YV4:YV8=YV7)*(YQ4:YQ8=YQ7)*(YO4:YO8=YO7)*(YS4:YS8=YS7)*(YT4:YT8=YT7)*(YU4:YU8&gt;YU7)),"")</f>
        <v/>
      </c>
      <c r="ZC7" s="321" t="str">
        <f ca="1">IF(YK7&lt;&gt;"",IF(ZC47&lt;&gt;"",IF(YJ43=3,ZC47,ZC47+YJ43),SUM(YW7:ZB7)),"")</f>
        <v/>
      </c>
      <c r="ZD7" s="321" t="str">
        <f t="shared" ref="ZD7" ca="1" si="2038">IF(YK7&lt;&gt;"",INDEX(YK4:YK8,MATCH(4,ZC4:ZC8,0),0),"")</f>
        <v/>
      </c>
      <c r="ZE7" s="321" t="str">
        <f t="shared" ca="1" si="774"/>
        <v/>
      </c>
      <c r="ZF7" s="321">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21">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21">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21">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21">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21">
        <f t="shared" ca="1" si="780"/>
        <v>1000</v>
      </c>
      <c r="ZL7" s="321" t="str">
        <f t="shared" ca="1" si="781"/>
        <v/>
      </c>
      <c r="ZM7" s="321" t="str">
        <f t="shared" ref="ZM7" ca="1" si="2044">IF(ZE7&lt;&gt;"",VLOOKUP(ZE7,XR4:XX40,7,FALSE),"")</f>
        <v/>
      </c>
      <c r="ZN7" s="321" t="str">
        <f t="shared" ref="ZN7" ca="1" si="2045">IF(ZE7&lt;&gt;"",VLOOKUP(ZE7,XR4:XX40,5,FALSE),"")</f>
        <v/>
      </c>
      <c r="ZO7" s="321" t="str">
        <f t="shared" ref="ZO7" ca="1" si="2046">IF(ZE7&lt;&gt;"",VLOOKUP(ZE7,XR4:XZ40,9,FALSE),"")</f>
        <v/>
      </c>
      <c r="ZP7" s="321" t="str">
        <f t="shared" ca="1" si="785"/>
        <v/>
      </c>
      <c r="ZQ7" s="321" t="str">
        <f t="shared" ref="ZQ7" ca="1" si="2047">IF(ZE7&lt;&gt;"",RANK(ZP7,ZP4:ZP8),"")</f>
        <v/>
      </c>
      <c r="ZR7" s="321" t="str">
        <f t="shared" ref="ZR7" ca="1" si="2048">IF(ZE7&lt;&gt;"",SUMPRODUCT((ZP4:ZP8=ZP7)*(ZK4:ZK8&gt;ZK7)),"")</f>
        <v/>
      </c>
      <c r="ZS7" s="321" t="str">
        <f t="shared" ref="ZS7" ca="1" si="2049">IF(ZE7&lt;&gt;"",SUMPRODUCT((ZP4:ZP8=ZP7)*(ZK4:ZK8=ZK7)*(ZI4:ZI8&gt;ZI7)),"")</f>
        <v/>
      </c>
      <c r="ZT7" s="321" t="str">
        <f t="shared" ref="ZT7" ca="1" si="2050">IF(ZE7&lt;&gt;"",SUMPRODUCT((ZP4:ZP8=ZP7)*(ZK4:ZK8=ZK7)*(ZI4:ZI8=ZI7)*(ZM4:ZM8&gt;ZM7)),"")</f>
        <v/>
      </c>
      <c r="ZU7" s="321" t="str">
        <f t="shared" ref="ZU7" ca="1" si="2051">IF(ZE7&lt;&gt;"",SUMPRODUCT((ZP4:ZP8=ZP7)*(ZK4:ZK8=ZK7)*(ZI4:ZI8=ZI7)*(ZM4:ZM8=ZM7)*(ZN4:ZN8&gt;ZN7)),"")</f>
        <v/>
      </c>
      <c r="ZV7" s="321" t="str">
        <f t="shared" ref="ZV7" ca="1" si="2052">IF(ZE7&lt;&gt;"",SUMPRODUCT((ZP4:ZP8=ZP7)*(ZK4:ZK8=ZK7)*(ZI4:ZI8=ZI7)*(ZM4:ZM8=ZM7)*(ZN4:ZN8=ZN7)*(ZO4:ZO8&gt;ZO7)),"")</f>
        <v/>
      </c>
      <c r="ZW7" s="321" t="str">
        <f ca="1">IF(ZE7&lt;&gt;"",IF(ZW47&lt;&gt;"",IF(ZD43=3,ZW47,ZW47+ZD43),SUM(ZQ7:ZV7)+1),"")</f>
        <v/>
      </c>
      <c r="ZX7" s="321" t="str">
        <f t="shared" ref="ZX7" ca="1" si="2053">IF(ZE7&lt;&gt;"",INDEX(ZE5:ZE8,MATCH(4,ZW5:ZW8,0),0),"")</f>
        <v/>
      </c>
      <c r="ZY7" s="321" t="str">
        <f t="shared" ca="1" si="1361"/>
        <v>Hungary</v>
      </c>
      <c r="ZZ7" s="321">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21">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21">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21">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21">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21">
        <f t="shared" ca="1" si="1367"/>
        <v>1000</v>
      </c>
      <c r="AAF7" s="321">
        <f t="shared" ca="1" si="1368"/>
        <v>1</v>
      </c>
      <c r="AAG7" s="321">
        <f t="shared" ref="AAG7" ca="1" si="2059">IF(ZY7&lt;&gt;"",VLOOKUP(ZY7,XR4:XX40,7,FALSE),"")</f>
        <v>997</v>
      </c>
      <c r="AAH7" s="321">
        <f t="shared" ref="AAH7" ca="1" si="2060">IF(ZY7&lt;&gt;"",VLOOKUP(ZY7,XR4:XX40,5,FALSE),"")</f>
        <v>1</v>
      </c>
      <c r="AAI7" s="321">
        <f t="shared" ref="AAI7" ca="1" si="2061">IF(ZY7&lt;&gt;"",VLOOKUP(ZY7,XR4:XZ40,9,FALSE),"")</f>
        <v>48</v>
      </c>
      <c r="AAJ7" s="321">
        <f t="shared" ca="1" si="1372"/>
        <v>1</v>
      </c>
      <c r="AAK7" s="321">
        <f t="shared" ref="AAK7" ca="1" si="2062">IF(ZY7&lt;&gt;"",RANK(AAJ7,AAJ4:AAJ8),"")</f>
        <v>1</v>
      </c>
      <c r="AAL7" s="321">
        <f t="shared" ref="AAL7" ca="1" si="2063">IF(ZY7&lt;&gt;"",SUMPRODUCT((AAJ4:AAJ8=AAJ7)*(AAE4:AAE8&gt;AAE7)),"")</f>
        <v>0</v>
      </c>
      <c r="AAM7" s="321">
        <f t="shared" ref="AAM7" ca="1" si="2064">IF(ZY7&lt;&gt;"",SUMPRODUCT((AAJ4:AAJ8=AAJ7)*(AAE4:AAE8=AAE7)*(AAC4:AAC8&gt;AAC7)),"")</f>
        <v>0</v>
      </c>
      <c r="AAN7" s="321">
        <f t="shared" ref="AAN7" ca="1" si="2065">IF(ZY7&lt;&gt;"",SUMPRODUCT((AAJ4:AAJ8=AAJ7)*(AAE4:AAE8=AAE7)*(AAC4:AAC8=AAC7)*(AAG4:AAG8&gt;AAG7)),"")</f>
        <v>0</v>
      </c>
      <c r="AAO7" s="321">
        <f t="shared" ref="AAO7" ca="1" si="2066">IF(ZY7&lt;&gt;"",SUMPRODUCT((AAJ4:AAJ8=AAJ7)*(AAE4:AAE8=AAE7)*(AAC4:AAC8=AAC7)*(AAG4:AAG8=AAG7)*(AAH4:AAH8&gt;AAH7)),"")</f>
        <v>1</v>
      </c>
      <c r="AAP7" s="321">
        <f t="shared" ref="AAP7" ca="1" si="2067">IF(ZY7&lt;&gt;"",SUMPRODUCT((AAJ4:AAJ8=AAJ7)*(AAE4:AAE8=AAE7)*(AAC4:AAC8=AAC7)*(AAG4:AAG8=AAG7)*(AAH4:AAH8=AAH7)*(AAI4:AAI8&gt;AAI7)),"")</f>
        <v>0</v>
      </c>
      <c r="AAQ7" s="321">
        <f t="shared" ca="1" si="1379"/>
        <v>4</v>
      </c>
      <c r="AAR7" s="321" t="str">
        <f t="shared" ref="AAR7" ca="1" si="2068">IF(ZY7&lt;&gt;"",INDEX(ZY6:ZY8,MATCH(4,AAQ6:AAQ8,0),0),"")</f>
        <v>Hungary</v>
      </c>
      <c r="AAS7" s="321" t="str">
        <f t="shared" ref="AAS7" si="2069">IF(YI4&lt;&gt;"",YI4,"")</f>
        <v/>
      </c>
      <c r="AAT7" s="321">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21">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21">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21">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21">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21">
        <f t="shared" ref="AAY7" ca="1" si="2075">AAW7-AAX7+1000</f>
        <v>1000</v>
      </c>
      <c r="AAZ7" s="321" t="str">
        <f t="shared" ref="AAZ7" si="2076">IF(AAS7&lt;&gt;"",AAT7*3+AAU7*1,"")</f>
        <v/>
      </c>
      <c r="ABA7" s="321" t="str">
        <f t="shared" ref="ABA7" si="2077">IF(AAS7&lt;&gt;"",VLOOKUP(AAS7,XR4:XX40,7,FALSE),"")</f>
        <v/>
      </c>
      <c r="ABB7" s="321" t="str">
        <f t="shared" ref="ABB7" si="2078">IF(AAS7&lt;&gt;"",VLOOKUP(AAS7,XR4:XX40,5,FALSE),"")</f>
        <v/>
      </c>
      <c r="ABC7" s="321" t="str">
        <f t="shared" ref="ABC7" si="2079">IF(AAS7&lt;&gt;"",VLOOKUP(AAS7,XR4:XZ40,9,FALSE),"")</f>
        <v/>
      </c>
      <c r="ABD7" s="321" t="str">
        <f t="shared" ref="ABD7" si="2080">AAZ7</f>
        <v/>
      </c>
      <c r="ABE7" s="321" t="str">
        <f t="shared" ref="ABE7" si="2081">IF(AAS7&lt;&gt;"",RANK(ABD7,ABD4:ABD8),"")</f>
        <v/>
      </c>
      <c r="ABF7" s="321" t="str">
        <f t="shared" ref="ABF7" si="2082">IF(AAS7&lt;&gt;"",SUMPRODUCT((ABD4:ABD8=ABD7)*(AAY4:AAY8&gt;AAY7)),"")</f>
        <v/>
      </c>
      <c r="ABG7" s="321" t="str">
        <f t="shared" ref="ABG7" si="2083">IF(AAS7&lt;&gt;"",SUMPRODUCT((ABD4:ABD8=ABD7)*(AAY4:AAY8=AAY7)*(AAW4:AAW8&gt;AAW7)),"")</f>
        <v/>
      </c>
      <c r="ABH7" s="321" t="str">
        <f t="shared" ref="ABH7" si="2084">IF(AAS7&lt;&gt;"",SUMPRODUCT((ABD4:ABD8=ABD7)*(AAY4:AAY8=AAY7)*(AAW4:AAW8=AAW7)*(ABA4:ABA8&gt;ABA7)),"")</f>
        <v/>
      </c>
      <c r="ABI7" s="321" t="str">
        <f t="shared" ref="ABI7" si="2085">IF(AAS7&lt;&gt;"",SUMPRODUCT((ABD4:ABD8=ABD7)*(AAY4:AAY8=AAY7)*(AAW4:AAW8=AAW7)*(ABA4:ABA8=ABA7)*(ABB4:ABB8&gt;ABB7)),"")</f>
        <v/>
      </c>
      <c r="ABJ7" s="321" t="str">
        <f t="shared" ref="ABJ7" si="2086">IF(AAS7&lt;&gt;"",SUMPRODUCT((ABD4:ABD8=ABD7)*(AAY4:AAY8=AAY7)*(AAW4:AAW8=AAW7)*(ABA4:ABA8=ABA7)*(ABB4:ABB8=ABB7)*(ABC4:ABC8&gt;ABC7)),"")</f>
        <v/>
      </c>
      <c r="ABK7" s="321" t="str">
        <f t="shared" ref="ABK7" si="2087">IF(AAS7&lt;&gt;"",SUM(ABE7:ABJ7)+3,"")</f>
        <v/>
      </c>
      <c r="ABL7" s="321" t="str">
        <f t="shared" ref="ABL7" si="2088">IF(AAS7&lt;&gt;"",IF(ABK7=4,AAS7,AAS8),"")</f>
        <v/>
      </c>
      <c r="ABM7" s="321" t="str">
        <f t="shared" ref="ABM7" ca="1" si="2089">IF(ABL7&lt;&gt;"",ABL7,IF(AAR7&lt;&gt;"",AAR7,IF(ZX7&lt;&gt;"",ZX7,IF(ZD7&lt;&gt;"",ZD7,YD7))))</f>
        <v>Hungary</v>
      </c>
      <c r="ABN7" s="321">
        <v>4</v>
      </c>
      <c r="ABO7" s="321">
        <v>5</v>
      </c>
      <c r="ABP7" s="321" t="str">
        <f t="shared" si="50"/>
        <v>Serbia</v>
      </c>
      <c r="ABQ7" s="324">
        <f ca="1">IF(OFFSET('Player Game Board'!P14,0,ABQ1)&lt;&gt;"",OFFSET('Player Game Board'!P14,0,ABQ1),0)</f>
        <v>0</v>
      </c>
      <c r="ABR7" s="324">
        <f ca="1">IF(OFFSET('Player Game Board'!Q14,0,ABQ1)&lt;&gt;"",OFFSET('Player Game Board'!Q14,0,ABQ1),0)</f>
        <v>1</v>
      </c>
      <c r="ABS7" s="321" t="str">
        <f t="shared" si="51"/>
        <v>England</v>
      </c>
      <c r="ABT7" s="321" t="str">
        <f ca="1">IF(AND(OFFSET('Player Game Board'!P14,0,ABQ1)&lt;&gt;"",OFFSET('Player Game Board'!Q14,0,ABQ1)&lt;&gt;""),IF(ABQ7&gt;ABR7,"W",IF(ABQ7=ABR7,"D","L")),"")</f>
        <v>L</v>
      </c>
      <c r="ABU7" s="321" t="str">
        <f t="shared" ca="1" si="52"/>
        <v>W</v>
      </c>
      <c r="ABV7" s="321"/>
      <c r="ABW7" s="321"/>
      <c r="ABX7" s="321" t="str">
        <f t="shared" ref="ABX7" ca="1" si="2090">VLOOKUP(3,XQ31:XR34,2,FALSE)</f>
        <v>Slovakia</v>
      </c>
      <c r="ABY7" s="322">
        <f t="shared" ref="ABY7" ca="1" si="2091">VLOOKUP(ABX7,XR4:XW40,2,FALSE)</f>
        <v>0</v>
      </c>
      <c r="ABZ7" s="322">
        <f t="shared" ref="ABZ7" ca="1" si="2092">VLOOKUP(ABX7,XR4:XW40,3,FALSE)</f>
        <v>2</v>
      </c>
      <c r="ACA7" s="322">
        <f t="shared" ref="ACA7" ca="1" si="2093">VLOOKUP(ABX7,XR4:XW40,4,FALSE)</f>
        <v>1</v>
      </c>
      <c r="ACB7" s="322">
        <f t="shared" ref="ACB7" ca="1" si="2094">VLOOKUP(ABX7,XR4:XW40,5,FALSE)</f>
        <v>3</v>
      </c>
      <c r="ACC7" s="322">
        <f t="shared" ref="ACC7" ca="1" si="2095">VLOOKUP(ABX7,XR4:XW40,6,FALSE)</f>
        <v>5</v>
      </c>
      <c r="ACD7" s="322">
        <f t="shared" ca="1" si="59"/>
        <v>998</v>
      </c>
      <c r="ACE7" s="322">
        <f t="shared" ca="1" si="60"/>
        <v>2</v>
      </c>
      <c r="ACF7" s="321">
        <f ca="1">VLOOKUP(ABX7,B4:J40,9,FALSE)</f>
        <v>38</v>
      </c>
      <c r="ACG7" s="321">
        <f t="shared" ref="ACG7" ca="1" si="2096">RANK(ACE7,ACE3:ACE8)</f>
        <v>3</v>
      </c>
      <c r="ACH7" s="321">
        <f t="shared" ref="ACH7" ca="1" si="2097">SUMPRODUCT((ACG3:ACG8=ACG7)*(ACD3:ACD8&gt;ACD7))</f>
        <v>0</v>
      </c>
      <c r="ACI7" s="321">
        <f t="shared" ref="ACI7" ca="1" si="2098">SUMPRODUCT((ACG3:ACG8=ACG7)*(ACD3:ACD8=ACD7)*(ACB3:ACB8&gt;ACB7))</f>
        <v>0</v>
      </c>
      <c r="ACJ7" s="321">
        <f t="shared" ref="ACJ7" ca="1" si="2099">SUMPRODUCT((ACG3:ACG8=ACG7)*(ACD3:ACD8=ACD7)*(ACB3:ACB8=ACB7)*(ACF3:ACF8&gt;ACF7))</f>
        <v>0</v>
      </c>
      <c r="ACK7" s="321">
        <f t="shared" ca="1" si="65"/>
        <v>3</v>
      </c>
      <c r="ACL7" s="321" t="s">
        <v>94</v>
      </c>
      <c r="ACM7" s="321">
        <v>5</v>
      </c>
      <c r="ACN7" s="321"/>
      <c r="ACO7" s="321">
        <f t="shared" ref="ACO7" ca="1" si="2100">VLOOKUP(ACP7,AGK4:AGL8,2,FALSE)</f>
        <v>2</v>
      </c>
      <c r="ACP7" s="321" t="str">
        <f t="shared" si="318"/>
        <v>Switzerland</v>
      </c>
      <c r="ACQ7" s="321">
        <f t="shared" ref="ACQ7" ca="1" si="2101">SUMPRODUCT((AGN3:AGN42=ACP7)*(AGR3:AGR42="W"))+SUMPRODUCT((AGQ3:AGQ42=ACP7)*(AGS3:AGS42="W"))</f>
        <v>1</v>
      </c>
      <c r="ACR7" s="321">
        <f t="shared" ref="ACR7" ca="1" si="2102">SUMPRODUCT((AGN3:AGN42=ACP7)*(AGR3:AGR42="D"))+SUMPRODUCT((AGQ3:AGQ42=ACP7)*(AGS3:AGS42="D"))</f>
        <v>1</v>
      </c>
      <c r="ACS7" s="321">
        <f t="shared" ref="ACS7" ca="1" si="2103">SUMPRODUCT((AGN3:AGN42=ACP7)*(AGR3:AGR42="L"))+SUMPRODUCT((AGQ3:AGQ42=ACP7)*(AGS3:AGS42="L"))</f>
        <v>1</v>
      </c>
      <c r="ACT7" s="321">
        <f t="shared" ref="ACT7" ca="1" si="2104">SUMIF(AGN3:AGN60,ACP7,AGO3:AGO60)+SUMIF(AGQ3:AGQ60,ACP7,AGP3:AGP60)</f>
        <v>4</v>
      </c>
      <c r="ACU7" s="321">
        <f t="shared" ref="ACU7" ca="1" si="2105">SUMIF(AGQ3:AGQ60,ACP7,AGO3:AGO60)+SUMIF(AGN3:AGN60,ACP7,AGP3:AGP60)</f>
        <v>4</v>
      </c>
      <c r="ACV7" s="321">
        <f t="shared" ca="1" si="324"/>
        <v>1000</v>
      </c>
      <c r="ACW7" s="321">
        <f t="shared" ca="1" si="325"/>
        <v>4</v>
      </c>
      <c r="ACX7" s="321">
        <f t="shared" si="810"/>
        <v>34</v>
      </c>
      <c r="ACY7" s="321">
        <f t="shared" ref="ACY7" ca="1" si="2106">IF(COUNTIF(ACW4:ACW8,4)&lt;&gt;4,RANK(ACW7,ACW4:ACW8),ACW47)</f>
        <v>2</v>
      </c>
      <c r="ACZ7" s="321"/>
      <c r="ADA7" s="321">
        <f t="shared" ref="ADA7" ca="1" si="2107">SUMPRODUCT((ACY4:ACY7=ACY7)*(ACX4:ACX7&lt;ACX7))+ACY7</f>
        <v>2</v>
      </c>
      <c r="ADB7" s="321" t="str">
        <f t="shared" ref="ADB7" ca="1" si="2108">INDEX(ACP4:ACP8,MATCH(4,ADA4:ADA8,0),0)</f>
        <v>Scotland</v>
      </c>
      <c r="ADC7" s="321">
        <f t="shared" ref="ADC7" ca="1" si="2109">INDEX(ACY4:ACY8,MATCH(ADB7,ACP4:ACP8,0),0)</f>
        <v>4</v>
      </c>
      <c r="ADD7" s="321" t="str">
        <f t="shared" ca="1" si="1402"/>
        <v/>
      </c>
      <c r="ADE7" s="321" t="str">
        <f t="shared" ca="1" si="1403"/>
        <v/>
      </c>
      <c r="ADF7" s="321"/>
      <c r="ADG7" s="321"/>
      <c r="ADH7" s="321"/>
      <c r="ADI7" s="321" t="str">
        <f t="shared" ca="1" si="334"/>
        <v/>
      </c>
      <c r="ADJ7" s="321">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21">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21">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21">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21">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21">
        <f t="shared" ca="1" si="340"/>
        <v>1000</v>
      </c>
      <c r="ADP7" s="321" t="str">
        <f t="shared" ca="1" si="341"/>
        <v/>
      </c>
      <c r="ADQ7" s="321" t="str">
        <f t="shared" ref="ADQ7" ca="1" si="2115">IF(ADI7&lt;&gt;"",VLOOKUP(ADI7,ACP4:ACV40,7,FALSE),"")</f>
        <v/>
      </c>
      <c r="ADR7" s="321" t="str">
        <f t="shared" ref="ADR7" ca="1" si="2116">IF(ADI7&lt;&gt;"",VLOOKUP(ADI7,ACP4:ACV40,5,FALSE),"")</f>
        <v/>
      </c>
      <c r="ADS7" s="321" t="str">
        <f t="shared" ref="ADS7" ca="1" si="2117">IF(ADI7&lt;&gt;"",VLOOKUP(ADI7,ACP4:ACX40,9,FALSE),"")</f>
        <v/>
      </c>
      <c r="ADT7" s="321" t="str">
        <f t="shared" ca="1" si="345"/>
        <v/>
      </c>
      <c r="ADU7" s="321" t="str">
        <f t="shared" ref="ADU7" ca="1" si="2118">IF(ADI7&lt;&gt;"",RANK(ADT7,ADT4:ADT8),"")</f>
        <v/>
      </c>
      <c r="ADV7" s="321" t="str">
        <f t="shared" ref="ADV7" ca="1" si="2119">IF(ADI7&lt;&gt;"",SUMPRODUCT((ADT4:ADT8=ADT7)*(ADO4:ADO8&gt;ADO7)),"")</f>
        <v/>
      </c>
      <c r="ADW7" s="321" t="str">
        <f t="shared" ref="ADW7" ca="1" si="2120">IF(ADI7&lt;&gt;"",SUMPRODUCT((ADT4:ADT8=ADT7)*(ADO4:ADO8=ADO7)*(ADM4:ADM8&gt;ADM7)),"")</f>
        <v/>
      </c>
      <c r="ADX7" s="321" t="str">
        <f t="shared" ref="ADX7" ca="1" si="2121">IF(ADI7&lt;&gt;"",SUMPRODUCT((ADT4:ADT8=ADT7)*(ADO4:ADO8=ADO7)*(ADM4:ADM8=ADM7)*(ADQ4:ADQ8&gt;ADQ7)),"")</f>
        <v/>
      </c>
      <c r="ADY7" s="321" t="str">
        <f t="shared" ref="ADY7" ca="1" si="2122">IF(ADI7&lt;&gt;"",SUMPRODUCT((ADT4:ADT8=ADT7)*(ADO4:ADO8=ADO7)*(ADM4:ADM8=ADM7)*(ADQ4:ADQ8=ADQ7)*(ADR4:ADR8&gt;ADR7)),"")</f>
        <v/>
      </c>
      <c r="ADZ7" s="321" t="str">
        <f t="shared" ref="ADZ7" ca="1" si="2123">IF(ADI7&lt;&gt;"",SUMPRODUCT((ADT4:ADT8=ADT7)*(ADO4:ADO8=ADO7)*(ADM4:ADM8=ADM7)*(ADQ4:ADQ8=ADQ7)*(ADR4:ADR8=ADR7)*(ADS4:ADS8&gt;ADS7)),"")</f>
        <v/>
      </c>
      <c r="AEA7" s="321" t="str">
        <f ca="1">IF(ADI7&lt;&gt;"",IF(AEA47&lt;&gt;"",IF(ADH43=3,AEA47,AEA47+ADH43),SUM(ADU7:ADZ7)),"")</f>
        <v/>
      </c>
      <c r="AEB7" s="321" t="str">
        <f t="shared" ref="AEB7" ca="1" si="2124">IF(ADI7&lt;&gt;"",INDEX(ADI4:ADI8,MATCH(4,AEA4:AEA8,0),0),"")</f>
        <v/>
      </c>
      <c r="AEC7" s="321" t="str">
        <f t="shared" ca="1" si="834"/>
        <v/>
      </c>
      <c r="AED7" s="321">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21">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21">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21">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21">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21">
        <f t="shared" ca="1" si="840"/>
        <v>1000</v>
      </c>
      <c r="AEJ7" s="321" t="str">
        <f t="shared" ca="1" si="841"/>
        <v/>
      </c>
      <c r="AEK7" s="321" t="str">
        <f t="shared" ref="AEK7" ca="1" si="2130">IF(AEC7&lt;&gt;"",VLOOKUP(AEC7,ACP4:ACV40,7,FALSE),"")</f>
        <v/>
      </c>
      <c r="AEL7" s="321" t="str">
        <f t="shared" ref="AEL7" ca="1" si="2131">IF(AEC7&lt;&gt;"",VLOOKUP(AEC7,ACP4:ACV40,5,FALSE),"")</f>
        <v/>
      </c>
      <c r="AEM7" s="321" t="str">
        <f t="shared" ref="AEM7" ca="1" si="2132">IF(AEC7&lt;&gt;"",VLOOKUP(AEC7,ACP4:ACX40,9,FALSE),"")</f>
        <v/>
      </c>
      <c r="AEN7" s="321" t="str">
        <f t="shared" ca="1" si="845"/>
        <v/>
      </c>
      <c r="AEO7" s="321" t="str">
        <f t="shared" ref="AEO7" ca="1" si="2133">IF(AEC7&lt;&gt;"",RANK(AEN7,AEN4:AEN8),"")</f>
        <v/>
      </c>
      <c r="AEP7" s="321" t="str">
        <f t="shared" ref="AEP7" ca="1" si="2134">IF(AEC7&lt;&gt;"",SUMPRODUCT((AEN4:AEN8=AEN7)*(AEI4:AEI8&gt;AEI7)),"")</f>
        <v/>
      </c>
      <c r="AEQ7" s="321" t="str">
        <f t="shared" ref="AEQ7" ca="1" si="2135">IF(AEC7&lt;&gt;"",SUMPRODUCT((AEN4:AEN8=AEN7)*(AEI4:AEI8=AEI7)*(AEG4:AEG8&gt;AEG7)),"")</f>
        <v/>
      </c>
      <c r="AER7" s="321" t="str">
        <f t="shared" ref="AER7" ca="1" si="2136">IF(AEC7&lt;&gt;"",SUMPRODUCT((AEN4:AEN8=AEN7)*(AEI4:AEI8=AEI7)*(AEG4:AEG8=AEG7)*(AEK4:AEK8&gt;AEK7)),"")</f>
        <v/>
      </c>
      <c r="AES7" s="321" t="str">
        <f t="shared" ref="AES7" ca="1" si="2137">IF(AEC7&lt;&gt;"",SUMPRODUCT((AEN4:AEN8=AEN7)*(AEI4:AEI8=AEI7)*(AEG4:AEG8=AEG7)*(AEK4:AEK8=AEK7)*(AEL4:AEL8&gt;AEL7)),"")</f>
        <v/>
      </c>
      <c r="AET7" s="321" t="str">
        <f t="shared" ref="AET7" ca="1" si="2138">IF(AEC7&lt;&gt;"",SUMPRODUCT((AEN4:AEN8=AEN7)*(AEI4:AEI8=AEI7)*(AEG4:AEG8=AEG7)*(AEK4:AEK8=AEK7)*(AEL4:AEL8=AEL7)*(AEM4:AEM8&gt;AEM7)),"")</f>
        <v/>
      </c>
      <c r="AEU7" s="321" t="str">
        <f ca="1">IF(AEC7&lt;&gt;"",IF(AEU47&lt;&gt;"",IF(AEB43=3,AEU47,AEU47+AEB43),SUM(AEO7:AET7)+1),"")</f>
        <v/>
      </c>
      <c r="AEV7" s="321" t="str">
        <f t="shared" ref="AEV7" ca="1" si="2139">IF(AEC7&lt;&gt;"",INDEX(AEC5:AEC8,MATCH(4,AEU5:AEU8,0),0),"")</f>
        <v/>
      </c>
      <c r="AEW7" s="321" t="str">
        <f t="shared" ca="1" si="1435"/>
        <v/>
      </c>
      <c r="AEX7" s="321">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21">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21">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21">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21">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21">
        <f t="shared" ca="1" si="1441"/>
        <v>1000</v>
      </c>
      <c r="AFD7" s="321" t="str">
        <f t="shared" ca="1" si="1442"/>
        <v/>
      </c>
      <c r="AFE7" s="321" t="str">
        <f t="shared" ref="AFE7" ca="1" si="2145">IF(AEW7&lt;&gt;"",VLOOKUP(AEW7,ACP4:ACV40,7,FALSE),"")</f>
        <v/>
      </c>
      <c r="AFF7" s="321" t="str">
        <f t="shared" ref="AFF7" ca="1" si="2146">IF(AEW7&lt;&gt;"",VLOOKUP(AEW7,ACP4:ACV40,5,FALSE),"")</f>
        <v/>
      </c>
      <c r="AFG7" s="321" t="str">
        <f t="shared" ref="AFG7" ca="1" si="2147">IF(AEW7&lt;&gt;"",VLOOKUP(AEW7,ACP4:ACX40,9,FALSE),"")</f>
        <v/>
      </c>
      <c r="AFH7" s="321" t="str">
        <f t="shared" ca="1" si="1446"/>
        <v/>
      </c>
      <c r="AFI7" s="321" t="str">
        <f t="shared" ref="AFI7" ca="1" si="2148">IF(AEW7&lt;&gt;"",RANK(AFH7,AFH4:AFH8),"")</f>
        <v/>
      </c>
      <c r="AFJ7" s="321" t="str">
        <f t="shared" ref="AFJ7" ca="1" si="2149">IF(AEW7&lt;&gt;"",SUMPRODUCT((AFH4:AFH8=AFH7)*(AFC4:AFC8&gt;AFC7)),"")</f>
        <v/>
      </c>
      <c r="AFK7" s="321" t="str">
        <f t="shared" ref="AFK7" ca="1" si="2150">IF(AEW7&lt;&gt;"",SUMPRODUCT((AFH4:AFH8=AFH7)*(AFC4:AFC8=AFC7)*(AFA4:AFA8&gt;AFA7)),"")</f>
        <v/>
      </c>
      <c r="AFL7" s="321" t="str">
        <f t="shared" ref="AFL7" ca="1" si="2151">IF(AEW7&lt;&gt;"",SUMPRODUCT((AFH4:AFH8=AFH7)*(AFC4:AFC8=AFC7)*(AFA4:AFA8=AFA7)*(AFE4:AFE8&gt;AFE7)),"")</f>
        <v/>
      </c>
      <c r="AFM7" s="321" t="str">
        <f t="shared" ref="AFM7" ca="1" si="2152">IF(AEW7&lt;&gt;"",SUMPRODUCT((AFH4:AFH8=AFH7)*(AFC4:AFC8=AFC7)*(AFA4:AFA8=AFA7)*(AFE4:AFE8=AFE7)*(AFF4:AFF8&gt;AFF7)),"")</f>
        <v/>
      </c>
      <c r="AFN7" s="321" t="str">
        <f t="shared" ref="AFN7" ca="1" si="2153">IF(AEW7&lt;&gt;"",SUMPRODUCT((AFH4:AFH8=AFH7)*(AFC4:AFC8=AFC7)*(AFA4:AFA8=AFA7)*(AFE4:AFE8=AFE7)*(AFF4:AFF8=AFF7)*(AFG4:AFG8&gt;AFG7)),"")</f>
        <v/>
      </c>
      <c r="AFO7" s="321" t="str">
        <f t="shared" ca="1" si="1453"/>
        <v/>
      </c>
      <c r="AFP7" s="321" t="str">
        <f t="shared" ref="AFP7" ca="1" si="2154">IF(AEW7&lt;&gt;"",INDEX(AEW6:AEW8,MATCH(4,AFO6:AFO8,0),0),"")</f>
        <v/>
      </c>
      <c r="AFQ7" s="321" t="str">
        <f t="shared" ref="AFQ7" si="2155">IF(ADG4&lt;&gt;"",ADG4,"")</f>
        <v/>
      </c>
      <c r="AFR7" s="321">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21">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21">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21">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21">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21">
        <f t="shared" ref="AFW7" ca="1" si="2161">AFU7-AFV7+1000</f>
        <v>1000</v>
      </c>
      <c r="AFX7" s="321" t="str">
        <f t="shared" ref="AFX7" si="2162">IF(AFQ7&lt;&gt;"",AFR7*3+AFS7*1,"")</f>
        <v/>
      </c>
      <c r="AFY7" s="321" t="str">
        <f t="shared" ref="AFY7" si="2163">IF(AFQ7&lt;&gt;"",VLOOKUP(AFQ7,ACP4:ACV40,7,FALSE),"")</f>
        <v/>
      </c>
      <c r="AFZ7" s="321" t="str">
        <f t="shared" ref="AFZ7" si="2164">IF(AFQ7&lt;&gt;"",VLOOKUP(AFQ7,ACP4:ACV40,5,FALSE),"")</f>
        <v/>
      </c>
      <c r="AGA7" s="321" t="str">
        <f t="shared" ref="AGA7" si="2165">IF(AFQ7&lt;&gt;"",VLOOKUP(AFQ7,ACP4:ACX40,9,FALSE),"")</f>
        <v/>
      </c>
      <c r="AGB7" s="321" t="str">
        <f t="shared" ref="AGB7" si="2166">AFX7</f>
        <v/>
      </c>
      <c r="AGC7" s="321" t="str">
        <f t="shared" ref="AGC7" si="2167">IF(AFQ7&lt;&gt;"",RANK(AGB7,AGB4:AGB8),"")</f>
        <v/>
      </c>
      <c r="AGD7" s="321" t="str">
        <f t="shared" ref="AGD7" si="2168">IF(AFQ7&lt;&gt;"",SUMPRODUCT((AGB4:AGB8=AGB7)*(AFW4:AFW8&gt;AFW7)),"")</f>
        <v/>
      </c>
      <c r="AGE7" s="321" t="str">
        <f t="shared" ref="AGE7" si="2169">IF(AFQ7&lt;&gt;"",SUMPRODUCT((AGB4:AGB8=AGB7)*(AFW4:AFW8=AFW7)*(AFU4:AFU8&gt;AFU7)),"")</f>
        <v/>
      </c>
      <c r="AGF7" s="321" t="str">
        <f t="shared" ref="AGF7" si="2170">IF(AFQ7&lt;&gt;"",SUMPRODUCT((AGB4:AGB8=AGB7)*(AFW4:AFW8=AFW7)*(AFU4:AFU8=AFU7)*(AFY4:AFY8&gt;AFY7)),"")</f>
        <v/>
      </c>
      <c r="AGG7" s="321" t="str">
        <f t="shared" ref="AGG7" si="2171">IF(AFQ7&lt;&gt;"",SUMPRODUCT((AGB4:AGB8=AGB7)*(AFW4:AFW8=AFW7)*(AFU4:AFU8=AFU7)*(AFY4:AFY8=AFY7)*(AFZ4:AFZ8&gt;AFZ7)),"")</f>
        <v/>
      </c>
      <c r="AGH7" s="321" t="str">
        <f t="shared" ref="AGH7" si="2172">IF(AFQ7&lt;&gt;"",SUMPRODUCT((AGB4:AGB8=AGB7)*(AFW4:AFW8=AFW7)*(AFU4:AFU8=AFU7)*(AFY4:AFY8=AFY7)*(AFZ4:AFZ8=AFZ7)*(AGA4:AGA8&gt;AGA7)),"")</f>
        <v/>
      </c>
      <c r="AGI7" s="321" t="str">
        <f t="shared" ref="AGI7" si="2173">IF(AFQ7&lt;&gt;"",SUM(AGC7:AGH7)+3,"")</f>
        <v/>
      </c>
      <c r="AGJ7" s="321" t="str">
        <f t="shared" ref="AGJ7" si="2174">IF(AFQ7&lt;&gt;"",IF(AGI7=4,AFQ7,AFQ8),"")</f>
        <v/>
      </c>
      <c r="AGK7" s="321" t="str">
        <f t="shared" ref="AGK7" ca="1" si="2175">IF(AGJ7&lt;&gt;"",AGJ7,IF(AFP7&lt;&gt;"",AFP7,IF(AEV7&lt;&gt;"",AEV7,IF(AEB7&lt;&gt;"",AEB7,ADB7))))</f>
        <v>Scotland</v>
      </c>
      <c r="AGL7" s="321">
        <v>4</v>
      </c>
      <c r="AGM7" s="321">
        <v>5</v>
      </c>
      <c r="AGN7" s="321" t="str">
        <f t="shared" si="66"/>
        <v>Serbia</v>
      </c>
      <c r="AGO7" s="324">
        <f ca="1">IF(OFFSET('Player Game Board'!P14,0,AGO1)&lt;&gt;"",OFFSET('Player Game Board'!P14,0,AGO1),0)</f>
        <v>0</v>
      </c>
      <c r="AGP7" s="324">
        <f ca="1">IF(OFFSET('Player Game Board'!Q14,0,AGO1)&lt;&gt;"",OFFSET('Player Game Board'!Q14,0,AGO1),0)</f>
        <v>0</v>
      </c>
      <c r="AGQ7" s="321" t="str">
        <f t="shared" si="67"/>
        <v>England</v>
      </c>
      <c r="AGR7" s="321" t="str">
        <f ca="1">IF(AND(OFFSET('Player Game Board'!P14,0,AGO1)&lt;&gt;"",OFFSET('Player Game Board'!Q14,0,AGO1)&lt;&gt;""),IF(AGO7&gt;AGP7,"W",IF(AGO7=AGP7,"D","L")),"")</f>
        <v>D</v>
      </c>
      <c r="AGS7" s="321" t="str">
        <f t="shared" ca="1" si="68"/>
        <v>D</v>
      </c>
      <c r="AGT7" s="321"/>
      <c r="AGU7" s="321"/>
      <c r="AGV7" s="321" t="str">
        <f t="shared" ref="AGV7" ca="1" si="2176">VLOOKUP(3,ACO31:ACP34,2,FALSE)</f>
        <v>Ukraine</v>
      </c>
      <c r="AGW7" s="322">
        <f t="shared" ref="AGW7" ca="1" si="2177">VLOOKUP(AGV7,ACP4:ACU40,2,FALSE)</f>
        <v>1</v>
      </c>
      <c r="AGX7" s="322">
        <f t="shared" ref="AGX7" ca="1" si="2178">VLOOKUP(AGV7,ACP4:ACU40,3,FALSE)</f>
        <v>0</v>
      </c>
      <c r="AGY7" s="322">
        <f t="shared" ref="AGY7" ca="1" si="2179">VLOOKUP(AGV7,ACP4:ACU40,4,FALSE)</f>
        <v>2</v>
      </c>
      <c r="AGZ7" s="322">
        <f t="shared" ref="AGZ7" ca="1" si="2180">VLOOKUP(AGV7,ACP4:ACU40,5,FALSE)</f>
        <v>3</v>
      </c>
      <c r="AHA7" s="322">
        <f t="shared" ref="AHA7" ca="1" si="2181">VLOOKUP(AGV7,ACP4:ACU40,6,FALSE)</f>
        <v>4</v>
      </c>
      <c r="AHB7" s="322">
        <f t="shared" ca="1" si="75"/>
        <v>999</v>
      </c>
      <c r="AHC7" s="322">
        <f t="shared" ca="1" si="76"/>
        <v>3</v>
      </c>
      <c r="AHD7" s="321">
        <f ca="1">VLOOKUP(AGV7,B4:J40,9,FALSE)</f>
        <v>2</v>
      </c>
      <c r="AHE7" s="321">
        <f t="shared" ref="AHE7" ca="1" si="2182">RANK(AHC7,AHC3:AHC8)</f>
        <v>2</v>
      </c>
      <c r="AHF7" s="321">
        <f t="shared" ref="AHF7" ca="1" si="2183">SUMPRODUCT((AHE3:AHE8=AHE7)*(AHB3:AHB8&gt;AHB7))</f>
        <v>1</v>
      </c>
      <c r="AHG7" s="321">
        <f t="shared" ref="AHG7" ca="1" si="2184">SUMPRODUCT((AHE3:AHE8=AHE7)*(AHB3:AHB8=AHB7)*(AGZ3:AGZ8&gt;AGZ7))</f>
        <v>1</v>
      </c>
      <c r="AHH7" s="321">
        <f t="shared" ref="AHH7" ca="1" si="2185">SUMPRODUCT((AHE3:AHE8=AHE7)*(AHB3:AHB8=AHB7)*(AGZ3:AGZ8=AGZ7)*(AHD3:AHD8&gt;AHD7))</f>
        <v>1</v>
      </c>
      <c r="AHI7" s="321">
        <f t="shared" ca="1" si="81"/>
        <v>5</v>
      </c>
      <c r="AHJ7" s="321" t="s">
        <v>94</v>
      </c>
      <c r="AHK7" s="321">
        <v>5</v>
      </c>
      <c r="AHL7" s="321"/>
      <c r="AHM7" s="321">
        <f t="shared" ref="AHM7" ca="1" si="2186">VLOOKUP(AHN7,ALI4:ALJ8,2,FALSE)</f>
        <v>3</v>
      </c>
      <c r="AHN7" s="321" t="str">
        <f t="shared" si="365"/>
        <v>Switzerland</v>
      </c>
      <c r="AHO7" s="321">
        <f t="shared" ref="AHO7" ca="1" si="2187">SUMPRODUCT((ALL3:ALL42=AHN7)*(ALP3:ALP42="W"))+SUMPRODUCT((ALO3:ALO42=AHN7)*(ALQ3:ALQ42="W"))</f>
        <v>0</v>
      </c>
      <c r="AHP7" s="321">
        <f t="shared" ref="AHP7" ca="1" si="2188">SUMPRODUCT((ALL3:ALL42=AHN7)*(ALP3:ALP42="D"))+SUMPRODUCT((ALO3:ALO42=AHN7)*(ALQ3:ALQ42="D"))</f>
        <v>1</v>
      </c>
      <c r="AHQ7" s="321">
        <f t="shared" ref="AHQ7" ca="1" si="2189">SUMPRODUCT((ALL3:ALL42=AHN7)*(ALP3:ALP42="L"))+SUMPRODUCT((ALO3:ALO42=AHN7)*(ALQ3:ALQ42="L"))</f>
        <v>2</v>
      </c>
      <c r="AHR7" s="321">
        <f t="shared" ref="AHR7" ca="1" si="2190">SUMIF(ALL3:ALL60,AHN7,ALM3:ALM60)+SUMIF(ALO3:ALO60,AHN7,ALN3:ALN60)</f>
        <v>1</v>
      </c>
      <c r="AHS7" s="321">
        <f t="shared" ref="AHS7" ca="1" si="2191">SUMIF(ALO3:ALO60,AHN7,ALM3:ALM60)+SUMIF(ALL3:ALL60,AHN7,ALN3:ALN60)</f>
        <v>3</v>
      </c>
      <c r="AHT7" s="321">
        <f t="shared" ca="1" si="371"/>
        <v>998</v>
      </c>
      <c r="AHU7" s="321">
        <f t="shared" ca="1" si="372"/>
        <v>1</v>
      </c>
      <c r="AHV7" s="321">
        <f t="shared" si="870"/>
        <v>34</v>
      </c>
      <c r="AHW7" s="321">
        <f t="shared" ref="AHW7" ca="1" si="2192">IF(COUNTIF(AHU4:AHU8,4)&lt;&gt;4,RANK(AHU7,AHU4:AHU8),AHU47)</f>
        <v>3</v>
      </c>
      <c r="AHX7" s="321"/>
      <c r="AHY7" s="321">
        <f t="shared" ref="AHY7" ca="1" si="2193">SUMPRODUCT((AHW4:AHW7=AHW7)*(AHV4:AHV7&lt;AHV7))+AHW7</f>
        <v>3</v>
      </c>
      <c r="AHZ7" s="321" t="str">
        <f t="shared" ref="AHZ7" ca="1" si="2194">INDEX(AHN4:AHN8,MATCH(4,AHY4:AHY8,0),0)</f>
        <v>Hungary</v>
      </c>
      <c r="AIA7" s="321">
        <f t="shared" ref="AIA7" ca="1" si="2195">INDEX(AHW4:AHW8,MATCH(AHZ7,AHN4:AHN8,0),0)</f>
        <v>3</v>
      </c>
      <c r="AIB7" s="321" t="str">
        <f t="shared" ca="1" si="1476"/>
        <v/>
      </c>
      <c r="AIC7" s="321" t="str">
        <f t="shared" ca="1" si="1477"/>
        <v/>
      </c>
      <c r="AID7" s="321"/>
      <c r="AIE7" s="321"/>
      <c r="AIF7" s="321"/>
      <c r="AIG7" s="321" t="str">
        <f t="shared" ca="1" si="381"/>
        <v/>
      </c>
      <c r="AIH7" s="321">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21">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21">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21">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21">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21">
        <f t="shared" ca="1" si="387"/>
        <v>1000</v>
      </c>
      <c r="AIN7" s="321" t="str">
        <f t="shared" ca="1" si="388"/>
        <v/>
      </c>
      <c r="AIO7" s="321" t="str">
        <f t="shared" ref="AIO7" ca="1" si="2201">IF(AIG7&lt;&gt;"",VLOOKUP(AIG7,AHN4:AHT40,7,FALSE),"")</f>
        <v/>
      </c>
      <c r="AIP7" s="321" t="str">
        <f t="shared" ref="AIP7" ca="1" si="2202">IF(AIG7&lt;&gt;"",VLOOKUP(AIG7,AHN4:AHT40,5,FALSE),"")</f>
        <v/>
      </c>
      <c r="AIQ7" s="321" t="str">
        <f t="shared" ref="AIQ7" ca="1" si="2203">IF(AIG7&lt;&gt;"",VLOOKUP(AIG7,AHN4:AHV40,9,FALSE),"")</f>
        <v/>
      </c>
      <c r="AIR7" s="321" t="str">
        <f t="shared" ca="1" si="392"/>
        <v/>
      </c>
      <c r="AIS7" s="321" t="str">
        <f t="shared" ref="AIS7" ca="1" si="2204">IF(AIG7&lt;&gt;"",RANK(AIR7,AIR4:AIR8),"")</f>
        <v/>
      </c>
      <c r="AIT7" s="321" t="str">
        <f t="shared" ref="AIT7" ca="1" si="2205">IF(AIG7&lt;&gt;"",SUMPRODUCT((AIR4:AIR8=AIR7)*(AIM4:AIM8&gt;AIM7)),"")</f>
        <v/>
      </c>
      <c r="AIU7" s="321" t="str">
        <f t="shared" ref="AIU7" ca="1" si="2206">IF(AIG7&lt;&gt;"",SUMPRODUCT((AIR4:AIR8=AIR7)*(AIM4:AIM8=AIM7)*(AIK4:AIK8&gt;AIK7)),"")</f>
        <v/>
      </c>
      <c r="AIV7" s="321" t="str">
        <f t="shared" ref="AIV7" ca="1" si="2207">IF(AIG7&lt;&gt;"",SUMPRODUCT((AIR4:AIR8=AIR7)*(AIM4:AIM8=AIM7)*(AIK4:AIK8=AIK7)*(AIO4:AIO8&gt;AIO7)),"")</f>
        <v/>
      </c>
      <c r="AIW7" s="321" t="str">
        <f t="shared" ref="AIW7" ca="1" si="2208">IF(AIG7&lt;&gt;"",SUMPRODUCT((AIR4:AIR8=AIR7)*(AIM4:AIM8=AIM7)*(AIK4:AIK8=AIK7)*(AIO4:AIO8=AIO7)*(AIP4:AIP8&gt;AIP7)),"")</f>
        <v/>
      </c>
      <c r="AIX7" s="321" t="str">
        <f t="shared" ref="AIX7" ca="1" si="2209">IF(AIG7&lt;&gt;"",SUMPRODUCT((AIR4:AIR8=AIR7)*(AIM4:AIM8=AIM7)*(AIK4:AIK8=AIK7)*(AIO4:AIO8=AIO7)*(AIP4:AIP8=AIP7)*(AIQ4:AIQ8&gt;AIQ7)),"")</f>
        <v/>
      </c>
      <c r="AIY7" s="321" t="str">
        <f ca="1">IF(AIG7&lt;&gt;"",IF(AIY47&lt;&gt;"",IF(AIF43=3,AIY47,AIY47+AIF43),SUM(AIS7:AIX7)),"")</f>
        <v/>
      </c>
      <c r="AIZ7" s="321" t="str">
        <f t="shared" ref="AIZ7" ca="1" si="2210">IF(AIG7&lt;&gt;"",INDEX(AIG4:AIG8,MATCH(4,AIY4:AIY8,0),0),"")</f>
        <v/>
      </c>
      <c r="AJA7" s="321" t="str">
        <f t="shared" ca="1" si="894"/>
        <v/>
      </c>
      <c r="AJB7" s="321">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21">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21">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21">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21">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21">
        <f t="shared" ca="1" si="900"/>
        <v>1000</v>
      </c>
      <c r="AJH7" s="321" t="str">
        <f t="shared" ca="1" si="901"/>
        <v/>
      </c>
      <c r="AJI7" s="321" t="str">
        <f t="shared" ref="AJI7" ca="1" si="2216">IF(AJA7&lt;&gt;"",VLOOKUP(AJA7,AHN4:AHT40,7,FALSE),"")</f>
        <v/>
      </c>
      <c r="AJJ7" s="321" t="str">
        <f t="shared" ref="AJJ7" ca="1" si="2217">IF(AJA7&lt;&gt;"",VLOOKUP(AJA7,AHN4:AHT40,5,FALSE),"")</f>
        <v/>
      </c>
      <c r="AJK7" s="321" t="str">
        <f t="shared" ref="AJK7" ca="1" si="2218">IF(AJA7&lt;&gt;"",VLOOKUP(AJA7,AHN4:AHV40,9,FALSE),"")</f>
        <v/>
      </c>
      <c r="AJL7" s="321" t="str">
        <f t="shared" ca="1" si="905"/>
        <v/>
      </c>
      <c r="AJM7" s="321" t="str">
        <f t="shared" ref="AJM7" ca="1" si="2219">IF(AJA7&lt;&gt;"",RANK(AJL7,AJL4:AJL8),"")</f>
        <v/>
      </c>
      <c r="AJN7" s="321" t="str">
        <f t="shared" ref="AJN7" ca="1" si="2220">IF(AJA7&lt;&gt;"",SUMPRODUCT((AJL4:AJL8=AJL7)*(AJG4:AJG8&gt;AJG7)),"")</f>
        <v/>
      </c>
      <c r="AJO7" s="321" t="str">
        <f t="shared" ref="AJO7" ca="1" si="2221">IF(AJA7&lt;&gt;"",SUMPRODUCT((AJL4:AJL8=AJL7)*(AJG4:AJG8=AJG7)*(AJE4:AJE8&gt;AJE7)),"")</f>
        <v/>
      </c>
      <c r="AJP7" s="321" t="str">
        <f t="shared" ref="AJP7" ca="1" si="2222">IF(AJA7&lt;&gt;"",SUMPRODUCT((AJL4:AJL8=AJL7)*(AJG4:AJG8=AJG7)*(AJE4:AJE8=AJE7)*(AJI4:AJI8&gt;AJI7)),"")</f>
        <v/>
      </c>
      <c r="AJQ7" s="321" t="str">
        <f t="shared" ref="AJQ7" ca="1" si="2223">IF(AJA7&lt;&gt;"",SUMPRODUCT((AJL4:AJL8=AJL7)*(AJG4:AJG8=AJG7)*(AJE4:AJE8=AJE7)*(AJI4:AJI8=AJI7)*(AJJ4:AJJ8&gt;AJJ7)),"")</f>
        <v/>
      </c>
      <c r="AJR7" s="321" t="str">
        <f t="shared" ref="AJR7" ca="1" si="2224">IF(AJA7&lt;&gt;"",SUMPRODUCT((AJL4:AJL8=AJL7)*(AJG4:AJG8=AJG7)*(AJE4:AJE8=AJE7)*(AJI4:AJI8=AJI7)*(AJJ4:AJJ8=AJJ7)*(AJK4:AJK8&gt;AJK7)),"")</f>
        <v/>
      </c>
      <c r="AJS7" s="321" t="str">
        <f ca="1">IF(AJA7&lt;&gt;"",IF(AJS47&lt;&gt;"",IF(AIZ43=3,AJS47,AJS47+AIZ43),SUM(AJM7:AJR7)+1),"")</f>
        <v/>
      </c>
      <c r="AJT7" s="321" t="str">
        <f t="shared" ref="AJT7" ca="1" si="2225">IF(AJA7&lt;&gt;"",INDEX(AJA5:AJA8,MATCH(4,AJS5:AJS8,0),0),"")</f>
        <v/>
      </c>
      <c r="AJU7" s="321" t="str">
        <f t="shared" ca="1" si="1509"/>
        <v>Hungary</v>
      </c>
      <c r="AJV7" s="321">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21">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21">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21">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21">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21">
        <f t="shared" ca="1" si="1515"/>
        <v>1000</v>
      </c>
      <c r="AKB7" s="321">
        <f t="shared" ca="1" si="1516"/>
        <v>1</v>
      </c>
      <c r="AKC7" s="321">
        <f t="shared" ref="AKC7" ca="1" si="2231">IF(AJU7&lt;&gt;"",VLOOKUP(AJU7,AHN4:AHT40,7,FALSE),"")</f>
        <v>997</v>
      </c>
      <c r="AKD7" s="321">
        <f t="shared" ref="AKD7" ca="1" si="2232">IF(AJU7&lt;&gt;"",VLOOKUP(AJU7,AHN4:AHT40,5,FALSE),"")</f>
        <v>1</v>
      </c>
      <c r="AKE7" s="321">
        <f t="shared" ref="AKE7" ca="1" si="2233">IF(AJU7&lt;&gt;"",VLOOKUP(AJU7,AHN4:AHV40,9,FALSE),"")</f>
        <v>48</v>
      </c>
      <c r="AKF7" s="321">
        <f t="shared" ca="1" si="1520"/>
        <v>1</v>
      </c>
      <c r="AKG7" s="321">
        <f t="shared" ref="AKG7" ca="1" si="2234">IF(AJU7&lt;&gt;"",RANK(AKF7,AKF4:AKF8),"")</f>
        <v>1</v>
      </c>
      <c r="AKH7" s="321">
        <f t="shared" ref="AKH7" ca="1" si="2235">IF(AJU7&lt;&gt;"",SUMPRODUCT((AKF4:AKF8=AKF7)*(AKA4:AKA8&gt;AKA7)),"")</f>
        <v>0</v>
      </c>
      <c r="AKI7" s="321">
        <f t="shared" ref="AKI7" ca="1" si="2236">IF(AJU7&lt;&gt;"",SUMPRODUCT((AKF4:AKF8=AKF7)*(AKA4:AKA8=AKA7)*(AJY4:AJY8&gt;AJY7)),"")</f>
        <v>0</v>
      </c>
      <c r="AKJ7" s="321">
        <f t="shared" ref="AKJ7" ca="1" si="2237">IF(AJU7&lt;&gt;"",SUMPRODUCT((AKF4:AKF8=AKF7)*(AKA4:AKA8=AKA7)*(AJY4:AJY8=AJY7)*(AKC4:AKC8&gt;AKC7)),"")</f>
        <v>1</v>
      </c>
      <c r="AKK7" s="321">
        <f t="shared" ref="AKK7" ca="1" si="2238">IF(AJU7&lt;&gt;"",SUMPRODUCT((AKF4:AKF8=AKF7)*(AKA4:AKA8=AKA7)*(AJY4:AJY8=AJY7)*(AKC4:AKC8=AKC7)*(AKD4:AKD8&gt;AKD7)),"")</f>
        <v>0</v>
      </c>
      <c r="AKL7" s="321">
        <f t="shared" ref="AKL7" ca="1" si="2239">IF(AJU7&lt;&gt;"",SUMPRODUCT((AKF4:AKF8=AKF7)*(AKA4:AKA8=AKA7)*(AJY4:AJY8=AJY7)*(AKC4:AKC8=AKC7)*(AKD4:AKD8=AKD7)*(AKE4:AKE8&gt;AKE7)),"")</f>
        <v>0</v>
      </c>
      <c r="AKM7" s="321">
        <f t="shared" ca="1" si="1527"/>
        <v>4</v>
      </c>
      <c r="AKN7" s="321" t="str">
        <f t="shared" ref="AKN7" ca="1" si="2240">IF(AJU7&lt;&gt;"",INDEX(AJU6:AJU8,MATCH(4,AKM6:AKM8,0),0),"")</f>
        <v>Hungary</v>
      </c>
      <c r="AKO7" s="321" t="str">
        <f t="shared" ref="AKO7" si="2241">IF(AIE4&lt;&gt;"",AIE4,"")</f>
        <v/>
      </c>
      <c r="AKP7" s="321">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21">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21">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21">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21">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21">
        <f t="shared" ref="AKU7" ca="1" si="2247">AKS7-AKT7+1000</f>
        <v>1000</v>
      </c>
      <c r="AKV7" s="321" t="str">
        <f t="shared" ref="AKV7" si="2248">IF(AKO7&lt;&gt;"",AKP7*3+AKQ7*1,"")</f>
        <v/>
      </c>
      <c r="AKW7" s="321" t="str">
        <f t="shared" ref="AKW7" si="2249">IF(AKO7&lt;&gt;"",VLOOKUP(AKO7,AHN4:AHT40,7,FALSE),"")</f>
        <v/>
      </c>
      <c r="AKX7" s="321" t="str">
        <f t="shared" ref="AKX7" si="2250">IF(AKO7&lt;&gt;"",VLOOKUP(AKO7,AHN4:AHT40,5,FALSE),"")</f>
        <v/>
      </c>
      <c r="AKY7" s="321" t="str">
        <f t="shared" ref="AKY7" si="2251">IF(AKO7&lt;&gt;"",VLOOKUP(AKO7,AHN4:AHV40,9,FALSE),"")</f>
        <v/>
      </c>
      <c r="AKZ7" s="321" t="str">
        <f t="shared" ref="AKZ7" si="2252">AKV7</f>
        <v/>
      </c>
      <c r="ALA7" s="321" t="str">
        <f t="shared" ref="ALA7" si="2253">IF(AKO7&lt;&gt;"",RANK(AKZ7,AKZ4:AKZ8),"")</f>
        <v/>
      </c>
      <c r="ALB7" s="321" t="str">
        <f t="shared" ref="ALB7" si="2254">IF(AKO7&lt;&gt;"",SUMPRODUCT((AKZ4:AKZ8=AKZ7)*(AKU4:AKU8&gt;AKU7)),"")</f>
        <v/>
      </c>
      <c r="ALC7" s="321" t="str">
        <f t="shared" ref="ALC7" si="2255">IF(AKO7&lt;&gt;"",SUMPRODUCT((AKZ4:AKZ8=AKZ7)*(AKU4:AKU8=AKU7)*(AKS4:AKS8&gt;AKS7)),"")</f>
        <v/>
      </c>
      <c r="ALD7" s="321" t="str">
        <f t="shared" ref="ALD7" si="2256">IF(AKO7&lt;&gt;"",SUMPRODUCT((AKZ4:AKZ8=AKZ7)*(AKU4:AKU8=AKU7)*(AKS4:AKS8=AKS7)*(AKW4:AKW8&gt;AKW7)),"")</f>
        <v/>
      </c>
      <c r="ALE7" s="321" t="str">
        <f t="shared" ref="ALE7" si="2257">IF(AKO7&lt;&gt;"",SUMPRODUCT((AKZ4:AKZ8=AKZ7)*(AKU4:AKU8=AKU7)*(AKS4:AKS8=AKS7)*(AKW4:AKW8=AKW7)*(AKX4:AKX8&gt;AKX7)),"")</f>
        <v/>
      </c>
      <c r="ALF7" s="321" t="str">
        <f t="shared" ref="ALF7" si="2258">IF(AKO7&lt;&gt;"",SUMPRODUCT((AKZ4:AKZ8=AKZ7)*(AKU4:AKU8=AKU7)*(AKS4:AKS8=AKS7)*(AKW4:AKW8=AKW7)*(AKX4:AKX8=AKX7)*(AKY4:AKY8&gt;AKY7)),"")</f>
        <v/>
      </c>
      <c r="ALG7" s="321" t="str">
        <f t="shared" ref="ALG7" si="2259">IF(AKO7&lt;&gt;"",SUM(ALA7:ALF7)+3,"")</f>
        <v/>
      </c>
      <c r="ALH7" s="321" t="str">
        <f t="shared" ref="ALH7" si="2260">IF(AKO7&lt;&gt;"",IF(ALG7=4,AKO7,AKO8),"")</f>
        <v/>
      </c>
      <c r="ALI7" s="321" t="str">
        <f t="shared" ref="ALI7" ca="1" si="2261">IF(ALH7&lt;&gt;"",ALH7,IF(AKN7&lt;&gt;"",AKN7,IF(AJT7&lt;&gt;"",AJT7,IF(AIZ7&lt;&gt;"",AIZ7,AHZ7))))</f>
        <v>Hungary</v>
      </c>
      <c r="ALJ7" s="321">
        <v>4</v>
      </c>
      <c r="ALK7" s="321">
        <v>5</v>
      </c>
      <c r="ALL7" s="321" t="str">
        <f t="shared" si="82"/>
        <v>Serbia</v>
      </c>
      <c r="ALM7" s="324">
        <f ca="1">IF(OFFSET('Player Game Board'!P14,0,ALM1)&lt;&gt;"",OFFSET('Player Game Board'!P14,0,ALM1),0)</f>
        <v>0</v>
      </c>
      <c r="ALN7" s="324">
        <f ca="1">IF(OFFSET('Player Game Board'!Q14,0,ALM1)&lt;&gt;"",OFFSET('Player Game Board'!Q14,0,ALM1),0)</f>
        <v>1</v>
      </c>
      <c r="ALO7" s="321" t="str">
        <f t="shared" si="83"/>
        <v>England</v>
      </c>
      <c r="ALP7" s="321" t="str">
        <f ca="1">IF(AND(OFFSET('Player Game Board'!P14,0,ALM1)&lt;&gt;"",OFFSET('Player Game Board'!Q14,0,ALM1)&lt;&gt;""),IF(ALM7&gt;ALN7,"W",IF(ALM7=ALN7,"D","L")),"")</f>
        <v>L</v>
      </c>
      <c r="ALQ7" s="321" t="str">
        <f t="shared" ca="1" si="84"/>
        <v>W</v>
      </c>
      <c r="ALR7" s="321"/>
      <c r="ALS7" s="321"/>
      <c r="ALT7" s="321" t="str">
        <f t="shared" ref="ALT7" ca="1" si="2262">VLOOKUP(3,AHM31:AHN34,2,FALSE)</f>
        <v>Slovakia</v>
      </c>
      <c r="ALU7" s="322">
        <f t="shared" ref="ALU7" ca="1" si="2263">VLOOKUP(ALT7,AHN4:AHS40,2,FALSE)</f>
        <v>0</v>
      </c>
      <c r="ALV7" s="322">
        <f t="shared" ref="ALV7" ca="1" si="2264">VLOOKUP(ALT7,AHN4:AHS40,3,FALSE)</f>
        <v>3</v>
      </c>
      <c r="ALW7" s="322">
        <f t="shared" ref="ALW7" ca="1" si="2265">VLOOKUP(ALT7,AHN4:AHS40,4,FALSE)</f>
        <v>0</v>
      </c>
      <c r="ALX7" s="322">
        <f t="shared" ref="ALX7" ca="1" si="2266">VLOOKUP(ALT7,AHN4:AHS40,5,FALSE)</f>
        <v>1</v>
      </c>
      <c r="ALY7" s="322">
        <f t="shared" ref="ALY7" ca="1" si="2267">VLOOKUP(ALT7,AHN4:AHS40,6,FALSE)</f>
        <v>1</v>
      </c>
      <c r="ALZ7" s="322">
        <f t="shared" ca="1" si="91"/>
        <v>1000</v>
      </c>
      <c r="AMA7" s="322">
        <f t="shared" ca="1" si="92"/>
        <v>3</v>
      </c>
      <c r="AMB7" s="321">
        <f ca="1">VLOOKUP(ALT7,B4:J40,9,FALSE)</f>
        <v>38</v>
      </c>
      <c r="AMC7" s="321">
        <f t="shared" ref="AMC7" ca="1" si="2268">RANK(AMA7,AMA3:AMA8)</f>
        <v>1</v>
      </c>
      <c r="AMD7" s="321">
        <f t="shared" ref="AMD7" ca="1" si="2269">SUMPRODUCT((AMC3:AMC8=AMC7)*(ALZ3:ALZ8&gt;ALZ7))</f>
        <v>0</v>
      </c>
      <c r="AME7" s="321">
        <f t="shared" ref="AME7" ca="1" si="2270">SUMPRODUCT((AMC3:AMC8=AMC7)*(ALZ3:ALZ8=ALZ7)*(ALX3:ALX8&gt;ALX7))</f>
        <v>0</v>
      </c>
      <c r="AMF7" s="321">
        <f t="shared" ref="AMF7" ca="1" si="2271">SUMPRODUCT((AMC3:AMC8=AMC7)*(ALZ3:ALZ8=ALZ7)*(ALX3:ALX8=ALX7)*(AMB3:AMB8&gt;AMB7))</f>
        <v>0</v>
      </c>
      <c r="AMG7" s="321">
        <f t="shared" ca="1" si="97"/>
        <v>1</v>
      </c>
      <c r="AMH7" s="321" t="s">
        <v>94</v>
      </c>
      <c r="AMI7" s="321">
        <v>5</v>
      </c>
      <c r="AMJ7" s="321"/>
      <c r="AMK7" s="321">
        <f t="shared" ref="AMK7" ca="1" si="2272">VLOOKUP(AML7,AQG4:AQH8,2,FALSE)</f>
        <v>3</v>
      </c>
      <c r="AML7" s="321" t="str">
        <f t="shared" si="412"/>
        <v>Switzerland</v>
      </c>
      <c r="AMM7" s="321">
        <f t="shared" ref="AMM7" ca="1" si="2273">SUMPRODUCT((AQJ3:AQJ42=AML7)*(AQN3:AQN42="W"))+SUMPRODUCT((AQM3:AQM42=AML7)*(AQO3:AQO42="W"))</f>
        <v>0</v>
      </c>
      <c r="AMN7" s="321">
        <f t="shared" ref="AMN7" ca="1" si="2274">SUMPRODUCT((AQJ3:AQJ42=AML7)*(AQN3:AQN42="D"))+SUMPRODUCT((AQM3:AQM42=AML7)*(AQO3:AQO42="D"))</f>
        <v>3</v>
      </c>
      <c r="AMO7" s="321">
        <f t="shared" ref="AMO7" ca="1" si="2275">SUMPRODUCT((AQJ3:AQJ42=AML7)*(AQN3:AQN42="L"))+SUMPRODUCT((AQM3:AQM42=AML7)*(AQO3:AQO42="L"))</f>
        <v>0</v>
      </c>
      <c r="AMP7" s="321">
        <f t="shared" ref="AMP7" ca="1" si="2276">SUMIF(AQJ3:AQJ60,AML7,AQK3:AQK60)+SUMIF(AQM3:AQM60,AML7,AQL3:AQL60)</f>
        <v>3</v>
      </c>
      <c r="AMQ7" s="321">
        <f t="shared" ref="AMQ7" ca="1" si="2277">SUMIF(AQM3:AQM60,AML7,AQK3:AQK60)+SUMIF(AQJ3:AQJ60,AML7,AQL3:AQL60)</f>
        <v>3</v>
      </c>
      <c r="AMR7" s="321">
        <f t="shared" ca="1" si="418"/>
        <v>1000</v>
      </c>
      <c r="AMS7" s="321">
        <f t="shared" ca="1" si="419"/>
        <v>3</v>
      </c>
      <c r="AMT7" s="321">
        <f t="shared" si="930"/>
        <v>34</v>
      </c>
      <c r="AMU7" s="321">
        <f t="shared" ref="AMU7" ca="1" si="2278">IF(COUNTIF(AMS4:AMS8,4)&lt;&gt;4,RANK(AMS7,AMS4:AMS8),AMS47)</f>
        <v>3</v>
      </c>
      <c r="AMV7" s="321"/>
      <c r="AMW7" s="321">
        <f t="shared" ref="AMW7" ca="1" si="2279">SUMPRODUCT((AMU4:AMU7=AMU7)*(AMT4:AMT7&lt;AMT7))+AMU7</f>
        <v>3</v>
      </c>
      <c r="AMX7" s="321" t="str">
        <f t="shared" ref="AMX7" ca="1" si="2280">INDEX(AML4:AML8,MATCH(4,AMW4:AMW8,0),0)</f>
        <v>Hungary</v>
      </c>
      <c r="AMY7" s="321">
        <f t="shared" ref="AMY7" ca="1" si="2281">INDEX(AMU4:AMU8,MATCH(AMX7,AML4:AML8,0),0)</f>
        <v>4</v>
      </c>
      <c r="AMZ7" s="321" t="str">
        <f t="shared" ca="1" si="1550"/>
        <v/>
      </c>
      <c r="ANA7" s="321" t="str">
        <f t="shared" ca="1" si="1551"/>
        <v/>
      </c>
      <c r="ANB7" s="321"/>
      <c r="ANC7" s="321"/>
      <c r="AND7" s="321"/>
      <c r="ANE7" s="321" t="str">
        <f t="shared" ca="1" si="428"/>
        <v/>
      </c>
      <c r="ANF7" s="321">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21">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21">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21">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21">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21">
        <f t="shared" ca="1" si="434"/>
        <v>1000</v>
      </c>
      <c r="ANL7" s="321" t="str">
        <f t="shared" ca="1" si="435"/>
        <v/>
      </c>
      <c r="ANM7" s="321" t="str">
        <f t="shared" ref="ANM7" ca="1" si="2287">IF(ANE7&lt;&gt;"",VLOOKUP(ANE7,AML4:AMR40,7,FALSE),"")</f>
        <v/>
      </c>
      <c r="ANN7" s="321" t="str">
        <f t="shared" ref="ANN7" ca="1" si="2288">IF(ANE7&lt;&gt;"",VLOOKUP(ANE7,AML4:AMR40,5,FALSE),"")</f>
        <v/>
      </c>
      <c r="ANO7" s="321" t="str">
        <f t="shared" ref="ANO7" ca="1" si="2289">IF(ANE7&lt;&gt;"",VLOOKUP(ANE7,AML4:AMT40,9,FALSE),"")</f>
        <v/>
      </c>
      <c r="ANP7" s="321" t="str">
        <f t="shared" ca="1" si="439"/>
        <v/>
      </c>
      <c r="ANQ7" s="321" t="str">
        <f t="shared" ref="ANQ7" ca="1" si="2290">IF(ANE7&lt;&gt;"",RANK(ANP7,ANP4:ANP8),"")</f>
        <v/>
      </c>
      <c r="ANR7" s="321" t="str">
        <f t="shared" ref="ANR7" ca="1" si="2291">IF(ANE7&lt;&gt;"",SUMPRODUCT((ANP4:ANP8=ANP7)*(ANK4:ANK8&gt;ANK7)),"")</f>
        <v/>
      </c>
      <c r="ANS7" s="321" t="str">
        <f t="shared" ref="ANS7" ca="1" si="2292">IF(ANE7&lt;&gt;"",SUMPRODUCT((ANP4:ANP8=ANP7)*(ANK4:ANK8=ANK7)*(ANI4:ANI8&gt;ANI7)),"")</f>
        <v/>
      </c>
      <c r="ANT7" s="321" t="str">
        <f t="shared" ref="ANT7" ca="1" si="2293">IF(ANE7&lt;&gt;"",SUMPRODUCT((ANP4:ANP8=ANP7)*(ANK4:ANK8=ANK7)*(ANI4:ANI8=ANI7)*(ANM4:ANM8&gt;ANM7)),"")</f>
        <v/>
      </c>
      <c r="ANU7" s="321" t="str">
        <f t="shared" ref="ANU7" ca="1" si="2294">IF(ANE7&lt;&gt;"",SUMPRODUCT((ANP4:ANP8=ANP7)*(ANK4:ANK8=ANK7)*(ANI4:ANI8=ANI7)*(ANM4:ANM8=ANM7)*(ANN4:ANN8&gt;ANN7)),"")</f>
        <v/>
      </c>
      <c r="ANV7" s="321" t="str">
        <f t="shared" ref="ANV7" ca="1" si="2295">IF(ANE7&lt;&gt;"",SUMPRODUCT((ANP4:ANP8=ANP7)*(ANK4:ANK8=ANK7)*(ANI4:ANI8=ANI7)*(ANM4:ANM8=ANM7)*(ANN4:ANN8=ANN7)*(ANO4:ANO8&gt;ANO7)),"")</f>
        <v/>
      </c>
      <c r="ANW7" s="321" t="str">
        <f ca="1">IF(ANE7&lt;&gt;"",IF(ANW47&lt;&gt;"",IF(AND43=3,ANW47,ANW47+AND43),SUM(ANQ7:ANV7)),"")</f>
        <v/>
      </c>
      <c r="ANX7" s="321" t="str">
        <f t="shared" ref="ANX7" ca="1" si="2296">IF(ANE7&lt;&gt;"",INDEX(ANE4:ANE8,MATCH(4,ANW4:ANW8,0),0),"")</f>
        <v/>
      </c>
      <c r="ANY7" s="321" t="str">
        <f t="shared" ca="1" si="954"/>
        <v/>
      </c>
      <c r="ANZ7" s="321">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21">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21">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21">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21">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21">
        <f t="shared" ca="1" si="960"/>
        <v>1000</v>
      </c>
      <c r="AOF7" s="321" t="str">
        <f t="shared" ca="1" si="961"/>
        <v/>
      </c>
      <c r="AOG7" s="321" t="str">
        <f t="shared" ref="AOG7" ca="1" si="2302">IF(ANY7&lt;&gt;"",VLOOKUP(ANY7,AML4:AMR40,7,FALSE),"")</f>
        <v/>
      </c>
      <c r="AOH7" s="321" t="str">
        <f t="shared" ref="AOH7" ca="1" si="2303">IF(ANY7&lt;&gt;"",VLOOKUP(ANY7,AML4:AMR40,5,FALSE),"")</f>
        <v/>
      </c>
      <c r="AOI7" s="321" t="str">
        <f t="shared" ref="AOI7" ca="1" si="2304">IF(ANY7&lt;&gt;"",VLOOKUP(ANY7,AML4:AMT40,9,FALSE),"")</f>
        <v/>
      </c>
      <c r="AOJ7" s="321" t="str">
        <f t="shared" ca="1" si="965"/>
        <v/>
      </c>
      <c r="AOK7" s="321" t="str">
        <f t="shared" ref="AOK7" ca="1" si="2305">IF(ANY7&lt;&gt;"",RANK(AOJ7,AOJ4:AOJ8),"")</f>
        <v/>
      </c>
      <c r="AOL7" s="321" t="str">
        <f t="shared" ref="AOL7" ca="1" si="2306">IF(ANY7&lt;&gt;"",SUMPRODUCT((AOJ4:AOJ8=AOJ7)*(AOE4:AOE8&gt;AOE7)),"")</f>
        <v/>
      </c>
      <c r="AOM7" s="321" t="str">
        <f t="shared" ref="AOM7" ca="1" si="2307">IF(ANY7&lt;&gt;"",SUMPRODUCT((AOJ4:AOJ8=AOJ7)*(AOE4:AOE8=AOE7)*(AOC4:AOC8&gt;AOC7)),"")</f>
        <v/>
      </c>
      <c r="AON7" s="321" t="str">
        <f t="shared" ref="AON7" ca="1" si="2308">IF(ANY7&lt;&gt;"",SUMPRODUCT((AOJ4:AOJ8=AOJ7)*(AOE4:AOE8=AOE7)*(AOC4:AOC8=AOC7)*(AOG4:AOG8&gt;AOG7)),"")</f>
        <v/>
      </c>
      <c r="AOO7" s="321" t="str">
        <f t="shared" ref="AOO7" ca="1" si="2309">IF(ANY7&lt;&gt;"",SUMPRODUCT((AOJ4:AOJ8=AOJ7)*(AOE4:AOE8=AOE7)*(AOC4:AOC8=AOC7)*(AOG4:AOG8=AOG7)*(AOH4:AOH8&gt;AOH7)),"")</f>
        <v/>
      </c>
      <c r="AOP7" s="321" t="str">
        <f t="shared" ref="AOP7" ca="1" si="2310">IF(ANY7&lt;&gt;"",SUMPRODUCT((AOJ4:AOJ8=AOJ7)*(AOE4:AOE8=AOE7)*(AOC4:AOC8=AOC7)*(AOG4:AOG8=AOG7)*(AOH4:AOH8=AOH7)*(AOI4:AOI8&gt;AOI7)),"")</f>
        <v/>
      </c>
      <c r="AOQ7" s="321" t="str">
        <f ca="1">IF(ANY7&lt;&gt;"",IF(AOQ47&lt;&gt;"",IF(ANX43=3,AOQ47,AOQ47+ANX43),SUM(AOK7:AOP7)+1),"")</f>
        <v/>
      </c>
      <c r="AOR7" s="321" t="str">
        <f t="shared" ref="AOR7" ca="1" si="2311">IF(ANY7&lt;&gt;"",INDEX(ANY5:ANY8,MATCH(4,AOQ5:AOQ8,0),0),"")</f>
        <v/>
      </c>
      <c r="AOS7" s="321" t="str">
        <f t="shared" ca="1" si="1583"/>
        <v/>
      </c>
      <c r="AOT7" s="321">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21">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21">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21">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21">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21">
        <f t="shared" ca="1" si="1589"/>
        <v>1000</v>
      </c>
      <c r="AOZ7" s="321" t="str">
        <f t="shared" ca="1" si="1590"/>
        <v/>
      </c>
      <c r="APA7" s="321" t="str">
        <f t="shared" ref="APA7" ca="1" si="2317">IF(AOS7&lt;&gt;"",VLOOKUP(AOS7,AML4:AMR40,7,FALSE),"")</f>
        <v/>
      </c>
      <c r="APB7" s="321" t="str">
        <f t="shared" ref="APB7" ca="1" si="2318">IF(AOS7&lt;&gt;"",VLOOKUP(AOS7,AML4:AMR40,5,FALSE),"")</f>
        <v/>
      </c>
      <c r="APC7" s="321" t="str">
        <f t="shared" ref="APC7" ca="1" si="2319">IF(AOS7&lt;&gt;"",VLOOKUP(AOS7,AML4:AMT40,9,FALSE),"")</f>
        <v/>
      </c>
      <c r="APD7" s="321" t="str">
        <f t="shared" ca="1" si="1594"/>
        <v/>
      </c>
      <c r="APE7" s="321" t="str">
        <f t="shared" ref="APE7" ca="1" si="2320">IF(AOS7&lt;&gt;"",RANK(APD7,APD4:APD8),"")</f>
        <v/>
      </c>
      <c r="APF7" s="321" t="str">
        <f t="shared" ref="APF7" ca="1" si="2321">IF(AOS7&lt;&gt;"",SUMPRODUCT((APD4:APD8=APD7)*(AOY4:AOY8&gt;AOY7)),"")</f>
        <v/>
      </c>
      <c r="APG7" s="321" t="str">
        <f t="shared" ref="APG7" ca="1" si="2322">IF(AOS7&lt;&gt;"",SUMPRODUCT((APD4:APD8=APD7)*(AOY4:AOY8=AOY7)*(AOW4:AOW8&gt;AOW7)),"")</f>
        <v/>
      </c>
      <c r="APH7" s="321" t="str">
        <f t="shared" ref="APH7" ca="1" si="2323">IF(AOS7&lt;&gt;"",SUMPRODUCT((APD4:APD8=APD7)*(AOY4:AOY8=AOY7)*(AOW4:AOW8=AOW7)*(APA4:APA8&gt;APA7)),"")</f>
        <v/>
      </c>
      <c r="API7" s="321" t="str">
        <f t="shared" ref="API7" ca="1" si="2324">IF(AOS7&lt;&gt;"",SUMPRODUCT((APD4:APD8=APD7)*(AOY4:AOY8=AOY7)*(AOW4:AOW8=AOW7)*(APA4:APA8=APA7)*(APB4:APB8&gt;APB7)),"")</f>
        <v/>
      </c>
      <c r="APJ7" s="321" t="str">
        <f t="shared" ref="APJ7" ca="1" si="2325">IF(AOS7&lt;&gt;"",SUMPRODUCT((APD4:APD8=APD7)*(AOY4:AOY8=AOY7)*(AOW4:AOW8=AOW7)*(APA4:APA8=APA7)*(APB4:APB8=APB7)*(APC4:APC8&gt;APC7)),"")</f>
        <v/>
      </c>
      <c r="APK7" s="321" t="str">
        <f t="shared" ca="1" si="1601"/>
        <v/>
      </c>
      <c r="APL7" s="321" t="str">
        <f t="shared" ref="APL7" ca="1" si="2326">IF(AOS7&lt;&gt;"",INDEX(AOS6:AOS8,MATCH(4,APK6:APK8,0),0),"")</f>
        <v/>
      </c>
      <c r="APM7" s="321" t="str">
        <f t="shared" ref="APM7" si="2327">IF(ANC4&lt;&gt;"",ANC4,"")</f>
        <v/>
      </c>
      <c r="APN7" s="321">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21">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21">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21">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21">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21">
        <f t="shared" ref="APS7" ca="1" si="2333">APQ7-APR7+1000</f>
        <v>1000</v>
      </c>
      <c r="APT7" s="321" t="str">
        <f t="shared" ref="APT7" si="2334">IF(APM7&lt;&gt;"",APN7*3+APO7*1,"")</f>
        <v/>
      </c>
      <c r="APU7" s="321" t="str">
        <f t="shared" ref="APU7" si="2335">IF(APM7&lt;&gt;"",VLOOKUP(APM7,AML4:AMR40,7,FALSE),"")</f>
        <v/>
      </c>
      <c r="APV7" s="321" t="str">
        <f t="shared" ref="APV7" si="2336">IF(APM7&lt;&gt;"",VLOOKUP(APM7,AML4:AMR40,5,FALSE),"")</f>
        <v/>
      </c>
      <c r="APW7" s="321" t="str">
        <f t="shared" ref="APW7" si="2337">IF(APM7&lt;&gt;"",VLOOKUP(APM7,AML4:AMT40,9,FALSE),"")</f>
        <v/>
      </c>
      <c r="APX7" s="321" t="str">
        <f t="shared" ref="APX7" si="2338">APT7</f>
        <v/>
      </c>
      <c r="APY7" s="321" t="str">
        <f t="shared" ref="APY7" si="2339">IF(APM7&lt;&gt;"",RANK(APX7,APX4:APX8),"")</f>
        <v/>
      </c>
      <c r="APZ7" s="321" t="str">
        <f t="shared" ref="APZ7" si="2340">IF(APM7&lt;&gt;"",SUMPRODUCT((APX4:APX8=APX7)*(APS4:APS8&gt;APS7)),"")</f>
        <v/>
      </c>
      <c r="AQA7" s="321" t="str">
        <f t="shared" ref="AQA7" si="2341">IF(APM7&lt;&gt;"",SUMPRODUCT((APX4:APX8=APX7)*(APS4:APS8=APS7)*(APQ4:APQ8&gt;APQ7)),"")</f>
        <v/>
      </c>
      <c r="AQB7" s="321" t="str">
        <f t="shared" ref="AQB7" si="2342">IF(APM7&lt;&gt;"",SUMPRODUCT((APX4:APX8=APX7)*(APS4:APS8=APS7)*(APQ4:APQ8=APQ7)*(APU4:APU8&gt;APU7)),"")</f>
        <v/>
      </c>
      <c r="AQC7" s="321" t="str">
        <f t="shared" ref="AQC7" si="2343">IF(APM7&lt;&gt;"",SUMPRODUCT((APX4:APX8=APX7)*(APS4:APS8=APS7)*(APQ4:APQ8=APQ7)*(APU4:APU8=APU7)*(APV4:APV8&gt;APV7)),"")</f>
        <v/>
      </c>
      <c r="AQD7" s="321" t="str">
        <f t="shared" ref="AQD7" si="2344">IF(APM7&lt;&gt;"",SUMPRODUCT((APX4:APX8=APX7)*(APS4:APS8=APS7)*(APQ4:APQ8=APQ7)*(APU4:APU8=APU7)*(APV4:APV8=APV7)*(APW4:APW8&gt;APW7)),"")</f>
        <v/>
      </c>
      <c r="AQE7" s="321" t="str">
        <f t="shared" ref="AQE7" si="2345">IF(APM7&lt;&gt;"",SUM(APY7:AQD7)+3,"")</f>
        <v/>
      </c>
      <c r="AQF7" s="321" t="str">
        <f t="shared" ref="AQF7" si="2346">IF(APM7&lt;&gt;"",IF(AQE7=4,APM7,APM8),"")</f>
        <v/>
      </c>
      <c r="AQG7" s="321" t="str">
        <f t="shared" ref="AQG7" ca="1" si="2347">IF(AQF7&lt;&gt;"",AQF7,IF(APL7&lt;&gt;"",APL7,IF(AOR7&lt;&gt;"",AOR7,IF(ANX7&lt;&gt;"",ANX7,AMX7))))</f>
        <v>Hungary</v>
      </c>
      <c r="AQH7" s="321">
        <v>4</v>
      </c>
      <c r="AQI7" s="321">
        <v>5</v>
      </c>
      <c r="AQJ7" s="321" t="str">
        <f t="shared" si="98"/>
        <v>Serbia</v>
      </c>
      <c r="AQK7" s="324">
        <f ca="1">IF(OFFSET('Player Game Board'!P14,0,AQK1)&lt;&gt;"",OFFSET('Player Game Board'!P14,0,AQK1),0)</f>
        <v>0</v>
      </c>
      <c r="AQL7" s="324">
        <f ca="1">IF(OFFSET('Player Game Board'!Q14,0,AQK1)&lt;&gt;"",OFFSET('Player Game Board'!Q14,0,AQK1),0)</f>
        <v>1</v>
      </c>
      <c r="AQM7" s="321" t="str">
        <f t="shared" si="99"/>
        <v>England</v>
      </c>
      <c r="AQN7" s="321" t="str">
        <f ca="1">IF(AND(OFFSET('Player Game Board'!P14,0,AQK1)&lt;&gt;"",OFFSET('Player Game Board'!Q14,0,AQK1)&lt;&gt;""),IF(AQK7&gt;AQL7,"W",IF(AQK7=AQL7,"D","L")),"")</f>
        <v>L</v>
      </c>
      <c r="AQO7" s="321" t="str">
        <f t="shared" ca="1" si="100"/>
        <v>W</v>
      </c>
      <c r="AQP7" s="321"/>
      <c r="AQQ7" s="321"/>
      <c r="AQR7" s="321" t="str">
        <f t="shared" ref="AQR7" ca="1" si="2348">VLOOKUP(3,AMK31:AML34,2,FALSE)</f>
        <v>Ukraine</v>
      </c>
      <c r="AQS7" s="322">
        <f t="shared" ref="AQS7" ca="1" si="2349">VLOOKUP(AQR7,AML4:AMQ40,2,FALSE)</f>
        <v>0</v>
      </c>
      <c r="AQT7" s="322">
        <f t="shared" ref="AQT7" ca="1" si="2350">VLOOKUP(AQR7,AML4:AMQ40,3,FALSE)</f>
        <v>2</v>
      </c>
      <c r="AQU7" s="322">
        <f t="shared" ref="AQU7" ca="1" si="2351">VLOOKUP(AQR7,AML4:AMQ40,4,FALSE)</f>
        <v>1</v>
      </c>
      <c r="AQV7" s="322">
        <f t="shared" ref="AQV7" ca="1" si="2352">VLOOKUP(AQR7,AML4:AMQ40,5,FALSE)</f>
        <v>1</v>
      </c>
      <c r="AQW7" s="322">
        <f t="shared" ref="AQW7" ca="1" si="2353">VLOOKUP(AQR7,AML4:AMQ40,6,FALSE)</f>
        <v>4</v>
      </c>
      <c r="AQX7" s="322">
        <f t="shared" ca="1" si="107"/>
        <v>997</v>
      </c>
      <c r="AQY7" s="322">
        <f t="shared" ca="1" si="108"/>
        <v>2</v>
      </c>
      <c r="AQZ7" s="321">
        <f ca="1">VLOOKUP(AQR7,B4:J40,9,FALSE)</f>
        <v>2</v>
      </c>
      <c r="ARA7" s="321">
        <f t="shared" ref="ARA7" ca="1" si="2354">RANK(AQY7,AQY3:AQY8)</f>
        <v>3</v>
      </c>
      <c r="ARB7" s="321">
        <f t="shared" ref="ARB7" ca="1" si="2355">SUMPRODUCT((ARA3:ARA8=ARA7)*(AQX3:AQX8&gt;AQX7))</f>
        <v>1</v>
      </c>
      <c r="ARC7" s="321">
        <f t="shared" ref="ARC7" ca="1" si="2356">SUMPRODUCT((ARA3:ARA8=ARA7)*(AQX3:AQX8=AQX7)*(AQV3:AQV8&gt;AQV7))</f>
        <v>0</v>
      </c>
      <c r="ARD7" s="321">
        <f t="shared" ref="ARD7" ca="1" si="2357">SUMPRODUCT((ARA3:ARA8=ARA7)*(AQX3:AQX8=AQX7)*(AQV3:AQV8=AQV7)*(AQZ3:AQZ8&gt;AQZ7))</f>
        <v>0</v>
      </c>
      <c r="ARE7" s="321">
        <f t="shared" ca="1" si="113"/>
        <v>4</v>
      </c>
      <c r="ARF7" s="321" t="s">
        <v>94</v>
      </c>
      <c r="ARG7" s="321">
        <v>5</v>
      </c>
      <c r="ARH7" s="321"/>
      <c r="ARI7" s="321">
        <f t="shared" ref="ARI7" ca="1" si="2358">VLOOKUP(ARJ7,AVE4:AVF8,2,FALSE)</f>
        <v>2</v>
      </c>
      <c r="ARJ7" s="321" t="str">
        <f t="shared" si="459"/>
        <v>Switzerland</v>
      </c>
      <c r="ARK7" s="321">
        <f t="shared" ref="ARK7" ca="1" si="2359">SUMPRODUCT((AVH3:AVH42=ARJ7)*(AVL3:AVL42="W"))+SUMPRODUCT((AVK3:AVK42=ARJ7)*(AVM3:AVM42="W"))</f>
        <v>2</v>
      </c>
      <c r="ARL7" s="321">
        <f t="shared" ref="ARL7" ca="1" si="2360">SUMPRODUCT((AVH3:AVH42=ARJ7)*(AVL3:AVL42="D"))+SUMPRODUCT((AVK3:AVK42=ARJ7)*(AVM3:AVM42="D"))</f>
        <v>0</v>
      </c>
      <c r="ARM7" s="321">
        <f t="shared" ref="ARM7" ca="1" si="2361">SUMPRODUCT((AVH3:AVH42=ARJ7)*(AVL3:AVL42="L"))+SUMPRODUCT((AVK3:AVK42=ARJ7)*(AVM3:AVM42="L"))</f>
        <v>1</v>
      </c>
      <c r="ARN7" s="321">
        <f t="shared" ref="ARN7" ca="1" si="2362">SUMIF(AVH3:AVH60,ARJ7,AVI3:AVI60)+SUMIF(AVK3:AVK60,ARJ7,AVJ3:AVJ60)</f>
        <v>6</v>
      </c>
      <c r="ARO7" s="321">
        <f t="shared" ref="ARO7" ca="1" si="2363">SUMIF(AVK3:AVK60,ARJ7,AVI3:AVI60)+SUMIF(AVH3:AVH60,ARJ7,AVJ3:AVJ60)</f>
        <v>4</v>
      </c>
      <c r="ARP7" s="321">
        <f t="shared" ca="1" si="465"/>
        <v>1002</v>
      </c>
      <c r="ARQ7" s="321">
        <f t="shared" ca="1" si="466"/>
        <v>6</v>
      </c>
      <c r="ARR7" s="321">
        <f t="shared" si="990"/>
        <v>34</v>
      </c>
      <c r="ARS7" s="321">
        <f t="shared" ref="ARS7" ca="1" si="2364">IF(COUNTIF(ARQ4:ARQ8,4)&lt;&gt;4,RANK(ARQ7,ARQ4:ARQ8),ARQ47)</f>
        <v>2</v>
      </c>
      <c r="ART7" s="321"/>
      <c r="ARU7" s="321">
        <f t="shared" ref="ARU7" ca="1" si="2365">SUMPRODUCT((ARS4:ARS7=ARS7)*(ARR4:ARR7&lt;ARR7))+ARS7</f>
        <v>2</v>
      </c>
      <c r="ARV7" s="321" t="str">
        <f t="shared" ref="ARV7" ca="1" si="2366">INDEX(ARJ4:ARJ8,MATCH(4,ARU4:ARU8,0),0)</f>
        <v>Hungary</v>
      </c>
      <c r="ARW7" s="321">
        <f t="shared" ref="ARW7" ca="1" si="2367">INDEX(ARS4:ARS8,MATCH(ARV7,ARJ4:ARJ8,0),0)</f>
        <v>4</v>
      </c>
      <c r="ARX7" s="321" t="str">
        <f t="shared" ca="1" si="1624"/>
        <v/>
      </c>
      <c r="ARY7" s="321" t="str">
        <f t="shared" ca="1" si="1625"/>
        <v/>
      </c>
      <c r="ARZ7" s="321"/>
      <c r="ASA7" s="321"/>
      <c r="ASB7" s="321"/>
      <c r="ASC7" s="321" t="str">
        <f t="shared" ca="1" si="475"/>
        <v/>
      </c>
      <c r="ASD7" s="321">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21">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21">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21">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21">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21">
        <f t="shared" ca="1" si="481"/>
        <v>1000</v>
      </c>
      <c r="ASJ7" s="321" t="str">
        <f t="shared" ca="1" si="482"/>
        <v/>
      </c>
      <c r="ASK7" s="321" t="str">
        <f t="shared" ref="ASK7" ca="1" si="2373">IF(ASC7&lt;&gt;"",VLOOKUP(ASC7,ARJ4:ARP40,7,FALSE),"")</f>
        <v/>
      </c>
      <c r="ASL7" s="321" t="str">
        <f t="shared" ref="ASL7" ca="1" si="2374">IF(ASC7&lt;&gt;"",VLOOKUP(ASC7,ARJ4:ARP40,5,FALSE),"")</f>
        <v/>
      </c>
      <c r="ASM7" s="321" t="str">
        <f t="shared" ref="ASM7" ca="1" si="2375">IF(ASC7&lt;&gt;"",VLOOKUP(ASC7,ARJ4:ARR40,9,FALSE),"")</f>
        <v/>
      </c>
      <c r="ASN7" s="321" t="str">
        <f t="shared" ca="1" si="486"/>
        <v/>
      </c>
      <c r="ASO7" s="321" t="str">
        <f t="shared" ref="ASO7" ca="1" si="2376">IF(ASC7&lt;&gt;"",RANK(ASN7,ASN4:ASN8),"")</f>
        <v/>
      </c>
      <c r="ASP7" s="321" t="str">
        <f t="shared" ref="ASP7" ca="1" si="2377">IF(ASC7&lt;&gt;"",SUMPRODUCT((ASN4:ASN8=ASN7)*(ASI4:ASI8&gt;ASI7)),"")</f>
        <v/>
      </c>
      <c r="ASQ7" s="321" t="str">
        <f t="shared" ref="ASQ7" ca="1" si="2378">IF(ASC7&lt;&gt;"",SUMPRODUCT((ASN4:ASN8=ASN7)*(ASI4:ASI8=ASI7)*(ASG4:ASG8&gt;ASG7)),"")</f>
        <v/>
      </c>
      <c r="ASR7" s="321" t="str">
        <f t="shared" ref="ASR7" ca="1" si="2379">IF(ASC7&lt;&gt;"",SUMPRODUCT((ASN4:ASN8=ASN7)*(ASI4:ASI8=ASI7)*(ASG4:ASG8=ASG7)*(ASK4:ASK8&gt;ASK7)),"")</f>
        <v/>
      </c>
      <c r="ASS7" s="321" t="str">
        <f t="shared" ref="ASS7" ca="1" si="2380">IF(ASC7&lt;&gt;"",SUMPRODUCT((ASN4:ASN8=ASN7)*(ASI4:ASI8=ASI7)*(ASG4:ASG8=ASG7)*(ASK4:ASK8=ASK7)*(ASL4:ASL8&gt;ASL7)),"")</f>
        <v/>
      </c>
      <c r="AST7" s="321" t="str">
        <f t="shared" ref="AST7" ca="1" si="2381">IF(ASC7&lt;&gt;"",SUMPRODUCT((ASN4:ASN8=ASN7)*(ASI4:ASI8=ASI7)*(ASG4:ASG8=ASG7)*(ASK4:ASK8=ASK7)*(ASL4:ASL8=ASL7)*(ASM4:ASM8&gt;ASM7)),"")</f>
        <v/>
      </c>
      <c r="ASU7" s="321" t="str">
        <f ca="1">IF(ASC7&lt;&gt;"",IF(ASU47&lt;&gt;"",IF(ASB43=3,ASU47,ASU47+ASB43),SUM(ASO7:AST7)),"")</f>
        <v/>
      </c>
      <c r="ASV7" s="321" t="str">
        <f t="shared" ref="ASV7" ca="1" si="2382">IF(ASC7&lt;&gt;"",INDEX(ASC4:ASC8,MATCH(4,ASU4:ASU8,0),0),"")</f>
        <v/>
      </c>
      <c r="ASW7" s="321" t="str">
        <f t="shared" ca="1" si="1014"/>
        <v/>
      </c>
      <c r="ASX7" s="321">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21">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21">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21">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21">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21">
        <f t="shared" ca="1" si="1020"/>
        <v>1000</v>
      </c>
      <c r="ATD7" s="321" t="str">
        <f t="shared" ca="1" si="1021"/>
        <v/>
      </c>
      <c r="ATE7" s="321" t="str">
        <f t="shared" ref="ATE7" ca="1" si="2388">IF(ASW7&lt;&gt;"",VLOOKUP(ASW7,ARJ4:ARP40,7,FALSE),"")</f>
        <v/>
      </c>
      <c r="ATF7" s="321" t="str">
        <f t="shared" ref="ATF7" ca="1" si="2389">IF(ASW7&lt;&gt;"",VLOOKUP(ASW7,ARJ4:ARP40,5,FALSE),"")</f>
        <v/>
      </c>
      <c r="ATG7" s="321" t="str">
        <f t="shared" ref="ATG7" ca="1" si="2390">IF(ASW7&lt;&gt;"",VLOOKUP(ASW7,ARJ4:ARR40,9,FALSE),"")</f>
        <v/>
      </c>
      <c r="ATH7" s="321" t="str">
        <f t="shared" ca="1" si="1025"/>
        <v/>
      </c>
      <c r="ATI7" s="321" t="str">
        <f t="shared" ref="ATI7" ca="1" si="2391">IF(ASW7&lt;&gt;"",RANK(ATH7,ATH4:ATH8),"")</f>
        <v/>
      </c>
      <c r="ATJ7" s="321" t="str">
        <f t="shared" ref="ATJ7" ca="1" si="2392">IF(ASW7&lt;&gt;"",SUMPRODUCT((ATH4:ATH8=ATH7)*(ATC4:ATC8&gt;ATC7)),"")</f>
        <v/>
      </c>
      <c r="ATK7" s="321" t="str">
        <f t="shared" ref="ATK7" ca="1" si="2393">IF(ASW7&lt;&gt;"",SUMPRODUCT((ATH4:ATH8=ATH7)*(ATC4:ATC8=ATC7)*(ATA4:ATA8&gt;ATA7)),"")</f>
        <v/>
      </c>
      <c r="ATL7" s="321" t="str">
        <f t="shared" ref="ATL7" ca="1" si="2394">IF(ASW7&lt;&gt;"",SUMPRODUCT((ATH4:ATH8=ATH7)*(ATC4:ATC8=ATC7)*(ATA4:ATA8=ATA7)*(ATE4:ATE8&gt;ATE7)),"")</f>
        <v/>
      </c>
      <c r="ATM7" s="321" t="str">
        <f t="shared" ref="ATM7" ca="1" si="2395">IF(ASW7&lt;&gt;"",SUMPRODUCT((ATH4:ATH8=ATH7)*(ATC4:ATC8=ATC7)*(ATA4:ATA8=ATA7)*(ATE4:ATE8=ATE7)*(ATF4:ATF8&gt;ATF7)),"")</f>
        <v/>
      </c>
      <c r="ATN7" s="321" t="str">
        <f t="shared" ref="ATN7" ca="1" si="2396">IF(ASW7&lt;&gt;"",SUMPRODUCT((ATH4:ATH8=ATH7)*(ATC4:ATC8=ATC7)*(ATA4:ATA8=ATA7)*(ATE4:ATE8=ATE7)*(ATF4:ATF8=ATF7)*(ATG4:ATG8&gt;ATG7)),"")</f>
        <v/>
      </c>
      <c r="ATO7" s="321" t="str">
        <f ca="1">IF(ASW7&lt;&gt;"",IF(ATO47&lt;&gt;"",IF(ASV43=3,ATO47,ATO47+ASV43),SUM(ATI7:ATN7)+1),"")</f>
        <v/>
      </c>
      <c r="ATP7" s="321" t="str">
        <f t="shared" ref="ATP7" ca="1" si="2397">IF(ASW7&lt;&gt;"",INDEX(ASW5:ASW8,MATCH(4,ATO5:ATO8,0),0),"")</f>
        <v/>
      </c>
      <c r="ATQ7" s="321" t="str">
        <f t="shared" ca="1" si="1657"/>
        <v/>
      </c>
      <c r="ATR7" s="321">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21">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21">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21">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21">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21">
        <f t="shared" ca="1" si="1663"/>
        <v>1000</v>
      </c>
      <c r="ATX7" s="321" t="str">
        <f t="shared" ca="1" si="1664"/>
        <v/>
      </c>
      <c r="ATY7" s="321" t="str">
        <f t="shared" ref="ATY7" ca="1" si="2403">IF(ATQ7&lt;&gt;"",VLOOKUP(ATQ7,ARJ4:ARP40,7,FALSE),"")</f>
        <v/>
      </c>
      <c r="ATZ7" s="321" t="str">
        <f t="shared" ref="ATZ7" ca="1" si="2404">IF(ATQ7&lt;&gt;"",VLOOKUP(ATQ7,ARJ4:ARP40,5,FALSE),"")</f>
        <v/>
      </c>
      <c r="AUA7" s="321" t="str">
        <f t="shared" ref="AUA7" ca="1" si="2405">IF(ATQ7&lt;&gt;"",VLOOKUP(ATQ7,ARJ4:ARR40,9,FALSE),"")</f>
        <v/>
      </c>
      <c r="AUB7" s="321" t="str">
        <f t="shared" ca="1" si="1668"/>
        <v/>
      </c>
      <c r="AUC7" s="321" t="str">
        <f t="shared" ref="AUC7" ca="1" si="2406">IF(ATQ7&lt;&gt;"",RANK(AUB7,AUB4:AUB8),"")</f>
        <v/>
      </c>
      <c r="AUD7" s="321" t="str">
        <f t="shared" ref="AUD7" ca="1" si="2407">IF(ATQ7&lt;&gt;"",SUMPRODUCT((AUB4:AUB8=AUB7)*(ATW4:ATW8&gt;ATW7)),"")</f>
        <v/>
      </c>
      <c r="AUE7" s="321" t="str">
        <f t="shared" ref="AUE7" ca="1" si="2408">IF(ATQ7&lt;&gt;"",SUMPRODUCT((AUB4:AUB8=AUB7)*(ATW4:ATW8=ATW7)*(ATU4:ATU8&gt;ATU7)),"")</f>
        <v/>
      </c>
      <c r="AUF7" s="321" t="str">
        <f t="shared" ref="AUF7" ca="1" si="2409">IF(ATQ7&lt;&gt;"",SUMPRODUCT((AUB4:AUB8=AUB7)*(ATW4:ATW8=ATW7)*(ATU4:ATU8=ATU7)*(ATY4:ATY8&gt;ATY7)),"")</f>
        <v/>
      </c>
      <c r="AUG7" s="321" t="str">
        <f t="shared" ref="AUG7" ca="1" si="2410">IF(ATQ7&lt;&gt;"",SUMPRODUCT((AUB4:AUB8=AUB7)*(ATW4:ATW8=ATW7)*(ATU4:ATU8=ATU7)*(ATY4:ATY8=ATY7)*(ATZ4:ATZ8&gt;ATZ7)),"")</f>
        <v/>
      </c>
      <c r="AUH7" s="321" t="str">
        <f t="shared" ref="AUH7" ca="1" si="2411">IF(ATQ7&lt;&gt;"",SUMPRODUCT((AUB4:AUB8=AUB7)*(ATW4:ATW8=ATW7)*(ATU4:ATU8=ATU7)*(ATY4:ATY8=ATY7)*(ATZ4:ATZ8=ATZ7)*(AUA4:AUA8&gt;AUA7)),"")</f>
        <v/>
      </c>
      <c r="AUI7" s="321" t="str">
        <f t="shared" ca="1" si="1675"/>
        <v/>
      </c>
      <c r="AUJ7" s="321" t="str">
        <f t="shared" ref="AUJ7" ca="1" si="2412">IF(ATQ7&lt;&gt;"",INDEX(ATQ6:ATQ8,MATCH(4,AUI6:AUI8,0),0),"")</f>
        <v/>
      </c>
      <c r="AUK7" s="321" t="str">
        <f t="shared" ref="AUK7" si="2413">IF(ASA4&lt;&gt;"",ASA4,"")</f>
        <v/>
      </c>
      <c r="AUL7" s="321">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21">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21">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21">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21">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21">
        <f t="shared" ref="AUQ7" ca="1" si="2419">AUO7-AUP7+1000</f>
        <v>1000</v>
      </c>
      <c r="AUR7" s="321" t="str">
        <f t="shared" ref="AUR7" si="2420">IF(AUK7&lt;&gt;"",AUL7*3+AUM7*1,"")</f>
        <v/>
      </c>
      <c r="AUS7" s="321" t="str">
        <f t="shared" ref="AUS7" si="2421">IF(AUK7&lt;&gt;"",VLOOKUP(AUK7,ARJ4:ARP40,7,FALSE),"")</f>
        <v/>
      </c>
      <c r="AUT7" s="321" t="str">
        <f t="shared" ref="AUT7" si="2422">IF(AUK7&lt;&gt;"",VLOOKUP(AUK7,ARJ4:ARP40,5,FALSE),"")</f>
        <v/>
      </c>
      <c r="AUU7" s="321" t="str">
        <f t="shared" ref="AUU7" si="2423">IF(AUK7&lt;&gt;"",VLOOKUP(AUK7,ARJ4:ARR40,9,FALSE),"")</f>
        <v/>
      </c>
      <c r="AUV7" s="321" t="str">
        <f t="shared" ref="AUV7" si="2424">AUR7</f>
        <v/>
      </c>
      <c r="AUW7" s="321" t="str">
        <f t="shared" ref="AUW7" si="2425">IF(AUK7&lt;&gt;"",RANK(AUV7,AUV4:AUV8),"")</f>
        <v/>
      </c>
      <c r="AUX7" s="321" t="str">
        <f t="shared" ref="AUX7" si="2426">IF(AUK7&lt;&gt;"",SUMPRODUCT((AUV4:AUV8=AUV7)*(AUQ4:AUQ8&gt;AUQ7)),"")</f>
        <v/>
      </c>
      <c r="AUY7" s="321" t="str">
        <f t="shared" ref="AUY7" si="2427">IF(AUK7&lt;&gt;"",SUMPRODUCT((AUV4:AUV8=AUV7)*(AUQ4:AUQ8=AUQ7)*(AUO4:AUO8&gt;AUO7)),"")</f>
        <v/>
      </c>
      <c r="AUZ7" s="321" t="str">
        <f t="shared" ref="AUZ7" si="2428">IF(AUK7&lt;&gt;"",SUMPRODUCT((AUV4:AUV8=AUV7)*(AUQ4:AUQ8=AUQ7)*(AUO4:AUO8=AUO7)*(AUS4:AUS8&gt;AUS7)),"")</f>
        <v/>
      </c>
      <c r="AVA7" s="321" t="str">
        <f t="shared" ref="AVA7" si="2429">IF(AUK7&lt;&gt;"",SUMPRODUCT((AUV4:AUV8=AUV7)*(AUQ4:AUQ8=AUQ7)*(AUO4:AUO8=AUO7)*(AUS4:AUS8=AUS7)*(AUT4:AUT8&gt;AUT7)),"")</f>
        <v/>
      </c>
      <c r="AVB7" s="321" t="str">
        <f t="shared" ref="AVB7" si="2430">IF(AUK7&lt;&gt;"",SUMPRODUCT((AUV4:AUV8=AUV7)*(AUQ4:AUQ8=AUQ7)*(AUO4:AUO8=AUO7)*(AUS4:AUS8=AUS7)*(AUT4:AUT8=AUT7)*(AUU4:AUU8&gt;AUU7)),"")</f>
        <v/>
      </c>
      <c r="AVC7" s="321" t="str">
        <f t="shared" ref="AVC7" si="2431">IF(AUK7&lt;&gt;"",SUM(AUW7:AVB7)+3,"")</f>
        <v/>
      </c>
      <c r="AVD7" s="321" t="str">
        <f t="shared" ref="AVD7" si="2432">IF(AUK7&lt;&gt;"",IF(AVC7=4,AUK7,AUK8),"")</f>
        <v/>
      </c>
      <c r="AVE7" s="321" t="str">
        <f t="shared" ref="AVE7" ca="1" si="2433">IF(AVD7&lt;&gt;"",AVD7,IF(AUJ7&lt;&gt;"",AUJ7,IF(ATP7&lt;&gt;"",ATP7,IF(ASV7&lt;&gt;"",ASV7,ARV7))))</f>
        <v>Hungary</v>
      </c>
      <c r="AVF7" s="321">
        <v>4</v>
      </c>
      <c r="AVG7" s="321">
        <v>5</v>
      </c>
      <c r="AVH7" s="321" t="str">
        <f t="shared" si="114"/>
        <v>Serbia</v>
      </c>
      <c r="AVI7" s="324">
        <f ca="1">IF(OFFSET('Player Game Board'!P14,0,AVI1)&lt;&gt;"",OFFSET('Player Game Board'!P14,0,AVI1),0)</f>
        <v>3</v>
      </c>
      <c r="AVJ7" s="324">
        <f ca="1">IF(OFFSET('Player Game Board'!Q14,0,AVI1)&lt;&gt;"",OFFSET('Player Game Board'!Q14,0,AVI1),0)</f>
        <v>1</v>
      </c>
      <c r="AVK7" s="321" t="str">
        <f t="shared" si="115"/>
        <v>England</v>
      </c>
      <c r="AVL7" s="321" t="str">
        <f ca="1">IF(AND(OFFSET('Player Game Board'!P14,0,AVI1)&lt;&gt;"",OFFSET('Player Game Board'!Q14,0,AVI1)&lt;&gt;""),IF(AVI7&gt;AVJ7,"W",IF(AVI7=AVJ7,"D","L")),"")</f>
        <v>W</v>
      </c>
      <c r="AVM7" s="321" t="str">
        <f t="shared" ca="1" si="116"/>
        <v>L</v>
      </c>
      <c r="AVN7" s="321"/>
      <c r="AVO7" s="321"/>
      <c r="AVP7" s="321" t="str">
        <f t="shared" ref="AVP7" ca="1" si="2434">VLOOKUP(3,ARI31:ARJ34,2,FALSE)</f>
        <v>Romania</v>
      </c>
      <c r="AVQ7" s="322">
        <f t="shared" ref="AVQ7" ca="1" si="2435">VLOOKUP(AVP7,ARJ4:ARO40,2,FALSE)</f>
        <v>1</v>
      </c>
      <c r="AVR7" s="322">
        <f t="shared" ref="AVR7" ca="1" si="2436">VLOOKUP(AVP7,ARJ4:ARO40,3,FALSE)</f>
        <v>1</v>
      </c>
      <c r="AVS7" s="322">
        <f t="shared" ref="AVS7" ca="1" si="2437">VLOOKUP(AVP7,ARJ4:ARO40,4,FALSE)</f>
        <v>1</v>
      </c>
      <c r="AVT7" s="322">
        <f t="shared" ref="AVT7" ca="1" si="2438">VLOOKUP(AVP7,ARJ4:ARO40,5,FALSE)</f>
        <v>5</v>
      </c>
      <c r="AVU7" s="322">
        <f t="shared" ref="AVU7" ca="1" si="2439">VLOOKUP(AVP7,ARJ4:ARO40,6,FALSE)</f>
        <v>2</v>
      </c>
      <c r="AVV7" s="322">
        <f t="shared" ca="1" si="123"/>
        <v>1003</v>
      </c>
      <c r="AVW7" s="322">
        <f t="shared" ca="1" si="124"/>
        <v>4</v>
      </c>
      <c r="AVX7" s="321">
        <f ca="1">VLOOKUP(AVP7,B4:J40,9,FALSE)</f>
        <v>46</v>
      </c>
      <c r="AVY7" s="321">
        <f t="shared" ref="AVY7" ca="1" si="2440">RANK(AVW7,AVW3:AVW8)</f>
        <v>1</v>
      </c>
      <c r="AVZ7" s="321">
        <f t="shared" ref="AVZ7" ca="1" si="2441">SUMPRODUCT((AVY3:AVY8=AVY7)*(AVV3:AVV8&gt;AVV7))</f>
        <v>0</v>
      </c>
      <c r="AWA7" s="321">
        <f t="shared" ref="AWA7" ca="1" si="2442">SUMPRODUCT((AVY3:AVY8=AVY7)*(AVV3:AVV8=AVV7)*(AVT3:AVT8&gt;AVT7))</f>
        <v>1</v>
      </c>
      <c r="AWB7" s="321">
        <f t="shared" ref="AWB7" ca="1" si="2443">SUMPRODUCT((AVY3:AVY8=AVY7)*(AVV3:AVV8=AVV7)*(AVT3:AVT8=AVT7)*(AVX3:AVX8&gt;AVX7))</f>
        <v>0</v>
      </c>
      <c r="AWC7" s="321">
        <f t="shared" ca="1" si="129"/>
        <v>2</v>
      </c>
      <c r="AWD7" s="321" t="s">
        <v>94</v>
      </c>
      <c r="AWE7" s="321">
        <v>5</v>
      </c>
      <c r="AWF7" s="321"/>
      <c r="AWG7" s="321">
        <f t="shared" ref="AWG7" ca="1" si="2444">VLOOKUP(AWH7,BAC4:BAD8,2,FALSE)</f>
        <v>4</v>
      </c>
      <c r="AWH7" s="321" t="str">
        <f t="shared" si="506"/>
        <v>Switzerland</v>
      </c>
      <c r="AWI7" s="321">
        <f t="shared" ref="AWI7" ca="1" si="2445">SUMPRODUCT((BAF3:BAF42=AWH7)*(BAJ3:BAJ42="W"))+SUMPRODUCT((BAI3:BAI42=AWH7)*(BAK3:BAK42="W"))</f>
        <v>0</v>
      </c>
      <c r="AWJ7" s="321">
        <f t="shared" ref="AWJ7" ca="1" si="2446">SUMPRODUCT((BAF3:BAF42=AWH7)*(BAJ3:BAJ42="D"))+SUMPRODUCT((BAI3:BAI42=AWH7)*(BAK3:BAK42="D"))</f>
        <v>0</v>
      </c>
      <c r="AWK7" s="321">
        <f t="shared" ref="AWK7" ca="1" si="2447">SUMPRODUCT((BAF3:BAF42=AWH7)*(BAJ3:BAJ42="L"))+SUMPRODUCT((BAI3:BAI42=AWH7)*(BAK3:BAK42="L"))</f>
        <v>3</v>
      </c>
      <c r="AWL7" s="321">
        <f t="shared" ref="AWL7" ca="1" si="2448">SUMIF(BAF3:BAF60,AWH7,BAG3:BAG60)+SUMIF(BAI3:BAI60,AWH7,BAH3:BAH60)</f>
        <v>3</v>
      </c>
      <c r="AWM7" s="321">
        <f t="shared" ref="AWM7" ca="1" si="2449">SUMIF(BAI3:BAI60,AWH7,BAG3:BAG60)+SUMIF(BAF3:BAF60,AWH7,BAH3:BAH60)</f>
        <v>8</v>
      </c>
      <c r="AWN7" s="321">
        <f t="shared" ca="1" si="512"/>
        <v>995</v>
      </c>
      <c r="AWO7" s="321">
        <f t="shared" ca="1" si="513"/>
        <v>0</v>
      </c>
      <c r="AWP7" s="321">
        <f t="shared" si="1050"/>
        <v>34</v>
      </c>
      <c r="AWQ7" s="321">
        <f t="shared" ref="AWQ7" ca="1" si="2450">IF(COUNTIF(AWO4:AWO8,4)&lt;&gt;4,RANK(AWO7,AWO4:AWO8),AWO47)</f>
        <v>4</v>
      </c>
      <c r="AWR7" s="321"/>
      <c r="AWS7" s="321">
        <f t="shared" ref="AWS7" ca="1" si="2451">SUMPRODUCT((AWQ4:AWQ7=AWQ7)*(AWP4:AWP7&lt;AWP7))+AWQ7</f>
        <v>4</v>
      </c>
      <c r="AWT7" s="321" t="str">
        <f t="shared" ref="AWT7" ca="1" si="2452">INDEX(AWH4:AWH8,MATCH(4,AWS4:AWS8,0),0)</f>
        <v>Switzerland</v>
      </c>
      <c r="AWU7" s="321">
        <f t="shared" ref="AWU7" ca="1" si="2453">INDEX(AWQ4:AWQ8,MATCH(AWT7,AWH4:AWH8,0),0)</f>
        <v>4</v>
      </c>
      <c r="AWV7" s="321" t="str">
        <f t="shared" ca="1" si="1698"/>
        <v/>
      </c>
      <c r="AWW7" s="321" t="str">
        <f t="shared" ca="1" si="1699"/>
        <v/>
      </c>
      <c r="AWX7" s="321"/>
      <c r="AWY7" s="321"/>
      <c r="AWZ7" s="321"/>
      <c r="AXA7" s="321" t="str">
        <f t="shared" ca="1" si="522"/>
        <v/>
      </c>
      <c r="AXB7" s="321">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21">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21">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21">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21">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21">
        <f t="shared" ca="1" si="528"/>
        <v>1000</v>
      </c>
      <c r="AXH7" s="321" t="str">
        <f t="shared" ca="1" si="529"/>
        <v/>
      </c>
      <c r="AXI7" s="321" t="str">
        <f t="shared" ref="AXI7" ca="1" si="2459">IF(AXA7&lt;&gt;"",VLOOKUP(AXA7,AWH4:AWN40,7,FALSE),"")</f>
        <v/>
      </c>
      <c r="AXJ7" s="321" t="str">
        <f t="shared" ref="AXJ7" ca="1" si="2460">IF(AXA7&lt;&gt;"",VLOOKUP(AXA7,AWH4:AWN40,5,FALSE),"")</f>
        <v/>
      </c>
      <c r="AXK7" s="321" t="str">
        <f t="shared" ref="AXK7" ca="1" si="2461">IF(AXA7&lt;&gt;"",VLOOKUP(AXA7,AWH4:AWP40,9,FALSE),"")</f>
        <v/>
      </c>
      <c r="AXL7" s="321" t="str">
        <f t="shared" ca="1" si="533"/>
        <v/>
      </c>
      <c r="AXM7" s="321" t="str">
        <f t="shared" ref="AXM7" ca="1" si="2462">IF(AXA7&lt;&gt;"",RANK(AXL7,AXL4:AXL8),"")</f>
        <v/>
      </c>
      <c r="AXN7" s="321" t="str">
        <f t="shared" ref="AXN7" ca="1" si="2463">IF(AXA7&lt;&gt;"",SUMPRODUCT((AXL4:AXL8=AXL7)*(AXG4:AXG8&gt;AXG7)),"")</f>
        <v/>
      </c>
      <c r="AXO7" s="321" t="str">
        <f t="shared" ref="AXO7" ca="1" si="2464">IF(AXA7&lt;&gt;"",SUMPRODUCT((AXL4:AXL8=AXL7)*(AXG4:AXG8=AXG7)*(AXE4:AXE8&gt;AXE7)),"")</f>
        <v/>
      </c>
      <c r="AXP7" s="321" t="str">
        <f t="shared" ref="AXP7" ca="1" si="2465">IF(AXA7&lt;&gt;"",SUMPRODUCT((AXL4:AXL8=AXL7)*(AXG4:AXG8=AXG7)*(AXE4:AXE8=AXE7)*(AXI4:AXI8&gt;AXI7)),"")</f>
        <v/>
      </c>
      <c r="AXQ7" s="321" t="str">
        <f t="shared" ref="AXQ7" ca="1" si="2466">IF(AXA7&lt;&gt;"",SUMPRODUCT((AXL4:AXL8=AXL7)*(AXG4:AXG8=AXG7)*(AXE4:AXE8=AXE7)*(AXI4:AXI8=AXI7)*(AXJ4:AXJ8&gt;AXJ7)),"")</f>
        <v/>
      </c>
      <c r="AXR7" s="321" t="str">
        <f t="shared" ref="AXR7" ca="1" si="2467">IF(AXA7&lt;&gt;"",SUMPRODUCT((AXL4:AXL8=AXL7)*(AXG4:AXG8=AXG7)*(AXE4:AXE8=AXE7)*(AXI4:AXI8=AXI7)*(AXJ4:AXJ8=AXJ7)*(AXK4:AXK8&gt;AXK7)),"")</f>
        <v/>
      </c>
      <c r="AXS7" s="321" t="str">
        <f ca="1">IF(AXA7&lt;&gt;"",IF(AXS47&lt;&gt;"",IF(AWZ43=3,AXS47,AXS47+AWZ43),SUM(AXM7:AXR7)),"")</f>
        <v/>
      </c>
      <c r="AXT7" s="321" t="str">
        <f t="shared" ref="AXT7" ca="1" si="2468">IF(AXA7&lt;&gt;"",INDEX(AXA4:AXA8,MATCH(4,AXS4:AXS8,0),0),"")</f>
        <v/>
      </c>
      <c r="AXU7" s="321" t="str">
        <f t="shared" ca="1" si="1074"/>
        <v/>
      </c>
      <c r="AXV7" s="321">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21">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21">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21">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21">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21">
        <f t="shared" ca="1" si="1080"/>
        <v>1000</v>
      </c>
      <c r="AYB7" s="321" t="str">
        <f t="shared" ca="1" si="1081"/>
        <v/>
      </c>
      <c r="AYC7" s="321" t="str">
        <f t="shared" ref="AYC7" ca="1" si="2474">IF(AXU7&lt;&gt;"",VLOOKUP(AXU7,AWH4:AWN40,7,FALSE),"")</f>
        <v/>
      </c>
      <c r="AYD7" s="321" t="str">
        <f t="shared" ref="AYD7" ca="1" si="2475">IF(AXU7&lt;&gt;"",VLOOKUP(AXU7,AWH4:AWN40,5,FALSE),"")</f>
        <v/>
      </c>
      <c r="AYE7" s="321" t="str">
        <f t="shared" ref="AYE7" ca="1" si="2476">IF(AXU7&lt;&gt;"",VLOOKUP(AXU7,AWH4:AWP40,9,FALSE),"")</f>
        <v/>
      </c>
      <c r="AYF7" s="321" t="str">
        <f t="shared" ca="1" si="1085"/>
        <v/>
      </c>
      <c r="AYG7" s="321" t="str">
        <f t="shared" ref="AYG7" ca="1" si="2477">IF(AXU7&lt;&gt;"",RANK(AYF7,AYF4:AYF8),"")</f>
        <v/>
      </c>
      <c r="AYH7" s="321" t="str">
        <f t="shared" ref="AYH7" ca="1" si="2478">IF(AXU7&lt;&gt;"",SUMPRODUCT((AYF4:AYF8=AYF7)*(AYA4:AYA8&gt;AYA7)),"")</f>
        <v/>
      </c>
      <c r="AYI7" s="321" t="str">
        <f t="shared" ref="AYI7" ca="1" si="2479">IF(AXU7&lt;&gt;"",SUMPRODUCT((AYF4:AYF8=AYF7)*(AYA4:AYA8=AYA7)*(AXY4:AXY8&gt;AXY7)),"")</f>
        <v/>
      </c>
      <c r="AYJ7" s="321" t="str">
        <f t="shared" ref="AYJ7" ca="1" si="2480">IF(AXU7&lt;&gt;"",SUMPRODUCT((AYF4:AYF8=AYF7)*(AYA4:AYA8=AYA7)*(AXY4:AXY8=AXY7)*(AYC4:AYC8&gt;AYC7)),"")</f>
        <v/>
      </c>
      <c r="AYK7" s="321" t="str">
        <f t="shared" ref="AYK7" ca="1" si="2481">IF(AXU7&lt;&gt;"",SUMPRODUCT((AYF4:AYF8=AYF7)*(AYA4:AYA8=AYA7)*(AXY4:AXY8=AXY7)*(AYC4:AYC8=AYC7)*(AYD4:AYD8&gt;AYD7)),"")</f>
        <v/>
      </c>
      <c r="AYL7" s="321" t="str">
        <f t="shared" ref="AYL7" ca="1" si="2482">IF(AXU7&lt;&gt;"",SUMPRODUCT((AYF4:AYF8=AYF7)*(AYA4:AYA8=AYA7)*(AXY4:AXY8=AXY7)*(AYC4:AYC8=AYC7)*(AYD4:AYD8=AYD7)*(AYE4:AYE8&gt;AYE7)),"")</f>
        <v/>
      </c>
      <c r="AYM7" s="321" t="str">
        <f ca="1">IF(AXU7&lt;&gt;"",IF(AYM47&lt;&gt;"",IF(AXT43=3,AYM47,AYM47+AXT43),SUM(AYG7:AYL7)+1),"")</f>
        <v/>
      </c>
      <c r="AYN7" s="321" t="str">
        <f t="shared" ref="AYN7" ca="1" si="2483">IF(AXU7&lt;&gt;"",INDEX(AXU5:AXU8,MATCH(4,AYM5:AYM8,0),0),"")</f>
        <v/>
      </c>
      <c r="AYO7" s="321" t="str">
        <f t="shared" ca="1" si="1731"/>
        <v/>
      </c>
      <c r="AYP7" s="321">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21">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21">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21">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21">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21">
        <f t="shared" ca="1" si="1737"/>
        <v>1000</v>
      </c>
      <c r="AYV7" s="321" t="str">
        <f t="shared" ca="1" si="1738"/>
        <v/>
      </c>
      <c r="AYW7" s="321" t="str">
        <f t="shared" ref="AYW7" ca="1" si="2489">IF(AYO7&lt;&gt;"",VLOOKUP(AYO7,AWH4:AWN40,7,FALSE),"")</f>
        <v/>
      </c>
      <c r="AYX7" s="321" t="str">
        <f t="shared" ref="AYX7" ca="1" si="2490">IF(AYO7&lt;&gt;"",VLOOKUP(AYO7,AWH4:AWN40,5,FALSE),"")</f>
        <v/>
      </c>
      <c r="AYY7" s="321" t="str">
        <f t="shared" ref="AYY7" ca="1" si="2491">IF(AYO7&lt;&gt;"",VLOOKUP(AYO7,AWH4:AWP40,9,FALSE),"")</f>
        <v/>
      </c>
      <c r="AYZ7" s="321" t="str">
        <f t="shared" ca="1" si="1742"/>
        <v/>
      </c>
      <c r="AZA7" s="321" t="str">
        <f t="shared" ref="AZA7" ca="1" si="2492">IF(AYO7&lt;&gt;"",RANK(AYZ7,AYZ4:AYZ8),"")</f>
        <v/>
      </c>
      <c r="AZB7" s="321" t="str">
        <f t="shared" ref="AZB7" ca="1" si="2493">IF(AYO7&lt;&gt;"",SUMPRODUCT((AYZ4:AYZ8=AYZ7)*(AYU4:AYU8&gt;AYU7)),"")</f>
        <v/>
      </c>
      <c r="AZC7" s="321" t="str">
        <f t="shared" ref="AZC7" ca="1" si="2494">IF(AYO7&lt;&gt;"",SUMPRODUCT((AYZ4:AYZ8=AYZ7)*(AYU4:AYU8=AYU7)*(AYS4:AYS8&gt;AYS7)),"")</f>
        <v/>
      </c>
      <c r="AZD7" s="321" t="str">
        <f t="shared" ref="AZD7" ca="1" si="2495">IF(AYO7&lt;&gt;"",SUMPRODUCT((AYZ4:AYZ8=AYZ7)*(AYU4:AYU8=AYU7)*(AYS4:AYS8=AYS7)*(AYW4:AYW8&gt;AYW7)),"")</f>
        <v/>
      </c>
      <c r="AZE7" s="321" t="str">
        <f t="shared" ref="AZE7" ca="1" si="2496">IF(AYO7&lt;&gt;"",SUMPRODUCT((AYZ4:AYZ8=AYZ7)*(AYU4:AYU8=AYU7)*(AYS4:AYS8=AYS7)*(AYW4:AYW8=AYW7)*(AYX4:AYX8&gt;AYX7)),"")</f>
        <v/>
      </c>
      <c r="AZF7" s="321" t="str">
        <f t="shared" ref="AZF7" ca="1" si="2497">IF(AYO7&lt;&gt;"",SUMPRODUCT((AYZ4:AYZ8=AYZ7)*(AYU4:AYU8=AYU7)*(AYS4:AYS8=AYS7)*(AYW4:AYW8=AYW7)*(AYX4:AYX8=AYX7)*(AYY4:AYY8&gt;AYY7)),"")</f>
        <v/>
      </c>
      <c r="AZG7" s="321" t="str">
        <f t="shared" ca="1" si="1749"/>
        <v/>
      </c>
      <c r="AZH7" s="321" t="str">
        <f t="shared" ref="AZH7" ca="1" si="2498">IF(AYO7&lt;&gt;"",INDEX(AYO6:AYO8,MATCH(4,AZG6:AZG8,0),0),"")</f>
        <v/>
      </c>
      <c r="AZI7" s="321" t="str">
        <f t="shared" ref="AZI7" si="2499">IF(AWY4&lt;&gt;"",AWY4,"")</f>
        <v/>
      </c>
      <c r="AZJ7" s="321">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21">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21">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21">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21">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21">
        <f t="shared" ref="AZO7" ca="1" si="2505">AZM7-AZN7+1000</f>
        <v>1000</v>
      </c>
      <c r="AZP7" s="321" t="str">
        <f t="shared" ref="AZP7" si="2506">IF(AZI7&lt;&gt;"",AZJ7*3+AZK7*1,"")</f>
        <v/>
      </c>
      <c r="AZQ7" s="321" t="str">
        <f t="shared" ref="AZQ7" si="2507">IF(AZI7&lt;&gt;"",VLOOKUP(AZI7,AWH4:AWN40,7,FALSE),"")</f>
        <v/>
      </c>
      <c r="AZR7" s="321" t="str">
        <f t="shared" ref="AZR7" si="2508">IF(AZI7&lt;&gt;"",VLOOKUP(AZI7,AWH4:AWN40,5,FALSE),"")</f>
        <v/>
      </c>
      <c r="AZS7" s="321" t="str">
        <f t="shared" ref="AZS7" si="2509">IF(AZI7&lt;&gt;"",VLOOKUP(AZI7,AWH4:AWP40,9,FALSE),"")</f>
        <v/>
      </c>
      <c r="AZT7" s="321" t="str">
        <f t="shared" ref="AZT7" si="2510">AZP7</f>
        <v/>
      </c>
      <c r="AZU7" s="321" t="str">
        <f t="shared" ref="AZU7" si="2511">IF(AZI7&lt;&gt;"",RANK(AZT7,AZT4:AZT8),"")</f>
        <v/>
      </c>
      <c r="AZV7" s="321" t="str">
        <f t="shared" ref="AZV7" si="2512">IF(AZI7&lt;&gt;"",SUMPRODUCT((AZT4:AZT8=AZT7)*(AZO4:AZO8&gt;AZO7)),"")</f>
        <v/>
      </c>
      <c r="AZW7" s="321" t="str">
        <f t="shared" ref="AZW7" si="2513">IF(AZI7&lt;&gt;"",SUMPRODUCT((AZT4:AZT8=AZT7)*(AZO4:AZO8=AZO7)*(AZM4:AZM8&gt;AZM7)),"")</f>
        <v/>
      </c>
      <c r="AZX7" s="321" t="str">
        <f t="shared" ref="AZX7" si="2514">IF(AZI7&lt;&gt;"",SUMPRODUCT((AZT4:AZT8=AZT7)*(AZO4:AZO8=AZO7)*(AZM4:AZM8=AZM7)*(AZQ4:AZQ8&gt;AZQ7)),"")</f>
        <v/>
      </c>
      <c r="AZY7" s="321" t="str">
        <f t="shared" ref="AZY7" si="2515">IF(AZI7&lt;&gt;"",SUMPRODUCT((AZT4:AZT8=AZT7)*(AZO4:AZO8=AZO7)*(AZM4:AZM8=AZM7)*(AZQ4:AZQ8=AZQ7)*(AZR4:AZR8&gt;AZR7)),"")</f>
        <v/>
      </c>
      <c r="AZZ7" s="321" t="str">
        <f t="shared" ref="AZZ7" si="2516">IF(AZI7&lt;&gt;"",SUMPRODUCT((AZT4:AZT8=AZT7)*(AZO4:AZO8=AZO7)*(AZM4:AZM8=AZM7)*(AZQ4:AZQ8=AZQ7)*(AZR4:AZR8=AZR7)*(AZS4:AZS8&gt;AZS7)),"")</f>
        <v/>
      </c>
      <c r="BAA7" s="321" t="str">
        <f t="shared" ref="BAA7" si="2517">IF(AZI7&lt;&gt;"",SUM(AZU7:AZZ7)+3,"")</f>
        <v/>
      </c>
      <c r="BAB7" s="321" t="str">
        <f t="shared" ref="BAB7" si="2518">IF(AZI7&lt;&gt;"",IF(BAA7=4,AZI7,AZI8),"")</f>
        <v/>
      </c>
      <c r="BAC7" s="321" t="str">
        <f t="shared" ref="BAC7" ca="1" si="2519">IF(BAB7&lt;&gt;"",BAB7,IF(AZH7&lt;&gt;"",AZH7,IF(AYN7&lt;&gt;"",AYN7,IF(AXT7&lt;&gt;"",AXT7,AWT7))))</f>
        <v>Switzerland</v>
      </c>
      <c r="BAD7" s="321">
        <v>4</v>
      </c>
      <c r="BAE7" s="321">
        <v>5</v>
      </c>
      <c r="BAF7" s="321" t="str">
        <f t="shared" si="130"/>
        <v>Serbia</v>
      </c>
      <c r="BAG7" s="324">
        <f ca="1">IF(OFFSET('Player Game Board'!P14,0,BAG1)&lt;&gt;"",OFFSET('Player Game Board'!P14,0,BAG1),0)</f>
        <v>1</v>
      </c>
      <c r="BAH7" s="324">
        <f ca="1">IF(OFFSET('Player Game Board'!Q14,0,BAG1)&lt;&gt;"",OFFSET('Player Game Board'!Q14,0,BAG1),0)</f>
        <v>4</v>
      </c>
      <c r="BAI7" s="321" t="str">
        <f t="shared" si="131"/>
        <v>England</v>
      </c>
      <c r="BAJ7" s="321" t="str">
        <f ca="1">IF(AND(OFFSET('Player Game Board'!P14,0,BAG1)&lt;&gt;"",OFFSET('Player Game Board'!Q14,0,BAG1)&lt;&gt;""),IF(BAG7&gt;BAH7,"W",IF(BAG7=BAH7,"D","L")),"")</f>
        <v>L</v>
      </c>
      <c r="BAK7" s="321" t="str">
        <f t="shared" ca="1" si="132"/>
        <v>W</v>
      </c>
      <c r="BAL7" s="321"/>
      <c r="BAM7" s="321"/>
      <c r="BAN7" s="321" t="str">
        <f t="shared" ref="BAN7" ca="1" si="2520">VLOOKUP(3,AWG31:AWH34,2,FALSE)</f>
        <v>Romania</v>
      </c>
      <c r="BAO7" s="322">
        <f t="shared" ref="BAO7" ca="1" si="2521">VLOOKUP(BAN7,AWH4:AWM40,2,FALSE)</f>
        <v>1</v>
      </c>
      <c r="BAP7" s="322">
        <f t="shared" ref="BAP7" ca="1" si="2522">VLOOKUP(BAN7,AWH4:AWM40,3,FALSE)</f>
        <v>0</v>
      </c>
      <c r="BAQ7" s="322">
        <f t="shared" ref="BAQ7" ca="1" si="2523">VLOOKUP(BAN7,AWH4:AWM40,4,FALSE)</f>
        <v>2</v>
      </c>
      <c r="BAR7" s="322">
        <f t="shared" ref="BAR7" ca="1" si="2524">VLOOKUP(BAN7,AWH4:AWM40,5,FALSE)</f>
        <v>5</v>
      </c>
      <c r="BAS7" s="322">
        <f t="shared" ref="BAS7" ca="1" si="2525">VLOOKUP(BAN7,AWH4:AWM40,6,FALSE)</f>
        <v>7</v>
      </c>
      <c r="BAT7" s="322">
        <f t="shared" ca="1" si="139"/>
        <v>998</v>
      </c>
      <c r="BAU7" s="322">
        <f t="shared" ca="1" si="140"/>
        <v>3</v>
      </c>
      <c r="BAV7" s="321">
        <f ca="1">VLOOKUP(BAN7,B4:J40,9,FALSE)</f>
        <v>46</v>
      </c>
      <c r="BAW7" s="321">
        <f t="shared" ref="BAW7" ca="1" si="2526">RANK(BAU7,BAU3:BAU8)</f>
        <v>1</v>
      </c>
      <c r="BAX7" s="321">
        <f t="shared" ref="BAX7" ca="1" si="2527">SUMPRODUCT((BAW3:BAW8=BAW7)*(BAT3:BAT8&gt;BAT7))</f>
        <v>2</v>
      </c>
      <c r="BAY7" s="321">
        <f t="shared" ref="BAY7" ca="1" si="2528">SUMPRODUCT((BAW3:BAW8=BAW7)*(BAT3:BAT8=BAT7)*(BAR3:BAR8&gt;BAR7))</f>
        <v>0</v>
      </c>
      <c r="BAZ7" s="321">
        <f t="shared" ref="BAZ7" ca="1" si="2529">SUMPRODUCT((BAW3:BAW8=BAW7)*(BAT3:BAT8=BAT7)*(BAR3:BAR8=BAR7)*(BAV3:BAV8&gt;BAV7))</f>
        <v>0</v>
      </c>
      <c r="BBA7" s="321">
        <f t="shared" ca="1" si="145"/>
        <v>3</v>
      </c>
      <c r="BBB7" s="321" t="s">
        <v>94</v>
      </c>
      <c r="BBC7" s="321">
        <v>5</v>
      </c>
      <c r="BBD7" s="321"/>
      <c r="BBE7" s="321">
        <f t="shared" ref="BBE7" ca="1" si="2530">VLOOKUP(BBF7,BFA4:BFB8,2,FALSE)</f>
        <v>4</v>
      </c>
      <c r="BBF7" s="321" t="str">
        <f t="shared" si="553"/>
        <v>Switzerland</v>
      </c>
      <c r="BBG7" s="321">
        <f t="shared" ref="BBG7" ca="1" si="2531">SUMPRODUCT((BFD3:BFD42=BBF7)*(BFH3:BFH42="W"))+SUMPRODUCT((BFG3:BFG42=BBF7)*(BFI3:BFI42="W"))</f>
        <v>0</v>
      </c>
      <c r="BBH7" s="321">
        <f t="shared" ref="BBH7" ca="1" si="2532">SUMPRODUCT((BFD3:BFD42=BBF7)*(BFH3:BFH42="D"))+SUMPRODUCT((BFG3:BFG42=BBF7)*(BFI3:BFI42="D"))</f>
        <v>0</v>
      </c>
      <c r="BBI7" s="321">
        <f t="shared" ref="BBI7" ca="1" si="2533">SUMPRODUCT((BFD3:BFD42=BBF7)*(BFH3:BFH42="L"))+SUMPRODUCT((BFG3:BFG42=BBF7)*(BFI3:BFI42="L"))</f>
        <v>0</v>
      </c>
      <c r="BBJ7" s="321">
        <f t="shared" ref="BBJ7" ca="1" si="2534">SUMIF(BFD3:BFD60,BBF7,BFE3:BFE60)+SUMIF(BFG3:BFG60,BBF7,BFF3:BFF60)</f>
        <v>0</v>
      </c>
      <c r="BBK7" s="321">
        <f t="shared" ref="BBK7" ca="1" si="2535">SUMIF(BFG3:BFG60,BBF7,BFE3:BFE60)+SUMIF(BFD3:BFD60,BBF7,BFF3:BFF60)</f>
        <v>0</v>
      </c>
      <c r="BBL7" s="321">
        <f t="shared" ca="1" si="559"/>
        <v>1000</v>
      </c>
      <c r="BBM7" s="321">
        <f t="shared" ca="1" si="560"/>
        <v>0</v>
      </c>
      <c r="BBN7" s="321">
        <f t="shared" si="1110"/>
        <v>34</v>
      </c>
      <c r="BBO7" s="321">
        <f t="shared" ref="BBO7" ca="1" si="2536">IF(COUNTIF(BBM4:BBM8,4)&lt;&gt;4,RANK(BBM7,BBM4:BBM8),BBM47)</f>
        <v>1</v>
      </c>
      <c r="BBP7" s="321"/>
      <c r="BBQ7" s="321">
        <f t="shared" ref="BBQ7" ca="1" si="2537">SUMPRODUCT((BBO4:BBO7=BBO7)*(BBN4:BBN7&lt;BBN7))+BBO7</f>
        <v>1</v>
      </c>
      <c r="BBR7" s="321" t="str">
        <f t="shared" ref="BBR7" ca="1" si="2538">INDEX(BBF4:BBF8,MATCH(4,BBQ4:BBQ8,0),0)</f>
        <v>Germany</v>
      </c>
      <c r="BBS7" s="321">
        <f t="shared" ref="BBS7" ca="1" si="2539">INDEX(BBO4:BBO8,MATCH(BBR7,BBF4:BBF8,0),0)</f>
        <v>1</v>
      </c>
      <c r="BBT7" s="321" t="str">
        <f t="shared" ca="1" si="1772"/>
        <v>Germany</v>
      </c>
      <c r="BBU7" s="321" t="str">
        <f t="shared" ca="1" si="1773"/>
        <v/>
      </c>
      <c r="BBV7" s="321"/>
      <c r="BBW7" s="321"/>
      <c r="BBX7" s="321"/>
      <c r="BBY7" s="321" t="str">
        <f t="shared" ca="1" si="569"/>
        <v>Germany</v>
      </c>
      <c r="BBZ7" s="321">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21">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21">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21">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21">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21">
        <f t="shared" ca="1" si="575"/>
        <v>1000</v>
      </c>
      <c r="BCF7" s="321">
        <f t="shared" ca="1" si="576"/>
        <v>0</v>
      </c>
      <c r="BCG7" s="321">
        <f t="shared" ref="BCG7" ca="1" si="2545">IF(BBY7&lt;&gt;"",VLOOKUP(BBY7,BBF4:BBL40,7,FALSE),"")</f>
        <v>1000</v>
      </c>
      <c r="BCH7" s="321">
        <f t="shared" ref="BCH7" ca="1" si="2546">IF(BBY7&lt;&gt;"",VLOOKUP(BBY7,BBF4:BBL40,5,FALSE),"")</f>
        <v>0</v>
      </c>
      <c r="BCI7" s="321">
        <f t="shared" ref="BCI7" ca="1" si="2547">IF(BBY7&lt;&gt;"",VLOOKUP(BBY7,BBF4:BBN40,9,FALSE),"")</f>
        <v>54</v>
      </c>
      <c r="BCJ7" s="321">
        <f t="shared" ca="1" si="580"/>
        <v>0</v>
      </c>
      <c r="BCK7" s="321">
        <f t="shared" ref="BCK7" ca="1" si="2548">IF(BBY7&lt;&gt;"",RANK(BCJ7,BCJ4:BCJ8),"")</f>
        <v>1</v>
      </c>
      <c r="BCL7" s="321">
        <f t="shared" ref="BCL7" ca="1" si="2549">IF(BBY7&lt;&gt;"",SUMPRODUCT((BCJ4:BCJ8=BCJ7)*(BCE4:BCE8&gt;BCE7)),"")</f>
        <v>0</v>
      </c>
      <c r="BCM7" s="321">
        <f t="shared" ref="BCM7" ca="1" si="2550">IF(BBY7&lt;&gt;"",SUMPRODUCT((BCJ4:BCJ8=BCJ7)*(BCE4:BCE8=BCE7)*(BCC4:BCC8&gt;BCC7)),"")</f>
        <v>0</v>
      </c>
      <c r="BCN7" s="321">
        <f t="shared" ref="BCN7" ca="1" si="2551">IF(BBY7&lt;&gt;"",SUMPRODUCT((BCJ4:BCJ8=BCJ7)*(BCE4:BCE8=BCE7)*(BCC4:BCC8=BCC7)*(BCG4:BCG8&gt;BCG7)),"")</f>
        <v>0</v>
      </c>
      <c r="BCO7" s="321">
        <f t="shared" ref="BCO7" ca="1" si="2552">IF(BBY7&lt;&gt;"",SUMPRODUCT((BCJ4:BCJ8=BCJ7)*(BCE4:BCE8=BCE7)*(BCC4:BCC8=BCC7)*(BCG4:BCG8=BCG7)*(BCH4:BCH8&gt;BCH7)),"")</f>
        <v>0</v>
      </c>
      <c r="BCP7" s="321">
        <f t="shared" ref="BCP7" ca="1" si="2553">IF(BBY7&lt;&gt;"",SUMPRODUCT((BCJ4:BCJ8=BCJ7)*(BCE4:BCE8=BCE7)*(BCC4:BCC8=BCC7)*(BCG4:BCG8=BCG7)*(BCH4:BCH8=BCH7)*(BCI4:BCI8&gt;BCI7)),"")</f>
        <v>0</v>
      </c>
      <c r="BCQ7" s="321">
        <f ca="1">IF(BBY7&lt;&gt;"",IF(BCQ47&lt;&gt;"",IF(BBX43=3,BCQ47,BCQ47+BBX43),SUM(BCK7:BCP7)),"")</f>
        <v>1</v>
      </c>
      <c r="BCR7" s="321" t="str">
        <f t="shared" ref="BCR7" ca="1" si="2554">IF(BBY7&lt;&gt;"",INDEX(BBY4:BBY8,MATCH(4,BCQ4:BCQ8,0),0),"")</f>
        <v>Switzerland</v>
      </c>
      <c r="BCS7" s="321" t="str">
        <f t="shared" ca="1" si="1134"/>
        <v/>
      </c>
      <c r="BCT7" s="321">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21">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21">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21">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21">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21">
        <f t="shared" ca="1" si="1140"/>
        <v>1000</v>
      </c>
      <c r="BCZ7" s="321" t="str">
        <f t="shared" ca="1" si="1141"/>
        <v/>
      </c>
      <c r="BDA7" s="321" t="str">
        <f t="shared" ref="BDA7" ca="1" si="2560">IF(BCS7&lt;&gt;"",VLOOKUP(BCS7,BBF4:BBL40,7,FALSE),"")</f>
        <v/>
      </c>
      <c r="BDB7" s="321" t="str">
        <f t="shared" ref="BDB7" ca="1" si="2561">IF(BCS7&lt;&gt;"",VLOOKUP(BCS7,BBF4:BBL40,5,FALSE),"")</f>
        <v/>
      </c>
      <c r="BDC7" s="321" t="str">
        <f t="shared" ref="BDC7" ca="1" si="2562">IF(BCS7&lt;&gt;"",VLOOKUP(BCS7,BBF4:BBN40,9,FALSE),"")</f>
        <v/>
      </c>
      <c r="BDD7" s="321" t="str">
        <f t="shared" ca="1" si="1145"/>
        <v/>
      </c>
      <c r="BDE7" s="321" t="str">
        <f t="shared" ref="BDE7" ca="1" si="2563">IF(BCS7&lt;&gt;"",RANK(BDD7,BDD4:BDD8),"")</f>
        <v/>
      </c>
      <c r="BDF7" s="321" t="str">
        <f t="shared" ref="BDF7" ca="1" si="2564">IF(BCS7&lt;&gt;"",SUMPRODUCT((BDD4:BDD8=BDD7)*(BCY4:BCY8&gt;BCY7)),"")</f>
        <v/>
      </c>
      <c r="BDG7" s="321" t="str">
        <f t="shared" ref="BDG7" ca="1" si="2565">IF(BCS7&lt;&gt;"",SUMPRODUCT((BDD4:BDD8=BDD7)*(BCY4:BCY8=BCY7)*(BCW4:BCW8&gt;BCW7)),"")</f>
        <v/>
      </c>
      <c r="BDH7" s="321" t="str">
        <f t="shared" ref="BDH7" ca="1" si="2566">IF(BCS7&lt;&gt;"",SUMPRODUCT((BDD4:BDD8=BDD7)*(BCY4:BCY8=BCY7)*(BCW4:BCW8=BCW7)*(BDA4:BDA8&gt;BDA7)),"")</f>
        <v/>
      </c>
      <c r="BDI7" s="321" t="str">
        <f t="shared" ref="BDI7" ca="1" si="2567">IF(BCS7&lt;&gt;"",SUMPRODUCT((BDD4:BDD8=BDD7)*(BCY4:BCY8=BCY7)*(BCW4:BCW8=BCW7)*(BDA4:BDA8=BDA7)*(BDB4:BDB8&gt;BDB7)),"")</f>
        <v/>
      </c>
      <c r="BDJ7" s="321" t="str">
        <f t="shared" ref="BDJ7" ca="1" si="2568">IF(BCS7&lt;&gt;"",SUMPRODUCT((BDD4:BDD8=BDD7)*(BCY4:BCY8=BCY7)*(BCW4:BCW8=BCW7)*(BDA4:BDA8=BDA7)*(BDB4:BDB8=BDB7)*(BDC4:BDC8&gt;BDC7)),"")</f>
        <v/>
      </c>
      <c r="BDK7" s="321" t="str">
        <f ca="1">IF(BCS7&lt;&gt;"",IF(BDK47&lt;&gt;"",IF(BCR43=3,BDK47,BDK47+BCR43),SUM(BDE7:BDJ7)+1),"")</f>
        <v/>
      </c>
      <c r="BDL7" s="321" t="str">
        <f t="shared" ref="BDL7" ca="1" si="2569">IF(BCS7&lt;&gt;"",INDEX(BCS5:BCS8,MATCH(4,BDK5:BDK8,0),0),"")</f>
        <v/>
      </c>
      <c r="BDM7" s="321" t="str">
        <f t="shared" ca="1" si="1805"/>
        <v/>
      </c>
      <c r="BDN7" s="321">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21">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21">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21">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21">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21">
        <f t="shared" ca="1" si="1811"/>
        <v>1000</v>
      </c>
      <c r="BDT7" s="321" t="str">
        <f t="shared" ca="1" si="1812"/>
        <v/>
      </c>
      <c r="BDU7" s="321" t="str">
        <f t="shared" ref="BDU7" ca="1" si="2575">IF(BDM7&lt;&gt;"",VLOOKUP(BDM7,BBF4:BBL40,7,FALSE),"")</f>
        <v/>
      </c>
      <c r="BDV7" s="321" t="str">
        <f t="shared" ref="BDV7" ca="1" si="2576">IF(BDM7&lt;&gt;"",VLOOKUP(BDM7,BBF4:BBL40,5,FALSE),"")</f>
        <v/>
      </c>
      <c r="BDW7" s="321" t="str">
        <f t="shared" ref="BDW7" ca="1" si="2577">IF(BDM7&lt;&gt;"",VLOOKUP(BDM7,BBF4:BBN40,9,FALSE),"")</f>
        <v/>
      </c>
      <c r="BDX7" s="321" t="str">
        <f t="shared" ca="1" si="1816"/>
        <v/>
      </c>
      <c r="BDY7" s="321" t="str">
        <f t="shared" ref="BDY7" ca="1" si="2578">IF(BDM7&lt;&gt;"",RANK(BDX7,BDX4:BDX8),"")</f>
        <v/>
      </c>
      <c r="BDZ7" s="321" t="str">
        <f t="shared" ref="BDZ7" ca="1" si="2579">IF(BDM7&lt;&gt;"",SUMPRODUCT((BDX4:BDX8=BDX7)*(BDS4:BDS8&gt;BDS7)),"")</f>
        <v/>
      </c>
      <c r="BEA7" s="321" t="str">
        <f t="shared" ref="BEA7" ca="1" si="2580">IF(BDM7&lt;&gt;"",SUMPRODUCT((BDX4:BDX8=BDX7)*(BDS4:BDS8=BDS7)*(BDQ4:BDQ8&gt;BDQ7)),"")</f>
        <v/>
      </c>
      <c r="BEB7" s="321" t="str">
        <f t="shared" ref="BEB7" ca="1" si="2581">IF(BDM7&lt;&gt;"",SUMPRODUCT((BDX4:BDX8=BDX7)*(BDS4:BDS8=BDS7)*(BDQ4:BDQ8=BDQ7)*(BDU4:BDU8&gt;BDU7)),"")</f>
        <v/>
      </c>
      <c r="BEC7" s="321" t="str">
        <f t="shared" ref="BEC7" ca="1" si="2582">IF(BDM7&lt;&gt;"",SUMPRODUCT((BDX4:BDX8=BDX7)*(BDS4:BDS8=BDS7)*(BDQ4:BDQ8=BDQ7)*(BDU4:BDU8=BDU7)*(BDV4:BDV8&gt;BDV7)),"")</f>
        <v/>
      </c>
      <c r="BED7" s="321" t="str">
        <f t="shared" ref="BED7" ca="1" si="2583">IF(BDM7&lt;&gt;"",SUMPRODUCT((BDX4:BDX8=BDX7)*(BDS4:BDS8=BDS7)*(BDQ4:BDQ8=BDQ7)*(BDU4:BDU8=BDU7)*(BDV4:BDV8=BDV7)*(BDW4:BDW8&gt;BDW7)),"")</f>
        <v/>
      </c>
      <c r="BEE7" s="321" t="str">
        <f t="shared" ca="1" si="1823"/>
        <v/>
      </c>
      <c r="BEF7" s="321" t="str">
        <f t="shared" ref="BEF7" ca="1" si="2584">IF(BDM7&lt;&gt;"",INDEX(BDM6:BDM8,MATCH(4,BEE6:BEE8,0),0),"")</f>
        <v/>
      </c>
      <c r="BEG7" s="321" t="str">
        <f t="shared" ref="BEG7" si="2585">IF(BBW4&lt;&gt;"",BBW4,"")</f>
        <v/>
      </c>
      <c r="BEH7" s="321">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21">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21">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21">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21">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21">
        <f t="shared" ref="BEM7" ca="1" si="2591">BEK7-BEL7+1000</f>
        <v>1000</v>
      </c>
      <c r="BEN7" s="321" t="str">
        <f t="shared" ref="BEN7" si="2592">IF(BEG7&lt;&gt;"",BEH7*3+BEI7*1,"")</f>
        <v/>
      </c>
      <c r="BEO7" s="321" t="str">
        <f t="shared" ref="BEO7" si="2593">IF(BEG7&lt;&gt;"",VLOOKUP(BEG7,BBF4:BBL40,7,FALSE),"")</f>
        <v/>
      </c>
      <c r="BEP7" s="321" t="str">
        <f t="shared" ref="BEP7" si="2594">IF(BEG7&lt;&gt;"",VLOOKUP(BEG7,BBF4:BBL40,5,FALSE),"")</f>
        <v/>
      </c>
      <c r="BEQ7" s="321" t="str">
        <f t="shared" ref="BEQ7" si="2595">IF(BEG7&lt;&gt;"",VLOOKUP(BEG7,BBF4:BBN40,9,FALSE),"")</f>
        <v/>
      </c>
      <c r="BER7" s="321" t="str">
        <f t="shared" ref="BER7" si="2596">BEN7</f>
        <v/>
      </c>
      <c r="BES7" s="321" t="str">
        <f t="shared" ref="BES7" si="2597">IF(BEG7&lt;&gt;"",RANK(BER7,BER4:BER8),"")</f>
        <v/>
      </c>
      <c r="BET7" s="321" t="str">
        <f t="shared" ref="BET7" si="2598">IF(BEG7&lt;&gt;"",SUMPRODUCT((BER4:BER8=BER7)*(BEM4:BEM8&gt;BEM7)),"")</f>
        <v/>
      </c>
      <c r="BEU7" s="321" t="str">
        <f t="shared" ref="BEU7" si="2599">IF(BEG7&lt;&gt;"",SUMPRODUCT((BER4:BER8=BER7)*(BEM4:BEM8=BEM7)*(BEK4:BEK8&gt;BEK7)),"")</f>
        <v/>
      </c>
      <c r="BEV7" s="321" t="str">
        <f t="shared" ref="BEV7" si="2600">IF(BEG7&lt;&gt;"",SUMPRODUCT((BER4:BER8=BER7)*(BEM4:BEM8=BEM7)*(BEK4:BEK8=BEK7)*(BEO4:BEO8&gt;BEO7)),"")</f>
        <v/>
      </c>
      <c r="BEW7" s="321" t="str">
        <f t="shared" ref="BEW7" si="2601">IF(BEG7&lt;&gt;"",SUMPRODUCT((BER4:BER8=BER7)*(BEM4:BEM8=BEM7)*(BEK4:BEK8=BEK7)*(BEO4:BEO8=BEO7)*(BEP4:BEP8&gt;BEP7)),"")</f>
        <v/>
      </c>
      <c r="BEX7" s="321" t="str">
        <f t="shared" ref="BEX7" si="2602">IF(BEG7&lt;&gt;"",SUMPRODUCT((BER4:BER8=BER7)*(BEM4:BEM8=BEM7)*(BEK4:BEK8=BEK7)*(BEO4:BEO8=BEO7)*(BEP4:BEP8=BEP7)*(BEQ4:BEQ8&gt;BEQ7)),"")</f>
        <v/>
      </c>
      <c r="BEY7" s="321" t="str">
        <f t="shared" ref="BEY7" si="2603">IF(BEG7&lt;&gt;"",SUM(BES7:BEX7)+3,"")</f>
        <v/>
      </c>
      <c r="BEZ7" s="321" t="str">
        <f t="shared" ref="BEZ7" si="2604">IF(BEG7&lt;&gt;"",IF(BEY7=4,BEG7,BEG8),"")</f>
        <v/>
      </c>
      <c r="BFA7" s="321" t="str">
        <f t="shared" ref="BFA7" ca="1" si="2605">IF(BEZ7&lt;&gt;"",BEZ7,IF(BEF7&lt;&gt;"",BEF7,IF(BDL7&lt;&gt;"",BDL7,IF(BCR7&lt;&gt;"",BCR7,BBR7))))</f>
        <v>Switzerland</v>
      </c>
      <c r="BFB7" s="321">
        <v>4</v>
      </c>
      <c r="BFC7" s="321">
        <v>5</v>
      </c>
      <c r="BFD7" s="321" t="str">
        <f t="shared" si="146"/>
        <v>Serbia</v>
      </c>
      <c r="BFE7" s="324">
        <f ca="1">IF(OFFSET('Player Game Board'!P14,0,BFE1)&lt;&gt;"",OFFSET('Player Game Board'!P14,0,BFE1),0)</f>
        <v>0</v>
      </c>
      <c r="BFF7" s="324">
        <f ca="1">IF(OFFSET('Player Game Board'!Q14,0,BFE1)&lt;&gt;"",OFFSET('Player Game Board'!Q14,0,BFE1),0)</f>
        <v>0</v>
      </c>
      <c r="BFG7" s="321" t="str">
        <f t="shared" si="147"/>
        <v>England</v>
      </c>
      <c r="BFH7" s="321" t="str">
        <f ca="1">IF(AND(OFFSET('Player Game Board'!P14,0,BFE1)&lt;&gt;"",OFFSET('Player Game Board'!Q14,0,BFE1)&lt;&gt;""),IF(BFE7&gt;BFF7,"W",IF(BFE7=BFF7,"D","L")),"")</f>
        <v/>
      </c>
      <c r="BFI7" s="321" t="str">
        <f t="shared" ca="1" si="148"/>
        <v/>
      </c>
      <c r="BFJ7" s="321"/>
      <c r="BFK7" s="321"/>
      <c r="BFL7" s="321" t="str">
        <f t="shared" ref="BFL7" ca="1" si="2606">VLOOKUP(3,BBE31:BBF34,2,FALSE)</f>
        <v>Slovakia</v>
      </c>
      <c r="BFM7" s="322">
        <f t="shared" ref="BFM7" ca="1" si="2607">VLOOKUP(BFL7,BBF4:BBK40,2,FALSE)</f>
        <v>0</v>
      </c>
      <c r="BFN7" s="322">
        <f t="shared" ref="BFN7" ca="1" si="2608">VLOOKUP(BFL7,BBF4:BBK40,3,FALSE)</f>
        <v>0</v>
      </c>
      <c r="BFO7" s="322">
        <f t="shared" ref="BFO7" ca="1" si="2609">VLOOKUP(BFL7,BBF4:BBK40,4,FALSE)</f>
        <v>0</v>
      </c>
      <c r="BFP7" s="322">
        <f t="shared" ref="BFP7" ca="1" si="2610">VLOOKUP(BFL7,BBF4:BBK40,5,FALSE)</f>
        <v>0</v>
      </c>
      <c r="BFQ7" s="322">
        <f t="shared" ref="BFQ7" ca="1" si="2611">VLOOKUP(BFL7,BBF4:BBK40,6,FALSE)</f>
        <v>0</v>
      </c>
      <c r="BFR7" s="322">
        <f t="shared" ca="1" si="155"/>
        <v>1000</v>
      </c>
      <c r="BFS7" s="322">
        <f t="shared" ca="1" si="156"/>
        <v>0</v>
      </c>
      <c r="BFT7" s="321">
        <f ca="1">VLOOKUP(BFL7,B4:J40,9,FALSE)</f>
        <v>38</v>
      </c>
      <c r="BFU7" s="321">
        <f t="shared" ref="BFU7" ca="1" si="2612">RANK(BFS7,BFS3:BFS8)</f>
        <v>1</v>
      </c>
      <c r="BFV7" s="321">
        <f t="shared" ref="BFV7" ca="1" si="2613">SUMPRODUCT((BFU3:BFU8=BFU7)*(BFR3:BFR8&gt;BFR7))</f>
        <v>0</v>
      </c>
      <c r="BFW7" s="321">
        <f t="shared" ref="BFW7" ca="1" si="2614">SUMPRODUCT((BFU3:BFU8=BFU7)*(BFR3:BFR8=BFR7)*(BFP3:BFP8&gt;BFP7))</f>
        <v>0</v>
      </c>
      <c r="BFX7" s="321">
        <f t="shared" ref="BFX7" ca="1" si="2615">SUMPRODUCT((BFU3:BFU8=BFU7)*(BFR3:BFR8=BFR7)*(BFP3:BFP8=BFP7)*(BFT3:BFT8&gt;BFT7))</f>
        <v>4</v>
      </c>
      <c r="BFY7" s="321">
        <f t="shared" ca="1" si="161"/>
        <v>5</v>
      </c>
      <c r="BFZ7" s="321" t="s">
        <v>94</v>
      </c>
      <c r="BGA7" s="321">
        <v>5</v>
      </c>
      <c r="BGB7" s="321"/>
    </row>
    <row r="8" spans="1:1536" ht="13.8" x14ac:dyDescent="0.3">
      <c r="A8" s="321"/>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321"/>
      <c r="CJ8" s="321"/>
      <c r="CK8" s="321"/>
      <c r="CL8" s="321"/>
      <c r="CM8" s="321"/>
      <c r="CN8" s="321"/>
      <c r="CO8" s="321"/>
      <c r="CP8" s="321"/>
      <c r="CQ8" s="321"/>
      <c r="CR8" s="321"/>
      <c r="CS8" s="321"/>
      <c r="CT8" s="321"/>
      <c r="CU8" s="321"/>
      <c r="CV8" s="321"/>
      <c r="CW8" s="321"/>
      <c r="CX8" s="321"/>
      <c r="CY8" s="321">
        <v>6</v>
      </c>
      <c r="CZ8" s="321" t="str">
        <f>Matches!G13</f>
        <v>Slovenia</v>
      </c>
      <c r="DA8" s="321">
        <f>IF(AND(Matches!H13&lt;&gt;"",Matches!I13&lt;&gt;""),Matches!H13,0)</f>
        <v>1</v>
      </c>
      <c r="DB8" s="321">
        <f>IF(AND(Matches!I13&lt;&gt;"",Matches!H13&lt;&gt;""),Matches!I13,0)</f>
        <v>1</v>
      </c>
      <c r="DC8" s="321" t="str">
        <f>Matches!J13</f>
        <v>Denmark</v>
      </c>
      <c r="DD8" s="321" t="str">
        <f>IF(AND(Matches!H13&lt;&gt;"",Matches!I13&lt;&gt;""),IF(DA8&gt;DB8,"W",IF(DA8=DB8,"D","L")),"")</f>
        <v>D</v>
      </c>
      <c r="DE8" s="321" t="str">
        <f t="shared" si="162"/>
        <v>D</v>
      </c>
      <c r="DF8" s="321"/>
      <c r="DG8" s="321"/>
      <c r="DH8" s="321" t="str">
        <f>Matches!P34</f>
        <v>Georgia</v>
      </c>
      <c r="DI8" s="322">
        <f>Matches!U34</f>
        <v>1</v>
      </c>
      <c r="DJ8" s="322">
        <f>Matches!V34</f>
        <v>1</v>
      </c>
      <c r="DK8" s="322">
        <f>Matches!W34</f>
        <v>1</v>
      </c>
      <c r="DL8" s="322">
        <f>Matches!X34</f>
        <v>4</v>
      </c>
      <c r="DM8" s="322">
        <f>Matches!Z34</f>
        <v>4</v>
      </c>
      <c r="DN8" s="322">
        <f>Matches!AA34</f>
        <v>0</v>
      </c>
      <c r="DO8" s="322">
        <f>Matches!AB34</f>
        <v>4</v>
      </c>
      <c r="DP8" s="321">
        <f>VLOOKUP(DH8,B4:J40,9,FALSE)</f>
        <v>0</v>
      </c>
      <c r="DQ8" s="321">
        <f>RANK(DO8,DO3:DO8)</f>
        <v>1</v>
      </c>
      <c r="DR8" s="321">
        <f>SUMPRODUCT((DQ3:DQ8=DQ8)*(DN3:DN8&gt;DN8))</f>
        <v>0</v>
      </c>
      <c r="DS8" s="321">
        <f>SUMPRODUCT((DQ3:DQ8=DQ8)*(DN3:DN8=DN8)*(DL3:DL8&gt;DL8))</f>
        <v>0</v>
      </c>
      <c r="DT8" s="321">
        <f>SUMPRODUCT((DQ3:DQ8=DQ8)*(DN3:DN8=DN8)*(DL3:DL8=DL8)*(DP3:DP8&gt;DP8))</f>
        <v>1</v>
      </c>
      <c r="DU8" s="321">
        <f t="shared" si="163"/>
        <v>2</v>
      </c>
      <c r="DV8" s="321" t="s">
        <v>95</v>
      </c>
      <c r="DW8" s="321">
        <v>6</v>
      </c>
      <c r="DX8" s="321"/>
      <c r="DY8" s="321"/>
      <c r="DZ8" s="321"/>
      <c r="EA8" s="321"/>
      <c r="EB8" s="321"/>
      <c r="EC8" s="321"/>
      <c r="ED8" s="321"/>
      <c r="EE8" s="321"/>
      <c r="EF8" s="321"/>
      <c r="EG8" s="321"/>
      <c r="EH8" s="321"/>
      <c r="EI8" s="321"/>
      <c r="EJ8" s="321"/>
      <c r="EK8" s="321"/>
      <c r="EL8" s="321"/>
      <c r="EM8" s="321"/>
      <c r="EN8" s="321"/>
      <c r="EO8" s="321"/>
      <c r="EP8" s="321"/>
      <c r="EQ8" s="321"/>
      <c r="ER8" s="321"/>
      <c r="ES8" s="321"/>
      <c r="ET8" s="321"/>
      <c r="EU8" s="321"/>
      <c r="EV8" s="321"/>
      <c r="EW8" s="321"/>
      <c r="EX8" s="321"/>
      <c r="EY8" s="321"/>
      <c r="EZ8" s="321"/>
      <c r="FA8" s="321"/>
      <c r="FB8" s="321"/>
      <c r="FC8" s="321"/>
      <c r="FD8" s="321"/>
      <c r="FE8" s="321"/>
      <c r="FF8" s="321"/>
      <c r="FG8" s="321"/>
      <c r="FH8" s="321"/>
      <c r="FI8" s="321"/>
      <c r="FJ8" s="321"/>
      <c r="FK8" s="321"/>
      <c r="FL8" s="321"/>
      <c r="FM8" s="321"/>
      <c r="FN8" s="321"/>
      <c r="FO8" s="321"/>
      <c r="FP8" s="321"/>
      <c r="FQ8" s="321"/>
      <c r="FR8" s="321"/>
      <c r="FS8" s="321"/>
      <c r="FT8" s="321"/>
      <c r="FU8" s="321"/>
      <c r="FV8" s="321"/>
      <c r="FW8" s="321"/>
      <c r="FX8" s="321"/>
      <c r="FY8" s="321"/>
      <c r="FZ8" s="321"/>
      <c r="GA8" s="321"/>
      <c r="GB8" s="321"/>
      <c r="GC8" s="321"/>
      <c r="GD8" s="321"/>
      <c r="GE8" s="321"/>
      <c r="GF8" s="321"/>
      <c r="GG8" s="321"/>
      <c r="GH8" s="321"/>
      <c r="GI8" s="321"/>
      <c r="GJ8" s="321"/>
      <c r="GK8" s="321"/>
      <c r="GL8" s="321"/>
      <c r="GM8" s="321"/>
      <c r="GN8" s="321"/>
      <c r="GO8" s="321"/>
      <c r="GP8" s="321"/>
      <c r="GQ8" s="321"/>
      <c r="GR8" s="321"/>
      <c r="GS8" s="321"/>
      <c r="GT8" s="321"/>
      <c r="GU8" s="321"/>
      <c r="GV8" s="321"/>
      <c r="GW8" s="321"/>
      <c r="GX8" s="321"/>
      <c r="GY8" s="321"/>
      <c r="GZ8" s="321"/>
      <c r="HA8" s="321"/>
      <c r="HB8" s="321"/>
      <c r="HC8" s="321"/>
      <c r="HD8" s="321"/>
      <c r="HE8" s="321"/>
      <c r="HF8" s="321"/>
      <c r="HG8" s="321"/>
      <c r="HH8" s="321"/>
      <c r="HI8" s="321"/>
      <c r="HJ8" s="321"/>
      <c r="HK8" s="321"/>
      <c r="HL8" s="321"/>
      <c r="HM8" s="321"/>
      <c r="HN8" s="321"/>
      <c r="HO8" s="321"/>
      <c r="HP8" s="321"/>
      <c r="HQ8" s="321"/>
      <c r="HR8" s="321"/>
      <c r="HS8" s="321"/>
      <c r="HT8" s="321"/>
      <c r="HU8" s="321"/>
      <c r="HV8" s="321"/>
      <c r="HW8" s="321">
        <v>6</v>
      </c>
      <c r="HX8" s="321" t="str">
        <f t="shared" si="164"/>
        <v>Slovenia</v>
      </c>
      <c r="HY8" s="324">
        <f ca="1">IF(OFFSET('Player Game Board'!P15,0,HY1)&lt;&gt;"",OFFSET('Player Game Board'!P15,0,HY1),0)</f>
        <v>0</v>
      </c>
      <c r="HZ8" s="324">
        <f ca="1">IF(OFFSET('Player Game Board'!Q15,0,HY1)&lt;&gt;"",OFFSET('Player Game Board'!Q15,0,HY1),0)</f>
        <v>2</v>
      </c>
      <c r="IA8" s="321" t="str">
        <f t="shared" si="165"/>
        <v>Denmark</v>
      </c>
      <c r="IB8" s="321" t="str">
        <f ca="1">IF(AND(OFFSET('Player Game Board'!P15,0,HY1)&lt;&gt;"",OFFSET('Player Game Board'!Q15,0,HY1)&lt;&gt;""),IF(HY8&gt;HZ8,"W",IF(HY8=HZ8,"D","L")),"")</f>
        <v>L</v>
      </c>
      <c r="IC8" s="321" t="str">
        <f t="shared" ca="1" si="166"/>
        <v>W</v>
      </c>
      <c r="ID8" s="321"/>
      <c r="IE8" s="321"/>
      <c r="IF8" s="321" t="str">
        <f ca="1">VLOOKUP(3,DY37:DZ40,2,FALSE)</f>
        <v>Czechia</v>
      </c>
      <c r="IG8" s="322">
        <f ca="1">VLOOKUP(IF8,DZ4:EE40,2,FALSE)</f>
        <v>1</v>
      </c>
      <c r="IH8" s="322">
        <f ca="1">VLOOKUP(IF8,DZ4:EE40,3,FALSE)</f>
        <v>1</v>
      </c>
      <c r="II8" s="322">
        <f ca="1">VLOOKUP(IF8,DZ4:EE40,4,FALSE)</f>
        <v>1</v>
      </c>
      <c r="IJ8" s="322">
        <f ca="1">VLOOKUP(IF8,DZ4:EE40,5,FALSE)</f>
        <v>4</v>
      </c>
      <c r="IK8" s="322">
        <f ca="1">VLOOKUP(IF8,DZ4:EE40,6,FALSE)</f>
        <v>3</v>
      </c>
      <c r="IL8" s="322">
        <f t="shared" ca="1" si="167"/>
        <v>1001</v>
      </c>
      <c r="IM8" s="322">
        <f t="shared" ca="1" si="168"/>
        <v>4</v>
      </c>
      <c r="IN8" s="321">
        <f ca="1">VLOOKUP(IF8,B4:J40,9,FALSE)</f>
        <v>37</v>
      </c>
      <c r="IO8" s="321">
        <f ca="1">RANK(IM8,IM3:IM8)</f>
        <v>1</v>
      </c>
      <c r="IP8" s="321">
        <f ca="1">SUMPRODUCT((IO3:IO8=IO8)*(IL3:IL8&gt;IL8))</f>
        <v>0</v>
      </c>
      <c r="IQ8" s="321">
        <f ca="1">SUMPRODUCT((IO3:IO8=IO8)*(IL3:IL8=IL8)*(IJ3:IJ8&gt;IJ8))</f>
        <v>0</v>
      </c>
      <c r="IR8" s="321">
        <f ca="1">SUMPRODUCT((IO3:IO8=IO8)*(IL3:IL8=IL8)*(IJ3:IJ8=IJ8)*(IN3:IN8&gt;IN8))</f>
        <v>1</v>
      </c>
      <c r="IS8" s="321">
        <f t="shared" ca="1" si="169"/>
        <v>2</v>
      </c>
      <c r="IT8" s="321" t="s">
        <v>95</v>
      </c>
      <c r="IU8" s="321">
        <v>6</v>
      </c>
      <c r="IV8" s="321"/>
      <c r="IW8" s="321"/>
      <c r="IX8" s="321"/>
      <c r="IY8" s="321"/>
      <c r="IZ8" s="321"/>
      <c r="JA8" s="321"/>
      <c r="JB8" s="321"/>
      <c r="JC8" s="321"/>
      <c r="JD8" s="321"/>
      <c r="JE8" s="321"/>
      <c r="JF8" s="321"/>
      <c r="JG8" s="321"/>
      <c r="JH8" s="321"/>
      <c r="JI8" s="321"/>
      <c r="JJ8" s="321"/>
      <c r="JK8" s="321"/>
      <c r="JL8" s="321"/>
      <c r="JM8" s="321"/>
      <c r="JN8" s="321"/>
      <c r="JO8" s="321"/>
      <c r="JP8" s="321"/>
      <c r="JQ8" s="321"/>
      <c r="JR8" s="321"/>
      <c r="JS8" s="321"/>
      <c r="JT8" s="321"/>
      <c r="JU8" s="321"/>
      <c r="JV8" s="321"/>
      <c r="JW8" s="321"/>
      <c r="JX8" s="321"/>
      <c r="JY8" s="321"/>
      <c r="JZ8" s="321"/>
      <c r="KA8" s="321"/>
      <c r="KB8" s="321"/>
      <c r="KC8" s="321"/>
      <c r="KD8" s="321"/>
      <c r="KE8" s="321"/>
      <c r="KF8" s="321"/>
      <c r="KG8" s="321"/>
      <c r="KH8" s="321"/>
      <c r="KI8" s="321"/>
      <c r="KJ8" s="321"/>
      <c r="KK8" s="321"/>
      <c r="KL8" s="321"/>
      <c r="KM8" s="321"/>
      <c r="KN8" s="321"/>
      <c r="KO8" s="321"/>
      <c r="KP8" s="321"/>
      <c r="KQ8" s="321"/>
      <c r="KR8" s="321"/>
      <c r="KS8" s="321"/>
      <c r="KT8" s="321"/>
      <c r="KU8" s="321"/>
      <c r="KV8" s="321"/>
      <c r="KW8" s="321"/>
      <c r="KX8" s="321"/>
      <c r="KY8" s="321"/>
      <c r="KZ8" s="321"/>
      <c r="LA8" s="321"/>
      <c r="LB8" s="321"/>
      <c r="LC8" s="321"/>
      <c r="LD8" s="321"/>
      <c r="LE8" s="321"/>
      <c r="LF8" s="321"/>
      <c r="LG8" s="321"/>
      <c r="LH8" s="321"/>
      <c r="LI8" s="321"/>
      <c r="LJ8" s="321"/>
      <c r="LK8" s="321"/>
      <c r="LL8" s="321"/>
      <c r="LM8" s="321"/>
      <c r="LN8" s="321"/>
      <c r="LO8" s="321"/>
      <c r="LP8" s="321"/>
      <c r="LQ8" s="321"/>
      <c r="LR8" s="321"/>
      <c r="LS8" s="321"/>
      <c r="LT8" s="321"/>
      <c r="LU8" s="321"/>
      <c r="LV8" s="321"/>
      <c r="LW8" s="321"/>
      <c r="LX8" s="321"/>
      <c r="LY8" s="321"/>
      <c r="LZ8" s="321"/>
      <c r="MA8" s="321"/>
      <c r="MB8" s="321"/>
      <c r="MC8" s="321"/>
      <c r="MD8" s="321"/>
      <c r="ME8" s="321"/>
      <c r="MF8" s="321"/>
      <c r="MG8" s="321"/>
      <c r="MH8" s="321"/>
      <c r="MI8" s="321"/>
      <c r="MJ8" s="321"/>
      <c r="MK8" s="321"/>
      <c r="ML8" s="321"/>
      <c r="MM8" s="321"/>
      <c r="MN8" s="321"/>
      <c r="MO8" s="321"/>
      <c r="MP8" s="321"/>
      <c r="MQ8" s="321"/>
      <c r="MR8" s="321"/>
      <c r="MS8" s="321"/>
      <c r="MT8" s="321"/>
      <c r="MU8" s="321">
        <v>6</v>
      </c>
      <c r="MV8" s="321" t="str">
        <f t="shared" si="170"/>
        <v>Slovenia</v>
      </c>
      <c r="MW8" s="324">
        <f ca="1">IF(OFFSET('Player Game Board'!P15,0,MW1)&lt;&gt;"",OFFSET('Player Game Board'!P15,0,MW1),0)</f>
        <v>1</v>
      </c>
      <c r="MX8" s="324">
        <f ca="1">IF(OFFSET('Player Game Board'!Q15,0,MW1)&lt;&gt;"",OFFSET('Player Game Board'!Q15,0,MW1),0)</f>
        <v>1</v>
      </c>
      <c r="MY8" s="321" t="str">
        <f t="shared" si="171"/>
        <v>Denmark</v>
      </c>
      <c r="MZ8" s="321" t="str">
        <f ca="1">IF(AND(OFFSET('Player Game Board'!P15,0,MW1)&lt;&gt;"",OFFSET('Player Game Board'!Q15,0,MW1)&lt;&gt;""),IF(MW8&gt;MX8,"W",IF(MW8=MX8,"D","L")),"")</f>
        <v>D</v>
      </c>
      <c r="NA8" s="321" t="str">
        <f t="shared" ca="1" si="172"/>
        <v>D</v>
      </c>
      <c r="NB8" s="321"/>
      <c r="NC8" s="321"/>
      <c r="ND8" s="321" t="str">
        <f ca="1">VLOOKUP(3,IW37:IX40,2,FALSE)</f>
        <v>Czechia</v>
      </c>
      <c r="NE8" s="322">
        <f ca="1">VLOOKUP(ND8,IX4:JC40,2,FALSE)</f>
        <v>0</v>
      </c>
      <c r="NF8" s="322">
        <f ca="1">VLOOKUP(ND8,IX4:JC40,3,FALSE)</f>
        <v>2</v>
      </c>
      <c r="NG8" s="322">
        <f ca="1">VLOOKUP(ND8,IX4:JC40,4,FALSE)</f>
        <v>1</v>
      </c>
      <c r="NH8" s="322">
        <f ca="1">VLOOKUP(ND8,IX4:JC40,5,FALSE)</f>
        <v>3</v>
      </c>
      <c r="NI8" s="322">
        <f ca="1">VLOOKUP(ND8,IX4:JC40,6,FALSE)</f>
        <v>4</v>
      </c>
      <c r="NJ8" s="322">
        <f t="shared" ca="1" si="173"/>
        <v>999</v>
      </c>
      <c r="NK8" s="322">
        <f t="shared" ca="1" si="174"/>
        <v>2</v>
      </c>
      <c r="NL8" s="321">
        <f ca="1">VLOOKUP(ND8,B4:J40,9,FALSE)</f>
        <v>37</v>
      </c>
      <c r="NM8" s="321">
        <f ca="1">RANK(NK8,NK3:NK8)</f>
        <v>5</v>
      </c>
      <c r="NN8" s="321">
        <f ca="1">SUMPRODUCT((NM3:NM8=NM8)*(NJ3:NJ8&gt;NJ8))</f>
        <v>0</v>
      </c>
      <c r="NO8" s="321">
        <f ca="1">SUMPRODUCT((NM3:NM8=NM8)*(NJ3:NJ8=NJ8)*(NH3:NH8&gt;NH8))</f>
        <v>0</v>
      </c>
      <c r="NP8" s="321">
        <f ca="1">SUMPRODUCT((NM3:NM8=NM8)*(NJ3:NJ8=NJ8)*(NH3:NH8=NH8)*(NL3:NL8&gt;NL8))</f>
        <v>0</v>
      </c>
      <c r="NQ8" s="321">
        <f t="shared" ca="1" si="175"/>
        <v>5</v>
      </c>
      <c r="NR8" s="321" t="s">
        <v>95</v>
      </c>
      <c r="NS8" s="321">
        <v>6</v>
      </c>
      <c r="NT8" s="321"/>
      <c r="NU8" s="321"/>
      <c r="NV8" s="321"/>
      <c r="NW8" s="321"/>
      <c r="NX8" s="321"/>
      <c r="NY8" s="321"/>
      <c r="NZ8" s="321"/>
      <c r="OA8" s="321"/>
      <c r="OB8" s="321"/>
      <c r="OC8" s="321"/>
      <c r="OD8" s="321"/>
      <c r="OE8" s="321"/>
      <c r="OF8" s="321"/>
      <c r="OG8" s="321"/>
      <c r="OH8" s="321"/>
      <c r="OI8" s="321"/>
      <c r="OJ8" s="321"/>
      <c r="OK8" s="321"/>
      <c r="OL8" s="321"/>
      <c r="OM8" s="321"/>
      <c r="ON8" s="321"/>
      <c r="OO8" s="321"/>
      <c r="OP8" s="321"/>
      <c r="OQ8" s="321"/>
      <c r="OR8" s="321"/>
      <c r="OS8" s="321"/>
      <c r="OT8" s="321"/>
      <c r="OU8" s="321"/>
      <c r="OV8" s="321"/>
      <c r="OW8" s="321"/>
      <c r="OX8" s="321"/>
      <c r="OY8" s="321"/>
      <c r="OZ8" s="321"/>
      <c r="PA8" s="321"/>
      <c r="PB8" s="321"/>
      <c r="PC8" s="321"/>
      <c r="PD8" s="321"/>
      <c r="PE8" s="321"/>
      <c r="PF8" s="321"/>
      <c r="PG8" s="321"/>
      <c r="PH8" s="321"/>
      <c r="PI8" s="321"/>
      <c r="PJ8" s="321"/>
      <c r="PK8" s="321"/>
      <c r="PL8" s="321"/>
      <c r="PM8" s="321"/>
      <c r="PN8" s="321"/>
      <c r="PO8" s="321"/>
      <c r="PP8" s="321"/>
      <c r="PQ8" s="321"/>
      <c r="PR8" s="321"/>
      <c r="PS8" s="321"/>
      <c r="PT8" s="321"/>
      <c r="PU8" s="321"/>
      <c r="PV8" s="321"/>
      <c r="PW8" s="321"/>
      <c r="PX8" s="321"/>
      <c r="PY8" s="321"/>
      <c r="PZ8" s="321"/>
      <c r="QA8" s="321"/>
      <c r="QB8" s="321"/>
      <c r="QC8" s="321"/>
      <c r="QD8" s="321"/>
      <c r="QE8" s="321"/>
      <c r="QF8" s="321"/>
      <c r="QG8" s="321"/>
      <c r="QH8" s="321"/>
      <c r="QI8" s="321"/>
      <c r="QJ8" s="321"/>
      <c r="QK8" s="321"/>
      <c r="QL8" s="321"/>
      <c r="QM8" s="321"/>
      <c r="QN8" s="321"/>
      <c r="QO8" s="321"/>
      <c r="QP8" s="321"/>
      <c r="QQ8" s="321"/>
      <c r="QR8" s="321"/>
      <c r="QS8" s="321"/>
      <c r="QT8" s="321"/>
      <c r="QU8" s="321"/>
      <c r="QV8" s="321"/>
      <c r="QW8" s="321"/>
      <c r="QX8" s="321"/>
      <c r="QY8" s="321"/>
      <c r="QZ8" s="321"/>
      <c r="RA8" s="321"/>
      <c r="RB8" s="321"/>
      <c r="RC8" s="321"/>
      <c r="RD8" s="321"/>
      <c r="RE8" s="321"/>
      <c r="RF8" s="321"/>
      <c r="RG8" s="321"/>
      <c r="RH8" s="321"/>
      <c r="RI8" s="321"/>
      <c r="RJ8" s="321"/>
      <c r="RK8" s="321"/>
      <c r="RL8" s="321"/>
      <c r="RM8" s="321"/>
      <c r="RN8" s="321"/>
      <c r="RO8" s="321"/>
      <c r="RP8" s="321"/>
      <c r="RQ8" s="321"/>
      <c r="RR8" s="321"/>
      <c r="RS8" s="321">
        <v>6</v>
      </c>
      <c r="RT8" s="321" t="str">
        <f t="shared" si="18"/>
        <v>Slovenia</v>
      </c>
      <c r="RU8" s="324">
        <f ca="1">IF(OFFSET('Player Game Board'!P15,0,RU1)&lt;&gt;"",OFFSET('Player Game Board'!P15,0,RU1),0)</f>
        <v>1</v>
      </c>
      <c r="RV8" s="324">
        <f ca="1">IF(OFFSET('Player Game Board'!Q15,0,RU1)&lt;&gt;"",OFFSET('Player Game Board'!Q15,0,RU1),0)</f>
        <v>2</v>
      </c>
      <c r="RW8" s="321" t="str">
        <f t="shared" si="19"/>
        <v>Denmark</v>
      </c>
      <c r="RX8" s="321" t="str">
        <f ca="1">IF(AND(OFFSET('Player Game Board'!P15,0,RU1)&lt;&gt;"",OFFSET('Player Game Board'!Q15,0,RU1)&lt;&gt;""),IF(RU8&gt;RV8,"W",IF(RU8=RV8,"D","L")),"")</f>
        <v>L</v>
      </c>
      <c r="RY8" s="321" t="str">
        <f t="shared" ca="1" si="20"/>
        <v>W</v>
      </c>
      <c r="RZ8" s="321"/>
      <c r="SA8" s="321"/>
      <c r="SB8" s="321" t="str">
        <f t="shared" ref="SB8" ca="1" si="2616">VLOOKUP(3,NU37:NV40,2,FALSE)</f>
        <v>Türkiye</v>
      </c>
      <c r="SC8" s="322">
        <f t="shared" ref="SC8" ca="1" si="2617">VLOOKUP(SB8,NV4:OA40,2,FALSE)</f>
        <v>1</v>
      </c>
      <c r="SD8" s="322">
        <f t="shared" ref="SD8" ca="1" si="2618">VLOOKUP(SB8,NV4:OA40,3,FALSE)</f>
        <v>0</v>
      </c>
      <c r="SE8" s="322">
        <f t="shared" ref="SE8" ca="1" si="2619">VLOOKUP(SB8,NV4:OA40,4,FALSE)</f>
        <v>2</v>
      </c>
      <c r="SF8" s="322">
        <f t="shared" ref="SF8" ca="1" si="2620">VLOOKUP(SB8,NV4:OA40,5,FALSE)</f>
        <v>2</v>
      </c>
      <c r="SG8" s="322">
        <f t="shared" ref="SG8" ca="1" si="2621">VLOOKUP(SB8,NV4:OA40,6,FALSE)</f>
        <v>3</v>
      </c>
      <c r="SH8" s="322">
        <f t="shared" ca="1" si="27"/>
        <v>999</v>
      </c>
      <c r="SI8" s="322">
        <f t="shared" ca="1" si="28"/>
        <v>3</v>
      </c>
      <c r="SJ8" s="321">
        <f ca="1">VLOOKUP(SB8,B4:J40,9,FALSE)</f>
        <v>47</v>
      </c>
      <c r="SK8" s="321">
        <f t="shared" ref="SK8" ca="1" si="2622">RANK(SI8,SI3:SI8)</f>
        <v>2</v>
      </c>
      <c r="SL8" s="321">
        <f t="shared" ref="SL8" ca="1" si="2623">SUMPRODUCT((SK3:SK8=SK8)*(SH3:SH8&gt;SH8))</f>
        <v>0</v>
      </c>
      <c r="SM8" s="321">
        <f t="shared" ref="SM8" ca="1" si="2624">SUMPRODUCT((SK3:SK8=SK8)*(SH3:SH8=SH8)*(SF3:SF8&gt;SF8))</f>
        <v>3</v>
      </c>
      <c r="SN8" s="321">
        <f t="shared" ref="SN8" ca="1" si="2625">SUMPRODUCT((SK3:SK8=SK8)*(SH3:SH8=SH8)*(SF3:SF8=SF8)*(SJ3:SJ8&gt;SJ8))</f>
        <v>0</v>
      </c>
      <c r="SO8" s="321">
        <f t="shared" ca="1" si="33"/>
        <v>5</v>
      </c>
      <c r="SP8" s="321" t="s">
        <v>95</v>
      </c>
      <c r="SQ8" s="321">
        <v>6</v>
      </c>
      <c r="SR8" s="321"/>
      <c r="SS8" s="321"/>
      <c r="ST8" s="321"/>
      <c r="SU8" s="321"/>
      <c r="SV8" s="321"/>
      <c r="SW8" s="321"/>
      <c r="SX8" s="321"/>
      <c r="SY8" s="321"/>
      <c r="SZ8" s="321"/>
      <c r="TA8" s="321"/>
      <c r="TB8" s="321"/>
      <c r="TC8" s="321"/>
      <c r="TD8" s="321"/>
      <c r="TE8" s="321"/>
      <c r="TF8" s="321"/>
      <c r="TG8" s="321"/>
      <c r="TH8" s="321"/>
      <c r="TI8" s="321"/>
      <c r="TJ8" s="321"/>
      <c r="TK8" s="321"/>
      <c r="TL8" s="321"/>
      <c r="TM8" s="321"/>
      <c r="TN8" s="321"/>
      <c r="TO8" s="321"/>
      <c r="TP8" s="321"/>
      <c r="TQ8" s="321"/>
      <c r="TR8" s="321"/>
      <c r="TS8" s="321"/>
      <c r="TT8" s="321"/>
      <c r="TU8" s="321"/>
      <c r="TV8" s="321"/>
      <c r="TW8" s="321"/>
      <c r="TX8" s="321"/>
      <c r="TY8" s="321"/>
      <c r="TZ8" s="321"/>
      <c r="UA8" s="321"/>
      <c r="UB8" s="321"/>
      <c r="UC8" s="321"/>
      <c r="UD8" s="321"/>
      <c r="UE8" s="321"/>
      <c r="UF8" s="321"/>
      <c r="UG8" s="321"/>
      <c r="UH8" s="321"/>
      <c r="UI8" s="321"/>
      <c r="UJ8" s="321"/>
      <c r="UK8" s="321"/>
      <c r="UL8" s="321"/>
      <c r="UM8" s="321"/>
      <c r="UN8" s="321"/>
      <c r="UO8" s="321"/>
      <c r="UP8" s="321"/>
      <c r="UQ8" s="321"/>
      <c r="UR8" s="321"/>
      <c r="US8" s="321"/>
      <c r="UT8" s="321"/>
      <c r="UU8" s="321"/>
      <c r="UV8" s="321"/>
      <c r="UW8" s="321"/>
      <c r="UX8" s="321"/>
      <c r="UY8" s="321"/>
      <c r="UZ8" s="321"/>
      <c r="VA8" s="321"/>
      <c r="VB8" s="321"/>
      <c r="VC8" s="321"/>
      <c r="VD8" s="321"/>
      <c r="VE8" s="321"/>
      <c r="VF8" s="321"/>
      <c r="VG8" s="321"/>
      <c r="VH8" s="321"/>
      <c r="VI8" s="321"/>
      <c r="VJ8" s="321"/>
      <c r="VK8" s="321"/>
      <c r="VL8" s="321"/>
      <c r="VM8" s="321"/>
      <c r="VN8" s="321"/>
      <c r="VO8" s="321"/>
      <c r="VP8" s="321"/>
      <c r="VQ8" s="321"/>
      <c r="VR8" s="321"/>
      <c r="VS8" s="321"/>
      <c r="VT8" s="321"/>
      <c r="VU8" s="321"/>
      <c r="VV8" s="321"/>
      <c r="VW8" s="321"/>
      <c r="VX8" s="321"/>
      <c r="VY8" s="321"/>
      <c r="VZ8" s="321"/>
      <c r="WA8" s="321"/>
      <c r="WB8" s="321"/>
      <c r="WC8" s="321"/>
      <c r="WD8" s="321"/>
      <c r="WE8" s="321"/>
      <c r="WF8" s="321"/>
      <c r="WG8" s="321"/>
      <c r="WH8" s="321"/>
      <c r="WI8" s="321"/>
      <c r="WJ8" s="321"/>
      <c r="WK8" s="321"/>
      <c r="WL8" s="321"/>
      <c r="WM8" s="321"/>
      <c r="WN8" s="321"/>
      <c r="WO8" s="321"/>
      <c r="WP8" s="321"/>
      <c r="WQ8" s="321">
        <v>6</v>
      </c>
      <c r="WR8" s="321" t="str">
        <f t="shared" si="34"/>
        <v>Slovenia</v>
      </c>
      <c r="WS8" s="324">
        <f ca="1">IF(OFFSET('Player Game Board'!P15,0,WS1)&lt;&gt;"",OFFSET('Player Game Board'!P15,0,WS1),0)</f>
        <v>2</v>
      </c>
      <c r="WT8" s="324">
        <f ca="1">IF(OFFSET('Player Game Board'!Q15,0,WS1)&lt;&gt;"",OFFSET('Player Game Board'!Q15,0,WS1),0)</f>
        <v>3</v>
      </c>
      <c r="WU8" s="321" t="str">
        <f t="shared" si="35"/>
        <v>Denmark</v>
      </c>
      <c r="WV8" s="321" t="str">
        <f ca="1">IF(AND(OFFSET('Player Game Board'!P15,0,WS1)&lt;&gt;"",OFFSET('Player Game Board'!Q15,0,WS1)&lt;&gt;""),IF(WS8&gt;WT8,"W",IF(WS8=WT8,"D","L")),"")</f>
        <v>L</v>
      </c>
      <c r="WW8" s="321" t="str">
        <f t="shared" ca="1" si="36"/>
        <v>W</v>
      </c>
      <c r="WX8" s="321"/>
      <c r="WY8" s="321"/>
      <c r="WZ8" s="321" t="str">
        <f t="shared" ref="WZ8" ca="1" si="2626">VLOOKUP(3,SS37:ST40,2,FALSE)</f>
        <v>Türkiye</v>
      </c>
      <c r="XA8" s="322">
        <f t="shared" ref="XA8" ca="1" si="2627">VLOOKUP(WZ8,ST4:SY40,2,FALSE)</f>
        <v>1</v>
      </c>
      <c r="XB8" s="322">
        <f t="shared" ref="XB8" ca="1" si="2628">VLOOKUP(WZ8,ST4:SY40,3,FALSE)</f>
        <v>1</v>
      </c>
      <c r="XC8" s="322">
        <f t="shared" ref="XC8" ca="1" si="2629">VLOOKUP(WZ8,ST4:SY40,4,FALSE)</f>
        <v>1</v>
      </c>
      <c r="XD8" s="322">
        <f t="shared" ref="XD8" ca="1" si="2630">VLOOKUP(WZ8,ST4:SY40,5,FALSE)</f>
        <v>4</v>
      </c>
      <c r="XE8" s="322">
        <f t="shared" ref="XE8" ca="1" si="2631">VLOOKUP(WZ8,ST4:SY40,6,FALSE)</f>
        <v>5</v>
      </c>
      <c r="XF8" s="322">
        <f t="shared" ca="1" si="43"/>
        <v>999</v>
      </c>
      <c r="XG8" s="322">
        <f t="shared" ca="1" si="44"/>
        <v>4</v>
      </c>
      <c r="XH8" s="321">
        <f ca="1">VLOOKUP(WZ8,B4:J40,9,FALSE)</f>
        <v>47</v>
      </c>
      <c r="XI8" s="321">
        <f t="shared" ref="XI8" ca="1" si="2632">RANK(XG8,XG3:XG8)</f>
        <v>1</v>
      </c>
      <c r="XJ8" s="321">
        <f t="shared" ref="XJ8" ca="1" si="2633">SUMPRODUCT((XI3:XI8=XI8)*(XF3:XF8&gt;XF8))</f>
        <v>1</v>
      </c>
      <c r="XK8" s="321">
        <f t="shared" ref="XK8" ca="1" si="2634">SUMPRODUCT((XI3:XI8=XI8)*(XF3:XF8=XF8)*(XD3:XD8&gt;XD8))</f>
        <v>0</v>
      </c>
      <c r="XL8" s="321">
        <f t="shared" ref="XL8" ca="1" si="2635">SUMPRODUCT((XI3:XI8=XI8)*(XF3:XF8=XF8)*(XD3:XD8=XD8)*(XH3:XH8&gt;XH8))</f>
        <v>0</v>
      </c>
      <c r="XM8" s="321">
        <f t="shared" ca="1" si="49"/>
        <v>2</v>
      </c>
      <c r="XN8" s="321" t="s">
        <v>95</v>
      </c>
      <c r="XO8" s="321">
        <v>6</v>
      </c>
      <c r="XP8" s="321"/>
      <c r="XQ8" s="321"/>
      <c r="XR8" s="321"/>
      <c r="XS8" s="321"/>
      <c r="XT8" s="321"/>
      <c r="XU8" s="321"/>
      <c r="XV8" s="321"/>
      <c r="XW8" s="321"/>
      <c r="XX8" s="321"/>
      <c r="XY8" s="321"/>
      <c r="XZ8" s="321"/>
      <c r="YA8" s="321"/>
      <c r="YB8" s="321"/>
      <c r="YC8" s="321"/>
      <c r="YD8" s="321"/>
      <c r="YE8" s="321"/>
      <c r="YF8" s="321"/>
      <c r="YG8" s="321"/>
      <c r="YH8" s="321"/>
      <c r="YI8" s="321"/>
      <c r="YJ8" s="321"/>
      <c r="YK8" s="321"/>
      <c r="YL8" s="321"/>
      <c r="YM8" s="321"/>
      <c r="YN8" s="321"/>
      <c r="YO8" s="321"/>
      <c r="YP8" s="321"/>
      <c r="YQ8" s="321"/>
      <c r="YR8" s="321"/>
      <c r="YS8" s="321"/>
      <c r="YT8" s="321"/>
      <c r="YU8" s="321"/>
      <c r="YV8" s="321"/>
      <c r="YW8" s="321"/>
      <c r="YX8" s="321"/>
      <c r="YY8" s="321"/>
      <c r="YZ8" s="321"/>
      <c r="ZA8" s="321"/>
      <c r="ZB8" s="321"/>
      <c r="ZC8" s="321"/>
      <c r="ZD8" s="321"/>
      <c r="ZE8" s="321"/>
      <c r="ZF8" s="321"/>
      <c r="ZG8" s="321"/>
      <c r="ZH8" s="321"/>
      <c r="ZI8" s="321"/>
      <c r="ZJ8" s="321"/>
      <c r="ZK8" s="321"/>
      <c r="ZL8" s="321"/>
      <c r="ZM8" s="321"/>
      <c r="ZN8" s="321"/>
      <c r="ZO8" s="321"/>
      <c r="ZP8" s="321"/>
      <c r="ZQ8" s="321"/>
      <c r="ZR8" s="321"/>
      <c r="ZS8" s="321"/>
      <c r="ZT8" s="321"/>
      <c r="ZU8" s="321"/>
      <c r="ZV8" s="321"/>
      <c r="ZW8" s="321"/>
      <c r="ZX8" s="321"/>
      <c r="ZY8" s="321"/>
      <c r="ZZ8" s="321"/>
      <c r="AAA8" s="321"/>
      <c r="AAB8" s="321"/>
      <c r="AAC8" s="321"/>
      <c r="AAD8" s="321"/>
      <c r="AAE8" s="321"/>
      <c r="AAF8" s="321"/>
      <c r="AAG8" s="321"/>
      <c r="AAH8" s="321"/>
      <c r="AAI8" s="321"/>
      <c r="AAJ8" s="321"/>
      <c r="AAK8" s="321"/>
      <c r="AAL8" s="321"/>
      <c r="AAM8" s="321"/>
      <c r="AAN8" s="321"/>
      <c r="AAO8" s="321"/>
      <c r="AAP8" s="321"/>
      <c r="AAQ8" s="321"/>
      <c r="AAR8" s="321"/>
      <c r="AAS8" s="321"/>
      <c r="AAT8" s="321"/>
      <c r="AAU8" s="321"/>
      <c r="AAV8" s="321"/>
      <c r="AAW8" s="321"/>
      <c r="AAX8" s="321"/>
      <c r="AAY8" s="321"/>
      <c r="AAZ8" s="321"/>
      <c r="ABA8" s="321"/>
      <c r="ABB8" s="321"/>
      <c r="ABC8" s="321"/>
      <c r="ABD8" s="321"/>
      <c r="ABE8" s="321"/>
      <c r="ABF8" s="321"/>
      <c r="ABG8" s="321"/>
      <c r="ABH8" s="321"/>
      <c r="ABI8" s="321"/>
      <c r="ABJ8" s="321"/>
      <c r="ABK8" s="321"/>
      <c r="ABL8" s="321"/>
      <c r="ABM8" s="321"/>
      <c r="ABN8" s="321"/>
      <c r="ABO8" s="321">
        <v>6</v>
      </c>
      <c r="ABP8" s="321" t="str">
        <f t="shared" si="50"/>
        <v>Slovenia</v>
      </c>
      <c r="ABQ8" s="324">
        <f ca="1">IF(OFFSET('Player Game Board'!P15,0,ABQ1)&lt;&gt;"",OFFSET('Player Game Board'!P15,0,ABQ1),0)</f>
        <v>1</v>
      </c>
      <c r="ABR8" s="324">
        <f ca="1">IF(OFFSET('Player Game Board'!Q15,0,ABQ1)&lt;&gt;"",OFFSET('Player Game Board'!Q15,0,ABQ1),0)</f>
        <v>3</v>
      </c>
      <c r="ABS8" s="321" t="str">
        <f t="shared" si="51"/>
        <v>Denmark</v>
      </c>
      <c r="ABT8" s="321" t="str">
        <f ca="1">IF(AND(OFFSET('Player Game Board'!P15,0,ABQ1)&lt;&gt;"",OFFSET('Player Game Board'!Q15,0,ABQ1)&lt;&gt;""),IF(ABQ8&gt;ABR8,"W",IF(ABQ8=ABR8,"D","L")),"")</f>
        <v>L</v>
      </c>
      <c r="ABU8" s="321" t="str">
        <f t="shared" ca="1" si="52"/>
        <v>W</v>
      </c>
      <c r="ABV8" s="321"/>
      <c r="ABW8" s="321"/>
      <c r="ABX8" s="321" t="str">
        <f t="shared" ref="ABX8" ca="1" si="2636">VLOOKUP(3,XQ37:XR40,2,FALSE)</f>
        <v>Czechia</v>
      </c>
      <c r="ABY8" s="322">
        <f t="shared" ref="ABY8" ca="1" si="2637">VLOOKUP(ABX8,XR4:XW40,2,FALSE)</f>
        <v>1</v>
      </c>
      <c r="ABZ8" s="322">
        <f t="shared" ref="ABZ8" ca="1" si="2638">VLOOKUP(ABX8,XR4:XW40,3,FALSE)</f>
        <v>1</v>
      </c>
      <c r="ACA8" s="322">
        <f t="shared" ref="ACA8" ca="1" si="2639">VLOOKUP(ABX8,XR4:XW40,4,FALSE)</f>
        <v>1</v>
      </c>
      <c r="ACB8" s="322">
        <f t="shared" ref="ACB8" ca="1" si="2640">VLOOKUP(ABX8,XR4:XW40,5,FALSE)</f>
        <v>3</v>
      </c>
      <c r="ACC8" s="322">
        <f t="shared" ref="ACC8" ca="1" si="2641">VLOOKUP(ABX8,XR4:XW40,6,FALSE)</f>
        <v>3</v>
      </c>
      <c r="ACD8" s="322">
        <f t="shared" ca="1" si="59"/>
        <v>1000</v>
      </c>
      <c r="ACE8" s="322">
        <f t="shared" ca="1" si="60"/>
        <v>4</v>
      </c>
      <c r="ACF8" s="321">
        <f ca="1">VLOOKUP(ABX8,B4:J40,9,FALSE)</f>
        <v>37</v>
      </c>
      <c r="ACG8" s="321">
        <f t="shared" ref="ACG8" ca="1" si="2642">RANK(ACE8,ACE3:ACE8)</f>
        <v>1</v>
      </c>
      <c r="ACH8" s="321">
        <f t="shared" ref="ACH8" ca="1" si="2643">SUMPRODUCT((ACG3:ACG8=ACG8)*(ACD3:ACD8&gt;ACD8))</f>
        <v>1</v>
      </c>
      <c r="ACI8" s="321">
        <f t="shared" ref="ACI8" ca="1" si="2644">SUMPRODUCT((ACG3:ACG8=ACG8)*(ACD3:ACD8=ACD8)*(ACB3:ACB8&gt;ACB8))</f>
        <v>0</v>
      </c>
      <c r="ACJ8" s="321">
        <f t="shared" ref="ACJ8" ca="1" si="2645">SUMPRODUCT((ACG3:ACG8=ACG8)*(ACD3:ACD8=ACD8)*(ACB3:ACB8=ACB8)*(ACF3:ACF8&gt;ACF8))</f>
        <v>0</v>
      </c>
      <c r="ACK8" s="321">
        <f t="shared" ca="1" si="65"/>
        <v>2</v>
      </c>
      <c r="ACL8" s="321" t="s">
        <v>95</v>
      </c>
      <c r="ACM8" s="321">
        <v>6</v>
      </c>
      <c r="ACN8" s="321"/>
      <c r="ACO8" s="321"/>
      <c r="ACP8" s="321"/>
      <c r="ACQ8" s="321"/>
      <c r="ACR8" s="321"/>
      <c r="ACS8" s="321"/>
      <c r="ACT8" s="321"/>
      <c r="ACU8" s="321"/>
      <c r="ACV8" s="321"/>
      <c r="ACW8" s="321"/>
      <c r="ACX8" s="321"/>
      <c r="ACY8" s="321"/>
      <c r="ACZ8" s="321"/>
      <c r="ADA8" s="321"/>
      <c r="ADB8" s="321"/>
      <c r="ADC8" s="321"/>
      <c r="ADD8" s="321"/>
      <c r="ADE8" s="321"/>
      <c r="ADF8" s="321"/>
      <c r="ADG8" s="321"/>
      <c r="ADH8" s="321"/>
      <c r="ADI8" s="321"/>
      <c r="ADJ8" s="321"/>
      <c r="ADK8" s="321"/>
      <c r="ADL8" s="321"/>
      <c r="ADM8" s="321"/>
      <c r="ADN8" s="321"/>
      <c r="ADO8" s="321"/>
      <c r="ADP8" s="321"/>
      <c r="ADQ8" s="321"/>
      <c r="ADR8" s="321"/>
      <c r="ADS8" s="321"/>
      <c r="ADT8" s="321"/>
      <c r="ADU8" s="321"/>
      <c r="ADV8" s="321"/>
      <c r="ADW8" s="321"/>
      <c r="ADX8" s="321"/>
      <c r="ADY8" s="321"/>
      <c r="ADZ8" s="321"/>
      <c r="AEA8" s="321"/>
      <c r="AEB8" s="321"/>
      <c r="AEC8" s="321"/>
      <c r="AED8" s="321"/>
      <c r="AEE8" s="321"/>
      <c r="AEF8" s="321"/>
      <c r="AEG8" s="321"/>
      <c r="AEH8" s="321"/>
      <c r="AEI8" s="321"/>
      <c r="AEJ8" s="321"/>
      <c r="AEK8" s="321"/>
      <c r="AEL8" s="321"/>
      <c r="AEM8" s="321"/>
      <c r="AEN8" s="321"/>
      <c r="AEO8" s="321"/>
      <c r="AEP8" s="321"/>
      <c r="AEQ8" s="321"/>
      <c r="AER8" s="321"/>
      <c r="AES8" s="321"/>
      <c r="AET8" s="321"/>
      <c r="AEU8" s="321"/>
      <c r="AEV8" s="321"/>
      <c r="AEW8" s="321"/>
      <c r="AEX8" s="321"/>
      <c r="AEY8" s="321"/>
      <c r="AEZ8" s="321"/>
      <c r="AFA8" s="321"/>
      <c r="AFB8" s="321"/>
      <c r="AFC8" s="321"/>
      <c r="AFD8" s="321"/>
      <c r="AFE8" s="321"/>
      <c r="AFF8" s="321"/>
      <c r="AFG8" s="321"/>
      <c r="AFH8" s="321"/>
      <c r="AFI8" s="321"/>
      <c r="AFJ8" s="321"/>
      <c r="AFK8" s="321"/>
      <c r="AFL8" s="321"/>
      <c r="AFM8" s="321"/>
      <c r="AFN8" s="321"/>
      <c r="AFO8" s="321"/>
      <c r="AFP8" s="321"/>
      <c r="AFQ8" s="321"/>
      <c r="AFR8" s="321"/>
      <c r="AFS8" s="321"/>
      <c r="AFT8" s="321"/>
      <c r="AFU8" s="321"/>
      <c r="AFV8" s="321"/>
      <c r="AFW8" s="321"/>
      <c r="AFX8" s="321"/>
      <c r="AFY8" s="321"/>
      <c r="AFZ8" s="321"/>
      <c r="AGA8" s="321"/>
      <c r="AGB8" s="321"/>
      <c r="AGC8" s="321"/>
      <c r="AGD8" s="321"/>
      <c r="AGE8" s="321"/>
      <c r="AGF8" s="321"/>
      <c r="AGG8" s="321"/>
      <c r="AGH8" s="321"/>
      <c r="AGI8" s="321"/>
      <c r="AGJ8" s="321"/>
      <c r="AGK8" s="321"/>
      <c r="AGL8" s="321"/>
      <c r="AGM8" s="321">
        <v>6</v>
      </c>
      <c r="AGN8" s="321" t="str">
        <f t="shared" si="66"/>
        <v>Slovenia</v>
      </c>
      <c r="AGO8" s="324">
        <f ca="1">IF(OFFSET('Player Game Board'!P15,0,AGO1)&lt;&gt;"",OFFSET('Player Game Board'!P15,0,AGO1),0)</f>
        <v>1</v>
      </c>
      <c r="AGP8" s="324">
        <f ca="1">IF(OFFSET('Player Game Board'!Q15,0,AGO1)&lt;&gt;"",OFFSET('Player Game Board'!Q15,0,AGO1),0)</f>
        <v>1</v>
      </c>
      <c r="AGQ8" s="321" t="str">
        <f t="shared" si="67"/>
        <v>Denmark</v>
      </c>
      <c r="AGR8" s="321" t="str">
        <f ca="1">IF(AND(OFFSET('Player Game Board'!P15,0,AGO1)&lt;&gt;"",OFFSET('Player Game Board'!Q15,0,AGO1)&lt;&gt;""),IF(AGO8&gt;AGP8,"W",IF(AGO8=AGP8,"D","L")),"")</f>
        <v>D</v>
      </c>
      <c r="AGS8" s="321" t="str">
        <f t="shared" ca="1" si="68"/>
        <v>D</v>
      </c>
      <c r="AGT8" s="321"/>
      <c r="AGU8" s="321"/>
      <c r="AGV8" s="321" t="str">
        <f t="shared" ref="AGV8" ca="1" si="2646">VLOOKUP(3,ACO37:ACP40,2,FALSE)</f>
        <v>Portugal</v>
      </c>
      <c r="AGW8" s="322">
        <f t="shared" ref="AGW8" ca="1" si="2647">VLOOKUP(AGV8,ACP4:ACU40,2,FALSE)</f>
        <v>1</v>
      </c>
      <c r="AGX8" s="322">
        <f t="shared" ref="AGX8" ca="1" si="2648">VLOOKUP(AGV8,ACP4:ACU40,3,FALSE)</f>
        <v>0</v>
      </c>
      <c r="AGY8" s="322">
        <f t="shared" ref="AGY8" ca="1" si="2649">VLOOKUP(AGV8,ACP4:ACU40,4,FALSE)</f>
        <v>2</v>
      </c>
      <c r="AGZ8" s="322">
        <f t="shared" ref="AGZ8" ca="1" si="2650">VLOOKUP(AGV8,ACP4:ACU40,5,FALSE)</f>
        <v>3</v>
      </c>
      <c r="AHA8" s="322">
        <f t="shared" ref="AHA8" ca="1" si="2651">VLOOKUP(AGV8,ACP4:ACU40,6,FALSE)</f>
        <v>4</v>
      </c>
      <c r="AHB8" s="322">
        <f t="shared" ca="1" si="75"/>
        <v>999</v>
      </c>
      <c r="AHC8" s="322">
        <f t="shared" ca="1" si="76"/>
        <v>3</v>
      </c>
      <c r="AHD8" s="321">
        <f ca="1">VLOOKUP(AGV8,B4:J40,9,FALSE)</f>
        <v>53</v>
      </c>
      <c r="AHE8" s="321">
        <f t="shared" ref="AHE8" ca="1" si="2652">RANK(AHC8,AHC3:AHC8)</f>
        <v>2</v>
      </c>
      <c r="AHF8" s="321">
        <f t="shared" ref="AHF8" ca="1" si="2653">SUMPRODUCT((AHE3:AHE8=AHE8)*(AHB3:AHB8&gt;AHB8))</f>
        <v>1</v>
      </c>
      <c r="AHG8" s="321">
        <f t="shared" ref="AHG8" ca="1" si="2654">SUMPRODUCT((AHE3:AHE8=AHE8)*(AHB3:AHB8=AHB8)*(AGZ3:AGZ8&gt;AGZ8))</f>
        <v>1</v>
      </c>
      <c r="AHH8" s="321">
        <f t="shared" ref="AHH8" ca="1" si="2655">SUMPRODUCT((AHE3:AHE8=AHE8)*(AHB3:AHB8=AHB8)*(AGZ3:AGZ8=AGZ8)*(AHD3:AHD8&gt;AHD8))</f>
        <v>0</v>
      </c>
      <c r="AHI8" s="321">
        <f t="shared" ca="1" si="81"/>
        <v>4</v>
      </c>
      <c r="AHJ8" s="321" t="s">
        <v>95</v>
      </c>
      <c r="AHK8" s="321">
        <v>6</v>
      </c>
      <c r="AHL8" s="321"/>
      <c r="AHM8" s="321"/>
      <c r="AHN8" s="321"/>
      <c r="AHO8" s="321"/>
      <c r="AHP8" s="321"/>
      <c r="AHQ8" s="321"/>
      <c r="AHR8" s="321"/>
      <c r="AHS8" s="321"/>
      <c r="AHT8" s="321"/>
      <c r="AHU8" s="321"/>
      <c r="AHV8" s="321"/>
      <c r="AHW8" s="321"/>
      <c r="AHX8" s="321"/>
      <c r="AHY8" s="321"/>
      <c r="AHZ8" s="321"/>
      <c r="AIA8" s="321"/>
      <c r="AIB8" s="321"/>
      <c r="AIC8" s="321"/>
      <c r="AID8" s="321"/>
      <c r="AIE8" s="321"/>
      <c r="AIF8" s="321"/>
      <c r="AIG8" s="321"/>
      <c r="AIH8" s="321"/>
      <c r="AII8" s="321"/>
      <c r="AIJ8" s="321"/>
      <c r="AIK8" s="321"/>
      <c r="AIL8" s="321"/>
      <c r="AIM8" s="321"/>
      <c r="AIN8" s="321"/>
      <c r="AIO8" s="321"/>
      <c r="AIP8" s="321"/>
      <c r="AIQ8" s="321"/>
      <c r="AIR8" s="321"/>
      <c r="AIS8" s="321"/>
      <c r="AIT8" s="321"/>
      <c r="AIU8" s="321"/>
      <c r="AIV8" s="321"/>
      <c r="AIW8" s="321"/>
      <c r="AIX8" s="321"/>
      <c r="AIY8" s="321"/>
      <c r="AIZ8" s="321"/>
      <c r="AJA8" s="321"/>
      <c r="AJB8" s="321"/>
      <c r="AJC8" s="321"/>
      <c r="AJD8" s="321"/>
      <c r="AJE8" s="321"/>
      <c r="AJF8" s="321"/>
      <c r="AJG8" s="321"/>
      <c r="AJH8" s="321"/>
      <c r="AJI8" s="321"/>
      <c r="AJJ8" s="321"/>
      <c r="AJK8" s="321"/>
      <c r="AJL8" s="321"/>
      <c r="AJM8" s="321"/>
      <c r="AJN8" s="321"/>
      <c r="AJO8" s="321"/>
      <c r="AJP8" s="321"/>
      <c r="AJQ8" s="321"/>
      <c r="AJR8" s="321"/>
      <c r="AJS8" s="321"/>
      <c r="AJT8" s="321"/>
      <c r="AJU8" s="321"/>
      <c r="AJV8" s="321"/>
      <c r="AJW8" s="321"/>
      <c r="AJX8" s="321"/>
      <c r="AJY8" s="321"/>
      <c r="AJZ8" s="321"/>
      <c r="AKA8" s="321"/>
      <c r="AKB8" s="321"/>
      <c r="AKC8" s="321"/>
      <c r="AKD8" s="321"/>
      <c r="AKE8" s="321"/>
      <c r="AKF8" s="321"/>
      <c r="AKG8" s="321"/>
      <c r="AKH8" s="321"/>
      <c r="AKI8" s="321"/>
      <c r="AKJ8" s="321"/>
      <c r="AKK8" s="321"/>
      <c r="AKL8" s="321"/>
      <c r="AKM8" s="321"/>
      <c r="AKN8" s="321"/>
      <c r="AKO8" s="321"/>
      <c r="AKP8" s="321"/>
      <c r="AKQ8" s="321"/>
      <c r="AKR8" s="321"/>
      <c r="AKS8" s="321"/>
      <c r="AKT8" s="321"/>
      <c r="AKU8" s="321"/>
      <c r="AKV8" s="321"/>
      <c r="AKW8" s="321"/>
      <c r="AKX8" s="321"/>
      <c r="AKY8" s="321"/>
      <c r="AKZ8" s="321"/>
      <c r="ALA8" s="321"/>
      <c r="ALB8" s="321"/>
      <c r="ALC8" s="321"/>
      <c r="ALD8" s="321"/>
      <c r="ALE8" s="321"/>
      <c r="ALF8" s="321"/>
      <c r="ALG8" s="321"/>
      <c r="ALH8" s="321"/>
      <c r="ALI8" s="321"/>
      <c r="ALJ8" s="321"/>
      <c r="ALK8" s="321">
        <v>6</v>
      </c>
      <c r="ALL8" s="321" t="str">
        <f t="shared" si="82"/>
        <v>Slovenia</v>
      </c>
      <c r="ALM8" s="324">
        <f ca="1">IF(OFFSET('Player Game Board'!P15,0,ALM1)&lt;&gt;"",OFFSET('Player Game Board'!P15,0,ALM1),0)</f>
        <v>0</v>
      </c>
      <c r="ALN8" s="324">
        <f ca="1">IF(OFFSET('Player Game Board'!Q15,0,ALM1)&lt;&gt;"",OFFSET('Player Game Board'!Q15,0,ALM1),0)</f>
        <v>0</v>
      </c>
      <c r="ALO8" s="321" t="str">
        <f t="shared" si="83"/>
        <v>Denmark</v>
      </c>
      <c r="ALP8" s="321" t="str">
        <f ca="1">IF(AND(OFFSET('Player Game Board'!P15,0,ALM1)&lt;&gt;"",OFFSET('Player Game Board'!Q15,0,ALM1)&lt;&gt;""),IF(ALM8&gt;ALN8,"W",IF(ALM8=ALN8,"D","L")),"")</f>
        <v>D</v>
      </c>
      <c r="ALQ8" s="321" t="str">
        <f t="shared" ca="1" si="84"/>
        <v>D</v>
      </c>
      <c r="ALR8" s="321"/>
      <c r="ALS8" s="321"/>
      <c r="ALT8" s="321" t="str">
        <f t="shared" ref="ALT8" ca="1" si="2656">VLOOKUP(3,AHM37:AHN40,2,FALSE)</f>
        <v>Czechia</v>
      </c>
      <c r="ALU8" s="322">
        <f t="shared" ref="ALU8" ca="1" si="2657">VLOOKUP(ALT8,AHN4:AHS40,2,FALSE)</f>
        <v>0</v>
      </c>
      <c r="ALV8" s="322">
        <f t="shared" ref="ALV8" ca="1" si="2658">VLOOKUP(ALT8,AHN4:AHS40,3,FALSE)</f>
        <v>1</v>
      </c>
      <c r="ALW8" s="322">
        <f t="shared" ref="ALW8" ca="1" si="2659">VLOOKUP(ALT8,AHN4:AHS40,4,FALSE)</f>
        <v>2</v>
      </c>
      <c r="ALX8" s="322">
        <f t="shared" ref="ALX8" ca="1" si="2660">VLOOKUP(ALT8,AHN4:AHS40,5,FALSE)</f>
        <v>0</v>
      </c>
      <c r="ALY8" s="322">
        <f t="shared" ref="ALY8" ca="1" si="2661">VLOOKUP(ALT8,AHN4:AHS40,6,FALSE)</f>
        <v>3</v>
      </c>
      <c r="ALZ8" s="322">
        <f t="shared" ca="1" si="91"/>
        <v>997</v>
      </c>
      <c r="AMA8" s="322">
        <f t="shared" ca="1" si="92"/>
        <v>1</v>
      </c>
      <c r="AMB8" s="321">
        <f ca="1">VLOOKUP(ALT8,B4:J40,9,FALSE)</f>
        <v>37</v>
      </c>
      <c r="AMC8" s="321">
        <f t="shared" ref="AMC8" ca="1" si="2662">RANK(AMA8,AMA3:AMA8)</f>
        <v>5</v>
      </c>
      <c r="AMD8" s="321">
        <f t="shared" ref="AMD8" ca="1" si="2663">SUMPRODUCT((AMC3:AMC8=AMC8)*(ALZ3:ALZ8&gt;ALZ8))</f>
        <v>1</v>
      </c>
      <c r="AME8" s="321">
        <f t="shared" ref="AME8" ca="1" si="2664">SUMPRODUCT((AMC3:AMC8=AMC8)*(ALZ3:ALZ8=ALZ8)*(ALX3:ALX8&gt;ALX8))</f>
        <v>0</v>
      </c>
      <c r="AMF8" s="321">
        <f t="shared" ref="AMF8" ca="1" si="2665">SUMPRODUCT((AMC3:AMC8=AMC8)*(ALZ3:ALZ8=ALZ8)*(ALX3:ALX8=ALX8)*(AMB3:AMB8&gt;AMB8))</f>
        <v>0</v>
      </c>
      <c r="AMG8" s="321">
        <f t="shared" ca="1" si="97"/>
        <v>6</v>
      </c>
      <c r="AMH8" s="321" t="s">
        <v>95</v>
      </c>
      <c r="AMI8" s="321">
        <v>6</v>
      </c>
      <c r="AMJ8" s="321"/>
      <c r="AMK8" s="321"/>
      <c r="AML8" s="321"/>
      <c r="AMM8" s="321"/>
      <c r="AMN8" s="321"/>
      <c r="AMO8" s="321"/>
      <c r="AMP8" s="321"/>
      <c r="AMQ8" s="321"/>
      <c r="AMR8" s="321"/>
      <c r="AMS8" s="321"/>
      <c r="AMT8" s="321"/>
      <c r="AMU8" s="321"/>
      <c r="AMV8" s="321"/>
      <c r="AMW8" s="321"/>
      <c r="AMX8" s="321"/>
      <c r="AMY8" s="321"/>
      <c r="AMZ8" s="321"/>
      <c r="ANA8" s="321"/>
      <c r="ANB8" s="321"/>
      <c r="ANC8" s="321"/>
      <c r="AND8" s="321"/>
      <c r="ANE8" s="321"/>
      <c r="ANF8" s="321"/>
      <c r="ANG8" s="321"/>
      <c r="ANH8" s="321"/>
      <c r="ANI8" s="321"/>
      <c r="ANJ8" s="321"/>
      <c r="ANK8" s="321"/>
      <c r="ANL8" s="321"/>
      <c r="ANM8" s="321"/>
      <c r="ANN8" s="321"/>
      <c r="ANO8" s="321"/>
      <c r="ANP8" s="321"/>
      <c r="ANQ8" s="321"/>
      <c r="ANR8" s="321"/>
      <c r="ANS8" s="321"/>
      <c r="ANT8" s="321"/>
      <c r="ANU8" s="321"/>
      <c r="ANV8" s="321"/>
      <c r="ANW8" s="321"/>
      <c r="ANX8" s="321"/>
      <c r="ANY8" s="321"/>
      <c r="ANZ8" s="321"/>
      <c r="AOA8" s="321"/>
      <c r="AOB8" s="321"/>
      <c r="AOC8" s="321"/>
      <c r="AOD8" s="321"/>
      <c r="AOE8" s="321"/>
      <c r="AOF8" s="321"/>
      <c r="AOG8" s="321"/>
      <c r="AOH8" s="321"/>
      <c r="AOI8" s="321"/>
      <c r="AOJ8" s="321"/>
      <c r="AOK8" s="321"/>
      <c r="AOL8" s="321"/>
      <c r="AOM8" s="321"/>
      <c r="AON8" s="321"/>
      <c r="AOO8" s="321"/>
      <c r="AOP8" s="321"/>
      <c r="AOQ8" s="321"/>
      <c r="AOR8" s="321"/>
      <c r="AOS8" s="321"/>
      <c r="AOT8" s="321"/>
      <c r="AOU8" s="321"/>
      <c r="AOV8" s="321"/>
      <c r="AOW8" s="321"/>
      <c r="AOX8" s="321"/>
      <c r="AOY8" s="321"/>
      <c r="AOZ8" s="321"/>
      <c r="APA8" s="321"/>
      <c r="APB8" s="321"/>
      <c r="APC8" s="321"/>
      <c r="APD8" s="321"/>
      <c r="APE8" s="321"/>
      <c r="APF8" s="321"/>
      <c r="APG8" s="321"/>
      <c r="APH8" s="321"/>
      <c r="API8" s="321"/>
      <c r="APJ8" s="321"/>
      <c r="APK8" s="321"/>
      <c r="APL8" s="321"/>
      <c r="APM8" s="321"/>
      <c r="APN8" s="321"/>
      <c r="APO8" s="321"/>
      <c r="APP8" s="321"/>
      <c r="APQ8" s="321"/>
      <c r="APR8" s="321"/>
      <c r="APS8" s="321"/>
      <c r="APT8" s="321"/>
      <c r="APU8" s="321"/>
      <c r="APV8" s="321"/>
      <c r="APW8" s="321"/>
      <c r="APX8" s="321"/>
      <c r="APY8" s="321"/>
      <c r="APZ8" s="321"/>
      <c r="AQA8" s="321"/>
      <c r="AQB8" s="321"/>
      <c r="AQC8" s="321"/>
      <c r="AQD8" s="321"/>
      <c r="AQE8" s="321"/>
      <c r="AQF8" s="321"/>
      <c r="AQG8" s="321"/>
      <c r="AQH8" s="321"/>
      <c r="AQI8" s="321">
        <v>6</v>
      </c>
      <c r="AQJ8" s="321" t="str">
        <f t="shared" si="98"/>
        <v>Slovenia</v>
      </c>
      <c r="AQK8" s="324">
        <f ca="1">IF(OFFSET('Player Game Board'!P15,0,AQK1)&lt;&gt;"",OFFSET('Player Game Board'!P15,0,AQK1),0)</f>
        <v>0</v>
      </c>
      <c r="AQL8" s="324">
        <f ca="1">IF(OFFSET('Player Game Board'!Q15,0,AQK1)&lt;&gt;"",OFFSET('Player Game Board'!Q15,0,AQK1),0)</f>
        <v>1</v>
      </c>
      <c r="AQM8" s="321" t="str">
        <f t="shared" si="99"/>
        <v>Denmark</v>
      </c>
      <c r="AQN8" s="321" t="str">
        <f ca="1">IF(AND(OFFSET('Player Game Board'!P15,0,AQK1)&lt;&gt;"",OFFSET('Player Game Board'!Q15,0,AQK1)&lt;&gt;""),IF(AQK8&gt;AQL8,"W",IF(AQK8=AQL8,"D","L")),"")</f>
        <v>L</v>
      </c>
      <c r="AQO8" s="321" t="str">
        <f t="shared" ca="1" si="100"/>
        <v>W</v>
      </c>
      <c r="AQP8" s="321"/>
      <c r="AQQ8" s="321"/>
      <c r="AQR8" s="321" t="str">
        <f t="shared" ref="AQR8" ca="1" si="2666">VLOOKUP(3,AMK37:AML40,2,FALSE)</f>
        <v>Türkiye</v>
      </c>
      <c r="AQS8" s="322">
        <f t="shared" ref="AQS8" ca="1" si="2667">VLOOKUP(AQR8,AML4:AMQ40,2,FALSE)</f>
        <v>0</v>
      </c>
      <c r="AQT8" s="322">
        <f t="shared" ref="AQT8" ca="1" si="2668">VLOOKUP(AQR8,AML4:AMQ40,3,FALSE)</f>
        <v>2</v>
      </c>
      <c r="AQU8" s="322">
        <f t="shared" ref="AQU8" ca="1" si="2669">VLOOKUP(AQR8,AML4:AMQ40,4,FALSE)</f>
        <v>1</v>
      </c>
      <c r="AQV8" s="322">
        <f t="shared" ref="AQV8" ca="1" si="2670">VLOOKUP(AQR8,AML4:AMQ40,5,FALSE)</f>
        <v>3</v>
      </c>
      <c r="AQW8" s="322">
        <f t="shared" ref="AQW8" ca="1" si="2671">VLOOKUP(AQR8,AML4:AMQ40,6,FALSE)</f>
        <v>5</v>
      </c>
      <c r="AQX8" s="322">
        <f t="shared" ca="1" si="107"/>
        <v>998</v>
      </c>
      <c r="AQY8" s="322">
        <f t="shared" ca="1" si="108"/>
        <v>2</v>
      </c>
      <c r="AQZ8" s="321">
        <f ca="1">VLOOKUP(AQR8,B4:J40,9,FALSE)</f>
        <v>47</v>
      </c>
      <c r="ARA8" s="321">
        <f t="shared" ref="ARA8" ca="1" si="2672">RANK(AQY8,AQY3:AQY8)</f>
        <v>3</v>
      </c>
      <c r="ARB8" s="321">
        <f t="shared" ref="ARB8" ca="1" si="2673">SUMPRODUCT((ARA3:ARA8=ARA8)*(AQX3:AQX8&gt;AQX8))</f>
        <v>0</v>
      </c>
      <c r="ARC8" s="321">
        <f t="shared" ref="ARC8" ca="1" si="2674">SUMPRODUCT((ARA3:ARA8=ARA8)*(AQX3:AQX8=AQX8)*(AQV3:AQV8&gt;AQV8))</f>
        <v>0</v>
      </c>
      <c r="ARD8" s="321">
        <f t="shared" ref="ARD8" ca="1" si="2675">SUMPRODUCT((ARA3:ARA8=ARA8)*(AQX3:AQX8=AQX8)*(AQV3:AQV8=AQV8)*(AQZ3:AQZ8&gt;AQZ8))</f>
        <v>0</v>
      </c>
      <c r="ARE8" s="321">
        <f t="shared" ca="1" si="113"/>
        <v>3</v>
      </c>
      <c r="ARF8" s="321" t="s">
        <v>95</v>
      </c>
      <c r="ARG8" s="321">
        <v>6</v>
      </c>
      <c r="ARH8" s="321"/>
      <c r="ARI8" s="321"/>
      <c r="ARJ8" s="321"/>
      <c r="ARK8" s="321"/>
      <c r="ARL8" s="321"/>
      <c r="ARM8" s="321"/>
      <c r="ARN8" s="321"/>
      <c r="ARO8" s="321"/>
      <c r="ARP8" s="321"/>
      <c r="ARQ8" s="321"/>
      <c r="ARR8" s="321"/>
      <c r="ARS8" s="321"/>
      <c r="ART8" s="321"/>
      <c r="ARU8" s="321"/>
      <c r="ARV8" s="321"/>
      <c r="ARW8" s="321"/>
      <c r="ARX8" s="321"/>
      <c r="ARY8" s="321"/>
      <c r="ARZ8" s="321"/>
      <c r="ASA8" s="321"/>
      <c r="ASB8" s="321"/>
      <c r="ASC8" s="321"/>
      <c r="ASD8" s="321"/>
      <c r="ASE8" s="321"/>
      <c r="ASF8" s="321"/>
      <c r="ASG8" s="321"/>
      <c r="ASH8" s="321"/>
      <c r="ASI8" s="321"/>
      <c r="ASJ8" s="321"/>
      <c r="ASK8" s="321"/>
      <c r="ASL8" s="321"/>
      <c r="ASM8" s="321"/>
      <c r="ASN8" s="321"/>
      <c r="ASO8" s="321"/>
      <c r="ASP8" s="321"/>
      <c r="ASQ8" s="321"/>
      <c r="ASR8" s="321"/>
      <c r="ASS8" s="321"/>
      <c r="AST8" s="321"/>
      <c r="ASU8" s="321"/>
      <c r="ASV8" s="321"/>
      <c r="ASW8" s="321"/>
      <c r="ASX8" s="321"/>
      <c r="ASY8" s="321"/>
      <c r="ASZ8" s="321"/>
      <c r="ATA8" s="321"/>
      <c r="ATB8" s="321"/>
      <c r="ATC8" s="321"/>
      <c r="ATD8" s="321"/>
      <c r="ATE8" s="321"/>
      <c r="ATF8" s="321"/>
      <c r="ATG8" s="321"/>
      <c r="ATH8" s="321"/>
      <c r="ATI8" s="321"/>
      <c r="ATJ8" s="321"/>
      <c r="ATK8" s="321"/>
      <c r="ATL8" s="321"/>
      <c r="ATM8" s="321"/>
      <c r="ATN8" s="321"/>
      <c r="ATO8" s="321"/>
      <c r="ATP8" s="321"/>
      <c r="ATQ8" s="321"/>
      <c r="ATR8" s="321"/>
      <c r="ATS8" s="321"/>
      <c r="ATT8" s="321"/>
      <c r="ATU8" s="321"/>
      <c r="ATV8" s="321"/>
      <c r="ATW8" s="321"/>
      <c r="ATX8" s="321"/>
      <c r="ATY8" s="321"/>
      <c r="ATZ8" s="321"/>
      <c r="AUA8" s="321"/>
      <c r="AUB8" s="321"/>
      <c r="AUC8" s="321"/>
      <c r="AUD8" s="321"/>
      <c r="AUE8" s="321"/>
      <c r="AUF8" s="321"/>
      <c r="AUG8" s="321"/>
      <c r="AUH8" s="321"/>
      <c r="AUI8" s="321"/>
      <c r="AUJ8" s="321"/>
      <c r="AUK8" s="321"/>
      <c r="AUL8" s="321"/>
      <c r="AUM8" s="321"/>
      <c r="AUN8" s="321"/>
      <c r="AUO8" s="321"/>
      <c r="AUP8" s="321"/>
      <c r="AUQ8" s="321"/>
      <c r="AUR8" s="321"/>
      <c r="AUS8" s="321"/>
      <c r="AUT8" s="321"/>
      <c r="AUU8" s="321"/>
      <c r="AUV8" s="321"/>
      <c r="AUW8" s="321"/>
      <c r="AUX8" s="321"/>
      <c r="AUY8" s="321"/>
      <c r="AUZ8" s="321"/>
      <c r="AVA8" s="321"/>
      <c r="AVB8" s="321"/>
      <c r="AVC8" s="321"/>
      <c r="AVD8" s="321"/>
      <c r="AVE8" s="321"/>
      <c r="AVF8" s="321"/>
      <c r="AVG8" s="321">
        <v>6</v>
      </c>
      <c r="AVH8" s="321" t="str">
        <f t="shared" si="114"/>
        <v>Slovenia</v>
      </c>
      <c r="AVI8" s="324">
        <f ca="1">IF(OFFSET('Player Game Board'!P15,0,AVI1)&lt;&gt;"",OFFSET('Player Game Board'!P15,0,AVI1),0)</f>
        <v>2</v>
      </c>
      <c r="AVJ8" s="324">
        <f ca="1">IF(OFFSET('Player Game Board'!Q15,0,AVI1)&lt;&gt;"",OFFSET('Player Game Board'!Q15,0,AVI1),0)</f>
        <v>1</v>
      </c>
      <c r="AVK8" s="321" t="str">
        <f t="shared" si="115"/>
        <v>Denmark</v>
      </c>
      <c r="AVL8" s="321" t="str">
        <f ca="1">IF(AND(OFFSET('Player Game Board'!P15,0,AVI1)&lt;&gt;"",OFFSET('Player Game Board'!Q15,0,AVI1)&lt;&gt;""),IF(AVI8&gt;AVJ8,"W",IF(AVI8=AVJ8,"D","L")),"")</f>
        <v>W</v>
      </c>
      <c r="AVM8" s="321" t="str">
        <f t="shared" ca="1" si="116"/>
        <v>L</v>
      </c>
      <c r="AVN8" s="321"/>
      <c r="AVO8" s="321"/>
      <c r="AVP8" s="321" t="str">
        <f t="shared" ref="AVP8" ca="1" si="2676">VLOOKUP(3,ARI37:ARJ40,2,FALSE)</f>
        <v>Georgia</v>
      </c>
      <c r="AVQ8" s="322">
        <f t="shared" ref="AVQ8" ca="1" si="2677">VLOOKUP(AVP8,ARJ4:ARO40,2,FALSE)</f>
        <v>0</v>
      </c>
      <c r="AVR8" s="322">
        <f t="shared" ref="AVR8" ca="1" si="2678">VLOOKUP(AVP8,ARJ4:ARO40,3,FALSE)</f>
        <v>2</v>
      </c>
      <c r="AVS8" s="322">
        <f t="shared" ref="AVS8" ca="1" si="2679">VLOOKUP(AVP8,ARJ4:ARO40,4,FALSE)</f>
        <v>1</v>
      </c>
      <c r="AVT8" s="322">
        <f t="shared" ref="AVT8" ca="1" si="2680">VLOOKUP(AVP8,ARJ4:ARO40,5,FALSE)</f>
        <v>6</v>
      </c>
      <c r="AVU8" s="322">
        <f t="shared" ref="AVU8" ca="1" si="2681">VLOOKUP(AVP8,ARJ4:ARO40,6,FALSE)</f>
        <v>7</v>
      </c>
      <c r="AVV8" s="322">
        <f t="shared" ca="1" si="123"/>
        <v>999</v>
      </c>
      <c r="AVW8" s="322">
        <f t="shared" ca="1" si="124"/>
        <v>2</v>
      </c>
      <c r="AVX8" s="321">
        <f ca="1">VLOOKUP(AVP8,B4:J40,9,FALSE)</f>
        <v>0</v>
      </c>
      <c r="AVY8" s="321">
        <f t="shared" ref="AVY8" ca="1" si="2682">RANK(AVW8,AVW3:AVW8)</f>
        <v>6</v>
      </c>
      <c r="AVZ8" s="321">
        <f t="shared" ref="AVZ8" ca="1" si="2683">SUMPRODUCT((AVY3:AVY8=AVY8)*(AVV3:AVV8&gt;AVV8))</f>
        <v>0</v>
      </c>
      <c r="AWA8" s="321">
        <f t="shared" ref="AWA8" ca="1" si="2684">SUMPRODUCT((AVY3:AVY8=AVY8)*(AVV3:AVV8=AVV8)*(AVT3:AVT8&gt;AVT8))</f>
        <v>0</v>
      </c>
      <c r="AWB8" s="321">
        <f t="shared" ref="AWB8" ca="1" si="2685">SUMPRODUCT((AVY3:AVY8=AVY8)*(AVV3:AVV8=AVV8)*(AVT3:AVT8=AVT8)*(AVX3:AVX8&gt;AVX8))</f>
        <v>0</v>
      </c>
      <c r="AWC8" s="321">
        <f t="shared" ca="1" si="129"/>
        <v>6</v>
      </c>
      <c r="AWD8" s="321" t="s">
        <v>95</v>
      </c>
      <c r="AWE8" s="321">
        <v>6</v>
      </c>
      <c r="AWF8" s="321"/>
      <c r="AWG8" s="321"/>
      <c r="AWH8" s="321"/>
      <c r="AWI8" s="321"/>
      <c r="AWJ8" s="321"/>
      <c r="AWK8" s="321"/>
      <c r="AWL8" s="321"/>
      <c r="AWM8" s="321"/>
      <c r="AWN8" s="321"/>
      <c r="AWO8" s="321"/>
      <c r="AWP8" s="321"/>
      <c r="AWQ8" s="321"/>
      <c r="AWR8" s="321"/>
      <c r="AWS8" s="321"/>
      <c r="AWT8" s="321"/>
      <c r="AWU8" s="321"/>
      <c r="AWV8" s="321"/>
      <c r="AWW8" s="321"/>
      <c r="AWX8" s="321"/>
      <c r="AWY8" s="321"/>
      <c r="AWZ8" s="321"/>
      <c r="AXA8" s="321"/>
      <c r="AXB8" s="321"/>
      <c r="AXC8" s="321"/>
      <c r="AXD8" s="321"/>
      <c r="AXE8" s="321"/>
      <c r="AXF8" s="321"/>
      <c r="AXG8" s="321"/>
      <c r="AXH8" s="321"/>
      <c r="AXI8" s="321"/>
      <c r="AXJ8" s="321"/>
      <c r="AXK8" s="321"/>
      <c r="AXL8" s="321"/>
      <c r="AXM8" s="321"/>
      <c r="AXN8" s="321"/>
      <c r="AXO8" s="321"/>
      <c r="AXP8" s="321"/>
      <c r="AXQ8" s="321"/>
      <c r="AXR8" s="321"/>
      <c r="AXS8" s="321"/>
      <c r="AXT8" s="321"/>
      <c r="AXU8" s="321"/>
      <c r="AXV8" s="321"/>
      <c r="AXW8" s="321"/>
      <c r="AXX8" s="321"/>
      <c r="AXY8" s="321"/>
      <c r="AXZ8" s="321"/>
      <c r="AYA8" s="321"/>
      <c r="AYB8" s="321"/>
      <c r="AYC8" s="321"/>
      <c r="AYD8" s="321"/>
      <c r="AYE8" s="321"/>
      <c r="AYF8" s="321"/>
      <c r="AYG8" s="321"/>
      <c r="AYH8" s="321"/>
      <c r="AYI8" s="321"/>
      <c r="AYJ8" s="321"/>
      <c r="AYK8" s="321"/>
      <c r="AYL8" s="321"/>
      <c r="AYM8" s="321"/>
      <c r="AYN8" s="321"/>
      <c r="AYO8" s="321"/>
      <c r="AYP8" s="321"/>
      <c r="AYQ8" s="321"/>
      <c r="AYR8" s="321"/>
      <c r="AYS8" s="321"/>
      <c r="AYT8" s="321"/>
      <c r="AYU8" s="321"/>
      <c r="AYV8" s="321"/>
      <c r="AYW8" s="321"/>
      <c r="AYX8" s="321"/>
      <c r="AYY8" s="321"/>
      <c r="AYZ8" s="321"/>
      <c r="AZA8" s="321"/>
      <c r="AZB8" s="321"/>
      <c r="AZC8" s="321"/>
      <c r="AZD8" s="321"/>
      <c r="AZE8" s="321"/>
      <c r="AZF8" s="321"/>
      <c r="AZG8" s="321"/>
      <c r="AZH8" s="321"/>
      <c r="AZI8" s="321"/>
      <c r="AZJ8" s="321"/>
      <c r="AZK8" s="321"/>
      <c r="AZL8" s="321"/>
      <c r="AZM8" s="321"/>
      <c r="AZN8" s="321"/>
      <c r="AZO8" s="321"/>
      <c r="AZP8" s="321"/>
      <c r="AZQ8" s="321"/>
      <c r="AZR8" s="321"/>
      <c r="AZS8" s="321"/>
      <c r="AZT8" s="321"/>
      <c r="AZU8" s="321"/>
      <c r="AZV8" s="321"/>
      <c r="AZW8" s="321"/>
      <c r="AZX8" s="321"/>
      <c r="AZY8" s="321"/>
      <c r="AZZ8" s="321"/>
      <c r="BAA8" s="321"/>
      <c r="BAB8" s="321"/>
      <c r="BAC8" s="321"/>
      <c r="BAD8" s="321"/>
      <c r="BAE8" s="321">
        <v>6</v>
      </c>
      <c r="BAF8" s="321" t="str">
        <f t="shared" si="130"/>
        <v>Slovenia</v>
      </c>
      <c r="BAG8" s="324">
        <f ca="1">IF(OFFSET('Player Game Board'!P15,0,BAG1)&lt;&gt;"",OFFSET('Player Game Board'!P15,0,BAG1),0)</f>
        <v>2</v>
      </c>
      <c r="BAH8" s="324">
        <f ca="1">IF(OFFSET('Player Game Board'!Q15,0,BAG1)&lt;&gt;"",OFFSET('Player Game Board'!Q15,0,BAG1),0)</f>
        <v>4</v>
      </c>
      <c r="BAI8" s="321" t="str">
        <f t="shared" si="131"/>
        <v>Denmark</v>
      </c>
      <c r="BAJ8" s="321" t="str">
        <f ca="1">IF(AND(OFFSET('Player Game Board'!P15,0,BAG1)&lt;&gt;"",OFFSET('Player Game Board'!Q15,0,BAG1)&lt;&gt;""),IF(BAG8&gt;BAH8,"W",IF(BAG8=BAH8,"D","L")),"")</f>
        <v>L</v>
      </c>
      <c r="BAK8" s="321" t="str">
        <f t="shared" ca="1" si="132"/>
        <v>W</v>
      </c>
      <c r="BAL8" s="321"/>
      <c r="BAM8" s="321"/>
      <c r="BAN8" s="321" t="str">
        <f t="shared" ref="BAN8" ca="1" si="2686">VLOOKUP(3,AWG37:AWH40,2,FALSE)</f>
        <v>Georgia</v>
      </c>
      <c r="BAO8" s="322">
        <f t="shared" ref="BAO8" ca="1" si="2687">VLOOKUP(BAN8,AWH4:AWM40,2,FALSE)</f>
        <v>1</v>
      </c>
      <c r="BAP8" s="322">
        <f t="shared" ref="BAP8" ca="1" si="2688">VLOOKUP(BAN8,AWH4:AWM40,3,FALSE)</f>
        <v>0</v>
      </c>
      <c r="BAQ8" s="322">
        <f t="shared" ref="BAQ8" ca="1" si="2689">VLOOKUP(BAN8,AWH4:AWM40,4,FALSE)</f>
        <v>2</v>
      </c>
      <c r="BAR8" s="322">
        <f t="shared" ref="BAR8" ca="1" si="2690">VLOOKUP(BAN8,AWH4:AWM40,5,FALSE)</f>
        <v>4</v>
      </c>
      <c r="BAS8" s="322">
        <f t="shared" ref="BAS8" ca="1" si="2691">VLOOKUP(BAN8,AWH4:AWM40,6,FALSE)</f>
        <v>7</v>
      </c>
      <c r="BAT8" s="322">
        <f t="shared" ca="1" si="139"/>
        <v>997</v>
      </c>
      <c r="BAU8" s="322">
        <f t="shared" ca="1" si="140"/>
        <v>3</v>
      </c>
      <c r="BAV8" s="321">
        <f ca="1">VLOOKUP(BAN8,B4:J40,9,FALSE)</f>
        <v>0</v>
      </c>
      <c r="BAW8" s="321">
        <f t="shared" ref="BAW8" ca="1" si="2692">RANK(BAU8,BAU3:BAU8)</f>
        <v>1</v>
      </c>
      <c r="BAX8" s="321">
        <f t="shared" ref="BAX8" ca="1" si="2693">SUMPRODUCT((BAW3:BAW8=BAW8)*(BAT3:BAT8&gt;BAT8))</f>
        <v>3</v>
      </c>
      <c r="BAY8" s="321">
        <f t="shared" ref="BAY8" ca="1" si="2694">SUMPRODUCT((BAW3:BAW8=BAW8)*(BAT3:BAT8=BAT8)*(BAR3:BAR8&gt;BAR8))</f>
        <v>0</v>
      </c>
      <c r="BAZ8" s="321">
        <f t="shared" ref="BAZ8" ca="1" si="2695">SUMPRODUCT((BAW3:BAW8=BAW8)*(BAT3:BAT8=BAT8)*(BAR3:BAR8=BAR8)*(BAV3:BAV8&gt;BAV8))</f>
        <v>0</v>
      </c>
      <c r="BBA8" s="321">
        <f t="shared" ca="1" si="145"/>
        <v>4</v>
      </c>
      <c r="BBB8" s="321" t="s">
        <v>95</v>
      </c>
      <c r="BBC8" s="321">
        <v>6</v>
      </c>
      <c r="BBD8" s="321"/>
      <c r="BBE8" s="321"/>
      <c r="BBF8" s="321"/>
      <c r="BBG8" s="321"/>
      <c r="BBH8" s="321"/>
      <c r="BBI8" s="321"/>
      <c r="BBJ8" s="321"/>
      <c r="BBK8" s="321"/>
      <c r="BBL8" s="321"/>
      <c r="BBM8" s="321"/>
      <c r="BBN8" s="321"/>
      <c r="BBO8" s="321"/>
      <c r="BBP8" s="321"/>
      <c r="BBQ8" s="321"/>
      <c r="BBR8" s="321"/>
      <c r="BBS8" s="321"/>
      <c r="BBT8" s="321"/>
      <c r="BBU8" s="321"/>
      <c r="BBV8" s="321"/>
      <c r="BBW8" s="321"/>
      <c r="BBX8" s="321"/>
      <c r="BBY8" s="321"/>
      <c r="BBZ8" s="321"/>
      <c r="BCA8" s="321"/>
      <c r="BCB8" s="321"/>
      <c r="BCC8" s="321"/>
      <c r="BCD8" s="321"/>
      <c r="BCE8" s="321"/>
      <c r="BCF8" s="321"/>
      <c r="BCG8" s="321"/>
      <c r="BCH8" s="321"/>
      <c r="BCI8" s="321"/>
      <c r="BCJ8" s="321"/>
      <c r="BCK8" s="321"/>
      <c r="BCL8" s="321"/>
      <c r="BCM8" s="321"/>
      <c r="BCN8" s="321"/>
      <c r="BCO8" s="321"/>
      <c r="BCP8" s="321"/>
      <c r="BCQ8" s="321"/>
      <c r="BCR8" s="321"/>
      <c r="BCS8" s="321"/>
      <c r="BCT8" s="321"/>
      <c r="BCU8" s="321"/>
      <c r="BCV8" s="321"/>
      <c r="BCW8" s="321"/>
      <c r="BCX8" s="321"/>
      <c r="BCY8" s="321"/>
      <c r="BCZ8" s="321"/>
      <c r="BDA8" s="321"/>
      <c r="BDB8" s="321"/>
      <c r="BDC8" s="321"/>
      <c r="BDD8" s="321"/>
      <c r="BDE8" s="321"/>
      <c r="BDF8" s="321"/>
      <c r="BDG8" s="321"/>
      <c r="BDH8" s="321"/>
      <c r="BDI8" s="321"/>
      <c r="BDJ8" s="321"/>
      <c r="BDK8" s="321"/>
      <c r="BDL8" s="321"/>
      <c r="BDM8" s="321"/>
      <c r="BDN8" s="321"/>
      <c r="BDO8" s="321"/>
      <c r="BDP8" s="321"/>
      <c r="BDQ8" s="321"/>
      <c r="BDR8" s="321"/>
      <c r="BDS8" s="321"/>
      <c r="BDT8" s="321"/>
      <c r="BDU8" s="321"/>
      <c r="BDV8" s="321"/>
      <c r="BDW8" s="321"/>
      <c r="BDX8" s="321"/>
      <c r="BDY8" s="321"/>
      <c r="BDZ8" s="321"/>
      <c r="BEA8" s="321"/>
      <c r="BEB8" s="321"/>
      <c r="BEC8" s="321"/>
      <c r="BED8" s="321"/>
      <c r="BEE8" s="321"/>
      <c r="BEF8" s="321"/>
      <c r="BEG8" s="321"/>
      <c r="BEH8" s="321"/>
      <c r="BEI8" s="321"/>
      <c r="BEJ8" s="321"/>
      <c r="BEK8" s="321"/>
      <c r="BEL8" s="321"/>
      <c r="BEM8" s="321"/>
      <c r="BEN8" s="321"/>
      <c r="BEO8" s="321"/>
      <c r="BEP8" s="321"/>
      <c r="BEQ8" s="321"/>
      <c r="BER8" s="321"/>
      <c r="BES8" s="321"/>
      <c r="BET8" s="321"/>
      <c r="BEU8" s="321"/>
      <c r="BEV8" s="321"/>
      <c r="BEW8" s="321"/>
      <c r="BEX8" s="321"/>
      <c r="BEY8" s="321"/>
      <c r="BEZ8" s="321"/>
      <c r="BFA8" s="321"/>
      <c r="BFB8" s="321"/>
      <c r="BFC8" s="321">
        <v>6</v>
      </c>
      <c r="BFD8" s="321" t="str">
        <f t="shared" si="146"/>
        <v>Slovenia</v>
      </c>
      <c r="BFE8" s="324">
        <f ca="1">IF(OFFSET('Player Game Board'!P15,0,BFE1)&lt;&gt;"",OFFSET('Player Game Board'!P15,0,BFE1),0)</f>
        <v>0</v>
      </c>
      <c r="BFF8" s="324">
        <f ca="1">IF(OFFSET('Player Game Board'!Q15,0,BFE1)&lt;&gt;"",OFFSET('Player Game Board'!Q15,0,BFE1),0)</f>
        <v>0</v>
      </c>
      <c r="BFG8" s="321" t="str">
        <f t="shared" si="147"/>
        <v>Denmark</v>
      </c>
      <c r="BFH8" s="321" t="str">
        <f ca="1">IF(AND(OFFSET('Player Game Board'!P15,0,BFE1)&lt;&gt;"",OFFSET('Player Game Board'!Q15,0,BFE1)&lt;&gt;""),IF(BFE8&gt;BFF8,"W",IF(BFE8=BFF8,"D","L")),"")</f>
        <v/>
      </c>
      <c r="BFI8" s="321" t="str">
        <f t="shared" ca="1" si="148"/>
        <v/>
      </c>
      <c r="BFJ8" s="321"/>
      <c r="BFK8" s="321"/>
      <c r="BFL8" s="321" t="str">
        <f t="shared" ref="BFL8" ca="1" si="2696">VLOOKUP(3,BBE37:BBF40,2,FALSE)</f>
        <v>Czechia</v>
      </c>
      <c r="BFM8" s="322">
        <f t="shared" ref="BFM8" ca="1" si="2697">VLOOKUP(BFL8,BBF4:BBK40,2,FALSE)</f>
        <v>0</v>
      </c>
      <c r="BFN8" s="322">
        <f t="shared" ref="BFN8" ca="1" si="2698">VLOOKUP(BFL8,BBF4:BBK40,3,FALSE)</f>
        <v>0</v>
      </c>
      <c r="BFO8" s="322">
        <f t="shared" ref="BFO8" ca="1" si="2699">VLOOKUP(BFL8,BBF4:BBK40,4,FALSE)</f>
        <v>0</v>
      </c>
      <c r="BFP8" s="322">
        <f t="shared" ref="BFP8" ca="1" si="2700">VLOOKUP(BFL8,BBF4:BBK40,5,FALSE)</f>
        <v>0</v>
      </c>
      <c r="BFQ8" s="322">
        <f t="shared" ref="BFQ8" ca="1" si="2701">VLOOKUP(BFL8,BBF4:BBK40,6,FALSE)</f>
        <v>0</v>
      </c>
      <c r="BFR8" s="322">
        <f t="shared" ca="1" si="155"/>
        <v>1000</v>
      </c>
      <c r="BFS8" s="322">
        <f t="shared" ca="1" si="156"/>
        <v>0</v>
      </c>
      <c r="BFT8" s="321">
        <f ca="1">VLOOKUP(BFL8,B4:J40,9,FALSE)</f>
        <v>37</v>
      </c>
      <c r="BFU8" s="321">
        <f t="shared" ref="BFU8" ca="1" si="2702">RANK(BFS8,BFS3:BFS8)</f>
        <v>1</v>
      </c>
      <c r="BFV8" s="321">
        <f t="shared" ref="BFV8" ca="1" si="2703">SUMPRODUCT((BFU3:BFU8=BFU8)*(BFR3:BFR8&gt;BFR8))</f>
        <v>0</v>
      </c>
      <c r="BFW8" s="321">
        <f t="shared" ref="BFW8" ca="1" si="2704">SUMPRODUCT((BFU3:BFU8=BFU8)*(BFR3:BFR8=BFR8)*(BFP3:BFP8&gt;BFP8))</f>
        <v>0</v>
      </c>
      <c r="BFX8" s="321">
        <f t="shared" ref="BFX8" ca="1" si="2705">SUMPRODUCT((BFU3:BFU8=BFU8)*(BFR3:BFR8=BFR8)*(BFP3:BFP8=BFP8)*(BFT3:BFT8&gt;BFT8))</f>
        <v>5</v>
      </c>
      <c r="BFY8" s="321">
        <f t="shared" ca="1" si="161"/>
        <v>6</v>
      </c>
      <c r="BFZ8" s="321" t="s">
        <v>95</v>
      </c>
      <c r="BGA8" s="321">
        <v>6</v>
      </c>
      <c r="BGB8" s="321"/>
    </row>
    <row r="9" spans="1:1536" ht="13.8" x14ac:dyDescent="0.3">
      <c r="A9" s="321"/>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t="s">
        <v>160</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321"/>
      <c r="CJ9" s="321"/>
      <c r="CK9" s="321"/>
      <c r="CL9" s="321"/>
      <c r="CM9" s="321"/>
      <c r="CN9" s="321"/>
      <c r="CO9" s="321"/>
      <c r="CP9" s="321"/>
      <c r="CQ9" s="321"/>
      <c r="CR9" s="321"/>
      <c r="CS9" s="321"/>
      <c r="CT9" s="321"/>
      <c r="CU9" s="321"/>
      <c r="CV9" s="321"/>
      <c r="CW9" s="321"/>
      <c r="CX9" s="321"/>
      <c r="CY9" s="321">
        <v>7</v>
      </c>
      <c r="CZ9" s="321" t="str">
        <f>Matches!G14</f>
        <v>Poland</v>
      </c>
      <c r="DA9" s="321">
        <f>IF(AND(Matches!H14&lt;&gt;"",Matches!I14&lt;&gt;""),Matches!H14,0)</f>
        <v>1</v>
      </c>
      <c r="DB9" s="321">
        <f>IF(AND(Matches!I14&lt;&gt;"",Matches!H14&lt;&gt;""),Matches!I14,0)</f>
        <v>2</v>
      </c>
      <c r="DC9" s="321" t="str">
        <f>Matches!J14</f>
        <v>Netherlands</v>
      </c>
      <c r="DD9" s="321" t="str">
        <f>IF(AND(Matches!H14&lt;&gt;"",Matches!I14&lt;&gt;""),IF(DA9&gt;DB9,"W",IF(DA9=DB9,"D","L")),"")</f>
        <v>L</v>
      </c>
      <c r="DE9" s="321" t="str">
        <f t="shared" si="162"/>
        <v>W</v>
      </c>
      <c r="DF9" s="321"/>
      <c r="DG9" s="321"/>
      <c r="DH9" s="321"/>
      <c r="DI9" s="322"/>
      <c r="DJ9" s="322"/>
      <c r="DK9" s="322"/>
      <c r="DL9" s="322"/>
      <c r="DM9" s="322"/>
      <c r="DN9" s="322"/>
      <c r="DO9" s="322"/>
      <c r="DP9" s="321"/>
      <c r="DQ9" s="321"/>
      <c r="DR9" s="321"/>
      <c r="DS9" s="321"/>
      <c r="DT9" s="321"/>
      <c r="DU9" s="321"/>
      <c r="DV9" s="321"/>
      <c r="DW9" s="321"/>
      <c r="DX9" s="321"/>
      <c r="DY9" s="321"/>
      <c r="DZ9" s="321"/>
      <c r="EA9" s="321"/>
      <c r="EB9" s="321"/>
      <c r="EC9" s="321"/>
      <c r="ED9" s="321"/>
      <c r="EE9" s="321"/>
      <c r="EF9" s="321"/>
      <c r="EG9" s="321"/>
      <c r="EH9" s="321"/>
      <c r="EI9" s="321"/>
      <c r="EJ9" s="321"/>
      <c r="EK9" s="321"/>
      <c r="EL9" s="321"/>
      <c r="EM9" s="321"/>
      <c r="EN9" s="321"/>
      <c r="EO9" s="321"/>
      <c r="EP9" s="321"/>
      <c r="EQ9" s="321"/>
      <c r="ER9" s="321"/>
      <c r="ES9" s="321"/>
      <c r="ET9" s="321"/>
      <c r="EU9" s="321"/>
      <c r="EV9" s="321"/>
      <c r="EW9" s="321"/>
      <c r="EX9" s="321"/>
      <c r="EY9" s="321"/>
      <c r="EZ9" s="321"/>
      <c r="FA9" s="321"/>
      <c r="FB9" s="321"/>
      <c r="FC9" s="321"/>
      <c r="FD9" s="321"/>
      <c r="FE9" s="321"/>
      <c r="FF9" s="321"/>
      <c r="FG9" s="321"/>
      <c r="FH9" s="321"/>
      <c r="FI9" s="321"/>
      <c r="FJ9" s="321"/>
      <c r="FK9" s="321"/>
      <c r="FL9" s="321"/>
      <c r="FM9" s="321"/>
      <c r="FN9" s="321"/>
      <c r="FO9" s="321"/>
      <c r="FP9" s="321"/>
      <c r="FQ9" s="321"/>
      <c r="FR9" s="321"/>
      <c r="FS9" s="321"/>
      <c r="FT9" s="321"/>
      <c r="FU9" s="321"/>
      <c r="FV9" s="321"/>
      <c r="FW9" s="321"/>
      <c r="FX9" s="321"/>
      <c r="FY9" s="321"/>
      <c r="FZ9" s="321"/>
      <c r="GA9" s="321"/>
      <c r="GB9" s="321"/>
      <c r="GC9" s="321"/>
      <c r="GD9" s="321"/>
      <c r="GE9" s="321" t="s">
        <v>160</v>
      </c>
      <c r="GF9" s="321"/>
      <c r="GG9" s="321"/>
      <c r="GH9" s="321"/>
      <c r="GI9" s="321"/>
      <c r="GJ9" s="321"/>
      <c r="GK9" s="321"/>
      <c r="GL9" s="321"/>
      <c r="GM9" s="321"/>
      <c r="GN9" s="321"/>
      <c r="GO9" s="321"/>
      <c r="GP9" s="321"/>
      <c r="GQ9" s="321"/>
      <c r="GR9" s="321"/>
      <c r="GS9" s="321"/>
      <c r="GT9" s="321"/>
      <c r="GU9" s="321"/>
      <c r="GV9" s="321"/>
      <c r="GW9" s="321"/>
      <c r="GX9" s="321"/>
      <c r="GY9" s="321"/>
      <c r="GZ9" s="321"/>
      <c r="HA9" s="321"/>
      <c r="HB9" s="321"/>
      <c r="HC9" s="321"/>
      <c r="HD9" s="321"/>
      <c r="HE9" s="321"/>
      <c r="HF9" s="321"/>
      <c r="HG9" s="321"/>
      <c r="HH9" s="321"/>
      <c r="HI9" s="321"/>
      <c r="HJ9" s="321"/>
      <c r="HK9" s="321"/>
      <c r="HL9" s="321"/>
      <c r="HM9" s="321"/>
      <c r="HN9" s="321"/>
      <c r="HO9" s="321"/>
      <c r="HP9" s="321"/>
      <c r="HQ9" s="321"/>
      <c r="HR9" s="321"/>
      <c r="HS9" s="321"/>
      <c r="HT9" s="321"/>
      <c r="HU9" s="321"/>
      <c r="HV9" s="321"/>
      <c r="HW9" s="321">
        <v>7</v>
      </c>
      <c r="HX9" s="321" t="str">
        <f t="shared" si="164"/>
        <v>Poland</v>
      </c>
      <c r="HY9" s="324">
        <f ca="1">IF(OFFSET('Player Game Board'!P16,0,HY1)&lt;&gt;"",OFFSET('Player Game Board'!P16,0,HY1),0)</f>
        <v>1</v>
      </c>
      <c r="HZ9" s="324">
        <f ca="1">IF(OFFSET('Player Game Board'!Q16,0,HY1)&lt;&gt;"",OFFSET('Player Game Board'!Q16,0,HY1),0)</f>
        <v>2</v>
      </c>
      <c r="IA9" s="321" t="str">
        <f t="shared" si="165"/>
        <v>Netherlands</v>
      </c>
      <c r="IB9" s="321" t="str">
        <f ca="1">IF(AND(OFFSET('Player Game Board'!P16,0,HY1)&lt;&gt;"",OFFSET('Player Game Board'!Q16,0,HY1)&lt;&gt;""),IF(HY9&gt;HZ9,"W",IF(HY9=HZ9,"D","L")),"")</f>
        <v>L</v>
      </c>
      <c r="IC9" s="321" t="str">
        <f t="shared" ca="1" si="166"/>
        <v>W</v>
      </c>
      <c r="ID9" s="321"/>
      <c r="IE9" s="321"/>
      <c r="IF9" s="321"/>
      <c r="IG9" s="322"/>
      <c r="IH9" s="322"/>
      <c r="II9" s="322"/>
      <c r="IJ9" s="322"/>
      <c r="IK9" s="322"/>
      <c r="IL9" s="322"/>
      <c r="IM9" s="322"/>
      <c r="IN9" s="321"/>
      <c r="IO9" s="321"/>
      <c r="IP9" s="321"/>
      <c r="IQ9" s="321"/>
      <c r="IR9" s="321"/>
      <c r="IS9" s="321"/>
      <c r="IT9" s="321"/>
      <c r="IU9" s="321"/>
      <c r="IV9" s="321"/>
      <c r="IW9" s="321"/>
      <c r="IX9" s="321"/>
      <c r="IY9" s="321"/>
      <c r="IZ9" s="321"/>
      <c r="JA9" s="321"/>
      <c r="JB9" s="321"/>
      <c r="JC9" s="321"/>
      <c r="JD9" s="321"/>
      <c r="JE9" s="321"/>
      <c r="JF9" s="321"/>
      <c r="JG9" s="321"/>
      <c r="JH9" s="321"/>
      <c r="JI9" s="321"/>
      <c r="JJ9" s="321"/>
      <c r="JK9" s="321"/>
      <c r="JL9" s="321"/>
      <c r="JM9" s="321"/>
      <c r="JN9" s="321"/>
      <c r="JO9" s="321"/>
      <c r="JP9" s="321"/>
      <c r="JQ9" s="321"/>
      <c r="JR9" s="321"/>
      <c r="JS9" s="321"/>
      <c r="JT9" s="321"/>
      <c r="JU9" s="321"/>
      <c r="JV9" s="321"/>
      <c r="JW9" s="321"/>
      <c r="JX9" s="321"/>
      <c r="JY9" s="321"/>
      <c r="JZ9" s="321"/>
      <c r="KA9" s="321"/>
      <c r="KB9" s="321"/>
      <c r="KC9" s="321"/>
      <c r="KD9" s="321"/>
      <c r="KE9" s="321"/>
      <c r="KF9" s="321"/>
      <c r="KG9" s="321"/>
      <c r="KH9" s="321"/>
      <c r="KI9" s="321"/>
      <c r="KJ9" s="321"/>
      <c r="KK9" s="321"/>
      <c r="KL9" s="321"/>
      <c r="KM9" s="321"/>
      <c r="KN9" s="321"/>
      <c r="KO9" s="321"/>
      <c r="KP9" s="321"/>
      <c r="KQ9" s="321"/>
      <c r="KR9" s="321"/>
      <c r="KS9" s="321"/>
      <c r="KT9" s="321"/>
      <c r="KU9" s="321"/>
      <c r="KV9" s="321"/>
      <c r="KW9" s="321"/>
      <c r="KX9" s="321"/>
      <c r="KY9" s="321"/>
      <c r="KZ9" s="321"/>
      <c r="LA9" s="321"/>
      <c r="LB9" s="321"/>
      <c r="LC9" s="321" t="s">
        <v>160</v>
      </c>
      <c r="LD9" s="321"/>
      <c r="LE9" s="321"/>
      <c r="LF9" s="321"/>
      <c r="LG9" s="321"/>
      <c r="LH9" s="321"/>
      <c r="LI9" s="321"/>
      <c r="LJ9" s="321"/>
      <c r="LK9" s="321"/>
      <c r="LL9" s="321"/>
      <c r="LM9" s="321"/>
      <c r="LN9" s="321"/>
      <c r="LO9" s="321"/>
      <c r="LP9" s="321"/>
      <c r="LQ9" s="321"/>
      <c r="LR9" s="321"/>
      <c r="LS9" s="321"/>
      <c r="LT9" s="321"/>
      <c r="LU9" s="321"/>
      <c r="LV9" s="321"/>
      <c r="LW9" s="321"/>
      <c r="LX9" s="321"/>
      <c r="LY9" s="321"/>
      <c r="LZ9" s="321"/>
      <c r="MA9" s="321"/>
      <c r="MB9" s="321"/>
      <c r="MC9" s="321"/>
      <c r="MD9" s="321"/>
      <c r="ME9" s="321"/>
      <c r="MF9" s="321"/>
      <c r="MG9" s="321"/>
      <c r="MH9" s="321"/>
      <c r="MI9" s="321"/>
      <c r="MJ9" s="321"/>
      <c r="MK9" s="321"/>
      <c r="ML9" s="321"/>
      <c r="MM9" s="321"/>
      <c r="MN9" s="321"/>
      <c r="MO9" s="321"/>
      <c r="MP9" s="321"/>
      <c r="MQ9" s="321"/>
      <c r="MR9" s="321"/>
      <c r="MS9" s="321"/>
      <c r="MT9" s="321"/>
      <c r="MU9" s="321">
        <v>7</v>
      </c>
      <c r="MV9" s="321" t="str">
        <f t="shared" si="170"/>
        <v>Poland</v>
      </c>
      <c r="MW9" s="324">
        <f ca="1">IF(OFFSET('Player Game Board'!P16,0,MW1)&lt;&gt;"",OFFSET('Player Game Board'!P16,0,MW1),0)</f>
        <v>1</v>
      </c>
      <c r="MX9" s="324">
        <f ca="1">IF(OFFSET('Player Game Board'!Q16,0,MW1)&lt;&gt;"",OFFSET('Player Game Board'!Q16,0,MW1),0)</f>
        <v>2</v>
      </c>
      <c r="MY9" s="321" t="str">
        <f t="shared" si="171"/>
        <v>Netherlands</v>
      </c>
      <c r="MZ9" s="321" t="str">
        <f ca="1">IF(AND(OFFSET('Player Game Board'!P16,0,MW1)&lt;&gt;"",OFFSET('Player Game Board'!Q16,0,MW1)&lt;&gt;""),IF(MW9&gt;MX9,"W",IF(MW9=MX9,"D","L")),"")</f>
        <v>L</v>
      </c>
      <c r="NA9" s="321" t="str">
        <f t="shared" ca="1" si="172"/>
        <v>W</v>
      </c>
      <c r="NB9" s="321"/>
      <c r="NC9" s="321"/>
      <c r="ND9" s="321"/>
      <c r="NE9" s="322"/>
      <c r="NF9" s="322"/>
      <c r="NG9" s="322"/>
      <c r="NH9" s="322"/>
      <c r="NI9" s="322"/>
      <c r="NJ9" s="322"/>
      <c r="NK9" s="322"/>
      <c r="NL9" s="321"/>
      <c r="NM9" s="321"/>
      <c r="NN9" s="321"/>
      <c r="NO9" s="321"/>
      <c r="NP9" s="321"/>
      <c r="NQ9" s="321"/>
      <c r="NR9" s="321"/>
      <c r="NS9" s="321"/>
      <c r="NT9" s="321"/>
      <c r="NU9" s="321"/>
      <c r="NV9" s="321"/>
      <c r="NW9" s="321"/>
      <c r="NX9" s="321"/>
      <c r="NY9" s="321"/>
      <c r="NZ9" s="321"/>
      <c r="OA9" s="321"/>
      <c r="OB9" s="321"/>
      <c r="OC9" s="321"/>
      <c r="OD9" s="321"/>
      <c r="OE9" s="321"/>
      <c r="OF9" s="321"/>
      <c r="OG9" s="321"/>
      <c r="OH9" s="321"/>
      <c r="OI9" s="321"/>
      <c r="OJ9" s="321"/>
      <c r="OK9" s="321"/>
      <c r="OL9" s="321"/>
      <c r="OM9" s="321"/>
      <c r="ON9" s="321"/>
      <c r="OO9" s="321"/>
      <c r="OP9" s="321"/>
      <c r="OQ9" s="321"/>
      <c r="OR9" s="321"/>
      <c r="OS9" s="321"/>
      <c r="OT9" s="321"/>
      <c r="OU9" s="321"/>
      <c r="OV9" s="321"/>
      <c r="OW9" s="321"/>
      <c r="OX9" s="321"/>
      <c r="OY9" s="321"/>
      <c r="OZ9" s="321"/>
      <c r="PA9" s="321"/>
      <c r="PB9" s="321"/>
      <c r="PC9" s="321"/>
      <c r="PD9" s="321"/>
      <c r="PE9" s="321"/>
      <c r="PF9" s="321"/>
      <c r="PG9" s="321"/>
      <c r="PH9" s="321"/>
      <c r="PI9" s="321"/>
      <c r="PJ9" s="321"/>
      <c r="PK9" s="321"/>
      <c r="PL9" s="321"/>
      <c r="PM9" s="321"/>
      <c r="PN9" s="321"/>
      <c r="PO9" s="321"/>
      <c r="PP9" s="321"/>
      <c r="PQ9" s="321"/>
      <c r="PR9" s="321"/>
      <c r="PS9" s="321"/>
      <c r="PT9" s="321"/>
      <c r="PU9" s="321"/>
      <c r="PV9" s="321"/>
      <c r="PW9" s="321"/>
      <c r="PX9" s="321"/>
      <c r="PY9" s="321"/>
      <c r="PZ9" s="321"/>
      <c r="QA9" s="321" t="s">
        <v>160</v>
      </c>
      <c r="QB9" s="321"/>
      <c r="QC9" s="321"/>
      <c r="QD9" s="321"/>
      <c r="QE9" s="321"/>
      <c r="QF9" s="321"/>
      <c r="QG9" s="321"/>
      <c r="QH9" s="321"/>
      <c r="QI9" s="321"/>
      <c r="QJ9" s="321"/>
      <c r="QK9" s="321"/>
      <c r="QL9" s="321"/>
      <c r="QM9" s="321"/>
      <c r="QN9" s="321"/>
      <c r="QO9" s="321"/>
      <c r="QP9" s="321"/>
      <c r="QQ9" s="321"/>
      <c r="QR9" s="321"/>
      <c r="QS9" s="321"/>
      <c r="QT9" s="321"/>
      <c r="QU9" s="321"/>
      <c r="QV9" s="321"/>
      <c r="QW9" s="321"/>
      <c r="QX9" s="321"/>
      <c r="QY9" s="321"/>
      <c r="QZ9" s="321"/>
      <c r="RA9" s="321"/>
      <c r="RB9" s="321"/>
      <c r="RC9" s="321"/>
      <c r="RD9" s="321"/>
      <c r="RE9" s="321"/>
      <c r="RF9" s="321"/>
      <c r="RG9" s="321"/>
      <c r="RH9" s="321"/>
      <c r="RI9" s="321"/>
      <c r="RJ9" s="321"/>
      <c r="RK9" s="321"/>
      <c r="RL9" s="321"/>
      <c r="RM9" s="321"/>
      <c r="RN9" s="321"/>
      <c r="RO9" s="321"/>
      <c r="RP9" s="321"/>
      <c r="RQ9" s="321"/>
      <c r="RR9" s="321"/>
      <c r="RS9" s="321">
        <v>7</v>
      </c>
      <c r="RT9" s="321" t="str">
        <f t="shared" si="18"/>
        <v>Poland</v>
      </c>
      <c r="RU9" s="324">
        <f ca="1">IF(OFFSET('Player Game Board'!P16,0,RU1)&lt;&gt;"",OFFSET('Player Game Board'!P16,0,RU1),0)</f>
        <v>1</v>
      </c>
      <c r="RV9" s="324">
        <f ca="1">IF(OFFSET('Player Game Board'!Q16,0,RU1)&lt;&gt;"",OFFSET('Player Game Board'!Q16,0,RU1),0)</f>
        <v>2</v>
      </c>
      <c r="RW9" s="321" t="str">
        <f t="shared" si="19"/>
        <v>Netherlands</v>
      </c>
      <c r="RX9" s="321" t="str">
        <f ca="1">IF(AND(OFFSET('Player Game Board'!P16,0,RU1)&lt;&gt;"",OFFSET('Player Game Board'!Q16,0,RU1)&lt;&gt;""),IF(RU9&gt;RV9,"W",IF(RU9=RV9,"D","L")),"")</f>
        <v>L</v>
      </c>
      <c r="RY9" s="321" t="str">
        <f t="shared" ca="1" si="20"/>
        <v>W</v>
      </c>
      <c r="RZ9" s="321"/>
      <c r="SA9" s="321"/>
      <c r="SB9" s="321"/>
      <c r="SC9" s="322"/>
      <c r="SD9" s="322"/>
      <c r="SE9" s="322"/>
      <c r="SF9" s="322"/>
      <c r="SG9" s="322"/>
      <c r="SH9" s="322"/>
      <c r="SI9" s="322"/>
      <c r="SJ9" s="321"/>
      <c r="SK9" s="321"/>
      <c r="SL9" s="321"/>
      <c r="SM9" s="321"/>
      <c r="SN9" s="321"/>
      <c r="SO9" s="321"/>
      <c r="SP9" s="321"/>
      <c r="SQ9" s="321"/>
      <c r="SR9" s="321"/>
      <c r="SS9" s="321"/>
      <c r="ST9" s="321"/>
      <c r="SU9" s="321"/>
      <c r="SV9" s="321"/>
      <c r="SW9" s="321"/>
      <c r="SX9" s="321"/>
      <c r="SY9" s="321"/>
      <c r="SZ9" s="321"/>
      <c r="TA9" s="321"/>
      <c r="TB9" s="321"/>
      <c r="TC9" s="321"/>
      <c r="TD9" s="321"/>
      <c r="TE9" s="321"/>
      <c r="TF9" s="321"/>
      <c r="TG9" s="321"/>
      <c r="TH9" s="321"/>
      <c r="TI9" s="321"/>
      <c r="TJ9" s="321"/>
      <c r="TK9" s="321"/>
      <c r="TL9" s="321"/>
      <c r="TM9" s="321"/>
      <c r="TN9" s="321"/>
      <c r="TO9" s="321"/>
      <c r="TP9" s="321"/>
      <c r="TQ9" s="321"/>
      <c r="TR9" s="321"/>
      <c r="TS9" s="321"/>
      <c r="TT9" s="321"/>
      <c r="TU9" s="321"/>
      <c r="TV9" s="321"/>
      <c r="TW9" s="321"/>
      <c r="TX9" s="321"/>
      <c r="TY9" s="321"/>
      <c r="TZ9" s="321"/>
      <c r="UA9" s="321"/>
      <c r="UB9" s="321"/>
      <c r="UC9" s="321"/>
      <c r="UD9" s="321"/>
      <c r="UE9" s="321"/>
      <c r="UF9" s="321"/>
      <c r="UG9" s="321"/>
      <c r="UH9" s="321"/>
      <c r="UI9" s="321"/>
      <c r="UJ9" s="321"/>
      <c r="UK9" s="321"/>
      <c r="UL9" s="321"/>
      <c r="UM9" s="321"/>
      <c r="UN9" s="321"/>
      <c r="UO9" s="321"/>
      <c r="UP9" s="321"/>
      <c r="UQ9" s="321"/>
      <c r="UR9" s="321"/>
      <c r="US9" s="321"/>
      <c r="UT9" s="321"/>
      <c r="UU9" s="321"/>
      <c r="UV9" s="321"/>
      <c r="UW9" s="321"/>
      <c r="UX9" s="321"/>
      <c r="UY9" s="321" t="s">
        <v>160</v>
      </c>
      <c r="UZ9" s="321"/>
      <c r="VA9" s="321"/>
      <c r="VB9" s="321"/>
      <c r="VC9" s="321"/>
      <c r="VD9" s="321"/>
      <c r="VE9" s="321"/>
      <c r="VF9" s="321"/>
      <c r="VG9" s="321"/>
      <c r="VH9" s="321"/>
      <c r="VI9" s="321"/>
      <c r="VJ9" s="321"/>
      <c r="VK9" s="321"/>
      <c r="VL9" s="321"/>
      <c r="VM9" s="321"/>
      <c r="VN9" s="321"/>
      <c r="VO9" s="321"/>
      <c r="VP9" s="321"/>
      <c r="VQ9" s="321"/>
      <c r="VR9" s="321"/>
      <c r="VS9" s="321"/>
      <c r="VT9" s="321"/>
      <c r="VU9" s="321"/>
      <c r="VV9" s="321"/>
      <c r="VW9" s="321"/>
      <c r="VX9" s="321"/>
      <c r="VY9" s="321"/>
      <c r="VZ9" s="321"/>
      <c r="WA9" s="321"/>
      <c r="WB9" s="321"/>
      <c r="WC9" s="321"/>
      <c r="WD9" s="321"/>
      <c r="WE9" s="321"/>
      <c r="WF9" s="321"/>
      <c r="WG9" s="321"/>
      <c r="WH9" s="321"/>
      <c r="WI9" s="321"/>
      <c r="WJ9" s="321"/>
      <c r="WK9" s="321"/>
      <c r="WL9" s="321"/>
      <c r="WM9" s="321"/>
      <c r="WN9" s="321"/>
      <c r="WO9" s="321"/>
      <c r="WP9" s="321"/>
      <c r="WQ9" s="321">
        <v>7</v>
      </c>
      <c r="WR9" s="321" t="str">
        <f t="shared" si="34"/>
        <v>Poland</v>
      </c>
      <c r="WS9" s="324">
        <f ca="1">IF(OFFSET('Player Game Board'!P16,0,WS1)&lt;&gt;"",OFFSET('Player Game Board'!P16,0,WS1),0)</f>
        <v>0</v>
      </c>
      <c r="WT9" s="324">
        <f ca="1">IF(OFFSET('Player Game Board'!Q16,0,WS1)&lt;&gt;"",OFFSET('Player Game Board'!Q16,0,WS1),0)</f>
        <v>1</v>
      </c>
      <c r="WU9" s="321" t="str">
        <f t="shared" si="35"/>
        <v>Netherlands</v>
      </c>
      <c r="WV9" s="321" t="str">
        <f ca="1">IF(AND(OFFSET('Player Game Board'!P16,0,WS1)&lt;&gt;"",OFFSET('Player Game Board'!Q16,0,WS1)&lt;&gt;""),IF(WS9&gt;WT9,"W",IF(WS9=WT9,"D","L")),"")</f>
        <v>L</v>
      </c>
      <c r="WW9" s="321" t="str">
        <f t="shared" ca="1" si="36"/>
        <v>W</v>
      </c>
      <c r="WX9" s="321"/>
      <c r="WY9" s="321"/>
      <c r="WZ9" s="321"/>
      <c r="XA9" s="322"/>
      <c r="XB9" s="322"/>
      <c r="XC9" s="322"/>
      <c r="XD9" s="322"/>
      <c r="XE9" s="322"/>
      <c r="XF9" s="322"/>
      <c r="XG9" s="322"/>
      <c r="XH9" s="321"/>
      <c r="XI9" s="321"/>
      <c r="XJ9" s="321"/>
      <c r="XK9" s="321"/>
      <c r="XL9" s="321"/>
      <c r="XM9" s="321"/>
      <c r="XN9" s="321"/>
      <c r="XO9" s="321"/>
      <c r="XP9" s="321"/>
      <c r="XQ9" s="321"/>
      <c r="XR9" s="321"/>
      <c r="XS9" s="321"/>
      <c r="XT9" s="321"/>
      <c r="XU9" s="321"/>
      <c r="XV9" s="321"/>
      <c r="XW9" s="321"/>
      <c r="XX9" s="321"/>
      <c r="XY9" s="321"/>
      <c r="XZ9" s="321"/>
      <c r="YA9" s="321"/>
      <c r="YB9" s="321"/>
      <c r="YC9" s="321"/>
      <c r="YD9" s="321"/>
      <c r="YE9" s="321"/>
      <c r="YF9" s="321"/>
      <c r="YG9" s="321"/>
      <c r="YH9" s="321"/>
      <c r="YI9" s="321"/>
      <c r="YJ9" s="321"/>
      <c r="YK9" s="321"/>
      <c r="YL9" s="321"/>
      <c r="YM9" s="321"/>
      <c r="YN9" s="321"/>
      <c r="YO9" s="321"/>
      <c r="YP9" s="321"/>
      <c r="YQ9" s="321"/>
      <c r="YR9" s="321"/>
      <c r="YS9" s="321"/>
      <c r="YT9" s="321"/>
      <c r="YU9" s="321"/>
      <c r="YV9" s="321"/>
      <c r="YW9" s="321"/>
      <c r="YX9" s="321"/>
      <c r="YY9" s="321"/>
      <c r="YZ9" s="321"/>
      <c r="ZA9" s="321"/>
      <c r="ZB9" s="321"/>
      <c r="ZC9" s="321"/>
      <c r="ZD9" s="321"/>
      <c r="ZE9" s="321"/>
      <c r="ZF9" s="321"/>
      <c r="ZG9" s="321"/>
      <c r="ZH9" s="321"/>
      <c r="ZI9" s="321"/>
      <c r="ZJ9" s="321"/>
      <c r="ZK9" s="321"/>
      <c r="ZL9" s="321"/>
      <c r="ZM9" s="321"/>
      <c r="ZN9" s="321"/>
      <c r="ZO9" s="321"/>
      <c r="ZP9" s="321"/>
      <c r="ZQ9" s="321"/>
      <c r="ZR9" s="321"/>
      <c r="ZS9" s="321"/>
      <c r="ZT9" s="321"/>
      <c r="ZU9" s="321"/>
      <c r="ZV9" s="321"/>
      <c r="ZW9" s="321" t="s">
        <v>160</v>
      </c>
      <c r="ZX9" s="321"/>
      <c r="ZY9" s="321"/>
      <c r="ZZ9" s="321"/>
      <c r="AAA9" s="321"/>
      <c r="AAB9" s="321"/>
      <c r="AAC9" s="321"/>
      <c r="AAD9" s="321"/>
      <c r="AAE9" s="321"/>
      <c r="AAF9" s="321"/>
      <c r="AAG9" s="321"/>
      <c r="AAH9" s="321"/>
      <c r="AAI9" s="321"/>
      <c r="AAJ9" s="321"/>
      <c r="AAK9" s="321"/>
      <c r="AAL9" s="321"/>
      <c r="AAM9" s="321"/>
      <c r="AAN9" s="321"/>
      <c r="AAO9" s="321"/>
      <c r="AAP9" s="321"/>
      <c r="AAQ9" s="321"/>
      <c r="AAR9" s="321"/>
      <c r="AAS9" s="321"/>
      <c r="AAT9" s="321"/>
      <c r="AAU9" s="321"/>
      <c r="AAV9" s="321"/>
      <c r="AAW9" s="321"/>
      <c r="AAX9" s="321"/>
      <c r="AAY9" s="321"/>
      <c r="AAZ9" s="321"/>
      <c r="ABA9" s="321"/>
      <c r="ABB9" s="321"/>
      <c r="ABC9" s="321"/>
      <c r="ABD9" s="321"/>
      <c r="ABE9" s="321"/>
      <c r="ABF9" s="321"/>
      <c r="ABG9" s="321"/>
      <c r="ABH9" s="321"/>
      <c r="ABI9" s="321"/>
      <c r="ABJ9" s="321"/>
      <c r="ABK9" s="321"/>
      <c r="ABL9" s="321"/>
      <c r="ABM9" s="321"/>
      <c r="ABN9" s="321"/>
      <c r="ABO9" s="321">
        <v>7</v>
      </c>
      <c r="ABP9" s="321" t="str">
        <f t="shared" si="50"/>
        <v>Poland</v>
      </c>
      <c r="ABQ9" s="324">
        <f ca="1">IF(OFFSET('Player Game Board'!P16,0,ABQ1)&lt;&gt;"",OFFSET('Player Game Board'!P16,0,ABQ1),0)</f>
        <v>1</v>
      </c>
      <c r="ABR9" s="324">
        <f ca="1">IF(OFFSET('Player Game Board'!Q16,0,ABQ1)&lt;&gt;"",OFFSET('Player Game Board'!Q16,0,ABQ1),0)</f>
        <v>1</v>
      </c>
      <c r="ABS9" s="321" t="str">
        <f t="shared" si="51"/>
        <v>Netherlands</v>
      </c>
      <c r="ABT9" s="321" t="str">
        <f ca="1">IF(AND(OFFSET('Player Game Board'!P16,0,ABQ1)&lt;&gt;"",OFFSET('Player Game Board'!Q16,0,ABQ1)&lt;&gt;""),IF(ABQ9&gt;ABR9,"W",IF(ABQ9=ABR9,"D","L")),"")</f>
        <v>D</v>
      </c>
      <c r="ABU9" s="321" t="str">
        <f t="shared" ca="1" si="52"/>
        <v>D</v>
      </c>
      <c r="ABV9" s="321"/>
      <c r="ABW9" s="321"/>
      <c r="ABX9" s="321"/>
      <c r="ABY9" s="322"/>
      <c r="ABZ9" s="322"/>
      <c r="ACA9" s="322"/>
      <c r="ACB9" s="322"/>
      <c r="ACC9" s="322"/>
      <c r="ACD9" s="322"/>
      <c r="ACE9" s="322"/>
      <c r="ACF9" s="321"/>
      <c r="ACG9" s="321"/>
      <c r="ACH9" s="321"/>
      <c r="ACI9" s="321"/>
      <c r="ACJ9" s="321"/>
      <c r="ACK9" s="321"/>
      <c r="ACL9" s="321"/>
      <c r="ACM9" s="321"/>
      <c r="ACN9" s="321"/>
      <c r="ACO9" s="321"/>
      <c r="ACP9" s="321"/>
      <c r="ACQ9" s="321"/>
      <c r="ACR9" s="321"/>
      <c r="ACS9" s="321"/>
      <c r="ACT9" s="321"/>
      <c r="ACU9" s="321"/>
      <c r="ACV9" s="321"/>
      <c r="ACW9" s="321"/>
      <c r="ACX9" s="321"/>
      <c r="ACY9" s="321"/>
      <c r="ACZ9" s="321"/>
      <c r="ADA9" s="321"/>
      <c r="ADB9" s="321"/>
      <c r="ADC9" s="321"/>
      <c r="ADD9" s="321"/>
      <c r="ADE9" s="321"/>
      <c r="ADF9" s="321"/>
      <c r="ADG9" s="321"/>
      <c r="ADH9" s="321"/>
      <c r="ADI9" s="321"/>
      <c r="ADJ9" s="321"/>
      <c r="ADK9" s="321"/>
      <c r="ADL9" s="321"/>
      <c r="ADM9" s="321"/>
      <c r="ADN9" s="321"/>
      <c r="ADO9" s="321"/>
      <c r="ADP9" s="321"/>
      <c r="ADQ9" s="321"/>
      <c r="ADR9" s="321"/>
      <c r="ADS9" s="321"/>
      <c r="ADT9" s="321"/>
      <c r="ADU9" s="321"/>
      <c r="ADV9" s="321"/>
      <c r="ADW9" s="321"/>
      <c r="ADX9" s="321"/>
      <c r="ADY9" s="321"/>
      <c r="ADZ9" s="321"/>
      <c r="AEA9" s="321"/>
      <c r="AEB9" s="321"/>
      <c r="AEC9" s="321"/>
      <c r="AED9" s="321"/>
      <c r="AEE9" s="321"/>
      <c r="AEF9" s="321"/>
      <c r="AEG9" s="321"/>
      <c r="AEH9" s="321"/>
      <c r="AEI9" s="321"/>
      <c r="AEJ9" s="321"/>
      <c r="AEK9" s="321"/>
      <c r="AEL9" s="321"/>
      <c r="AEM9" s="321"/>
      <c r="AEN9" s="321"/>
      <c r="AEO9" s="321"/>
      <c r="AEP9" s="321"/>
      <c r="AEQ9" s="321"/>
      <c r="AER9" s="321"/>
      <c r="AES9" s="321"/>
      <c r="AET9" s="321"/>
      <c r="AEU9" s="321" t="s">
        <v>160</v>
      </c>
      <c r="AEV9" s="321"/>
      <c r="AEW9" s="321"/>
      <c r="AEX9" s="321"/>
      <c r="AEY9" s="321"/>
      <c r="AEZ9" s="321"/>
      <c r="AFA9" s="321"/>
      <c r="AFB9" s="321"/>
      <c r="AFC9" s="321"/>
      <c r="AFD9" s="321"/>
      <c r="AFE9" s="321"/>
      <c r="AFF9" s="321"/>
      <c r="AFG9" s="321"/>
      <c r="AFH9" s="321"/>
      <c r="AFI9" s="321"/>
      <c r="AFJ9" s="321"/>
      <c r="AFK9" s="321"/>
      <c r="AFL9" s="321"/>
      <c r="AFM9" s="321"/>
      <c r="AFN9" s="321"/>
      <c r="AFO9" s="321"/>
      <c r="AFP9" s="321"/>
      <c r="AFQ9" s="321"/>
      <c r="AFR9" s="321"/>
      <c r="AFS9" s="321"/>
      <c r="AFT9" s="321"/>
      <c r="AFU9" s="321"/>
      <c r="AFV9" s="321"/>
      <c r="AFW9" s="321"/>
      <c r="AFX9" s="321"/>
      <c r="AFY9" s="321"/>
      <c r="AFZ9" s="321"/>
      <c r="AGA9" s="321"/>
      <c r="AGB9" s="321"/>
      <c r="AGC9" s="321"/>
      <c r="AGD9" s="321"/>
      <c r="AGE9" s="321"/>
      <c r="AGF9" s="321"/>
      <c r="AGG9" s="321"/>
      <c r="AGH9" s="321"/>
      <c r="AGI9" s="321"/>
      <c r="AGJ9" s="321"/>
      <c r="AGK9" s="321"/>
      <c r="AGL9" s="321"/>
      <c r="AGM9" s="321">
        <v>7</v>
      </c>
      <c r="AGN9" s="321" t="str">
        <f t="shared" si="66"/>
        <v>Poland</v>
      </c>
      <c r="AGO9" s="324">
        <f ca="1">IF(OFFSET('Player Game Board'!P16,0,AGO1)&lt;&gt;"",OFFSET('Player Game Board'!P16,0,AGO1),0)</f>
        <v>1</v>
      </c>
      <c r="AGP9" s="324">
        <f ca="1">IF(OFFSET('Player Game Board'!Q16,0,AGO1)&lt;&gt;"",OFFSET('Player Game Board'!Q16,0,AGO1),0)</f>
        <v>2</v>
      </c>
      <c r="AGQ9" s="321" t="str">
        <f t="shared" si="67"/>
        <v>Netherlands</v>
      </c>
      <c r="AGR9" s="321" t="str">
        <f ca="1">IF(AND(OFFSET('Player Game Board'!P16,0,AGO1)&lt;&gt;"",OFFSET('Player Game Board'!Q16,0,AGO1)&lt;&gt;""),IF(AGO9&gt;AGP9,"W",IF(AGO9=AGP9,"D","L")),"")</f>
        <v>L</v>
      </c>
      <c r="AGS9" s="321" t="str">
        <f t="shared" ca="1" si="68"/>
        <v>W</v>
      </c>
      <c r="AGT9" s="321"/>
      <c r="AGU9" s="321"/>
      <c r="AGV9" s="321"/>
      <c r="AGW9" s="322"/>
      <c r="AGX9" s="322"/>
      <c r="AGY9" s="322"/>
      <c r="AGZ9" s="322"/>
      <c r="AHA9" s="322"/>
      <c r="AHB9" s="322"/>
      <c r="AHC9" s="322"/>
      <c r="AHD9" s="321"/>
      <c r="AHE9" s="321"/>
      <c r="AHF9" s="321"/>
      <c r="AHG9" s="321"/>
      <c r="AHH9" s="321"/>
      <c r="AHI9" s="321"/>
      <c r="AHJ9" s="321"/>
      <c r="AHK9" s="321"/>
      <c r="AHL9" s="321"/>
      <c r="AHM9" s="321"/>
      <c r="AHN9" s="321"/>
      <c r="AHO9" s="321"/>
      <c r="AHP9" s="321"/>
      <c r="AHQ9" s="321"/>
      <c r="AHR9" s="321"/>
      <c r="AHS9" s="321"/>
      <c r="AHT9" s="321"/>
      <c r="AHU9" s="321"/>
      <c r="AHV9" s="321"/>
      <c r="AHW9" s="321"/>
      <c r="AHX9" s="321"/>
      <c r="AHY9" s="321"/>
      <c r="AHZ9" s="321"/>
      <c r="AIA9" s="321"/>
      <c r="AIB9" s="321"/>
      <c r="AIC9" s="321"/>
      <c r="AID9" s="321"/>
      <c r="AIE9" s="321"/>
      <c r="AIF9" s="321"/>
      <c r="AIG9" s="321"/>
      <c r="AIH9" s="321"/>
      <c r="AII9" s="321"/>
      <c r="AIJ9" s="321"/>
      <c r="AIK9" s="321"/>
      <c r="AIL9" s="321"/>
      <c r="AIM9" s="321"/>
      <c r="AIN9" s="321"/>
      <c r="AIO9" s="321"/>
      <c r="AIP9" s="321"/>
      <c r="AIQ9" s="321"/>
      <c r="AIR9" s="321"/>
      <c r="AIS9" s="321"/>
      <c r="AIT9" s="321"/>
      <c r="AIU9" s="321"/>
      <c r="AIV9" s="321"/>
      <c r="AIW9" s="321"/>
      <c r="AIX9" s="321"/>
      <c r="AIY9" s="321"/>
      <c r="AIZ9" s="321"/>
      <c r="AJA9" s="321"/>
      <c r="AJB9" s="321"/>
      <c r="AJC9" s="321"/>
      <c r="AJD9" s="321"/>
      <c r="AJE9" s="321"/>
      <c r="AJF9" s="321"/>
      <c r="AJG9" s="321"/>
      <c r="AJH9" s="321"/>
      <c r="AJI9" s="321"/>
      <c r="AJJ9" s="321"/>
      <c r="AJK9" s="321"/>
      <c r="AJL9" s="321"/>
      <c r="AJM9" s="321"/>
      <c r="AJN9" s="321"/>
      <c r="AJO9" s="321"/>
      <c r="AJP9" s="321"/>
      <c r="AJQ9" s="321"/>
      <c r="AJR9" s="321"/>
      <c r="AJS9" s="321" t="s">
        <v>160</v>
      </c>
      <c r="AJT9" s="321"/>
      <c r="AJU9" s="321"/>
      <c r="AJV9" s="321"/>
      <c r="AJW9" s="321"/>
      <c r="AJX9" s="321"/>
      <c r="AJY9" s="321"/>
      <c r="AJZ9" s="321"/>
      <c r="AKA9" s="321"/>
      <c r="AKB9" s="321"/>
      <c r="AKC9" s="321"/>
      <c r="AKD9" s="321"/>
      <c r="AKE9" s="321"/>
      <c r="AKF9" s="321"/>
      <c r="AKG9" s="321"/>
      <c r="AKH9" s="321"/>
      <c r="AKI9" s="321"/>
      <c r="AKJ9" s="321"/>
      <c r="AKK9" s="321"/>
      <c r="AKL9" s="321"/>
      <c r="AKM9" s="321"/>
      <c r="AKN9" s="321"/>
      <c r="AKO9" s="321"/>
      <c r="AKP9" s="321"/>
      <c r="AKQ9" s="321"/>
      <c r="AKR9" s="321"/>
      <c r="AKS9" s="321"/>
      <c r="AKT9" s="321"/>
      <c r="AKU9" s="321"/>
      <c r="AKV9" s="321"/>
      <c r="AKW9" s="321"/>
      <c r="AKX9" s="321"/>
      <c r="AKY9" s="321"/>
      <c r="AKZ9" s="321"/>
      <c r="ALA9" s="321"/>
      <c r="ALB9" s="321"/>
      <c r="ALC9" s="321"/>
      <c r="ALD9" s="321"/>
      <c r="ALE9" s="321"/>
      <c r="ALF9" s="321"/>
      <c r="ALG9" s="321"/>
      <c r="ALH9" s="321"/>
      <c r="ALI9" s="321"/>
      <c r="ALJ9" s="321"/>
      <c r="ALK9" s="321">
        <v>7</v>
      </c>
      <c r="ALL9" s="321" t="str">
        <f t="shared" si="82"/>
        <v>Poland</v>
      </c>
      <c r="ALM9" s="324">
        <f ca="1">IF(OFFSET('Player Game Board'!P16,0,ALM1)&lt;&gt;"",OFFSET('Player Game Board'!P16,0,ALM1),0)</f>
        <v>0</v>
      </c>
      <c r="ALN9" s="324">
        <f ca="1">IF(OFFSET('Player Game Board'!Q16,0,ALM1)&lt;&gt;"",OFFSET('Player Game Board'!Q16,0,ALM1),0)</f>
        <v>1</v>
      </c>
      <c r="ALO9" s="321" t="str">
        <f t="shared" si="83"/>
        <v>Netherlands</v>
      </c>
      <c r="ALP9" s="321" t="str">
        <f ca="1">IF(AND(OFFSET('Player Game Board'!P16,0,ALM1)&lt;&gt;"",OFFSET('Player Game Board'!Q16,0,ALM1)&lt;&gt;""),IF(ALM9&gt;ALN9,"W",IF(ALM9=ALN9,"D","L")),"")</f>
        <v>L</v>
      </c>
      <c r="ALQ9" s="321" t="str">
        <f t="shared" ca="1" si="84"/>
        <v>W</v>
      </c>
      <c r="ALR9" s="321"/>
      <c r="ALS9" s="321"/>
      <c r="ALT9" s="321"/>
      <c r="ALU9" s="322"/>
      <c r="ALV9" s="322"/>
      <c r="ALW9" s="322"/>
      <c r="ALX9" s="322"/>
      <c r="ALY9" s="322"/>
      <c r="ALZ9" s="322"/>
      <c r="AMA9" s="322"/>
      <c r="AMB9" s="321"/>
      <c r="AMC9" s="321"/>
      <c r="AMD9" s="321"/>
      <c r="AME9" s="321"/>
      <c r="AMF9" s="321"/>
      <c r="AMG9" s="321"/>
      <c r="AMH9" s="321"/>
      <c r="AMI9" s="321"/>
      <c r="AMJ9" s="321"/>
      <c r="AMK9" s="321"/>
      <c r="AML9" s="321"/>
      <c r="AMM9" s="321"/>
      <c r="AMN9" s="321"/>
      <c r="AMO9" s="321"/>
      <c r="AMP9" s="321"/>
      <c r="AMQ9" s="321"/>
      <c r="AMR9" s="321"/>
      <c r="AMS9" s="321"/>
      <c r="AMT9" s="321"/>
      <c r="AMU9" s="321"/>
      <c r="AMV9" s="321"/>
      <c r="AMW9" s="321"/>
      <c r="AMX9" s="321"/>
      <c r="AMY9" s="321"/>
      <c r="AMZ9" s="321"/>
      <c r="ANA9" s="321"/>
      <c r="ANB9" s="321"/>
      <c r="ANC9" s="321"/>
      <c r="AND9" s="321"/>
      <c r="ANE9" s="321"/>
      <c r="ANF9" s="321"/>
      <c r="ANG9" s="321"/>
      <c r="ANH9" s="321"/>
      <c r="ANI9" s="321"/>
      <c r="ANJ9" s="321"/>
      <c r="ANK9" s="321"/>
      <c r="ANL9" s="321"/>
      <c r="ANM9" s="321"/>
      <c r="ANN9" s="321"/>
      <c r="ANO9" s="321"/>
      <c r="ANP9" s="321"/>
      <c r="ANQ9" s="321"/>
      <c r="ANR9" s="321"/>
      <c r="ANS9" s="321"/>
      <c r="ANT9" s="321"/>
      <c r="ANU9" s="321"/>
      <c r="ANV9" s="321"/>
      <c r="ANW9" s="321"/>
      <c r="ANX9" s="321"/>
      <c r="ANY9" s="321"/>
      <c r="ANZ9" s="321"/>
      <c r="AOA9" s="321"/>
      <c r="AOB9" s="321"/>
      <c r="AOC9" s="321"/>
      <c r="AOD9" s="321"/>
      <c r="AOE9" s="321"/>
      <c r="AOF9" s="321"/>
      <c r="AOG9" s="321"/>
      <c r="AOH9" s="321"/>
      <c r="AOI9" s="321"/>
      <c r="AOJ9" s="321"/>
      <c r="AOK9" s="321"/>
      <c r="AOL9" s="321"/>
      <c r="AOM9" s="321"/>
      <c r="AON9" s="321"/>
      <c r="AOO9" s="321"/>
      <c r="AOP9" s="321"/>
      <c r="AOQ9" s="321" t="s">
        <v>160</v>
      </c>
      <c r="AOR9" s="321"/>
      <c r="AOS9" s="321"/>
      <c r="AOT9" s="321"/>
      <c r="AOU9" s="321"/>
      <c r="AOV9" s="321"/>
      <c r="AOW9" s="321"/>
      <c r="AOX9" s="321"/>
      <c r="AOY9" s="321"/>
      <c r="AOZ9" s="321"/>
      <c r="APA9" s="321"/>
      <c r="APB9" s="321"/>
      <c r="APC9" s="321"/>
      <c r="APD9" s="321"/>
      <c r="APE9" s="321"/>
      <c r="APF9" s="321"/>
      <c r="APG9" s="321"/>
      <c r="APH9" s="321"/>
      <c r="API9" s="321"/>
      <c r="APJ9" s="321"/>
      <c r="APK9" s="321"/>
      <c r="APL9" s="321"/>
      <c r="APM9" s="321"/>
      <c r="APN9" s="321"/>
      <c r="APO9" s="321"/>
      <c r="APP9" s="321"/>
      <c r="APQ9" s="321"/>
      <c r="APR9" s="321"/>
      <c r="APS9" s="321"/>
      <c r="APT9" s="321"/>
      <c r="APU9" s="321"/>
      <c r="APV9" s="321"/>
      <c r="APW9" s="321"/>
      <c r="APX9" s="321"/>
      <c r="APY9" s="321"/>
      <c r="APZ9" s="321"/>
      <c r="AQA9" s="321"/>
      <c r="AQB9" s="321"/>
      <c r="AQC9" s="321"/>
      <c r="AQD9" s="321"/>
      <c r="AQE9" s="321"/>
      <c r="AQF9" s="321"/>
      <c r="AQG9" s="321"/>
      <c r="AQH9" s="321"/>
      <c r="AQI9" s="321">
        <v>7</v>
      </c>
      <c r="AQJ9" s="321" t="str">
        <f t="shared" si="98"/>
        <v>Poland</v>
      </c>
      <c r="AQK9" s="324">
        <f ca="1">IF(OFFSET('Player Game Board'!P16,0,AQK1)&lt;&gt;"",OFFSET('Player Game Board'!P16,0,AQK1),0)</f>
        <v>0</v>
      </c>
      <c r="AQL9" s="324">
        <f ca="1">IF(OFFSET('Player Game Board'!Q16,0,AQK1)&lt;&gt;"",OFFSET('Player Game Board'!Q16,0,AQK1),0)</f>
        <v>2</v>
      </c>
      <c r="AQM9" s="321" t="str">
        <f t="shared" si="99"/>
        <v>Netherlands</v>
      </c>
      <c r="AQN9" s="321" t="str">
        <f ca="1">IF(AND(OFFSET('Player Game Board'!P16,0,AQK1)&lt;&gt;"",OFFSET('Player Game Board'!Q16,0,AQK1)&lt;&gt;""),IF(AQK9&gt;AQL9,"W",IF(AQK9=AQL9,"D","L")),"")</f>
        <v>L</v>
      </c>
      <c r="AQO9" s="321" t="str">
        <f t="shared" ca="1" si="100"/>
        <v>W</v>
      </c>
      <c r="AQP9" s="321"/>
      <c r="AQQ9" s="321"/>
      <c r="AQR9" s="321"/>
      <c r="AQS9" s="322"/>
      <c r="AQT9" s="322"/>
      <c r="AQU9" s="322"/>
      <c r="AQV9" s="322"/>
      <c r="AQW9" s="322"/>
      <c r="AQX9" s="322"/>
      <c r="AQY9" s="322"/>
      <c r="AQZ9" s="321"/>
      <c r="ARA9" s="321"/>
      <c r="ARB9" s="321"/>
      <c r="ARC9" s="321"/>
      <c r="ARD9" s="321"/>
      <c r="ARE9" s="321"/>
      <c r="ARF9" s="321"/>
      <c r="ARG9" s="321"/>
      <c r="ARH9" s="321"/>
      <c r="ARI9" s="321"/>
      <c r="ARJ9" s="321"/>
      <c r="ARK9" s="321"/>
      <c r="ARL9" s="321"/>
      <c r="ARM9" s="321"/>
      <c r="ARN9" s="321"/>
      <c r="ARO9" s="321"/>
      <c r="ARP9" s="321"/>
      <c r="ARQ9" s="321"/>
      <c r="ARR9" s="321"/>
      <c r="ARS9" s="321"/>
      <c r="ART9" s="321"/>
      <c r="ARU9" s="321"/>
      <c r="ARV9" s="321"/>
      <c r="ARW9" s="321"/>
      <c r="ARX9" s="321"/>
      <c r="ARY9" s="321"/>
      <c r="ARZ9" s="321"/>
      <c r="ASA9" s="321"/>
      <c r="ASB9" s="321"/>
      <c r="ASC9" s="321"/>
      <c r="ASD9" s="321"/>
      <c r="ASE9" s="321"/>
      <c r="ASF9" s="321"/>
      <c r="ASG9" s="321"/>
      <c r="ASH9" s="321"/>
      <c r="ASI9" s="321"/>
      <c r="ASJ9" s="321"/>
      <c r="ASK9" s="321"/>
      <c r="ASL9" s="321"/>
      <c r="ASM9" s="321"/>
      <c r="ASN9" s="321"/>
      <c r="ASO9" s="321"/>
      <c r="ASP9" s="321"/>
      <c r="ASQ9" s="321"/>
      <c r="ASR9" s="321"/>
      <c r="ASS9" s="321"/>
      <c r="AST9" s="321"/>
      <c r="ASU9" s="321"/>
      <c r="ASV9" s="321"/>
      <c r="ASW9" s="321"/>
      <c r="ASX9" s="321"/>
      <c r="ASY9" s="321"/>
      <c r="ASZ9" s="321"/>
      <c r="ATA9" s="321"/>
      <c r="ATB9" s="321"/>
      <c r="ATC9" s="321"/>
      <c r="ATD9" s="321"/>
      <c r="ATE9" s="321"/>
      <c r="ATF9" s="321"/>
      <c r="ATG9" s="321"/>
      <c r="ATH9" s="321"/>
      <c r="ATI9" s="321"/>
      <c r="ATJ9" s="321"/>
      <c r="ATK9" s="321"/>
      <c r="ATL9" s="321"/>
      <c r="ATM9" s="321"/>
      <c r="ATN9" s="321"/>
      <c r="ATO9" s="321" t="s">
        <v>160</v>
      </c>
      <c r="ATP9" s="321"/>
      <c r="ATQ9" s="321"/>
      <c r="ATR9" s="321"/>
      <c r="ATS9" s="321"/>
      <c r="ATT9" s="321"/>
      <c r="ATU9" s="321"/>
      <c r="ATV9" s="321"/>
      <c r="ATW9" s="321"/>
      <c r="ATX9" s="321"/>
      <c r="ATY9" s="321"/>
      <c r="ATZ9" s="321"/>
      <c r="AUA9" s="321"/>
      <c r="AUB9" s="321"/>
      <c r="AUC9" s="321"/>
      <c r="AUD9" s="321"/>
      <c r="AUE9" s="321"/>
      <c r="AUF9" s="321"/>
      <c r="AUG9" s="321"/>
      <c r="AUH9" s="321"/>
      <c r="AUI9" s="321"/>
      <c r="AUJ9" s="321"/>
      <c r="AUK9" s="321"/>
      <c r="AUL9" s="321"/>
      <c r="AUM9" s="321"/>
      <c r="AUN9" s="321"/>
      <c r="AUO9" s="321"/>
      <c r="AUP9" s="321"/>
      <c r="AUQ9" s="321"/>
      <c r="AUR9" s="321"/>
      <c r="AUS9" s="321"/>
      <c r="AUT9" s="321"/>
      <c r="AUU9" s="321"/>
      <c r="AUV9" s="321"/>
      <c r="AUW9" s="321"/>
      <c r="AUX9" s="321"/>
      <c r="AUY9" s="321"/>
      <c r="AUZ9" s="321"/>
      <c r="AVA9" s="321"/>
      <c r="AVB9" s="321"/>
      <c r="AVC9" s="321"/>
      <c r="AVD9" s="321"/>
      <c r="AVE9" s="321"/>
      <c r="AVF9" s="321"/>
      <c r="AVG9" s="321">
        <v>7</v>
      </c>
      <c r="AVH9" s="321" t="str">
        <f t="shared" si="114"/>
        <v>Poland</v>
      </c>
      <c r="AVI9" s="324">
        <f ca="1">IF(OFFSET('Player Game Board'!P16,0,AVI1)&lt;&gt;"",OFFSET('Player Game Board'!P16,0,AVI1),0)</f>
        <v>0</v>
      </c>
      <c r="AVJ9" s="324">
        <f ca="1">IF(OFFSET('Player Game Board'!Q16,0,AVI1)&lt;&gt;"",OFFSET('Player Game Board'!Q16,0,AVI1),0)</f>
        <v>2</v>
      </c>
      <c r="AVK9" s="321" t="str">
        <f t="shared" si="115"/>
        <v>Netherlands</v>
      </c>
      <c r="AVL9" s="321" t="str">
        <f ca="1">IF(AND(OFFSET('Player Game Board'!P16,0,AVI1)&lt;&gt;"",OFFSET('Player Game Board'!Q16,0,AVI1)&lt;&gt;""),IF(AVI9&gt;AVJ9,"W",IF(AVI9=AVJ9,"D","L")),"")</f>
        <v>L</v>
      </c>
      <c r="AVM9" s="321" t="str">
        <f t="shared" ca="1" si="116"/>
        <v>W</v>
      </c>
      <c r="AVN9" s="321"/>
      <c r="AVO9" s="321"/>
      <c r="AVP9" s="321"/>
      <c r="AVQ9" s="322"/>
      <c r="AVR9" s="322"/>
      <c r="AVS9" s="322"/>
      <c r="AVT9" s="322"/>
      <c r="AVU9" s="322"/>
      <c r="AVV9" s="322"/>
      <c r="AVW9" s="322"/>
      <c r="AVX9" s="321"/>
      <c r="AVY9" s="321"/>
      <c r="AVZ9" s="321"/>
      <c r="AWA9" s="321"/>
      <c r="AWB9" s="321"/>
      <c r="AWC9" s="321"/>
      <c r="AWD9" s="321"/>
      <c r="AWE9" s="321"/>
      <c r="AWF9" s="321"/>
      <c r="AWG9" s="321"/>
      <c r="AWH9" s="321"/>
      <c r="AWI9" s="321"/>
      <c r="AWJ9" s="321"/>
      <c r="AWK9" s="321"/>
      <c r="AWL9" s="321"/>
      <c r="AWM9" s="321"/>
      <c r="AWN9" s="321"/>
      <c r="AWO9" s="321"/>
      <c r="AWP9" s="321"/>
      <c r="AWQ9" s="321"/>
      <c r="AWR9" s="321"/>
      <c r="AWS9" s="321"/>
      <c r="AWT9" s="321"/>
      <c r="AWU9" s="321"/>
      <c r="AWV9" s="321"/>
      <c r="AWW9" s="321"/>
      <c r="AWX9" s="321"/>
      <c r="AWY9" s="321"/>
      <c r="AWZ9" s="321"/>
      <c r="AXA9" s="321"/>
      <c r="AXB9" s="321"/>
      <c r="AXC9" s="321"/>
      <c r="AXD9" s="321"/>
      <c r="AXE9" s="321"/>
      <c r="AXF9" s="321"/>
      <c r="AXG9" s="321"/>
      <c r="AXH9" s="321"/>
      <c r="AXI9" s="321"/>
      <c r="AXJ9" s="321"/>
      <c r="AXK9" s="321"/>
      <c r="AXL9" s="321"/>
      <c r="AXM9" s="321"/>
      <c r="AXN9" s="321"/>
      <c r="AXO9" s="321"/>
      <c r="AXP9" s="321"/>
      <c r="AXQ9" s="321"/>
      <c r="AXR9" s="321"/>
      <c r="AXS9" s="321"/>
      <c r="AXT9" s="321"/>
      <c r="AXU9" s="321"/>
      <c r="AXV9" s="321"/>
      <c r="AXW9" s="321"/>
      <c r="AXX9" s="321"/>
      <c r="AXY9" s="321"/>
      <c r="AXZ9" s="321"/>
      <c r="AYA9" s="321"/>
      <c r="AYB9" s="321"/>
      <c r="AYC9" s="321"/>
      <c r="AYD9" s="321"/>
      <c r="AYE9" s="321"/>
      <c r="AYF9" s="321"/>
      <c r="AYG9" s="321"/>
      <c r="AYH9" s="321"/>
      <c r="AYI9" s="321"/>
      <c r="AYJ9" s="321"/>
      <c r="AYK9" s="321"/>
      <c r="AYL9" s="321"/>
      <c r="AYM9" s="321" t="s">
        <v>160</v>
      </c>
      <c r="AYN9" s="321"/>
      <c r="AYO9" s="321"/>
      <c r="AYP9" s="321"/>
      <c r="AYQ9" s="321"/>
      <c r="AYR9" s="321"/>
      <c r="AYS9" s="321"/>
      <c r="AYT9" s="321"/>
      <c r="AYU9" s="321"/>
      <c r="AYV9" s="321"/>
      <c r="AYW9" s="321"/>
      <c r="AYX9" s="321"/>
      <c r="AYY9" s="321"/>
      <c r="AYZ9" s="321"/>
      <c r="AZA9" s="321"/>
      <c r="AZB9" s="321"/>
      <c r="AZC9" s="321"/>
      <c r="AZD9" s="321"/>
      <c r="AZE9" s="321"/>
      <c r="AZF9" s="321"/>
      <c r="AZG9" s="321"/>
      <c r="AZH9" s="321"/>
      <c r="AZI9" s="321"/>
      <c r="AZJ9" s="321"/>
      <c r="AZK9" s="321"/>
      <c r="AZL9" s="321"/>
      <c r="AZM9" s="321"/>
      <c r="AZN9" s="321"/>
      <c r="AZO9" s="321"/>
      <c r="AZP9" s="321"/>
      <c r="AZQ9" s="321"/>
      <c r="AZR9" s="321"/>
      <c r="AZS9" s="321"/>
      <c r="AZT9" s="321"/>
      <c r="AZU9" s="321"/>
      <c r="AZV9" s="321"/>
      <c r="AZW9" s="321"/>
      <c r="AZX9" s="321"/>
      <c r="AZY9" s="321"/>
      <c r="AZZ9" s="321"/>
      <c r="BAA9" s="321"/>
      <c r="BAB9" s="321"/>
      <c r="BAC9" s="321"/>
      <c r="BAD9" s="321"/>
      <c r="BAE9" s="321">
        <v>7</v>
      </c>
      <c r="BAF9" s="321" t="str">
        <f t="shared" si="130"/>
        <v>Poland</v>
      </c>
      <c r="BAG9" s="324">
        <f ca="1">IF(OFFSET('Player Game Board'!P16,0,BAG1)&lt;&gt;"",OFFSET('Player Game Board'!P16,0,BAG1),0)</f>
        <v>0</v>
      </c>
      <c r="BAH9" s="324">
        <f ca="1">IF(OFFSET('Player Game Board'!Q16,0,BAG1)&lt;&gt;"",OFFSET('Player Game Board'!Q16,0,BAG1),0)</f>
        <v>2</v>
      </c>
      <c r="BAI9" s="321" t="str">
        <f t="shared" si="131"/>
        <v>Netherlands</v>
      </c>
      <c r="BAJ9" s="321" t="str">
        <f ca="1">IF(AND(OFFSET('Player Game Board'!P16,0,BAG1)&lt;&gt;"",OFFSET('Player Game Board'!Q16,0,BAG1)&lt;&gt;""),IF(BAG9&gt;BAH9,"W",IF(BAG9=BAH9,"D","L")),"")</f>
        <v>L</v>
      </c>
      <c r="BAK9" s="321" t="str">
        <f t="shared" ca="1" si="132"/>
        <v>W</v>
      </c>
      <c r="BAL9" s="321"/>
      <c r="BAM9" s="321"/>
      <c r="BAN9" s="321"/>
      <c r="BAO9" s="322"/>
      <c r="BAP9" s="322"/>
      <c r="BAQ9" s="322"/>
      <c r="BAR9" s="322"/>
      <c r="BAS9" s="322"/>
      <c r="BAT9" s="322"/>
      <c r="BAU9" s="322"/>
      <c r="BAV9" s="321"/>
      <c r="BAW9" s="321"/>
      <c r="BAX9" s="321"/>
      <c r="BAY9" s="321"/>
      <c r="BAZ9" s="321"/>
      <c r="BBA9" s="321"/>
      <c r="BBB9" s="321"/>
      <c r="BBC9" s="321"/>
      <c r="BBD9" s="321"/>
      <c r="BBE9" s="321"/>
      <c r="BBF9" s="321"/>
      <c r="BBG9" s="321"/>
      <c r="BBH9" s="321"/>
      <c r="BBI9" s="321"/>
      <c r="BBJ9" s="321"/>
      <c r="BBK9" s="321"/>
      <c r="BBL9" s="321"/>
      <c r="BBM9" s="321"/>
      <c r="BBN9" s="321"/>
      <c r="BBO9" s="321"/>
      <c r="BBP9" s="321"/>
      <c r="BBQ9" s="321"/>
      <c r="BBR9" s="321"/>
      <c r="BBS9" s="321"/>
      <c r="BBT9" s="321"/>
      <c r="BBU9" s="321"/>
      <c r="BBV9" s="321"/>
      <c r="BBW9" s="321"/>
      <c r="BBX9" s="321"/>
      <c r="BBY9" s="321"/>
      <c r="BBZ9" s="321"/>
      <c r="BCA9" s="321"/>
      <c r="BCB9" s="321"/>
      <c r="BCC9" s="321"/>
      <c r="BCD9" s="321"/>
      <c r="BCE9" s="321"/>
      <c r="BCF9" s="321"/>
      <c r="BCG9" s="321"/>
      <c r="BCH9" s="321"/>
      <c r="BCI9" s="321"/>
      <c r="BCJ9" s="321"/>
      <c r="BCK9" s="321"/>
      <c r="BCL9" s="321"/>
      <c r="BCM9" s="321"/>
      <c r="BCN9" s="321"/>
      <c r="BCO9" s="321"/>
      <c r="BCP9" s="321"/>
      <c r="BCQ9" s="321"/>
      <c r="BCR9" s="321"/>
      <c r="BCS9" s="321"/>
      <c r="BCT9" s="321"/>
      <c r="BCU9" s="321"/>
      <c r="BCV9" s="321"/>
      <c r="BCW9" s="321"/>
      <c r="BCX9" s="321"/>
      <c r="BCY9" s="321"/>
      <c r="BCZ9" s="321"/>
      <c r="BDA9" s="321"/>
      <c r="BDB9" s="321"/>
      <c r="BDC9" s="321"/>
      <c r="BDD9" s="321"/>
      <c r="BDE9" s="321"/>
      <c r="BDF9" s="321"/>
      <c r="BDG9" s="321"/>
      <c r="BDH9" s="321"/>
      <c r="BDI9" s="321"/>
      <c r="BDJ9" s="321"/>
      <c r="BDK9" s="321" t="s">
        <v>160</v>
      </c>
      <c r="BDL9" s="321"/>
      <c r="BDM9" s="321"/>
      <c r="BDN9" s="321"/>
      <c r="BDO9" s="321"/>
      <c r="BDP9" s="321"/>
      <c r="BDQ9" s="321"/>
      <c r="BDR9" s="321"/>
      <c r="BDS9" s="321"/>
      <c r="BDT9" s="321"/>
      <c r="BDU9" s="321"/>
      <c r="BDV9" s="321"/>
      <c r="BDW9" s="321"/>
      <c r="BDX9" s="321"/>
      <c r="BDY9" s="321"/>
      <c r="BDZ9" s="321"/>
      <c r="BEA9" s="321"/>
      <c r="BEB9" s="321"/>
      <c r="BEC9" s="321"/>
      <c r="BED9" s="321"/>
      <c r="BEE9" s="321"/>
      <c r="BEF9" s="321"/>
      <c r="BEG9" s="321"/>
      <c r="BEH9" s="321"/>
      <c r="BEI9" s="321"/>
      <c r="BEJ9" s="321"/>
      <c r="BEK9" s="321"/>
      <c r="BEL9" s="321"/>
      <c r="BEM9" s="321"/>
      <c r="BEN9" s="321"/>
      <c r="BEO9" s="321"/>
      <c r="BEP9" s="321"/>
      <c r="BEQ9" s="321"/>
      <c r="BER9" s="321"/>
      <c r="BES9" s="321"/>
      <c r="BET9" s="321"/>
      <c r="BEU9" s="321"/>
      <c r="BEV9" s="321"/>
      <c r="BEW9" s="321"/>
      <c r="BEX9" s="321"/>
      <c r="BEY9" s="321"/>
      <c r="BEZ9" s="321"/>
      <c r="BFA9" s="321"/>
      <c r="BFB9" s="321"/>
      <c r="BFC9" s="321">
        <v>7</v>
      </c>
      <c r="BFD9" s="321" t="str">
        <f t="shared" si="146"/>
        <v>Poland</v>
      </c>
      <c r="BFE9" s="324">
        <f ca="1">IF(OFFSET('Player Game Board'!P16,0,BFE1)&lt;&gt;"",OFFSET('Player Game Board'!P16,0,BFE1),0)</f>
        <v>0</v>
      </c>
      <c r="BFF9" s="324">
        <f ca="1">IF(OFFSET('Player Game Board'!Q16,0,BFE1)&lt;&gt;"",OFFSET('Player Game Board'!Q16,0,BFE1),0)</f>
        <v>0</v>
      </c>
      <c r="BFG9" s="321" t="str">
        <f t="shared" si="147"/>
        <v>Netherlands</v>
      </c>
      <c r="BFH9" s="321" t="str">
        <f ca="1">IF(AND(OFFSET('Player Game Board'!P16,0,BFE1)&lt;&gt;"",OFFSET('Player Game Board'!Q16,0,BFE1)&lt;&gt;""),IF(BFE9&gt;BFF9,"W",IF(BFE9=BFF9,"D","L")),"")</f>
        <v/>
      </c>
      <c r="BFI9" s="321" t="str">
        <f t="shared" ca="1" si="148"/>
        <v/>
      </c>
      <c r="BFJ9" s="321"/>
      <c r="BFK9" s="321"/>
      <c r="BFL9" s="321"/>
      <c r="BFM9" s="322"/>
      <c r="BFN9" s="322"/>
      <c r="BFO9" s="322"/>
      <c r="BFP9" s="322"/>
      <c r="BFQ9" s="322"/>
      <c r="BFR9" s="322"/>
      <c r="BFS9" s="322"/>
      <c r="BFT9" s="321"/>
      <c r="BFU9" s="321"/>
      <c r="BFV9" s="321"/>
      <c r="BFW9" s="321"/>
      <c r="BFX9" s="321"/>
      <c r="BFY9" s="321"/>
      <c r="BFZ9" s="321"/>
      <c r="BGA9" s="321"/>
      <c r="BGB9" s="321"/>
    </row>
    <row r="10" spans="1:1536" ht="13.8" x14ac:dyDescent="0.3">
      <c r="A10" s="321"/>
      <c r="B10" s="321"/>
      <c r="C10" s="321"/>
      <c r="D10" s="321"/>
      <c r="E10" s="321"/>
      <c r="F10" s="321"/>
      <c r="G10" s="321"/>
      <c r="H10" s="321"/>
      <c r="I10" s="321"/>
      <c r="J10" s="321"/>
      <c r="K10" s="321"/>
      <c r="L10" s="321"/>
      <c r="M10" s="321"/>
      <c r="N10" s="321"/>
      <c r="O10" s="321"/>
      <c r="P10" s="321"/>
      <c r="Q10" s="321"/>
      <c r="R10" s="321"/>
      <c r="S10" s="321"/>
      <c r="T10" s="321"/>
      <c r="U10" s="321"/>
      <c r="V10" s="321"/>
      <c r="W10" s="321"/>
      <c r="X10" s="321"/>
      <c r="Y10" s="321"/>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c r="AW10" s="321"/>
      <c r="AX10" s="321"/>
      <c r="AY10" s="321"/>
      <c r="AZ10" s="321"/>
      <c r="BA10" s="321"/>
      <c r="BB10" s="321"/>
      <c r="BC10" s="321"/>
      <c r="BD10" s="321"/>
      <c r="BE10" s="321"/>
      <c r="BF10" s="321"/>
      <c r="BG10" s="321"/>
      <c r="BH10" s="321"/>
      <c r="BI10" s="321"/>
      <c r="BJ10" s="321"/>
      <c r="BK10" s="321"/>
      <c r="BL10" s="321"/>
      <c r="BM10" s="321"/>
      <c r="BN10" s="321"/>
      <c r="BO10" s="321"/>
      <c r="BP10" s="321"/>
      <c r="BQ10" s="321"/>
      <c r="BR10" s="321"/>
      <c r="BS10" s="321"/>
      <c r="BT10" s="321"/>
      <c r="BU10" s="321"/>
      <c r="BV10" s="321"/>
      <c r="BW10" s="321"/>
      <c r="BX10" s="321"/>
      <c r="BY10" s="321"/>
      <c r="BZ10" s="321"/>
      <c r="CA10" s="321"/>
      <c r="CB10" s="321"/>
      <c r="CC10" s="321"/>
      <c r="CD10" s="321"/>
      <c r="CE10" s="321"/>
      <c r="CF10" s="321"/>
      <c r="CG10" s="321"/>
      <c r="CH10" s="321"/>
      <c r="CI10" s="321"/>
      <c r="CJ10" s="321"/>
      <c r="CK10" s="321"/>
      <c r="CL10" s="321"/>
      <c r="CM10" s="321"/>
      <c r="CN10" s="321"/>
      <c r="CO10" s="321"/>
      <c r="CP10" s="321"/>
      <c r="CQ10" s="321"/>
      <c r="CR10" s="321"/>
      <c r="CS10" s="321"/>
      <c r="CT10" s="321"/>
      <c r="CU10" s="321"/>
      <c r="CV10" s="321"/>
      <c r="CW10" s="321"/>
      <c r="CX10" s="321"/>
      <c r="CY10" s="321">
        <v>8</v>
      </c>
      <c r="CZ10" s="321" t="str">
        <f>Matches!G15</f>
        <v>Austria</v>
      </c>
      <c r="DA10" s="321">
        <f>IF(AND(Matches!H15&lt;&gt;"",Matches!I15&lt;&gt;""),Matches!H15,0)</f>
        <v>0</v>
      </c>
      <c r="DB10" s="321">
        <f>IF(AND(Matches!I15&lt;&gt;"",Matches!H15&lt;&gt;""),Matches!I15,0)</f>
        <v>1</v>
      </c>
      <c r="DC10" s="321" t="str">
        <f>Matches!J15</f>
        <v>France</v>
      </c>
      <c r="DD10" s="321" t="str">
        <f>IF(AND(Matches!H15&lt;&gt;"",Matches!I15&lt;&gt;""),IF(DA10&gt;DB10,"W",IF(DA10=DB10,"D","L")),"")</f>
        <v>L</v>
      </c>
      <c r="DE10" s="321" t="str">
        <f t="shared" si="162"/>
        <v>W</v>
      </c>
      <c r="DF10" s="321"/>
      <c r="DG10" s="321"/>
      <c r="DH10" s="321"/>
      <c r="DI10" s="322"/>
      <c r="DJ10" s="322"/>
      <c r="DK10" s="322"/>
      <c r="DL10" s="322"/>
      <c r="DM10" s="322"/>
      <c r="DN10" s="322"/>
      <c r="DO10" s="322"/>
      <c r="DP10" s="321"/>
      <c r="DQ10" s="321"/>
      <c r="DR10" s="321"/>
      <c r="DS10" s="321"/>
      <c r="DT10" s="321"/>
      <c r="DU10" s="321"/>
      <c r="DV10" s="321"/>
      <c r="DW10" s="321"/>
      <c r="DX10" s="321"/>
      <c r="DY10" s="321"/>
      <c r="DZ10" s="321"/>
      <c r="EA10" s="321"/>
      <c r="EB10" s="321"/>
      <c r="EC10" s="321"/>
      <c r="ED10" s="321"/>
      <c r="EE10" s="321"/>
      <c r="EF10" s="321"/>
      <c r="EG10" s="321"/>
      <c r="EH10" s="321"/>
      <c r="EI10" s="321"/>
      <c r="EJ10" s="321"/>
      <c r="EK10" s="321"/>
      <c r="EL10" s="321"/>
      <c r="EM10" s="321"/>
      <c r="EN10" s="321"/>
      <c r="EO10" s="321"/>
      <c r="EP10" s="321"/>
      <c r="EQ10" s="321"/>
      <c r="ER10" s="321"/>
      <c r="ES10" s="321"/>
      <c r="ET10" s="321"/>
      <c r="EU10" s="321"/>
      <c r="EV10" s="321"/>
      <c r="EW10" s="321"/>
      <c r="EX10" s="321"/>
      <c r="EY10" s="321"/>
      <c r="EZ10" s="321"/>
      <c r="FA10" s="321"/>
      <c r="FB10" s="321"/>
      <c r="FC10" s="321"/>
      <c r="FD10" s="321"/>
      <c r="FE10" s="321"/>
      <c r="FF10" s="321"/>
      <c r="FG10" s="321"/>
      <c r="FH10" s="321"/>
      <c r="FI10" s="321"/>
      <c r="FJ10" s="321"/>
      <c r="FK10" s="321"/>
      <c r="FL10" s="321"/>
      <c r="FM10" s="321"/>
      <c r="FN10" s="321"/>
      <c r="FO10" s="321"/>
      <c r="FP10" s="321"/>
      <c r="FQ10" s="321"/>
      <c r="FR10" s="321"/>
      <c r="FS10" s="321"/>
      <c r="FT10" s="321"/>
      <c r="FU10" s="321"/>
      <c r="FV10" s="321"/>
      <c r="FW10" s="321"/>
      <c r="FX10" s="321"/>
      <c r="FY10" s="321"/>
      <c r="FZ10" s="321"/>
      <c r="GA10" s="321"/>
      <c r="GB10" s="321"/>
      <c r="GC10" s="321"/>
      <c r="GD10" s="321"/>
      <c r="GE10" s="321"/>
      <c r="GF10" s="321"/>
      <c r="GG10" s="321"/>
      <c r="GH10" s="321"/>
      <c r="GI10" s="321"/>
      <c r="GJ10" s="321"/>
      <c r="GK10" s="321"/>
      <c r="GL10" s="321"/>
      <c r="GM10" s="321"/>
      <c r="GN10" s="321"/>
      <c r="GO10" s="321"/>
      <c r="GP10" s="321"/>
      <c r="GQ10" s="321"/>
      <c r="GR10" s="321"/>
      <c r="GS10" s="321"/>
      <c r="GT10" s="321"/>
      <c r="GU10" s="321"/>
      <c r="GV10" s="321"/>
      <c r="GW10" s="321"/>
      <c r="GX10" s="321"/>
      <c r="GY10" s="321"/>
      <c r="GZ10" s="321"/>
      <c r="HA10" s="321"/>
      <c r="HB10" s="321"/>
      <c r="HC10" s="321"/>
      <c r="HD10" s="321"/>
      <c r="HE10" s="321"/>
      <c r="HF10" s="321"/>
      <c r="HG10" s="321"/>
      <c r="HH10" s="321"/>
      <c r="HI10" s="321"/>
      <c r="HJ10" s="321"/>
      <c r="HK10" s="321"/>
      <c r="HL10" s="321"/>
      <c r="HM10" s="321"/>
      <c r="HN10" s="321"/>
      <c r="HO10" s="321"/>
      <c r="HP10" s="321"/>
      <c r="HQ10" s="321"/>
      <c r="HR10" s="321"/>
      <c r="HS10" s="321"/>
      <c r="HT10" s="321"/>
      <c r="HU10" s="321"/>
      <c r="HV10" s="321"/>
      <c r="HW10" s="321">
        <v>8</v>
      </c>
      <c r="HX10" s="321" t="str">
        <f t="shared" si="164"/>
        <v>Austria</v>
      </c>
      <c r="HY10" s="324">
        <f ca="1">IF(OFFSET('Player Game Board'!P17,0,HY1)&lt;&gt;"",OFFSET('Player Game Board'!P17,0,HY1),0)</f>
        <v>0</v>
      </c>
      <c r="HZ10" s="324">
        <f ca="1">IF(OFFSET('Player Game Board'!Q17,0,HY1)&lt;&gt;"",OFFSET('Player Game Board'!Q17,0,HY1),0)</f>
        <v>2</v>
      </c>
      <c r="IA10" s="321" t="str">
        <f t="shared" si="165"/>
        <v>France</v>
      </c>
      <c r="IB10" s="321" t="str">
        <f ca="1">IF(AND(OFFSET('Player Game Board'!P17,0,HY1)&lt;&gt;"",OFFSET('Player Game Board'!Q17,0,HY1)&lt;&gt;""),IF(HY10&gt;HZ10,"W",IF(HY10=HZ10,"D","L")),"")</f>
        <v>L</v>
      </c>
      <c r="IC10" s="321" t="str">
        <f t="shared" ca="1" si="166"/>
        <v>W</v>
      </c>
      <c r="ID10" s="321"/>
      <c r="IE10" s="321"/>
      <c r="IF10" s="321"/>
      <c r="IG10" s="322"/>
      <c r="IH10" s="322"/>
      <c r="II10" s="322"/>
      <c r="IJ10" s="322"/>
      <c r="IK10" s="322"/>
      <c r="IL10" s="322"/>
      <c r="IM10" s="322"/>
      <c r="IN10" s="321"/>
      <c r="IO10" s="321"/>
      <c r="IP10" s="321"/>
      <c r="IQ10" s="321"/>
      <c r="IR10" s="321"/>
      <c r="IS10" s="321"/>
      <c r="IT10" s="321"/>
      <c r="IU10" s="321"/>
      <c r="IV10" s="321"/>
      <c r="IW10" s="321"/>
      <c r="IX10" s="321"/>
      <c r="IY10" s="321"/>
      <c r="IZ10" s="321"/>
      <c r="JA10" s="321"/>
      <c r="JB10" s="321"/>
      <c r="JC10" s="321"/>
      <c r="JD10" s="321"/>
      <c r="JE10" s="321"/>
      <c r="JF10" s="321"/>
      <c r="JG10" s="321"/>
      <c r="JH10" s="321"/>
      <c r="JI10" s="321"/>
      <c r="JJ10" s="321"/>
      <c r="JK10" s="321"/>
      <c r="JL10" s="321"/>
      <c r="JM10" s="321"/>
      <c r="JN10" s="321"/>
      <c r="JO10" s="321"/>
      <c r="JP10" s="321"/>
      <c r="JQ10" s="321"/>
      <c r="JR10" s="321"/>
      <c r="JS10" s="321"/>
      <c r="JT10" s="321"/>
      <c r="JU10" s="321"/>
      <c r="JV10" s="321"/>
      <c r="JW10" s="321"/>
      <c r="JX10" s="321"/>
      <c r="JY10" s="321"/>
      <c r="JZ10" s="321"/>
      <c r="KA10" s="321"/>
      <c r="KB10" s="321"/>
      <c r="KC10" s="321"/>
      <c r="KD10" s="321"/>
      <c r="KE10" s="321"/>
      <c r="KF10" s="321"/>
      <c r="KG10" s="321"/>
      <c r="KH10" s="321"/>
      <c r="KI10" s="321"/>
      <c r="KJ10" s="321"/>
      <c r="KK10" s="321"/>
      <c r="KL10" s="321"/>
      <c r="KM10" s="321"/>
      <c r="KN10" s="321"/>
      <c r="KO10" s="321"/>
      <c r="KP10" s="321"/>
      <c r="KQ10" s="321"/>
      <c r="KR10" s="321"/>
      <c r="KS10" s="321"/>
      <c r="KT10" s="321"/>
      <c r="KU10" s="321"/>
      <c r="KV10" s="321"/>
      <c r="KW10" s="321"/>
      <c r="KX10" s="321"/>
      <c r="KY10" s="321"/>
      <c r="KZ10" s="321"/>
      <c r="LA10" s="321"/>
      <c r="LB10" s="321"/>
      <c r="LC10" s="321"/>
      <c r="LD10" s="321"/>
      <c r="LE10" s="321"/>
      <c r="LF10" s="321"/>
      <c r="LG10" s="321"/>
      <c r="LH10" s="321"/>
      <c r="LI10" s="321"/>
      <c r="LJ10" s="321"/>
      <c r="LK10" s="321"/>
      <c r="LL10" s="321"/>
      <c r="LM10" s="321"/>
      <c r="LN10" s="321"/>
      <c r="LO10" s="321"/>
      <c r="LP10" s="321"/>
      <c r="LQ10" s="321"/>
      <c r="LR10" s="321"/>
      <c r="LS10" s="321"/>
      <c r="LT10" s="321"/>
      <c r="LU10" s="321"/>
      <c r="LV10" s="321"/>
      <c r="LW10" s="321"/>
      <c r="LX10" s="321"/>
      <c r="LY10" s="321"/>
      <c r="LZ10" s="321"/>
      <c r="MA10" s="321"/>
      <c r="MB10" s="321"/>
      <c r="MC10" s="321"/>
      <c r="MD10" s="321"/>
      <c r="ME10" s="321"/>
      <c r="MF10" s="321"/>
      <c r="MG10" s="321"/>
      <c r="MH10" s="321"/>
      <c r="MI10" s="321"/>
      <c r="MJ10" s="321"/>
      <c r="MK10" s="321"/>
      <c r="ML10" s="321"/>
      <c r="MM10" s="321"/>
      <c r="MN10" s="321"/>
      <c r="MO10" s="321"/>
      <c r="MP10" s="321"/>
      <c r="MQ10" s="321"/>
      <c r="MR10" s="321"/>
      <c r="MS10" s="321"/>
      <c r="MT10" s="321"/>
      <c r="MU10" s="321">
        <v>8</v>
      </c>
      <c r="MV10" s="321" t="str">
        <f t="shared" si="170"/>
        <v>Austria</v>
      </c>
      <c r="MW10" s="324">
        <f ca="1">IF(OFFSET('Player Game Board'!P17,0,MW1)&lt;&gt;"",OFFSET('Player Game Board'!P17,0,MW1),0)</f>
        <v>1</v>
      </c>
      <c r="MX10" s="324">
        <f ca="1">IF(OFFSET('Player Game Board'!Q17,0,MW1)&lt;&gt;"",OFFSET('Player Game Board'!Q17,0,MW1),0)</f>
        <v>3</v>
      </c>
      <c r="MY10" s="321" t="str">
        <f t="shared" si="171"/>
        <v>France</v>
      </c>
      <c r="MZ10" s="321" t="str">
        <f ca="1">IF(AND(OFFSET('Player Game Board'!P17,0,MW1)&lt;&gt;"",OFFSET('Player Game Board'!Q17,0,MW1)&lt;&gt;""),IF(MW10&gt;MX10,"W",IF(MW10=MX10,"D","L")),"")</f>
        <v>L</v>
      </c>
      <c r="NA10" s="321" t="str">
        <f t="shared" ca="1" si="172"/>
        <v>W</v>
      </c>
      <c r="NB10" s="321"/>
      <c r="NC10" s="321"/>
      <c r="ND10" s="321"/>
      <c r="NE10" s="322"/>
      <c r="NF10" s="322"/>
      <c r="NG10" s="322"/>
      <c r="NH10" s="322"/>
      <c r="NI10" s="322"/>
      <c r="NJ10" s="322"/>
      <c r="NK10" s="322"/>
      <c r="NL10" s="321"/>
      <c r="NM10" s="321"/>
      <c r="NN10" s="321"/>
      <c r="NO10" s="321"/>
      <c r="NP10" s="321"/>
      <c r="NQ10" s="321"/>
      <c r="NR10" s="321"/>
      <c r="NS10" s="321"/>
      <c r="NT10" s="321"/>
      <c r="NU10" s="321"/>
      <c r="NV10" s="321"/>
      <c r="NW10" s="321"/>
      <c r="NX10" s="321"/>
      <c r="NY10" s="321"/>
      <c r="NZ10" s="321"/>
      <c r="OA10" s="321"/>
      <c r="OB10" s="321"/>
      <c r="OC10" s="321"/>
      <c r="OD10" s="321"/>
      <c r="OE10" s="321"/>
      <c r="OF10" s="321"/>
      <c r="OG10" s="321"/>
      <c r="OH10" s="321"/>
      <c r="OI10" s="321"/>
      <c r="OJ10" s="321"/>
      <c r="OK10" s="321"/>
      <c r="OL10" s="321"/>
      <c r="OM10" s="321"/>
      <c r="ON10" s="321"/>
      <c r="OO10" s="321"/>
      <c r="OP10" s="321"/>
      <c r="OQ10" s="321"/>
      <c r="OR10" s="321"/>
      <c r="OS10" s="321"/>
      <c r="OT10" s="321"/>
      <c r="OU10" s="321"/>
      <c r="OV10" s="321"/>
      <c r="OW10" s="321"/>
      <c r="OX10" s="321"/>
      <c r="OY10" s="321"/>
      <c r="OZ10" s="321"/>
      <c r="PA10" s="321"/>
      <c r="PB10" s="321"/>
      <c r="PC10" s="321"/>
      <c r="PD10" s="321"/>
      <c r="PE10" s="321"/>
      <c r="PF10" s="321"/>
      <c r="PG10" s="321"/>
      <c r="PH10" s="321"/>
      <c r="PI10" s="321"/>
      <c r="PJ10" s="321"/>
      <c r="PK10" s="321"/>
      <c r="PL10" s="321"/>
      <c r="PM10" s="321"/>
      <c r="PN10" s="321"/>
      <c r="PO10" s="321"/>
      <c r="PP10" s="321"/>
      <c r="PQ10" s="321"/>
      <c r="PR10" s="321"/>
      <c r="PS10" s="321"/>
      <c r="PT10" s="321"/>
      <c r="PU10" s="321"/>
      <c r="PV10" s="321"/>
      <c r="PW10" s="321"/>
      <c r="PX10" s="321"/>
      <c r="PY10" s="321"/>
      <c r="PZ10" s="321"/>
      <c r="QA10" s="321"/>
      <c r="QB10" s="321"/>
      <c r="QC10" s="321"/>
      <c r="QD10" s="321"/>
      <c r="QE10" s="321"/>
      <c r="QF10" s="321"/>
      <c r="QG10" s="321"/>
      <c r="QH10" s="321"/>
      <c r="QI10" s="321"/>
      <c r="QJ10" s="321"/>
      <c r="QK10" s="321"/>
      <c r="QL10" s="321"/>
      <c r="QM10" s="321"/>
      <c r="QN10" s="321"/>
      <c r="QO10" s="321"/>
      <c r="QP10" s="321"/>
      <c r="QQ10" s="321"/>
      <c r="QR10" s="321"/>
      <c r="QS10" s="321"/>
      <c r="QT10" s="321"/>
      <c r="QU10" s="321"/>
      <c r="QV10" s="321"/>
      <c r="QW10" s="321"/>
      <c r="QX10" s="321"/>
      <c r="QY10" s="321"/>
      <c r="QZ10" s="321"/>
      <c r="RA10" s="321"/>
      <c r="RB10" s="321"/>
      <c r="RC10" s="321"/>
      <c r="RD10" s="321"/>
      <c r="RE10" s="321"/>
      <c r="RF10" s="321"/>
      <c r="RG10" s="321"/>
      <c r="RH10" s="321"/>
      <c r="RI10" s="321"/>
      <c r="RJ10" s="321"/>
      <c r="RK10" s="321"/>
      <c r="RL10" s="321"/>
      <c r="RM10" s="321"/>
      <c r="RN10" s="321"/>
      <c r="RO10" s="321"/>
      <c r="RP10" s="321"/>
      <c r="RQ10" s="321"/>
      <c r="RR10" s="321"/>
      <c r="RS10" s="321">
        <v>8</v>
      </c>
      <c r="RT10" s="321" t="str">
        <f t="shared" si="18"/>
        <v>Austria</v>
      </c>
      <c r="RU10" s="324">
        <f ca="1">IF(OFFSET('Player Game Board'!P17,0,RU1)&lt;&gt;"",OFFSET('Player Game Board'!P17,0,RU1),0)</f>
        <v>1</v>
      </c>
      <c r="RV10" s="324">
        <f ca="1">IF(OFFSET('Player Game Board'!Q17,0,RU1)&lt;&gt;"",OFFSET('Player Game Board'!Q17,0,RU1),0)</f>
        <v>2</v>
      </c>
      <c r="RW10" s="321" t="str">
        <f t="shared" si="19"/>
        <v>France</v>
      </c>
      <c r="RX10" s="321" t="str">
        <f ca="1">IF(AND(OFFSET('Player Game Board'!P17,0,RU1)&lt;&gt;"",OFFSET('Player Game Board'!Q17,0,RU1)&lt;&gt;""),IF(RU10&gt;RV10,"W",IF(RU10=RV10,"D","L")),"")</f>
        <v>L</v>
      </c>
      <c r="RY10" s="321" t="str">
        <f t="shared" ca="1" si="20"/>
        <v>W</v>
      </c>
      <c r="RZ10" s="321"/>
      <c r="SA10" s="321"/>
      <c r="SB10" s="321"/>
      <c r="SC10" s="322"/>
      <c r="SD10" s="322"/>
      <c r="SE10" s="322"/>
      <c r="SF10" s="322"/>
      <c r="SG10" s="322"/>
      <c r="SH10" s="322"/>
      <c r="SI10" s="322"/>
      <c r="SJ10" s="321"/>
      <c r="SK10" s="321"/>
      <c r="SL10" s="321"/>
      <c r="SM10" s="321"/>
      <c r="SN10" s="321"/>
      <c r="SO10" s="321"/>
      <c r="SP10" s="321"/>
      <c r="SQ10" s="321"/>
      <c r="SR10" s="321"/>
      <c r="SS10" s="321"/>
      <c r="ST10" s="321"/>
      <c r="SU10" s="321"/>
      <c r="SV10" s="321"/>
      <c r="SW10" s="321"/>
      <c r="SX10" s="321"/>
      <c r="SY10" s="321"/>
      <c r="SZ10" s="321"/>
      <c r="TA10" s="321"/>
      <c r="TB10" s="321"/>
      <c r="TC10" s="321"/>
      <c r="TD10" s="321"/>
      <c r="TE10" s="321"/>
      <c r="TF10" s="321"/>
      <c r="TG10" s="321"/>
      <c r="TH10" s="321"/>
      <c r="TI10" s="321"/>
      <c r="TJ10" s="321"/>
      <c r="TK10" s="321"/>
      <c r="TL10" s="321"/>
      <c r="TM10" s="321"/>
      <c r="TN10" s="321"/>
      <c r="TO10" s="321"/>
      <c r="TP10" s="321"/>
      <c r="TQ10" s="321"/>
      <c r="TR10" s="321"/>
      <c r="TS10" s="321"/>
      <c r="TT10" s="321"/>
      <c r="TU10" s="321"/>
      <c r="TV10" s="321"/>
      <c r="TW10" s="321"/>
      <c r="TX10" s="321"/>
      <c r="TY10" s="321"/>
      <c r="TZ10" s="321"/>
      <c r="UA10" s="321"/>
      <c r="UB10" s="321"/>
      <c r="UC10" s="321"/>
      <c r="UD10" s="321"/>
      <c r="UE10" s="321"/>
      <c r="UF10" s="321"/>
      <c r="UG10" s="321"/>
      <c r="UH10" s="321"/>
      <c r="UI10" s="321"/>
      <c r="UJ10" s="321"/>
      <c r="UK10" s="321"/>
      <c r="UL10" s="321"/>
      <c r="UM10" s="321"/>
      <c r="UN10" s="321"/>
      <c r="UO10" s="321"/>
      <c r="UP10" s="321"/>
      <c r="UQ10" s="321"/>
      <c r="UR10" s="321"/>
      <c r="US10" s="321"/>
      <c r="UT10" s="321"/>
      <c r="UU10" s="321"/>
      <c r="UV10" s="321"/>
      <c r="UW10" s="321"/>
      <c r="UX10" s="321"/>
      <c r="UY10" s="321"/>
      <c r="UZ10" s="321"/>
      <c r="VA10" s="321"/>
      <c r="VB10" s="321"/>
      <c r="VC10" s="321"/>
      <c r="VD10" s="321"/>
      <c r="VE10" s="321"/>
      <c r="VF10" s="321"/>
      <c r="VG10" s="321"/>
      <c r="VH10" s="321"/>
      <c r="VI10" s="321"/>
      <c r="VJ10" s="321"/>
      <c r="VK10" s="321"/>
      <c r="VL10" s="321"/>
      <c r="VM10" s="321"/>
      <c r="VN10" s="321"/>
      <c r="VO10" s="321"/>
      <c r="VP10" s="321"/>
      <c r="VQ10" s="321"/>
      <c r="VR10" s="321"/>
      <c r="VS10" s="321"/>
      <c r="VT10" s="321"/>
      <c r="VU10" s="321"/>
      <c r="VV10" s="321"/>
      <c r="VW10" s="321"/>
      <c r="VX10" s="321"/>
      <c r="VY10" s="321"/>
      <c r="VZ10" s="321"/>
      <c r="WA10" s="321"/>
      <c r="WB10" s="321"/>
      <c r="WC10" s="321"/>
      <c r="WD10" s="321"/>
      <c r="WE10" s="321"/>
      <c r="WF10" s="321"/>
      <c r="WG10" s="321"/>
      <c r="WH10" s="321"/>
      <c r="WI10" s="321"/>
      <c r="WJ10" s="321"/>
      <c r="WK10" s="321"/>
      <c r="WL10" s="321"/>
      <c r="WM10" s="321"/>
      <c r="WN10" s="321"/>
      <c r="WO10" s="321"/>
      <c r="WP10" s="321"/>
      <c r="WQ10" s="321">
        <v>8</v>
      </c>
      <c r="WR10" s="321" t="str">
        <f t="shared" si="34"/>
        <v>Austria</v>
      </c>
      <c r="WS10" s="324">
        <f ca="1">IF(OFFSET('Player Game Board'!P17,0,WS1)&lt;&gt;"",OFFSET('Player Game Board'!P17,0,WS1),0)</f>
        <v>0</v>
      </c>
      <c r="WT10" s="324">
        <f ca="1">IF(OFFSET('Player Game Board'!Q17,0,WS1)&lt;&gt;"",OFFSET('Player Game Board'!Q17,0,WS1),0)</f>
        <v>3</v>
      </c>
      <c r="WU10" s="321" t="str">
        <f t="shared" si="35"/>
        <v>France</v>
      </c>
      <c r="WV10" s="321" t="str">
        <f ca="1">IF(AND(OFFSET('Player Game Board'!P17,0,WS1)&lt;&gt;"",OFFSET('Player Game Board'!Q17,0,WS1)&lt;&gt;""),IF(WS10&gt;WT10,"W",IF(WS10=WT10,"D","L")),"")</f>
        <v>L</v>
      </c>
      <c r="WW10" s="321" t="str">
        <f t="shared" ca="1" si="36"/>
        <v>W</v>
      </c>
      <c r="WX10" s="321"/>
      <c r="WY10" s="321"/>
      <c r="WZ10" s="321"/>
      <c r="XA10" s="322"/>
      <c r="XB10" s="322"/>
      <c r="XC10" s="322"/>
      <c r="XD10" s="322"/>
      <c r="XE10" s="322"/>
      <c r="XF10" s="322"/>
      <c r="XG10" s="322"/>
      <c r="XH10" s="321"/>
      <c r="XI10" s="321"/>
      <c r="XJ10" s="321"/>
      <c r="XK10" s="321"/>
      <c r="XL10" s="321"/>
      <c r="XM10" s="321"/>
      <c r="XN10" s="321"/>
      <c r="XO10" s="321"/>
      <c r="XP10" s="321"/>
      <c r="XQ10" s="321"/>
      <c r="XR10" s="321"/>
      <c r="XS10" s="321"/>
      <c r="XT10" s="321"/>
      <c r="XU10" s="321"/>
      <c r="XV10" s="321"/>
      <c r="XW10" s="321"/>
      <c r="XX10" s="321"/>
      <c r="XY10" s="321"/>
      <c r="XZ10" s="321"/>
      <c r="YA10" s="321"/>
      <c r="YB10" s="321"/>
      <c r="YC10" s="321"/>
      <c r="YD10" s="321"/>
      <c r="YE10" s="321"/>
      <c r="YF10" s="321"/>
      <c r="YG10" s="321"/>
      <c r="YH10" s="321"/>
      <c r="YI10" s="321"/>
      <c r="YJ10" s="321"/>
      <c r="YK10" s="321"/>
      <c r="YL10" s="321"/>
      <c r="YM10" s="321"/>
      <c r="YN10" s="321"/>
      <c r="YO10" s="321"/>
      <c r="YP10" s="321"/>
      <c r="YQ10" s="321"/>
      <c r="YR10" s="321"/>
      <c r="YS10" s="321"/>
      <c r="YT10" s="321"/>
      <c r="YU10" s="321"/>
      <c r="YV10" s="321"/>
      <c r="YW10" s="321"/>
      <c r="YX10" s="321"/>
      <c r="YY10" s="321"/>
      <c r="YZ10" s="321"/>
      <c r="ZA10" s="321"/>
      <c r="ZB10" s="321"/>
      <c r="ZC10" s="321"/>
      <c r="ZD10" s="321"/>
      <c r="ZE10" s="321"/>
      <c r="ZF10" s="321"/>
      <c r="ZG10" s="321"/>
      <c r="ZH10" s="321"/>
      <c r="ZI10" s="321"/>
      <c r="ZJ10" s="321"/>
      <c r="ZK10" s="321"/>
      <c r="ZL10" s="321"/>
      <c r="ZM10" s="321"/>
      <c r="ZN10" s="321"/>
      <c r="ZO10" s="321"/>
      <c r="ZP10" s="321"/>
      <c r="ZQ10" s="321"/>
      <c r="ZR10" s="321"/>
      <c r="ZS10" s="321"/>
      <c r="ZT10" s="321"/>
      <c r="ZU10" s="321"/>
      <c r="ZV10" s="321"/>
      <c r="ZW10" s="321"/>
      <c r="ZX10" s="321"/>
      <c r="ZY10" s="321"/>
      <c r="ZZ10" s="321"/>
      <c r="AAA10" s="321"/>
      <c r="AAB10" s="321"/>
      <c r="AAC10" s="321"/>
      <c r="AAD10" s="321"/>
      <c r="AAE10" s="321"/>
      <c r="AAF10" s="321"/>
      <c r="AAG10" s="321"/>
      <c r="AAH10" s="321"/>
      <c r="AAI10" s="321"/>
      <c r="AAJ10" s="321"/>
      <c r="AAK10" s="321"/>
      <c r="AAL10" s="321"/>
      <c r="AAM10" s="321"/>
      <c r="AAN10" s="321"/>
      <c r="AAO10" s="321"/>
      <c r="AAP10" s="321"/>
      <c r="AAQ10" s="321"/>
      <c r="AAR10" s="321"/>
      <c r="AAS10" s="321"/>
      <c r="AAT10" s="321"/>
      <c r="AAU10" s="321"/>
      <c r="AAV10" s="321"/>
      <c r="AAW10" s="321"/>
      <c r="AAX10" s="321"/>
      <c r="AAY10" s="321"/>
      <c r="AAZ10" s="321"/>
      <c r="ABA10" s="321"/>
      <c r="ABB10" s="321"/>
      <c r="ABC10" s="321"/>
      <c r="ABD10" s="321"/>
      <c r="ABE10" s="321"/>
      <c r="ABF10" s="321"/>
      <c r="ABG10" s="321"/>
      <c r="ABH10" s="321"/>
      <c r="ABI10" s="321"/>
      <c r="ABJ10" s="321"/>
      <c r="ABK10" s="321"/>
      <c r="ABL10" s="321"/>
      <c r="ABM10" s="321"/>
      <c r="ABN10" s="321"/>
      <c r="ABO10" s="321">
        <v>8</v>
      </c>
      <c r="ABP10" s="321" t="str">
        <f t="shared" si="50"/>
        <v>Austria</v>
      </c>
      <c r="ABQ10" s="324">
        <f ca="1">IF(OFFSET('Player Game Board'!P17,0,ABQ1)&lt;&gt;"",OFFSET('Player Game Board'!P17,0,ABQ1),0)</f>
        <v>0</v>
      </c>
      <c r="ABR10" s="324">
        <f ca="1">IF(OFFSET('Player Game Board'!Q17,0,ABQ1)&lt;&gt;"",OFFSET('Player Game Board'!Q17,0,ABQ1),0)</f>
        <v>2</v>
      </c>
      <c r="ABS10" s="321" t="str">
        <f t="shared" si="51"/>
        <v>France</v>
      </c>
      <c r="ABT10" s="321" t="str">
        <f ca="1">IF(AND(OFFSET('Player Game Board'!P17,0,ABQ1)&lt;&gt;"",OFFSET('Player Game Board'!Q17,0,ABQ1)&lt;&gt;""),IF(ABQ10&gt;ABR10,"W",IF(ABQ10=ABR10,"D","L")),"")</f>
        <v>L</v>
      </c>
      <c r="ABU10" s="321" t="str">
        <f t="shared" ca="1" si="52"/>
        <v>W</v>
      </c>
      <c r="ABV10" s="321"/>
      <c r="ABW10" s="321"/>
      <c r="ABX10" s="321"/>
      <c r="ABY10" s="322"/>
      <c r="ABZ10" s="322"/>
      <c r="ACA10" s="322"/>
      <c r="ACB10" s="322"/>
      <c r="ACC10" s="322"/>
      <c r="ACD10" s="322"/>
      <c r="ACE10" s="322"/>
      <c r="ACF10" s="321"/>
      <c r="ACG10" s="321"/>
      <c r="ACH10" s="321"/>
      <c r="ACI10" s="321"/>
      <c r="ACJ10" s="321"/>
      <c r="ACK10" s="321"/>
      <c r="ACL10" s="321"/>
      <c r="ACM10" s="321"/>
      <c r="ACN10" s="321"/>
      <c r="ACO10" s="321"/>
      <c r="ACP10" s="321"/>
      <c r="ACQ10" s="321"/>
      <c r="ACR10" s="321"/>
      <c r="ACS10" s="321"/>
      <c r="ACT10" s="321"/>
      <c r="ACU10" s="321"/>
      <c r="ACV10" s="321"/>
      <c r="ACW10" s="321"/>
      <c r="ACX10" s="321"/>
      <c r="ACY10" s="321"/>
      <c r="ACZ10" s="321"/>
      <c r="ADA10" s="321"/>
      <c r="ADB10" s="321"/>
      <c r="ADC10" s="321"/>
      <c r="ADD10" s="321"/>
      <c r="ADE10" s="321"/>
      <c r="ADF10" s="321"/>
      <c r="ADG10" s="321"/>
      <c r="ADH10" s="321"/>
      <c r="ADI10" s="321"/>
      <c r="ADJ10" s="321"/>
      <c r="ADK10" s="321"/>
      <c r="ADL10" s="321"/>
      <c r="ADM10" s="321"/>
      <c r="ADN10" s="321"/>
      <c r="ADO10" s="321"/>
      <c r="ADP10" s="321"/>
      <c r="ADQ10" s="321"/>
      <c r="ADR10" s="321"/>
      <c r="ADS10" s="321"/>
      <c r="ADT10" s="321"/>
      <c r="ADU10" s="321"/>
      <c r="ADV10" s="321"/>
      <c r="ADW10" s="321"/>
      <c r="ADX10" s="321"/>
      <c r="ADY10" s="321"/>
      <c r="ADZ10" s="321"/>
      <c r="AEA10" s="321"/>
      <c r="AEB10" s="321"/>
      <c r="AEC10" s="321"/>
      <c r="AED10" s="321"/>
      <c r="AEE10" s="321"/>
      <c r="AEF10" s="321"/>
      <c r="AEG10" s="321"/>
      <c r="AEH10" s="321"/>
      <c r="AEI10" s="321"/>
      <c r="AEJ10" s="321"/>
      <c r="AEK10" s="321"/>
      <c r="AEL10" s="321"/>
      <c r="AEM10" s="321"/>
      <c r="AEN10" s="321"/>
      <c r="AEO10" s="321"/>
      <c r="AEP10" s="321"/>
      <c r="AEQ10" s="321"/>
      <c r="AER10" s="321"/>
      <c r="AES10" s="321"/>
      <c r="AET10" s="321"/>
      <c r="AEU10" s="321"/>
      <c r="AEV10" s="321"/>
      <c r="AEW10" s="321"/>
      <c r="AEX10" s="321"/>
      <c r="AEY10" s="321"/>
      <c r="AEZ10" s="321"/>
      <c r="AFA10" s="321"/>
      <c r="AFB10" s="321"/>
      <c r="AFC10" s="321"/>
      <c r="AFD10" s="321"/>
      <c r="AFE10" s="321"/>
      <c r="AFF10" s="321"/>
      <c r="AFG10" s="321"/>
      <c r="AFH10" s="321"/>
      <c r="AFI10" s="321"/>
      <c r="AFJ10" s="321"/>
      <c r="AFK10" s="321"/>
      <c r="AFL10" s="321"/>
      <c r="AFM10" s="321"/>
      <c r="AFN10" s="321"/>
      <c r="AFO10" s="321"/>
      <c r="AFP10" s="321"/>
      <c r="AFQ10" s="321"/>
      <c r="AFR10" s="321"/>
      <c r="AFS10" s="321"/>
      <c r="AFT10" s="321"/>
      <c r="AFU10" s="321"/>
      <c r="AFV10" s="321"/>
      <c r="AFW10" s="321"/>
      <c r="AFX10" s="321"/>
      <c r="AFY10" s="321"/>
      <c r="AFZ10" s="321"/>
      <c r="AGA10" s="321"/>
      <c r="AGB10" s="321"/>
      <c r="AGC10" s="321"/>
      <c r="AGD10" s="321"/>
      <c r="AGE10" s="321"/>
      <c r="AGF10" s="321"/>
      <c r="AGG10" s="321"/>
      <c r="AGH10" s="321"/>
      <c r="AGI10" s="321"/>
      <c r="AGJ10" s="321"/>
      <c r="AGK10" s="321"/>
      <c r="AGL10" s="321"/>
      <c r="AGM10" s="321">
        <v>8</v>
      </c>
      <c r="AGN10" s="321" t="str">
        <f t="shared" si="66"/>
        <v>Austria</v>
      </c>
      <c r="AGO10" s="324">
        <f ca="1">IF(OFFSET('Player Game Board'!P17,0,AGO1)&lt;&gt;"",OFFSET('Player Game Board'!P17,0,AGO1),0)</f>
        <v>0</v>
      </c>
      <c r="AGP10" s="324">
        <f ca="1">IF(OFFSET('Player Game Board'!Q17,0,AGO1)&lt;&gt;"",OFFSET('Player Game Board'!Q17,0,AGO1),0)</f>
        <v>1</v>
      </c>
      <c r="AGQ10" s="321" t="str">
        <f t="shared" si="67"/>
        <v>France</v>
      </c>
      <c r="AGR10" s="321" t="str">
        <f ca="1">IF(AND(OFFSET('Player Game Board'!P17,0,AGO1)&lt;&gt;"",OFFSET('Player Game Board'!Q17,0,AGO1)&lt;&gt;""),IF(AGO10&gt;AGP10,"W",IF(AGO10=AGP10,"D","L")),"")</f>
        <v>L</v>
      </c>
      <c r="AGS10" s="321" t="str">
        <f t="shared" ca="1" si="68"/>
        <v>W</v>
      </c>
      <c r="AGT10" s="321"/>
      <c r="AGU10" s="321"/>
      <c r="AGV10" s="321"/>
      <c r="AGW10" s="322"/>
      <c r="AGX10" s="322"/>
      <c r="AGY10" s="322"/>
      <c r="AGZ10" s="322"/>
      <c r="AHA10" s="322"/>
      <c r="AHB10" s="322"/>
      <c r="AHC10" s="322"/>
      <c r="AHD10" s="321"/>
      <c r="AHE10" s="321"/>
      <c r="AHF10" s="321"/>
      <c r="AHG10" s="321"/>
      <c r="AHH10" s="321"/>
      <c r="AHI10" s="321"/>
      <c r="AHJ10" s="321"/>
      <c r="AHK10" s="321"/>
      <c r="AHL10" s="321"/>
      <c r="AHM10" s="321"/>
      <c r="AHN10" s="321"/>
      <c r="AHO10" s="321"/>
      <c r="AHP10" s="321"/>
      <c r="AHQ10" s="321"/>
      <c r="AHR10" s="321"/>
      <c r="AHS10" s="321"/>
      <c r="AHT10" s="321"/>
      <c r="AHU10" s="321"/>
      <c r="AHV10" s="321"/>
      <c r="AHW10" s="321"/>
      <c r="AHX10" s="321"/>
      <c r="AHY10" s="321"/>
      <c r="AHZ10" s="321"/>
      <c r="AIA10" s="321"/>
      <c r="AIB10" s="321"/>
      <c r="AIC10" s="321"/>
      <c r="AID10" s="321"/>
      <c r="AIE10" s="321"/>
      <c r="AIF10" s="321"/>
      <c r="AIG10" s="321"/>
      <c r="AIH10" s="321"/>
      <c r="AII10" s="321"/>
      <c r="AIJ10" s="321"/>
      <c r="AIK10" s="321"/>
      <c r="AIL10" s="321"/>
      <c r="AIM10" s="321"/>
      <c r="AIN10" s="321"/>
      <c r="AIO10" s="321"/>
      <c r="AIP10" s="321"/>
      <c r="AIQ10" s="321"/>
      <c r="AIR10" s="321"/>
      <c r="AIS10" s="321"/>
      <c r="AIT10" s="321"/>
      <c r="AIU10" s="321"/>
      <c r="AIV10" s="321"/>
      <c r="AIW10" s="321"/>
      <c r="AIX10" s="321"/>
      <c r="AIY10" s="321"/>
      <c r="AIZ10" s="321"/>
      <c r="AJA10" s="321"/>
      <c r="AJB10" s="321"/>
      <c r="AJC10" s="321"/>
      <c r="AJD10" s="321"/>
      <c r="AJE10" s="321"/>
      <c r="AJF10" s="321"/>
      <c r="AJG10" s="321"/>
      <c r="AJH10" s="321"/>
      <c r="AJI10" s="321"/>
      <c r="AJJ10" s="321"/>
      <c r="AJK10" s="321"/>
      <c r="AJL10" s="321"/>
      <c r="AJM10" s="321"/>
      <c r="AJN10" s="321"/>
      <c r="AJO10" s="321"/>
      <c r="AJP10" s="321"/>
      <c r="AJQ10" s="321"/>
      <c r="AJR10" s="321"/>
      <c r="AJS10" s="321"/>
      <c r="AJT10" s="321"/>
      <c r="AJU10" s="321"/>
      <c r="AJV10" s="321"/>
      <c r="AJW10" s="321"/>
      <c r="AJX10" s="321"/>
      <c r="AJY10" s="321"/>
      <c r="AJZ10" s="321"/>
      <c r="AKA10" s="321"/>
      <c r="AKB10" s="321"/>
      <c r="AKC10" s="321"/>
      <c r="AKD10" s="321"/>
      <c r="AKE10" s="321"/>
      <c r="AKF10" s="321"/>
      <c r="AKG10" s="321"/>
      <c r="AKH10" s="321"/>
      <c r="AKI10" s="321"/>
      <c r="AKJ10" s="321"/>
      <c r="AKK10" s="321"/>
      <c r="AKL10" s="321"/>
      <c r="AKM10" s="321"/>
      <c r="AKN10" s="321"/>
      <c r="AKO10" s="321"/>
      <c r="AKP10" s="321"/>
      <c r="AKQ10" s="321"/>
      <c r="AKR10" s="321"/>
      <c r="AKS10" s="321"/>
      <c r="AKT10" s="321"/>
      <c r="AKU10" s="321"/>
      <c r="AKV10" s="321"/>
      <c r="AKW10" s="321"/>
      <c r="AKX10" s="321"/>
      <c r="AKY10" s="321"/>
      <c r="AKZ10" s="321"/>
      <c r="ALA10" s="321"/>
      <c r="ALB10" s="321"/>
      <c r="ALC10" s="321"/>
      <c r="ALD10" s="321"/>
      <c r="ALE10" s="321"/>
      <c r="ALF10" s="321"/>
      <c r="ALG10" s="321"/>
      <c r="ALH10" s="321"/>
      <c r="ALI10" s="321"/>
      <c r="ALJ10" s="321"/>
      <c r="ALK10" s="321">
        <v>8</v>
      </c>
      <c r="ALL10" s="321" t="str">
        <f t="shared" si="82"/>
        <v>Austria</v>
      </c>
      <c r="ALM10" s="324">
        <f ca="1">IF(OFFSET('Player Game Board'!P17,0,ALM1)&lt;&gt;"",OFFSET('Player Game Board'!P17,0,ALM1),0)</f>
        <v>1</v>
      </c>
      <c r="ALN10" s="324">
        <f ca="1">IF(OFFSET('Player Game Board'!Q17,0,ALM1)&lt;&gt;"",OFFSET('Player Game Board'!Q17,0,ALM1),0)</f>
        <v>2</v>
      </c>
      <c r="ALO10" s="321" t="str">
        <f t="shared" si="83"/>
        <v>France</v>
      </c>
      <c r="ALP10" s="321" t="str">
        <f ca="1">IF(AND(OFFSET('Player Game Board'!P17,0,ALM1)&lt;&gt;"",OFFSET('Player Game Board'!Q17,0,ALM1)&lt;&gt;""),IF(ALM10&gt;ALN10,"W",IF(ALM10=ALN10,"D","L")),"")</f>
        <v>L</v>
      </c>
      <c r="ALQ10" s="321" t="str">
        <f t="shared" ca="1" si="84"/>
        <v>W</v>
      </c>
      <c r="ALR10" s="321"/>
      <c r="ALS10" s="321"/>
      <c r="ALT10" s="321"/>
      <c r="ALU10" s="322"/>
      <c r="ALV10" s="322"/>
      <c r="ALW10" s="322"/>
      <c r="ALX10" s="322"/>
      <c r="ALY10" s="322"/>
      <c r="ALZ10" s="322"/>
      <c r="AMA10" s="322"/>
      <c r="AMB10" s="321"/>
      <c r="AMC10" s="321"/>
      <c r="AMD10" s="321"/>
      <c r="AME10" s="321"/>
      <c r="AMF10" s="321"/>
      <c r="AMG10" s="321"/>
      <c r="AMH10" s="321"/>
      <c r="AMI10" s="321"/>
      <c r="AMJ10" s="321"/>
      <c r="AMK10" s="321"/>
      <c r="AML10" s="321"/>
      <c r="AMM10" s="321"/>
      <c r="AMN10" s="321"/>
      <c r="AMO10" s="321"/>
      <c r="AMP10" s="321"/>
      <c r="AMQ10" s="321"/>
      <c r="AMR10" s="321"/>
      <c r="AMS10" s="321"/>
      <c r="AMT10" s="321"/>
      <c r="AMU10" s="321"/>
      <c r="AMV10" s="321"/>
      <c r="AMW10" s="321"/>
      <c r="AMX10" s="321"/>
      <c r="AMY10" s="321"/>
      <c r="AMZ10" s="321"/>
      <c r="ANA10" s="321"/>
      <c r="ANB10" s="321"/>
      <c r="ANC10" s="321"/>
      <c r="AND10" s="321"/>
      <c r="ANE10" s="321"/>
      <c r="ANF10" s="321"/>
      <c r="ANG10" s="321"/>
      <c r="ANH10" s="321"/>
      <c r="ANI10" s="321"/>
      <c r="ANJ10" s="321"/>
      <c r="ANK10" s="321"/>
      <c r="ANL10" s="321"/>
      <c r="ANM10" s="321"/>
      <c r="ANN10" s="321"/>
      <c r="ANO10" s="321"/>
      <c r="ANP10" s="321"/>
      <c r="ANQ10" s="321"/>
      <c r="ANR10" s="321"/>
      <c r="ANS10" s="321"/>
      <c r="ANT10" s="321"/>
      <c r="ANU10" s="321"/>
      <c r="ANV10" s="321"/>
      <c r="ANW10" s="321"/>
      <c r="ANX10" s="321"/>
      <c r="ANY10" s="321"/>
      <c r="ANZ10" s="321"/>
      <c r="AOA10" s="321"/>
      <c r="AOB10" s="321"/>
      <c r="AOC10" s="321"/>
      <c r="AOD10" s="321"/>
      <c r="AOE10" s="321"/>
      <c r="AOF10" s="321"/>
      <c r="AOG10" s="321"/>
      <c r="AOH10" s="321"/>
      <c r="AOI10" s="321"/>
      <c r="AOJ10" s="321"/>
      <c r="AOK10" s="321"/>
      <c r="AOL10" s="321"/>
      <c r="AOM10" s="321"/>
      <c r="AON10" s="321"/>
      <c r="AOO10" s="321"/>
      <c r="AOP10" s="321"/>
      <c r="AOQ10" s="321"/>
      <c r="AOR10" s="321"/>
      <c r="AOS10" s="321"/>
      <c r="AOT10" s="321"/>
      <c r="AOU10" s="321"/>
      <c r="AOV10" s="321"/>
      <c r="AOW10" s="321"/>
      <c r="AOX10" s="321"/>
      <c r="AOY10" s="321"/>
      <c r="AOZ10" s="321"/>
      <c r="APA10" s="321"/>
      <c r="APB10" s="321"/>
      <c r="APC10" s="321"/>
      <c r="APD10" s="321"/>
      <c r="APE10" s="321"/>
      <c r="APF10" s="321"/>
      <c r="APG10" s="321"/>
      <c r="APH10" s="321"/>
      <c r="API10" s="321"/>
      <c r="APJ10" s="321"/>
      <c r="APK10" s="321"/>
      <c r="APL10" s="321"/>
      <c r="APM10" s="321"/>
      <c r="APN10" s="321"/>
      <c r="APO10" s="321"/>
      <c r="APP10" s="321"/>
      <c r="APQ10" s="321"/>
      <c r="APR10" s="321"/>
      <c r="APS10" s="321"/>
      <c r="APT10" s="321"/>
      <c r="APU10" s="321"/>
      <c r="APV10" s="321"/>
      <c r="APW10" s="321"/>
      <c r="APX10" s="321"/>
      <c r="APY10" s="321"/>
      <c r="APZ10" s="321"/>
      <c r="AQA10" s="321"/>
      <c r="AQB10" s="321"/>
      <c r="AQC10" s="321"/>
      <c r="AQD10" s="321"/>
      <c r="AQE10" s="321"/>
      <c r="AQF10" s="321"/>
      <c r="AQG10" s="321"/>
      <c r="AQH10" s="321"/>
      <c r="AQI10" s="321">
        <v>8</v>
      </c>
      <c r="AQJ10" s="321" t="str">
        <f t="shared" si="98"/>
        <v>Austria</v>
      </c>
      <c r="AQK10" s="324">
        <f ca="1">IF(OFFSET('Player Game Board'!P17,0,AQK1)&lt;&gt;"",OFFSET('Player Game Board'!P17,0,AQK1),0)</f>
        <v>1</v>
      </c>
      <c r="AQL10" s="324">
        <f ca="1">IF(OFFSET('Player Game Board'!Q17,0,AQK1)&lt;&gt;"",OFFSET('Player Game Board'!Q17,0,AQK1),0)</f>
        <v>3</v>
      </c>
      <c r="AQM10" s="321" t="str">
        <f t="shared" si="99"/>
        <v>France</v>
      </c>
      <c r="AQN10" s="321" t="str">
        <f ca="1">IF(AND(OFFSET('Player Game Board'!P17,0,AQK1)&lt;&gt;"",OFFSET('Player Game Board'!Q17,0,AQK1)&lt;&gt;""),IF(AQK10&gt;AQL10,"W",IF(AQK10=AQL10,"D","L")),"")</f>
        <v>L</v>
      </c>
      <c r="AQO10" s="321" t="str">
        <f t="shared" ca="1" si="100"/>
        <v>W</v>
      </c>
      <c r="AQP10" s="321"/>
      <c r="AQQ10" s="321"/>
      <c r="AQR10" s="321"/>
      <c r="AQS10" s="322"/>
      <c r="AQT10" s="322"/>
      <c r="AQU10" s="322"/>
      <c r="AQV10" s="322"/>
      <c r="AQW10" s="322"/>
      <c r="AQX10" s="322"/>
      <c r="AQY10" s="322"/>
      <c r="AQZ10" s="321"/>
      <c r="ARA10" s="321"/>
      <c r="ARB10" s="321"/>
      <c r="ARC10" s="321"/>
      <c r="ARD10" s="321"/>
      <c r="ARE10" s="321"/>
      <c r="ARF10" s="321"/>
      <c r="ARG10" s="321"/>
      <c r="ARH10" s="321"/>
      <c r="ARI10" s="321"/>
      <c r="ARJ10" s="321"/>
      <c r="ARK10" s="321"/>
      <c r="ARL10" s="321"/>
      <c r="ARM10" s="321"/>
      <c r="ARN10" s="321"/>
      <c r="ARO10" s="321"/>
      <c r="ARP10" s="321"/>
      <c r="ARQ10" s="321"/>
      <c r="ARR10" s="321"/>
      <c r="ARS10" s="321"/>
      <c r="ART10" s="321"/>
      <c r="ARU10" s="321"/>
      <c r="ARV10" s="321"/>
      <c r="ARW10" s="321"/>
      <c r="ARX10" s="321"/>
      <c r="ARY10" s="321"/>
      <c r="ARZ10" s="321"/>
      <c r="ASA10" s="321"/>
      <c r="ASB10" s="321"/>
      <c r="ASC10" s="321"/>
      <c r="ASD10" s="321"/>
      <c r="ASE10" s="321"/>
      <c r="ASF10" s="321"/>
      <c r="ASG10" s="321"/>
      <c r="ASH10" s="321"/>
      <c r="ASI10" s="321"/>
      <c r="ASJ10" s="321"/>
      <c r="ASK10" s="321"/>
      <c r="ASL10" s="321"/>
      <c r="ASM10" s="321"/>
      <c r="ASN10" s="321"/>
      <c r="ASO10" s="321"/>
      <c r="ASP10" s="321"/>
      <c r="ASQ10" s="321"/>
      <c r="ASR10" s="321"/>
      <c r="ASS10" s="321"/>
      <c r="AST10" s="321"/>
      <c r="ASU10" s="321"/>
      <c r="ASV10" s="321"/>
      <c r="ASW10" s="321"/>
      <c r="ASX10" s="321"/>
      <c r="ASY10" s="321"/>
      <c r="ASZ10" s="321"/>
      <c r="ATA10" s="321"/>
      <c r="ATB10" s="321"/>
      <c r="ATC10" s="321"/>
      <c r="ATD10" s="321"/>
      <c r="ATE10" s="321"/>
      <c r="ATF10" s="321"/>
      <c r="ATG10" s="321"/>
      <c r="ATH10" s="321"/>
      <c r="ATI10" s="321"/>
      <c r="ATJ10" s="321"/>
      <c r="ATK10" s="321"/>
      <c r="ATL10" s="321"/>
      <c r="ATM10" s="321"/>
      <c r="ATN10" s="321"/>
      <c r="ATO10" s="321"/>
      <c r="ATP10" s="321"/>
      <c r="ATQ10" s="321"/>
      <c r="ATR10" s="321"/>
      <c r="ATS10" s="321"/>
      <c r="ATT10" s="321"/>
      <c r="ATU10" s="321"/>
      <c r="ATV10" s="321"/>
      <c r="ATW10" s="321"/>
      <c r="ATX10" s="321"/>
      <c r="ATY10" s="321"/>
      <c r="ATZ10" s="321"/>
      <c r="AUA10" s="321"/>
      <c r="AUB10" s="321"/>
      <c r="AUC10" s="321"/>
      <c r="AUD10" s="321"/>
      <c r="AUE10" s="321"/>
      <c r="AUF10" s="321"/>
      <c r="AUG10" s="321"/>
      <c r="AUH10" s="321"/>
      <c r="AUI10" s="321"/>
      <c r="AUJ10" s="321"/>
      <c r="AUK10" s="321"/>
      <c r="AUL10" s="321"/>
      <c r="AUM10" s="321"/>
      <c r="AUN10" s="321"/>
      <c r="AUO10" s="321"/>
      <c r="AUP10" s="321"/>
      <c r="AUQ10" s="321"/>
      <c r="AUR10" s="321"/>
      <c r="AUS10" s="321"/>
      <c r="AUT10" s="321"/>
      <c r="AUU10" s="321"/>
      <c r="AUV10" s="321"/>
      <c r="AUW10" s="321"/>
      <c r="AUX10" s="321"/>
      <c r="AUY10" s="321"/>
      <c r="AUZ10" s="321"/>
      <c r="AVA10" s="321"/>
      <c r="AVB10" s="321"/>
      <c r="AVC10" s="321"/>
      <c r="AVD10" s="321"/>
      <c r="AVE10" s="321"/>
      <c r="AVF10" s="321"/>
      <c r="AVG10" s="321">
        <v>8</v>
      </c>
      <c r="AVH10" s="321" t="str">
        <f t="shared" si="114"/>
        <v>Austria</v>
      </c>
      <c r="AVI10" s="324">
        <f ca="1">IF(OFFSET('Player Game Board'!P17,0,AVI1)&lt;&gt;"",OFFSET('Player Game Board'!P17,0,AVI1),0)</f>
        <v>1</v>
      </c>
      <c r="AVJ10" s="324">
        <f ca="1">IF(OFFSET('Player Game Board'!Q17,0,AVI1)&lt;&gt;"",OFFSET('Player Game Board'!Q17,0,AVI1),0)</f>
        <v>3</v>
      </c>
      <c r="AVK10" s="321" t="str">
        <f t="shared" si="115"/>
        <v>France</v>
      </c>
      <c r="AVL10" s="321" t="str">
        <f ca="1">IF(AND(OFFSET('Player Game Board'!P17,0,AVI1)&lt;&gt;"",OFFSET('Player Game Board'!Q17,0,AVI1)&lt;&gt;""),IF(AVI10&gt;AVJ10,"W",IF(AVI10=AVJ10,"D","L")),"")</f>
        <v>L</v>
      </c>
      <c r="AVM10" s="321" t="str">
        <f t="shared" ca="1" si="116"/>
        <v>W</v>
      </c>
      <c r="AVN10" s="321"/>
      <c r="AVO10" s="321"/>
      <c r="AVP10" s="321"/>
      <c r="AVQ10" s="322"/>
      <c r="AVR10" s="322"/>
      <c r="AVS10" s="322"/>
      <c r="AVT10" s="322"/>
      <c r="AVU10" s="322"/>
      <c r="AVV10" s="322"/>
      <c r="AVW10" s="322"/>
      <c r="AVX10" s="321"/>
      <c r="AVY10" s="321"/>
      <c r="AVZ10" s="321"/>
      <c r="AWA10" s="321"/>
      <c r="AWB10" s="321"/>
      <c r="AWC10" s="321"/>
      <c r="AWD10" s="321"/>
      <c r="AWE10" s="321"/>
      <c r="AWF10" s="321"/>
      <c r="AWG10" s="321"/>
      <c r="AWH10" s="321"/>
      <c r="AWI10" s="321"/>
      <c r="AWJ10" s="321"/>
      <c r="AWK10" s="321"/>
      <c r="AWL10" s="321"/>
      <c r="AWM10" s="321"/>
      <c r="AWN10" s="321"/>
      <c r="AWO10" s="321"/>
      <c r="AWP10" s="321"/>
      <c r="AWQ10" s="321"/>
      <c r="AWR10" s="321"/>
      <c r="AWS10" s="321"/>
      <c r="AWT10" s="321"/>
      <c r="AWU10" s="321"/>
      <c r="AWV10" s="321"/>
      <c r="AWW10" s="321"/>
      <c r="AWX10" s="321"/>
      <c r="AWY10" s="321"/>
      <c r="AWZ10" s="321"/>
      <c r="AXA10" s="321"/>
      <c r="AXB10" s="321"/>
      <c r="AXC10" s="321"/>
      <c r="AXD10" s="321"/>
      <c r="AXE10" s="321"/>
      <c r="AXF10" s="321"/>
      <c r="AXG10" s="321"/>
      <c r="AXH10" s="321"/>
      <c r="AXI10" s="321"/>
      <c r="AXJ10" s="321"/>
      <c r="AXK10" s="321"/>
      <c r="AXL10" s="321"/>
      <c r="AXM10" s="321"/>
      <c r="AXN10" s="321"/>
      <c r="AXO10" s="321"/>
      <c r="AXP10" s="321"/>
      <c r="AXQ10" s="321"/>
      <c r="AXR10" s="321"/>
      <c r="AXS10" s="321"/>
      <c r="AXT10" s="321"/>
      <c r="AXU10" s="321"/>
      <c r="AXV10" s="321"/>
      <c r="AXW10" s="321"/>
      <c r="AXX10" s="321"/>
      <c r="AXY10" s="321"/>
      <c r="AXZ10" s="321"/>
      <c r="AYA10" s="321"/>
      <c r="AYB10" s="321"/>
      <c r="AYC10" s="321"/>
      <c r="AYD10" s="321"/>
      <c r="AYE10" s="321"/>
      <c r="AYF10" s="321"/>
      <c r="AYG10" s="321"/>
      <c r="AYH10" s="321"/>
      <c r="AYI10" s="321"/>
      <c r="AYJ10" s="321"/>
      <c r="AYK10" s="321"/>
      <c r="AYL10" s="321"/>
      <c r="AYM10" s="321"/>
      <c r="AYN10" s="321"/>
      <c r="AYO10" s="321"/>
      <c r="AYP10" s="321"/>
      <c r="AYQ10" s="321"/>
      <c r="AYR10" s="321"/>
      <c r="AYS10" s="321"/>
      <c r="AYT10" s="321"/>
      <c r="AYU10" s="321"/>
      <c r="AYV10" s="321"/>
      <c r="AYW10" s="321"/>
      <c r="AYX10" s="321"/>
      <c r="AYY10" s="321"/>
      <c r="AYZ10" s="321"/>
      <c r="AZA10" s="321"/>
      <c r="AZB10" s="321"/>
      <c r="AZC10" s="321"/>
      <c r="AZD10" s="321"/>
      <c r="AZE10" s="321"/>
      <c r="AZF10" s="321"/>
      <c r="AZG10" s="321"/>
      <c r="AZH10" s="321"/>
      <c r="AZI10" s="321"/>
      <c r="AZJ10" s="321"/>
      <c r="AZK10" s="321"/>
      <c r="AZL10" s="321"/>
      <c r="AZM10" s="321"/>
      <c r="AZN10" s="321"/>
      <c r="AZO10" s="321"/>
      <c r="AZP10" s="321"/>
      <c r="AZQ10" s="321"/>
      <c r="AZR10" s="321"/>
      <c r="AZS10" s="321"/>
      <c r="AZT10" s="321"/>
      <c r="AZU10" s="321"/>
      <c r="AZV10" s="321"/>
      <c r="AZW10" s="321"/>
      <c r="AZX10" s="321"/>
      <c r="AZY10" s="321"/>
      <c r="AZZ10" s="321"/>
      <c r="BAA10" s="321"/>
      <c r="BAB10" s="321"/>
      <c r="BAC10" s="321"/>
      <c r="BAD10" s="321"/>
      <c r="BAE10" s="321">
        <v>8</v>
      </c>
      <c r="BAF10" s="321" t="str">
        <f t="shared" si="130"/>
        <v>Austria</v>
      </c>
      <c r="BAG10" s="324">
        <f ca="1">IF(OFFSET('Player Game Board'!P17,0,BAG1)&lt;&gt;"",OFFSET('Player Game Board'!P17,0,BAG1),0)</f>
        <v>0</v>
      </c>
      <c r="BAH10" s="324">
        <f ca="1">IF(OFFSET('Player Game Board'!Q17,0,BAG1)&lt;&gt;"",OFFSET('Player Game Board'!Q17,0,BAG1),0)</f>
        <v>4</v>
      </c>
      <c r="BAI10" s="321" t="str">
        <f t="shared" si="131"/>
        <v>France</v>
      </c>
      <c r="BAJ10" s="321" t="str">
        <f ca="1">IF(AND(OFFSET('Player Game Board'!P17,0,BAG1)&lt;&gt;"",OFFSET('Player Game Board'!Q17,0,BAG1)&lt;&gt;""),IF(BAG10&gt;BAH10,"W",IF(BAG10=BAH10,"D","L")),"")</f>
        <v>L</v>
      </c>
      <c r="BAK10" s="321" t="str">
        <f t="shared" ca="1" si="132"/>
        <v>W</v>
      </c>
      <c r="BAL10" s="321"/>
      <c r="BAM10" s="321"/>
      <c r="BAN10" s="321"/>
      <c r="BAO10" s="322"/>
      <c r="BAP10" s="322"/>
      <c r="BAQ10" s="322"/>
      <c r="BAR10" s="322"/>
      <c r="BAS10" s="322"/>
      <c r="BAT10" s="322"/>
      <c r="BAU10" s="322"/>
      <c r="BAV10" s="321"/>
      <c r="BAW10" s="321"/>
      <c r="BAX10" s="321"/>
      <c r="BAY10" s="321"/>
      <c r="BAZ10" s="321"/>
      <c r="BBA10" s="321"/>
      <c r="BBB10" s="321"/>
      <c r="BBC10" s="321"/>
      <c r="BBD10" s="321"/>
      <c r="BBE10" s="321"/>
      <c r="BBF10" s="321"/>
      <c r="BBG10" s="321"/>
      <c r="BBH10" s="321"/>
      <c r="BBI10" s="321"/>
      <c r="BBJ10" s="321"/>
      <c r="BBK10" s="321"/>
      <c r="BBL10" s="321"/>
      <c r="BBM10" s="321"/>
      <c r="BBN10" s="321"/>
      <c r="BBO10" s="321"/>
      <c r="BBP10" s="321"/>
      <c r="BBQ10" s="321"/>
      <c r="BBR10" s="321"/>
      <c r="BBS10" s="321"/>
      <c r="BBT10" s="321"/>
      <c r="BBU10" s="321"/>
      <c r="BBV10" s="321"/>
      <c r="BBW10" s="321"/>
      <c r="BBX10" s="321"/>
      <c r="BBY10" s="321"/>
      <c r="BBZ10" s="321"/>
      <c r="BCA10" s="321"/>
      <c r="BCB10" s="321"/>
      <c r="BCC10" s="321"/>
      <c r="BCD10" s="321"/>
      <c r="BCE10" s="321"/>
      <c r="BCF10" s="321"/>
      <c r="BCG10" s="321"/>
      <c r="BCH10" s="321"/>
      <c r="BCI10" s="321"/>
      <c r="BCJ10" s="321"/>
      <c r="BCK10" s="321"/>
      <c r="BCL10" s="321"/>
      <c r="BCM10" s="321"/>
      <c r="BCN10" s="321"/>
      <c r="BCO10" s="321"/>
      <c r="BCP10" s="321"/>
      <c r="BCQ10" s="321"/>
      <c r="BCR10" s="321"/>
      <c r="BCS10" s="321"/>
      <c r="BCT10" s="321"/>
      <c r="BCU10" s="321"/>
      <c r="BCV10" s="321"/>
      <c r="BCW10" s="321"/>
      <c r="BCX10" s="321"/>
      <c r="BCY10" s="321"/>
      <c r="BCZ10" s="321"/>
      <c r="BDA10" s="321"/>
      <c r="BDB10" s="321"/>
      <c r="BDC10" s="321"/>
      <c r="BDD10" s="321"/>
      <c r="BDE10" s="321"/>
      <c r="BDF10" s="321"/>
      <c r="BDG10" s="321"/>
      <c r="BDH10" s="321"/>
      <c r="BDI10" s="321"/>
      <c r="BDJ10" s="321"/>
      <c r="BDK10" s="321"/>
      <c r="BDL10" s="321"/>
      <c r="BDM10" s="321"/>
      <c r="BDN10" s="321"/>
      <c r="BDO10" s="321"/>
      <c r="BDP10" s="321"/>
      <c r="BDQ10" s="321"/>
      <c r="BDR10" s="321"/>
      <c r="BDS10" s="321"/>
      <c r="BDT10" s="321"/>
      <c r="BDU10" s="321"/>
      <c r="BDV10" s="321"/>
      <c r="BDW10" s="321"/>
      <c r="BDX10" s="321"/>
      <c r="BDY10" s="321"/>
      <c r="BDZ10" s="321"/>
      <c r="BEA10" s="321"/>
      <c r="BEB10" s="321"/>
      <c r="BEC10" s="321"/>
      <c r="BED10" s="321"/>
      <c r="BEE10" s="321"/>
      <c r="BEF10" s="321"/>
      <c r="BEG10" s="321"/>
      <c r="BEH10" s="321"/>
      <c r="BEI10" s="321"/>
      <c r="BEJ10" s="321"/>
      <c r="BEK10" s="321"/>
      <c r="BEL10" s="321"/>
      <c r="BEM10" s="321"/>
      <c r="BEN10" s="321"/>
      <c r="BEO10" s="321"/>
      <c r="BEP10" s="321"/>
      <c r="BEQ10" s="321"/>
      <c r="BER10" s="321"/>
      <c r="BES10" s="321"/>
      <c r="BET10" s="321"/>
      <c r="BEU10" s="321"/>
      <c r="BEV10" s="321"/>
      <c r="BEW10" s="321"/>
      <c r="BEX10" s="321"/>
      <c r="BEY10" s="321"/>
      <c r="BEZ10" s="321"/>
      <c r="BFA10" s="321"/>
      <c r="BFB10" s="321"/>
      <c r="BFC10" s="321">
        <v>8</v>
      </c>
      <c r="BFD10" s="321" t="str">
        <f t="shared" si="146"/>
        <v>Austria</v>
      </c>
      <c r="BFE10" s="324">
        <f ca="1">IF(OFFSET('Player Game Board'!P17,0,BFE1)&lt;&gt;"",OFFSET('Player Game Board'!P17,0,BFE1),0)</f>
        <v>0</v>
      </c>
      <c r="BFF10" s="324">
        <f ca="1">IF(OFFSET('Player Game Board'!Q17,0,BFE1)&lt;&gt;"",OFFSET('Player Game Board'!Q17,0,BFE1),0)</f>
        <v>0</v>
      </c>
      <c r="BFG10" s="321" t="str">
        <f t="shared" si="147"/>
        <v>France</v>
      </c>
      <c r="BFH10" s="321" t="str">
        <f ca="1">IF(AND(OFFSET('Player Game Board'!P17,0,BFE1)&lt;&gt;"",OFFSET('Player Game Board'!Q17,0,BFE1)&lt;&gt;""),IF(BFE10&gt;BFF10,"W",IF(BFE10=BFF10,"D","L")),"")</f>
        <v/>
      </c>
      <c r="BFI10" s="321" t="str">
        <f t="shared" ca="1" si="148"/>
        <v/>
      </c>
      <c r="BFJ10" s="321"/>
      <c r="BFK10" s="321"/>
      <c r="BFL10" s="321"/>
      <c r="BFM10" s="322"/>
      <c r="BFN10" s="322"/>
      <c r="BFO10" s="322"/>
      <c r="BFP10" s="322"/>
      <c r="BFQ10" s="322"/>
      <c r="BFR10" s="322"/>
      <c r="BFS10" s="322"/>
      <c r="BFT10" s="321"/>
      <c r="BFU10" s="321"/>
      <c r="BFV10" s="321"/>
      <c r="BFW10" s="321"/>
      <c r="BFX10" s="321"/>
      <c r="BFY10" s="321"/>
      <c r="BFZ10" s="321"/>
      <c r="BGA10" s="321"/>
      <c r="BGB10" s="321"/>
    </row>
    <row r="11" spans="1:1536" ht="13.8" x14ac:dyDescent="0.3">
      <c r="A11" s="321">
        <f>VLOOKUP(B11,CW11:CX15,2,FALSE)</f>
        <v>2</v>
      </c>
      <c r="B11" s="321" t="str">
        <f>'Language Table'!C16</f>
        <v>Italy</v>
      </c>
      <c r="C11" s="321">
        <f>SUMPRODUCT((CZ3:CZ42=B11)*(DD3:DD42="W"))+SUMPRODUCT((DC3:DC42=B11)*(DE3:DE42="W"))</f>
        <v>1</v>
      </c>
      <c r="D11" s="321">
        <f>SUMPRODUCT((CZ3:CZ42=B11)*(DD3:DD42="D"))+SUMPRODUCT((DC3:DC42=B11)*(DE3:DE42="D"))</f>
        <v>1</v>
      </c>
      <c r="E11" s="321">
        <f>SUMPRODUCT((CZ3:CZ42=B11)*(DD3:DD42="L"))+SUMPRODUCT((DC3:DC42=B11)*(DE3:DE42="L"))</f>
        <v>1</v>
      </c>
      <c r="F11" s="321">
        <f>SUMIF(CZ3:CZ60,B11,DA3:DA60)+SUMIF(DC3:DC60,B11,DB3:DB60)</f>
        <v>3</v>
      </c>
      <c r="G11" s="321">
        <f>SUMIF(DC3:DC60,B11,DA3:DA60)+SUMIF(CZ3:CZ60,B11,DB3:DB60)</f>
        <v>3</v>
      </c>
      <c r="H11" s="321">
        <f t="shared" ref="H11:H14" si="2706">F11-G11+1000</f>
        <v>1000</v>
      </c>
      <c r="I11" s="321">
        <f t="shared" ref="I11:I14" si="2707">C11*3+D11*1</f>
        <v>4</v>
      </c>
      <c r="J11" s="321">
        <v>36</v>
      </c>
      <c r="K11" s="321">
        <f>IF(COUNTIF(I11:I15,4)&lt;&gt;4,RANK(I11,I11:I15),I51)</f>
        <v>2</v>
      </c>
      <c r="L11" s="321"/>
      <c r="M11" s="321">
        <f>SUMPRODUCT((K11:K14=K11)*(J11:J14&lt;J11))+K11</f>
        <v>2</v>
      </c>
      <c r="N11" s="321" t="str">
        <f>INDEX(B11:B15,MATCH(1,M11:M15,0),0)</f>
        <v>Spain</v>
      </c>
      <c r="O11" s="321">
        <f>INDEX(K11:K15,MATCH(N11,B11:B15,0),0)</f>
        <v>1</v>
      </c>
      <c r="P11" s="321" t="str">
        <f>IF(O12=1,N11,"")</f>
        <v/>
      </c>
      <c r="Q11" s="321" t="str">
        <f>IF(O13=2,N12,"")</f>
        <v/>
      </c>
      <c r="R11" s="321" t="str">
        <f>IF(O14=3,N13,"")</f>
        <v/>
      </c>
      <c r="S11" s="321" t="str">
        <f>IF(O15=4,N14,"")</f>
        <v/>
      </c>
      <c r="T11" s="321"/>
      <c r="U11" s="321" t="str">
        <f>IF(P11&lt;&gt;"",P11,"")</f>
        <v/>
      </c>
      <c r="V11" s="321">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21">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21">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21">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21">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21">
        <f>Y11-Z11+1000</f>
        <v>1000</v>
      </c>
      <c r="AB11" s="321" t="str">
        <f t="shared" ref="AB11:AB14" si="2708">IF(U11&lt;&gt;"",V11*3+W11*1,"")</f>
        <v/>
      </c>
      <c r="AC11" s="321" t="str">
        <f>IF(U11&lt;&gt;"",VLOOKUP(U11,B4:H40,7,FALSE),"")</f>
        <v/>
      </c>
      <c r="AD11" s="321" t="str">
        <f>IF(U11&lt;&gt;"",VLOOKUP(U11,B4:H40,5,FALSE),"")</f>
        <v/>
      </c>
      <c r="AE11" s="321" t="str">
        <f>IF(U11&lt;&gt;"",VLOOKUP(U11,B4:J40,9,FALSE),"")</f>
        <v/>
      </c>
      <c r="AF11" s="321" t="str">
        <f t="shared" ref="AF11:AF14" si="2709">AB11</f>
        <v/>
      </c>
      <c r="AG11" s="321" t="str">
        <f>IF(U11&lt;&gt;"",RANK(AF11,AF11:AF15),"")</f>
        <v/>
      </c>
      <c r="AH11" s="321" t="str">
        <f>IF(U11&lt;&gt;"",SUMPRODUCT((AF11:AF15=AF11)*(AA11:AA15&gt;AA11)),"")</f>
        <v/>
      </c>
      <c r="AI11" s="321" t="str">
        <f>IF(U11&lt;&gt;"",SUMPRODUCT((AF11:AF15=AF11)*(AA11:AA15=AA11)*(Y11:Y15&gt;Y11)),"")</f>
        <v/>
      </c>
      <c r="AJ11" s="321" t="str">
        <f>IF(U11&lt;&gt;"",SUMPRODUCT((AF11:AF15=AF11)*(AA11:AA15=AA11)*(Y11:Y15=Y11)*(AC11:AC15&gt;AC11)),"")</f>
        <v/>
      </c>
      <c r="AK11" s="321" t="str">
        <f>IF(U11&lt;&gt;"",SUMPRODUCT((AF11:AF15=AF11)*(AA11:AA15=AA11)*(Y11:Y15=Y11)*(AC11:AC15=AC11)*(AD11:AD15&gt;AD11)),"")</f>
        <v/>
      </c>
      <c r="AL11" s="321" t="str">
        <f>IF(U11&lt;&gt;"",SUMPRODUCT((AF11:AF15=AF11)*(AA11:AA15=AA11)*(Y11:Y15=Y11)*(AC11:AC15=AC11)*(AD11:AD15=AD11)*(AE11:AE15&gt;AE11)),"")</f>
        <v/>
      </c>
      <c r="AM11" s="321" t="str">
        <f>IF(U11&lt;&gt;"",IF(AM51&lt;&gt;"",IF(T50=3,AM51,AM51+T50),SUM(AG11:AL11)),"")</f>
        <v/>
      </c>
      <c r="AN11" s="321" t="str">
        <f>IF(U11&lt;&gt;"",INDEX(U11:U15,MATCH(1,AM11:AM15,0),0),"")</f>
        <v/>
      </c>
      <c r="AO11" s="321"/>
      <c r="AP11" s="321"/>
      <c r="AQ11" s="321"/>
      <c r="AR11" s="321"/>
      <c r="AS11" s="321"/>
      <c r="AT11" s="321"/>
      <c r="AU11" s="321"/>
      <c r="AV11" s="321"/>
      <c r="AW11" s="321"/>
      <c r="AX11" s="321"/>
      <c r="AY11" s="321"/>
      <c r="AZ11" s="321"/>
      <c r="BA11" s="321"/>
      <c r="BB11" s="321"/>
      <c r="BC11" s="321"/>
      <c r="BD11" s="321"/>
      <c r="BE11" s="321"/>
      <c r="BF11" s="321"/>
      <c r="BG11" s="321"/>
      <c r="BH11" s="321"/>
      <c r="BI11" s="321"/>
      <c r="BJ11" s="321"/>
      <c r="BK11" s="321"/>
      <c r="BL11" s="321"/>
      <c r="BM11" s="321"/>
      <c r="BN11" s="321"/>
      <c r="BO11" s="321"/>
      <c r="BP11" s="321"/>
      <c r="BQ11" s="321"/>
      <c r="BR11" s="321"/>
      <c r="BS11" s="321"/>
      <c r="BT11" s="321"/>
      <c r="BU11" s="321"/>
      <c r="BV11" s="321"/>
      <c r="BW11" s="321"/>
      <c r="BX11" s="321"/>
      <c r="BY11" s="321"/>
      <c r="BZ11" s="321"/>
      <c r="CA11" s="321"/>
      <c r="CB11" s="321"/>
      <c r="CC11" s="321"/>
      <c r="CD11" s="321"/>
      <c r="CE11" s="321"/>
      <c r="CF11" s="321"/>
      <c r="CG11" s="321"/>
      <c r="CH11" s="321"/>
      <c r="CI11" s="321"/>
      <c r="CJ11" s="321"/>
      <c r="CK11" s="321"/>
      <c r="CL11" s="321"/>
      <c r="CM11" s="321"/>
      <c r="CN11" s="321"/>
      <c r="CO11" s="321"/>
      <c r="CP11" s="321"/>
      <c r="CQ11" s="321"/>
      <c r="CR11" s="321"/>
      <c r="CS11" s="321"/>
      <c r="CT11" s="321"/>
      <c r="CU11" s="321"/>
      <c r="CV11" s="321"/>
      <c r="CW11" s="321" t="str">
        <f>IF(AN11&lt;&gt;"",AN11,N11)</f>
        <v>Spain</v>
      </c>
      <c r="CX11" s="321">
        <v>1</v>
      </c>
      <c r="CY11" s="321">
        <v>9</v>
      </c>
      <c r="CZ11" s="321" t="str">
        <f>Matches!G16</f>
        <v>Belgium</v>
      </c>
      <c r="DA11" s="321">
        <f>IF(AND(Matches!H16&lt;&gt;"",Matches!I16&lt;&gt;""),Matches!H16,0)</f>
        <v>0</v>
      </c>
      <c r="DB11" s="321">
        <f>IF(AND(Matches!I16&lt;&gt;"",Matches!H16&lt;&gt;""),Matches!I16,0)</f>
        <v>1</v>
      </c>
      <c r="DC11" s="321" t="str">
        <f>Matches!J16</f>
        <v>Slovakia</v>
      </c>
      <c r="DD11" s="321" t="str">
        <f>IF(AND(Matches!H16&lt;&gt;"",Matches!I16&lt;&gt;""),IF(DA11&gt;DB11,"W",IF(DA11=DB11,"D","L")),"")</f>
        <v>L</v>
      </c>
      <c r="DE11" s="321" t="str">
        <f t="shared" si="162"/>
        <v>W</v>
      </c>
      <c r="DF11" s="321"/>
      <c r="DG11" s="321"/>
      <c r="DH11" s="321"/>
      <c r="DI11" s="322"/>
      <c r="DJ11" s="322"/>
      <c r="DK11" s="322"/>
      <c r="DL11" s="322"/>
      <c r="DM11" s="322"/>
      <c r="DN11" s="322"/>
      <c r="DO11" s="322"/>
      <c r="DP11" s="321"/>
      <c r="DQ11" s="321"/>
      <c r="DR11" s="321"/>
      <c r="DS11" s="321"/>
      <c r="DT11" s="321"/>
      <c r="DU11" s="321"/>
      <c r="DV11" s="321"/>
      <c r="DW11" s="321"/>
      <c r="DX11" s="321"/>
      <c r="DY11" s="321">
        <f ca="1">VLOOKUP(DZ11,HU11:HV15,2,FALSE)</f>
        <v>2</v>
      </c>
      <c r="DZ11" s="321" t="str">
        <f>B11</f>
        <v>Italy</v>
      </c>
      <c r="EA11" s="321">
        <f ca="1">SUMPRODUCT((HX3:HX42=DZ11)*(IB3:IB42="W"))+SUMPRODUCT((IA3:IA42=DZ11)*(IC3:IC42="W"))</f>
        <v>1</v>
      </c>
      <c r="EB11" s="321">
        <f ca="1">SUMPRODUCT((HX3:HX42=DZ11)*(IB3:IB42="D"))+SUMPRODUCT((IA3:IA42=DZ11)*(IC3:IC42="D"))</f>
        <v>2</v>
      </c>
      <c r="EC11" s="321">
        <f ca="1">SUMPRODUCT((HX3:HX42=DZ11)*(IB3:IB42="L"))+SUMPRODUCT((IA3:IA42=DZ11)*(IC3:IC42="L"))</f>
        <v>0</v>
      </c>
      <c r="ED11" s="321">
        <f ca="1">SUMIF(HX3:HX60,DZ11,HY3:HY60)+SUMIF(IA3:IA60,DZ11,HZ3:HZ60)</f>
        <v>5</v>
      </c>
      <c r="EE11" s="321">
        <f ca="1">SUMIF(IA3:IA60,DZ11,HY3:HY60)+SUMIF(HX3:HX60,DZ11,HZ3:HZ60)</f>
        <v>2</v>
      </c>
      <c r="EF11" s="321">
        <f t="shared" ref="EF11:EF14" ca="1" si="2710">ED11-EE11+1000</f>
        <v>1003</v>
      </c>
      <c r="EG11" s="321">
        <f t="shared" ref="EG11:EG14" ca="1" si="2711">EA11*3+EB11*1</f>
        <v>5</v>
      </c>
      <c r="EH11" s="321">
        <f t="shared" si="609"/>
        <v>36</v>
      </c>
      <c r="EI11" s="321">
        <f ca="1">IF(COUNTIF(EG11:EG15,4)&lt;&gt;4,RANK(EG11,EG11:EG15),EG51)</f>
        <v>2</v>
      </c>
      <c r="EJ11" s="321"/>
      <c r="EK11" s="321">
        <f ca="1">SUMPRODUCT((EI11:EI14=EI11)*(EH11:EH14&lt;EH11))+EI11</f>
        <v>2</v>
      </c>
      <c r="EL11" s="321" t="str">
        <f ca="1">INDEX(DZ11:DZ15,MATCH(1,EK11:EK15,0),0)</f>
        <v>Spain</v>
      </c>
      <c r="EM11" s="321">
        <f ca="1">INDEX(EI11:EI15,MATCH(EL11,DZ11:DZ15,0),0)</f>
        <v>1</v>
      </c>
      <c r="EN11" s="321" t="str">
        <f ca="1">IF(EM12=1,EL11,"")</f>
        <v/>
      </c>
      <c r="EO11" s="321" t="str">
        <f ca="1">IF(EM13=2,EL12,"")</f>
        <v/>
      </c>
      <c r="EP11" s="321" t="str">
        <f ca="1">IF(EM14=3,EL13,"")</f>
        <v/>
      </c>
      <c r="EQ11" s="321" t="str">
        <f>IF(EM15=4,EL14,"")</f>
        <v/>
      </c>
      <c r="ER11" s="321"/>
      <c r="ES11" s="321" t="str">
        <f ca="1">IF(EN11&lt;&gt;"",EN11,"")</f>
        <v/>
      </c>
      <c r="ET11" s="321">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21">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21">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21">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21">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21">
        <f ca="1">EW11-EX11+1000</f>
        <v>1000</v>
      </c>
      <c r="EZ11" s="321" t="str">
        <f t="shared" ref="EZ11:EZ14" ca="1" si="2712">IF(ES11&lt;&gt;"",ET11*3+EU11*1,"")</f>
        <v/>
      </c>
      <c r="FA11" s="321" t="str">
        <f ca="1">IF(ES11&lt;&gt;"",VLOOKUP(ES11,DZ4:EF40,7,FALSE),"")</f>
        <v/>
      </c>
      <c r="FB11" s="321" t="str">
        <f ca="1">IF(ES11&lt;&gt;"",VLOOKUP(ES11,DZ4:EF40,5,FALSE),"")</f>
        <v/>
      </c>
      <c r="FC11" s="321" t="str">
        <f ca="1">IF(ES11&lt;&gt;"",VLOOKUP(ES11,DZ4:EH40,9,FALSE),"")</f>
        <v/>
      </c>
      <c r="FD11" s="321" t="str">
        <f t="shared" ref="FD11:FD14" ca="1" si="2713">EZ11</f>
        <v/>
      </c>
      <c r="FE11" s="321" t="str">
        <f ca="1">IF(ES11&lt;&gt;"",RANK(FD11,FD11:FD15),"")</f>
        <v/>
      </c>
      <c r="FF11" s="321" t="str">
        <f ca="1">IF(ES11&lt;&gt;"",SUMPRODUCT((FD11:FD15=FD11)*(EY11:EY15&gt;EY11)),"")</f>
        <v/>
      </c>
      <c r="FG11" s="321" t="str">
        <f ca="1">IF(ES11&lt;&gt;"",SUMPRODUCT((FD11:FD15=FD11)*(EY11:EY15=EY11)*(EW11:EW15&gt;EW11)),"")</f>
        <v/>
      </c>
      <c r="FH11" s="321" t="str">
        <f ca="1">IF(ES11&lt;&gt;"",SUMPRODUCT((FD11:FD15=FD11)*(EY11:EY15=EY11)*(EW11:EW15=EW11)*(FA11:FA15&gt;FA11)),"")</f>
        <v/>
      </c>
      <c r="FI11" s="321" t="str">
        <f ca="1">IF(ES11&lt;&gt;"",SUMPRODUCT((FD11:FD15=FD11)*(EY11:EY15=EY11)*(EW11:EW15=EW11)*(FA11:FA15=FA11)*(FB11:FB15&gt;FB11)),"")</f>
        <v/>
      </c>
      <c r="FJ11" s="321" t="str">
        <f ca="1">IF(ES11&lt;&gt;"",SUMPRODUCT((FD11:FD15=FD11)*(EY11:EY15=EY11)*(EW11:EW15=EW11)*(FA11:FA15=FA11)*(FB11:FB15=FB11)*(FC11:FC15&gt;FC11)),"")</f>
        <v/>
      </c>
      <c r="FK11" s="321" t="str">
        <f ca="1">IF(ES11&lt;&gt;"",IF(FK51&lt;&gt;"",IF(ER50=3,FK51,FK51+ER50),SUM(FE11:FJ11)),"")</f>
        <v/>
      </c>
      <c r="FL11" s="321" t="str">
        <f ca="1">IF(ES11&lt;&gt;"",INDEX(ES11:ES15,MATCH(1,FK11:FK15,0),0),"")</f>
        <v/>
      </c>
      <c r="FM11" s="321"/>
      <c r="FN11" s="321"/>
      <c r="FO11" s="321"/>
      <c r="FP11" s="321"/>
      <c r="FQ11" s="321"/>
      <c r="FR11" s="321"/>
      <c r="FS11" s="321"/>
      <c r="FT11" s="321"/>
      <c r="FU11" s="321"/>
      <c r="FV11" s="321"/>
      <c r="FW11" s="321"/>
      <c r="FX11" s="321"/>
      <c r="FY11" s="321"/>
      <c r="FZ11" s="321"/>
      <c r="GA11" s="321"/>
      <c r="GB11" s="321"/>
      <c r="GC11" s="321"/>
      <c r="GD11" s="321"/>
      <c r="GE11" s="321"/>
      <c r="GF11" s="321"/>
      <c r="GG11" s="321"/>
      <c r="GH11" s="321"/>
      <c r="GI11" s="321"/>
      <c r="GJ11" s="321"/>
      <c r="GK11" s="321"/>
      <c r="GL11" s="321"/>
      <c r="GM11" s="321"/>
      <c r="GN11" s="321"/>
      <c r="GO11" s="321"/>
      <c r="GP11" s="321"/>
      <c r="GQ11" s="321"/>
      <c r="GR11" s="321"/>
      <c r="GS11" s="321"/>
      <c r="GT11" s="321"/>
      <c r="GU11" s="321"/>
      <c r="GV11" s="321"/>
      <c r="GW11" s="321"/>
      <c r="GX11" s="321"/>
      <c r="GY11" s="321"/>
      <c r="GZ11" s="321"/>
      <c r="HA11" s="321"/>
      <c r="HB11" s="321"/>
      <c r="HC11" s="321"/>
      <c r="HD11" s="321"/>
      <c r="HE11" s="321"/>
      <c r="HF11" s="321"/>
      <c r="HG11" s="321"/>
      <c r="HH11" s="321"/>
      <c r="HI11" s="321"/>
      <c r="HJ11" s="321"/>
      <c r="HK11" s="321"/>
      <c r="HL11" s="321"/>
      <c r="HM11" s="321"/>
      <c r="HN11" s="321"/>
      <c r="HO11" s="321"/>
      <c r="HP11" s="321"/>
      <c r="HQ11" s="321"/>
      <c r="HR11" s="321"/>
      <c r="HS11" s="321"/>
      <c r="HT11" s="321"/>
      <c r="HU11" s="321" t="str">
        <f ca="1">IF(FL11&lt;&gt;"",FL11,EL11)</f>
        <v>Spain</v>
      </c>
      <c r="HV11" s="321">
        <v>1</v>
      </c>
      <c r="HW11" s="321">
        <v>9</v>
      </c>
      <c r="HX11" s="321" t="str">
        <f t="shared" si="164"/>
        <v>Belgium</v>
      </c>
      <c r="HY11" s="324">
        <f ca="1">IF(OFFSET('Player Game Board'!P18,0,HY1)&lt;&gt;"",OFFSET('Player Game Board'!P18,0,HY1),0)</f>
        <v>2</v>
      </c>
      <c r="HZ11" s="324">
        <f ca="1">IF(OFFSET('Player Game Board'!Q18,0,HY1)&lt;&gt;"",OFFSET('Player Game Board'!Q18,0,HY1),0)</f>
        <v>0</v>
      </c>
      <c r="IA11" s="321" t="str">
        <f t="shared" si="165"/>
        <v>Slovakia</v>
      </c>
      <c r="IB11" s="321" t="str">
        <f ca="1">IF(AND(OFFSET('Player Game Board'!P18,0,HY1)&lt;&gt;"",OFFSET('Player Game Board'!Q18,0,HY1)&lt;&gt;""),IF(HY11&gt;HZ11,"W",IF(HY11=HZ11,"D","L")),"")</f>
        <v>W</v>
      </c>
      <c r="IC11" s="321" t="str">
        <f t="shared" ca="1" si="166"/>
        <v>L</v>
      </c>
      <c r="ID11" s="321"/>
      <c r="IE11" s="321"/>
      <c r="IF11" s="321"/>
      <c r="IG11" s="322"/>
      <c r="IH11" s="322"/>
      <c r="II11" s="322"/>
      <c r="IJ11" s="322"/>
      <c r="IK11" s="322"/>
      <c r="IL11" s="322"/>
      <c r="IM11" s="322"/>
      <c r="IN11" s="321"/>
      <c r="IO11" s="321"/>
      <c r="IP11" s="321"/>
      <c r="IQ11" s="321"/>
      <c r="IR11" s="321"/>
      <c r="IS11" s="321"/>
      <c r="IT11" s="321"/>
      <c r="IU11" s="321"/>
      <c r="IV11" s="321"/>
      <c r="IW11" s="321">
        <f ca="1">VLOOKUP(IX11,MS11:MT15,2,FALSE)</f>
        <v>3</v>
      </c>
      <c r="IX11" s="321" t="str">
        <f>DZ11</f>
        <v>Italy</v>
      </c>
      <c r="IY11" s="321">
        <f ca="1">SUMPRODUCT((MV3:MV42=IX11)*(MZ3:MZ42="W"))+SUMPRODUCT((MY3:MY42=IX11)*(NA3:NA42="W"))</f>
        <v>1</v>
      </c>
      <c r="IZ11" s="321">
        <f ca="1">SUMPRODUCT((MV3:MV42=IX11)*(MZ3:MZ42="D"))+SUMPRODUCT((MY3:MY42=IX11)*(NA3:NA42="D"))</f>
        <v>2</v>
      </c>
      <c r="JA11" s="321">
        <f ca="1">SUMPRODUCT((MV3:MV42=IX11)*(MZ3:MZ42="L"))+SUMPRODUCT((MY3:MY42=IX11)*(NA3:NA42="L"))</f>
        <v>0</v>
      </c>
      <c r="JB11" s="321">
        <f ca="1">SUMIF(MV3:MV60,IX11,MW3:MW60)+SUMIF(MY3:MY60,IX11,MX3:MX60)</f>
        <v>7</v>
      </c>
      <c r="JC11" s="321">
        <f ca="1">SUMIF(MY3:MY60,IX11,MW3:MW60)+SUMIF(MV3:MV60,IX11,MX3:MX60)</f>
        <v>5</v>
      </c>
      <c r="JD11" s="321">
        <f t="shared" ref="JD11:JD14" ca="1" si="2714">JB11-JC11+1000</f>
        <v>1002</v>
      </c>
      <c r="JE11" s="321">
        <f t="shared" ref="JE11:JE14" ca="1" si="2715">IY11*3+IZ11*1</f>
        <v>5</v>
      </c>
      <c r="JF11" s="321">
        <f t="shared" si="618"/>
        <v>36</v>
      </c>
      <c r="JG11" s="321">
        <f ca="1">IF(COUNTIF(JE11:JE15,4)&lt;&gt;4,RANK(JE11,JE11:JE15),JE51)</f>
        <v>1</v>
      </c>
      <c r="JH11" s="321"/>
      <c r="JI11" s="321">
        <f ca="1">SUMPRODUCT((JG11:JG14=JG11)*(JF11:JF14&lt;JF11))+JG11</f>
        <v>1</v>
      </c>
      <c r="JJ11" s="321" t="str">
        <f ca="1">INDEX(IX11:IX15,MATCH(1,JI11:JI15,0),0)</f>
        <v>Italy</v>
      </c>
      <c r="JK11" s="321">
        <f ca="1">INDEX(JG11:JG15,MATCH(JJ11,IX11:IX15,0),0)</f>
        <v>1</v>
      </c>
      <c r="JL11" s="321" t="str">
        <f ca="1">IF(JK12=1,JJ11,"")</f>
        <v>Italy</v>
      </c>
      <c r="JM11" s="321" t="str">
        <f ca="1">IF(JK13=2,JJ12,"")</f>
        <v/>
      </c>
      <c r="JN11" s="321" t="str">
        <f ca="1">IF(JK14=3,JJ13,"")</f>
        <v/>
      </c>
      <c r="JO11" s="321" t="str">
        <f>IF(JK15=4,JJ14,"")</f>
        <v/>
      </c>
      <c r="JP11" s="321"/>
      <c r="JQ11" s="321" t="str">
        <f ca="1">IF(JL11&lt;&gt;"",JL11,"")</f>
        <v>Italy</v>
      </c>
      <c r="JR11" s="321">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21">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21">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21">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21">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21">
        <f ca="1">JU11-JV11+1000</f>
        <v>1000</v>
      </c>
      <c r="JX11" s="321">
        <f t="shared" ref="JX11:JX14" ca="1" si="2716">IF(JQ11&lt;&gt;"",JR11*3+JS11*1,"")</f>
        <v>2</v>
      </c>
      <c r="JY11" s="321">
        <f ca="1">IF(JQ11&lt;&gt;"",VLOOKUP(JQ11,IX4:JD40,7,FALSE),"")</f>
        <v>1002</v>
      </c>
      <c r="JZ11" s="321">
        <f ca="1">IF(JQ11&lt;&gt;"",VLOOKUP(JQ11,IX4:JD40,5,FALSE),"")</f>
        <v>7</v>
      </c>
      <c r="KA11" s="321">
        <f ca="1">IF(JQ11&lt;&gt;"",VLOOKUP(JQ11,IX4:JF40,9,FALSE),"")</f>
        <v>36</v>
      </c>
      <c r="KB11" s="321">
        <f t="shared" ref="KB11:KB14" ca="1" si="2717">JX11</f>
        <v>2</v>
      </c>
      <c r="KC11" s="321">
        <f ca="1">IF(JQ11&lt;&gt;"",RANK(KB11,KB11:KB15),"")</f>
        <v>1</v>
      </c>
      <c r="KD11" s="321">
        <f ca="1">IF(JQ11&lt;&gt;"",SUMPRODUCT((KB11:KB15=KB11)*(JW11:JW15&gt;JW11)),"")</f>
        <v>0</v>
      </c>
      <c r="KE11" s="321">
        <f ca="1">IF(JQ11&lt;&gt;"",SUMPRODUCT((KB11:KB15=KB11)*(JW11:JW15=JW11)*(JU11:JU15&gt;JU11)),"")</f>
        <v>0</v>
      </c>
      <c r="KF11" s="321">
        <f ca="1">IF(JQ11&lt;&gt;"",SUMPRODUCT((KB11:KB15=KB11)*(JW11:JW15=JW11)*(JU11:JU15=JU11)*(JY11:JY15&gt;JY11)),"")</f>
        <v>2</v>
      </c>
      <c r="KG11" s="321">
        <f ca="1">IF(JQ11&lt;&gt;"",SUMPRODUCT((KB11:KB15=KB11)*(JW11:JW15=JW11)*(JU11:JU15=JU11)*(JY11:JY15=JY11)*(JZ11:JZ15&gt;JZ11)),"")</f>
        <v>0</v>
      </c>
      <c r="KH11" s="321">
        <f ca="1">IF(JQ11&lt;&gt;"",SUMPRODUCT((KB11:KB15=KB11)*(JW11:JW15=JW11)*(JU11:JU15=JU11)*(JY11:JY15=JY11)*(JZ11:JZ15=JZ11)*(KA11:KA15&gt;KA11)),"")</f>
        <v>0</v>
      </c>
      <c r="KI11" s="321">
        <f ca="1">IF(JQ11&lt;&gt;"",IF(KI51&lt;&gt;"",IF(JP50=3,KI51,KI51+JP50),SUM(KC11:KH11)),"")</f>
        <v>3</v>
      </c>
      <c r="KJ11" s="321" t="str">
        <f ca="1">IF(JQ11&lt;&gt;"",INDEX(JQ11:JQ15,MATCH(1,KI11:KI15,0),0),"")</f>
        <v>Spain</v>
      </c>
      <c r="KK11" s="321"/>
      <c r="KL11" s="321"/>
      <c r="KM11" s="321"/>
      <c r="KN11" s="321"/>
      <c r="KO11" s="321"/>
      <c r="KP11" s="321"/>
      <c r="KQ11" s="321"/>
      <c r="KR11" s="321"/>
      <c r="KS11" s="321"/>
      <c r="KT11" s="321"/>
      <c r="KU11" s="321"/>
      <c r="KV11" s="321"/>
      <c r="KW11" s="321"/>
      <c r="KX11" s="321"/>
      <c r="KY11" s="321"/>
      <c r="KZ11" s="321"/>
      <c r="LA11" s="321"/>
      <c r="LB11" s="321"/>
      <c r="LC11" s="321"/>
      <c r="LD11" s="321"/>
      <c r="LE11" s="321"/>
      <c r="LF11" s="321"/>
      <c r="LG11" s="321"/>
      <c r="LH11" s="321"/>
      <c r="LI11" s="321"/>
      <c r="LJ11" s="321"/>
      <c r="LK11" s="321"/>
      <c r="LL11" s="321"/>
      <c r="LM11" s="321"/>
      <c r="LN11" s="321"/>
      <c r="LO11" s="321"/>
      <c r="LP11" s="321"/>
      <c r="LQ11" s="321"/>
      <c r="LR11" s="321"/>
      <c r="LS11" s="321"/>
      <c r="LT11" s="321"/>
      <c r="LU11" s="321"/>
      <c r="LV11" s="321"/>
      <c r="LW11" s="321"/>
      <c r="LX11" s="321"/>
      <c r="LY11" s="321"/>
      <c r="LZ11" s="321"/>
      <c r="MA11" s="321"/>
      <c r="MB11" s="321"/>
      <c r="MC11" s="321"/>
      <c r="MD11" s="321"/>
      <c r="ME11" s="321"/>
      <c r="MF11" s="321"/>
      <c r="MG11" s="321"/>
      <c r="MH11" s="321"/>
      <c r="MI11" s="321"/>
      <c r="MJ11" s="321"/>
      <c r="MK11" s="321"/>
      <c r="ML11" s="321"/>
      <c r="MM11" s="321"/>
      <c r="MN11" s="321"/>
      <c r="MO11" s="321"/>
      <c r="MP11" s="321"/>
      <c r="MQ11" s="321"/>
      <c r="MR11" s="321"/>
      <c r="MS11" s="321" t="str">
        <f ca="1">IF(KJ11&lt;&gt;"",KJ11,JJ11)</f>
        <v>Spain</v>
      </c>
      <c r="MT11" s="321">
        <v>1</v>
      </c>
      <c r="MU11" s="321">
        <v>9</v>
      </c>
      <c r="MV11" s="321" t="str">
        <f t="shared" si="170"/>
        <v>Belgium</v>
      </c>
      <c r="MW11" s="324">
        <f ca="1">IF(OFFSET('Player Game Board'!P18,0,MW1)&lt;&gt;"",OFFSET('Player Game Board'!P18,0,MW1),0)</f>
        <v>2</v>
      </c>
      <c r="MX11" s="324">
        <f ca="1">IF(OFFSET('Player Game Board'!Q18,0,MW1)&lt;&gt;"",OFFSET('Player Game Board'!Q18,0,MW1),0)</f>
        <v>0</v>
      </c>
      <c r="MY11" s="321" t="str">
        <f t="shared" si="171"/>
        <v>Slovakia</v>
      </c>
      <c r="MZ11" s="321" t="str">
        <f ca="1">IF(AND(OFFSET('Player Game Board'!P18,0,MW1)&lt;&gt;"",OFFSET('Player Game Board'!Q18,0,MW1)&lt;&gt;""),IF(MW11&gt;MX11,"W",IF(MW11=MX11,"D","L")),"")</f>
        <v>W</v>
      </c>
      <c r="NA11" s="321" t="str">
        <f t="shared" ca="1" si="172"/>
        <v>L</v>
      </c>
      <c r="NB11" s="321"/>
      <c r="NC11" s="321"/>
      <c r="ND11" s="321"/>
      <c r="NE11" s="322"/>
      <c r="NF11" s="322"/>
      <c r="NG11" s="322"/>
      <c r="NH11" s="322"/>
      <c r="NI11" s="322"/>
      <c r="NJ11" s="322"/>
      <c r="NK11" s="322"/>
      <c r="NL11" s="321"/>
      <c r="NM11" s="321"/>
      <c r="NN11" s="321"/>
      <c r="NO11" s="321"/>
      <c r="NP11" s="321"/>
      <c r="NQ11" s="321"/>
      <c r="NR11" s="321"/>
      <c r="NS11" s="321"/>
      <c r="NT11" s="321"/>
      <c r="NU11" s="321">
        <f t="shared" ref="NU11" ca="1" si="2718">VLOOKUP(NV11,RQ11:RR15,2,FALSE)</f>
        <v>2</v>
      </c>
      <c r="NV11" s="321" t="str">
        <f t="shared" ref="NV11:NV14" si="2719">IX11</f>
        <v>Italy</v>
      </c>
      <c r="NW11" s="321">
        <f t="shared" ref="NW11" ca="1" si="2720">SUMPRODUCT((RT3:RT42=NV11)*(RX3:RX42="W"))+SUMPRODUCT((RW3:RW42=NV11)*(RY3:RY42="W"))</f>
        <v>1</v>
      </c>
      <c r="NX11" s="321">
        <f t="shared" ref="NX11" ca="1" si="2721">SUMPRODUCT((RT3:RT42=NV11)*(RX3:RX42="D"))+SUMPRODUCT((RW3:RW42=NV11)*(RY3:RY42="D"))</f>
        <v>2</v>
      </c>
      <c r="NY11" s="321">
        <f t="shared" ref="NY11" ca="1" si="2722">SUMPRODUCT((RT3:RT42=NV11)*(RX3:RX42="L"))+SUMPRODUCT((RW3:RW42=NV11)*(RY3:RY42="L"))</f>
        <v>0</v>
      </c>
      <c r="NZ11" s="321">
        <f t="shared" ref="NZ11" ca="1" si="2723">SUMIF(RT3:RT60,NV11,RU3:RU60)+SUMIF(RW3:RW60,NV11,RV3:RV60)</f>
        <v>5</v>
      </c>
      <c r="OA11" s="321">
        <f t="shared" ref="OA11" ca="1" si="2724">SUMIF(RW3:RW60,NV11,RU3:RU60)+SUMIF(RT3:RT60,NV11,RV3:RV60)</f>
        <v>3</v>
      </c>
      <c r="OB11" s="321">
        <f t="shared" ref="OB11:OB14" ca="1" si="2725">NZ11-OA11+1000</f>
        <v>1002</v>
      </c>
      <c r="OC11" s="321">
        <f t="shared" ref="OC11:OC14" ca="1" si="2726">NW11*3+NX11*1</f>
        <v>5</v>
      </c>
      <c r="OD11" s="321">
        <f t="shared" si="630"/>
        <v>36</v>
      </c>
      <c r="OE11" s="321">
        <f t="shared" ref="OE11" ca="1" si="2727">IF(COUNTIF(OC11:OC15,4)&lt;&gt;4,RANK(OC11,OC11:OC15),OC51)</f>
        <v>2</v>
      </c>
      <c r="OF11" s="321"/>
      <c r="OG11" s="321">
        <f t="shared" ref="OG11" ca="1" si="2728">SUMPRODUCT((OE11:OE14=OE11)*(OD11:OD14&lt;OD11))+OE11</f>
        <v>2</v>
      </c>
      <c r="OH11" s="321" t="str">
        <f t="shared" ref="OH11" ca="1" si="2729">INDEX(NV11:NV15,MATCH(1,OG11:OG15,0),0)</f>
        <v>Spain</v>
      </c>
      <c r="OI11" s="321">
        <f t="shared" ref="OI11" ca="1" si="2730">INDEX(OE11:OE15,MATCH(OH11,NV11:NV15,0),0)</f>
        <v>1</v>
      </c>
      <c r="OJ11" s="321" t="str">
        <f t="shared" ref="OJ11" ca="1" si="2731">IF(OI12=1,OH11,"")</f>
        <v/>
      </c>
      <c r="OK11" s="321" t="str">
        <f t="shared" ref="OK11" ca="1" si="2732">IF(OI13=2,OH12,"")</f>
        <v/>
      </c>
      <c r="OL11" s="321" t="str">
        <f t="shared" ref="OL11" ca="1" si="2733">IF(OI14=3,OH13,"")</f>
        <v/>
      </c>
      <c r="OM11" s="321" t="str">
        <f t="shared" ref="OM11" si="2734">IF(OI15=4,OH14,"")</f>
        <v/>
      </c>
      <c r="ON11" s="321"/>
      <c r="OO11" s="321" t="str">
        <f t="shared" ref="OO11:OO14" ca="1" si="2735">IF(OJ11&lt;&gt;"",OJ11,"")</f>
        <v/>
      </c>
      <c r="OP11" s="321">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21">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21">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21">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21">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21">
        <f t="shared" ref="OU11:OU14" ca="1" si="2741">OS11-OT11+1000</f>
        <v>1000</v>
      </c>
      <c r="OV11" s="321" t="str">
        <f t="shared" ref="OV11:OV14" ca="1" si="2742">IF(OO11&lt;&gt;"",OP11*3+OQ11*1,"")</f>
        <v/>
      </c>
      <c r="OW11" s="321" t="str">
        <f t="shared" ref="OW11" ca="1" si="2743">IF(OO11&lt;&gt;"",VLOOKUP(OO11,NV4:OB40,7,FALSE),"")</f>
        <v/>
      </c>
      <c r="OX11" s="321" t="str">
        <f t="shared" ref="OX11" ca="1" si="2744">IF(OO11&lt;&gt;"",VLOOKUP(OO11,NV4:OB40,5,FALSE),"")</f>
        <v/>
      </c>
      <c r="OY11" s="321" t="str">
        <f t="shared" ref="OY11" ca="1" si="2745">IF(OO11&lt;&gt;"",VLOOKUP(OO11,NV4:OD40,9,FALSE),"")</f>
        <v/>
      </c>
      <c r="OZ11" s="321" t="str">
        <f t="shared" ref="OZ11:OZ14" ca="1" si="2746">OV11</f>
        <v/>
      </c>
      <c r="PA11" s="321" t="str">
        <f t="shared" ref="PA11" ca="1" si="2747">IF(OO11&lt;&gt;"",RANK(OZ11,OZ11:OZ15),"")</f>
        <v/>
      </c>
      <c r="PB11" s="321" t="str">
        <f t="shared" ref="PB11" ca="1" si="2748">IF(OO11&lt;&gt;"",SUMPRODUCT((OZ11:OZ15=OZ11)*(OU11:OU15&gt;OU11)),"")</f>
        <v/>
      </c>
      <c r="PC11" s="321" t="str">
        <f t="shared" ref="PC11" ca="1" si="2749">IF(OO11&lt;&gt;"",SUMPRODUCT((OZ11:OZ15=OZ11)*(OU11:OU15=OU11)*(OS11:OS15&gt;OS11)),"")</f>
        <v/>
      </c>
      <c r="PD11" s="321" t="str">
        <f t="shared" ref="PD11" ca="1" si="2750">IF(OO11&lt;&gt;"",SUMPRODUCT((OZ11:OZ15=OZ11)*(OU11:OU15=OU11)*(OS11:OS15=OS11)*(OW11:OW15&gt;OW11)),"")</f>
        <v/>
      </c>
      <c r="PE11" s="321" t="str">
        <f t="shared" ref="PE11" ca="1" si="2751">IF(OO11&lt;&gt;"",SUMPRODUCT((OZ11:OZ15=OZ11)*(OU11:OU15=OU11)*(OS11:OS15=OS11)*(OW11:OW15=OW11)*(OX11:OX15&gt;OX11)),"")</f>
        <v/>
      </c>
      <c r="PF11" s="321" t="str">
        <f t="shared" ref="PF11" ca="1" si="2752">IF(OO11&lt;&gt;"",SUMPRODUCT((OZ11:OZ15=OZ11)*(OU11:OU15=OU11)*(OS11:OS15=OS11)*(OW11:OW15=OW11)*(OX11:OX15=OX11)*(OY11:OY15&gt;OY11)),"")</f>
        <v/>
      </c>
      <c r="PG11" s="321" t="str">
        <f ca="1">IF(OO11&lt;&gt;"",IF(PG51&lt;&gt;"",IF(ON50=3,PG51,PG51+ON50),SUM(PA11:PF11)),"")</f>
        <v/>
      </c>
      <c r="PH11" s="321" t="str">
        <f t="shared" ref="PH11" ca="1" si="2753">IF(OO11&lt;&gt;"",INDEX(OO11:OO15,MATCH(1,PG11:PG15,0),0),"")</f>
        <v/>
      </c>
      <c r="PI11" s="321"/>
      <c r="PJ11" s="321"/>
      <c r="PK11" s="321"/>
      <c r="PL11" s="321"/>
      <c r="PM11" s="321"/>
      <c r="PN11" s="321"/>
      <c r="PO11" s="321"/>
      <c r="PP11" s="321"/>
      <c r="PQ11" s="321"/>
      <c r="PR11" s="321"/>
      <c r="PS11" s="321"/>
      <c r="PT11" s="321"/>
      <c r="PU11" s="321"/>
      <c r="PV11" s="321"/>
      <c r="PW11" s="321"/>
      <c r="PX11" s="321"/>
      <c r="PY11" s="321"/>
      <c r="PZ11" s="321"/>
      <c r="QA11" s="321"/>
      <c r="QB11" s="321"/>
      <c r="QC11" s="321"/>
      <c r="QD11" s="321"/>
      <c r="QE11" s="321"/>
      <c r="QF11" s="321"/>
      <c r="QG11" s="321"/>
      <c r="QH11" s="321"/>
      <c r="QI11" s="321"/>
      <c r="QJ11" s="321"/>
      <c r="QK11" s="321"/>
      <c r="QL11" s="321"/>
      <c r="QM11" s="321"/>
      <c r="QN11" s="321"/>
      <c r="QO11" s="321"/>
      <c r="QP11" s="321"/>
      <c r="QQ11" s="321"/>
      <c r="QR11" s="321"/>
      <c r="QS11" s="321"/>
      <c r="QT11" s="321"/>
      <c r="QU11" s="321"/>
      <c r="QV11" s="321"/>
      <c r="QW11" s="321"/>
      <c r="QX11" s="321"/>
      <c r="QY11" s="321"/>
      <c r="QZ11" s="321"/>
      <c r="RA11" s="321"/>
      <c r="RB11" s="321"/>
      <c r="RC11" s="321"/>
      <c r="RD11" s="321"/>
      <c r="RE11" s="321"/>
      <c r="RF11" s="321"/>
      <c r="RG11" s="321"/>
      <c r="RH11" s="321"/>
      <c r="RI11" s="321"/>
      <c r="RJ11" s="321"/>
      <c r="RK11" s="321"/>
      <c r="RL11" s="321"/>
      <c r="RM11" s="321"/>
      <c r="RN11" s="321"/>
      <c r="RO11" s="321"/>
      <c r="RP11" s="321"/>
      <c r="RQ11" s="321" t="str">
        <f t="shared" ref="RQ11" ca="1" si="2754">IF(PH11&lt;&gt;"",PH11,OH11)</f>
        <v>Spain</v>
      </c>
      <c r="RR11" s="321">
        <v>1</v>
      </c>
      <c r="RS11" s="321">
        <v>9</v>
      </c>
      <c r="RT11" s="321" t="str">
        <f t="shared" si="18"/>
        <v>Belgium</v>
      </c>
      <c r="RU11" s="324">
        <f ca="1">IF(OFFSET('Player Game Board'!P18,0,RU1)&lt;&gt;"",OFFSET('Player Game Board'!P18,0,RU1),0)</f>
        <v>3</v>
      </c>
      <c r="RV11" s="324">
        <f ca="1">IF(OFFSET('Player Game Board'!Q18,0,RU1)&lt;&gt;"",OFFSET('Player Game Board'!Q18,0,RU1),0)</f>
        <v>1</v>
      </c>
      <c r="RW11" s="321" t="str">
        <f t="shared" si="19"/>
        <v>Slovakia</v>
      </c>
      <c r="RX11" s="321" t="str">
        <f ca="1">IF(AND(OFFSET('Player Game Board'!P18,0,RU1)&lt;&gt;"",OFFSET('Player Game Board'!Q18,0,RU1)&lt;&gt;""),IF(RU11&gt;RV11,"W",IF(RU11=RV11,"D","L")),"")</f>
        <v>W</v>
      </c>
      <c r="RY11" s="321" t="str">
        <f t="shared" ca="1" si="20"/>
        <v>L</v>
      </c>
      <c r="RZ11" s="321"/>
      <c r="SA11" s="321"/>
      <c r="SB11" s="321"/>
      <c r="SC11" s="322"/>
      <c r="SD11" s="322"/>
      <c r="SE11" s="322"/>
      <c r="SF11" s="322"/>
      <c r="SG11" s="322"/>
      <c r="SH11" s="322"/>
      <c r="SI11" s="322"/>
      <c r="SJ11" s="321"/>
      <c r="SK11" s="321"/>
      <c r="SL11" s="321"/>
      <c r="SM11" s="321"/>
      <c r="SN11" s="321"/>
      <c r="SO11" s="321"/>
      <c r="SP11" s="321"/>
      <c r="SQ11" s="321"/>
      <c r="SR11" s="321"/>
      <c r="SS11" s="321">
        <f t="shared" ref="SS11" ca="1" si="2755">VLOOKUP(ST11,WO11:WP15,2,FALSE)</f>
        <v>3</v>
      </c>
      <c r="ST11" s="321" t="str">
        <f t="shared" ref="ST11:ST14" si="2756">NV11</f>
        <v>Italy</v>
      </c>
      <c r="SU11" s="321">
        <f t="shared" ref="SU11" ca="1" si="2757">SUMPRODUCT((WR3:WR42=ST11)*(WV3:WV42="W"))+SUMPRODUCT((WU3:WU42=ST11)*(WW3:WW42="W"))</f>
        <v>1</v>
      </c>
      <c r="SV11" s="321">
        <f t="shared" ref="SV11" ca="1" si="2758">SUMPRODUCT((WR3:WR42=ST11)*(WV3:WV42="D"))+SUMPRODUCT((WU3:WU42=ST11)*(WW3:WW42="D"))</f>
        <v>1</v>
      </c>
      <c r="SW11" s="321">
        <f t="shared" ref="SW11" ca="1" si="2759">SUMPRODUCT((WR3:WR42=ST11)*(WV3:WV42="L"))+SUMPRODUCT((WU3:WU42=ST11)*(WW3:WW42="L"))</f>
        <v>1</v>
      </c>
      <c r="SX11" s="321">
        <f t="shared" ref="SX11" ca="1" si="2760">SUMIF(WR3:WR60,ST11,WS3:WS60)+SUMIF(WU3:WU60,ST11,WT3:WT60)</f>
        <v>4</v>
      </c>
      <c r="SY11" s="321">
        <f t="shared" ref="SY11" ca="1" si="2761">SUMIF(WU3:WU60,ST11,WS3:WS60)+SUMIF(WR3:WR60,ST11,WT3:WT60)</f>
        <v>3</v>
      </c>
      <c r="SZ11" s="321">
        <f t="shared" ref="SZ11:SZ14" ca="1" si="2762">SX11-SY11+1000</f>
        <v>1001</v>
      </c>
      <c r="TA11" s="321">
        <f t="shared" ref="TA11:TA14" ca="1" si="2763">SU11*3+SV11*1</f>
        <v>4</v>
      </c>
      <c r="TB11" s="321">
        <f t="shared" si="690"/>
        <v>36</v>
      </c>
      <c r="TC11" s="321">
        <f t="shared" ref="TC11" ca="1" si="2764">IF(COUNTIF(TA11:TA15,4)&lt;&gt;4,RANK(TA11,TA11:TA15),TA51)</f>
        <v>3</v>
      </c>
      <c r="TD11" s="321"/>
      <c r="TE11" s="321">
        <f t="shared" ref="TE11" ca="1" si="2765">SUMPRODUCT((TC11:TC14=TC11)*(TB11:TB14&lt;TB11))+TC11</f>
        <v>3</v>
      </c>
      <c r="TF11" s="321" t="str">
        <f t="shared" ref="TF11" ca="1" si="2766">INDEX(ST11:ST15,MATCH(1,TE11:TE15,0),0)</f>
        <v>Spain</v>
      </c>
      <c r="TG11" s="321">
        <f t="shared" ref="TG11" ca="1" si="2767">INDEX(TC11:TC15,MATCH(TF11,ST11:ST15,0),0)</f>
        <v>1</v>
      </c>
      <c r="TH11" s="321" t="str">
        <f t="shared" ref="TH11" ca="1" si="2768">IF(TG12=1,TF11,"")</f>
        <v/>
      </c>
      <c r="TI11" s="321" t="str">
        <f t="shared" ref="TI11" ca="1" si="2769">IF(TG13=2,TF12,"")</f>
        <v/>
      </c>
      <c r="TJ11" s="321" t="str">
        <f t="shared" ref="TJ11" ca="1" si="2770">IF(TG14=3,TF13,"")</f>
        <v/>
      </c>
      <c r="TK11" s="321" t="str">
        <f t="shared" ref="TK11" si="2771">IF(TG15=4,TF14,"")</f>
        <v/>
      </c>
      <c r="TL11" s="321"/>
      <c r="TM11" s="321" t="str">
        <f t="shared" ref="TM11:TM14" ca="1" si="2772">IF(TH11&lt;&gt;"",TH11,"")</f>
        <v/>
      </c>
      <c r="TN11" s="321">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21">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21">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21">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21">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21">
        <f t="shared" ref="TS11:TS14" ca="1" si="2778">TQ11-TR11+1000</f>
        <v>1000</v>
      </c>
      <c r="TT11" s="321" t="str">
        <f t="shared" ref="TT11:TT14" ca="1" si="2779">IF(TM11&lt;&gt;"",TN11*3+TO11*1,"")</f>
        <v/>
      </c>
      <c r="TU11" s="321" t="str">
        <f t="shared" ref="TU11" ca="1" si="2780">IF(TM11&lt;&gt;"",VLOOKUP(TM11,ST4:SZ40,7,FALSE),"")</f>
        <v/>
      </c>
      <c r="TV11" s="321" t="str">
        <f t="shared" ref="TV11" ca="1" si="2781">IF(TM11&lt;&gt;"",VLOOKUP(TM11,ST4:SZ40,5,FALSE),"")</f>
        <v/>
      </c>
      <c r="TW11" s="321" t="str">
        <f t="shared" ref="TW11" ca="1" si="2782">IF(TM11&lt;&gt;"",VLOOKUP(TM11,ST4:TB40,9,FALSE),"")</f>
        <v/>
      </c>
      <c r="TX11" s="321" t="str">
        <f t="shared" ref="TX11:TX14" ca="1" si="2783">TT11</f>
        <v/>
      </c>
      <c r="TY11" s="321" t="str">
        <f t="shared" ref="TY11" ca="1" si="2784">IF(TM11&lt;&gt;"",RANK(TX11,TX11:TX15),"")</f>
        <v/>
      </c>
      <c r="TZ11" s="321" t="str">
        <f t="shared" ref="TZ11" ca="1" si="2785">IF(TM11&lt;&gt;"",SUMPRODUCT((TX11:TX15=TX11)*(TS11:TS15&gt;TS11)),"")</f>
        <v/>
      </c>
      <c r="UA11" s="321" t="str">
        <f t="shared" ref="UA11" ca="1" si="2786">IF(TM11&lt;&gt;"",SUMPRODUCT((TX11:TX15=TX11)*(TS11:TS15=TS11)*(TQ11:TQ15&gt;TQ11)),"")</f>
        <v/>
      </c>
      <c r="UB11" s="321" t="str">
        <f t="shared" ref="UB11" ca="1" si="2787">IF(TM11&lt;&gt;"",SUMPRODUCT((TX11:TX15=TX11)*(TS11:TS15=TS11)*(TQ11:TQ15=TQ11)*(TU11:TU15&gt;TU11)),"")</f>
        <v/>
      </c>
      <c r="UC11" s="321" t="str">
        <f t="shared" ref="UC11" ca="1" si="2788">IF(TM11&lt;&gt;"",SUMPRODUCT((TX11:TX15=TX11)*(TS11:TS15=TS11)*(TQ11:TQ15=TQ11)*(TU11:TU15=TU11)*(TV11:TV15&gt;TV11)),"")</f>
        <v/>
      </c>
      <c r="UD11" s="321" t="str">
        <f t="shared" ref="UD11" ca="1" si="2789">IF(TM11&lt;&gt;"",SUMPRODUCT((TX11:TX15=TX11)*(TS11:TS15=TS11)*(TQ11:TQ15=TQ11)*(TU11:TU15=TU11)*(TV11:TV15=TV11)*(TW11:TW15&gt;TW11)),"")</f>
        <v/>
      </c>
      <c r="UE11" s="321" t="str">
        <f ca="1">IF(TM11&lt;&gt;"",IF(UE51&lt;&gt;"",IF(TL50=3,UE51,UE51+TL50),SUM(TY11:UD11)),"")</f>
        <v/>
      </c>
      <c r="UF11" s="321" t="str">
        <f t="shared" ref="UF11" ca="1" si="2790">IF(TM11&lt;&gt;"",INDEX(TM11:TM15,MATCH(1,UE11:UE15,0),0),"")</f>
        <v/>
      </c>
      <c r="UG11" s="321"/>
      <c r="UH11" s="321"/>
      <c r="UI11" s="321"/>
      <c r="UJ11" s="321"/>
      <c r="UK11" s="321"/>
      <c r="UL11" s="321"/>
      <c r="UM11" s="321"/>
      <c r="UN11" s="321"/>
      <c r="UO11" s="321"/>
      <c r="UP11" s="321"/>
      <c r="UQ11" s="321"/>
      <c r="UR11" s="321"/>
      <c r="US11" s="321"/>
      <c r="UT11" s="321"/>
      <c r="UU11" s="321"/>
      <c r="UV11" s="321"/>
      <c r="UW11" s="321"/>
      <c r="UX11" s="321"/>
      <c r="UY11" s="321"/>
      <c r="UZ11" s="321"/>
      <c r="VA11" s="321"/>
      <c r="VB11" s="321"/>
      <c r="VC11" s="321"/>
      <c r="VD11" s="321"/>
      <c r="VE11" s="321"/>
      <c r="VF11" s="321"/>
      <c r="VG11" s="321"/>
      <c r="VH11" s="321"/>
      <c r="VI11" s="321"/>
      <c r="VJ11" s="321"/>
      <c r="VK11" s="321"/>
      <c r="VL11" s="321"/>
      <c r="VM11" s="321"/>
      <c r="VN11" s="321"/>
      <c r="VO11" s="321"/>
      <c r="VP11" s="321"/>
      <c r="VQ11" s="321"/>
      <c r="VR11" s="321"/>
      <c r="VS11" s="321"/>
      <c r="VT11" s="321"/>
      <c r="VU11" s="321"/>
      <c r="VV11" s="321"/>
      <c r="VW11" s="321"/>
      <c r="VX11" s="321"/>
      <c r="VY11" s="321"/>
      <c r="VZ11" s="321"/>
      <c r="WA11" s="321"/>
      <c r="WB11" s="321"/>
      <c r="WC11" s="321"/>
      <c r="WD11" s="321"/>
      <c r="WE11" s="321"/>
      <c r="WF11" s="321"/>
      <c r="WG11" s="321"/>
      <c r="WH11" s="321"/>
      <c r="WI11" s="321"/>
      <c r="WJ11" s="321"/>
      <c r="WK11" s="321"/>
      <c r="WL11" s="321"/>
      <c r="WM11" s="321"/>
      <c r="WN11" s="321"/>
      <c r="WO11" s="321" t="str">
        <f t="shared" ref="WO11" ca="1" si="2791">IF(UF11&lt;&gt;"",UF11,TF11)</f>
        <v>Spain</v>
      </c>
      <c r="WP11" s="321">
        <v>1</v>
      </c>
      <c r="WQ11" s="321">
        <v>9</v>
      </c>
      <c r="WR11" s="321" t="str">
        <f t="shared" si="34"/>
        <v>Belgium</v>
      </c>
      <c r="WS11" s="324">
        <f ca="1">IF(OFFSET('Player Game Board'!P18,0,WS1)&lt;&gt;"",OFFSET('Player Game Board'!P18,0,WS1),0)</f>
        <v>2</v>
      </c>
      <c r="WT11" s="324">
        <f ca="1">IF(OFFSET('Player Game Board'!Q18,0,WS1)&lt;&gt;"",OFFSET('Player Game Board'!Q18,0,WS1),0)</f>
        <v>0</v>
      </c>
      <c r="WU11" s="321" t="str">
        <f t="shared" si="35"/>
        <v>Slovakia</v>
      </c>
      <c r="WV11" s="321" t="str">
        <f ca="1">IF(AND(OFFSET('Player Game Board'!P18,0,WS1)&lt;&gt;"",OFFSET('Player Game Board'!Q18,0,WS1)&lt;&gt;""),IF(WS11&gt;WT11,"W",IF(WS11=WT11,"D","L")),"")</f>
        <v>W</v>
      </c>
      <c r="WW11" s="321" t="str">
        <f t="shared" ca="1" si="36"/>
        <v>L</v>
      </c>
      <c r="WX11" s="321"/>
      <c r="WY11" s="321"/>
      <c r="WZ11" s="321"/>
      <c r="XA11" s="322"/>
      <c r="XB11" s="322"/>
      <c r="XC11" s="322"/>
      <c r="XD11" s="322"/>
      <c r="XE11" s="322"/>
      <c r="XF11" s="322"/>
      <c r="XG11" s="322"/>
      <c r="XH11" s="321"/>
      <c r="XI11" s="321"/>
      <c r="XJ11" s="321"/>
      <c r="XK11" s="321"/>
      <c r="XL11" s="321"/>
      <c r="XM11" s="321"/>
      <c r="XN11" s="321"/>
      <c r="XO11" s="321"/>
      <c r="XP11" s="321"/>
      <c r="XQ11" s="321">
        <f t="shared" ref="XQ11" ca="1" si="2792">VLOOKUP(XR11,ABM11:ABN15,2,FALSE)</f>
        <v>3</v>
      </c>
      <c r="XR11" s="321" t="str">
        <f t="shared" ref="XR11:XR14" si="2793">ST11</f>
        <v>Italy</v>
      </c>
      <c r="XS11" s="321">
        <f t="shared" ref="XS11" ca="1" si="2794">SUMPRODUCT((ABP3:ABP42=XR11)*(ABT3:ABT42="W"))+SUMPRODUCT((ABS3:ABS42=XR11)*(ABU3:ABU42="W"))</f>
        <v>1</v>
      </c>
      <c r="XT11" s="321">
        <f t="shared" ref="XT11" ca="1" si="2795">SUMPRODUCT((ABP3:ABP42=XR11)*(ABT3:ABT42="D"))+SUMPRODUCT((ABS3:ABS42=XR11)*(ABU3:ABU42="D"))</f>
        <v>1</v>
      </c>
      <c r="XU11" s="321">
        <f t="shared" ref="XU11" ca="1" si="2796">SUMPRODUCT((ABP3:ABP42=XR11)*(ABT3:ABT42="L"))+SUMPRODUCT((ABS3:ABS42=XR11)*(ABU3:ABU42="L"))</f>
        <v>1</v>
      </c>
      <c r="XV11" s="321">
        <f t="shared" ref="XV11" ca="1" si="2797">SUMIF(ABP3:ABP60,XR11,ABQ3:ABQ60)+SUMIF(ABS3:ABS60,XR11,ABR3:ABR60)</f>
        <v>4</v>
      </c>
      <c r="XW11" s="321">
        <f t="shared" ref="XW11" ca="1" si="2798">SUMIF(ABS3:ABS60,XR11,ABQ3:ABQ60)+SUMIF(ABP3:ABP60,XR11,ABR3:ABR60)</f>
        <v>3</v>
      </c>
      <c r="XX11" s="321">
        <f t="shared" ref="XX11:XX14" ca="1" si="2799">XV11-XW11+1000</f>
        <v>1001</v>
      </c>
      <c r="XY11" s="321">
        <f t="shared" ref="XY11:XY14" ca="1" si="2800">XS11*3+XT11*1</f>
        <v>4</v>
      </c>
      <c r="XZ11" s="321">
        <f t="shared" si="750"/>
        <v>36</v>
      </c>
      <c r="YA11" s="321">
        <f t="shared" ref="YA11" ca="1" si="2801">IF(COUNTIF(XY11:XY15,4)&lt;&gt;4,RANK(XY11,XY11:XY15),XY51)</f>
        <v>2</v>
      </c>
      <c r="YB11" s="321"/>
      <c r="YC11" s="321">
        <f t="shared" ref="YC11" ca="1" si="2802">SUMPRODUCT((YA11:YA14=YA11)*(XZ11:XZ14&lt;XZ11))+YA11</f>
        <v>2</v>
      </c>
      <c r="YD11" s="321" t="str">
        <f t="shared" ref="YD11" ca="1" si="2803">INDEX(XR11:XR15,MATCH(1,YC11:YC15,0),0)</f>
        <v>Croatia</v>
      </c>
      <c r="YE11" s="321">
        <f t="shared" ref="YE11" ca="1" si="2804">INDEX(YA11:YA15,MATCH(YD11,XR11:XR15,0),0)</f>
        <v>1</v>
      </c>
      <c r="YF11" s="321" t="str">
        <f t="shared" ref="YF11" ca="1" si="2805">IF(YE12=1,YD11,"")</f>
        <v/>
      </c>
      <c r="YG11" s="321" t="str">
        <f t="shared" ref="YG11" ca="1" si="2806">IF(YE13=2,YD12,"")</f>
        <v>Italy</v>
      </c>
      <c r="YH11" s="321" t="str">
        <f t="shared" ref="YH11" ca="1" si="2807">IF(YE14=3,YD13,"")</f>
        <v/>
      </c>
      <c r="YI11" s="321" t="str">
        <f t="shared" ref="YI11" si="2808">IF(YE15=4,YD14,"")</f>
        <v/>
      </c>
      <c r="YJ11" s="321"/>
      <c r="YK11" s="321" t="str">
        <f t="shared" ref="YK11:YK14" ca="1" si="2809">IF(YF11&lt;&gt;"",YF11,"")</f>
        <v/>
      </c>
      <c r="YL11" s="321">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21">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21">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21">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21">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21">
        <f t="shared" ref="YQ11:YQ14" ca="1" si="2815">YO11-YP11+1000</f>
        <v>1000</v>
      </c>
      <c r="YR11" s="321" t="str">
        <f t="shared" ref="YR11:YR14" ca="1" si="2816">IF(YK11&lt;&gt;"",YL11*3+YM11*1,"")</f>
        <v/>
      </c>
      <c r="YS11" s="321" t="str">
        <f t="shared" ref="YS11" ca="1" si="2817">IF(YK11&lt;&gt;"",VLOOKUP(YK11,XR4:XX40,7,FALSE),"")</f>
        <v/>
      </c>
      <c r="YT11" s="321" t="str">
        <f t="shared" ref="YT11" ca="1" si="2818">IF(YK11&lt;&gt;"",VLOOKUP(YK11,XR4:XX40,5,FALSE),"")</f>
        <v/>
      </c>
      <c r="YU11" s="321" t="str">
        <f t="shared" ref="YU11" ca="1" si="2819">IF(YK11&lt;&gt;"",VLOOKUP(YK11,XR4:XZ40,9,FALSE),"")</f>
        <v/>
      </c>
      <c r="YV11" s="321" t="str">
        <f t="shared" ref="YV11:YV14" ca="1" si="2820">YR11</f>
        <v/>
      </c>
      <c r="YW11" s="321" t="str">
        <f t="shared" ref="YW11" ca="1" si="2821">IF(YK11&lt;&gt;"",RANK(YV11,YV11:YV15),"")</f>
        <v/>
      </c>
      <c r="YX11" s="321" t="str">
        <f t="shared" ref="YX11" ca="1" si="2822">IF(YK11&lt;&gt;"",SUMPRODUCT((YV11:YV15=YV11)*(YQ11:YQ15&gt;YQ11)),"")</f>
        <v/>
      </c>
      <c r="YY11" s="321" t="str">
        <f t="shared" ref="YY11" ca="1" si="2823">IF(YK11&lt;&gt;"",SUMPRODUCT((YV11:YV15=YV11)*(YQ11:YQ15=YQ11)*(YO11:YO15&gt;YO11)),"")</f>
        <v/>
      </c>
      <c r="YZ11" s="321" t="str">
        <f t="shared" ref="YZ11" ca="1" si="2824">IF(YK11&lt;&gt;"",SUMPRODUCT((YV11:YV15=YV11)*(YQ11:YQ15=YQ11)*(YO11:YO15=YO11)*(YS11:YS15&gt;YS11)),"")</f>
        <v/>
      </c>
      <c r="ZA11" s="321" t="str">
        <f t="shared" ref="ZA11" ca="1" si="2825">IF(YK11&lt;&gt;"",SUMPRODUCT((YV11:YV15=YV11)*(YQ11:YQ15=YQ11)*(YO11:YO15=YO11)*(YS11:YS15=YS11)*(YT11:YT15&gt;YT11)),"")</f>
        <v/>
      </c>
      <c r="ZB11" s="321" t="str">
        <f t="shared" ref="ZB11" ca="1" si="2826">IF(YK11&lt;&gt;"",SUMPRODUCT((YV11:YV15=YV11)*(YQ11:YQ15=YQ11)*(YO11:YO15=YO11)*(YS11:YS15=YS11)*(YT11:YT15=YT11)*(YU11:YU15&gt;YU11)),"")</f>
        <v/>
      </c>
      <c r="ZC11" s="321" t="str">
        <f ca="1">IF(YK11&lt;&gt;"",IF(ZC51&lt;&gt;"",IF(YJ50=3,ZC51,ZC51+YJ50),SUM(YW11:ZB11)),"")</f>
        <v/>
      </c>
      <c r="ZD11" s="321" t="str">
        <f t="shared" ref="ZD11" ca="1" si="2827">IF(YK11&lt;&gt;"",INDEX(YK11:YK15,MATCH(1,ZC11:ZC15,0),0),"")</f>
        <v/>
      </c>
      <c r="ZE11" s="321"/>
      <c r="ZF11" s="321"/>
      <c r="ZG11" s="321"/>
      <c r="ZH11" s="321"/>
      <c r="ZI11" s="321"/>
      <c r="ZJ11" s="321"/>
      <c r="ZK11" s="321"/>
      <c r="ZL11" s="321"/>
      <c r="ZM11" s="321"/>
      <c r="ZN11" s="321"/>
      <c r="ZO11" s="321"/>
      <c r="ZP11" s="321"/>
      <c r="ZQ11" s="321"/>
      <c r="ZR11" s="321"/>
      <c r="ZS11" s="321"/>
      <c r="ZT11" s="321"/>
      <c r="ZU11" s="321"/>
      <c r="ZV11" s="321"/>
      <c r="ZW11" s="321"/>
      <c r="ZX11" s="321"/>
      <c r="ZY11" s="321"/>
      <c r="ZZ11" s="321"/>
      <c r="AAA11" s="321"/>
      <c r="AAB11" s="321"/>
      <c r="AAC11" s="321"/>
      <c r="AAD11" s="321"/>
      <c r="AAE11" s="321"/>
      <c r="AAF11" s="321"/>
      <c r="AAG11" s="321"/>
      <c r="AAH11" s="321"/>
      <c r="AAI11" s="321"/>
      <c r="AAJ11" s="321"/>
      <c r="AAK11" s="321"/>
      <c r="AAL11" s="321"/>
      <c r="AAM11" s="321"/>
      <c r="AAN11" s="321"/>
      <c r="AAO11" s="321"/>
      <c r="AAP11" s="321"/>
      <c r="AAQ11" s="321"/>
      <c r="AAR11" s="321"/>
      <c r="AAS11" s="321"/>
      <c r="AAT11" s="321"/>
      <c r="AAU11" s="321"/>
      <c r="AAV11" s="321"/>
      <c r="AAW11" s="321"/>
      <c r="AAX11" s="321"/>
      <c r="AAY11" s="321"/>
      <c r="AAZ11" s="321"/>
      <c r="ABA11" s="321"/>
      <c r="ABB11" s="321"/>
      <c r="ABC11" s="321"/>
      <c r="ABD11" s="321"/>
      <c r="ABE11" s="321"/>
      <c r="ABF11" s="321"/>
      <c r="ABG11" s="321"/>
      <c r="ABH11" s="321"/>
      <c r="ABI11" s="321"/>
      <c r="ABJ11" s="321"/>
      <c r="ABK11" s="321"/>
      <c r="ABL11" s="321"/>
      <c r="ABM11" s="321" t="str">
        <f t="shared" ref="ABM11" ca="1" si="2828">IF(ZD11&lt;&gt;"",ZD11,YD11)</f>
        <v>Croatia</v>
      </c>
      <c r="ABN11" s="321">
        <v>1</v>
      </c>
      <c r="ABO11" s="321">
        <v>9</v>
      </c>
      <c r="ABP11" s="321" t="str">
        <f t="shared" si="50"/>
        <v>Belgium</v>
      </c>
      <c r="ABQ11" s="324">
        <f ca="1">IF(OFFSET('Player Game Board'!P18,0,ABQ1)&lt;&gt;"",OFFSET('Player Game Board'!P18,0,ABQ1),0)</f>
        <v>2</v>
      </c>
      <c r="ABR11" s="324">
        <f ca="1">IF(OFFSET('Player Game Board'!Q18,0,ABQ1)&lt;&gt;"",OFFSET('Player Game Board'!Q18,0,ABQ1),0)</f>
        <v>0</v>
      </c>
      <c r="ABS11" s="321" t="str">
        <f t="shared" si="51"/>
        <v>Slovakia</v>
      </c>
      <c r="ABT11" s="321" t="str">
        <f ca="1">IF(AND(OFFSET('Player Game Board'!P18,0,ABQ1)&lt;&gt;"",OFFSET('Player Game Board'!Q18,0,ABQ1)&lt;&gt;""),IF(ABQ11&gt;ABR11,"W",IF(ABQ11=ABR11,"D","L")),"")</f>
        <v>W</v>
      </c>
      <c r="ABU11" s="321" t="str">
        <f t="shared" ca="1" si="52"/>
        <v>L</v>
      </c>
      <c r="ABV11" s="321"/>
      <c r="ABW11" s="321"/>
      <c r="ABX11" s="321"/>
      <c r="ABY11" s="322"/>
      <c r="ABZ11" s="322"/>
      <c r="ACA11" s="322"/>
      <c r="ACB11" s="322"/>
      <c r="ACC11" s="322"/>
      <c r="ACD11" s="322"/>
      <c r="ACE11" s="322"/>
      <c r="ACF11" s="321"/>
      <c r="ACG11" s="321"/>
      <c r="ACH11" s="321"/>
      <c r="ACI11" s="321"/>
      <c r="ACJ11" s="321"/>
      <c r="ACK11" s="321"/>
      <c r="ACL11" s="321"/>
      <c r="ACM11" s="321"/>
      <c r="ACN11" s="321"/>
      <c r="ACO11" s="321">
        <f t="shared" ref="ACO11" ca="1" si="2829">VLOOKUP(ACP11,AGK11:AGL15,2,FALSE)</f>
        <v>3</v>
      </c>
      <c r="ACP11" s="321" t="str">
        <f t="shared" ref="ACP11:ACP14" si="2830">XR11</f>
        <v>Italy</v>
      </c>
      <c r="ACQ11" s="321">
        <f t="shared" ref="ACQ11" ca="1" si="2831">SUMPRODUCT((AGN3:AGN42=ACP11)*(AGR3:AGR42="W"))+SUMPRODUCT((AGQ3:AGQ42=ACP11)*(AGS3:AGS42="W"))</f>
        <v>1</v>
      </c>
      <c r="ACR11" s="321">
        <f t="shared" ref="ACR11" ca="1" si="2832">SUMPRODUCT((AGN3:AGN42=ACP11)*(AGR3:AGR42="D"))+SUMPRODUCT((AGQ3:AGQ42=ACP11)*(AGS3:AGS42="D"))</f>
        <v>1</v>
      </c>
      <c r="ACS11" s="321">
        <f t="shared" ref="ACS11" ca="1" si="2833">SUMPRODUCT((AGN3:AGN42=ACP11)*(AGR3:AGR42="L"))+SUMPRODUCT((AGQ3:AGQ42=ACP11)*(AGS3:AGS42="L"))</f>
        <v>1</v>
      </c>
      <c r="ACT11" s="321">
        <f t="shared" ref="ACT11" ca="1" si="2834">SUMIF(AGN3:AGN60,ACP11,AGO3:AGO60)+SUMIF(AGQ3:AGQ60,ACP11,AGP3:AGP60)</f>
        <v>2</v>
      </c>
      <c r="ACU11" s="321">
        <f t="shared" ref="ACU11" ca="1" si="2835">SUMIF(AGQ3:AGQ60,ACP11,AGO3:AGO60)+SUMIF(AGN3:AGN60,ACP11,AGP3:AGP60)</f>
        <v>2</v>
      </c>
      <c r="ACV11" s="321">
        <f t="shared" ref="ACV11:ACV14" ca="1" si="2836">ACT11-ACU11+1000</f>
        <v>1000</v>
      </c>
      <c r="ACW11" s="321">
        <f t="shared" ref="ACW11:ACW14" ca="1" si="2837">ACQ11*3+ACR11*1</f>
        <v>4</v>
      </c>
      <c r="ACX11" s="321">
        <f t="shared" si="810"/>
        <v>36</v>
      </c>
      <c r="ACY11" s="321">
        <f t="shared" ref="ACY11" ca="1" si="2838">IF(COUNTIF(ACW11:ACW15,4)&lt;&gt;4,RANK(ACW11,ACW11:ACW15),ACW51)</f>
        <v>3</v>
      </c>
      <c r="ACZ11" s="321"/>
      <c r="ADA11" s="321">
        <f t="shared" ref="ADA11" ca="1" si="2839">SUMPRODUCT((ACY11:ACY14=ACY11)*(ACX11:ACX14&lt;ACX11))+ACY11</f>
        <v>3</v>
      </c>
      <c r="ADB11" s="321" t="str">
        <f t="shared" ref="ADB11" ca="1" si="2840">INDEX(ACP11:ACP15,MATCH(1,ADA11:ADA15,0),0)</f>
        <v>Croatia</v>
      </c>
      <c r="ADC11" s="321">
        <f t="shared" ref="ADC11" ca="1" si="2841">INDEX(ACY11:ACY15,MATCH(ADB11,ACP11:ACP15,0),0)</f>
        <v>1</v>
      </c>
      <c r="ADD11" s="321" t="str">
        <f t="shared" ref="ADD11" ca="1" si="2842">IF(ADC12=1,ADB11,"")</f>
        <v/>
      </c>
      <c r="ADE11" s="321" t="str">
        <f t="shared" ref="ADE11" ca="1" si="2843">IF(ADC13=2,ADB12,"")</f>
        <v/>
      </c>
      <c r="ADF11" s="321" t="str">
        <f t="shared" ref="ADF11" ca="1" si="2844">IF(ADC14=3,ADB13,"")</f>
        <v/>
      </c>
      <c r="ADG11" s="321" t="str">
        <f t="shared" ref="ADG11" si="2845">IF(ADC15=4,ADB14,"")</f>
        <v/>
      </c>
      <c r="ADH11" s="321"/>
      <c r="ADI11" s="321" t="str">
        <f t="shared" ref="ADI11:ADI14" ca="1" si="2846">IF(ADD11&lt;&gt;"",ADD11,"")</f>
        <v/>
      </c>
      <c r="ADJ11" s="321">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21">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21">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21">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21">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21">
        <f t="shared" ref="ADO11:ADO14" ca="1" si="2852">ADM11-ADN11+1000</f>
        <v>1000</v>
      </c>
      <c r="ADP11" s="321" t="str">
        <f t="shared" ref="ADP11:ADP14" ca="1" si="2853">IF(ADI11&lt;&gt;"",ADJ11*3+ADK11*1,"")</f>
        <v/>
      </c>
      <c r="ADQ11" s="321" t="str">
        <f t="shared" ref="ADQ11" ca="1" si="2854">IF(ADI11&lt;&gt;"",VLOOKUP(ADI11,ACP4:ACV40,7,FALSE),"")</f>
        <v/>
      </c>
      <c r="ADR11" s="321" t="str">
        <f t="shared" ref="ADR11" ca="1" si="2855">IF(ADI11&lt;&gt;"",VLOOKUP(ADI11,ACP4:ACV40,5,FALSE),"")</f>
        <v/>
      </c>
      <c r="ADS11" s="321" t="str">
        <f t="shared" ref="ADS11" ca="1" si="2856">IF(ADI11&lt;&gt;"",VLOOKUP(ADI11,ACP4:ACX40,9,FALSE),"")</f>
        <v/>
      </c>
      <c r="ADT11" s="321" t="str">
        <f t="shared" ref="ADT11:ADT14" ca="1" si="2857">ADP11</f>
        <v/>
      </c>
      <c r="ADU11" s="321" t="str">
        <f t="shared" ref="ADU11" ca="1" si="2858">IF(ADI11&lt;&gt;"",RANK(ADT11,ADT11:ADT15),"")</f>
        <v/>
      </c>
      <c r="ADV11" s="321" t="str">
        <f t="shared" ref="ADV11" ca="1" si="2859">IF(ADI11&lt;&gt;"",SUMPRODUCT((ADT11:ADT15=ADT11)*(ADO11:ADO15&gt;ADO11)),"")</f>
        <v/>
      </c>
      <c r="ADW11" s="321" t="str">
        <f t="shared" ref="ADW11" ca="1" si="2860">IF(ADI11&lt;&gt;"",SUMPRODUCT((ADT11:ADT15=ADT11)*(ADO11:ADO15=ADO11)*(ADM11:ADM15&gt;ADM11)),"")</f>
        <v/>
      </c>
      <c r="ADX11" s="321" t="str">
        <f t="shared" ref="ADX11" ca="1" si="2861">IF(ADI11&lt;&gt;"",SUMPRODUCT((ADT11:ADT15=ADT11)*(ADO11:ADO15=ADO11)*(ADM11:ADM15=ADM11)*(ADQ11:ADQ15&gt;ADQ11)),"")</f>
        <v/>
      </c>
      <c r="ADY11" s="321" t="str">
        <f t="shared" ref="ADY11" ca="1" si="2862">IF(ADI11&lt;&gt;"",SUMPRODUCT((ADT11:ADT15=ADT11)*(ADO11:ADO15=ADO11)*(ADM11:ADM15=ADM11)*(ADQ11:ADQ15=ADQ11)*(ADR11:ADR15&gt;ADR11)),"")</f>
        <v/>
      </c>
      <c r="ADZ11" s="321" t="str">
        <f t="shared" ref="ADZ11" ca="1" si="2863">IF(ADI11&lt;&gt;"",SUMPRODUCT((ADT11:ADT15=ADT11)*(ADO11:ADO15=ADO11)*(ADM11:ADM15=ADM11)*(ADQ11:ADQ15=ADQ11)*(ADR11:ADR15=ADR11)*(ADS11:ADS15&gt;ADS11)),"")</f>
        <v/>
      </c>
      <c r="AEA11" s="321" t="str">
        <f ca="1">IF(ADI11&lt;&gt;"",IF(AEA51&lt;&gt;"",IF(ADH50=3,AEA51,AEA51+ADH50),SUM(ADU11:ADZ11)),"")</f>
        <v/>
      </c>
      <c r="AEB11" s="321" t="str">
        <f t="shared" ref="AEB11" ca="1" si="2864">IF(ADI11&lt;&gt;"",INDEX(ADI11:ADI15,MATCH(1,AEA11:AEA15,0),0),"")</f>
        <v/>
      </c>
      <c r="AEC11" s="321"/>
      <c r="AED11" s="321"/>
      <c r="AEE11" s="321"/>
      <c r="AEF11" s="321"/>
      <c r="AEG11" s="321"/>
      <c r="AEH11" s="321"/>
      <c r="AEI11" s="321"/>
      <c r="AEJ11" s="321"/>
      <c r="AEK11" s="321"/>
      <c r="AEL11" s="321"/>
      <c r="AEM11" s="321"/>
      <c r="AEN11" s="321"/>
      <c r="AEO11" s="321"/>
      <c r="AEP11" s="321"/>
      <c r="AEQ11" s="321"/>
      <c r="AER11" s="321"/>
      <c r="AES11" s="321"/>
      <c r="AET11" s="321"/>
      <c r="AEU11" s="321"/>
      <c r="AEV11" s="321"/>
      <c r="AEW11" s="321"/>
      <c r="AEX11" s="321"/>
      <c r="AEY11" s="321"/>
      <c r="AEZ11" s="321"/>
      <c r="AFA11" s="321"/>
      <c r="AFB11" s="321"/>
      <c r="AFC11" s="321"/>
      <c r="AFD11" s="321"/>
      <c r="AFE11" s="321"/>
      <c r="AFF11" s="321"/>
      <c r="AFG11" s="321"/>
      <c r="AFH11" s="321"/>
      <c r="AFI11" s="321"/>
      <c r="AFJ11" s="321"/>
      <c r="AFK11" s="321"/>
      <c r="AFL11" s="321"/>
      <c r="AFM11" s="321"/>
      <c r="AFN11" s="321"/>
      <c r="AFO11" s="321"/>
      <c r="AFP11" s="321"/>
      <c r="AFQ11" s="321"/>
      <c r="AFR11" s="321"/>
      <c r="AFS11" s="321"/>
      <c r="AFT11" s="321"/>
      <c r="AFU11" s="321"/>
      <c r="AFV11" s="321"/>
      <c r="AFW11" s="321"/>
      <c r="AFX11" s="321"/>
      <c r="AFY11" s="321"/>
      <c r="AFZ11" s="321"/>
      <c r="AGA11" s="321"/>
      <c r="AGB11" s="321"/>
      <c r="AGC11" s="321"/>
      <c r="AGD11" s="321"/>
      <c r="AGE11" s="321"/>
      <c r="AGF11" s="321"/>
      <c r="AGG11" s="321"/>
      <c r="AGH11" s="321"/>
      <c r="AGI11" s="321"/>
      <c r="AGJ11" s="321"/>
      <c r="AGK11" s="321" t="str">
        <f t="shared" ref="AGK11" ca="1" si="2865">IF(AEB11&lt;&gt;"",AEB11,ADB11)</f>
        <v>Croatia</v>
      </c>
      <c r="AGL11" s="321">
        <v>1</v>
      </c>
      <c r="AGM11" s="321">
        <v>9</v>
      </c>
      <c r="AGN11" s="321" t="str">
        <f t="shared" si="66"/>
        <v>Belgium</v>
      </c>
      <c r="AGO11" s="324">
        <f ca="1">IF(OFFSET('Player Game Board'!P18,0,AGO1)&lt;&gt;"",OFFSET('Player Game Board'!P18,0,AGO1),0)</f>
        <v>3</v>
      </c>
      <c r="AGP11" s="324">
        <f ca="1">IF(OFFSET('Player Game Board'!Q18,0,AGO1)&lt;&gt;"",OFFSET('Player Game Board'!Q18,0,AGO1),0)</f>
        <v>1</v>
      </c>
      <c r="AGQ11" s="321" t="str">
        <f t="shared" si="67"/>
        <v>Slovakia</v>
      </c>
      <c r="AGR11" s="321" t="str">
        <f ca="1">IF(AND(OFFSET('Player Game Board'!P18,0,AGO1)&lt;&gt;"",OFFSET('Player Game Board'!Q18,0,AGO1)&lt;&gt;""),IF(AGO11&gt;AGP11,"W",IF(AGO11=AGP11,"D","L")),"")</f>
        <v>W</v>
      </c>
      <c r="AGS11" s="321" t="str">
        <f t="shared" ca="1" si="68"/>
        <v>L</v>
      </c>
      <c r="AGT11" s="321"/>
      <c r="AGU11" s="321"/>
      <c r="AGV11" s="321"/>
      <c r="AGW11" s="322"/>
      <c r="AGX11" s="322"/>
      <c r="AGY11" s="322"/>
      <c r="AGZ11" s="322"/>
      <c r="AHA11" s="322"/>
      <c r="AHB11" s="322"/>
      <c r="AHC11" s="322"/>
      <c r="AHD11" s="321"/>
      <c r="AHE11" s="321"/>
      <c r="AHF11" s="321"/>
      <c r="AHG11" s="321"/>
      <c r="AHH11" s="321"/>
      <c r="AHI11" s="321"/>
      <c r="AHJ11" s="321"/>
      <c r="AHK11" s="321"/>
      <c r="AHL11" s="321"/>
      <c r="AHM11" s="321">
        <f t="shared" ref="AHM11" ca="1" si="2866">VLOOKUP(AHN11,ALI11:ALJ15,2,FALSE)</f>
        <v>1</v>
      </c>
      <c r="AHN11" s="321" t="str">
        <f t="shared" ref="AHN11:AHN14" si="2867">ACP11</f>
        <v>Italy</v>
      </c>
      <c r="AHO11" s="321">
        <f t="shared" ref="AHO11" ca="1" si="2868">SUMPRODUCT((ALL3:ALL42=AHN11)*(ALP3:ALP42="W"))+SUMPRODUCT((ALO3:ALO42=AHN11)*(ALQ3:ALQ42="W"))</f>
        <v>2</v>
      </c>
      <c r="AHP11" s="321">
        <f t="shared" ref="AHP11" ca="1" si="2869">SUMPRODUCT((ALL3:ALL42=AHN11)*(ALP3:ALP42="D"))+SUMPRODUCT((ALO3:ALO42=AHN11)*(ALQ3:ALQ42="D"))</f>
        <v>1</v>
      </c>
      <c r="AHQ11" s="321">
        <f t="shared" ref="AHQ11" ca="1" si="2870">SUMPRODUCT((ALL3:ALL42=AHN11)*(ALP3:ALP42="L"))+SUMPRODUCT((ALO3:ALO42=AHN11)*(ALQ3:ALQ42="L"))</f>
        <v>0</v>
      </c>
      <c r="AHR11" s="321">
        <f t="shared" ref="AHR11" ca="1" si="2871">SUMIF(ALL3:ALL60,AHN11,ALM3:ALM60)+SUMIF(ALO3:ALO60,AHN11,ALN3:ALN60)</f>
        <v>7</v>
      </c>
      <c r="AHS11" s="321">
        <f t="shared" ref="AHS11" ca="1" si="2872">SUMIF(ALO3:ALO60,AHN11,ALM3:ALM60)+SUMIF(ALL3:ALL60,AHN11,ALN3:ALN60)</f>
        <v>3</v>
      </c>
      <c r="AHT11" s="321">
        <f t="shared" ref="AHT11:AHT14" ca="1" si="2873">AHR11-AHS11+1000</f>
        <v>1004</v>
      </c>
      <c r="AHU11" s="321">
        <f t="shared" ref="AHU11:AHU14" ca="1" si="2874">AHO11*3+AHP11*1</f>
        <v>7</v>
      </c>
      <c r="AHV11" s="321">
        <f t="shared" si="870"/>
        <v>36</v>
      </c>
      <c r="AHW11" s="321">
        <f t="shared" ref="AHW11" ca="1" si="2875">IF(COUNTIF(AHU11:AHU15,4)&lt;&gt;4,RANK(AHU11,AHU11:AHU15),AHU51)</f>
        <v>1</v>
      </c>
      <c r="AHX11" s="321"/>
      <c r="AHY11" s="321">
        <f t="shared" ref="AHY11" ca="1" si="2876">SUMPRODUCT((AHW11:AHW14=AHW11)*(AHV11:AHV14&lt;AHV11))+AHW11</f>
        <v>1</v>
      </c>
      <c r="AHZ11" s="321" t="str">
        <f t="shared" ref="AHZ11" ca="1" si="2877">INDEX(AHN11:AHN15,MATCH(1,AHY11:AHY15,0),0)</f>
        <v>Italy</v>
      </c>
      <c r="AIA11" s="321">
        <f t="shared" ref="AIA11" ca="1" si="2878">INDEX(AHW11:AHW15,MATCH(AHZ11,AHN11:AHN15,0),0)</f>
        <v>1</v>
      </c>
      <c r="AIB11" s="321" t="str">
        <f t="shared" ref="AIB11" ca="1" si="2879">IF(AIA12=1,AHZ11,"")</f>
        <v>Italy</v>
      </c>
      <c r="AIC11" s="321" t="str">
        <f t="shared" ref="AIC11" ca="1" si="2880">IF(AIA13=2,AHZ12,"")</f>
        <v/>
      </c>
      <c r="AID11" s="321" t="str">
        <f t="shared" ref="AID11" ca="1" si="2881">IF(AIA14=3,AHZ13,"")</f>
        <v/>
      </c>
      <c r="AIE11" s="321" t="str">
        <f t="shared" ref="AIE11" si="2882">IF(AIA15=4,AHZ14,"")</f>
        <v/>
      </c>
      <c r="AIF11" s="321"/>
      <c r="AIG11" s="321" t="str">
        <f t="shared" ref="AIG11:AIG14" ca="1" si="2883">IF(AIB11&lt;&gt;"",AIB11,"")</f>
        <v>Italy</v>
      </c>
      <c r="AIH11" s="321">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21">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21">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21">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21">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21">
        <f t="shared" ref="AIM11:AIM14" ca="1" si="2889">AIK11-AIL11+1000</f>
        <v>1000</v>
      </c>
      <c r="AIN11" s="321">
        <f t="shared" ref="AIN11:AIN14" ca="1" si="2890">IF(AIG11&lt;&gt;"",AIH11*3+AII11*1,"")</f>
        <v>1</v>
      </c>
      <c r="AIO11" s="321">
        <f t="shared" ref="AIO11" ca="1" si="2891">IF(AIG11&lt;&gt;"",VLOOKUP(AIG11,AHN4:AHT40,7,FALSE),"")</f>
        <v>1004</v>
      </c>
      <c r="AIP11" s="321">
        <f t="shared" ref="AIP11" ca="1" si="2892">IF(AIG11&lt;&gt;"",VLOOKUP(AIG11,AHN4:AHT40,5,FALSE),"")</f>
        <v>7</v>
      </c>
      <c r="AIQ11" s="321">
        <f t="shared" ref="AIQ11" ca="1" si="2893">IF(AIG11&lt;&gt;"",VLOOKUP(AIG11,AHN4:AHV40,9,FALSE),"")</f>
        <v>36</v>
      </c>
      <c r="AIR11" s="321">
        <f t="shared" ref="AIR11:AIR14" ca="1" si="2894">AIN11</f>
        <v>1</v>
      </c>
      <c r="AIS11" s="321">
        <f t="shared" ref="AIS11" ca="1" si="2895">IF(AIG11&lt;&gt;"",RANK(AIR11,AIR11:AIR15),"")</f>
        <v>1</v>
      </c>
      <c r="AIT11" s="321">
        <f t="shared" ref="AIT11" ca="1" si="2896">IF(AIG11&lt;&gt;"",SUMPRODUCT((AIR11:AIR15=AIR11)*(AIM11:AIM15&gt;AIM11)),"")</f>
        <v>0</v>
      </c>
      <c r="AIU11" s="321">
        <f t="shared" ref="AIU11" ca="1" si="2897">IF(AIG11&lt;&gt;"",SUMPRODUCT((AIR11:AIR15=AIR11)*(AIM11:AIM15=AIM11)*(AIK11:AIK15&gt;AIK11)),"")</f>
        <v>0</v>
      </c>
      <c r="AIV11" s="321">
        <f t="shared" ref="AIV11" ca="1" si="2898">IF(AIG11&lt;&gt;"",SUMPRODUCT((AIR11:AIR15=AIR11)*(AIM11:AIM15=AIM11)*(AIK11:AIK15=AIK11)*(AIO11:AIO15&gt;AIO11)),"")</f>
        <v>0</v>
      </c>
      <c r="AIW11" s="321">
        <f t="shared" ref="AIW11" ca="1" si="2899">IF(AIG11&lt;&gt;"",SUMPRODUCT((AIR11:AIR15=AIR11)*(AIM11:AIM15=AIM11)*(AIK11:AIK15=AIK11)*(AIO11:AIO15=AIO11)*(AIP11:AIP15&gt;AIP11)),"")</f>
        <v>0</v>
      </c>
      <c r="AIX11" s="321">
        <f t="shared" ref="AIX11" ca="1" si="2900">IF(AIG11&lt;&gt;"",SUMPRODUCT((AIR11:AIR15=AIR11)*(AIM11:AIM15=AIM11)*(AIK11:AIK15=AIK11)*(AIO11:AIO15=AIO11)*(AIP11:AIP15=AIP11)*(AIQ11:AIQ15&gt;AIQ11)),"")</f>
        <v>0</v>
      </c>
      <c r="AIY11" s="321">
        <f ca="1">IF(AIG11&lt;&gt;"",IF(AIY51&lt;&gt;"",IF(AIF50=3,AIY51,AIY51+AIF50),SUM(AIS11:AIX11)),"")</f>
        <v>1</v>
      </c>
      <c r="AIZ11" s="321" t="str">
        <f t="shared" ref="AIZ11" ca="1" si="2901">IF(AIG11&lt;&gt;"",INDEX(AIG11:AIG15,MATCH(1,AIY11:AIY15,0),0),"")</f>
        <v>Italy</v>
      </c>
      <c r="AJA11" s="321"/>
      <c r="AJB11" s="321"/>
      <c r="AJC11" s="321"/>
      <c r="AJD11" s="321"/>
      <c r="AJE11" s="321"/>
      <c r="AJF11" s="321"/>
      <c r="AJG11" s="321"/>
      <c r="AJH11" s="321"/>
      <c r="AJI11" s="321"/>
      <c r="AJJ11" s="321"/>
      <c r="AJK11" s="321"/>
      <c r="AJL11" s="321"/>
      <c r="AJM11" s="321"/>
      <c r="AJN11" s="321"/>
      <c r="AJO11" s="321"/>
      <c r="AJP11" s="321"/>
      <c r="AJQ11" s="321"/>
      <c r="AJR11" s="321"/>
      <c r="AJS11" s="321"/>
      <c r="AJT11" s="321"/>
      <c r="AJU11" s="321"/>
      <c r="AJV11" s="321"/>
      <c r="AJW11" s="321"/>
      <c r="AJX11" s="321"/>
      <c r="AJY11" s="321"/>
      <c r="AJZ11" s="321"/>
      <c r="AKA11" s="321"/>
      <c r="AKB11" s="321"/>
      <c r="AKC11" s="321"/>
      <c r="AKD11" s="321"/>
      <c r="AKE11" s="321"/>
      <c r="AKF11" s="321"/>
      <c r="AKG11" s="321"/>
      <c r="AKH11" s="321"/>
      <c r="AKI11" s="321"/>
      <c r="AKJ11" s="321"/>
      <c r="AKK11" s="321"/>
      <c r="AKL11" s="321"/>
      <c r="AKM11" s="321"/>
      <c r="AKN11" s="321"/>
      <c r="AKO11" s="321"/>
      <c r="AKP11" s="321"/>
      <c r="AKQ11" s="321"/>
      <c r="AKR11" s="321"/>
      <c r="AKS11" s="321"/>
      <c r="AKT11" s="321"/>
      <c r="AKU11" s="321"/>
      <c r="AKV11" s="321"/>
      <c r="AKW11" s="321"/>
      <c r="AKX11" s="321"/>
      <c r="AKY11" s="321"/>
      <c r="AKZ11" s="321"/>
      <c r="ALA11" s="321"/>
      <c r="ALB11" s="321"/>
      <c r="ALC11" s="321"/>
      <c r="ALD11" s="321"/>
      <c r="ALE11" s="321"/>
      <c r="ALF11" s="321"/>
      <c r="ALG11" s="321"/>
      <c r="ALH11" s="321"/>
      <c r="ALI11" s="321" t="str">
        <f t="shared" ref="ALI11" ca="1" si="2902">IF(AIZ11&lt;&gt;"",AIZ11,AHZ11)</f>
        <v>Italy</v>
      </c>
      <c r="ALJ11" s="321">
        <v>1</v>
      </c>
      <c r="ALK11" s="321">
        <v>9</v>
      </c>
      <c r="ALL11" s="321" t="str">
        <f t="shared" si="82"/>
        <v>Belgium</v>
      </c>
      <c r="ALM11" s="324">
        <f ca="1">IF(OFFSET('Player Game Board'!P18,0,ALM1)&lt;&gt;"",OFFSET('Player Game Board'!P18,0,ALM1),0)</f>
        <v>1</v>
      </c>
      <c r="ALN11" s="324">
        <f ca="1">IF(OFFSET('Player Game Board'!Q18,0,ALM1)&lt;&gt;"",OFFSET('Player Game Board'!Q18,0,ALM1),0)</f>
        <v>1</v>
      </c>
      <c r="ALO11" s="321" t="str">
        <f t="shared" si="83"/>
        <v>Slovakia</v>
      </c>
      <c r="ALP11" s="321" t="str">
        <f ca="1">IF(AND(OFFSET('Player Game Board'!P18,0,ALM1)&lt;&gt;"",OFFSET('Player Game Board'!Q18,0,ALM1)&lt;&gt;""),IF(ALM11&gt;ALN11,"W",IF(ALM11=ALN11,"D","L")),"")</f>
        <v>D</v>
      </c>
      <c r="ALQ11" s="321" t="str">
        <f t="shared" ca="1" si="84"/>
        <v>D</v>
      </c>
      <c r="ALR11" s="321"/>
      <c r="ALS11" s="321"/>
      <c r="ALT11" s="321"/>
      <c r="ALU11" s="322"/>
      <c r="ALV11" s="322"/>
      <c r="ALW11" s="322"/>
      <c r="ALX11" s="322"/>
      <c r="ALY11" s="322"/>
      <c r="ALZ11" s="322"/>
      <c r="AMA11" s="322"/>
      <c r="AMB11" s="321"/>
      <c r="AMC11" s="321"/>
      <c r="AMD11" s="321"/>
      <c r="AME11" s="321"/>
      <c r="AMF11" s="321"/>
      <c r="AMG11" s="321"/>
      <c r="AMH11" s="321"/>
      <c r="AMI11" s="321"/>
      <c r="AMJ11" s="321"/>
      <c r="AMK11" s="321">
        <f t="shared" ref="AMK11" ca="1" si="2903">VLOOKUP(AML11,AQG11:AQH15,2,FALSE)</f>
        <v>2</v>
      </c>
      <c r="AML11" s="321" t="str">
        <f t="shared" ref="AML11:AML14" si="2904">AHN11</f>
        <v>Italy</v>
      </c>
      <c r="AMM11" s="321">
        <f t="shared" ref="AMM11" ca="1" si="2905">SUMPRODUCT((AQJ3:AQJ42=AML11)*(AQN3:AQN42="W"))+SUMPRODUCT((AQM3:AQM42=AML11)*(AQO3:AQO42="W"))</f>
        <v>1</v>
      </c>
      <c r="AMN11" s="321">
        <f t="shared" ref="AMN11" ca="1" si="2906">SUMPRODUCT((AQJ3:AQJ42=AML11)*(AQN3:AQN42="D"))+SUMPRODUCT((AQM3:AQM42=AML11)*(AQO3:AQO42="D"))</f>
        <v>1</v>
      </c>
      <c r="AMO11" s="321">
        <f t="shared" ref="AMO11" ca="1" si="2907">SUMPRODUCT((AQJ3:AQJ42=AML11)*(AQN3:AQN42="L"))+SUMPRODUCT((AQM3:AQM42=AML11)*(AQO3:AQO42="L"))</f>
        <v>1</v>
      </c>
      <c r="AMP11" s="321">
        <f t="shared" ref="AMP11" ca="1" si="2908">SUMIF(AQJ3:AQJ60,AML11,AQK3:AQK60)+SUMIF(AQM3:AQM60,AML11,AQL3:AQL60)</f>
        <v>6</v>
      </c>
      <c r="AMQ11" s="321">
        <f t="shared" ref="AMQ11" ca="1" si="2909">SUMIF(AQM3:AQM60,AML11,AQK3:AQK60)+SUMIF(AQJ3:AQJ60,AML11,AQL3:AQL60)</f>
        <v>4</v>
      </c>
      <c r="AMR11" s="321">
        <f t="shared" ref="AMR11:AMR14" ca="1" si="2910">AMP11-AMQ11+1000</f>
        <v>1002</v>
      </c>
      <c r="AMS11" s="321">
        <f t="shared" ref="AMS11:AMS14" ca="1" si="2911">AMM11*3+AMN11*1</f>
        <v>4</v>
      </c>
      <c r="AMT11" s="321">
        <f t="shared" si="930"/>
        <v>36</v>
      </c>
      <c r="AMU11" s="321">
        <f t="shared" ref="AMU11" ca="1" si="2912">IF(COUNTIF(AMS11:AMS15,4)&lt;&gt;4,RANK(AMS11,AMS11:AMS15),AMS51)</f>
        <v>2</v>
      </c>
      <c r="AMV11" s="321"/>
      <c r="AMW11" s="321">
        <f t="shared" ref="AMW11" ca="1" si="2913">SUMPRODUCT((AMU11:AMU14=AMU11)*(AMT11:AMT14&lt;AMT11))+AMU11</f>
        <v>2</v>
      </c>
      <c r="AMX11" s="321" t="str">
        <f t="shared" ref="AMX11" ca="1" si="2914">INDEX(AML11:AML15,MATCH(1,AMW11:AMW15,0),0)</f>
        <v>Spain</v>
      </c>
      <c r="AMY11" s="321">
        <f t="shared" ref="AMY11" ca="1" si="2915">INDEX(AMU11:AMU15,MATCH(AMX11,AML11:AML15,0),0)</f>
        <v>1</v>
      </c>
      <c r="AMZ11" s="321" t="str">
        <f t="shared" ref="AMZ11" ca="1" si="2916">IF(AMY12=1,AMX11,"")</f>
        <v/>
      </c>
      <c r="ANA11" s="321" t="str">
        <f t="shared" ref="ANA11" ca="1" si="2917">IF(AMY13=2,AMX12,"")</f>
        <v>Italy</v>
      </c>
      <c r="ANB11" s="321" t="str">
        <f t="shared" ref="ANB11" ca="1" si="2918">IF(AMY14=3,AMX13,"")</f>
        <v/>
      </c>
      <c r="ANC11" s="321" t="str">
        <f t="shared" ref="ANC11" si="2919">IF(AMY15=4,AMX14,"")</f>
        <v/>
      </c>
      <c r="AND11" s="321"/>
      <c r="ANE11" s="321" t="str">
        <f t="shared" ref="ANE11:ANE14" ca="1" si="2920">IF(AMZ11&lt;&gt;"",AMZ11,"")</f>
        <v/>
      </c>
      <c r="ANF11" s="321">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21">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21">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21">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21">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21">
        <f t="shared" ref="ANK11:ANK14" ca="1" si="2926">ANI11-ANJ11+1000</f>
        <v>1000</v>
      </c>
      <c r="ANL11" s="321" t="str">
        <f t="shared" ref="ANL11:ANL14" ca="1" si="2927">IF(ANE11&lt;&gt;"",ANF11*3+ANG11*1,"")</f>
        <v/>
      </c>
      <c r="ANM11" s="321" t="str">
        <f t="shared" ref="ANM11" ca="1" si="2928">IF(ANE11&lt;&gt;"",VLOOKUP(ANE11,AML4:AMR40,7,FALSE),"")</f>
        <v/>
      </c>
      <c r="ANN11" s="321" t="str">
        <f t="shared" ref="ANN11" ca="1" si="2929">IF(ANE11&lt;&gt;"",VLOOKUP(ANE11,AML4:AMR40,5,FALSE),"")</f>
        <v/>
      </c>
      <c r="ANO11" s="321" t="str">
        <f t="shared" ref="ANO11" ca="1" si="2930">IF(ANE11&lt;&gt;"",VLOOKUP(ANE11,AML4:AMT40,9,FALSE),"")</f>
        <v/>
      </c>
      <c r="ANP11" s="321" t="str">
        <f t="shared" ref="ANP11:ANP14" ca="1" si="2931">ANL11</f>
        <v/>
      </c>
      <c r="ANQ11" s="321" t="str">
        <f t="shared" ref="ANQ11" ca="1" si="2932">IF(ANE11&lt;&gt;"",RANK(ANP11,ANP11:ANP15),"")</f>
        <v/>
      </c>
      <c r="ANR11" s="321" t="str">
        <f t="shared" ref="ANR11" ca="1" si="2933">IF(ANE11&lt;&gt;"",SUMPRODUCT((ANP11:ANP15=ANP11)*(ANK11:ANK15&gt;ANK11)),"")</f>
        <v/>
      </c>
      <c r="ANS11" s="321" t="str">
        <f t="shared" ref="ANS11" ca="1" si="2934">IF(ANE11&lt;&gt;"",SUMPRODUCT((ANP11:ANP15=ANP11)*(ANK11:ANK15=ANK11)*(ANI11:ANI15&gt;ANI11)),"")</f>
        <v/>
      </c>
      <c r="ANT11" s="321" t="str">
        <f t="shared" ref="ANT11" ca="1" si="2935">IF(ANE11&lt;&gt;"",SUMPRODUCT((ANP11:ANP15=ANP11)*(ANK11:ANK15=ANK11)*(ANI11:ANI15=ANI11)*(ANM11:ANM15&gt;ANM11)),"")</f>
        <v/>
      </c>
      <c r="ANU11" s="321" t="str">
        <f t="shared" ref="ANU11" ca="1" si="2936">IF(ANE11&lt;&gt;"",SUMPRODUCT((ANP11:ANP15=ANP11)*(ANK11:ANK15=ANK11)*(ANI11:ANI15=ANI11)*(ANM11:ANM15=ANM11)*(ANN11:ANN15&gt;ANN11)),"")</f>
        <v/>
      </c>
      <c r="ANV11" s="321" t="str">
        <f t="shared" ref="ANV11" ca="1" si="2937">IF(ANE11&lt;&gt;"",SUMPRODUCT((ANP11:ANP15=ANP11)*(ANK11:ANK15=ANK11)*(ANI11:ANI15=ANI11)*(ANM11:ANM15=ANM11)*(ANN11:ANN15=ANN11)*(ANO11:ANO15&gt;ANO11)),"")</f>
        <v/>
      </c>
      <c r="ANW11" s="321" t="str">
        <f ca="1">IF(ANE11&lt;&gt;"",IF(ANW51&lt;&gt;"",IF(AND50=3,ANW51,ANW51+AND50),SUM(ANQ11:ANV11)),"")</f>
        <v/>
      </c>
      <c r="ANX11" s="321" t="str">
        <f t="shared" ref="ANX11" ca="1" si="2938">IF(ANE11&lt;&gt;"",INDEX(ANE11:ANE15,MATCH(1,ANW11:ANW15,0),0),"")</f>
        <v/>
      </c>
      <c r="ANY11" s="321"/>
      <c r="ANZ11" s="321"/>
      <c r="AOA11" s="321"/>
      <c r="AOB11" s="321"/>
      <c r="AOC11" s="321"/>
      <c r="AOD11" s="321"/>
      <c r="AOE11" s="321"/>
      <c r="AOF11" s="321"/>
      <c r="AOG11" s="321"/>
      <c r="AOH11" s="321"/>
      <c r="AOI11" s="321"/>
      <c r="AOJ11" s="321"/>
      <c r="AOK11" s="321"/>
      <c r="AOL11" s="321"/>
      <c r="AOM11" s="321"/>
      <c r="AON11" s="321"/>
      <c r="AOO11" s="321"/>
      <c r="AOP11" s="321"/>
      <c r="AOQ11" s="321"/>
      <c r="AOR11" s="321"/>
      <c r="AOS11" s="321"/>
      <c r="AOT11" s="321"/>
      <c r="AOU11" s="321"/>
      <c r="AOV11" s="321"/>
      <c r="AOW11" s="321"/>
      <c r="AOX11" s="321"/>
      <c r="AOY11" s="321"/>
      <c r="AOZ11" s="321"/>
      <c r="APA11" s="321"/>
      <c r="APB11" s="321"/>
      <c r="APC11" s="321"/>
      <c r="APD11" s="321"/>
      <c r="APE11" s="321"/>
      <c r="APF11" s="321"/>
      <c r="APG11" s="321"/>
      <c r="APH11" s="321"/>
      <c r="API11" s="321"/>
      <c r="APJ11" s="321"/>
      <c r="APK11" s="321"/>
      <c r="APL11" s="321"/>
      <c r="APM11" s="321"/>
      <c r="APN11" s="321"/>
      <c r="APO11" s="321"/>
      <c r="APP11" s="321"/>
      <c r="APQ11" s="321"/>
      <c r="APR11" s="321"/>
      <c r="APS11" s="321"/>
      <c r="APT11" s="321"/>
      <c r="APU11" s="321"/>
      <c r="APV11" s="321"/>
      <c r="APW11" s="321"/>
      <c r="APX11" s="321"/>
      <c r="APY11" s="321"/>
      <c r="APZ11" s="321"/>
      <c r="AQA11" s="321"/>
      <c r="AQB11" s="321"/>
      <c r="AQC11" s="321"/>
      <c r="AQD11" s="321"/>
      <c r="AQE11" s="321"/>
      <c r="AQF11" s="321"/>
      <c r="AQG11" s="321" t="str">
        <f t="shared" ref="AQG11" ca="1" si="2939">IF(ANX11&lt;&gt;"",ANX11,AMX11)</f>
        <v>Spain</v>
      </c>
      <c r="AQH11" s="321">
        <v>1</v>
      </c>
      <c r="AQI11" s="321">
        <v>9</v>
      </c>
      <c r="AQJ11" s="321" t="str">
        <f t="shared" si="98"/>
        <v>Belgium</v>
      </c>
      <c r="AQK11" s="324">
        <f ca="1">IF(OFFSET('Player Game Board'!P18,0,AQK1)&lt;&gt;"",OFFSET('Player Game Board'!P18,0,AQK1),0)</f>
        <v>1</v>
      </c>
      <c r="AQL11" s="324">
        <f ca="1">IF(OFFSET('Player Game Board'!Q18,0,AQK1)&lt;&gt;"",OFFSET('Player Game Board'!Q18,0,AQK1),0)</f>
        <v>0</v>
      </c>
      <c r="AQM11" s="321" t="str">
        <f t="shared" si="99"/>
        <v>Slovakia</v>
      </c>
      <c r="AQN11" s="321" t="str">
        <f ca="1">IF(AND(OFFSET('Player Game Board'!P18,0,AQK1)&lt;&gt;"",OFFSET('Player Game Board'!Q18,0,AQK1)&lt;&gt;""),IF(AQK11&gt;AQL11,"W",IF(AQK11=AQL11,"D","L")),"")</f>
        <v>W</v>
      </c>
      <c r="AQO11" s="321" t="str">
        <f t="shared" ca="1" si="100"/>
        <v>L</v>
      </c>
      <c r="AQP11" s="321"/>
      <c r="AQQ11" s="321"/>
      <c r="AQR11" s="321"/>
      <c r="AQS11" s="322"/>
      <c r="AQT11" s="322"/>
      <c r="AQU11" s="322"/>
      <c r="AQV11" s="322"/>
      <c r="AQW11" s="322"/>
      <c r="AQX11" s="322"/>
      <c r="AQY11" s="322"/>
      <c r="AQZ11" s="321"/>
      <c r="ARA11" s="321"/>
      <c r="ARB11" s="321"/>
      <c r="ARC11" s="321"/>
      <c r="ARD11" s="321"/>
      <c r="ARE11" s="321"/>
      <c r="ARF11" s="321"/>
      <c r="ARG11" s="321"/>
      <c r="ARH11" s="321"/>
      <c r="ARI11" s="321">
        <f t="shared" ref="ARI11" ca="1" si="2940">VLOOKUP(ARJ11,AVE11:AVF15,2,FALSE)</f>
        <v>1</v>
      </c>
      <c r="ARJ11" s="321" t="str">
        <f t="shared" ref="ARJ11:ARJ14" si="2941">AML11</f>
        <v>Italy</v>
      </c>
      <c r="ARK11" s="321">
        <f t="shared" ref="ARK11" ca="1" si="2942">SUMPRODUCT((AVH3:AVH42=ARJ11)*(AVL3:AVL42="W"))+SUMPRODUCT((AVK3:AVK42=ARJ11)*(AVM3:AVM42="W"))</f>
        <v>1</v>
      </c>
      <c r="ARL11" s="321">
        <f t="shared" ref="ARL11" ca="1" si="2943">SUMPRODUCT((AVH3:AVH42=ARJ11)*(AVL3:AVL42="D"))+SUMPRODUCT((AVK3:AVK42=ARJ11)*(AVM3:AVM42="D"))</f>
        <v>2</v>
      </c>
      <c r="ARM11" s="321">
        <f t="shared" ref="ARM11" ca="1" si="2944">SUMPRODUCT((AVH3:AVH42=ARJ11)*(AVL3:AVL42="L"))+SUMPRODUCT((AVK3:AVK42=ARJ11)*(AVM3:AVM42="L"))</f>
        <v>0</v>
      </c>
      <c r="ARN11" s="321">
        <f t="shared" ref="ARN11" ca="1" si="2945">SUMIF(AVH3:AVH60,ARJ11,AVI3:AVI60)+SUMIF(AVK3:AVK60,ARJ11,AVJ3:AVJ60)</f>
        <v>9</v>
      </c>
      <c r="ARO11" s="321">
        <f t="shared" ref="ARO11" ca="1" si="2946">SUMIF(AVK3:AVK60,ARJ11,AVI3:AVI60)+SUMIF(AVH3:AVH60,ARJ11,AVJ3:AVJ60)</f>
        <v>6</v>
      </c>
      <c r="ARP11" s="321">
        <f t="shared" ref="ARP11:ARP14" ca="1" si="2947">ARN11-ARO11+1000</f>
        <v>1003</v>
      </c>
      <c r="ARQ11" s="321">
        <f t="shared" ref="ARQ11:ARQ14" ca="1" si="2948">ARK11*3+ARL11*1</f>
        <v>5</v>
      </c>
      <c r="ARR11" s="321">
        <f t="shared" si="990"/>
        <v>36</v>
      </c>
      <c r="ARS11" s="321">
        <f t="shared" ref="ARS11" ca="1" si="2949">IF(COUNTIF(ARQ11:ARQ15,4)&lt;&gt;4,RANK(ARQ11,ARQ11:ARQ15),ARQ51)</f>
        <v>1</v>
      </c>
      <c r="ART11" s="321"/>
      <c r="ARU11" s="321">
        <f t="shared" ref="ARU11" ca="1" si="2950">SUMPRODUCT((ARS11:ARS14=ARS11)*(ARR11:ARR14&lt;ARR11))+ARS11</f>
        <v>1</v>
      </c>
      <c r="ARV11" s="321" t="str">
        <f t="shared" ref="ARV11" ca="1" si="2951">INDEX(ARJ11:ARJ15,MATCH(1,ARU11:ARU15,0),0)</f>
        <v>Italy</v>
      </c>
      <c r="ARW11" s="321">
        <f t="shared" ref="ARW11" ca="1" si="2952">INDEX(ARS11:ARS15,MATCH(ARV11,ARJ11:ARJ15,0),0)</f>
        <v>1</v>
      </c>
      <c r="ARX11" s="321" t="str">
        <f t="shared" ref="ARX11" ca="1" si="2953">IF(ARW12=1,ARV11,"")</f>
        <v>Italy</v>
      </c>
      <c r="ARY11" s="321" t="str">
        <f t="shared" ref="ARY11" ca="1" si="2954">IF(ARW13=2,ARV12,"")</f>
        <v/>
      </c>
      <c r="ARZ11" s="321" t="str">
        <f t="shared" ref="ARZ11" ca="1" si="2955">IF(ARW14=3,ARV13,"")</f>
        <v/>
      </c>
      <c r="ASA11" s="321" t="str">
        <f t="shared" ref="ASA11" si="2956">IF(ARW15=4,ARV14,"")</f>
        <v/>
      </c>
      <c r="ASB11" s="321"/>
      <c r="ASC11" s="321" t="str">
        <f t="shared" ref="ASC11:ASC14" ca="1" si="2957">IF(ARX11&lt;&gt;"",ARX11,"")</f>
        <v>Italy</v>
      </c>
      <c r="ASD11" s="321">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21">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21">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21">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21">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21">
        <f t="shared" ref="ASI11:ASI14" ca="1" si="2963">ASG11-ASH11+1000</f>
        <v>1000</v>
      </c>
      <c r="ASJ11" s="321">
        <f t="shared" ref="ASJ11:ASJ14" ca="1" si="2964">IF(ASC11&lt;&gt;"",ASD11*3+ASE11*1,"")</f>
        <v>1</v>
      </c>
      <c r="ASK11" s="321">
        <f t="shared" ref="ASK11" ca="1" si="2965">IF(ASC11&lt;&gt;"",VLOOKUP(ASC11,ARJ4:ARP40,7,FALSE),"")</f>
        <v>1003</v>
      </c>
      <c r="ASL11" s="321">
        <f t="shared" ref="ASL11" ca="1" si="2966">IF(ASC11&lt;&gt;"",VLOOKUP(ASC11,ARJ4:ARP40,5,FALSE),"")</f>
        <v>9</v>
      </c>
      <c r="ASM11" s="321">
        <f t="shared" ref="ASM11" ca="1" si="2967">IF(ASC11&lt;&gt;"",VLOOKUP(ASC11,ARJ4:ARR40,9,FALSE),"")</f>
        <v>36</v>
      </c>
      <c r="ASN11" s="321">
        <f t="shared" ref="ASN11:ASN14" ca="1" si="2968">ASJ11</f>
        <v>1</v>
      </c>
      <c r="ASO11" s="321">
        <f t="shared" ref="ASO11" ca="1" si="2969">IF(ASC11&lt;&gt;"",RANK(ASN11,ASN11:ASN15),"")</f>
        <v>1</v>
      </c>
      <c r="ASP11" s="321">
        <f t="shared" ref="ASP11" ca="1" si="2970">IF(ASC11&lt;&gt;"",SUMPRODUCT((ASN11:ASN15=ASN11)*(ASI11:ASI15&gt;ASI11)),"")</f>
        <v>0</v>
      </c>
      <c r="ASQ11" s="321">
        <f t="shared" ref="ASQ11" ca="1" si="2971">IF(ASC11&lt;&gt;"",SUMPRODUCT((ASN11:ASN15=ASN11)*(ASI11:ASI15=ASI11)*(ASG11:ASG15&gt;ASG11)),"")</f>
        <v>0</v>
      </c>
      <c r="ASR11" s="321">
        <f t="shared" ref="ASR11" ca="1" si="2972">IF(ASC11&lt;&gt;"",SUMPRODUCT((ASN11:ASN15=ASN11)*(ASI11:ASI15=ASI11)*(ASG11:ASG15=ASG11)*(ASK11:ASK15&gt;ASK11)),"")</f>
        <v>0</v>
      </c>
      <c r="ASS11" s="321">
        <f t="shared" ref="ASS11" ca="1" si="2973">IF(ASC11&lt;&gt;"",SUMPRODUCT((ASN11:ASN15=ASN11)*(ASI11:ASI15=ASI11)*(ASG11:ASG15=ASG11)*(ASK11:ASK15=ASK11)*(ASL11:ASL15&gt;ASL11)),"")</f>
        <v>0</v>
      </c>
      <c r="AST11" s="321">
        <f t="shared" ref="AST11" ca="1" si="2974">IF(ASC11&lt;&gt;"",SUMPRODUCT((ASN11:ASN15=ASN11)*(ASI11:ASI15=ASI11)*(ASG11:ASG15=ASG11)*(ASK11:ASK15=ASK11)*(ASL11:ASL15=ASL11)*(ASM11:ASM15&gt;ASM11)),"")</f>
        <v>0</v>
      </c>
      <c r="ASU11" s="321">
        <f ca="1">IF(ASC11&lt;&gt;"",IF(ASU51&lt;&gt;"",IF(ASB50=3,ASU51,ASU51+ASB50),SUM(ASO11:AST11)),"")</f>
        <v>1</v>
      </c>
      <c r="ASV11" s="321" t="str">
        <f t="shared" ref="ASV11" ca="1" si="2975">IF(ASC11&lt;&gt;"",INDEX(ASC11:ASC15,MATCH(1,ASU11:ASU15,0),0),"")</f>
        <v>Italy</v>
      </c>
      <c r="ASW11" s="321"/>
      <c r="ASX11" s="321"/>
      <c r="ASY11" s="321"/>
      <c r="ASZ11" s="321"/>
      <c r="ATA11" s="321"/>
      <c r="ATB11" s="321"/>
      <c r="ATC11" s="321"/>
      <c r="ATD11" s="321"/>
      <c r="ATE11" s="321"/>
      <c r="ATF11" s="321"/>
      <c r="ATG11" s="321"/>
      <c r="ATH11" s="321"/>
      <c r="ATI11" s="321"/>
      <c r="ATJ11" s="321"/>
      <c r="ATK11" s="321"/>
      <c r="ATL11" s="321"/>
      <c r="ATM11" s="321"/>
      <c r="ATN11" s="321"/>
      <c r="ATO11" s="321"/>
      <c r="ATP11" s="321"/>
      <c r="ATQ11" s="321"/>
      <c r="ATR11" s="321"/>
      <c r="ATS11" s="321"/>
      <c r="ATT11" s="321"/>
      <c r="ATU11" s="321"/>
      <c r="ATV11" s="321"/>
      <c r="ATW11" s="321"/>
      <c r="ATX11" s="321"/>
      <c r="ATY11" s="321"/>
      <c r="ATZ11" s="321"/>
      <c r="AUA11" s="321"/>
      <c r="AUB11" s="321"/>
      <c r="AUC11" s="321"/>
      <c r="AUD11" s="321"/>
      <c r="AUE11" s="321"/>
      <c r="AUF11" s="321"/>
      <c r="AUG11" s="321"/>
      <c r="AUH11" s="321"/>
      <c r="AUI11" s="321"/>
      <c r="AUJ11" s="321"/>
      <c r="AUK11" s="321"/>
      <c r="AUL11" s="321"/>
      <c r="AUM11" s="321"/>
      <c r="AUN11" s="321"/>
      <c r="AUO11" s="321"/>
      <c r="AUP11" s="321"/>
      <c r="AUQ11" s="321"/>
      <c r="AUR11" s="321"/>
      <c r="AUS11" s="321"/>
      <c r="AUT11" s="321"/>
      <c r="AUU11" s="321"/>
      <c r="AUV11" s="321"/>
      <c r="AUW11" s="321"/>
      <c r="AUX11" s="321"/>
      <c r="AUY11" s="321"/>
      <c r="AUZ11" s="321"/>
      <c r="AVA11" s="321"/>
      <c r="AVB11" s="321"/>
      <c r="AVC11" s="321"/>
      <c r="AVD11" s="321"/>
      <c r="AVE11" s="321" t="str">
        <f t="shared" ref="AVE11" ca="1" si="2976">IF(ASV11&lt;&gt;"",ASV11,ARV11)</f>
        <v>Italy</v>
      </c>
      <c r="AVF11" s="321">
        <v>1</v>
      </c>
      <c r="AVG11" s="321">
        <v>9</v>
      </c>
      <c r="AVH11" s="321" t="str">
        <f t="shared" si="114"/>
        <v>Belgium</v>
      </c>
      <c r="AVI11" s="324">
        <f ca="1">IF(OFFSET('Player Game Board'!P18,0,AVI1)&lt;&gt;"",OFFSET('Player Game Board'!P18,0,AVI1),0)</f>
        <v>1</v>
      </c>
      <c r="AVJ11" s="324">
        <f ca="1">IF(OFFSET('Player Game Board'!Q18,0,AVI1)&lt;&gt;"",OFFSET('Player Game Board'!Q18,0,AVI1),0)</f>
        <v>3</v>
      </c>
      <c r="AVK11" s="321" t="str">
        <f t="shared" si="115"/>
        <v>Slovakia</v>
      </c>
      <c r="AVL11" s="321" t="str">
        <f ca="1">IF(AND(OFFSET('Player Game Board'!P18,0,AVI1)&lt;&gt;"",OFFSET('Player Game Board'!Q18,0,AVI1)&lt;&gt;""),IF(AVI11&gt;AVJ11,"W",IF(AVI11=AVJ11,"D","L")),"")</f>
        <v>L</v>
      </c>
      <c r="AVM11" s="321" t="str">
        <f t="shared" ca="1" si="116"/>
        <v>W</v>
      </c>
      <c r="AVN11" s="321"/>
      <c r="AVO11" s="321"/>
      <c r="AVP11" s="321"/>
      <c r="AVQ11" s="322"/>
      <c r="AVR11" s="322"/>
      <c r="AVS11" s="322"/>
      <c r="AVT11" s="322"/>
      <c r="AVU11" s="322"/>
      <c r="AVV11" s="322"/>
      <c r="AVW11" s="322"/>
      <c r="AVX11" s="321"/>
      <c r="AVY11" s="321"/>
      <c r="AVZ11" s="321"/>
      <c r="AWA11" s="321"/>
      <c r="AWB11" s="321"/>
      <c r="AWC11" s="321"/>
      <c r="AWD11" s="321"/>
      <c r="AWE11" s="321"/>
      <c r="AWF11" s="321"/>
      <c r="AWG11" s="321">
        <f t="shared" ref="AWG11" ca="1" si="2977">VLOOKUP(AWH11,BAC11:BAD15,2,FALSE)</f>
        <v>1</v>
      </c>
      <c r="AWH11" s="321" t="str">
        <f t="shared" ref="AWH11:AWH14" si="2978">ARJ11</f>
        <v>Italy</v>
      </c>
      <c r="AWI11" s="321">
        <f t="shared" ref="AWI11" ca="1" si="2979">SUMPRODUCT((BAF3:BAF42=AWH11)*(BAJ3:BAJ42="W"))+SUMPRODUCT((BAI3:BAI42=AWH11)*(BAK3:BAK42="W"))</f>
        <v>3</v>
      </c>
      <c r="AWJ11" s="321">
        <f t="shared" ref="AWJ11" ca="1" si="2980">SUMPRODUCT((BAF3:BAF42=AWH11)*(BAJ3:BAJ42="D"))+SUMPRODUCT((BAI3:BAI42=AWH11)*(BAK3:BAK42="D"))</f>
        <v>0</v>
      </c>
      <c r="AWK11" s="321">
        <f t="shared" ref="AWK11" ca="1" si="2981">SUMPRODUCT((BAF3:BAF42=AWH11)*(BAJ3:BAJ42="L"))+SUMPRODUCT((BAI3:BAI42=AWH11)*(BAK3:BAK42="L"))</f>
        <v>0</v>
      </c>
      <c r="AWL11" s="321">
        <f t="shared" ref="AWL11" ca="1" si="2982">SUMIF(BAF3:BAF60,AWH11,BAG3:BAG60)+SUMIF(BAI3:BAI60,AWH11,BAH3:BAH60)</f>
        <v>12</v>
      </c>
      <c r="AWM11" s="321">
        <f t="shared" ref="AWM11" ca="1" si="2983">SUMIF(BAI3:BAI60,AWH11,BAG3:BAG60)+SUMIF(BAF3:BAF60,AWH11,BAH3:BAH60)</f>
        <v>4</v>
      </c>
      <c r="AWN11" s="321">
        <f t="shared" ref="AWN11:AWN14" ca="1" si="2984">AWL11-AWM11+1000</f>
        <v>1008</v>
      </c>
      <c r="AWO11" s="321">
        <f t="shared" ref="AWO11:AWO14" ca="1" si="2985">AWI11*3+AWJ11*1</f>
        <v>9</v>
      </c>
      <c r="AWP11" s="321">
        <f t="shared" si="1050"/>
        <v>36</v>
      </c>
      <c r="AWQ11" s="321">
        <f t="shared" ref="AWQ11" ca="1" si="2986">IF(COUNTIF(AWO11:AWO15,4)&lt;&gt;4,RANK(AWO11,AWO11:AWO15),AWO51)</f>
        <v>1</v>
      </c>
      <c r="AWR11" s="321"/>
      <c r="AWS11" s="321">
        <f t="shared" ref="AWS11" ca="1" si="2987">SUMPRODUCT((AWQ11:AWQ14=AWQ11)*(AWP11:AWP14&lt;AWP11))+AWQ11</f>
        <v>1</v>
      </c>
      <c r="AWT11" s="321" t="str">
        <f t="shared" ref="AWT11" ca="1" si="2988">INDEX(AWH11:AWH15,MATCH(1,AWS11:AWS15,0),0)</f>
        <v>Italy</v>
      </c>
      <c r="AWU11" s="321">
        <f t="shared" ref="AWU11" ca="1" si="2989">INDEX(AWQ11:AWQ15,MATCH(AWT11,AWH11:AWH15,0),0)</f>
        <v>1</v>
      </c>
      <c r="AWV11" s="321" t="str">
        <f t="shared" ref="AWV11" ca="1" si="2990">IF(AWU12=1,AWT11,"")</f>
        <v/>
      </c>
      <c r="AWW11" s="321" t="str">
        <f t="shared" ref="AWW11" ca="1" si="2991">IF(AWU13=2,AWT12,"")</f>
        <v/>
      </c>
      <c r="AWX11" s="321" t="str">
        <f t="shared" ref="AWX11" ca="1" si="2992">IF(AWU14=3,AWT13,"")</f>
        <v/>
      </c>
      <c r="AWY11" s="321" t="str">
        <f t="shared" ref="AWY11" si="2993">IF(AWU15=4,AWT14,"")</f>
        <v/>
      </c>
      <c r="AWZ11" s="321"/>
      <c r="AXA11" s="321" t="str">
        <f t="shared" ref="AXA11:AXA14" ca="1" si="2994">IF(AWV11&lt;&gt;"",AWV11,"")</f>
        <v/>
      </c>
      <c r="AXB11" s="321">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21">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21">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21">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21">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21">
        <f t="shared" ref="AXG11:AXG14" ca="1" si="3000">AXE11-AXF11+1000</f>
        <v>1000</v>
      </c>
      <c r="AXH11" s="321" t="str">
        <f t="shared" ref="AXH11:AXH14" ca="1" si="3001">IF(AXA11&lt;&gt;"",AXB11*3+AXC11*1,"")</f>
        <v/>
      </c>
      <c r="AXI11" s="321" t="str">
        <f t="shared" ref="AXI11" ca="1" si="3002">IF(AXA11&lt;&gt;"",VLOOKUP(AXA11,AWH4:AWN40,7,FALSE),"")</f>
        <v/>
      </c>
      <c r="AXJ11" s="321" t="str">
        <f t="shared" ref="AXJ11" ca="1" si="3003">IF(AXA11&lt;&gt;"",VLOOKUP(AXA11,AWH4:AWN40,5,FALSE),"")</f>
        <v/>
      </c>
      <c r="AXK11" s="321" t="str">
        <f t="shared" ref="AXK11" ca="1" si="3004">IF(AXA11&lt;&gt;"",VLOOKUP(AXA11,AWH4:AWP40,9,FALSE),"")</f>
        <v/>
      </c>
      <c r="AXL11" s="321" t="str">
        <f t="shared" ref="AXL11:AXL14" ca="1" si="3005">AXH11</f>
        <v/>
      </c>
      <c r="AXM11" s="321" t="str">
        <f t="shared" ref="AXM11" ca="1" si="3006">IF(AXA11&lt;&gt;"",RANK(AXL11,AXL11:AXL15),"")</f>
        <v/>
      </c>
      <c r="AXN11" s="321" t="str">
        <f t="shared" ref="AXN11" ca="1" si="3007">IF(AXA11&lt;&gt;"",SUMPRODUCT((AXL11:AXL15=AXL11)*(AXG11:AXG15&gt;AXG11)),"")</f>
        <v/>
      </c>
      <c r="AXO11" s="321" t="str">
        <f t="shared" ref="AXO11" ca="1" si="3008">IF(AXA11&lt;&gt;"",SUMPRODUCT((AXL11:AXL15=AXL11)*(AXG11:AXG15=AXG11)*(AXE11:AXE15&gt;AXE11)),"")</f>
        <v/>
      </c>
      <c r="AXP11" s="321" t="str">
        <f t="shared" ref="AXP11" ca="1" si="3009">IF(AXA11&lt;&gt;"",SUMPRODUCT((AXL11:AXL15=AXL11)*(AXG11:AXG15=AXG11)*(AXE11:AXE15=AXE11)*(AXI11:AXI15&gt;AXI11)),"")</f>
        <v/>
      </c>
      <c r="AXQ11" s="321" t="str">
        <f t="shared" ref="AXQ11" ca="1" si="3010">IF(AXA11&lt;&gt;"",SUMPRODUCT((AXL11:AXL15=AXL11)*(AXG11:AXG15=AXG11)*(AXE11:AXE15=AXE11)*(AXI11:AXI15=AXI11)*(AXJ11:AXJ15&gt;AXJ11)),"")</f>
        <v/>
      </c>
      <c r="AXR11" s="321" t="str">
        <f t="shared" ref="AXR11" ca="1" si="3011">IF(AXA11&lt;&gt;"",SUMPRODUCT((AXL11:AXL15=AXL11)*(AXG11:AXG15=AXG11)*(AXE11:AXE15=AXE11)*(AXI11:AXI15=AXI11)*(AXJ11:AXJ15=AXJ11)*(AXK11:AXK15&gt;AXK11)),"")</f>
        <v/>
      </c>
      <c r="AXS11" s="321" t="str">
        <f ca="1">IF(AXA11&lt;&gt;"",IF(AXS51&lt;&gt;"",IF(AWZ50=3,AXS51,AXS51+AWZ50),SUM(AXM11:AXR11)),"")</f>
        <v/>
      </c>
      <c r="AXT11" s="321" t="str">
        <f t="shared" ref="AXT11" ca="1" si="3012">IF(AXA11&lt;&gt;"",INDEX(AXA11:AXA15,MATCH(1,AXS11:AXS15,0),0),"")</f>
        <v/>
      </c>
      <c r="AXU11" s="321"/>
      <c r="AXV11" s="321"/>
      <c r="AXW11" s="321"/>
      <c r="AXX11" s="321"/>
      <c r="AXY11" s="321"/>
      <c r="AXZ11" s="321"/>
      <c r="AYA11" s="321"/>
      <c r="AYB11" s="321"/>
      <c r="AYC11" s="321"/>
      <c r="AYD11" s="321"/>
      <c r="AYE11" s="321"/>
      <c r="AYF11" s="321"/>
      <c r="AYG11" s="321"/>
      <c r="AYH11" s="321"/>
      <c r="AYI11" s="321"/>
      <c r="AYJ11" s="321"/>
      <c r="AYK11" s="321"/>
      <c r="AYL11" s="321"/>
      <c r="AYM11" s="321"/>
      <c r="AYN11" s="321"/>
      <c r="AYO11" s="321"/>
      <c r="AYP11" s="321"/>
      <c r="AYQ11" s="321"/>
      <c r="AYR11" s="321"/>
      <c r="AYS11" s="321"/>
      <c r="AYT11" s="321"/>
      <c r="AYU11" s="321"/>
      <c r="AYV11" s="321"/>
      <c r="AYW11" s="321"/>
      <c r="AYX11" s="321"/>
      <c r="AYY11" s="321"/>
      <c r="AYZ11" s="321"/>
      <c r="AZA11" s="321"/>
      <c r="AZB11" s="321"/>
      <c r="AZC11" s="321"/>
      <c r="AZD11" s="321"/>
      <c r="AZE11" s="321"/>
      <c r="AZF11" s="321"/>
      <c r="AZG11" s="321"/>
      <c r="AZH11" s="321"/>
      <c r="AZI11" s="321"/>
      <c r="AZJ11" s="321"/>
      <c r="AZK11" s="321"/>
      <c r="AZL11" s="321"/>
      <c r="AZM11" s="321"/>
      <c r="AZN11" s="321"/>
      <c r="AZO11" s="321"/>
      <c r="AZP11" s="321"/>
      <c r="AZQ11" s="321"/>
      <c r="AZR11" s="321"/>
      <c r="AZS11" s="321"/>
      <c r="AZT11" s="321"/>
      <c r="AZU11" s="321"/>
      <c r="AZV11" s="321"/>
      <c r="AZW11" s="321"/>
      <c r="AZX11" s="321"/>
      <c r="AZY11" s="321"/>
      <c r="AZZ11" s="321"/>
      <c r="BAA11" s="321"/>
      <c r="BAB11" s="321"/>
      <c r="BAC11" s="321" t="str">
        <f t="shared" ref="BAC11" ca="1" si="3013">IF(AXT11&lt;&gt;"",AXT11,AWT11)</f>
        <v>Italy</v>
      </c>
      <c r="BAD11" s="321">
        <v>1</v>
      </c>
      <c r="BAE11" s="321">
        <v>9</v>
      </c>
      <c r="BAF11" s="321" t="str">
        <f t="shared" si="130"/>
        <v>Belgium</v>
      </c>
      <c r="BAG11" s="324">
        <f ca="1">IF(OFFSET('Player Game Board'!P18,0,BAG1)&lt;&gt;"",OFFSET('Player Game Board'!P18,0,BAG1),0)</f>
        <v>3</v>
      </c>
      <c r="BAH11" s="324">
        <f ca="1">IF(OFFSET('Player Game Board'!Q18,0,BAG1)&lt;&gt;"",OFFSET('Player Game Board'!Q18,0,BAG1),0)</f>
        <v>0</v>
      </c>
      <c r="BAI11" s="321" t="str">
        <f t="shared" si="131"/>
        <v>Slovakia</v>
      </c>
      <c r="BAJ11" s="321" t="str">
        <f ca="1">IF(AND(OFFSET('Player Game Board'!P18,0,BAG1)&lt;&gt;"",OFFSET('Player Game Board'!Q18,0,BAG1)&lt;&gt;""),IF(BAG11&gt;BAH11,"W",IF(BAG11=BAH11,"D","L")),"")</f>
        <v>W</v>
      </c>
      <c r="BAK11" s="321" t="str">
        <f t="shared" ca="1" si="132"/>
        <v>L</v>
      </c>
      <c r="BAL11" s="321"/>
      <c r="BAM11" s="321"/>
      <c r="BAN11" s="321"/>
      <c r="BAO11" s="322"/>
      <c r="BAP11" s="322"/>
      <c r="BAQ11" s="322"/>
      <c r="BAR11" s="322"/>
      <c r="BAS11" s="322"/>
      <c r="BAT11" s="322"/>
      <c r="BAU11" s="322"/>
      <c r="BAV11" s="321"/>
      <c r="BAW11" s="321"/>
      <c r="BAX11" s="321"/>
      <c r="BAY11" s="321"/>
      <c r="BAZ11" s="321"/>
      <c r="BBA11" s="321"/>
      <c r="BBB11" s="321"/>
      <c r="BBC11" s="321"/>
      <c r="BBD11" s="321"/>
      <c r="BBE11" s="321">
        <f t="shared" ref="BBE11" ca="1" si="3014">VLOOKUP(BBF11,BFA11:BFB15,2,FALSE)</f>
        <v>4</v>
      </c>
      <c r="BBF11" s="321" t="str">
        <f t="shared" ref="BBF11:BBF14" si="3015">AWH11</f>
        <v>Italy</v>
      </c>
      <c r="BBG11" s="321">
        <f t="shared" ref="BBG11" ca="1" si="3016">SUMPRODUCT((BFD3:BFD42=BBF11)*(BFH3:BFH42="W"))+SUMPRODUCT((BFG3:BFG42=BBF11)*(BFI3:BFI42="W"))</f>
        <v>0</v>
      </c>
      <c r="BBH11" s="321">
        <f t="shared" ref="BBH11" ca="1" si="3017">SUMPRODUCT((BFD3:BFD42=BBF11)*(BFH3:BFH42="D"))+SUMPRODUCT((BFG3:BFG42=BBF11)*(BFI3:BFI42="D"))</f>
        <v>0</v>
      </c>
      <c r="BBI11" s="321">
        <f t="shared" ref="BBI11" ca="1" si="3018">SUMPRODUCT((BFD3:BFD42=BBF11)*(BFH3:BFH42="L"))+SUMPRODUCT((BFG3:BFG42=BBF11)*(BFI3:BFI42="L"))</f>
        <v>0</v>
      </c>
      <c r="BBJ11" s="321">
        <f t="shared" ref="BBJ11" ca="1" si="3019">SUMIF(BFD3:BFD60,BBF11,BFE3:BFE60)+SUMIF(BFG3:BFG60,BBF11,BFF3:BFF60)</f>
        <v>0</v>
      </c>
      <c r="BBK11" s="321">
        <f t="shared" ref="BBK11" ca="1" si="3020">SUMIF(BFG3:BFG60,BBF11,BFE3:BFE60)+SUMIF(BFD3:BFD60,BBF11,BFF3:BFF60)</f>
        <v>0</v>
      </c>
      <c r="BBL11" s="321">
        <f t="shared" ref="BBL11:BBL14" ca="1" si="3021">BBJ11-BBK11+1000</f>
        <v>1000</v>
      </c>
      <c r="BBM11" s="321">
        <f t="shared" ref="BBM11:BBM14" ca="1" si="3022">BBG11*3+BBH11*1</f>
        <v>0</v>
      </c>
      <c r="BBN11" s="321">
        <f t="shared" si="1110"/>
        <v>36</v>
      </c>
      <c r="BBO11" s="321">
        <f t="shared" ref="BBO11" ca="1" si="3023">IF(COUNTIF(BBM11:BBM15,4)&lt;&gt;4,RANK(BBM11,BBM11:BBM15),BBM51)</f>
        <v>1</v>
      </c>
      <c r="BBP11" s="321"/>
      <c r="BBQ11" s="321">
        <f t="shared" ref="BBQ11" ca="1" si="3024">SUMPRODUCT((BBO11:BBO14=BBO11)*(BBN11:BBN14&lt;BBN11))+BBO11</f>
        <v>1</v>
      </c>
      <c r="BBR11" s="321" t="str">
        <f t="shared" ref="BBR11" ca="1" si="3025">INDEX(BBF11:BBF15,MATCH(1,BBQ11:BBQ15,0),0)</f>
        <v>Italy</v>
      </c>
      <c r="BBS11" s="321">
        <f t="shared" ref="BBS11" ca="1" si="3026">INDEX(BBO11:BBO15,MATCH(BBR11,BBF11:BBF15,0),0)</f>
        <v>1</v>
      </c>
      <c r="BBT11" s="321" t="str">
        <f t="shared" ref="BBT11" ca="1" si="3027">IF(BBS12=1,BBR11,"")</f>
        <v>Italy</v>
      </c>
      <c r="BBU11" s="321" t="str">
        <f t="shared" ref="BBU11" ca="1" si="3028">IF(BBS13=2,BBR12,"")</f>
        <v/>
      </c>
      <c r="BBV11" s="321" t="str">
        <f t="shared" ref="BBV11" ca="1" si="3029">IF(BBS14=3,BBR13,"")</f>
        <v/>
      </c>
      <c r="BBW11" s="321" t="str">
        <f t="shared" ref="BBW11" si="3030">IF(BBS15=4,BBR14,"")</f>
        <v/>
      </c>
      <c r="BBX11" s="321"/>
      <c r="BBY11" s="321" t="str">
        <f t="shared" ref="BBY11:BBY14" ca="1" si="3031">IF(BBT11&lt;&gt;"",BBT11,"")</f>
        <v>Italy</v>
      </c>
      <c r="BBZ11" s="321">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21">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21">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21">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21">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21">
        <f t="shared" ref="BCE11:BCE14" ca="1" si="3037">BCC11-BCD11+1000</f>
        <v>1000</v>
      </c>
      <c r="BCF11" s="321">
        <f t="shared" ref="BCF11:BCF14" ca="1" si="3038">IF(BBY11&lt;&gt;"",BBZ11*3+BCA11*1,"")</f>
        <v>0</v>
      </c>
      <c r="BCG11" s="321">
        <f t="shared" ref="BCG11" ca="1" si="3039">IF(BBY11&lt;&gt;"",VLOOKUP(BBY11,BBF4:BBL40,7,FALSE),"")</f>
        <v>1000</v>
      </c>
      <c r="BCH11" s="321">
        <f t="shared" ref="BCH11" ca="1" si="3040">IF(BBY11&lt;&gt;"",VLOOKUP(BBY11,BBF4:BBL40,5,FALSE),"")</f>
        <v>0</v>
      </c>
      <c r="BCI11" s="321">
        <f t="shared" ref="BCI11" ca="1" si="3041">IF(BBY11&lt;&gt;"",VLOOKUP(BBY11,BBF4:BBN40,9,FALSE),"")</f>
        <v>36</v>
      </c>
      <c r="BCJ11" s="321">
        <f t="shared" ref="BCJ11:BCJ14" ca="1" si="3042">BCF11</f>
        <v>0</v>
      </c>
      <c r="BCK11" s="321">
        <f t="shared" ref="BCK11" ca="1" si="3043">IF(BBY11&lt;&gt;"",RANK(BCJ11,BCJ11:BCJ15),"")</f>
        <v>1</v>
      </c>
      <c r="BCL11" s="321">
        <f t="shared" ref="BCL11" ca="1" si="3044">IF(BBY11&lt;&gt;"",SUMPRODUCT((BCJ11:BCJ15=BCJ11)*(BCE11:BCE15&gt;BCE11)),"")</f>
        <v>0</v>
      </c>
      <c r="BCM11" s="321">
        <f t="shared" ref="BCM11" ca="1" si="3045">IF(BBY11&lt;&gt;"",SUMPRODUCT((BCJ11:BCJ15=BCJ11)*(BCE11:BCE15=BCE11)*(BCC11:BCC15&gt;BCC11)),"")</f>
        <v>0</v>
      </c>
      <c r="BCN11" s="321">
        <f t="shared" ref="BCN11" ca="1" si="3046">IF(BBY11&lt;&gt;"",SUMPRODUCT((BCJ11:BCJ15=BCJ11)*(BCE11:BCE15=BCE11)*(BCC11:BCC15=BCC11)*(BCG11:BCG15&gt;BCG11)),"")</f>
        <v>0</v>
      </c>
      <c r="BCO11" s="321">
        <f t="shared" ref="BCO11" ca="1" si="3047">IF(BBY11&lt;&gt;"",SUMPRODUCT((BCJ11:BCJ15=BCJ11)*(BCE11:BCE15=BCE11)*(BCC11:BCC15=BCC11)*(BCG11:BCG15=BCG11)*(BCH11:BCH15&gt;BCH11)),"")</f>
        <v>0</v>
      </c>
      <c r="BCP11" s="321">
        <f t="shared" ref="BCP11" ca="1" si="3048">IF(BBY11&lt;&gt;"",SUMPRODUCT((BCJ11:BCJ15=BCJ11)*(BCE11:BCE15=BCE11)*(BCC11:BCC15=BCC11)*(BCG11:BCG15=BCG11)*(BCH11:BCH15=BCH11)*(BCI11:BCI15&gt;BCI11)),"")</f>
        <v>3</v>
      </c>
      <c r="BCQ11" s="321">
        <f ca="1">IF(BBY11&lt;&gt;"",IF(BCQ51&lt;&gt;"",IF(BBX50=3,BCQ51,BCQ51+BBX50),SUM(BCK11:BCP11)),"")</f>
        <v>4</v>
      </c>
      <c r="BCR11" s="321" t="str">
        <f t="shared" ref="BCR11" ca="1" si="3049">IF(BBY11&lt;&gt;"",INDEX(BBY11:BBY15,MATCH(1,BCQ11:BCQ15,0),0),"")</f>
        <v>Spain</v>
      </c>
      <c r="BCS11" s="321"/>
      <c r="BCT11" s="321"/>
      <c r="BCU11" s="321"/>
      <c r="BCV11" s="321"/>
      <c r="BCW11" s="321"/>
      <c r="BCX11" s="321"/>
      <c r="BCY11" s="321"/>
      <c r="BCZ11" s="321"/>
      <c r="BDA11" s="321"/>
      <c r="BDB11" s="321"/>
      <c r="BDC11" s="321"/>
      <c r="BDD11" s="321"/>
      <c r="BDE11" s="321"/>
      <c r="BDF11" s="321"/>
      <c r="BDG11" s="321"/>
      <c r="BDH11" s="321"/>
      <c r="BDI11" s="321"/>
      <c r="BDJ11" s="321"/>
      <c r="BDK11" s="321"/>
      <c r="BDL11" s="321"/>
      <c r="BDM11" s="321"/>
      <c r="BDN11" s="321"/>
      <c r="BDO11" s="321"/>
      <c r="BDP11" s="321"/>
      <c r="BDQ11" s="321"/>
      <c r="BDR11" s="321"/>
      <c r="BDS11" s="321"/>
      <c r="BDT11" s="321"/>
      <c r="BDU11" s="321"/>
      <c r="BDV11" s="321"/>
      <c r="BDW11" s="321"/>
      <c r="BDX11" s="321"/>
      <c r="BDY11" s="321"/>
      <c r="BDZ11" s="321"/>
      <c r="BEA11" s="321"/>
      <c r="BEB11" s="321"/>
      <c r="BEC11" s="321"/>
      <c r="BED11" s="321"/>
      <c r="BEE11" s="321"/>
      <c r="BEF11" s="321"/>
      <c r="BEG11" s="321"/>
      <c r="BEH11" s="321"/>
      <c r="BEI11" s="321"/>
      <c r="BEJ11" s="321"/>
      <c r="BEK11" s="321"/>
      <c r="BEL11" s="321"/>
      <c r="BEM11" s="321"/>
      <c r="BEN11" s="321"/>
      <c r="BEO11" s="321"/>
      <c r="BEP11" s="321"/>
      <c r="BEQ11" s="321"/>
      <c r="BER11" s="321"/>
      <c r="BES11" s="321"/>
      <c r="BET11" s="321"/>
      <c r="BEU11" s="321"/>
      <c r="BEV11" s="321"/>
      <c r="BEW11" s="321"/>
      <c r="BEX11" s="321"/>
      <c r="BEY11" s="321"/>
      <c r="BEZ11" s="321"/>
      <c r="BFA11" s="321" t="str">
        <f t="shared" ref="BFA11" ca="1" si="3050">IF(BCR11&lt;&gt;"",BCR11,BBR11)</f>
        <v>Spain</v>
      </c>
      <c r="BFB11" s="321">
        <v>1</v>
      </c>
      <c r="BFC11" s="321">
        <v>9</v>
      </c>
      <c r="BFD11" s="321" t="str">
        <f t="shared" si="146"/>
        <v>Belgium</v>
      </c>
      <c r="BFE11" s="324">
        <f ca="1">IF(OFFSET('Player Game Board'!P18,0,BFE1)&lt;&gt;"",OFFSET('Player Game Board'!P18,0,BFE1),0)</f>
        <v>0</v>
      </c>
      <c r="BFF11" s="324">
        <f ca="1">IF(OFFSET('Player Game Board'!Q18,0,BFE1)&lt;&gt;"",OFFSET('Player Game Board'!Q18,0,BFE1),0)</f>
        <v>0</v>
      </c>
      <c r="BFG11" s="321" t="str">
        <f t="shared" si="147"/>
        <v>Slovakia</v>
      </c>
      <c r="BFH11" s="321" t="str">
        <f ca="1">IF(AND(OFFSET('Player Game Board'!P18,0,BFE1)&lt;&gt;"",OFFSET('Player Game Board'!Q18,0,BFE1)&lt;&gt;""),IF(BFE11&gt;BFF11,"W",IF(BFE11=BFF11,"D","L")),"")</f>
        <v/>
      </c>
      <c r="BFI11" s="321" t="str">
        <f t="shared" ca="1" si="148"/>
        <v/>
      </c>
      <c r="BFJ11" s="321"/>
      <c r="BFK11" s="321"/>
      <c r="BFL11" s="321"/>
      <c r="BFM11" s="322"/>
      <c r="BFN11" s="322"/>
      <c r="BFO11" s="322"/>
      <c r="BFP11" s="322"/>
      <c r="BFQ11" s="322"/>
      <c r="BFR11" s="322"/>
      <c r="BFS11" s="322"/>
      <c r="BFT11" s="321"/>
      <c r="BFU11" s="321"/>
      <c r="BFV11" s="321"/>
      <c r="BFW11" s="321"/>
      <c r="BFX11" s="321"/>
      <c r="BFY11" s="321"/>
      <c r="BFZ11" s="321"/>
      <c r="BGA11" s="321"/>
      <c r="BGB11" s="321"/>
    </row>
    <row r="12" spans="1:1536" ht="13.35" customHeight="1" x14ac:dyDescent="0.3">
      <c r="A12" s="321">
        <f>VLOOKUP(B12,CW11:CX15,2,FALSE)</f>
        <v>4</v>
      </c>
      <c r="B12" s="321" t="str">
        <f>'Language Table'!C6</f>
        <v>Albania</v>
      </c>
      <c r="C12" s="321">
        <f>SUMPRODUCT((CZ3:CZ42=B12)*(DD3:DD42="W"))+SUMPRODUCT((DC3:DC42=B12)*(DE3:DE42="W"))</f>
        <v>0</v>
      </c>
      <c r="D12" s="321">
        <f>SUMPRODUCT((CZ3:CZ42=B12)*(DD3:DD42="D"))+SUMPRODUCT((DC3:DC42=B12)*(DE3:DE42="D"))</f>
        <v>1</v>
      </c>
      <c r="E12" s="321">
        <f>SUMPRODUCT((CZ3:CZ42=B12)*(DD3:DD42="L"))+SUMPRODUCT((DC3:DC42=B12)*(DE3:DE42="L"))</f>
        <v>2</v>
      </c>
      <c r="F12" s="321">
        <f>SUMIF(CZ3:CZ60,B12,DA3:DA60)+SUMIF(DC3:DC60,B12,DB3:DB60)</f>
        <v>3</v>
      </c>
      <c r="G12" s="321">
        <f>SUMIF(DC3:DC60,B12,DA3:DA60)+SUMIF(CZ3:CZ60,B12,DB3:DB60)</f>
        <v>5</v>
      </c>
      <c r="H12" s="321">
        <f t="shared" si="2706"/>
        <v>998</v>
      </c>
      <c r="I12" s="321">
        <f t="shared" si="2707"/>
        <v>1</v>
      </c>
      <c r="J12" s="321">
        <v>44</v>
      </c>
      <c r="K12" s="321">
        <f>IF(COUNTIF(I11:I15,4)&lt;&gt;4,RANK(I12,I11:I15),I52)</f>
        <v>4</v>
      </c>
      <c r="L12" s="321"/>
      <c r="M12" s="321">
        <f>SUMPRODUCT((K11:K14=K12)*(J11:J14&lt;J12))+K12</f>
        <v>4</v>
      </c>
      <c r="N12" s="321" t="str">
        <f>INDEX(B11:B15,MATCH(2,M11:M15,0),0)</f>
        <v>Italy</v>
      </c>
      <c r="O12" s="321">
        <f>INDEX(K11:K15,MATCH(N12,B11:B15,0),0)</f>
        <v>2</v>
      </c>
      <c r="P12" s="321" t="str">
        <f>IF(P11&lt;&gt;"",N12,"")</f>
        <v/>
      </c>
      <c r="Q12" s="321" t="str">
        <f>IF(Q11&lt;&gt;"",N13,"")</f>
        <v/>
      </c>
      <c r="R12" s="321" t="str">
        <f>IF(R11&lt;&gt;"",N14,"")</f>
        <v/>
      </c>
      <c r="S12" s="321" t="str">
        <f>IF(S11&lt;&gt;"",N15,"")</f>
        <v/>
      </c>
      <c r="T12" s="321"/>
      <c r="U12" s="321" t="str">
        <f t="shared" ref="U12:U14" si="3051">IF(P12&lt;&gt;"",P12,"")</f>
        <v/>
      </c>
      <c r="V12" s="321">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21">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21">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21">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21">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21">
        <f>Y12-Z12+1000</f>
        <v>1000</v>
      </c>
      <c r="AB12" s="321" t="str">
        <f t="shared" si="2708"/>
        <v/>
      </c>
      <c r="AC12" s="321" t="str">
        <f>IF(U12&lt;&gt;"",VLOOKUP(U12,B4:H40,7,FALSE),"")</f>
        <v/>
      </c>
      <c r="AD12" s="321" t="str">
        <f>IF(U12&lt;&gt;"",VLOOKUP(U12,B4:H40,5,FALSE),"")</f>
        <v/>
      </c>
      <c r="AE12" s="321" t="str">
        <f>IF(U12&lt;&gt;"",VLOOKUP(U12,B4:J40,9,FALSE),"")</f>
        <v/>
      </c>
      <c r="AF12" s="321" t="str">
        <f t="shared" si="2709"/>
        <v/>
      </c>
      <c r="AG12" s="321" t="str">
        <f>IF(U12&lt;&gt;"",RANK(AF12,AF11:AF15),"")</f>
        <v/>
      </c>
      <c r="AH12" s="321" t="str">
        <f>IF(U12&lt;&gt;"",SUMPRODUCT((AF11:AF15=AF12)*(AA11:AA15&gt;AA12)),"")</f>
        <v/>
      </c>
      <c r="AI12" s="321" t="str">
        <f>IF(U12&lt;&gt;"",SUMPRODUCT((AF11:AF15=AF12)*(AA11:AA15=AA12)*(Y11:Y15&gt;Y12)),"")</f>
        <v/>
      </c>
      <c r="AJ12" s="321" t="str">
        <f>IF(U12&lt;&gt;"",SUMPRODUCT((AF11:AF15=AF12)*(AA11:AA15=AA12)*(Y11:Y15=Y12)*(AC11:AC15&gt;AC12)),"")</f>
        <v/>
      </c>
      <c r="AK12" s="321" t="str">
        <f>IF(U12&lt;&gt;"",SUMPRODUCT((AF11:AF15=AF12)*(AA11:AA15=AA12)*(Y11:Y15=Y12)*(AC11:AC15=AC12)*(AD11:AD15&gt;AD12)),"")</f>
        <v/>
      </c>
      <c r="AL12" s="321" t="str">
        <f>IF(U12&lt;&gt;"",SUMPRODUCT((AF11:AF15=AF12)*(AA11:AA15=AA12)*(Y11:Y15=Y12)*(AC11:AC15=AC12)*(AD11:AD15=AD12)*(AE11:AE15&gt;AE12)),"")</f>
        <v/>
      </c>
      <c r="AM12" s="321" t="str">
        <f>IF(U12&lt;&gt;"",IF(AM52&lt;&gt;"",IF(T50=3,AM52,AM52+T50),SUM(AG12:AL12)),"")</f>
        <v/>
      </c>
      <c r="AN12" s="321" t="str">
        <f>IF(U12&lt;&gt;"",INDEX(U11:U15,MATCH(2,AM11:AM15,0),0),"")</f>
        <v/>
      </c>
      <c r="AO12" s="321" t="str">
        <f>IF(Q11&lt;&gt;"",Q11,"")</f>
        <v/>
      </c>
      <c r="AP12" s="321">
        <f>SUMPRODUCT((CZ3:CZ42=AO12)*(DC3:DC42=AO13)*(DD3:DD42="W"))+SUMPRODUCT((CZ3:CZ42=AO12)*(DC3:DC42=AO14)*(DD3:DD42="W"))+SUMPRODUCT((CZ3:CZ42=AO12)*(DC3:DC42=AO15)*(DD3:DD42="W"))+SUMPRODUCT((CZ3:CZ42=AO13)*(DC3:DC42=AO12)*(DE3:DE42="W"))+SUMPRODUCT((CZ3:CZ42=AO14)*(DC3:DC42=AO12)*(DE3:DE42="W"))+SUMPRODUCT((CZ3:CZ42=AO15)*(DC3:DC42=AO12)*(DE3:DE42="W"))</f>
        <v>0</v>
      </c>
      <c r="AQ12" s="321">
        <f>SUMPRODUCT((CZ3:CZ42=AO12)*(DC3:DC42=AO13)*(DD3:DD42="D"))+SUMPRODUCT((CZ3:CZ42=AO12)*(DC3:DC42=AO14)*(DD3:DD42="D"))+SUMPRODUCT((CZ3:CZ42=AO12)*(DC3:DC42=AO15)*(DD3:DD42="D"))+SUMPRODUCT((CZ3:CZ42=AO13)*(DC3:DC42=AO12)*(DD3:DD42="D"))+SUMPRODUCT((CZ3:CZ42=AO14)*(DC3:DC42=AO12)*(DD3:DD42="D"))+SUMPRODUCT((CZ3:CZ42=AO15)*(DC3:DC42=AO12)*(DD3:DD42="D"))</f>
        <v>0</v>
      </c>
      <c r="AR12" s="321">
        <f>SUMPRODUCT((CZ3:CZ42=AO12)*(DC3:DC42=AO13)*(DD3:DD42="L"))+SUMPRODUCT((CZ3:CZ42=AO12)*(DC3:DC42=AO14)*(DD3:DD42="L"))+SUMPRODUCT((CZ3:CZ42=AO12)*(DC3:DC42=AO15)*(DD3:DD42="L"))+SUMPRODUCT((CZ3:CZ42=AO13)*(DC3:DC42=AO12)*(DE3:DE42="L"))+SUMPRODUCT((CZ3:CZ42=AO14)*(DC3:DC42=AO12)*(DE3:DE42="L"))+SUMPRODUCT((CZ3:CZ42=AO15)*(DC3:DC42=AO12)*(DE3:DE42="L"))</f>
        <v>0</v>
      </c>
      <c r="AS12" s="321">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21">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21">
        <f>AS12-AT12+1000</f>
        <v>1000</v>
      </c>
      <c r="AV12" s="321" t="str">
        <f t="shared" ref="AV12:AV14" si="3052">IF(AO12&lt;&gt;"",AP12*3+AQ12*1,"")</f>
        <v/>
      </c>
      <c r="AW12" s="321" t="str">
        <f>IF(AO12&lt;&gt;"",VLOOKUP(AO12,B4:H40,7,FALSE),"")</f>
        <v/>
      </c>
      <c r="AX12" s="321" t="str">
        <f>IF(AO12&lt;&gt;"",VLOOKUP(AO12,B4:H40,5,FALSE),"")</f>
        <v/>
      </c>
      <c r="AY12" s="321" t="str">
        <f>IF(AO12&lt;&gt;"",VLOOKUP(AO12,B4:J40,9,FALSE),"")</f>
        <v/>
      </c>
      <c r="AZ12" s="321" t="str">
        <f t="shared" ref="AZ12:AZ14" si="3053">AV12</f>
        <v/>
      </c>
      <c r="BA12" s="321" t="str">
        <f>IF(AO12&lt;&gt;"",RANK(AZ12,AZ11:AZ15),"")</f>
        <v/>
      </c>
      <c r="BB12" s="321" t="str">
        <f>IF(AO12&lt;&gt;"",SUMPRODUCT((AZ11:AZ15=AZ12)*(AU11:AU15&gt;AU12)),"")</f>
        <v/>
      </c>
      <c r="BC12" s="321" t="str">
        <f>IF(AO12&lt;&gt;"",SUMPRODUCT((AZ11:AZ15=AZ12)*(AU11:AU15=AU12)*(AS11:AS15&gt;AS12)),"")</f>
        <v/>
      </c>
      <c r="BD12" s="321" t="str">
        <f>IF(AO12&lt;&gt;"",SUMPRODUCT((AZ11:AZ15=AZ12)*(AU11:AU15=AU12)*(AS11:AS15=AS12)*(AW11:AW15&gt;AW12)),"")</f>
        <v/>
      </c>
      <c r="BE12" s="321" t="str">
        <f>IF(AO12&lt;&gt;"",SUMPRODUCT((AZ11:AZ15=AZ12)*(AU11:AU15=AU12)*(AS11:AS15=AS12)*(AW11:AW15=AW12)*(AX11:AX15&gt;AX12)),"")</f>
        <v/>
      </c>
      <c r="BF12" s="321" t="str">
        <f>IF(AO12&lt;&gt;"",SUMPRODUCT((AZ11:AZ15=AZ12)*(AU11:AU15=AU12)*(AS11:AS15=AS12)*(AW11:AW15=AW12)*(AX11:AX15=AX12)*(AY11:AY15&gt;AY12)),"")</f>
        <v/>
      </c>
      <c r="BG12" s="321" t="str">
        <f>IF(AO12&lt;&gt;"",IF(BG52&lt;&gt;"",IF(AN50=3,BG52,BG52+AN50),SUM(BA12:BF12)+1),"")</f>
        <v/>
      </c>
      <c r="BH12" s="321" t="str">
        <f>IF(AO12&lt;&gt;"",INDEX(AO12:AO15,MATCH(2,BG12:BG15,0),0),"")</f>
        <v/>
      </c>
      <c r="BI12" s="321"/>
      <c r="BJ12" s="321"/>
      <c r="BK12" s="321"/>
      <c r="BL12" s="321"/>
      <c r="BM12" s="321"/>
      <c r="BN12" s="321"/>
      <c r="BO12" s="321"/>
      <c r="BP12" s="321"/>
      <c r="BQ12" s="321"/>
      <c r="BR12" s="321"/>
      <c r="BS12" s="321"/>
      <c r="BT12" s="321"/>
      <c r="BU12" s="321"/>
      <c r="BV12" s="321"/>
      <c r="BW12" s="321"/>
      <c r="BX12" s="321"/>
      <c r="BY12" s="321"/>
      <c r="BZ12" s="321"/>
      <c r="CA12" s="321"/>
      <c r="CB12" s="321"/>
      <c r="CC12" s="321"/>
      <c r="CD12" s="321"/>
      <c r="CE12" s="321"/>
      <c r="CF12" s="321"/>
      <c r="CG12" s="321"/>
      <c r="CH12" s="321"/>
      <c r="CI12" s="321"/>
      <c r="CJ12" s="321"/>
      <c r="CK12" s="321"/>
      <c r="CL12" s="321"/>
      <c r="CM12" s="321"/>
      <c r="CN12" s="321"/>
      <c r="CO12" s="321"/>
      <c r="CP12" s="321"/>
      <c r="CQ12" s="321"/>
      <c r="CR12" s="321"/>
      <c r="CS12" s="321"/>
      <c r="CT12" s="321"/>
      <c r="CU12" s="321"/>
      <c r="CV12" s="321"/>
      <c r="CW12" s="321" t="str">
        <f>IF(BH12&lt;&gt;"",BH12,IF(AN12&lt;&gt;"",AN12,N12))</f>
        <v>Italy</v>
      </c>
      <c r="CX12" s="321">
        <v>2</v>
      </c>
      <c r="CY12" s="321">
        <v>10</v>
      </c>
      <c r="CZ12" s="321" t="str">
        <f>Matches!G17</f>
        <v>Romania</v>
      </c>
      <c r="DA12" s="321">
        <f>IF(AND(Matches!H17&lt;&gt;"",Matches!I17&lt;&gt;""),Matches!H17,0)</f>
        <v>3</v>
      </c>
      <c r="DB12" s="321">
        <f>IF(AND(Matches!I17&lt;&gt;"",Matches!H17&lt;&gt;""),Matches!I17,0)</f>
        <v>0</v>
      </c>
      <c r="DC12" s="321" t="str">
        <f>Matches!J17</f>
        <v>Ukraine</v>
      </c>
      <c r="DD12" s="321" t="str">
        <f>IF(AND(Matches!H17&lt;&gt;"",Matches!I17&lt;&gt;""),IF(DA12&gt;DB12,"W",IF(DA12=DB12,"D","L")),"")</f>
        <v>W</v>
      </c>
      <c r="DE12" s="321" t="str">
        <f t="shared" si="162"/>
        <v>L</v>
      </c>
      <c r="DF12" s="321"/>
      <c r="DG12" s="321"/>
      <c r="DH12" s="325" t="s">
        <v>48</v>
      </c>
      <c r="DI12" s="325"/>
      <c r="DJ12" s="325"/>
      <c r="DK12" s="325"/>
      <c r="DL12" s="326" t="s">
        <v>45</v>
      </c>
      <c r="DM12" s="326" t="s">
        <v>46</v>
      </c>
      <c r="DN12" s="326" t="s">
        <v>166</v>
      </c>
      <c r="DO12" s="326" t="s">
        <v>167</v>
      </c>
      <c r="DP12" s="327"/>
      <c r="DQ12" s="326" t="str">
        <f>Matches!AC39</f>
        <v>D</v>
      </c>
      <c r="DR12" s="328" t="str">
        <f>Matches!AC40</f>
        <v>F</v>
      </c>
      <c r="DS12" s="328" t="str">
        <f>Matches!AC41</f>
        <v>E</v>
      </c>
      <c r="DT12" s="328" t="str">
        <f>Matches!AC42</f>
        <v>C</v>
      </c>
      <c r="DU12" s="328"/>
      <c r="DV12" s="327"/>
      <c r="DW12" s="327"/>
      <c r="DX12" s="327"/>
      <c r="DY12" s="321">
        <f ca="1">VLOOKUP(DZ12,HU11:HV15,2,FALSE)</f>
        <v>4</v>
      </c>
      <c r="DZ12" s="321" t="str">
        <f t="shared" ref="DZ12:DZ14" si="3054">B12</f>
        <v>Albania</v>
      </c>
      <c r="EA12" s="321">
        <f ca="1">SUMPRODUCT((HX3:HX42=DZ12)*(IB3:IB42="W"))+SUMPRODUCT((IA3:IA42=DZ12)*(IC3:IC42="W"))</f>
        <v>0</v>
      </c>
      <c r="EB12" s="321">
        <f ca="1">SUMPRODUCT((HX3:HX42=DZ12)*(IB3:IB42="D"))+SUMPRODUCT((IA3:IA42=DZ12)*(IC3:IC42="D"))</f>
        <v>0</v>
      </c>
      <c r="EC12" s="321">
        <f ca="1">SUMPRODUCT((HX3:HX42=DZ12)*(IB3:IB42="L"))+SUMPRODUCT((IA3:IA42=DZ12)*(IC3:IC42="L"))</f>
        <v>3</v>
      </c>
      <c r="ED12" s="321">
        <f ca="1">SUMIF(HX3:HX60,DZ12,HY3:HY60)+SUMIF(IA3:IA60,DZ12,HZ3:HZ60)</f>
        <v>0</v>
      </c>
      <c r="EE12" s="321">
        <f ca="1">SUMIF(IA3:IA60,DZ12,HY3:HY60)+SUMIF(HX3:HX60,DZ12,HZ3:HZ60)</f>
        <v>8</v>
      </c>
      <c r="EF12" s="321">
        <f t="shared" ca="1" si="2710"/>
        <v>992</v>
      </c>
      <c r="EG12" s="321">
        <f t="shared" ca="1" si="2711"/>
        <v>0</v>
      </c>
      <c r="EH12" s="321">
        <f t="shared" si="609"/>
        <v>44</v>
      </c>
      <c r="EI12" s="321">
        <f ca="1">IF(COUNTIF(EG11:EG15,4)&lt;&gt;4,RANK(EG12,EG11:EG15),EG52)</f>
        <v>4</v>
      </c>
      <c r="EJ12" s="321"/>
      <c r="EK12" s="321">
        <f ca="1">SUMPRODUCT((EI11:EI14=EI12)*(EH11:EH14&lt;EH12))+EI12</f>
        <v>4</v>
      </c>
      <c r="EL12" s="321" t="str">
        <f ca="1">INDEX(DZ11:DZ15,MATCH(2,EK11:EK15,0),0)</f>
        <v>Italy</v>
      </c>
      <c r="EM12" s="321">
        <f ca="1">INDEX(EI11:EI15,MATCH(EL12,DZ11:DZ15,0),0)</f>
        <v>2</v>
      </c>
      <c r="EN12" s="321" t="str">
        <f ca="1">IF(EN11&lt;&gt;"",EL12,"")</f>
        <v/>
      </c>
      <c r="EO12" s="321" t="str">
        <f ca="1">IF(EO11&lt;&gt;"",EL13,"")</f>
        <v/>
      </c>
      <c r="EP12" s="321" t="str">
        <f ca="1">IF(EP11&lt;&gt;"",EL14,"")</f>
        <v/>
      </c>
      <c r="EQ12" s="321" t="str">
        <f>IF(EQ11&lt;&gt;"",EL15,"")</f>
        <v/>
      </c>
      <c r="ER12" s="321"/>
      <c r="ES12" s="321" t="str">
        <f t="shared" ref="ES12:ES14" ca="1" si="3055">IF(EN12&lt;&gt;"",EN12,"")</f>
        <v/>
      </c>
      <c r="ET12" s="321">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21">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21">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21">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21">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21">
        <f ca="1">EW12-EX12+1000</f>
        <v>1000</v>
      </c>
      <c r="EZ12" s="321" t="str">
        <f t="shared" ca="1" si="2712"/>
        <v/>
      </c>
      <c r="FA12" s="321" t="str">
        <f ca="1">IF(ES12&lt;&gt;"",VLOOKUP(ES12,DZ4:EF40,7,FALSE),"")</f>
        <v/>
      </c>
      <c r="FB12" s="321" t="str">
        <f ca="1">IF(ES12&lt;&gt;"",VLOOKUP(ES12,DZ4:EF40,5,FALSE),"")</f>
        <v/>
      </c>
      <c r="FC12" s="321" t="str">
        <f ca="1">IF(ES12&lt;&gt;"",VLOOKUP(ES12,DZ4:EH40,9,FALSE),"")</f>
        <v/>
      </c>
      <c r="FD12" s="321" t="str">
        <f t="shared" ca="1" si="2713"/>
        <v/>
      </c>
      <c r="FE12" s="321" t="str">
        <f ca="1">IF(ES12&lt;&gt;"",RANK(FD12,FD11:FD15),"")</f>
        <v/>
      </c>
      <c r="FF12" s="321" t="str">
        <f ca="1">IF(ES12&lt;&gt;"",SUMPRODUCT((FD11:FD15=FD12)*(EY11:EY15&gt;EY12)),"")</f>
        <v/>
      </c>
      <c r="FG12" s="321" t="str">
        <f ca="1">IF(ES12&lt;&gt;"",SUMPRODUCT((FD11:FD15=FD12)*(EY11:EY15=EY12)*(EW11:EW15&gt;EW12)),"")</f>
        <v/>
      </c>
      <c r="FH12" s="321" t="str">
        <f ca="1">IF(ES12&lt;&gt;"",SUMPRODUCT((FD11:FD15=FD12)*(EY11:EY15=EY12)*(EW11:EW15=EW12)*(FA11:FA15&gt;FA12)),"")</f>
        <v/>
      </c>
      <c r="FI12" s="321" t="str">
        <f ca="1">IF(ES12&lt;&gt;"",SUMPRODUCT((FD11:FD15=FD12)*(EY11:EY15=EY12)*(EW11:EW15=EW12)*(FA11:FA15=FA12)*(FB11:FB15&gt;FB12)),"")</f>
        <v/>
      </c>
      <c r="FJ12" s="321" t="str">
        <f ca="1">IF(ES12&lt;&gt;"",SUMPRODUCT((FD11:FD15=FD12)*(EY11:EY15=EY12)*(EW11:EW15=EW12)*(FA11:FA15=FA12)*(FB11:FB15=FB12)*(FC11:FC15&gt;FC12)),"")</f>
        <v/>
      </c>
      <c r="FK12" s="321" t="str">
        <f ca="1">IF(ES12&lt;&gt;"",IF(FK52&lt;&gt;"",IF(ER50=3,FK52,FK52+ER50),SUM(FE12:FJ12)),"")</f>
        <v/>
      </c>
      <c r="FL12" s="321" t="str">
        <f ca="1">IF(ES12&lt;&gt;"",INDEX(ES11:ES15,MATCH(2,FK11:FK15,0),0),"")</f>
        <v/>
      </c>
      <c r="FM12" s="321" t="str">
        <f ca="1">IF(EO11&lt;&gt;"",EO11,"")</f>
        <v/>
      </c>
      <c r="FN12" s="321">
        <f ca="1">SUMPRODUCT((HX3:HX42=FM12)*(IA3:IA42=FM13)*(IB3:IB42="W"))+SUMPRODUCT((HX3:HX42=FM12)*(IA3:IA42=FM14)*(IB3:IB42="W"))+SUMPRODUCT((HX3:HX42=FM12)*(IA3:IA42=FM15)*(IB3:IB42="W"))+SUMPRODUCT((HX3:HX42=FM13)*(IA3:IA42=FM12)*(IC3:IC42="W"))+SUMPRODUCT((HX3:HX42=FM14)*(IA3:IA42=FM12)*(IC3:IC42="W"))+SUMPRODUCT((HX3:HX42=FM15)*(IA3:IA42=FM12)*(IC3:IC42="W"))</f>
        <v>0</v>
      </c>
      <c r="FO12" s="321">
        <f ca="1">SUMPRODUCT((HX3:HX42=FM12)*(IA3:IA42=FM13)*(IB3:IB42="D"))+SUMPRODUCT((HX3:HX42=FM12)*(IA3:IA42=FM14)*(IB3:IB42="D"))+SUMPRODUCT((HX3:HX42=FM12)*(IA3:IA42=FM15)*(IB3:IB42="D"))+SUMPRODUCT((HX3:HX42=FM13)*(IA3:IA42=FM12)*(IB3:IB42="D"))+SUMPRODUCT((HX3:HX42=FM14)*(IA3:IA42=FM12)*(IB3:IB42="D"))+SUMPRODUCT((HX3:HX42=FM15)*(IA3:IA42=FM12)*(IB3:IB42="D"))</f>
        <v>0</v>
      </c>
      <c r="FP12" s="321">
        <f ca="1">SUMPRODUCT((HX3:HX42=FM12)*(IA3:IA42=FM13)*(IB3:IB42="L"))+SUMPRODUCT((HX3:HX42=FM12)*(IA3:IA42=FM14)*(IB3:IB42="L"))+SUMPRODUCT((HX3:HX42=FM12)*(IA3:IA42=FM15)*(IB3:IB42="L"))+SUMPRODUCT((HX3:HX42=FM13)*(IA3:IA42=FM12)*(IC3:IC42="L"))+SUMPRODUCT((HX3:HX42=FM14)*(IA3:IA42=FM12)*(IC3:IC42="L"))+SUMPRODUCT((HX3:HX42=FM15)*(IA3:IA42=FM12)*(IC3:IC42="L"))</f>
        <v>0</v>
      </c>
      <c r="FQ12" s="321">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21">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21">
        <f ca="1">FQ12-FR12+1000</f>
        <v>1000</v>
      </c>
      <c r="FT12" s="321" t="str">
        <f t="shared" ref="FT12:FT14" ca="1" si="3056">IF(FM12&lt;&gt;"",FN12*3+FO12*1,"")</f>
        <v/>
      </c>
      <c r="FU12" s="321" t="str">
        <f ca="1">IF(FM12&lt;&gt;"",VLOOKUP(FM12,DZ4:EF40,7,FALSE),"")</f>
        <v/>
      </c>
      <c r="FV12" s="321" t="str">
        <f ca="1">IF(FM12&lt;&gt;"",VLOOKUP(FM12,DZ4:EF40,5,FALSE),"")</f>
        <v/>
      </c>
      <c r="FW12" s="321" t="str">
        <f ca="1">IF(FM12&lt;&gt;"",VLOOKUP(FM12,DZ4:EH40,9,FALSE),"")</f>
        <v/>
      </c>
      <c r="FX12" s="321" t="str">
        <f t="shared" ref="FX12:FX14" ca="1" si="3057">FT12</f>
        <v/>
      </c>
      <c r="FY12" s="321" t="str">
        <f ca="1">IF(FM12&lt;&gt;"",RANK(FX12,FX11:FX15),"")</f>
        <v/>
      </c>
      <c r="FZ12" s="321" t="str">
        <f ca="1">IF(FM12&lt;&gt;"",SUMPRODUCT((FX11:FX15=FX12)*(FS11:FS15&gt;FS12)),"")</f>
        <v/>
      </c>
      <c r="GA12" s="321" t="str">
        <f ca="1">IF(FM12&lt;&gt;"",SUMPRODUCT((FX11:FX15=FX12)*(FS11:FS15=FS12)*(FQ11:FQ15&gt;FQ12)),"")</f>
        <v/>
      </c>
      <c r="GB12" s="321" t="str">
        <f ca="1">IF(FM12&lt;&gt;"",SUMPRODUCT((FX11:FX15=FX12)*(FS11:FS15=FS12)*(FQ11:FQ15=FQ12)*(FU11:FU15&gt;FU12)),"")</f>
        <v/>
      </c>
      <c r="GC12" s="321" t="str">
        <f ca="1">IF(FM12&lt;&gt;"",SUMPRODUCT((FX11:FX15=FX12)*(FS11:FS15=FS12)*(FQ11:FQ15=FQ12)*(FU11:FU15=FU12)*(FV11:FV15&gt;FV12)),"")</f>
        <v/>
      </c>
      <c r="GD12" s="321" t="str">
        <f ca="1">IF(FM12&lt;&gt;"",SUMPRODUCT((FX11:FX15=FX12)*(FS11:FS15=FS12)*(FQ11:FQ15=FQ12)*(FU11:FU15=FU12)*(FV11:FV15=FV12)*(FW11:FW15&gt;FW12)),"")</f>
        <v/>
      </c>
      <c r="GE12" s="321" t="str">
        <f ca="1">IF(FM12&lt;&gt;"",IF(GE52&lt;&gt;"",IF(FL50=3,GE52,GE52+FL50),SUM(FY12:GD12)+1),"")</f>
        <v/>
      </c>
      <c r="GF12" s="321" t="str">
        <f ca="1">IF(FM12&lt;&gt;"",INDEX(FM12:FM15,MATCH(2,GE12:GE15,0),0),"")</f>
        <v/>
      </c>
      <c r="GG12" s="321"/>
      <c r="GH12" s="321"/>
      <c r="GI12" s="321"/>
      <c r="GJ12" s="321"/>
      <c r="GK12" s="321"/>
      <c r="GL12" s="321"/>
      <c r="GM12" s="321"/>
      <c r="GN12" s="321"/>
      <c r="GO12" s="321"/>
      <c r="GP12" s="321"/>
      <c r="GQ12" s="321"/>
      <c r="GR12" s="321"/>
      <c r="GS12" s="321"/>
      <c r="GT12" s="321"/>
      <c r="GU12" s="321"/>
      <c r="GV12" s="321"/>
      <c r="GW12" s="321"/>
      <c r="GX12" s="321"/>
      <c r="GY12" s="321"/>
      <c r="GZ12" s="321"/>
      <c r="HA12" s="321"/>
      <c r="HB12" s="321"/>
      <c r="HC12" s="321"/>
      <c r="HD12" s="321"/>
      <c r="HE12" s="321"/>
      <c r="HF12" s="321"/>
      <c r="HG12" s="321"/>
      <c r="HH12" s="321"/>
      <c r="HI12" s="321"/>
      <c r="HJ12" s="321"/>
      <c r="HK12" s="321"/>
      <c r="HL12" s="321"/>
      <c r="HM12" s="321"/>
      <c r="HN12" s="321"/>
      <c r="HO12" s="321"/>
      <c r="HP12" s="321"/>
      <c r="HQ12" s="321"/>
      <c r="HR12" s="321"/>
      <c r="HS12" s="321"/>
      <c r="HT12" s="321"/>
      <c r="HU12" s="321" t="str">
        <f ca="1">IF(GF12&lt;&gt;"",GF12,IF(FL12&lt;&gt;"",FL12,EL12))</f>
        <v>Italy</v>
      </c>
      <c r="HV12" s="321">
        <v>2</v>
      </c>
      <c r="HW12" s="321">
        <v>10</v>
      </c>
      <c r="HX12" s="321" t="str">
        <f t="shared" si="164"/>
        <v>Romania</v>
      </c>
      <c r="HY12" s="324">
        <f ca="1">IF(OFFSET('Player Game Board'!P19,0,HY1)&lt;&gt;"",OFFSET('Player Game Board'!P19,0,HY1),0)</f>
        <v>1</v>
      </c>
      <c r="HZ12" s="324">
        <f ca="1">IF(OFFSET('Player Game Board'!Q19,0,HY1)&lt;&gt;"",OFFSET('Player Game Board'!Q19,0,HY1),0)</f>
        <v>1</v>
      </c>
      <c r="IA12" s="321" t="str">
        <f t="shared" si="165"/>
        <v>Ukraine</v>
      </c>
      <c r="IB12" s="321" t="str">
        <f ca="1">IF(AND(OFFSET('Player Game Board'!P19,0,HY1)&lt;&gt;"",OFFSET('Player Game Board'!Q19,0,HY1)&lt;&gt;""),IF(HY12&gt;HZ12,"W",IF(HY12=HZ12,"D","L")),"")</f>
        <v>D</v>
      </c>
      <c r="IC12" s="321" t="str">
        <f t="shared" ca="1" si="166"/>
        <v>D</v>
      </c>
      <c r="ID12" s="321"/>
      <c r="IE12" s="321"/>
      <c r="IF12" s="325" t="s">
        <v>48</v>
      </c>
      <c r="IG12" s="325"/>
      <c r="IH12" s="325"/>
      <c r="II12" s="325"/>
      <c r="IJ12" s="326" t="s">
        <v>45</v>
      </c>
      <c r="IK12" s="326" t="s">
        <v>46</v>
      </c>
      <c r="IL12" s="326" t="s">
        <v>166</v>
      </c>
      <c r="IM12" s="326" t="s">
        <v>167</v>
      </c>
      <c r="IN12" s="327"/>
      <c r="IO12" s="326" t="str">
        <f ca="1">INDEX(IT3:IT8,MATCH(1,IS3:IS8,0),0)</f>
        <v>B</v>
      </c>
      <c r="IP12" s="328" t="str">
        <f ca="1">INDEX(IT3:IT8,MATCH(2,IS3:IS8,0),0)</f>
        <v>F</v>
      </c>
      <c r="IQ12" s="328" t="str">
        <f ca="1">INDEX(IT3:IT8,MATCH(3,IS3:IS8,0),0)</f>
        <v>A</v>
      </c>
      <c r="IR12" s="328" t="str">
        <f ca="1">INDEX(IT3:IT8,MATCH(4,IS3:IS8,0),0)</f>
        <v>C</v>
      </c>
      <c r="IS12" s="328"/>
      <c r="IT12" s="327"/>
      <c r="IU12" s="327"/>
      <c r="IV12" s="327"/>
      <c r="IW12" s="321">
        <f ca="1">VLOOKUP(IX12,MS11:MT15,2,FALSE)</f>
        <v>4</v>
      </c>
      <c r="IX12" s="321" t="str">
        <f t="shared" ref="IX12:IX14" si="3058">DZ12</f>
        <v>Albania</v>
      </c>
      <c r="IY12" s="321">
        <f ca="1">SUMPRODUCT((MV3:MV42=IX12)*(MZ3:MZ42="W"))+SUMPRODUCT((MY3:MY42=IX12)*(NA3:NA42="W"))</f>
        <v>0</v>
      </c>
      <c r="IZ12" s="321">
        <f ca="1">SUMPRODUCT((MV3:MV42=IX12)*(MZ3:MZ42="D"))+SUMPRODUCT((MY3:MY42=IX12)*(NA3:NA42="D"))</f>
        <v>0</v>
      </c>
      <c r="JA12" s="321">
        <f ca="1">SUMPRODUCT((MV3:MV42=IX12)*(MZ3:MZ42="L"))+SUMPRODUCT((MY3:MY42=IX12)*(NA3:NA42="L"))</f>
        <v>3</v>
      </c>
      <c r="JB12" s="321">
        <f ca="1">SUMIF(MV3:MV60,IX12,MW3:MW60)+SUMIF(MY3:MY60,IX12,MX3:MX60)</f>
        <v>1</v>
      </c>
      <c r="JC12" s="321">
        <f ca="1">SUMIF(MY3:MY60,IX12,MW3:MW60)+SUMIF(MV3:MV60,IX12,MX3:MX60)</f>
        <v>9</v>
      </c>
      <c r="JD12" s="321">
        <f t="shared" ca="1" si="2714"/>
        <v>992</v>
      </c>
      <c r="JE12" s="321">
        <f t="shared" ca="1" si="2715"/>
        <v>0</v>
      </c>
      <c r="JF12" s="321">
        <f t="shared" si="618"/>
        <v>44</v>
      </c>
      <c r="JG12" s="321">
        <f ca="1">IF(COUNTIF(JE11:JE15,4)&lt;&gt;4,RANK(JE12,JE11:JE15),JE52)</f>
        <v>4</v>
      </c>
      <c r="JH12" s="321"/>
      <c r="JI12" s="321">
        <f ca="1">SUMPRODUCT((JG11:JG14=JG12)*(JF11:JF14&lt;JF12))+JG12</f>
        <v>4</v>
      </c>
      <c r="JJ12" s="321" t="str">
        <f ca="1">INDEX(IX11:IX15,MATCH(2,JI11:JI15,0),0)</f>
        <v>Croatia</v>
      </c>
      <c r="JK12" s="321">
        <f ca="1">INDEX(JG11:JG15,MATCH(JJ12,IX11:IX15,0),0)</f>
        <v>1</v>
      </c>
      <c r="JL12" s="321" t="str">
        <f ca="1">IF(JL11&lt;&gt;"",JJ12,"")</f>
        <v>Croatia</v>
      </c>
      <c r="JM12" s="321" t="str">
        <f ca="1">IF(JM11&lt;&gt;"",JJ13,"")</f>
        <v/>
      </c>
      <c r="JN12" s="321" t="str">
        <f ca="1">IF(JN11&lt;&gt;"",JJ14,"")</f>
        <v/>
      </c>
      <c r="JO12" s="321" t="str">
        <f>IF(JO11&lt;&gt;"",JJ15,"")</f>
        <v/>
      </c>
      <c r="JP12" s="321"/>
      <c r="JQ12" s="321" t="str">
        <f t="shared" ref="JQ12:JQ14" ca="1" si="3059">IF(JL12&lt;&gt;"",JL12,"")</f>
        <v>Croatia</v>
      </c>
      <c r="JR12" s="321">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21">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21">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21">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21">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21">
        <f ca="1">JU12-JV12+1000</f>
        <v>1000</v>
      </c>
      <c r="JX12" s="321">
        <f t="shared" ca="1" si="2716"/>
        <v>2</v>
      </c>
      <c r="JY12" s="321">
        <f ca="1">IF(JQ12&lt;&gt;"",VLOOKUP(JQ12,IX4:JD40,7,FALSE),"")</f>
        <v>1003</v>
      </c>
      <c r="JZ12" s="321">
        <f ca="1">IF(JQ12&lt;&gt;"",VLOOKUP(JQ12,IX4:JD40,5,FALSE),"")</f>
        <v>7</v>
      </c>
      <c r="KA12" s="321">
        <f ca="1">IF(JQ12&lt;&gt;"",VLOOKUP(JQ12,IX4:JF40,9,FALSE),"")</f>
        <v>40</v>
      </c>
      <c r="KB12" s="321">
        <f t="shared" ca="1" si="2717"/>
        <v>2</v>
      </c>
      <c r="KC12" s="321">
        <f ca="1">IF(JQ12&lt;&gt;"",RANK(KB12,KB11:KB15),"")</f>
        <v>1</v>
      </c>
      <c r="KD12" s="321">
        <f ca="1">IF(JQ12&lt;&gt;"",SUMPRODUCT((KB11:KB15=KB12)*(JW11:JW15&gt;JW12)),"")</f>
        <v>0</v>
      </c>
      <c r="KE12" s="321">
        <f ca="1">IF(JQ12&lt;&gt;"",SUMPRODUCT((KB11:KB15=KB12)*(JW11:JW15=JW12)*(JU11:JU15&gt;JU12)),"")</f>
        <v>0</v>
      </c>
      <c r="KF12" s="321">
        <f ca="1">IF(JQ12&lt;&gt;"",SUMPRODUCT((KB11:KB15=KB12)*(JW11:JW15=JW12)*(JU11:JU15=JU12)*(JY11:JY15&gt;JY12)),"")</f>
        <v>0</v>
      </c>
      <c r="KG12" s="321">
        <f ca="1">IF(JQ12&lt;&gt;"",SUMPRODUCT((KB11:KB15=KB12)*(JW11:JW15=JW12)*(JU11:JU15=JU12)*(JY11:JY15=JY12)*(JZ11:JZ15&gt;JZ12)),"")</f>
        <v>0</v>
      </c>
      <c r="KH12" s="321">
        <f ca="1">IF(JQ12&lt;&gt;"",SUMPRODUCT((KB11:KB15=KB12)*(JW11:JW15=JW12)*(JU11:JU15=JU12)*(JY11:JY15=JY12)*(JZ11:JZ15=JZ12)*(KA11:KA15&gt;KA12)),"")</f>
        <v>1</v>
      </c>
      <c r="KI12" s="321">
        <f ca="1">IF(JQ12&lt;&gt;"",IF(KI52&lt;&gt;"",IF(JP50=3,KI52,KI52+JP50),SUM(KC12:KH12)),"")</f>
        <v>2</v>
      </c>
      <c r="KJ12" s="321" t="str">
        <f ca="1">IF(JQ12&lt;&gt;"",INDEX(JQ11:JQ15,MATCH(2,KI11:KI15,0),0),"")</f>
        <v>Croatia</v>
      </c>
      <c r="KK12" s="321" t="str">
        <f ca="1">IF(JM11&lt;&gt;"",JM11,"")</f>
        <v/>
      </c>
      <c r="KL12" s="321">
        <f ca="1">SUMPRODUCT((MV3:MV42=KK12)*(MY3:MY42=KK13)*(MZ3:MZ42="W"))+SUMPRODUCT((MV3:MV42=KK12)*(MY3:MY42=KK14)*(MZ3:MZ42="W"))+SUMPRODUCT((MV3:MV42=KK12)*(MY3:MY42=KK15)*(MZ3:MZ42="W"))+SUMPRODUCT((MV3:MV42=KK13)*(MY3:MY42=KK12)*(NA3:NA42="W"))+SUMPRODUCT((MV3:MV42=KK14)*(MY3:MY42=KK12)*(NA3:NA42="W"))+SUMPRODUCT((MV3:MV42=KK15)*(MY3:MY42=KK12)*(NA3:NA42="W"))</f>
        <v>0</v>
      </c>
      <c r="KM12" s="321">
        <f ca="1">SUMPRODUCT((MV3:MV42=KK12)*(MY3:MY42=KK13)*(MZ3:MZ42="D"))+SUMPRODUCT((MV3:MV42=KK12)*(MY3:MY42=KK14)*(MZ3:MZ42="D"))+SUMPRODUCT((MV3:MV42=KK12)*(MY3:MY42=KK15)*(MZ3:MZ42="D"))+SUMPRODUCT((MV3:MV42=KK13)*(MY3:MY42=KK12)*(MZ3:MZ42="D"))+SUMPRODUCT((MV3:MV42=KK14)*(MY3:MY42=KK12)*(MZ3:MZ42="D"))+SUMPRODUCT((MV3:MV42=KK15)*(MY3:MY42=KK12)*(MZ3:MZ42="D"))</f>
        <v>0</v>
      </c>
      <c r="KN12" s="321">
        <f ca="1">SUMPRODUCT((MV3:MV42=KK12)*(MY3:MY42=KK13)*(MZ3:MZ42="L"))+SUMPRODUCT((MV3:MV42=KK12)*(MY3:MY42=KK14)*(MZ3:MZ42="L"))+SUMPRODUCT((MV3:MV42=KK12)*(MY3:MY42=KK15)*(MZ3:MZ42="L"))+SUMPRODUCT((MV3:MV42=KK13)*(MY3:MY42=KK12)*(NA3:NA42="L"))+SUMPRODUCT((MV3:MV42=KK14)*(MY3:MY42=KK12)*(NA3:NA42="L"))+SUMPRODUCT((MV3:MV42=KK15)*(MY3:MY42=KK12)*(NA3:NA42="L"))</f>
        <v>0</v>
      </c>
      <c r="KO12" s="321">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21">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21">
        <f ca="1">KO12-KP12+1000</f>
        <v>1000</v>
      </c>
      <c r="KR12" s="321" t="str">
        <f t="shared" ref="KR12:KR14" ca="1" si="3060">IF(KK12&lt;&gt;"",KL12*3+KM12*1,"")</f>
        <v/>
      </c>
      <c r="KS12" s="321" t="str">
        <f ca="1">IF(KK12&lt;&gt;"",VLOOKUP(KK12,IX4:JD40,7,FALSE),"")</f>
        <v/>
      </c>
      <c r="KT12" s="321" t="str">
        <f ca="1">IF(KK12&lt;&gt;"",VLOOKUP(KK12,IX4:JD40,5,FALSE),"")</f>
        <v/>
      </c>
      <c r="KU12" s="321" t="str">
        <f ca="1">IF(KK12&lt;&gt;"",VLOOKUP(KK12,IX4:JF40,9,FALSE),"")</f>
        <v/>
      </c>
      <c r="KV12" s="321" t="str">
        <f t="shared" ref="KV12:KV14" ca="1" si="3061">KR12</f>
        <v/>
      </c>
      <c r="KW12" s="321" t="str">
        <f ca="1">IF(KK12&lt;&gt;"",RANK(KV12,KV11:KV15),"")</f>
        <v/>
      </c>
      <c r="KX12" s="321" t="str">
        <f ca="1">IF(KK12&lt;&gt;"",SUMPRODUCT((KV11:KV15=KV12)*(KQ11:KQ15&gt;KQ12)),"")</f>
        <v/>
      </c>
      <c r="KY12" s="321" t="str">
        <f ca="1">IF(KK12&lt;&gt;"",SUMPRODUCT((KV11:KV15=KV12)*(KQ11:KQ15=KQ12)*(KO11:KO15&gt;KO12)),"")</f>
        <v/>
      </c>
      <c r="KZ12" s="321" t="str">
        <f ca="1">IF(KK12&lt;&gt;"",SUMPRODUCT((KV11:KV15=KV12)*(KQ11:KQ15=KQ12)*(KO11:KO15=KO12)*(KS11:KS15&gt;KS12)),"")</f>
        <v/>
      </c>
      <c r="LA12" s="321" t="str">
        <f ca="1">IF(KK12&lt;&gt;"",SUMPRODUCT((KV11:KV15=KV12)*(KQ11:KQ15=KQ12)*(KO11:KO15=KO12)*(KS11:KS15=KS12)*(KT11:KT15&gt;KT12)),"")</f>
        <v/>
      </c>
      <c r="LB12" s="321" t="str">
        <f ca="1">IF(KK12&lt;&gt;"",SUMPRODUCT((KV11:KV15=KV12)*(KQ11:KQ15=KQ12)*(KO11:KO15=KO12)*(KS11:KS15=KS12)*(KT11:KT15=KT12)*(KU11:KU15&gt;KU12)),"")</f>
        <v/>
      </c>
      <c r="LC12" s="321" t="str">
        <f ca="1">IF(KK12&lt;&gt;"",IF(LC52&lt;&gt;"",IF(KJ50=3,LC52,LC52+KJ50),SUM(KW12:LB12)+1),"")</f>
        <v/>
      </c>
      <c r="LD12" s="321" t="str">
        <f ca="1">IF(KK12&lt;&gt;"",INDEX(KK12:KK15,MATCH(2,LC12:LC15,0),0),"")</f>
        <v/>
      </c>
      <c r="LE12" s="321"/>
      <c r="LF12" s="321"/>
      <c r="LG12" s="321"/>
      <c r="LH12" s="321"/>
      <c r="LI12" s="321"/>
      <c r="LJ12" s="321"/>
      <c r="LK12" s="321"/>
      <c r="LL12" s="321"/>
      <c r="LM12" s="321"/>
      <c r="LN12" s="321"/>
      <c r="LO12" s="321"/>
      <c r="LP12" s="321"/>
      <c r="LQ12" s="321"/>
      <c r="LR12" s="321"/>
      <c r="LS12" s="321"/>
      <c r="LT12" s="321"/>
      <c r="LU12" s="321"/>
      <c r="LV12" s="321"/>
      <c r="LW12" s="321"/>
      <c r="LX12" s="321"/>
      <c r="LY12" s="321"/>
      <c r="LZ12" s="321"/>
      <c r="MA12" s="321"/>
      <c r="MB12" s="321"/>
      <c r="MC12" s="321"/>
      <c r="MD12" s="321"/>
      <c r="ME12" s="321"/>
      <c r="MF12" s="321"/>
      <c r="MG12" s="321"/>
      <c r="MH12" s="321"/>
      <c r="MI12" s="321"/>
      <c r="MJ12" s="321"/>
      <c r="MK12" s="321"/>
      <c r="ML12" s="321"/>
      <c r="MM12" s="321"/>
      <c r="MN12" s="321"/>
      <c r="MO12" s="321"/>
      <c r="MP12" s="321"/>
      <c r="MQ12" s="321"/>
      <c r="MR12" s="321"/>
      <c r="MS12" s="321" t="str">
        <f ca="1">IF(LD12&lt;&gt;"",LD12,IF(KJ12&lt;&gt;"",KJ12,JJ12))</f>
        <v>Croatia</v>
      </c>
      <c r="MT12" s="321">
        <v>2</v>
      </c>
      <c r="MU12" s="321">
        <v>10</v>
      </c>
      <c r="MV12" s="321" t="str">
        <f t="shared" si="170"/>
        <v>Romania</v>
      </c>
      <c r="MW12" s="324">
        <f ca="1">IF(OFFSET('Player Game Board'!P19,0,MW1)&lt;&gt;"",OFFSET('Player Game Board'!P19,0,MW1),0)</f>
        <v>1</v>
      </c>
      <c r="MX12" s="324">
        <f ca="1">IF(OFFSET('Player Game Board'!Q19,0,MW1)&lt;&gt;"",OFFSET('Player Game Board'!Q19,0,MW1),0)</f>
        <v>3</v>
      </c>
      <c r="MY12" s="321" t="str">
        <f t="shared" si="171"/>
        <v>Ukraine</v>
      </c>
      <c r="MZ12" s="321" t="str">
        <f ca="1">IF(AND(OFFSET('Player Game Board'!P19,0,MW1)&lt;&gt;"",OFFSET('Player Game Board'!Q19,0,MW1)&lt;&gt;""),IF(MW12&gt;MX12,"W",IF(MW12=MX12,"D","L")),"")</f>
        <v>L</v>
      </c>
      <c r="NA12" s="321" t="str">
        <f t="shared" ca="1" si="172"/>
        <v>W</v>
      </c>
      <c r="NB12" s="321"/>
      <c r="NC12" s="321"/>
      <c r="ND12" s="325" t="s">
        <v>48</v>
      </c>
      <c r="NE12" s="325"/>
      <c r="NF12" s="325"/>
      <c r="NG12" s="325"/>
      <c r="NH12" s="326" t="s">
        <v>45</v>
      </c>
      <c r="NI12" s="326" t="s">
        <v>46</v>
      </c>
      <c r="NJ12" s="326" t="s">
        <v>166</v>
      </c>
      <c r="NK12" s="326" t="s">
        <v>167</v>
      </c>
      <c r="NL12" s="327"/>
      <c r="NM12" s="326" t="str">
        <f ca="1">INDEX(NR3:NR8,MATCH(1,NQ3:NQ8,0),0)</f>
        <v>B</v>
      </c>
      <c r="NN12" s="328" t="str">
        <f ca="1">INDEX(NR3:NR8,MATCH(2,NQ3:NQ8,0),0)</f>
        <v>E</v>
      </c>
      <c r="NO12" s="328" t="str">
        <f ca="1">INDEX(NR3:NR8,MATCH(3,NQ3:NQ8,0),0)</f>
        <v>A</v>
      </c>
      <c r="NP12" s="328" t="str">
        <f ca="1">INDEX(NR3:NR8,MATCH(4,NQ3:NQ8,0),0)</f>
        <v>D</v>
      </c>
      <c r="NQ12" s="328"/>
      <c r="NR12" s="327"/>
      <c r="NS12" s="327"/>
      <c r="NT12" s="327"/>
      <c r="NU12" s="321">
        <f t="shared" ref="NU12" ca="1" si="3062">VLOOKUP(NV12,RQ11:RR15,2,FALSE)</f>
        <v>4</v>
      </c>
      <c r="NV12" s="321" t="str">
        <f t="shared" si="2719"/>
        <v>Albania</v>
      </c>
      <c r="NW12" s="321">
        <f t="shared" ref="NW12" ca="1" si="3063">SUMPRODUCT((RT3:RT42=NV12)*(RX3:RX42="W"))+SUMPRODUCT((RW3:RW42=NV12)*(RY3:RY42="W"))</f>
        <v>0</v>
      </c>
      <c r="NX12" s="321">
        <f t="shared" ref="NX12" ca="1" si="3064">SUMPRODUCT((RT3:RT42=NV12)*(RX3:RX42="D"))+SUMPRODUCT((RW3:RW42=NV12)*(RY3:RY42="D"))</f>
        <v>0</v>
      </c>
      <c r="NY12" s="321">
        <f t="shared" ref="NY12" ca="1" si="3065">SUMPRODUCT((RT3:RT42=NV12)*(RX3:RX42="L"))+SUMPRODUCT((RW3:RW42=NV12)*(RY3:RY42="L"))</f>
        <v>3</v>
      </c>
      <c r="NZ12" s="321">
        <f t="shared" ref="NZ12" ca="1" si="3066">SUMIF(RT3:RT60,NV12,RU3:RU60)+SUMIF(RW3:RW60,NV12,RV3:RV60)</f>
        <v>1</v>
      </c>
      <c r="OA12" s="321">
        <f t="shared" ref="OA12" ca="1" si="3067">SUMIF(RW3:RW60,NV12,RU3:RU60)+SUMIF(RT3:RT60,NV12,RV3:RV60)</f>
        <v>7</v>
      </c>
      <c r="OB12" s="321">
        <f t="shared" ca="1" si="2725"/>
        <v>994</v>
      </c>
      <c r="OC12" s="321">
        <f t="shared" ca="1" si="2726"/>
        <v>0</v>
      </c>
      <c r="OD12" s="321">
        <f t="shared" si="630"/>
        <v>44</v>
      </c>
      <c r="OE12" s="321">
        <f t="shared" ref="OE12" ca="1" si="3068">IF(COUNTIF(OC11:OC15,4)&lt;&gt;4,RANK(OC12,OC11:OC15),OC52)</f>
        <v>4</v>
      </c>
      <c r="OF12" s="321"/>
      <c r="OG12" s="321">
        <f t="shared" ref="OG12" ca="1" si="3069">SUMPRODUCT((OE11:OE14=OE12)*(OD11:OD14&lt;OD12))+OE12</f>
        <v>4</v>
      </c>
      <c r="OH12" s="321" t="str">
        <f t="shared" ref="OH12" ca="1" si="3070">INDEX(NV11:NV15,MATCH(2,OG11:OG15,0),0)</f>
        <v>Italy</v>
      </c>
      <c r="OI12" s="321">
        <f t="shared" ref="OI12" ca="1" si="3071">INDEX(OE11:OE15,MATCH(OH12,NV11:NV15,0),0)</f>
        <v>2</v>
      </c>
      <c r="OJ12" s="321" t="str">
        <f t="shared" ref="OJ12" ca="1" si="3072">IF(OJ11&lt;&gt;"",OH12,"")</f>
        <v/>
      </c>
      <c r="OK12" s="321" t="str">
        <f t="shared" ref="OK12" ca="1" si="3073">IF(OK11&lt;&gt;"",OH13,"")</f>
        <v/>
      </c>
      <c r="OL12" s="321" t="str">
        <f t="shared" ref="OL12" ca="1" si="3074">IF(OL11&lt;&gt;"",OH14,"")</f>
        <v/>
      </c>
      <c r="OM12" s="321" t="str">
        <f t="shared" ref="OM12" si="3075">IF(OM11&lt;&gt;"",OH15,"")</f>
        <v/>
      </c>
      <c r="ON12" s="321"/>
      <c r="OO12" s="321" t="str">
        <f t="shared" ca="1" si="2735"/>
        <v/>
      </c>
      <c r="OP12" s="321">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21">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21">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21">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21">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21">
        <f t="shared" ca="1" si="2741"/>
        <v>1000</v>
      </c>
      <c r="OV12" s="321" t="str">
        <f t="shared" ca="1" si="2742"/>
        <v/>
      </c>
      <c r="OW12" s="321" t="str">
        <f t="shared" ref="OW12" ca="1" si="3081">IF(OO12&lt;&gt;"",VLOOKUP(OO12,NV4:OB40,7,FALSE),"")</f>
        <v/>
      </c>
      <c r="OX12" s="321" t="str">
        <f t="shared" ref="OX12" ca="1" si="3082">IF(OO12&lt;&gt;"",VLOOKUP(OO12,NV4:OB40,5,FALSE),"")</f>
        <v/>
      </c>
      <c r="OY12" s="321" t="str">
        <f t="shared" ref="OY12" ca="1" si="3083">IF(OO12&lt;&gt;"",VLOOKUP(OO12,NV4:OD40,9,FALSE),"")</f>
        <v/>
      </c>
      <c r="OZ12" s="321" t="str">
        <f t="shared" ca="1" si="2746"/>
        <v/>
      </c>
      <c r="PA12" s="321" t="str">
        <f t="shared" ref="PA12" ca="1" si="3084">IF(OO12&lt;&gt;"",RANK(OZ12,OZ11:OZ15),"")</f>
        <v/>
      </c>
      <c r="PB12" s="321" t="str">
        <f t="shared" ref="PB12" ca="1" si="3085">IF(OO12&lt;&gt;"",SUMPRODUCT((OZ11:OZ15=OZ12)*(OU11:OU15&gt;OU12)),"")</f>
        <v/>
      </c>
      <c r="PC12" s="321" t="str">
        <f t="shared" ref="PC12" ca="1" si="3086">IF(OO12&lt;&gt;"",SUMPRODUCT((OZ11:OZ15=OZ12)*(OU11:OU15=OU12)*(OS11:OS15&gt;OS12)),"")</f>
        <v/>
      </c>
      <c r="PD12" s="321" t="str">
        <f t="shared" ref="PD12" ca="1" si="3087">IF(OO12&lt;&gt;"",SUMPRODUCT((OZ11:OZ15=OZ12)*(OU11:OU15=OU12)*(OS11:OS15=OS12)*(OW11:OW15&gt;OW12)),"")</f>
        <v/>
      </c>
      <c r="PE12" s="321" t="str">
        <f t="shared" ref="PE12" ca="1" si="3088">IF(OO12&lt;&gt;"",SUMPRODUCT((OZ11:OZ15=OZ12)*(OU11:OU15=OU12)*(OS11:OS15=OS12)*(OW11:OW15=OW12)*(OX11:OX15&gt;OX12)),"")</f>
        <v/>
      </c>
      <c r="PF12" s="321" t="str">
        <f t="shared" ref="PF12" ca="1" si="3089">IF(OO12&lt;&gt;"",SUMPRODUCT((OZ11:OZ15=OZ12)*(OU11:OU15=OU12)*(OS11:OS15=OS12)*(OW11:OW15=OW12)*(OX11:OX15=OX12)*(OY11:OY15&gt;OY12)),"")</f>
        <v/>
      </c>
      <c r="PG12" s="321" t="str">
        <f ca="1">IF(OO12&lt;&gt;"",IF(PG52&lt;&gt;"",IF(ON50=3,PG52,PG52+ON50),SUM(PA12:PF12)),"")</f>
        <v/>
      </c>
      <c r="PH12" s="321" t="str">
        <f t="shared" ref="PH12" ca="1" si="3090">IF(OO12&lt;&gt;"",INDEX(OO11:OO15,MATCH(2,PG11:PG15,0),0),"")</f>
        <v/>
      </c>
      <c r="PI12" s="321" t="str">
        <f t="shared" ref="PI12:PI14" ca="1" si="3091">IF(OK11&lt;&gt;"",OK11,"")</f>
        <v/>
      </c>
      <c r="PJ12" s="321">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21">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21">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21">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21">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21">
        <f t="shared" ref="PO12:PO14" ca="1" si="3097">PM12-PN12+1000</f>
        <v>1000</v>
      </c>
      <c r="PP12" s="321" t="str">
        <f t="shared" ref="PP12:PP14" ca="1" si="3098">IF(PI12&lt;&gt;"",PJ12*3+PK12*1,"")</f>
        <v/>
      </c>
      <c r="PQ12" s="321" t="str">
        <f t="shared" ref="PQ12" ca="1" si="3099">IF(PI12&lt;&gt;"",VLOOKUP(PI12,NV4:OB40,7,FALSE),"")</f>
        <v/>
      </c>
      <c r="PR12" s="321" t="str">
        <f t="shared" ref="PR12" ca="1" si="3100">IF(PI12&lt;&gt;"",VLOOKUP(PI12,NV4:OB40,5,FALSE),"")</f>
        <v/>
      </c>
      <c r="PS12" s="321" t="str">
        <f t="shared" ref="PS12" ca="1" si="3101">IF(PI12&lt;&gt;"",VLOOKUP(PI12,NV4:OD40,9,FALSE),"")</f>
        <v/>
      </c>
      <c r="PT12" s="321" t="str">
        <f t="shared" ref="PT12:PT14" ca="1" si="3102">PP12</f>
        <v/>
      </c>
      <c r="PU12" s="321" t="str">
        <f t="shared" ref="PU12" ca="1" si="3103">IF(PI12&lt;&gt;"",RANK(PT12,PT11:PT15),"")</f>
        <v/>
      </c>
      <c r="PV12" s="321" t="str">
        <f t="shared" ref="PV12" ca="1" si="3104">IF(PI12&lt;&gt;"",SUMPRODUCT((PT11:PT15=PT12)*(PO11:PO15&gt;PO12)),"")</f>
        <v/>
      </c>
      <c r="PW12" s="321" t="str">
        <f t="shared" ref="PW12" ca="1" si="3105">IF(PI12&lt;&gt;"",SUMPRODUCT((PT11:PT15=PT12)*(PO11:PO15=PO12)*(PM11:PM15&gt;PM12)),"")</f>
        <v/>
      </c>
      <c r="PX12" s="321" t="str">
        <f t="shared" ref="PX12" ca="1" si="3106">IF(PI12&lt;&gt;"",SUMPRODUCT((PT11:PT15=PT12)*(PO11:PO15=PO12)*(PM11:PM15=PM12)*(PQ11:PQ15&gt;PQ12)),"")</f>
        <v/>
      </c>
      <c r="PY12" s="321" t="str">
        <f t="shared" ref="PY12" ca="1" si="3107">IF(PI12&lt;&gt;"",SUMPRODUCT((PT11:PT15=PT12)*(PO11:PO15=PO12)*(PM11:PM15=PM12)*(PQ11:PQ15=PQ12)*(PR11:PR15&gt;PR12)),"")</f>
        <v/>
      </c>
      <c r="PZ12" s="321" t="str">
        <f t="shared" ref="PZ12" ca="1" si="3108">IF(PI12&lt;&gt;"",SUMPRODUCT((PT11:PT15=PT12)*(PO11:PO15=PO12)*(PM11:PM15=PM12)*(PQ11:PQ15=PQ12)*(PR11:PR15=PR12)*(PS11:PS15&gt;PS12)),"")</f>
        <v/>
      </c>
      <c r="QA12" s="321" t="str">
        <f ca="1">IF(PI12&lt;&gt;"",IF(QA52&lt;&gt;"",IF(PH50=3,QA52,QA52+PH50),SUM(PU12:PZ12)+1),"")</f>
        <v/>
      </c>
      <c r="QB12" s="321" t="str">
        <f t="shared" ref="QB12" ca="1" si="3109">IF(PI12&lt;&gt;"",INDEX(PI12:PI15,MATCH(2,QA12:QA15,0),0),"")</f>
        <v/>
      </c>
      <c r="QC12" s="321"/>
      <c r="QD12" s="321"/>
      <c r="QE12" s="321"/>
      <c r="QF12" s="321"/>
      <c r="QG12" s="321"/>
      <c r="QH12" s="321"/>
      <c r="QI12" s="321"/>
      <c r="QJ12" s="321"/>
      <c r="QK12" s="321"/>
      <c r="QL12" s="321"/>
      <c r="QM12" s="321"/>
      <c r="QN12" s="321"/>
      <c r="QO12" s="321"/>
      <c r="QP12" s="321"/>
      <c r="QQ12" s="321"/>
      <c r="QR12" s="321"/>
      <c r="QS12" s="321"/>
      <c r="QT12" s="321"/>
      <c r="QU12" s="321"/>
      <c r="QV12" s="321"/>
      <c r="QW12" s="321"/>
      <c r="QX12" s="321"/>
      <c r="QY12" s="321"/>
      <c r="QZ12" s="321"/>
      <c r="RA12" s="321"/>
      <c r="RB12" s="321"/>
      <c r="RC12" s="321"/>
      <c r="RD12" s="321"/>
      <c r="RE12" s="321"/>
      <c r="RF12" s="321"/>
      <c r="RG12" s="321"/>
      <c r="RH12" s="321"/>
      <c r="RI12" s="321"/>
      <c r="RJ12" s="321"/>
      <c r="RK12" s="321"/>
      <c r="RL12" s="321"/>
      <c r="RM12" s="321"/>
      <c r="RN12" s="321"/>
      <c r="RO12" s="321"/>
      <c r="RP12" s="321"/>
      <c r="RQ12" s="321" t="str">
        <f t="shared" ref="RQ12" ca="1" si="3110">IF(QB12&lt;&gt;"",QB12,IF(PH12&lt;&gt;"",PH12,OH12))</f>
        <v>Italy</v>
      </c>
      <c r="RR12" s="321">
        <v>2</v>
      </c>
      <c r="RS12" s="321">
        <v>10</v>
      </c>
      <c r="RT12" s="321" t="str">
        <f t="shared" si="18"/>
        <v>Romania</v>
      </c>
      <c r="RU12" s="324">
        <f ca="1">IF(OFFSET('Player Game Board'!P19,0,RU1)&lt;&gt;"",OFFSET('Player Game Board'!P19,0,RU1),0)</f>
        <v>0</v>
      </c>
      <c r="RV12" s="324">
        <f ca="1">IF(OFFSET('Player Game Board'!Q19,0,RU1)&lt;&gt;"",OFFSET('Player Game Board'!Q19,0,RU1),0)</f>
        <v>1</v>
      </c>
      <c r="RW12" s="321" t="str">
        <f t="shared" si="19"/>
        <v>Ukraine</v>
      </c>
      <c r="RX12" s="321" t="str">
        <f ca="1">IF(AND(OFFSET('Player Game Board'!P19,0,RU1)&lt;&gt;"",OFFSET('Player Game Board'!Q19,0,RU1)&lt;&gt;""),IF(RU12&gt;RV12,"W",IF(RU12=RV12,"D","L")),"")</f>
        <v>L</v>
      </c>
      <c r="RY12" s="321" t="str">
        <f t="shared" ca="1" si="20"/>
        <v>W</v>
      </c>
      <c r="RZ12" s="321"/>
      <c r="SA12" s="321"/>
      <c r="SB12" s="325" t="s">
        <v>48</v>
      </c>
      <c r="SC12" s="325"/>
      <c r="SD12" s="325"/>
      <c r="SE12" s="325"/>
      <c r="SF12" s="326" t="s">
        <v>45</v>
      </c>
      <c r="SG12" s="326" t="s">
        <v>46</v>
      </c>
      <c r="SH12" s="326" t="s">
        <v>166</v>
      </c>
      <c r="SI12" s="326" t="s">
        <v>167</v>
      </c>
      <c r="SJ12" s="327"/>
      <c r="SK12" s="326" t="str">
        <f t="shared" ref="SK12" ca="1" si="3111">INDEX(SP3:SP8,MATCH(1,SO3:SO8,0),0)</f>
        <v>B</v>
      </c>
      <c r="SL12" s="328" t="str">
        <f t="shared" ref="SL12" ca="1" si="3112">INDEX(SP3:SP8,MATCH(2,SO3:SO8,0),0)</f>
        <v>D</v>
      </c>
      <c r="SM12" s="328" t="str">
        <f t="shared" ref="SM12" ca="1" si="3113">INDEX(SP3:SP8,MATCH(3,SO3:SO8,0),0)</f>
        <v>C</v>
      </c>
      <c r="SN12" s="328" t="str">
        <f t="shared" ref="SN12" ca="1" si="3114">INDEX(SP3:SP8,MATCH(4,SO3:SO8,0),0)</f>
        <v>E</v>
      </c>
      <c r="SO12" s="328"/>
      <c r="SP12" s="327"/>
      <c r="SQ12" s="327"/>
      <c r="SR12" s="327"/>
      <c r="SS12" s="321">
        <f t="shared" ref="SS12" ca="1" si="3115">VLOOKUP(ST12,WO11:WP15,2,FALSE)</f>
        <v>4</v>
      </c>
      <c r="ST12" s="321" t="str">
        <f t="shared" si="2756"/>
        <v>Albania</v>
      </c>
      <c r="SU12" s="321">
        <f t="shared" ref="SU12" ca="1" si="3116">SUMPRODUCT((WR3:WR42=ST12)*(WV3:WV42="W"))+SUMPRODUCT((WU3:WU42=ST12)*(WW3:WW42="W"))</f>
        <v>0</v>
      </c>
      <c r="SV12" s="321">
        <f t="shared" ref="SV12" ca="1" si="3117">SUMPRODUCT((WR3:WR42=ST12)*(WV3:WV42="D"))+SUMPRODUCT((WU3:WU42=ST12)*(WW3:WW42="D"))</f>
        <v>0</v>
      </c>
      <c r="SW12" s="321">
        <f t="shared" ref="SW12" ca="1" si="3118">SUMPRODUCT((WR3:WR42=ST12)*(WV3:WV42="L"))+SUMPRODUCT((WU3:WU42=ST12)*(WW3:WW42="L"))</f>
        <v>3</v>
      </c>
      <c r="SX12" s="321">
        <f t="shared" ref="SX12" ca="1" si="3119">SUMIF(WR3:WR60,ST12,WS3:WS60)+SUMIF(WU3:WU60,ST12,WT3:WT60)</f>
        <v>1</v>
      </c>
      <c r="SY12" s="321">
        <f t="shared" ref="SY12" ca="1" si="3120">SUMIF(WU3:WU60,ST12,WS3:WS60)+SUMIF(WR3:WR60,ST12,WT3:WT60)</f>
        <v>6</v>
      </c>
      <c r="SZ12" s="321">
        <f t="shared" ca="1" si="2762"/>
        <v>995</v>
      </c>
      <c r="TA12" s="321">
        <f t="shared" ca="1" si="2763"/>
        <v>0</v>
      </c>
      <c r="TB12" s="321">
        <f t="shared" si="690"/>
        <v>44</v>
      </c>
      <c r="TC12" s="321">
        <f t="shared" ref="TC12" ca="1" si="3121">IF(COUNTIF(TA11:TA15,4)&lt;&gt;4,RANK(TA12,TA11:TA15),TA52)</f>
        <v>4</v>
      </c>
      <c r="TD12" s="321"/>
      <c r="TE12" s="321">
        <f t="shared" ref="TE12" ca="1" si="3122">SUMPRODUCT((TC11:TC14=TC12)*(TB11:TB14&lt;TB12))+TC12</f>
        <v>4</v>
      </c>
      <c r="TF12" s="321" t="str">
        <f t="shared" ref="TF12" ca="1" si="3123">INDEX(ST11:ST15,MATCH(2,TE11:TE15,0),0)</f>
        <v>Croatia</v>
      </c>
      <c r="TG12" s="321">
        <f t="shared" ref="TG12" ca="1" si="3124">INDEX(TC11:TC15,MATCH(TF12,ST11:ST15,0),0)</f>
        <v>2</v>
      </c>
      <c r="TH12" s="321" t="str">
        <f t="shared" ref="TH12" ca="1" si="3125">IF(TH11&lt;&gt;"",TF12,"")</f>
        <v/>
      </c>
      <c r="TI12" s="321" t="str">
        <f t="shared" ref="TI12" ca="1" si="3126">IF(TI11&lt;&gt;"",TF13,"")</f>
        <v/>
      </c>
      <c r="TJ12" s="321" t="str">
        <f t="shared" ref="TJ12" ca="1" si="3127">IF(TJ11&lt;&gt;"",TF14,"")</f>
        <v/>
      </c>
      <c r="TK12" s="321" t="str">
        <f t="shared" ref="TK12" si="3128">IF(TK11&lt;&gt;"",TF15,"")</f>
        <v/>
      </c>
      <c r="TL12" s="321"/>
      <c r="TM12" s="321" t="str">
        <f t="shared" ca="1" si="2772"/>
        <v/>
      </c>
      <c r="TN12" s="321">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21">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21">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21">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21">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21">
        <f t="shared" ca="1" si="2778"/>
        <v>1000</v>
      </c>
      <c r="TT12" s="321" t="str">
        <f t="shared" ca="1" si="2779"/>
        <v/>
      </c>
      <c r="TU12" s="321" t="str">
        <f t="shared" ref="TU12" ca="1" si="3134">IF(TM12&lt;&gt;"",VLOOKUP(TM12,ST4:SZ40,7,FALSE),"")</f>
        <v/>
      </c>
      <c r="TV12" s="321" t="str">
        <f t="shared" ref="TV12" ca="1" si="3135">IF(TM12&lt;&gt;"",VLOOKUP(TM12,ST4:SZ40,5,FALSE),"")</f>
        <v/>
      </c>
      <c r="TW12" s="321" t="str">
        <f t="shared" ref="TW12" ca="1" si="3136">IF(TM12&lt;&gt;"",VLOOKUP(TM12,ST4:TB40,9,FALSE),"")</f>
        <v/>
      </c>
      <c r="TX12" s="321" t="str">
        <f t="shared" ca="1" si="2783"/>
        <v/>
      </c>
      <c r="TY12" s="321" t="str">
        <f t="shared" ref="TY12" ca="1" si="3137">IF(TM12&lt;&gt;"",RANK(TX12,TX11:TX15),"")</f>
        <v/>
      </c>
      <c r="TZ12" s="321" t="str">
        <f t="shared" ref="TZ12" ca="1" si="3138">IF(TM12&lt;&gt;"",SUMPRODUCT((TX11:TX15=TX12)*(TS11:TS15&gt;TS12)),"")</f>
        <v/>
      </c>
      <c r="UA12" s="321" t="str">
        <f t="shared" ref="UA12" ca="1" si="3139">IF(TM12&lt;&gt;"",SUMPRODUCT((TX11:TX15=TX12)*(TS11:TS15=TS12)*(TQ11:TQ15&gt;TQ12)),"")</f>
        <v/>
      </c>
      <c r="UB12" s="321" t="str">
        <f t="shared" ref="UB12" ca="1" si="3140">IF(TM12&lt;&gt;"",SUMPRODUCT((TX11:TX15=TX12)*(TS11:TS15=TS12)*(TQ11:TQ15=TQ12)*(TU11:TU15&gt;TU12)),"")</f>
        <v/>
      </c>
      <c r="UC12" s="321" t="str">
        <f t="shared" ref="UC12" ca="1" si="3141">IF(TM12&lt;&gt;"",SUMPRODUCT((TX11:TX15=TX12)*(TS11:TS15=TS12)*(TQ11:TQ15=TQ12)*(TU11:TU15=TU12)*(TV11:TV15&gt;TV12)),"")</f>
        <v/>
      </c>
      <c r="UD12" s="321" t="str">
        <f t="shared" ref="UD12" ca="1" si="3142">IF(TM12&lt;&gt;"",SUMPRODUCT((TX11:TX15=TX12)*(TS11:TS15=TS12)*(TQ11:TQ15=TQ12)*(TU11:TU15=TU12)*(TV11:TV15=TV12)*(TW11:TW15&gt;TW12)),"")</f>
        <v/>
      </c>
      <c r="UE12" s="321" t="str">
        <f ca="1">IF(TM12&lt;&gt;"",IF(UE52&lt;&gt;"",IF(TL50=3,UE52,UE52+TL50),SUM(TY12:UD12)),"")</f>
        <v/>
      </c>
      <c r="UF12" s="321" t="str">
        <f t="shared" ref="UF12" ca="1" si="3143">IF(TM12&lt;&gt;"",INDEX(TM11:TM15,MATCH(2,UE11:UE15,0),0),"")</f>
        <v/>
      </c>
      <c r="UG12" s="321" t="str">
        <f t="shared" ref="UG12:UG14" ca="1" si="3144">IF(TI11&lt;&gt;"",TI11,"")</f>
        <v/>
      </c>
      <c r="UH12" s="321">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21">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21">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21">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21">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21">
        <f t="shared" ref="UM12:UM14" ca="1" si="3150">UK12-UL12+1000</f>
        <v>1000</v>
      </c>
      <c r="UN12" s="321" t="str">
        <f t="shared" ref="UN12:UN14" ca="1" si="3151">IF(UG12&lt;&gt;"",UH12*3+UI12*1,"")</f>
        <v/>
      </c>
      <c r="UO12" s="321" t="str">
        <f t="shared" ref="UO12" ca="1" si="3152">IF(UG12&lt;&gt;"",VLOOKUP(UG12,ST4:SZ40,7,FALSE),"")</f>
        <v/>
      </c>
      <c r="UP12" s="321" t="str">
        <f t="shared" ref="UP12" ca="1" si="3153">IF(UG12&lt;&gt;"",VLOOKUP(UG12,ST4:SZ40,5,FALSE),"")</f>
        <v/>
      </c>
      <c r="UQ12" s="321" t="str">
        <f t="shared" ref="UQ12" ca="1" si="3154">IF(UG12&lt;&gt;"",VLOOKUP(UG12,ST4:TB40,9,FALSE),"")</f>
        <v/>
      </c>
      <c r="UR12" s="321" t="str">
        <f t="shared" ref="UR12:UR14" ca="1" si="3155">UN12</f>
        <v/>
      </c>
      <c r="US12" s="321" t="str">
        <f t="shared" ref="US12" ca="1" si="3156">IF(UG12&lt;&gt;"",RANK(UR12,UR11:UR15),"")</f>
        <v/>
      </c>
      <c r="UT12" s="321" t="str">
        <f t="shared" ref="UT12" ca="1" si="3157">IF(UG12&lt;&gt;"",SUMPRODUCT((UR11:UR15=UR12)*(UM11:UM15&gt;UM12)),"")</f>
        <v/>
      </c>
      <c r="UU12" s="321" t="str">
        <f t="shared" ref="UU12" ca="1" si="3158">IF(UG12&lt;&gt;"",SUMPRODUCT((UR11:UR15=UR12)*(UM11:UM15=UM12)*(UK11:UK15&gt;UK12)),"")</f>
        <v/>
      </c>
      <c r="UV12" s="321" t="str">
        <f t="shared" ref="UV12" ca="1" si="3159">IF(UG12&lt;&gt;"",SUMPRODUCT((UR11:UR15=UR12)*(UM11:UM15=UM12)*(UK11:UK15=UK12)*(UO11:UO15&gt;UO12)),"")</f>
        <v/>
      </c>
      <c r="UW12" s="321" t="str">
        <f t="shared" ref="UW12" ca="1" si="3160">IF(UG12&lt;&gt;"",SUMPRODUCT((UR11:UR15=UR12)*(UM11:UM15=UM12)*(UK11:UK15=UK12)*(UO11:UO15=UO12)*(UP11:UP15&gt;UP12)),"")</f>
        <v/>
      </c>
      <c r="UX12" s="321" t="str">
        <f t="shared" ref="UX12" ca="1" si="3161">IF(UG12&lt;&gt;"",SUMPRODUCT((UR11:UR15=UR12)*(UM11:UM15=UM12)*(UK11:UK15=UK12)*(UO11:UO15=UO12)*(UP11:UP15=UP12)*(UQ11:UQ15&gt;UQ12)),"")</f>
        <v/>
      </c>
      <c r="UY12" s="321" t="str">
        <f ca="1">IF(UG12&lt;&gt;"",IF(UY52&lt;&gt;"",IF(UF50=3,UY52,UY52+UF50),SUM(US12:UX12)+1),"")</f>
        <v/>
      </c>
      <c r="UZ12" s="321" t="str">
        <f t="shared" ref="UZ12" ca="1" si="3162">IF(UG12&lt;&gt;"",INDEX(UG12:UG15,MATCH(2,UY12:UY15,0),0),"")</f>
        <v/>
      </c>
      <c r="VA12" s="321"/>
      <c r="VB12" s="321"/>
      <c r="VC12" s="321"/>
      <c r="VD12" s="321"/>
      <c r="VE12" s="321"/>
      <c r="VF12" s="321"/>
      <c r="VG12" s="321"/>
      <c r="VH12" s="321"/>
      <c r="VI12" s="321"/>
      <c r="VJ12" s="321"/>
      <c r="VK12" s="321"/>
      <c r="VL12" s="321"/>
      <c r="VM12" s="321"/>
      <c r="VN12" s="321"/>
      <c r="VO12" s="321"/>
      <c r="VP12" s="321"/>
      <c r="VQ12" s="321"/>
      <c r="VR12" s="321"/>
      <c r="VS12" s="321"/>
      <c r="VT12" s="321"/>
      <c r="VU12" s="321"/>
      <c r="VV12" s="321"/>
      <c r="VW12" s="321"/>
      <c r="VX12" s="321"/>
      <c r="VY12" s="321"/>
      <c r="VZ12" s="321"/>
      <c r="WA12" s="321"/>
      <c r="WB12" s="321"/>
      <c r="WC12" s="321"/>
      <c r="WD12" s="321"/>
      <c r="WE12" s="321"/>
      <c r="WF12" s="321"/>
      <c r="WG12" s="321"/>
      <c r="WH12" s="321"/>
      <c r="WI12" s="321"/>
      <c r="WJ12" s="321"/>
      <c r="WK12" s="321"/>
      <c r="WL12" s="321"/>
      <c r="WM12" s="321"/>
      <c r="WN12" s="321"/>
      <c r="WO12" s="321" t="str">
        <f t="shared" ref="WO12" ca="1" si="3163">IF(UZ12&lt;&gt;"",UZ12,IF(UF12&lt;&gt;"",UF12,TF12))</f>
        <v>Croatia</v>
      </c>
      <c r="WP12" s="321">
        <v>2</v>
      </c>
      <c r="WQ12" s="321">
        <v>10</v>
      </c>
      <c r="WR12" s="321" t="str">
        <f t="shared" si="34"/>
        <v>Romania</v>
      </c>
      <c r="WS12" s="324">
        <f ca="1">IF(OFFSET('Player Game Board'!P19,0,WS1)&lt;&gt;"",OFFSET('Player Game Board'!P19,0,WS1),0)</f>
        <v>1</v>
      </c>
      <c r="WT12" s="324">
        <f ca="1">IF(OFFSET('Player Game Board'!Q19,0,WS1)&lt;&gt;"",OFFSET('Player Game Board'!Q19,0,WS1),0)</f>
        <v>1</v>
      </c>
      <c r="WU12" s="321" t="str">
        <f t="shared" si="35"/>
        <v>Ukraine</v>
      </c>
      <c r="WV12" s="321" t="str">
        <f ca="1">IF(AND(OFFSET('Player Game Board'!P19,0,WS1)&lt;&gt;"",OFFSET('Player Game Board'!Q19,0,WS1)&lt;&gt;""),IF(WS12&gt;WT12,"W",IF(WS12=WT12,"D","L")),"")</f>
        <v>D</v>
      </c>
      <c r="WW12" s="321" t="str">
        <f t="shared" ca="1" si="36"/>
        <v>D</v>
      </c>
      <c r="WX12" s="321"/>
      <c r="WY12" s="321"/>
      <c r="WZ12" s="325" t="s">
        <v>48</v>
      </c>
      <c r="XA12" s="325"/>
      <c r="XB12" s="325"/>
      <c r="XC12" s="325"/>
      <c r="XD12" s="326" t="s">
        <v>45</v>
      </c>
      <c r="XE12" s="326" t="s">
        <v>46</v>
      </c>
      <c r="XF12" s="326" t="s">
        <v>166</v>
      </c>
      <c r="XG12" s="326" t="s">
        <v>167</v>
      </c>
      <c r="XH12" s="327"/>
      <c r="XI12" s="326" t="str">
        <f t="shared" ref="XI12" ca="1" si="3164">INDEX(XN3:XN8,MATCH(1,XM3:XM8,0),0)</f>
        <v>B</v>
      </c>
      <c r="XJ12" s="328" t="str">
        <f t="shared" ref="XJ12" ca="1" si="3165">INDEX(XN3:XN8,MATCH(2,XM3:XM8,0),0)</f>
        <v>F</v>
      </c>
      <c r="XK12" s="328" t="str">
        <f t="shared" ref="XK12" ca="1" si="3166">INDEX(XN3:XN8,MATCH(3,XM3:XM8,0),0)</f>
        <v>C</v>
      </c>
      <c r="XL12" s="328" t="str">
        <f t="shared" ref="XL12" ca="1" si="3167">INDEX(XN3:XN8,MATCH(4,XM3:XM8,0),0)</f>
        <v>D</v>
      </c>
      <c r="XM12" s="328"/>
      <c r="XN12" s="327"/>
      <c r="XO12" s="327"/>
      <c r="XP12" s="327"/>
      <c r="XQ12" s="321">
        <f t="shared" ref="XQ12" ca="1" si="3168">VLOOKUP(XR12,ABM11:ABN15,2,FALSE)</f>
        <v>4</v>
      </c>
      <c r="XR12" s="321" t="str">
        <f t="shared" si="2793"/>
        <v>Albania</v>
      </c>
      <c r="XS12" s="321">
        <f t="shared" ref="XS12" ca="1" si="3169">SUMPRODUCT((ABP3:ABP42=XR12)*(ABT3:ABT42="W"))+SUMPRODUCT((ABS3:ABS42=XR12)*(ABU3:ABU42="W"))</f>
        <v>0</v>
      </c>
      <c r="XT12" s="321">
        <f t="shared" ref="XT12" ca="1" si="3170">SUMPRODUCT((ABP3:ABP42=XR12)*(ABT3:ABT42="D"))+SUMPRODUCT((ABS3:ABS42=XR12)*(ABU3:ABU42="D"))</f>
        <v>0</v>
      </c>
      <c r="XU12" s="321">
        <f t="shared" ref="XU12" ca="1" si="3171">SUMPRODUCT((ABP3:ABP42=XR12)*(ABT3:ABT42="L"))+SUMPRODUCT((ABS3:ABS42=XR12)*(ABU3:ABU42="L"))</f>
        <v>3</v>
      </c>
      <c r="XV12" s="321">
        <f t="shared" ref="XV12" ca="1" si="3172">SUMIF(ABP3:ABP60,XR12,ABQ3:ABQ60)+SUMIF(ABS3:ABS60,XR12,ABR3:ABR60)</f>
        <v>1</v>
      </c>
      <c r="XW12" s="321">
        <f t="shared" ref="XW12" ca="1" si="3173">SUMIF(ABS3:ABS60,XR12,ABQ3:ABQ60)+SUMIF(ABP3:ABP60,XR12,ABR3:ABR60)</f>
        <v>7</v>
      </c>
      <c r="XX12" s="321">
        <f t="shared" ca="1" si="2799"/>
        <v>994</v>
      </c>
      <c r="XY12" s="321">
        <f t="shared" ca="1" si="2800"/>
        <v>0</v>
      </c>
      <c r="XZ12" s="321">
        <f t="shared" si="750"/>
        <v>44</v>
      </c>
      <c r="YA12" s="321">
        <f t="shared" ref="YA12" ca="1" si="3174">IF(COUNTIF(XY11:XY15,4)&lt;&gt;4,RANK(XY12,XY11:XY15),XY52)</f>
        <v>4</v>
      </c>
      <c r="YB12" s="321"/>
      <c r="YC12" s="321">
        <f t="shared" ref="YC12" ca="1" si="3175">SUMPRODUCT((YA11:YA14=YA12)*(XZ11:XZ14&lt;XZ12))+YA12</f>
        <v>4</v>
      </c>
      <c r="YD12" s="321" t="str">
        <f t="shared" ref="YD12" ca="1" si="3176">INDEX(XR11:XR15,MATCH(2,YC11:YC15,0),0)</f>
        <v>Italy</v>
      </c>
      <c r="YE12" s="321">
        <f t="shared" ref="YE12" ca="1" si="3177">INDEX(YA11:YA15,MATCH(YD12,XR11:XR15,0),0)</f>
        <v>2</v>
      </c>
      <c r="YF12" s="321" t="str">
        <f t="shared" ref="YF12" ca="1" si="3178">IF(YF11&lt;&gt;"",YD12,"")</f>
        <v/>
      </c>
      <c r="YG12" s="321" t="str">
        <f t="shared" ref="YG12" ca="1" si="3179">IF(YG11&lt;&gt;"",YD13,"")</f>
        <v>Spain</v>
      </c>
      <c r="YH12" s="321" t="str">
        <f t="shared" ref="YH12" ca="1" si="3180">IF(YH11&lt;&gt;"",YD14,"")</f>
        <v/>
      </c>
      <c r="YI12" s="321" t="str">
        <f t="shared" ref="YI12" si="3181">IF(YI11&lt;&gt;"",YD15,"")</f>
        <v/>
      </c>
      <c r="YJ12" s="321"/>
      <c r="YK12" s="321" t="str">
        <f t="shared" ca="1" si="2809"/>
        <v/>
      </c>
      <c r="YL12" s="321">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21">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21">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21">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21">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21">
        <f t="shared" ca="1" si="2815"/>
        <v>1000</v>
      </c>
      <c r="YR12" s="321" t="str">
        <f t="shared" ca="1" si="2816"/>
        <v/>
      </c>
      <c r="YS12" s="321" t="str">
        <f t="shared" ref="YS12" ca="1" si="3187">IF(YK12&lt;&gt;"",VLOOKUP(YK12,XR4:XX40,7,FALSE),"")</f>
        <v/>
      </c>
      <c r="YT12" s="321" t="str">
        <f t="shared" ref="YT12" ca="1" si="3188">IF(YK12&lt;&gt;"",VLOOKUP(YK12,XR4:XX40,5,FALSE),"")</f>
        <v/>
      </c>
      <c r="YU12" s="321" t="str">
        <f t="shared" ref="YU12" ca="1" si="3189">IF(YK12&lt;&gt;"",VLOOKUP(YK12,XR4:XZ40,9,FALSE),"")</f>
        <v/>
      </c>
      <c r="YV12" s="321" t="str">
        <f t="shared" ca="1" si="2820"/>
        <v/>
      </c>
      <c r="YW12" s="321" t="str">
        <f t="shared" ref="YW12" ca="1" si="3190">IF(YK12&lt;&gt;"",RANK(YV12,YV11:YV15),"")</f>
        <v/>
      </c>
      <c r="YX12" s="321" t="str">
        <f t="shared" ref="YX12" ca="1" si="3191">IF(YK12&lt;&gt;"",SUMPRODUCT((YV11:YV15=YV12)*(YQ11:YQ15&gt;YQ12)),"")</f>
        <v/>
      </c>
      <c r="YY12" s="321" t="str">
        <f t="shared" ref="YY12" ca="1" si="3192">IF(YK12&lt;&gt;"",SUMPRODUCT((YV11:YV15=YV12)*(YQ11:YQ15=YQ12)*(YO11:YO15&gt;YO12)),"")</f>
        <v/>
      </c>
      <c r="YZ12" s="321" t="str">
        <f t="shared" ref="YZ12" ca="1" si="3193">IF(YK12&lt;&gt;"",SUMPRODUCT((YV11:YV15=YV12)*(YQ11:YQ15=YQ12)*(YO11:YO15=YO12)*(YS11:YS15&gt;YS12)),"")</f>
        <v/>
      </c>
      <c r="ZA12" s="321" t="str">
        <f t="shared" ref="ZA12" ca="1" si="3194">IF(YK12&lt;&gt;"",SUMPRODUCT((YV11:YV15=YV12)*(YQ11:YQ15=YQ12)*(YO11:YO15=YO12)*(YS11:YS15=YS12)*(YT11:YT15&gt;YT12)),"")</f>
        <v/>
      </c>
      <c r="ZB12" s="321" t="str">
        <f t="shared" ref="ZB12" ca="1" si="3195">IF(YK12&lt;&gt;"",SUMPRODUCT((YV11:YV15=YV12)*(YQ11:YQ15=YQ12)*(YO11:YO15=YO12)*(YS11:YS15=YS12)*(YT11:YT15=YT12)*(YU11:YU15&gt;YU12)),"")</f>
        <v/>
      </c>
      <c r="ZC12" s="321" t="str">
        <f ca="1">IF(YK12&lt;&gt;"",IF(ZC52&lt;&gt;"",IF(YJ50=3,ZC52,ZC52+YJ50),SUM(YW12:ZB12)),"")</f>
        <v/>
      </c>
      <c r="ZD12" s="321" t="str">
        <f t="shared" ref="ZD12" ca="1" si="3196">IF(YK12&lt;&gt;"",INDEX(YK11:YK15,MATCH(2,ZC11:ZC15,0),0),"")</f>
        <v/>
      </c>
      <c r="ZE12" s="321" t="str">
        <f t="shared" ref="ZE12:ZE14" ca="1" si="3197">IF(YG11&lt;&gt;"",YG11,"")</f>
        <v>Italy</v>
      </c>
      <c r="ZF12" s="321">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21">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21">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21">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21">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21">
        <f t="shared" ref="ZK12:ZK14" ca="1" si="3203">ZI12-ZJ12+1000</f>
        <v>1000</v>
      </c>
      <c r="ZL12" s="321">
        <f t="shared" ref="ZL12:ZL14" ca="1" si="3204">IF(ZE12&lt;&gt;"",ZF12*3+ZG12*1,"")</f>
        <v>1</v>
      </c>
      <c r="ZM12" s="321">
        <f t="shared" ref="ZM12" ca="1" si="3205">IF(ZE12&lt;&gt;"",VLOOKUP(ZE12,XR4:XX40,7,FALSE),"")</f>
        <v>1001</v>
      </c>
      <c r="ZN12" s="321">
        <f t="shared" ref="ZN12" ca="1" si="3206">IF(ZE12&lt;&gt;"",VLOOKUP(ZE12,XR4:XX40,5,FALSE),"")</f>
        <v>4</v>
      </c>
      <c r="ZO12" s="321">
        <f t="shared" ref="ZO12" ca="1" si="3207">IF(ZE12&lt;&gt;"",VLOOKUP(ZE12,XR4:XZ40,9,FALSE),"")</f>
        <v>36</v>
      </c>
      <c r="ZP12" s="321">
        <f t="shared" ref="ZP12:ZP14" ca="1" si="3208">ZL12</f>
        <v>1</v>
      </c>
      <c r="ZQ12" s="321">
        <f t="shared" ref="ZQ12" ca="1" si="3209">IF(ZE12&lt;&gt;"",RANK(ZP12,ZP11:ZP15),"")</f>
        <v>1</v>
      </c>
      <c r="ZR12" s="321">
        <f t="shared" ref="ZR12" ca="1" si="3210">IF(ZE12&lt;&gt;"",SUMPRODUCT((ZP11:ZP15=ZP12)*(ZK11:ZK15&gt;ZK12)),"")</f>
        <v>0</v>
      </c>
      <c r="ZS12" s="321">
        <f t="shared" ref="ZS12" ca="1" si="3211">IF(ZE12&lt;&gt;"",SUMPRODUCT((ZP11:ZP15=ZP12)*(ZK11:ZK15=ZK12)*(ZI11:ZI15&gt;ZI12)),"")</f>
        <v>0</v>
      </c>
      <c r="ZT12" s="321">
        <f t="shared" ref="ZT12" ca="1" si="3212">IF(ZE12&lt;&gt;"",SUMPRODUCT((ZP11:ZP15=ZP12)*(ZK11:ZK15=ZK12)*(ZI11:ZI15=ZI12)*(ZM11:ZM15&gt;ZM12)),"")</f>
        <v>0</v>
      </c>
      <c r="ZU12" s="321">
        <f t="shared" ref="ZU12" ca="1" si="3213">IF(ZE12&lt;&gt;"",SUMPRODUCT((ZP11:ZP15=ZP12)*(ZK11:ZK15=ZK12)*(ZI11:ZI15=ZI12)*(ZM11:ZM15=ZM12)*(ZN11:ZN15&gt;ZN12)),"")</f>
        <v>0</v>
      </c>
      <c r="ZV12" s="321">
        <f t="shared" ref="ZV12" ca="1" si="3214">IF(ZE12&lt;&gt;"",SUMPRODUCT((ZP11:ZP15=ZP12)*(ZK11:ZK15=ZK12)*(ZI11:ZI15=ZI12)*(ZM11:ZM15=ZM12)*(ZN11:ZN15=ZN12)*(ZO11:ZO15&gt;ZO12)),"")</f>
        <v>1</v>
      </c>
      <c r="ZW12" s="321">
        <f ca="1">IF(ZE12&lt;&gt;"",IF(ZW52&lt;&gt;"",IF(ZD50=3,ZW52,ZW52+ZD50),SUM(ZQ12:ZV12)+1),"")</f>
        <v>3</v>
      </c>
      <c r="ZX12" s="321" t="str">
        <f t="shared" ref="ZX12" ca="1" si="3215">IF(ZE12&lt;&gt;"",INDEX(ZE12:ZE15,MATCH(2,ZW12:ZW15,0),0),"")</f>
        <v>Spain</v>
      </c>
      <c r="ZY12" s="321"/>
      <c r="ZZ12" s="321"/>
      <c r="AAA12" s="321"/>
      <c r="AAB12" s="321"/>
      <c r="AAC12" s="321"/>
      <c r="AAD12" s="321"/>
      <c r="AAE12" s="321"/>
      <c r="AAF12" s="321"/>
      <c r="AAG12" s="321"/>
      <c r="AAH12" s="321"/>
      <c r="AAI12" s="321"/>
      <c r="AAJ12" s="321"/>
      <c r="AAK12" s="321"/>
      <c r="AAL12" s="321"/>
      <c r="AAM12" s="321"/>
      <c r="AAN12" s="321"/>
      <c r="AAO12" s="321"/>
      <c r="AAP12" s="321"/>
      <c r="AAQ12" s="321"/>
      <c r="AAR12" s="321"/>
      <c r="AAS12" s="321"/>
      <c r="AAT12" s="321"/>
      <c r="AAU12" s="321"/>
      <c r="AAV12" s="321"/>
      <c r="AAW12" s="321"/>
      <c r="AAX12" s="321"/>
      <c r="AAY12" s="321"/>
      <c r="AAZ12" s="321"/>
      <c r="ABA12" s="321"/>
      <c r="ABB12" s="321"/>
      <c r="ABC12" s="321"/>
      <c r="ABD12" s="321"/>
      <c r="ABE12" s="321"/>
      <c r="ABF12" s="321"/>
      <c r="ABG12" s="321"/>
      <c r="ABH12" s="321"/>
      <c r="ABI12" s="321"/>
      <c r="ABJ12" s="321"/>
      <c r="ABK12" s="321"/>
      <c r="ABL12" s="321"/>
      <c r="ABM12" s="321" t="str">
        <f t="shared" ref="ABM12" ca="1" si="3216">IF(ZX12&lt;&gt;"",ZX12,IF(ZD12&lt;&gt;"",ZD12,YD12))</f>
        <v>Spain</v>
      </c>
      <c r="ABN12" s="321">
        <v>2</v>
      </c>
      <c r="ABO12" s="321">
        <v>10</v>
      </c>
      <c r="ABP12" s="321" t="str">
        <f t="shared" si="50"/>
        <v>Romania</v>
      </c>
      <c r="ABQ12" s="324">
        <f ca="1">IF(OFFSET('Player Game Board'!P19,0,ABQ1)&lt;&gt;"",OFFSET('Player Game Board'!P19,0,ABQ1),0)</f>
        <v>0</v>
      </c>
      <c r="ABR12" s="324">
        <f ca="1">IF(OFFSET('Player Game Board'!Q19,0,ABQ1)&lt;&gt;"",OFFSET('Player Game Board'!Q19,0,ABQ1),0)</f>
        <v>1</v>
      </c>
      <c r="ABS12" s="321" t="str">
        <f t="shared" si="51"/>
        <v>Ukraine</v>
      </c>
      <c r="ABT12" s="321" t="str">
        <f ca="1">IF(AND(OFFSET('Player Game Board'!P19,0,ABQ1)&lt;&gt;"",OFFSET('Player Game Board'!Q19,0,ABQ1)&lt;&gt;""),IF(ABQ12&gt;ABR12,"W",IF(ABQ12=ABR12,"D","L")),"")</f>
        <v>L</v>
      </c>
      <c r="ABU12" s="321" t="str">
        <f t="shared" ca="1" si="52"/>
        <v>W</v>
      </c>
      <c r="ABV12" s="321"/>
      <c r="ABW12" s="321"/>
      <c r="ABX12" s="325" t="s">
        <v>48</v>
      </c>
      <c r="ABY12" s="325"/>
      <c r="ABZ12" s="325"/>
      <c r="ACA12" s="325"/>
      <c r="ACB12" s="326" t="s">
        <v>45</v>
      </c>
      <c r="ACC12" s="326" t="s">
        <v>46</v>
      </c>
      <c r="ACD12" s="326" t="s">
        <v>166</v>
      </c>
      <c r="ACE12" s="326" t="s">
        <v>167</v>
      </c>
      <c r="ACF12" s="327"/>
      <c r="ACG12" s="326" t="str">
        <f t="shared" ref="ACG12" ca="1" si="3217">INDEX(ACL3:ACL8,MATCH(1,ACK3:ACK8,0),0)</f>
        <v>B</v>
      </c>
      <c r="ACH12" s="328" t="str">
        <f t="shared" ref="ACH12" ca="1" si="3218">INDEX(ACL3:ACL8,MATCH(2,ACK3:ACK8,0),0)</f>
        <v>F</v>
      </c>
      <c r="ACI12" s="328" t="str">
        <f t="shared" ref="ACI12" ca="1" si="3219">INDEX(ACL3:ACL8,MATCH(3,ACK3:ACK8,0),0)</f>
        <v>E</v>
      </c>
      <c r="ACJ12" s="328" t="str">
        <f t="shared" ref="ACJ12" ca="1" si="3220">INDEX(ACL3:ACL8,MATCH(4,ACK3:ACK8,0),0)</f>
        <v>D</v>
      </c>
      <c r="ACK12" s="328"/>
      <c r="ACL12" s="327"/>
      <c r="ACM12" s="327"/>
      <c r="ACN12" s="327"/>
      <c r="ACO12" s="321">
        <f t="shared" ref="ACO12" ca="1" si="3221">VLOOKUP(ACP12,AGK11:AGL15,2,FALSE)</f>
        <v>4</v>
      </c>
      <c r="ACP12" s="321" t="str">
        <f t="shared" si="2830"/>
        <v>Albania</v>
      </c>
      <c r="ACQ12" s="321">
        <f t="shared" ref="ACQ12" ca="1" si="3222">SUMPRODUCT((AGN3:AGN42=ACP12)*(AGR3:AGR42="W"))+SUMPRODUCT((AGQ3:AGQ42=ACP12)*(AGS3:AGS42="W"))</f>
        <v>0</v>
      </c>
      <c r="ACR12" s="321">
        <f t="shared" ref="ACR12" ca="1" si="3223">SUMPRODUCT((AGN3:AGN42=ACP12)*(AGR3:AGR42="D"))+SUMPRODUCT((AGQ3:AGQ42=ACP12)*(AGS3:AGS42="D"))</f>
        <v>0</v>
      </c>
      <c r="ACS12" s="321">
        <f t="shared" ref="ACS12" ca="1" si="3224">SUMPRODUCT((AGN3:AGN42=ACP12)*(AGR3:AGR42="L"))+SUMPRODUCT((AGQ3:AGQ42=ACP12)*(AGS3:AGS42="L"))</f>
        <v>3</v>
      </c>
      <c r="ACT12" s="321">
        <f t="shared" ref="ACT12" ca="1" si="3225">SUMIF(AGN3:AGN60,ACP12,AGO3:AGO60)+SUMIF(AGQ3:AGQ60,ACP12,AGP3:AGP60)</f>
        <v>0</v>
      </c>
      <c r="ACU12" s="321">
        <f t="shared" ref="ACU12" ca="1" si="3226">SUMIF(AGQ3:AGQ60,ACP12,AGO3:AGO60)+SUMIF(AGN3:AGN60,ACP12,AGP3:AGP60)</f>
        <v>6</v>
      </c>
      <c r="ACV12" s="321">
        <f t="shared" ca="1" si="2836"/>
        <v>994</v>
      </c>
      <c r="ACW12" s="321">
        <f t="shared" ca="1" si="2837"/>
        <v>0</v>
      </c>
      <c r="ACX12" s="321">
        <f t="shared" si="810"/>
        <v>44</v>
      </c>
      <c r="ACY12" s="321">
        <f t="shared" ref="ACY12" ca="1" si="3227">IF(COUNTIF(ACW11:ACW15,4)&lt;&gt;4,RANK(ACW12,ACW11:ACW15),ACW52)</f>
        <v>4</v>
      </c>
      <c r="ACZ12" s="321"/>
      <c r="ADA12" s="321">
        <f t="shared" ref="ADA12" ca="1" si="3228">SUMPRODUCT((ACY11:ACY14=ACY12)*(ACX11:ACX14&lt;ACX12))+ACY12</f>
        <v>4</v>
      </c>
      <c r="ADB12" s="321" t="str">
        <f t="shared" ref="ADB12" ca="1" si="3229">INDEX(ACP11:ACP15,MATCH(2,ADA11:ADA15,0),0)</f>
        <v>Spain</v>
      </c>
      <c r="ADC12" s="321">
        <f t="shared" ref="ADC12" ca="1" si="3230">INDEX(ACY11:ACY15,MATCH(ADB12,ACP11:ACP15,0),0)</f>
        <v>2</v>
      </c>
      <c r="ADD12" s="321" t="str">
        <f t="shared" ref="ADD12" ca="1" si="3231">IF(ADD11&lt;&gt;"",ADB12,"")</f>
        <v/>
      </c>
      <c r="ADE12" s="321" t="str">
        <f t="shared" ref="ADE12" ca="1" si="3232">IF(ADE11&lt;&gt;"",ADB13,"")</f>
        <v/>
      </c>
      <c r="ADF12" s="321" t="str">
        <f t="shared" ref="ADF12" ca="1" si="3233">IF(ADF11&lt;&gt;"",ADB14,"")</f>
        <v/>
      </c>
      <c r="ADG12" s="321" t="str">
        <f t="shared" ref="ADG12" si="3234">IF(ADG11&lt;&gt;"",ADB15,"")</f>
        <v/>
      </c>
      <c r="ADH12" s="321"/>
      <c r="ADI12" s="321" t="str">
        <f t="shared" ca="1" si="2846"/>
        <v/>
      </c>
      <c r="ADJ12" s="321">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21">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21">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21">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21">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21">
        <f t="shared" ca="1" si="2852"/>
        <v>1000</v>
      </c>
      <c r="ADP12" s="321" t="str">
        <f t="shared" ca="1" si="2853"/>
        <v/>
      </c>
      <c r="ADQ12" s="321" t="str">
        <f t="shared" ref="ADQ12" ca="1" si="3240">IF(ADI12&lt;&gt;"",VLOOKUP(ADI12,ACP4:ACV40,7,FALSE),"")</f>
        <v/>
      </c>
      <c r="ADR12" s="321" t="str">
        <f t="shared" ref="ADR12" ca="1" si="3241">IF(ADI12&lt;&gt;"",VLOOKUP(ADI12,ACP4:ACV40,5,FALSE),"")</f>
        <v/>
      </c>
      <c r="ADS12" s="321" t="str">
        <f t="shared" ref="ADS12" ca="1" si="3242">IF(ADI12&lt;&gt;"",VLOOKUP(ADI12,ACP4:ACX40,9,FALSE),"")</f>
        <v/>
      </c>
      <c r="ADT12" s="321" t="str">
        <f t="shared" ca="1" si="2857"/>
        <v/>
      </c>
      <c r="ADU12" s="321" t="str">
        <f t="shared" ref="ADU12" ca="1" si="3243">IF(ADI12&lt;&gt;"",RANK(ADT12,ADT11:ADT15),"")</f>
        <v/>
      </c>
      <c r="ADV12" s="321" t="str">
        <f t="shared" ref="ADV12" ca="1" si="3244">IF(ADI12&lt;&gt;"",SUMPRODUCT((ADT11:ADT15=ADT12)*(ADO11:ADO15&gt;ADO12)),"")</f>
        <v/>
      </c>
      <c r="ADW12" s="321" t="str">
        <f t="shared" ref="ADW12" ca="1" si="3245">IF(ADI12&lt;&gt;"",SUMPRODUCT((ADT11:ADT15=ADT12)*(ADO11:ADO15=ADO12)*(ADM11:ADM15&gt;ADM12)),"")</f>
        <v/>
      </c>
      <c r="ADX12" s="321" t="str">
        <f t="shared" ref="ADX12" ca="1" si="3246">IF(ADI12&lt;&gt;"",SUMPRODUCT((ADT11:ADT15=ADT12)*(ADO11:ADO15=ADO12)*(ADM11:ADM15=ADM12)*(ADQ11:ADQ15&gt;ADQ12)),"")</f>
        <v/>
      </c>
      <c r="ADY12" s="321" t="str">
        <f t="shared" ref="ADY12" ca="1" si="3247">IF(ADI12&lt;&gt;"",SUMPRODUCT((ADT11:ADT15=ADT12)*(ADO11:ADO15=ADO12)*(ADM11:ADM15=ADM12)*(ADQ11:ADQ15=ADQ12)*(ADR11:ADR15&gt;ADR12)),"")</f>
        <v/>
      </c>
      <c r="ADZ12" s="321" t="str">
        <f t="shared" ref="ADZ12" ca="1" si="3248">IF(ADI12&lt;&gt;"",SUMPRODUCT((ADT11:ADT15=ADT12)*(ADO11:ADO15=ADO12)*(ADM11:ADM15=ADM12)*(ADQ11:ADQ15=ADQ12)*(ADR11:ADR15=ADR12)*(ADS11:ADS15&gt;ADS12)),"")</f>
        <v/>
      </c>
      <c r="AEA12" s="321" t="str">
        <f ca="1">IF(ADI12&lt;&gt;"",IF(AEA52&lt;&gt;"",IF(ADH50=3,AEA52,AEA52+ADH50),SUM(ADU12:ADZ12)),"")</f>
        <v/>
      </c>
      <c r="AEB12" s="321" t="str">
        <f t="shared" ref="AEB12" ca="1" si="3249">IF(ADI12&lt;&gt;"",INDEX(ADI11:ADI15,MATCH(2,AEA11:AEA15,0),0),"")</f>
        <v/>
      </c>
      <c r="AEC12" s="321" t="str">
        <f t="shared" ref="AEC12:AEC14" ca="1" si="3250">IF(ADE11&lt;&gt;"",ADE11,"")</f>
        <v/>
      </c>
      <c r="AED12" s="321">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21">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21">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21">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21">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21">
        <f t="shared" ref="AEI12:AEI14" ca="1" si="3256">AEG12-AEH12+1000</f>
        <v>1000</v>
      </c>
      <c r="AEJ12" s="321" t="str">
        <f t="shared" ref="AEJ12:AEJ14" ca="1" si="3257">IF(AEC12&lt;&gt;"",AED12*3+AEE12*1,"")</f>
        <v/>
      </c>
      <c r="AEK12" s="321" t="str">
        <f t="shared" ref="AEK12" ca="1" si="3258">IF(AEC12&lt;&gt;"",VLOOKUP(AEC12,ACP4:ACV40,7,FALSE),"")</f>
        <v/>
      </c>
      <c r="AEL12" s="321" t="str">
        <f t="shared" ref="AEL12" ca="1" si="3259">IF(AEC12&lt;&gt;"",VLOOKUP(AEC12,ACP4:ACV40,5,FALSE),"")</f>
        <v/>
      </c>
      <c r="AEM12" s="321" t="str">
        <f t="shared" ref="AEM12" ca="1" si="3260">IF(AEC12&lt;&gt;"",VLOOKUP(AEC12,ACP4:ACX40,9,FALSE),"")</f>
        <v/>
      </c>
      <c r="AEN12" s="321" t="str">
        <f t="shared" ref="AEN12:AEN14" ca="1" si="3261">AEJ12</f>
        <v/>
      </c>
      <c r="AEO12" s="321" t="str">
        <f t="shared" ref="AEO12" ca="1" si="3262">IF(AEC12&lt;&gt;"",RANK(AEN12,AEN11:AEN15),"")</f>
        <v/>
      </c>
      <c r="AEP12" s="321" t="str">
        <f t="shared" ref="AEP12" ca="1" si="3263">IF(AEC12&lt;&gt;"",SUMPRODUCT((AEN11:AEN15=AEN12)*(AEI11:AEI15&gt;AEI12)),"")</f>
        <v/>
      </c>
      <c r="AEQ12" s="321" t="str">
        <f t="shared" ref="AEQ12" ca="1" si="3264">IF(AEC12&lt;&gt;"",SUMPRODUCT((AEN11:AEN15=AEN12)*(AEI11:AEI15=AEI12)*(AEG11:AEG15&gt;AEG12)),"")</f>
        <v/>
      </c>
      <c r="AER12" s="321" t="str">
        <f t="shared" ref="AER12" ca="1" si="3265">IF(AEC12&lt;&gt;"",SUMPRODUCT((AEN11:AEN15=AEN12)*(AEI11:AEI15=AEI12)*(AEG11:AEG15=AEG12)*(AEK11:AEK15&gt;AEK12)),"")</f>
        <v/>
      </c>
      <c r="AES12" s="321" t="str">
        <f t="shared" ref="AES12" ca="1" si="3266">IF(AEC12&lt;&gt;"",SUMPRODUCT((AEN11:AEN15=AEN12)*(AEI11:AEI15=AEI12)*(AEG11:AEG15=AEG12)*(AEK11:AEK15=AEK12)*(AEL11:AEL15&gt;AEL12)),"")</f>
        <v/>
      </c>
      <c r="AET12" s="321" t="str">
        <f t="shared" ref="AET12" ca="1" si="3267">IF(AEC12&lt;&gt;"",SUMPRODUCT((AEN11:AEN15=AEN12)*(AEI11:AEI15=AEI12)*(AEG11:AEG15=AEG12)*(AEK11:AEK15=AEK12)*(AEL11:AEL15=AEL12)*(AEM11:AEM15&gt;AEM12)),"")</f>
        <v/>
      </c>
      <c r="AEU12" s="321" t="str">
        <f ca="1">IF(AEC12&lt;&gt;"",IF(AEU52&lt;&gt;"",IF(AEB50=3,AEU52,AEU52+AEB50),SUM(AEO12:AET12)+1),"")</f>
        <v/>
      </c>
      <c r="AEV12" s="321" t="str">
        <f t="shared" ref="AEV12" ca="1" si="3268">IF(AEC12&lt;&gt;"",INDEX(AEC12:AEC15,MATCH(2,AEU12:AEU15,0),0),"")</f>
        <v/>
      </c>
      <c r="AEW12" s="321"/>
      <c r="AEX12" s="321"/>
      <c r="AEY12" s="321"/>
      <c r="AEZ12" s="321"/>
      <c r="AFA12" s="321"/>
      <c r="AFB12" s="321"/>
      <c r="AFC12" s="321"/>
      <c r="AFD12" s="321"/>
      <c r="AFE12" s="321"/>
      <c r="AFF12" s="321"/>
      <c r="AFG12" s="321"/>
      <c r="AFH12" s="321"/>
      <c r="AFI12" s="321"/>
      <c r="AFJ12" s="321"/>
      <c r="AFK12" s="321"/>
      <c r="AFL12" s="321"/>
      <c r="AFM12" s="321"/>
      <c r="AFN12" s="321"/>
      <c r="AFO12" s="321"/>
      <c r="AFP12" s="321"/>
      <c r="AFQ12" s="321"/>
      <c r="AFR12" s="321"/>
      <c r="AFS12" s="321"/>
      <c r="AFT12" s="321"/>
      <c r="AFU12" s="321"/>
      <c r="AFV12" s="321"/>
      <c r="AFW12" s="321"/>
      <c r="AFX12" s="321"/>
      <c r="AFY12" s="321"/>
      <c r="AFZ12" s="321"/>
      <c r="AGA12" s="321"/>
      <c r="AGB12" s="321"/>
      <c r="AGC12" s="321"/>
      <c r="AGD12" s="321"/>
      <c r="AGE12" s="321"/>
      <c r="AGF12" s="321"/>
      <c r="AGG12" s="321"/>
      <c r="AGH12" s="321"/>
      <c r="AGI12" s="321"/>
      <c r="AGJ12" s="321"/>
      <c r="AGK12" s="321" t="str">
        <f t="shared" ref="AGK12" ca="1" si="3269">IF(AEV12&lt;&gt;"",AEV12,IF(AEB12&lt;&gt;"",AEB12,ADB12))</f>
        <v>Spain</v>
      </c>
      <c r="AGL12" s="321">
        <v>2</v>
      </c>
      <c r="AGM12" s="321">
        <v>10</v>
      </c>
      <c r="AGN12" s="321" t="str">
        <f t="shared" si="66"/>
        <v>Romania</v>
      </c>
      <c r="AGO12" s="324">
        <f ca="1">IF(OFFSET('Player Game Board'!P19,0,AGO1)&lt;&gt;"",OFFSET('Player Game Board'!P19,0,AGO1),0)</f>
        <v>0</v>
      </c>
      <c r="AGP12" s="324">
        <f ca="1">IF(OFFSET('Player Game Board'!Q19,0,AGO1)&lt;&gt;"",OFFSET('Player Game Board'!Q19,0,AGO1),0)</f>
        <v>2</v>
      </c>
      <c r="AGQ12" s="321" t="str">
        <f t="shared" si="67"/>
        <v>Ukraine</v>
      </c>
      <c r="AGR12" s="321" t="str">
        <f ca="1">IF(AND(OFFSET('Player Game Board'!P19,0,AGO1)&lt;&gt;"",OFFSET('Player Game Board'!Q19,0,AGO1)&lt;&gt;""),IF(AGO12&gt;AGP12,"W",IF(AGO12=AGP12,"D","L")),"")</f>
        <v>L</v>
      </c>
      <c r="AGS12" s="321" t="str">
        <f t="shared" ca="1" si="68"/>
        <v>W</v>
      </c>
      <c r="AGT12" s="321"/>
      <c r="AGU12" s="321"/>
      <c r="AGV12" s="325" t="s">
        <v>48</v>
      </c>
      <c r="AGW12" s="325"/>
      <c r="AGX12" s="325"/>
      <c r="AGY12" s="325"/>
      <c r="AGZ12" s="326" t="s">
        <v>45</v>
      </c>
      <c r="AHA12" s="326" t="s">
        <v>46</v>
      </c>
      <c r="AHB12" s="326" t="s">
        <v>166</v>
      </c>
      <c r="AHC12" s="326" t="s">
        <v>167</v>
      </c>
      <c r="AHD12" s="327"/>
      <c r="AHE12" s="326" t="str">
        <f t="shared" ref="AHE12" ca="1" si="3270">INDEX(AHJ3:AHJ8,MATCH(1,AHI3:AHI8,0),0)</f>
        <v>B</v>
      </c>
      <c r="AHF12" s="328" t="str">
        <f t="shared" ref="AHF12" ca="1" si="3271">INDEX(AHJ3:AHJ8,MATCH(2,AHI3:AHI8,0),0)</f>
        <v>C</v>
      </c>
      <c r="AHG12" s="328" t="str">
        <f t="shared" ref="AHG12" ca="1" si="3272">INDEX(AHJ3:AHJ8,MATCH(3,AHI3:AHI8,0),0)</f>
        <v>D</v>
      </c>
      <c r="AHH12" s="328" t="str">
        <f t="shared" ref="AHH12" ca="1" si="3273">INDEX(AHJ3:AHJ8,MATCH(4,AHI3:AHI8,0),0)</f>
        <v>F</v>
      </c>
      <c r="AHI12" s="328"/>
      <c r="AHJ12" s="327"/>
      <c r="AHK12" s="327"/>
      <c r="AHL12" s="327"/>
      <c r="AHM12" s="321">
        <f t="shared" ref="AHM12" ca="1" si="3274">VLOOKUP(AHN12,ALI11:ALJ15,2,FALSE)</f>
        <v>4</v>
      </c>
      <c r="AHN12" s="321" t="str">
        <f t="shared" si="2867"/>
        <v>Albania</v>
      </c>
      <c r="AHO12" s="321">
        <f t="shared" ref="AHO12" ca="1" si="3275">SUMPRODUCT((ALL3:ALL42=AHN12)*(ALP3:ALP42="W"))+SUMPRODUCT((ALO3:ALO42=AHN12)*(ALQ3:ALQ42="W"))</f>
        <v>0</v>
      </c>
      <c r="AHP12" s="321">
        <f t="shared" ref="AHP12" ca="1" si="3276">SUMPRODUCT((ALL3:ALL42=AHN12)*(ALP3:ALP42="D"))+SUMPRODUCT((ALO3:ALO42=AHN12)*(ALQ3:ALQ42="D"))</f>
        <v>0</v>
      </c>
      <c r="AHQ12" s="321">
        <f t="shared" ref="AHQ12" ca="1" si="3277">SUMPRODUCT((ALL3:ALL42=AHN12)*(ALP3:ALP42="L"))+SUMPRODUCT((ALO3:ALO42=AHN12)*(ALQ3:ALQ42="L"))</f>
        <v>3</v>
      </c>
      <c r="AHR12" s="321">
        <f t="shared" ref="AHR12" ca="1" si="3278">SUMIF(ALL3:ALL60,AHN12,ALM3:ALM60)+SUMIF(ALO3:ALO60,AHN12,ALN3:ALN60)</f>
        <v>1</v>
      </c>
      <c r="AHS12" s="321">
        <f t="shared" ref="AHS12" ca="1" si="3279">SUMIF(ALO3:ALO60,AHN12,ALM3:ALM60)+SUMIF(ALL3:ALL60,AHN12,ALN3:ALN60)</f>
        <v>7</v>
      </c>
      <c r="AHT12" s="321">
        <f t="shared" ca="1" si="2873"/>
        <v>994</v>
      </c>
      <c r="AHU12" s="321">
        <f t="shared" ca="1" si="2874"/>
        <v>0</v>
      </c>
      <c r="AHV12" s="321">
        <f t="shared" si="870"/>
        <v>44</v>
      </c>
      <c r="AHW12" s="321">
        <f t="shared" ref="AHW12" ca="1" si="3280">IF(COUNTIF(AHU11:AHU15,4)&lt;&gt;4,RANK(AHU12,AHU11:AHU15),AHU52)</f>
        <v>4</v>
      </c>
      <c r="AHX12" s="321"/>
      <c r="AHY12" s="321">
        <f t="shared" ref="AHY12" ca="1" si="3281">SUMPRODUCT((AHW11:AHW14=AHW12)*(AHV11:AHV14&lt;AHV12))+AHW12</f>
        <v>4</v>
      </c>
      <c r="AHZ12" s="321" t="str">
        <f t="shared" ref="AHZ12" ca="1" si="3282">INDEX(AHN11:AHN15,MATCH(2,AHY11:AHY15,0),0)</f>
        <v>Spain</v>
      </c>
      <c r="AIA12" s="321">
        <f t="shared" ref="AIA12" ca="1" si="3283">INDEX(AHW11:AHW15,MATCH(AHZ12,AHN11:AHN15,0),0)</f>
        <v>1</v>
      </c>
      <c r="AIB12" s="321" t="str">
        <f t="shared" ref="AIB12" ca="1" si="3284">IF(AIB11&lt;&gt;"",AHZ12,"")</f>
        <v>Spain</v>
      </c>
      <c r="AIC12" s="321" t="str">
        <f t="shared" ref="AIC12" ca="1" si="3285">IF(AIC11&lt;&gt;"",AHZ13,"")</f>
        <v/>
      </c>
      <c r="AID12" s="321" t="str">
        <f t="shared" ref="AID12" ca="1" si="3286">IF(AID11&lt;&gt;"",AHZ14,"")</f>
        <v/>
      </c>
      <c r="AIE12" s="321" t="str">
        <f t="shared" ref="AIE12" si="3287">IF(AIE11&lt;&gt;"",AHZ15,"")</f>
        <v/>
      </c>
      <c r="AIF12" s="321"/>
      <c r="AIG12" s="321" t="str">
        <f t="shared" ca="1" si="2883"/>
        <v>Spain</v>
      </c>
      <c r="AIH12" s="321">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21">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21">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21">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21">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21">
        <f t="shared" ca="1" si="2889"/>
        <v>1000</v>
      </c>
      <c r="AIN12" s="321">
        <f t="shared" ca="1" si="2890"/>
        <v>1</v>
      </c>
      <c r="AIO12" s="321">
        <f t="shared" ref="AIO12" ca="1" si="3293">IF(AIG12&lt;&gt;"",VLOOKUP(AIG12,AHN4:AHT40,7,FALSE),"")</f>
        <v>1003</v>
      </c>
      <c r="AIP12" s="321">
        <f t="shared" ref="AIP12" ca="1" si="3294">IF(AIG12&lt;&gt;"",VLOOKUP(AIG12,AHN4:AHT40,5,FALSE),"")</f>
        <v>6</v>
      </c>
      <c r="AIQ12" s="321">
        <f t="shared" ref="AIQ12" ca="1" si="3295">IF(AIG12&lt;&gt;"",VLOOKUP(AIG12,AHN4:AHV40,9,FALSE),"")</f>
        <v>51</v>
      </c>
      <c r="AIR12" s="321">
        <f t="shared" ca="1" si="2894"/>
        <v>1</v>
      </c>
      <c r="AIS12" s="321">
        <f t="shared" ref="AIS12" ca="1" si="3296">IF(AIG12&lt;&gt;"",RANK(AIR12,AIR11:AIR15),"")</f>
        <v>1</v>
      </c>
      <c r="AIT12" s="321">
        <f t="shared" ref="AIT12" ca="1" si="3297">IF(AIG12&lt;&gt;"",SUMPRODUCT((AIR11:AIR15=AIR12)*(AIM11:AIM15&gt;AIM12)),"")</f>
        <v>0</v>
      </c>
      <c r="AIU12" s="321">
        <f t="shared" ref="AIU12" ca="1" si="3298">IF(AIG12&lt;&gt;"",SUMPRODUCT((AIR11:AIR15=AIR12)*(AIM11:AIM15=AIM12)*(AIK11:AIK15&gt;AIK12)),"")</f>
        <v>0</v>
      </c>
      <c r="AIV12" s="321">
        <f t="shared" ref="AIV12" ca="1" si="3299">IF(AIG12&lt;&gt;"",SUMPRODUCT((AIR11:AIR15=AIR12)*(AIM11:AIM15=AIM12)*(AIK11:AIK15=AIK12)*(AIO11:AIO15&gt;AIO12)),"")</f>
        <v>1</v>
      </c>
      <c r="AIW12" s="321">
        <f t="shared" ref="AIW12" ca="1" si="3300">IF(AIG12&lt;&gt;"",SUMPRODUCT((AIR11:AIR15=AIR12)*(AIM11:AIM15=AIM12)*(AIK11:AIK15=AIK12)*(AIO11:AIO15=AIO12)*(AIP11:AIP15&gt;AIP12)),"")</f>
        <v>0</v>
      </c>
      <c r="AIX12" s="321">
        <f t="shared" ref="AIX12" ca="1" si="3301">IF(AIG12&lt;&gt;"",SUMPRODUCT((AIR11:AIR15=AIR12)*(AIM11:AIM15=AIM12)*(AIK11:AIK15=AIK12)*(AIO11:AIO15=AIO12)*(AIP11:AIP15=AIP12)*(AIQ11:AIQ15&gt;AIQ12)),"")</f>
        <v>0</v>
      </c>
      <c r="AIY12" s="321">
        <f ca="1">IF(AIG12&lt;&gt;"",IF(AIY52&lt;&gt;"",IF(AIF50=3,AIY52,AIY52+AIF50),SUM(AIS12:AIX12)),"")</f>
        <v>2</v>
      </c>
      <c r="AIZ12" s="321" t="str">
        <f t="shared" ref="AIZ12" ca="1" si="3302">IF(AIG12&lt;&gt;"",INDEX(AIG11:AIG15,MATCH(2,AIY11:AIY15,0),0),"")</f>
        <v>Spain</v>
      </c>
      <c r="AJA12" s="321" t="str">
        <f t="shared" ref="AJA12:AJA14" ca="1" si="3303">IF(AIC11&lt;&gt;"",AIC11,"")</f>
        <v/>
      </c>
      <c r="AJB12" s="321">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21">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21">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21">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21">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21">
        <f t="shared" ref="AJG12:AJG14" ca="1" si="3309">AJE12-AJF12+1000</f>
        <v>1000</v>
      </c>
      <c r="AJH12" s="321" t="str">
        <f t="shared" ref="AJH12:AJH14" ca="1" si="3310">IF(AJA12&lt;&gt;"",AJB12*3+AJC12*1,"")</f>
        <v/>
      </c>
      <c r="AJI12" s="321" t="str">
        <f t="shared" ref="AJI12" ca="1" si="3311">IF(AJA12&lt;&gt;"",VLOOKUP(AJA12,AHN4:AHT40,7,FALSE),"")</f>
        <v/>
      </c>
      <c r="AJJ12" s="321" t="str">
        <f t="shared" ref="AJJ12" ca="1" si="3312">IF(AJA12&lt;&gt;"",VLOOKUP(AJA12,AHN4:AHT40,5,FALSE),"")</f>
        <v/>
      </c>
      <c r="AJK12" s="321" t="str">
        <f t="shared" ref="AJK12" ca="1" si="3313">IF(AJA12&lt;&gt;"",VLOOKUP(AJA12,AHN4:AHV40,9,FALSE),"")</f>
        <v/>
      </c>
      <c r="AJL12" s="321" t="str">
        <f t="shared" ref="AJL12:AJL14" ca="1" si="3314">AJH12</f>
        <v/>
      </c>
      <c r="AJM12" s="321" t="str">
        <f t="shared" ref="AJM12" ca="1" si="3315">IF(AJA12&lt;&gt;"",RANK(AJL12,AJL11:AJL15),"")</f>
        <v/>
      </c>
      <c r="AJN12" s="321" t="str">
        <f t="shared" ref="AJN12" ca="1" si="3316">IF(AJA12&lt;&gt;"",SUMPRODUCT((AJL11:AJL15=AJL12)*(AJG11:AJG15&gt;AJG12)),"")</f>
        <v/>
      </c>
      <c r="AJO12" s="321" t="str">
        <f t="shared" ref="AJO12" ca="1" si="3317">IF(AJA12&lt;&gt;"",SUMPRODUCT((AJL11:AJL15=AJL12)*(AJG11:AJG15=AJG12)*(AJE11:AJE15&gt;AJE12)),"")</f>
        <v/>
      </c>
      <c r="AJP12" s="321" t="str">
        <f t="shared" ref="AJP12" ca="1" si="3318">IF(AJA12&lt;&gt;"",SUMPRODUCT((AJL11:AJL15=AJL12)*(AJG11:AJG15=AJG12)*(AJE11:AJE15=AJE12)*(AJI11:AJI15&gt;AJI12)),"")</f>
        <v/>
      </c>
      <c r="AJQ12" s="321" t="str">
        <f t="shared" ref="AJQ12" ca="1" si="3319">IF(AJA12&lt;&gt;"",SUMPRODUCT((AJL11:AJL15=AJL12)*(AJG11:AJG15=AJG12)*(AJE11:AJE15=AJE12)*(AJI11:AJI15=AJI12)*(AJJ11:AJJ15&gt;AJJ12)),"")</f>
        <v/>
      </c>
      <c r="AJR12" s="321" t="str">
        <f t="shared" ref="AJR12" ca="1" si="3320">IF(AJA12&lt;&gt;"",SUMPRODUCT((AJL11:AJL15=AJL12)*(AJG11:AJG15=AJG12)*(AJE11:AJE15=AJE12)*(AJI11:AJI15=AJI12)*(AJJ11:AJJ15=AJJ12)*(AJK11:AJK15&gt;AJK12)),"")</f>
        <v/>
      </c>
      <c r="AJS12" s="321" t="str">
        <f ca="1">IF(AJA12&lt;&gt;"",IF(AJS52&lt;&gt;"",IF(AIZ50=3,AJS52,AJS52+AIZ50),SUM(AJM12:AJR12)+1),"")</f>
        <v/>
      </c>
      <c r="AJT12" s="321" t="str">
        <f t="shared" ref="AJT12" ca="1" si="3321">IF(AJA12&lt;&gt;"",INDEX(AJA12:AJA15,MATCH(2,AJS12:AJS15,0),0),"")</f>
        <v/>
      </c>
      <c r="AJU12" s="321"/>
      <c r="AJV12" s="321"/>
      <c r="AJW12" s="321"/>
      <c r="AJX12" s="321"/>
      <c r="AJY12" s="321"/>
      <c r="AJZ12" s="321"/>
      <c r="AKA12" s="321"/>
      <c r="AKB12" s="321"/>
      <c r="AKC12" s="321"/>
      <c r="AKD12" s="321"/>
      <c r="AKE12" s="321"/>
      <c r="AKF12" s="321"/>
      <c r="AKG12" s="321"/>
      <c r="AKH12" s="321"/>
      <c r="AKI12" s="321"/>
      <c r="AKJ12" s="321"/>
      <c r="AKK12" s="321"/>
      <c r="AKL12" s="321"/>
      <c r="AKM12" s="321"/>
      <c r="AKN12" s="321"/>
      <c r="AKO12" s="321"/>
      <c r="AKP12" s="321"/>
      <c r="AKQ12" s="321"/>
      <c r="AKR12" s="321"/>
      <c r="AKS12" s="321"/>
      <c r="AKT12" s="321"/>
      <c r="AKU12" s="321"/>
      <c r="AKV12" s="321"/>
      <c r="AKW12" s="321"/>
      <c r="AKX12" s="321"/>
      <c r="AKY12" s="321"/>
      <c r="AKZ12" s="321"/>
      <c r="ALA12" s="321"/>
      <c r="ALB12" s="321"/>
      <c r="ALC12" s="321"/>
      <c r="ALD12" s="321"/>
      <c r="ALE12" s="321"/>
      <c r="ALF12" s="321"/>
      <c r="ALG12" s="321"/>
      <c r="ALH12" s="321"/>
      <c r="ALI12" s="321" t="str">
        <f t="shared" ref="ALI12" ca="1" si="3322">IF(AJT12&lt;&gt;"",AJT12,IF(AIZ12&lt;&gt;"",AIZ12,AHZ12))</f>
        <v>Spain</v>
      </c>
      <c r="ALJ12" s="321">
        <v>2</v>
      </c>
      <c r="ALK12" s="321">
        <v>10</v>
      </c>
      <c r="ALL12" s="321" t="str">
        <f t="shared" si="82"/>
        <v>Romania</v>
      </c>
      <c r="ALM12" s="324">
        <f ca="1">IF(OFFSET('Player Game Board'!P19,0,ALM1)&lt;&gt;"",OFFSET('Player Game Board'!P19,0,ALM1),0)</f>
        <v>1</v>
      </c>
      <c r="ALN12" s="324">
        <f ca="1">IF(OFFSET('Player Game Board'!Q19,0,ALM1)&lt;&gt;"",OFFSET('Player Game Board'!Q19,0,ALM1),0)</f>
        <v>0</v>
      </c>
      <c r="ALO12" s="321" t="str">
        <f t="shared" si="83"/>
        <v>Ukraine</v>
      </c>
      <c r="ALP12" s="321" t="str">
        <f ca="1">IF(AND(OFFSET('Player Game Board'!P19,0,ALM1)&lt;&gt;"",OFFSET('Player Game Board'!Q19,0,ALM1)&lt;&gt;""),IF(ALM12&gt;ALN12,"W",IF(ALM12=ALN12,"D","L")),"")</f>
        <v>W</v>
      </c>
      <c r="ALQ12" s="321" t="str">
        <f t="shared" ca="1" si="84"/>
        <v>L</v>
      </c>
      <c r="ALR12" s="321"/>
      <c r="ALS12" s="321"/>
      <c r="ALT12" s="325" t="s">
        <v>48</v>
      </c>
      <c r="ALU12" s="325"/>
      <c r="ALV12" s="325"/>
      <c r="ALW12" s="325"/>
      <c r="ALX12" s="326" t="s">
        <v>45</v>
      </c>
      <c r="ALY12" s="326" t="s">
        <v>46</v>
      </c>
      <c r="ALZ12" s="326" t="s">
        <v>166</v>
      </c>
      <c r="AMA12" s="326" t="s">
        <v>167</v>
      </c>
      <c r="AMB12" s="327"/>
      <c r="AMC12" s="326" t="str">
        <f t="shared" ref="AMC12" ca="1" si="3323">INDEX(AMH3:AMH8,MATCH(1,AMG3:AMG8,0),0)</f>
        <v>E</v>
      </c>
      <c r="AMD12" s="328" t="str">
        <f t="shared" ref="AMD12" ca="1" si="3324">INDEX(AMH3:AMH8,MATCH(2,AMG3:AMG8,0),0)</f>
        <v>B</v>
      </c>
      <c r="AME12" s="328" t="str">
        <f t="shared" ref="AME12" ca="1" si="3325">INDEX(AMH3:AMH8,MATCH(3,AMG3:AMG8,0),0)</f>
        <v>D</v>
      </c>
      <c r="AMF12" s="328" t="str">
        <f t="shared" ref="AMF12" ca="1" si="3326">INDEX(AMH3:AMH8,MATCH(4,AMG3:AMG8,0),0)</f>
        <v>C</v>
      </c>
      <c r="AMG12" s="328"/>
      <c r="AMH12" s="327"/>
      <c r="AMI12" s="327"/>
      <c r="AMJ12" s="327"/>
      <c r="AMK12" s="321">
        <f t="shared" ref="AMK12" ca="1" si="3327">VLOOKUP(AML12,AQG11:AQH15,2,FALSE)</f>
        <v>4</v>
      </c>
      <c r="AML12" s="321" t="str">
        <f t="shared" si="2904"/>
        <v>Albania</v>
      </c>
      <c r="AMM12" s="321">
        <f t="shared" ref="AMM12" ca="1" si="3328">SUMPRODUCT((AQJ3:AQJ42=AML12)*(AQN3:AQN42="W"))+SUMPRODUCT((AQM3:AQM42=AML12)*(AQO3:AQO42="W"))</f>
        <v>0</v>
      </c>
      <c r="AMN12" s="321">
        <f t="shared" ref="AMN12" ca="1" si="3329">SUMPRODUCT((AQJ3:AQJ42=AML12)*(AQN3:AQN42="D"))+SUMPRODUCT((AQM3:AQM42=AML12)*(AQO3:AQO42="D"))</f>
        <v>0</v>
      </c>
      <c r="AMO12" s="321">
        <f t="shared" ref="AMO12" ca="1" si="3330">SUMPRODUCT((AQJ3:AQJ42=AML12)*(AQN3:AQN42="L"))+SUMPRODUCT((AQM3:AQM42=AML12)*(AQO3:AQO42="L"))</f>
        <v>3</v>
      </c>
      <c r="AMP12" s="321">
        <f t="shared" ref="AMP12" ca="1" si="3331">SUMIF(AQJ3:AQJ60,AML12,AQK3:AQK60)+SUMIF(AQM3:AQM60,AML12,AQL3:AQL60)</f>
        <v>0</v>
      </c>
      <c r="AMQ12" s="321">
        <f t="shared" ref="AMQ12" ca="1" si="3332">SUMIF(AQM3:AQM60,AML12,AQK3:AQK60)+SUMIF(AQJ3:AQJ60,AML12,AQL3:AQL60)</f>
        <v>9</v>
      </c>
      <c r="AMR12" s="321">
        <f t="shared" ca="1" si="2910"/>
        <v>991</v>
      </c>
      <c r="AMS12" s="321">
        <f t="shared" ca="1" si="2911"/>
        <v>0</v>
      </c>
      <c r="AMT12" s="321">
        <f t="shared" si="930"/>
        <v>44</v>
      </c>
      <c r="AMU12" s="321">
        <f t="shared" ref="AMU12" ca="1" si="3333">IF(COUNTIF(AMS11:AMS15,4)&lt;&gt;4,RANK(AMS12,AMS11:AMS15),AMS52)</f>
        <v>4</v>
      </c>
      <c r="AMV12" s="321"/>
      <c r="AMW12" s="321">
        <f t="shared" ref="AMW12" ca="1" si="3334">SUMPRODUCT((AMU11:AMU14=AMU12)*(AMT11:AMT14&lt;AMT12))+AMU12</f>
        <v>4</v>
      </c>
      <c r="AMX12" s="321" t="str">
        <f t="shared" ref="AMX12" ca="1" si="3335">INDEX(AML11:AML15,MATCH(2,AMW11:AMW15,0),0)</f>
        <v>Italy</v>
      </c>
      <c r="AMY12" s="321">
        <f t="shared" ref="AMY12" ca="1" si="3336">INDEX(AMU11:AMU15,MATCH(AMX12,AML11:AML15,0),0)</f>
        <v>2</v>
      </c>
      <c r="AMZ12" s="321" t="str">
        <f t="shared" ref="AMZ12" ca="1" si="3337">IF(AMZ11&lt;&gt;"",AMX12,"")</f>
        <v/>
      </c>
      <c r="ANA12" s="321" t="str">
        <f t="shared" ref="ANA12" ca="1" si="3338">IF(ANA11&lt;&gt;"",AMX13,"")</f>
        <v>Croatia</v>
      </c>
      <c r="ANB12" s="321" t="str">
        <f t="shared" ref="ANB12" ca="1" si="3339">IF(ANB11&lt;&gt;"",AMX14,"")</f>
        <v/>
      </c>
      <c r="ANC12" s="321" t="str">
        <f t="shared" ref="ANC12" si="3340">IF(ANC11&lt;&gt;"",AMX15,"")</f>
        <v/>
      </c>
      <c r="AND12" s="321"/>
      <c r="ANE12" s="321" t="str">
        <f t="shared" ca="1" si="2920"/>
        <v/>
      </c>
      <c r="ANF12" s="321">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21">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21">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21">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21">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21">
        <f t="shared" ca="1" si="2926"/>
        <v>1000</v>
      </c>
      <c r="ANL12" s="321" t="str">
        <f t="shared" ca="1" si="2927"/>
        <v/>
      </c>
      <c r="ANM12" s="321" t="str">
        <f t="shared" ref="ANM12" ca="1" si="3346">IF(ANE12&lt;&gt;"",VLOOKUP(ANE12,AML4:AMR40,7,FALSE),"")</f>
        <v/>
      </c>
      <c r="ANN12" s="321" t="str">
        <f t="shared" ref="ANN12" ca="1" si="3347">IF(ANE12&lt;&gt;"",VLOOKUP(ANE12,AML4:AMR40,5,FALSE),"")</f>
        <v/>
      </c>
      <c r="ANO12" s="321" t="str">
        <f t="shared" ref="ANO12" ca="1" si="3348">IF(ANE12&lt;&gt;"",VLOOKUP(ANE12,AML4:AMT40,9,FALSE),"")</f>
        <v/>
      </c>
      <c r="ANP12" s="321" t="str">
        <f t="shared" ca="1" si="2931"/>
        <v/>
      </c>
      <c r="ANQ12" s="321" t="str">
        <f t="shared" ref="ANQ12" ca="1" si="3349">IF(ANE12&lt;&gt;"",RANK(ANP12,ANP11:ANP15),"")</f>
        <v/>
      </c>
      <c r="ANR12" s="321" t="str">
        <f t="shared" ref="ANR12" ca="1" si="3350">IF(ANE12&lt;&gt;"",SUMPRODUCT((ANP11:ANP15=ANP12)*(ANK11:ANK15&gt;ANK12)),"")</f>
        <v/>
      </c>
      <c r="ANS12" s="321" t="str">
        <f t="shared" ref="ANS12" ca="1" si="3351">IF(ANE12&lt;&gt;"",SUMPRODUCT((ANP11:ANP15=ANP12)*(ANK11:ANK15=ANK12)*(ANI11:ANI15&gt;ANI12)),"")</f>
        <v/>
      </c>
      <c r="ANT12" s="321" t="str">
        <f t="shared" ref="ANT12" ca="1" si="3352">IF(ANE12&lt;&gt;"",SUMPRODUCT((ANP11:ANP15=ANP12)*(ANK11:ANK15=ANK12)*(ANI11:ANI15=ANI12)*(ANM11:ANM15&gt;ANM12)),"")</f>
        <v/>
      </c>
      <c r="ANU12" s="321" t="str">
        <f t="shared" ref="ANU12" ca="1" si="3353">IF(ANE12&lt;&gt;"",SUMPRODUCT((ANP11:ANP15=ANP12)*(ANK11:ANK15=ANK12)*(ANI11:ANI15=ANI12)*(ANM11:ANM15=ANM12)*(ANN11:ANN15&gt;ANN12)),"")</f>
        <v/>
      </c>
      <c r="ANV12" s="321" t="str">
        <f t="shared" ref="ANV12" ca="1" si="3354">IF(ANE12&lt;&gt;"",SUMPRODUCT((ANP11:ANP15=ANP12)*(ANK11:ANK15=ANK12)*(ANI11:ANI15=ANI12)*(ANM11:ANM15=ANM12)*(ANN11:ANN15=ANN12)*(ANO11:ANO15&gt;ANO12)),"")</f>
        <v/>
      </c>
      <c r="ANW12" s="321" t="str">
        <f ca="1">IF(ANE12&lt;&gt;"",IF(ANW52&lt;&gt;"",IF(AND50=3,ANW52,ANW52+AND50),SUM(ANQ12:ANV12)),"")</f>
        <v/>
      </c>
      <c r="ANX12" s="321" t="str">
        <f t="shared" ref="ANX12" ca="1" si="3355">IF(ANE12&lt;&gt;"",INDEX(ANE11:ANE15,MATCH(2,ANW11:ANW15,0),0),"")</f>
        <v/>
      </c>
      <c r="ANY12" s="321" t="str">
        <f t="shared" ref="ANY12:ANY14" ca="1" si="3356">IF(ANA11&lt;&gt;"",ANA11,"")</f>
        <v>Italy</v>
      </c>
      <c r="ANZ12" s="321">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21">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21">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21">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21">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21">
        <f t="shared" ref="AOE12:AOE14" ca="1" si="3362">AOC12-AOD12+1000</f>
        <v>1000</v>
      </c>
      <c r="AOF12" s="321">
        <f t="shared" ref="AOF12:AOF14" ca="1" si="3363">IF(ANY12&lt;&gt;"",ANZ12*3+AOA12*1,"")</f>
        <v>1</v>
      </c>
      <c r="AOG12" s="321">
        <f t="shared" ref="AOG12" ca="1" si="3364">IF(ANY12&lt;&gt;"",VLOOKUP(ANY12,AML4:AMR40,7,FALSE),"")</f>
        <v>1002</v>
      </c>
      <c r="AOH12" s="321">
        <f t="shared" ref="AOH12" ca="1" si="3365">IF(ANY12&lt;&gt;"",VLOOKUP(ANY12,AML4:AMR40,5,FALSE),"")</f>
        <v>6</v>
      </c>
      <c r="AOI12" s="321">
        <f t="shared" ref="AOI12" ca="1" si="3366">IF(ANY12&lt;&gt;"",VLOOKUP(ANY12,AML4:AMT40,9,FALSE),"")</f>
        <v>36</v>
      </c>
      <c r="AOJ12" s="321">
        <f t="shared" ref="AOJ12:AOJ14" ca="1" si="3367">AOF12</f>
        <v>1</v>
      </c>
      <c r="AOK12" s="321">
        <f t="shared" ref="AOK12" ca="1" si="3368">IF(ANY12&lt;&gt;"",RANK(AOJ12,AOJ11:AOJ15),"")</f>
        <v>1</v>
      </c>
      <c r="AOL12" s="321">
        <f t="shared" ref="AOL12" ca="1" si="3369">IF(ANY12&lt;&gt;"",SUMPRODUCT((AOJ11:AOJ15=AOJ12)*(AOE11:AOE15&gt;AOE12)),"")</f>
        <v>0</v>
      </c>
      <c r="AOM12" s="321">
        <f t="shared" ref="AOM12" ca="1" si="3370">IF(ANY12&lt;&gt;"",SUMPRODUCT((AOJ11:AOJ15=AOJ12)*(AOE11:AOE15=AOE12)*(AOC11:AOC15&gt;AOC12)),"")</f>
        <v>0</v>
      </c>
      <c r="AON12" s="321">
        <f t="shared" ref="AON12" ca="1" si="3371">IF(ANY12&lt;&gt;"",SUMPRODUCT((AOJ11:AOJ15=AOJ12)*(AOE11:AOE15=AOE12)*(AOC11:AOC15=AOC12)*(AOG11:AOG15&gt;AOG12)),"")</f>
        <v>0</v>
      </c>
      <c r="AOO12" s="321">
        <f t="shared" ref="AOO12" ca="1" si="3372">IF(ANY12&lt;&gt;"",SUMPRODUCT((AOJ11:AOJ15=AOJ12)*(AOE11:AOE15=AOE12)*(AOC11:AOC15=AOC12)*(AOG11:AOG15=AOG12)*(AOH11:AOH15&gt;AOH12)),"")</f>
        <v>0</v>
      </c>
      <c r="AOP12" s="321">
        <f t="shared" ref="AOP12" ca="1" si="3373">IF(ANY12&lt;&gt;"",SUMPRODUCT((AOJ11:AOJ15=AOJ12)*(AOE11:AOE15=AOE12)*(AOC11:AOC15=AOC12)*(AOG11:AOG15=AOG12)*(AOH11:AOH15=AOH12)*(AOI11:AOI15&gt;AOI12)),"")</f>
        <v>0</v>
      </c>
      <c r="AOQ12" s="321">
        <f ca="1">IF(ANY12&lt;&gt;"",IF(AOQ52&lt;&gt;"",IF(ANX50=3,AOQ52,AOQ52+ANX50),SUM(AOK12:AOP12)+1),"")</f>
        <v>2</v>
      </c>
      <c r="AOR12" s="321" t="str">
        <f t="shared" ref="AOR12" ca="1" si="3374">IF(ANY12&lt;&gt;"",INDEX(ANY12:ANY15,MATCH(2,AOQ12:AOQ15,0),0),"")</f>
        <v>Italy</v>
      </c>
      <c r="AOS12" s="321"/>
      <c r="AOT12" s="321"/>
      <c r="AOU12" s="321"/>
      <c r="AOV12" s="321"/>
      <c r="AOW12" s="321"/>
      <c r="AOX12" s="321"/>
      <c r="AOY12" s="321"/>
      <c r="AOZ12" s="321"/>
      <c r="APA12" s="321"/>
      <c r="APB12" s="321"/>
      <c r="APC12" s="321"/>
      <c r="APD12" s="321"/>
      <c r="APE12" s="321"/>
      <c r="APF12" s="321"/>
      <c r="APG12" s="321"/>
      <c r="APH12" s="321"/>
      <c r="API12" s="321"/>
      <c r="APJ12" s="321"/>
      <c r="APK12" s="321"/>
      <c r="APL12" s="321"/>
      <c r="APM12" s="321"/>
      <c r="APN12" s="321"/>
      <c r="APO12" s="321"/>
      <c r="APP12" s="321"/>
      <c r="APQ12" s="321"/>
      <c r="APR12" s="321"/>
      <c r="APS12" s="321"/>
      <c r="APT12" s="321"/>
      <c r="APU12" s="321"/>
      <c r="APV12" s="321"/>
      <c r="APW12" s="321"/>
      <c r="APX12" s="321"/>
      <c r="APY12" s="321"/>
      <c r="APZ12" s="321"/>
      <c r="AQA12" s="321"/>
      <c r="AQB12" s="321"/>
      <c r="AQC12" s="321"/>
      <c r="AQD12" s="321"/>
      <c r="AQE12" s="321"/>
      <c r="AQF12" s="321"/>
      <c r="AQG12" s="321" t="str">
        <f t="shared" ref="AQG12" ca="1" si="3375">IF(AOR12&lt;&gt;"",AOR12,IF(ANX12&lt;&gt;"",ANX12,AMX12))</f>
        <v>Italy</v>
      </c>
      <c r="AQH12" s="321">
        <v>2</v>
      </c>
      <c r="AQI12" s="321">
        <v>10</v>
      </c>
      <c r="AQJ12" s="321" t="str">
        <f t="shared" si="98"/>
        <v>Romania</v>
      </c>
      <c r="AQK12" s="324">
        <f ca="1">IF(OFFSET('Player Game Board'!P19,0,AQK1)&lt;&gt;"",OFFSET('Player Game Board'!P19,0,AQK1),0)</f>
        <v>0</v>
      </c>
      <c r="AQL12" s="324">
        <f ca="1">IF(OFFSET('Player Game Board'!Q19,0,AQK1)&lt;&gt;"",OFFSET('Player Game Board'!Q19,0,AQK1),0)</f>
        <v>0</v>
      </c>
      <c r="AQM12" s="321" t="str">
        <f t="shared" si="99"/>
        <v>Ukraine</v>
      </c>
      <c r="AQN12" s="321" t="str">
        <f ca="1">IF(AND(OFFSET('Player Game Board'!P19,0,AQK1)&lt;&gt;"",OFFSET('Player Game Board'!Q19,0,AQK1)&lt;&gt;""),IF(AQK12&gt;AQL12,"W",IF(AQK12=AQL12,"D","L")),"")</f>
        <v>D</v>
      </c>
      <c r="AQO12" s="321" t="str">
        <f t="shared" ca="1" si="100"/>
        <v>D</v>
      </c>
      <c r="AQP12" s="321"/>
      <c r="AQQ12" s="321"/>
      <c r="AQR12" s="325" t="s">
        <v>48</v>
      </c>
      <c r="AQS12" s="325"/>
      <c r="AQT12" s="325"/>
      <c r="AQU12" s="325"/>
      <c r="AQV12" s="326" t="s">
        <v>45</v>
      </c>
      <c r="AQW12" s="326" t="s">
        <v>46</v>
      </c>
      <c r="AQX12" s="326" t="s">
        <v>166</v>
      </c>
      <c r="AQY12" s="326" t="s">
        <v>167</v>
      </c>
      <c r="AQZ12" s="327"/>
      <c r="ARA12" s="326" t="str">
        <f t="shared" ref="ARA12" ca="1" si="3376">INDEX(ARF3:ARF8,MATCH(1,ARE3:ARE8,0),0)</f>
        <v>B</v>
      </c>
      <c r="ARB12" s="328" t="str">
        <f t="shared" ref="ARB12" ca="1" si="3377">INDEX(ARF3:ARF8,MATCH(2,ARE3:ARE8,0),0)</f>
        <v>A</v>
      </c>
      <c r="ARC12" s="328" t="str">
        <f t="shared" ref="ARC12" ca="1" si="3378">INDEX(ARF3:ARF8,MATCH(3,ARE3:ARE8,0),0)</f>
        <v>F</v>
      </c>
      <c r="ARD12" s="328" t="str">
        <f t="shared" ref="ARD12" ca="1" si="3379">INDEX(ARF3:ARF8,MATCH(4,ARE3:ARE8,0),0)</f>
        <v>E</v>
      </c>
      <c r="ARE12" s="328"/>
      <c r="ARF12" s="327"/>
      <c r="ARG12" s="327"/>
      <c r="ARH12" s="327"/>
      <c r="ARI12" s="321">
        <f t="shared" ref="ARI12" ca="1" si="3380">VLOOKUP(ARJ12,AVE11:AVF15,2,FALSE)</f>
        <v>4</v>
      </c>
      <c r="ARJ12" s="321" t="str">
        <f t="shared" si="2941"/>
        <v>Albania</v>
      </c>
      <c r="ARK12" s="321">
        <f t="shared" ref="ARK12" ca="1" si="3381">SUMPRODUCT((AVH3:AVH42=ARJ12)*(AVL3:AVL42="W"))+SUMPRODUCT((AVK3:AVK42=ARJ12)*(AVM3:AVM42="W"))</f>
        <v>0</v>
      </c>
      <c r="ARL12" s="321">
        <f t="shared" ref="ARL12" ca="1" si="3382">SUMPRODUCT((AVH3:AVH42=ARJ12)*(AVL3:AVL42="D"))+SUMPRODUCT((AVK3:AVK42=ARJ12)*(AVM3:AVM42="D"))</f>
        <v>1</v>
      </c>
      <c r="ARM12" s="321">
        <f t="shared" ref="ARM12" ca="1" si="3383">SUMPRODUCT((AVH3:AVH42=ARJ12)*(AVL3:AVL42="L"))+SUMPRODUCT((AVK3:AVK42=ARJ12)*(AVM3:AVM42="L"))</f>
        <v>2</v>
      </c>
      <c r="ARN12" s="321">
        <f t="shared" ref="ARN12" ca="1" si="3384">SUMIF(AVH3:AVH60,ARJ12,AVI3:AVI60)+SUMIF(AVK3:AVK60,ARJ12,AVJ3:AVJ60)</f>
        <v>1</v>
      </c>
      <c r="ARO12" s="321">
        <f t="shared" ref="ARO12" ca="1" si="3385">SUMIF(AVK3:AVK60,ARJ12,AVI3:AVI60)+SUMIF(AVH3:AVH60,ARJ12,AVJ3:AVJ60)</f>
        <v>8</v>
      </c>
      <c r="ARP12" s="321">
        <f t="shared" ca="1" si="2947"/>
        <v>993</v>
      </c>
      <c r="ARQ12" s="321">
        <f t="shared" ca="1" si="2948"/>
        <v>1</v>
      </c>
      <c r="ARR12" s="321">
        <f t="shared" si="990"/>
        <v>44</v>
      </c>
      <c r="ARS12" s="321">
        <f t="shared" ref="ARS12" ca="1" si="3386">IF(COUNTIF(ARQ11:ARQ15,4)&lt;&gt;4,RANK(ARQ12,ARQ11:ARQ15),ARQ52)</f>
        <v>4</v>
      </c>
      <c r="ART12" s="321"/>
      <c r="ARU12" s="321">
        <f t="shared" ref="ARU12" ca="1" si="3387">SUMPRODUCT((ARS11:ARS14=ARS12)*(ARR11:ARR14&lt;ARR12))+ARS12</f>
        <v>4</v>
      </c>
      <c r="ARV12" s="321" t="str">
        <f t="shared" ref="ARV12" ca="1" si="3388">INDEX(ARJ11:ARJ15,MATCH(2,ARU11:ARU15,0),0)</f>
        <v>Spain</v>
      </c>
      <c r="ARW12" s="321">
        <f t="shared" ref="ARW12" ca="1" si="3389">INDEX(ARS11:ARS15,MATCH(ARV12,ARJ11:ARJ15,0),0)</f>
        <v>1</v>
      </c>
      <c r="ARX12" s="321" t="str">
        <f t="shared" ref="ARX12" ca="1" si="3390">IF(ARX11&lt;&gt;"",ARV12,"")</f>
        <v>Spain</v>
      </c>
      <c r="ARY12" s="321" t="str">
        <f t="shared" ref="ARY12" ca="1" si="3391">IF(ARY11&lt;&gt;"",ARV13,"")</f>
        <v/>
      </c>
      <c r="ARZ12" s="321" t="str">
        <f t="shared" ref="ARZ12" ca="1" si="3392">IF(ARZ11&lt;&gt;"",ARV14,"")</f>
        <v/>
      </c>
      <c r="ASA12" s="321" t="str">
        <f t="shared" ref="ASA12" si="3393">IF(ASA11&lt;&gt;"",ARV15,"")</f>
        <v/>
      </c>
      <c r="ASB12" s="321"/>
      <c r="ASC12" s="321" t="str">
        <f t="shared" ca="1" si="2957"/>
        <v>Spain</v>
      </c>
      <c r="ASD12" s="321">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21">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21">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21">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21">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21">
        <f t="shared" ca="1" si="2963"/>
        <v>1000</v>
      </c>
      <c r="ASJ12" s="321">
        <f t="shared" ca="1" si="2964"/>
        <v>1</v>
      </c>
      <c r="ASK12" s="321">
        <f t="shared" ref="ASK12" ca="1" si="3399">IF(ASC12&lt;&gt;"",VLOOKUP(ASC12,ARJ4:ARP40,7,FALSE),"")</f>
        <v>1001</v>
      </c>
      <c r="ASL12" s="321">
        <f t="shared" ref="ASL12" ca="1" si="3400">IF(ASC12&lt;&gt;"",VLOOKUP(ASC12,ARJ4:ARP40,5,FALSE),"")</f>
        <v>5</v>
      </c>
      <c r="ASM12" s="321">
        <f t="shared" ref="ASM12" ca="1" si="3401">IF(ASC12&lt;&gt;"",VLOOKUP(ASC12,ARJ4:ARR40,9,FALSE),"")</f>
        <v>51</v>
      </c>
      <c r="ASN12" s="321">
        <f t="shared" ca="1" si="2968"/>
        <v>1</v>
      </c>
      <c r="ASO12" s="321">
        <f t="shared" ref="ASO12" ca="1" si="3402">IF(ASC12&lt;&gt;"",RANK(ASN12,ASN11:ASN15),"")</f>
        <v>1</v>
      </c>
      <c r="ASP12" s="321">
        <f t="shared" ref="ASP12" ca="1" si="3403">IF(ASC12&lt;&gt;"",SUMPRODUCT((ASN11:ASN15=ASN12)*(ASI11:ASI15&gt;ASI12)),"")</f>
        <v>0</v>
      </c>
      <c r="ASQ12" s="321">
        <f t="shared" ref="ASQ12" ca="1" si="3404">IF(ASC12&lt;&gt;"",SUMPRODUCT((ASN11:ASN15=ASN12)*(ASI11:ASI15=ASI12)*(ASG11:ASG15&gt;ASG12)),"")</f>
        <v>0</v>
      </c>
      <c r="ASR12" s="321">
        <f t="shared" ref="ASR12" ca="1" si="3405">IF(ASC12&lt;&gt;"",SUMPRODUCT((ASN11:ASN15=ASN12)*(ASI11:ASI15=ASI12)*(ASG11:ASG15=ASG12)*(ASK11:ASK15&gt;ASK12)),"")</f>
        <v>1</v>
      </c>
      <c r="ASS12" s="321">
        <f t="shared" ref="ASS12" ca="1" si="3406">IF(ASC12&lt;&gt;"",SUMPRODUCT((ASN11:ASN15=ASN12)*(ASI11:ASI15=ASI12)*(ASG11:ASG15=ASG12)*(ASK11:ASK15=ASK12)*(ASL11:ASL15&gt;ASL12)),"")</f>
        <v>0</v>
      </c>
      <c r="AST12" s="321">
        <f t="shared" ref="AST12" ca="1" si="3407">IF(ASC12&lt;&gt;"",SUMPRODUCT((ASN11:ASN15=ASN12)*(ASI11:ASI15=ASI12)*(ASG11:ASG15=ASG12)*(ASK11:ASK15=ASK12)*(ASL11:ASL15=ASL12)*(ASM11:ASM15&gt;ASM12)),"")</f>
        <v>0</v>
      </c>
      <c r="ASU12" s="321">
        <f ca="1">IF(ASC12&lt;&gt;"",IF(ASU52&lt;&gt;"",IF(ASB50=3,ASU52,ASU52+ASB50),SUM(ASO12:AST12)),"")</f>
        <v>2</v>
      </c>
      <c r="ASV12" s="321" t="str">
        <f t="shared" ref="ASV12" ca="1" si="3408">IF(ASC12&lt;&gt;"",INDEX(ASC11:ASC15,MATCH(2,ASU11:ASU15,0),0),"")</f>
        <v>Spain</v>
      </c>
      <c r="ASW12" s="321" t="str">
        <f t="shared" ref="ASW12:ASW14" ca="1" si="3409">IF(ARY11&lt;&gt;"",ARY11,"")</f>
        <v/>
      </c>
      <c r="ASX12" s="321">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21">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21">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21">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21">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21">
        <f t="shared" ref="ATC12:ATC14" ca="1" si="3415">ATA12-ATB12+1000</f>
        <v>1000</v>
      </c>
      <c r="ATD12" s="321" t="str">
        <f t="shared" ref="ATD12:ATD14" ca="1" si="3416">IF(ASW12&lt;&gt;"",ASX12*3+ASY12*1,"")</f>
        <v/>
      </c>
      <c r="ATE12" s="321" t="str">
        <f t="shared" ref="ATE12" ca="1" si="3417">IF(ASW12&lt;&gt;"",VLOOKUP(ASW12,ARJ4:ARP40,7,FALSE),"")</f>
        <v/>
      </c>
      <c r="ATF12" s="321" t="str">
        <f t="shared" ref="ATF12" ca="1" si="3418">IF(ASW12&lt;&gt;"",VLOOKUP(ASW12,ARJ4:ARP40,5,FALSE),"")</f>
        <v/>
      </c>
      <c r="ATG12" s="321" t="str">
        <f t="shared" ref="ATG12" ca="1" si="3419">IF(ASW12&lt;&gt;"",VLOOKUP(ASW12,ARJ4:ARR40,9,FALSE),"")</f>
        <v/>
      </c>
      <c r="ATH12" s="321" t="str">
        <f t="shared" ref="ATH12:ATH14" ca="1" si="3420">ATD12</f>
        <v/>
      </c>
      <c r="ATI12" s="321" t="str">
        <f t="shared" ref="ATI12" ca="1" si="3421">IF(ASW12&lt;&gt;"",RANK(ATH12,ATH11:ATH15),"")</f>
        <v/>
      </c>
      <c r="ATJ12" s="321" t="str">
        <f t="shared" ref="ATJ12" ca="1" si="3422">IF(ASW12&lt;&gt;"",SUMPRODUCT((ATH11:ATH15=ATH12)*(ATC11:ATC15&gt;ATC12)),"")</f>
        <v/>
      </c>
      <c r="ATK12" s="321" t="str">
        <f t="shared" ref="ATK12" ca="1" si="3423">IF(ASW12&lt;&gt;"",SUMPRODUCT((ATH11:ATH15=ATH12)*(ATC11:ATC15=ATC12)*(ATA11:ATA15&gt;ATA12)),"")</f>
        <v/>
      </c>
      <c r="ATL12" s="321" t="str">
        <f t="shared" ref="ATL12" ca="1" si="3424">IF(ASW12&lt;&gt;"",SUMPRODUCT((ATH11:ATH15=ATH12)*(ATC11:ATC15=ATC12)*(ATA11:ATA15=ATA12)*(ATE11:ATE15&gt;ATE12)),"")</f>
        <v/>
      </c>
      <c r="ATM12" s="321" t="str">
        <f t="shared" ref="ATM12" ca="1" si="3425">IF(ASW12&lt;&gt;"",SUMPRODUCT((ATH11:ATH15=ATH12)*(ATC11:ATC15=ATC12)*(ATA11:ATA15=ATA12)*(ATE11:ATE15=ATE12)*(ATF11:ATF15&gt;ATF12)),"")</f>
        <v/>
      </c>
      <c r="ATN12" s="321" t="str">
        <f t="shared" ref="ATN12" ca="1" si="3426">IF(ASW12&lt;&gt;"",SUMPRODUCT((ATH11:ATH15=ATH12)*(ATC11:ATC15=ATC12)*(ATA11:ATA15=ATA12)*(ATE11:ATE15=ATE12)*(ATF11:ATF15=ATF12)*(ATG11:ATG15&gt;ATG12)),"")</f>
        <v/>
      </c>
      <c r="ATO12" s="321" t="str">
        <f ca="1">IF(ASW12&lt;&gt;"",IF(ATO52&lt;&gt;"",IF(ASV50=3,ATO52,ATO52+ASV50),SUM(ATI12:ATN12)+1),"")</f>
        <v/>
      </c>
      <c r="ATP12" s="321" t="str">
        <f t="shared" ref="ATP12" ca="1" si="3427">IF(ASW12&lt;&gt;"",INDEX(ASW12:ASW15,MATCH(2,ATO12:ATO15,0),0),"")</f>
        <v/>
      </c>
      <c r="ATQ12" s="321"/>
      <c r="ATR12" s="321"/>
      <c r="ATS12" s="321"/>
      <c r="ATT12" s="321"/>
      <c r="ATU12" s="321"/>
      <c r="ATV12" s="321"/>
      <c r="ATW12" s="321"/>
      <c r="ATX12" s="321"/>
      <c r="ATY12" s="321"/>
      <c r="ATZ12" s="321"/>
      <c r="AUA12" s="321"/>
      <c r="AUB12" s="321"/>
      <c r="AUC12" s="321"/>
      <c r="AUD12" s="321"/>
      <c r="AUE12" s="321"/>
      <c r="AUF12" s="321"/>
      <c r="AUG12" s="321"/>
      <c r="AUH12" s="321"/>
      <c r="AUI12" s="321"/>
      <c r="AUJ12" s="321"/>
      <c r="AUK12" s="321"/>
      <c r="AUL12" s="321"/>
      <c r="AUM12" s="321"/>
      <c r="AUN12" s="321"/>
      <c r="AUO12" s="321"/>
      <c r="AUP12" s="321"/>
      <c r="AUQ12" s="321"/>
      <c r="AUR12" s="321"/>
      <c r="AUS12" s="321"/>
      <c r="AUT12" s="321"/>
      <c r="AUU12" s="321"/>
      <c r="AUV12" s="321"/>
      <c r="AUW12" s="321"/>
      <c r="AUX12" s="321"/>
      <c r="AUY12" s="321"/>
      <c r="AUZ12" s="321"/>
      <c r="AVA12" s="321"/>
      <c r="AVB12" s="321"/>
      <c r="AVC12" s="321"/>
      <c r="AVD12" s="321"/>
      <c r="AVE12" s="321" t="str">
        <f t="shared" ref="AVE12" ca="1" si="3428">IF(ATP12&lt;&gt;"",ATP12,IF(ASV12&lt;&gt;"",ASV12,ARV12))</f>
        <v>Spain</v>
      </c>
      <c r="AVF12" s="321">
        <v>2</v>
      </c>
      <c r="AVG12" s="321">
        <v>10</v>
      </c>
      <c r="AVH12" s="321" t="str">
        <f t="shared" si="114"/>
        <v>Romania</v>
      </c>
      <c r="AVI12" s="324">
        <f ca="1">IF(OFFSET('Player Game Board'!P19,0,AVI1)&lt;&gt;"",OFFSET('Player Game Board'!P19,0,AVI1),0)</f>
        <v>4</v>
      </c>
      <c r="AVJ12" s="324">
        <f ca="1">IF(OFFSET('Player Game Board'!Q19,0,AVI1)&lt;&gt;"",OFFSET('Player Game Board'!Q19,0,AVI1),0)</f>
        <v>0</v>
      </c>
      <c r="AVK12" s="321" t="str">
        <f t="shared" si="115"/>
        <v>Ukraine</v>
      </c>
      <c r="AVL12" s="321" t="str">
        <f ca="1">IF(AND(OFFSET('Player Game Board'!P19,0,AVI1)&lt;&gt;"",OFFSET('Player Game Board'!Q19,0,AVI1)&lt;&gt;""),IF(AVI12&gt;AVJ12,"W",IF(AVI12=AVJ12,"D","L")),"")</f>
        <v>W</v>
      </c>
      <c r="AVM12" s="321" t="str">
        <f t="shared" ca="1" si="116"/>
        <v>L</v>
      </c>
      <c r="AVN12" s="321"/>
      <c r="AVO12" s="321"/>
      <c r="AVP12" s="325" t="s">
        <v>48</v>
      </c>
      <c r="AVQ12" s="325"/>
      <c r="AVR12" s="325"/>
      <c r="AVS12" s="325"/>
      <c r="AVT12" s="326" t="s">
        <v>45</v>
      </c>
      <c r="AVU12" s="326" t="s">
        <v>46</v>
      </c>
      <c r="AVV12" s="326" t="s">
        <v>166</v>
      </c>
      <c r="AVW12" s="326" t="s">
        <v>167</v>
      </c>
      <c r="AVX12" s="327"/>
      <c r="AVY12" s="326" t="str">
        <f t="shared" ref="AVY12" ca="1" si="3429">INDEX(AWD3:AWD8,MATCH(1,AWC3:AWC8,0),0)</f>
        <v>B</v>
      </c>
      <c r="AVZ12" s="328" t="str">
        <f t="shared" ref="AVZ12" ca="1" si="3430">INDEX(AWD3:AWD8,MATCH(2,AWC3:AWC8,0),0)</f>
        <v>E</v>
      </c>
      <c r="AWA12" s="328" t="str">
        <f t="shared" ref="AWA12" ca="1" si="3431">INDEX(AWD3:AWD8,MATCH(3,AWC3:AWC8,0),0)</f>
        <v>A</v>
      </c>
      <c r="AWB12" s="328" t="str">
        <f t="shared" ref="AWB12" ca="1" si="3432">INDEX(AWD3:AWD8,MATCH(4,AWC3:AWC8,0),0)</f>
        <v>C</v>
      </c>
      <c r="AWC12" s="328"/>
      <c r="AWD12" s="327"/>
      <c r="AWE12" s="327"/>
      <c r="AWF12" s="327"/>
      <c r="AWG12" s="321">
        <f t="shared" ref="AWG12" ca="1" si="3433">VLOOKUP(AWH12,BAC11:BAD15,2,FALSE)</f>
        <v>4</v>
      </c>
      <c r="AWH12" s="321" t="str">
        <f t="shared" si="2978"/>
        <v>Albania</v>
      </c>
      <c r="AWI12" s="321">
        <f t="shared" ref="AWI12" ca="1" si="3434">SUMPRODUCT((BAF3:BAF42=AWH12)*(BAJ3:BAJ42="W"))+SUMPRODUCT((BAI3:BAI42=AWH12)*(BAK3:BAK42="W"))</f>
        <v>0</v>
      </c>
      <c r="AWJ12" s="321">
        <f t="shared" ref="AWJ12" ca="1" si="3435">SUMPRODUCT((BAF3:BAF42=AWH12)*(BAJ3:BAJ42="D"))+SUMPRODUCT((BAI3:BAI42=AWH12)*(BAK3:BAK42="D"))</f>
        <v>0</v>
      </c>
      <c r="AWK12" s="321">
        <f t="shared" ref="AWK12" ca="1" si="3436">SUMPRODUCT((BAF3:BAF42=AWH12)*(BAJ3:BAJ42="L"))+SUMPRODUCT((BAI3:BAI42=AWH12)*(BAK3:BAK42="L"))</f>
        <v>3</v>
      </c>
      <c r="AWL12" s="321">
        <f t="shared" ref="AWL12" ca="1" si="3437">SUMIF(BAF3:BAF60,AWH12,BAG3:BAG60)+SUMIF(BAI3:BAI60,AWH12,BAH3:BAH60)</f>
        <v>3</v>
      </c>
      <c r="AWM12" s="321">
        <f t="shared" ref="AWM12" ca="1" si="3438">SUMIF(BAI3:BAI60,AWH12,BAG3:BAG60)+SUMIF(BAF3:BAF60,AWH12,BAH3:BAH60)</f>
        <v>12</v>
      </c>
      <c r="AWN12" s="321">
        <f t="shared" ca="1" si="2984"/>
        <v>991</v>
      </c>
      <c r="AWO12" s="321">
        <f t="shared" ca="1" si="2985"/>
        <v>0</v>
      </c>
      <c r="AWP12" s="321">
        <f t="shared" si="1050"/>
        <v>44</v>
      </c>
      <c r="AWQ12" s="321">
        <f t="shared" ref="AWQ12" ca="1" si="3439">IF(COUNTIF(AWO11:AWO15,4)&lt;&gt;4,RANK(AWO12,AWO11:AWO15),AWO52)</f>
        <v>4</v>
      </c>
      <c r="AWR12" s="321"/>
      <c r="AWS12" s="321">
        <f t="shared" ref="AWS12" ca="1" si="3440">SUMPRODUCT((AWQ11:AWQ14=AWQ12)*(AWP11:AWP14&lt;AWP12))+AWQ12</f>
        <v>4</v>
      </c>
      <c r="AWT12" s="321" t="str">
        <f t="shared" ref="AWT12" ca="1" si="3441">INDEX(AWH11:AWH15,MATCH(2,AWS11:AWS15,0),0)</f>
        <v>Spain</v>
      </c>
      <c r="AWU12" s="321">
        <f t="shared" ref="AWU12" ca="1" si="3442">INDEX(AWQ11:AWQ15,MATCH(AWT12,AWH11:AWH15,0),0)</f>
        <v>2</v>
      </c>
      <c r="AWV12" s="321" t="str">
        <f t="shared" ref="AWV12" ca="1" si="3443">IF(AWV11&lt;&gt;"",AWT12,"")</f>
        <v/>
      </c>
      <c r="AWW12" s="321" t="str">
        <f t="shared" ref="AWW12" ca="1" si="3444">IF(AWW11&lt;&gt;"",AWT13,"")</f>
        <v/>
      </c>
      <c r="AWX12" s="321" t="str">
        <f t="shared" ref="AWX12" ca="1" si="3445">IF(AWX11&lt;&gt;"",AWT14,"")</f>
        <v/>
      </c>
      <c r="AWY12" s="321" t="str">
        <f t="shared" ref="AWY12" si="3446">IF(AWY11&lt;&gt;"",AWT15,"")</f>
        <v/>
      </c>
      <c r="AWZ12" s="321"/>
      <c r="AXA12" s="321" t="str">
        <f t="shared" ca="1" si="2994"/>
        <v/>
      </c>
      <c r="AXB12" s="321">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21">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21">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21">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21">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21">
        <f t="shared" ca="1" si="3000"/>
        <v>1000</v>
      </c>
      <c r="AXH12" s="321" t="str">
        <f t="shared" ca="1" si="3001"/>
        <v/>
      </c>
      <c r="AXI12" s="321" t="str">
        <f t="shared" ref="AXI12" ca="1" si="3452">IF(AXA12&lt;&gt;"",VLOOKUP(AXA12,AWH4:AWN40,7,FALSE),"")</f>
        <v/>
      </c>
      <c r="AXJ12" s="321" t="str">
        <f t="shared" ref="AXJ12" ca="1" si="3453">IF(AXA12&lt;&gt;"",VLOOKUP(AXA12,AWH4:AWN40,5,FALSE),"")</f>
        <v/>
      </c>
      <c r="AXK12" s="321" t="str">
        <f t="shared" ref="AXK12" ca="1" si="3454">IF(AXA12&lt;&gt;"",VLOOKUP(AXA12,AWH4:AWP40,9,FALSE),"")</f>
        <v/>
      </c>
      <c r="AXL12" s="321" t="str">
        <f t="shared" ca="1" si="3005"/>
        <v/>
      </c>
      <c r="AXM12" s="321" t="str">
        <f t="shared" ref="AXM12" ca="1" si="3455">IF(AXA12&lt;&gt;"",RANK(AXL12,AXL11:AXL15),"")</f>
        <v/>
      </c>
      <c r="AXN12" s="321" t="str">
        <f t="shared" ref="AXN12" ca="1" si="3456">IF(AXA12&lt;&gt;"",SUMPRODUCT((AXL11:AXL15=AXL12)*(AXG11:AXG15&gt;AXG12)),"")</f>
        <v/>
      </c>
      <c r="AXO12" s="321" t="str">
        <f t="shared" ref="AXO12" ca="1" si="3457">IF(AXA12&lt;&gt;"",SUMPRODUCT((AXL11:AXL15=AXL12)*(AXG11:AXG15=AXG12)*(AXE11:AXE15&gt;AXE12)),"")</f>
        <v/>
      </c>
      <c r="AXP12" s="321" t="str">
        <f t="shared" ref="AXP12" ca="1" si="3458">IF(AXA12&lt;&gt;"",SUMPRODUCT((AXL11:AXL15=AXL12)*(AXG11:AXG15=AXG12)*(AXE11:AXE15=AXE12)*(AXI11:AXI15&gt;AXI12)),"")</f>
        <v/>
      </c>
      <c r="AXQ12" s="321" t="str">
        <f t="shared" ref="AXQ12" ca="1" si="3459">IF(AXA12&lt;&gt;"",SUMPRODUCT((AXL11:AXL15=AXL12)*(AXG11:AXG15=AXG12)*(AXE11:AXE15=AXE12)*(AXI11:AXI15=AXI12)*(AXJ11:AXJ15&gt;AXJ12)),"")</f>
        <v/>
      </c>
      <c r="AXR12" s="321" t="str">
        <f t="shared" ref="AXR12" ca="1" si="3460">IF(AXA12&lt;&gt;"",SUMPRODUCT((AXL11:AXL15=AXL12)*(AXG11:AXG15=AXG12)*(AXE11:AXE15=AXE12)*(AXI11:AXI15=AXI12)*(AXJ11:AXJ15=AXJ12)*(AXK11:AXK15&gt;AXK12)),"")</f>
        <v/>
      </c>
      <c r="AXS12" s="321" t="str">
        <f ca="1">IF(AXA12&lt;&gt;"",IF(AXS52&lt;&gt;"",IF(AWZ50=3,AXS52,AXS52+AWZ50),SUM(AXM12:AXR12)),"")</f>
        <v/>
      </c>
      <c r="AXT12" s="321" t="str">
        <f t="shared" ref="AXT12" ca="1" si="3461">IF(AXA12&lt;&gt;"",INDEX(AXA11:AXA15,MATCH(2,AXS11:AXS15,0),0),"")</f>
        <v/>
      </c>
      <c r="AXU12" s="321" t="str">
        <f t="shared" ref="AXU12:AXU14" ca="1" si="3462">IF(AWW11&lt;&gt;"",AWW11,"")</f>
        <v/>
      </c>
      <c r="AXV12" s="321">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21">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21">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21">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21">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21">
        <f t="shared" ref="AYA12:AYA14" ca="1" si="3468">AXY12-AXZ12+1000</f>
        <v>1000</v>
      </c>
      <c r="AYB12" s="321" t="str">
        <f t="shared" ref="AYB12:AYB14" ca="1" si="3469">IF(AXU12&lt;&gt;"",AXV12*3+AXW12*1,"")</f>
        <v/>
      </c>
      <c r="AYC12" s="321" t="str">
        <f t="shared" ref="AYC12" ca="1" si="3470">IF(AXU12&lt;&gt;"",VLOOKUP(AXU12,AWH4:AWN40,7,FALSE),"")</f>
        <v/>
      </c>
      <c r="AYD12" s="321" t="str">
        <f t="shared" ref="AYD12" ca="1" si="3471">IF(AXU12&lt;&gt;"",VLOOKUP(AXU12,AWH4:AWN40,5,FALSE),"")</f>
        <v/>
      </c>
      <c r="AYE12" s="321" t="str">
        <f t="shared" ref="AYE12" ca="1" si="3472">IF(AXU12&lt;&gt;"",VLOOKUP(AXU12,AWH4:AWP40,9,FALSE),"")</f>
        <v/>
      </c>
      <c r="AYF12" s="321" t="str">
        <f t="shared" ref="AYF12:AYF14" ca="1" si="3473">AYB12</f>
        <v/>
      </c>
      <c r="AYG12" s="321" t="str">
        <f t="shared" ref="AYG12" ca="1" si="3474">IF(AXU12&lt;&gt;"",RANK(AYF12,AYF11:AYF15),"")</f>
        <v/>
      </c>
      <c r="AYH12" s="321" t="str">
        <f t="shared" ref="AYH12" ca="1" si="3475">IF(AXU12&lt;&gt;"",SUMPRODUCT((AYF11:AYF15=AYF12)*(AYA11:AYA15&gt;AYA12)),"")</f>
        <v/>
      </c>
      <c r="AYI12" s="321" t="str">
        <f t="shared" ref="AYI12" ca="1" si="3476">IF(AXU12&lt;&gt;"",SUMPRODUCT((AYF11:AYF15=AYF12)*(AYA11:AYA15=AYA12)*(AXY11:AXY15&gt;AXY12)),"")</f>
        <v/>
      </c>
      <c r="AYJ12" s="321" t="str">
        <f t="shared" ref="AYJ12" ca="1" si="3477">IF(AXU12&lt;&gt;"",SUMPRODUCT((AYF11:AYF15=AYF12)*(AYA11:AYA15=AYA12)*(AXY11:AXY15=AXY12)*(AYC11:AYC15&gt;AYC12)),"")</f>
        <v/>
      </c>
      <c r="AYK12" s="321" t="str">
        <f t="shared" ref="AYK12" ca="1" si="3478">IF(AXU12&lt;&gt;"",SUMPRODUCT((AYF11:AYF15=AYF12)*(AYA11:AYA15=AYA12)*(AXY11:AXY15=AXY12)*(AYC11:AYC15=AYC12)*(AYD11:AYD15&gt;AYD12)),"")</f>
        <v/>
      </c>
      <c r="AYL12" s="321" t="str">
        <f t="shared" ref="AYL12" ca="1" si="3479">IF(AXU12&lt;&gt;"",SUMPRODUCT((AYF11:AYF15=AYF12)*(AYA11:AYA15=AYA12)*(AXY11:AXY15=AXY12)*(AYC11:AYC15=AYC12)*(AYD11:AYD15=AYD12)*(AYE11:AYE15&gt;AYE12)),"")</f>
        <v/>
      </c>
      <c r="AYM12" s="321" t="str">
        <f ca="1">IF(AXU12&lt;&gt;"",IF(AYM52&lt;&gt;"",IF(AXT50=3,AYM52,AYM52+AXT50),SUM(AYG12:AYL12)+1),"")</f>
        <v/>
      </c>
      <c r="AYN12" s="321" t="str">
        <f t="shared" ref="AYN12" ca="1" si="3480">IF(AXU12&lt;&gt;"",INDEX(AXU12:AXU15,MATCH(2,AYM12:AYM15,0),0),"")</f>
        <v/>
      </c>
      <c r="AYO12" s="321"/>
      <c r="AYP12" s="321"/>
      <c r="AYQ12" s="321"/>
      <c r="AYR12" s="321"/>
      <c r="AYS12" s="321"/>
      <c r="AYT12" s="321"/>
      <c r="AYU12" s="321"/>
      <c r="AYV12" s="321"/>
      <c r="AYW12" s="321"/>
      <c r="AYX12" s="321"/>
      <c r="AYY12" s="321"/>
      <c r="AYZ12" s="321"/>
      <c r="AZA12" s="321"/>
      <c r="AZB12" s="321"/>
      <c r="AZC12" s="321"/>
      <c r="AZD12" s="321"/>
      <c r="AZE12" s="321"/>
      <c r="AZF12" s="321"/>
      <c r="AZG12" s="321"/>
      <c r="AZH12" s="321"/>
      <c r="AZI12" s="321"/>
      <c r="AZJ12" s="321"/>
      <c r="AZK12" s="321"/>
      <c r="AZL12" s="321"/>
      <c r="AZM12" s="321"/>
      <c r="AZN12" s="321"/>
      <c r="AZO12" s="321"/>
      <c r="AZP12" s="321"/>
      <c r="AZQ12" s="321"/>
      <c r="AZR12" s="321"/>
      <c r="AZS12" s="321"/>
      <c r="AZT12" s="321"/>
      <c r="AZU12" s="321"/>
      <c r="AZV12" s="321"/>
      <c r="AZW12" s="321"/>
      <c r="AZX12" s="321"/>
      <c r="AZY12" s="321"/>
      <c r="AZZ12" s="321"/>
      <c r="BAA12" s="321"/>
      <c r="BAB12" s="321"/>
      <c r="BAC12" s="321" t="str">
        <f t="shared" ref="BAC12" ca="1" si="3481">IF(AYN12&lt;&gt;"",AYN12,IF(AXT12&lt;&gt;"",AXT12,AWT12))</f>
        <v>Spain</v>
      </c>
      <c r="BAD12" s="321">
        <v>2</v>
      </c>
      <c r="BAE12" s="321">
        <v>10</v>
      </c>
      <c r="BAF12" s="321" t="str">
        <f t="shared" si="130"/>
        <v>Romania</v>
      </c>
      <c r="BAG12" s="324">
        <f ca="1">IF(OFFSET('Player Game Board'!P19,0,BAG1)&lt;&gt;"",OFFSET('Player Game Board'!P19,0,BAG1),0)</f>
        <v>2</v>
      </c>
      <c r="BAH12" s="324">
        <f ca="1">IF(OFFSET('Player Game Board'!Q19,0,BAG1)&lt;&gt;"",OFFSET('Player Game Board'!Q19,0,BAG1),0)</f>
        <v>1</v>
      </c>
      <c r="BAI12" s="321" t="str">
        <f t="shared" si="131"/>
        <v>Ukraine</v>
      </c>
      <c r="BAJ12" s="321" t="str">
        <f ca="1">IF(AND(OFFSET('Player Game Board'!P19,0,BAG1)&lt;&gt;"",OFFSET('Player Game Board'!Q19,0,BAG1)&lt;&gt;""),IF(BAG12&gt;BAH12,"W",IF(BAG12=BAH12,"D","L")),"")</f>
        <v>W</v>
      </c>
      <c r="BAK12" s="321" t="str">
        <f t="shared" ca="1" si="132"/>
        <v>L</v>
      </c>
      <c r="BAL12" s="321"/>
      <c r="BAM12" s="321"/>
      <c r="BAN12" s="325" t="s">
        <v>48</v>
      </c>
      <c r="BAO12" s="325"/>
      <c r="BAP12" s="325"/>
      <c r="BAQ12" s="325"/>
      <c r="BAR12" s="326" t="s">
        <v>45</v>
      </c>
      <c r="BAS12" s="326" t="s">
        <v>46</v>
      </c>
      <c r="BAT12" s="326" t="s">
        <v>166</v>
      </c>
      <c r="BAU12" s="326" t="s">
        <v>167</v>
      </c>
      <c r="BAV12" s="327"/>
      <c r="BAW12" s="326" t="str">
        <f t="shared" ref="BAW12" ca="1" si="3482">INDEX(BBB3:BBB8,MATCH(1,BBA3:BBA8,0),0)</f>
        <v>A</v>
      </c>
      <c r="BAX12" s="328" t="str">
        <f t="shared" ref="BAX12" ca="1" si="3483">INDEX(BBB3:BBB8,MATCH(2,BBA3:BBA8,0),0)</f>
        <v>B</v>
      </c>
      <c r="BAY12" s="328" t="str">
        <f t="shared" ref="BAY12" ca="1" si="3484">INDEX(BBB3:BBB8,MATCH(3,BBA3:BBA8,0),0)</f>
        <v>E</v>
      </c>
      <c r="BAZ12" s="328" t="str">
        <f t="shared" ref="BAZ12" ca="1" si="3485">INDEX(BBB3:BBB8,MATCH(4,BBA3:BBA8,0),0)</f>
        <v>F</v>
      </c>
      <c r="BBA12" s="328"/>
      <c r="BBB12" s="327"/>
      <c r="BBC12" s="327"/>
      <c r="BBD12" s="327"/>
      <c r="BBE12" s="321">
        <f t="shared" ref="BBE12" ca="1" si="3486">VLOOKUP(BBF12,BFA11:BFB15,2,FALSE)</f>
        <v>2</v>
      </c>
      <c r="BBF12" s="321" t="str">
        <f t="shared" si="3015"/>
        <v>Albania</v>
      </c>
      <c r="BBG12" s="321">
        <f t="shared" ref="BBG12" ca="1" si="3487">SUMPRODUCT((BFD3:BFD42=BBF12)*(BFH3:BFH42="W"))+SUMPRODUCT((BFG3:BFG42=BBF12)*(BFI3:BFI42="W"))</f>
        <v>0</v>
      </c>
      <c r="BBH12" s="321">
        <f t="shared" ref="BBH12" ca="1" si="3488">SUMPRODUCT((BFD3:BFD42=BBF12)*(BFH3:BFH42="D"))+SUMPRODUCT((BFG3:BFG42=BBF12)*(BFI3:BFI42="D"))</f>
        <v>0</v>
      </c>
      <c r="BBI12" s="321">
        <f t="shared" ref="BBI12" ca="1" si="3489">SUMPRODUCT((BFD3:BFD42=BBF12)*(BFH3:BFH42="L"))+SUMPRODUCT((BFG3:BFG42=BBF12)*(BFI3:BFI42="L"))</f>
        <v>0</v>
      </c>
      <c r="BBJ12" s="321">
        <f t="shared" ref="BBJ12" ca="1" si="3490">SUMIF(BFD3:BFD60,BBF12,BFE3:BFE60)+SUMIF(BFG3:BFG60,BBF12,BFF3:BFF60)</f>
        <v>0</v>
      </c>
      <c r="BBK12" s="321">
        <f t="shared" ref="BBK12" ca="1" si="3491">SUMIF(BFG3:BFG60,BBF12,BFE3:BFE60)+SUMIF(BFD3:BFD60,BBF12,BFF3:BFF60)</f>
        <v>0</v>
      </c>
      <c r="BBL12" s="321">
        <f t="shared" ca="1" si="3021"/>
        <v>1000</v>
      </c>
      <c r="BBM12" s="321">
        <f t="shared" ca="1" si="3022"/>
        <v>0</v>
      </c>
      <c r="BBN12" s="321">
        <f t="shared" si="1110"/>
        <v>44</v>
      </c>
      <c r="BBO12" s="321">
        <f t="shared" ref="BBO12" ca="1" si="3492">IF(COUNTIF(BBM11:BBM15,4)&lt;&gt;4,RANK(BBM12,BBM11:BBM15),BBM52)</f>
        <v>1</v>
      </c>
      <c r="BBP12" s="321"/>
      <c r="BBQ12" s="321">
        <f t="shared" ref="BBQ12" ca="1" si="3493">SUMPRODUCT((BBO11:BBO14=BBO12)*(BBN11:BBN14&lt;BBN12))+BBO12</f>
        <v>3</v>
      </c>
      <c r="BBR12" s="321" t="str">
        <f t="shared" ref="BBR12" ca="1" si="3494">INDEX(BBF11:BBF15,MATCH(2,BBQ11:BBQ15,0),0)</f>
        <v>Croatia</v>
      </c>
      <c r="BBS12" s="321">
        <f t="shared" ref="BBS12" ca="1" si="3495">INDEX(BBO11:BBO15,MATCH(BBR12,BBF11:BBF15,0),0)</f>
        <v>1</v>
      </c>
      <c r="BBT12" s="321" t="str">
        <f t="shared" ref="BBT12" ca="1" si="3496">IF(BBT11&lt;&gt;"",BBR12,"")</f>
        <v>Croatia</v>
      </c>
      <c r="BBU12" s="321" t="str">
        <f t="shared" ref="BBU12" ca="1" si="3497">IF(BBU11&lt;&gt;"",BBR13,"")</f>
        <v/>
      </c>
      <c r="BBV12" s="321" t="str">
        <f t="shared" ref="BBV12" ca="1" si="3498">IF(BBV11&lt;&gt;"",BBR14,"")</f>
        <v/>
      </c>
      <c r="BBW12" s="321" t="str">
        <f t="shared" ref="BBW12" si="3499">IF(BBW11&lt;&gt;"",BBR15,"")</f>
        <v/>
      </c>
      <c r="BBX12" s="321"/>
      <c r="BBY12" s="321" t="str">
        <f t="shared" ca="1" si="3031"/>
        <v>Croatia</v>
      </c>
      <c r="BBZ12" s="321">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21">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21">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21">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21">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21">
        <f t="shared" ca="1" si="3037"/>
        <v>1000</v>
      </c>
      <c r="BCF12" s="321">
        <f t="shared" ca="1" si="3038"/>
        <v>0</v>
      </c>
      <c r="BCG12" s="321">
        <f t="shared" ref="BCG12" ca="1" si="3505">IF(BBY12&lt;&gt;"",VLOOKUP(BBY12,BBF4:BBL40,7,FALSE),"")</f>
        <v>1000</v>
      </c>
      <c r="BCH12" s="321">
        <f t="shared" ref="BCH12" ca="1" si="3506">IF(BBY12&lt;&gt;"",VLOOKUP(BBY12,BBF4:BBL40,5,FALSE),"")</f>
        <v>0</v>
      </c>
      <c r="BCI12" s="321">
        <f t="shared" ref="BCI12" ca="1" si="3507">IF(BBY12&lt;&gt;"",VLOOKUP(BBY12,BBF4:BBN40,9,FALSE),"")</f>
        <v>40</v>
      </c>
      <c r="BCJ12" s="321">
        <f t="shared" ca="1" si="3042"/>
        <v>0</v>
      </c>
      <c r="BCK12" s="321">
        <f t="shared" ref="BCK12" ca="1" si="3508">IF(BBY12&lt;&gt;"",RANK(BCJ12,BCJ11:BCJ15),"")</f>
        <v>1</v>
      </c>
      <c r="BCL12" s="321">
        <f t="shared" ref="BCL12" ca="1" si="3509">IF(BBY12&lt;&gt;"",SUMPRODUCT((BCJ11:BCJ15=BCJ12)*(BCE11:BCE15&gt;BCE12)),"")</f>
        <v>0</v>
      </c>
      <c r="BCM12" s="321">
        <f t="shared" ref="BCM12" ca="1" si="3510">IF(BBY12&lt;&gt;"",SUMPRODUCT((BCJ11:BCJ15=BCJ12)*(BCE11:BCE15=BCE12)*(BCC11:BCC15&gt;BCC12)),"")</f>
        <v>0</v>
      </c>
      <c r="BCN12" s="321">
        <f t="shared" ref="BCN12" ca="1" si="3511">IF(BBY12&lt;&gt;"",SUMPRODUCT((BCJ11:BCJ15=BCJ12)*(BCE11:BCE15=BCE12)*(BCC11:BCC15=BCC12)*(BCG11:BCG15&gt;BCG12)),"")</f>
        <v>0</v>
      </c>
      <c r="BCO12" s="321">
        <f t="shared" ref="BCO12" ca="1" si="3512">IF(BBY12&lt;&gt;"",SUMPRODUCT((BCJ11:BCJ15=BCJ12)*(BCE11:BCE15=BCE12)*(BCC11:BCC15=BCC12)*(BCG11:BCG15=BCG12)*(BCH11:BCH15&gt;BCH12)),"")</f>
        <v>0</v>
      </c>
      <c r="BCP12" s="321">
        <f t="shared" ref="BCP12" ca="1" si="3513">IF(BBY12&lt;&gt;"",SUMPRODUCT((BCJ11:BCJ15=BCJ12)*(BCE11:BCE15=BCE12)*(BCC11:BCC15=BCC12)*(BCG11:BCG15=BCG12)*(BCH11:BCH15=BCH12)*(BCI11:BCI15&gt;BCI12)),"")</f>
        <v>2</v>
      </c>
      <c r="BCQ12" s="321">
        <f ca="1">IF(BBY12&lt;&gt;"",IF(BCQ52&lt;&gt;"",IF(BBX50=3,BCQ52,BCQ52+BBX50),SUM(BCK12:BCP12)),"")</f>
        <v>3</v>
      </c>
      <c r="BCR12" s="321" t="str">
        <f t="shared" ref="BCR12" ca="1" si="3514">IF(BBY12&lt;&gt;"",INDEX(BBY11:BBY15,MATCH(2,BCQ11:BCQ15,0),0),"")</f>
        <v>Albania</v>
      </c>
      <c r="BCS12" s="321" t="str">
        <f t="shared" ref="BCS12:BCS14" ca="1" si="3515">IF(BBU11&lt;&gt;"",BBU11,"")</f>
        <v/>
      </c>
      <c r="BCT12" s="321">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21">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21">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21">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21">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21">
        <f t="shared" ref="BCY12:BCY14" ca="1" si="3521">BCW12-BCX12+1000</f>
        <v>1000</v>
      </c>
      <c r="BCZ12" s="321" t="str">
        <f t="shared" ref="BCZ12:BCZ14" ca="1" si="3522">IF(BCS12&lt;&gt;"",BCT12*3+BCU12*1,"")</f>
        <v/>
      </c>
      <c r="BDA12" s="321" t="str">
        <f t="shared" ref="BDA12" ca="1" si="3523">IF(BCS12&lt;&gt;"",VLOOKUP(BCS12,BBF4:BBL40,7,FALSE),"")</f>
        <v/>
      </c>
      <c r="BDB12" s="321" t="str">
        <f t="shared" ref="BDB12" ca="1" si="3524">IF(BCS12&lt;&gt;"",VLOOKUP(BCS12,BBF4:BBL40,5,FALSE),"")</f>
        <v/>
      </c>
      <c r="BDC12" s="321" t="str">
        <f t="shared" ref="BDC12" ca="1" si="3525">IF(BCS12&lt;&gt;"",VLOOKUP(BCS12,BBF4:BBN40,9,FALSE),"")</f>
        <v/>
      </c>
      <c r="BDD12" s="321" t="str">
        <f t="shared" ref="BDD12:BDD14" ca="1" si="3526">BCZ12</f>
        <v/>
      </c>
      <c r="BDE12" s="321" t="str">
        <f t="shared" ref="BDE12" ca="1" si="3527">IF(BCS12&lt;&gt;"",RANK(BDD12,BDD11:BDD15),"")</f>
        <v/>
      </c>
      <c r="BDF12" s="321" t="str">
        <f t="shared" ref="BDF12" ca="1" si="3528">IF(BCS12&lt;&gt;"",SUMPRODUCT((BDD11:BDD15=BDD12)*(BCY11:BCY15&gt;BCY12)),"")</f>
        <v/>
      </c>
      <c r="BDG12" s="321" t="str">
        <f t="shared" ref="BDG12" ca="1" si="3529">IF(BCS12&lt;&gt;"",SUMPRODUCT((BDD11:BDD15=BDD12)*(BCY11:BCY15=BCY12)*(BCW11:BCW15&gt;BCW12)),"")</f>
        <v/>
      </c>
      <c r="BDH12" s="321" t="str">
        <f t="shared" ref="BDH12" ca="1" si="3530">IF(BCS12&lt;&gt;"",SUMPRODUCT((BDD11:BDD15=BDD12)*(BCY11:BCY15=BCY12)*(BCW11:BCW15=BCW12)*(BDA11:BDA15&gt;BDA12)),"")</f>
        <v/>
      </c>
      <c r="BDI12" s="321" t="str">
        <f t="shared" ref="BDI12" ca="1" si="3531">IF(BCS12&lt;&gt;"",SUMPRODUCT((BDD11:BDD15=BDD12)*(BCY11:BCY15=BCY12)*(BCW11:BCW15=BCW12)*(BDA11:BDA15=BDA12)*(BDB11:BDB15&gt;BDB12)),"")</f>
        <v/>
      </c>
      <c r="BDJ12" s="321" t="str">
        <f t="shared" ref="BDJ12" ca="1" si="3532">IF(BCS12&lt;&gt;"",SUMPRODUCT((BDD11:BDD15=BDD12)*(BCY11:BCY15=BCY12)*(BCW11:BCW15=BCW12)*(BDA11:BDA15=BDA12)*(BDB11:BDB15=BDB12)*(BDC11:BDC15&gt;BDC12)),"")</f>
        <v/>
      </c>
      <c r="BDK12" s="321" t="str">
        <f ca="1">IF(BCS12&lt;&gt;"",IF(BDK52&lt;&gt;"",IF(BCR50=3,BDK52,BDK52+BCR50),SUM(BDE12:BDJ12)+1),"")</f>
        <v/>
      </c>
      <c r="BDL12" s="321" t="str">
        <f t="shared" ref="BDL12" ca="1" si="3533">IF(BCS12&lt;&gt;"",INDEX(BCS12:BCS15,MATCH(2,BDK12:BDK15,0),0),"")</f>
        <v/>
      </c>
      <c r="BDM12" s="321"/>
      <c r="BDN12" s="321"/>
      <c r="BDO12" s="321"/>
      <c r="BDP12" s="321"/>
      <c r="BDQ12" s="321"/>
      <c r="BDR12" s="321"/>
      <c r="BDS12" s="321"/>
      <c r="BDT12" s="321"/>
      <c r="BDU12" s="321"/>
      <c r="BDV12" s="321"/>
      <c r="BDW12" s="321"/>
      <c r="BDX12" s="321"/>
      <c r="BDY12" s="321"/>
      <c r="BDZ12" s="321"/>
      <c r="BEA12" s="321"/>
      <c r="BEB12" s="321"/>
      <c r="BEC12" s="321"/>
      <c r="BED12" s="321"/>
      <c r="BEE12" s="321"/>
      <c r="BEF12" s="321"/>
      <c r="BEG12" s="321"/>
      <c r="BEH12" s="321"/>
      <c r="BEI12" s="321"/>
      <c r="BEJ12" s="321"/>
      <c r="BEK12" s="321"/>
      <c r="BEL12" s="321"/>
      <c r="BEM12" s="321"/>
      <c r="BEN12" s="321"/>
      <c r="BEO12" s="321"/>
      <c r="BEP12" s="321"/>
      <c r="BEQ12" s="321"/>
      <c r="BER12" s="321"/>
      <c r="BES12" s="321"/>
      <c r="BET12" s="321"/>
      <c r="BEU12" s="321"/>
      <c r="BEV12" s="321"/>
      <c r="BEW12" s="321"/>
      <c r="BEX12" s="321"/>
      <c r="BEY12" s="321"/>
      <c r="BEZ12" s="321"/>
      <c r="BFA12" s="321" t="str">
        <f t="shared" ref="BFA12" ca="1" si="3534">IF(BDL12&lt;&gt;"",BDL12,IF(BCR12&lt;&gt;"",BCR12,BBR12))</f>
        <v>Albania</v>
      </c>
      <c r="BFB12" s="321">
        <v>2</v>
      </c>
      <c r="BFC12" s="321">
        <v>10</v>
      </c>
      <c r="BFD12" s="321" t="str">
        <f t="shared" si="146"/>
        <v>Romania</v>
      </c>
      <c r="BFE12" s="324">
        <f ca="1">IF(OFFSET('Player Game Board'!P19,0,BFE1)&lt;&gt;"",OFFSET('Player Game Board'!P19,0,BFE1),0)</f>
        <v>0</v>
      </c>
      <c r="BFF12" s="324">
        <f ca="1">IF(OFFSET('Player Game Board'!Q19,0,BFE1)&lt;&gt;"",OFFSET('Player Game Board'!Q19,0,BFE1),0)</f>
        <v>0</v>
      </c>
      <c r="BFG12" s="321" t="str">
        <f t="shared" si="147"/>
        <v>Ukraine</v>
      </c>
      <c r="BFH12" s="321" t="str">
        <f ca="1">IF(AND(OFFSET('Player Game Board'!P19,0,BFE1)&lt;&gt;"",OFFSET('Player Game Board'!Q19,0,BFE1)&lt;&gt;""),IF(BFE12&gt;BFF12,"W",IF(BFE12=BFF12,"D","L")),"")</f>
        <v/>
      </c>
      <c r="BFI12" s="321" t="str">
        <f t="shared" ca="1" si="148"/>
        <v/>
      </c>
      <c r="BFJ12" s="321"/>
      <c r="BFK12" s="321"/>
      <c r="BFL12" s="325" t="s">
        <v>48</v>
      </c>
      <c r="BFM12" s="325"/>
      <c r="BFN12" s="325"/>
      <c r="BFO12" s="325"/>
      <c r="BFP12" s="326" t="s">
        <v>45</v>
      </c>
      <c r="BFQ12" s="326" t="s">
        <v>46</v>
      </c>
      <c r="BFR12" s="326" t="s">
        <v>166</v>
      </c>
      <c r="BFS12" s="326" t="s">
        <v>167</v>
      </c>
      <c r="BFT12" s="327"/>
      <c r="BFU12" s="326" t="str">
        <f t="shared" ref="BFU12" ca="1" si="3535">INDEX(BFZ3:BFZ8,MATCH(1,BFY3:BFY8,0),0)</f>
        <v>A</v>
      </c>
      <c r="BFV12" s="328" t="str">
        <f t="shared" ref="BFV12" ca="1" si="3536">INDEX(BFZ3:BFZ8,MATCH(2,BFY3:BFY8,0),0)</f>
        <v>D</v>
      </c>
      <c r="BFW12" s="328" t="str">
        <f t="shared" ref="BFW12" ca="1" si="3537">INDEX(BFZ3:BFZ8,MATCH(3,BFY3:BFY8,0),0)</f>
        <v>B</v>
      </c>
      <c r="BFX12" s="328" t="str">
        <f t="shared" ref="BFX12" ca="1" si="3538">INDEX(BFZ3:BFZ8,MATCH(4,BFY3:BFY8,0),0)</f>
        <v>C</v>
      </c>
      <c r="BFY12" s="328"/>
      <c r="BFZ12" s="327"/>
      <c r="BGA12" s="327"/>
      <c r="BGB12" s="327"/>
    </row>
    <row r="13" spans="1:1536" ht="13.8" x14ac:dyDescent="0.3">
      <c r="A13" s="321">
        <f>VLOOKUP(B13,CW11:CX15,2,FALSE)</f>
        <v>1</v>
      </c>
      <c r="B13" s="321" t="str">
        <f>'Language Table'!C24</f>
        <v>Spain</v>
      </c>
      <c r="C13" s="321">
        <f>SUMPRODUCT((CZ3:CZ42=B13)*(DD3:DD42="W"))+SUMPRODUCT((DC3:DC42=B13)*(DE3:DE42="W"))</f>
        <v>3</v>
      </c>
      <c r="D13" s="321">
        <f>SUMPRODUCT((CZ3:CZ42=B13)*(DD3:DD42="D"))+SUMPRODUCT((DC3:DC42=B13)*(DE3:DE42="D"))</f>
        <v>0</v>
      </c>
      <c r="E13" s="321">
        <f>SUMPRODUCT((CZ3:CZ42=B13)*(DD3:DD42="L"))+SUMPRODUCT((DC3:DC42=B13)*(DE3:DE42="L"))</f>
        <v>0</v>
      </c>
      <c r="F13" s="321">
        <f>SUMIF(CZ3:CZ60,B13,DA3:DA60)+SUMIF(DC3:DC60,B13,DB3:DB60)</f>
        <v>5</v>
      </c>
      <c r="G13" s="321">
        <f>SUMIF(DC3:DC60,B13,DA3:DA60)+SUMIF(CZ3:CZ60,B13,DB3:DB60)</f>
        <v>0</v>
      </c>
      <c r="H13" s="321">
        <f t="shared" si="2706"/>
        <v>1005</v>
      </c>
      <c r="I13" s="321">
        <f t="shared" si="2707"/>
        <v>9</v>
      </c>
      <c r="J13" s="321">
        <v>51</v>
      </c>
      <c r="K13" s="321">
        <f>IF(COUNTIF(I11:I15,4)&lt;&gt;4,RANK(I13,I11:I15),I53)</f>
        <v>1</v>
      </c>
      <c r="L13" s="321"/>
      <c r="M13" s="321">
        <f>SUMPRODUCT((K11:K14=K13)*(J11:J14&lt;J13))+K13</f>
        <v>1</v>
      </c>
      <c r="N13" s="321" t="str">
        <f>INDEX(B11:B15,MATCH(3,M11:M15,0),0)</f>
        <v>Croatia</v>
      </c>
      <c r="O13" s="321">
        <f>INDEX(K11:K15,MATCH(N13,B11:B15,0),0)</f>
        <v>3</v>
      </c>
      <c r="P13" s="321" t="str">
        <f>IF(AND(P12&lt;&gt;"",O13=1),N13,"")</f>
        <v/>
      </c>
      <c r="Q13" s="321" t="str">
        <f>IF(AND(Q12&lt;&gt;"",O14=2),N14,"")</f>
        <v/>
      </c>
      <c r="R13" s="321" t="str">
        <f>IF(AND(R12&lt;&gt;"",O15=3),N15,"")</f>
        <v/>
      </c>
      <c r="S13" s="321"/>
      <c r="T13" s="321"/>
      <c r="U13" s="321" t="str">
        <f t="shared" si="3051"/>
        <v/>
      </c>
      <c r="V13" s="321">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21">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21">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21">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21">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21">
        <f>Y13-Z13+1000</f>
        <v>1000</v>
      </c>
      <c r="AB13" s="321" t="str">
        <f t="shared" si="2708"/>
        <v/>
      </c>
      <c r="AC13" s="321" t="str">
        <f>IF(U13&lt;&gt;"",VLOOKUP(U13,B4:H40,7,FALSE),"")</f>
        <v/>
      </c>
      <c r="AD13" s="321" t="str">
        <f>IF(U13&lt;&gt;"",VLOOKUP(U13,B4:H40,5,FALSE),"")</f>
        <v/>
      </c>
      <c r="AE13" s="321" t="str">
        <f>IF(U13&lt;&gt;"",VLOOKUP(U13,B4:J40,9,FALSE),"")</f>
        <v/>
      </c>
      <c r="AF13" s="321" t="str">
        <f t="shared" si="2709"/>
        <v/>
      </c>
      <c r="AG13" s="321" t="str">
        <f>IF(U13&lt;&gt;"",RANK(AF13,AF11:AF15),"")</f>
        <v/>
      </c>
      <c r="AH13" s="321" t="str">
        <f>IF(U13&lt;&gt;"",SUMPRODUCT((AF11:AF15=AF13)*(AA11:AA15&gt;AA13)),"")</f>
        <v/>
      </c>
      <c r="AI13" s="321" t="str">
        <f>IF(U13&lt;&gt;"",SUMPRODUCT((AF11:AF15=AF13)*(AA11:AA15=AA13)*(Y11:Y15&gt;Y13)),"")</f>
        <v/>
      </c>
      <c r="AJ13" s="321" t="str">
        <f>IF(U13&lt;&gt;"",SUMPRODUCT((AF11:AF15=AF13)*(AA11:AA15=AA13)*(Y11:Y15=Y13)*(AC11:AC15&gt;AC13)),"")</f>
        <v/>
      </c>
      <c r="AK13" s="321" t="str">
        <f>IF(U13&lt;&gt;"",SUMPRODUCT((AF11:AF15=AF13)*(AA11:AA15=AA13)*(Y11:Y15=Y13)*(AC11:AC15=AC13)*(AD11:AD15&gt;AD13)),"")</f>
        <v/>
      </c>
      <c r="AL13" s="321" t="str">
        <f>IF(U13&lt;&gt;"",SUMPRODUCT((AF11:AF15=AF13)*(AA11:AA15=AA13)*(Y11:Y15=Y13)*(AC11:AC15=AC13)*(AD11:AD15=AD13)*(AE11:AE15&gt;AE13)),"")</f>
        <v/>
      </c>
      <c r="AM13" s="321" t="str">
        <f>IF(U13&lt;&gt;"",IF(AM53&lt;&gt;"",IF(T50=3,AM53,AM53+T50),SUM(AG13:AL13)),"")</f>
        <v/>
      </c>
      <c r="AN13" s="321" t="str">
        <f>IF(U13&lt;&gt;"",INDEX(U11:U15,MATCH(3,AM11:AM15,0),0),"")</f>
        <v/>
      </c>
      <c r="AO13" s="321" t="str">
        <f>IF(Q12&lt;&gt;"",Q12,"")</f>
        <v/>
      </c>
      <c r="AP13" s="321">
        <f>SUMPRODUCT((CZ3:CZ42=AO13)*(DC3:DC42=AO14)*(DD3:DD42="W"))+SUMPRODUCT((CZ3:CZ42=AO13)*(DC3:DC42=AO15)*(DD3:DD42="W"))+SUMPRODUCT((CZ3:CZ42=AO13)*(DC3:DC42=AO12)*(DD3:DD42="W"))+SUMPRODUCT((CZ3:CZ42=AO14)*(DC3:DC42=AO13)*(DE3:DE42="W"))+SUMPRODUCT((CZ3:CZ42=AO15)*(DC3:DC42=AO13)*(DE3:DE42="W"))+SUMPRODUCT((CZ3:CZ42=AO12)*(DC3:DC42=AO13)*(DE3:DE42="W"))</f>
        <v>0</v>
      </c>
      <c r="AQ13" s="321">
        <f>SUMPRODUCT((CZ3:CZ42=AO13)*(DC3:DC42=AO14)*(DD3:DD42="D"))+SUMPRODUCT((CZ3:CZ42=AO13)*(DC3:DC42=AO15)*(DD3:DD42="D"))+SUMPRODUCT((CZ3:CZ42=AO13)*(DC3:DC42=AO12)*(DD3:DD42="D"))+SUMPRODUCT((CZ3:CZ42=AO14)*(DC3:DC42=AO13)*(DD3:DD42="D"))+SUMPRODUCT((CZ3:CZ42=AO15)*(DC3:DC42=AO13)*(DD3:DD42="D"))+SUMPRODUCT((CZ3:CZ42=AO12)*(DC3:DC42=AO13)*(DD3:DD42="D"))</f>
        <v>0</v>
      </c>
      <c r="AR13" s="321">
        <f>SUMPRODUCT((CZ3:CZ42=AO13)*(DC3:DC42=AO14)*(DD3:DD42="L"))+SUMPRODUCT((CZ3:CZ42=AO13)*(DC3:DC42=AO15)*(DD3:DD42="L"))+SUMPRODUCT((CZ3:CZ42=AO13)*(DC3:DC42=AO12)*(DD3:DD42="L"))+SUMPRODUCT((CZ3:CZ42=AO14)*(DC3:DC42=AO13)*(DE3:DE42="L"))+SUMPRODUCT((CZ3:CZ42=AO15)*(DC3:DC42=AO13)*(DE3:DE42="L"))+SUMPRODUCT((CZ3:CZ42=AO12)*(DC3:DC42=AO13)*(DE3:DE42="L"))</f>
        <v>0</v>
      </c>
      <c r="AS13" s="321">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21">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21">
        <f>AS13-AT13+1000</f>
        <v>1000</v>
      </c>
      <c r="AV13" s="321" t="str">
        <f t="shared" si="3052"/>
        <v/>
      </c>
      <c r="AW13" s="321" t="str">
        <f>IF(AO13&lt;&gt;"",VLOOKUP(AO13,B4:H40,7,FALSE),"")</f>
        <v/>
      </c>
      <c r="AX13" s="321" t="str">
        <f>IF(AO13&lt;&gt;"",VLOOKUP(AO13,B4:H40,5,FALSE),"")</f>
        <v/>
      </c>
      <c r="AY13" s="321" t="str">
        <f>IF(AO13&lt;&gt;"",VLOOKUP(AO13,B4:J40,9,FALSE),"")</f>
        <v/>
      </c>
      <c r="AZ13" s="321" t="str">
        <f t="shared" si="3053"/>
        <v/>
      </c>
      <c r="BA13" s="321" t="str">
        <f>IF(AO13&lt;&gt;"",RANK(AZ13,AZ11:AZ15),"")</f>
        <v/>
      </c>
      <c r="BB13" s="321" t="str">
        <f>IF(AO13&lt;&gt;"",SUMPRODUCT((AZ11:AZ15=AZ13)*(AU11:AU15&gt;AU13)),"")</f>
        <v/>
      </c>
      <c r="BC13" s="321" t="str">
        <f>IF(AO13&lt;&gt;"",SUMPRODUCT((AZ11:AZ15=AZ13)*(AU11:AU15=AU13)*(AS11:AS15&gt;AS13)),"")</f>
        <v/>
      </c>
      <c r="BD13" s="321" t="str">
        <f>IF(AO13&lt;&gt;"",SUMPRODUCT((AZ11:AZ15=AZ13)*(AU11:AU15=AU13)*(AS11:AS15=AS13)*(AW11:AW15&gt;AW13)),"")</f>
        <v/>
      </c>
      <c r="BE13" s="321" t="str">
        <f>IF(AO13&lt;&gt;"",SUMPRODUCT((AZ11:AZ15=AZ13)*(AU11:AU15=AU13)*(AS11:AS15=AS13)*(AW11:AW15=AW13)*(AX11:AX15&gt;AX13)),"")</f>
        <v/>
      </c>
      <c r="BF13" s="321" t="str">
        <f>IF(AO13&lt;&gt;"",SUMPRODUCT((AZ11:AZ15=AZ13)*(AU11:AU15=AU13)*(AS11:AS15=AS13)*(AW11:AW15=AW13)*(AX11:AX15=AX13)*(AY11:AY15&gt;AY13)),"")</f>
        <v/>
      </c>
      <c r="BG13" s="321" t="str">
        <f>IF(AO13&lt;&gt;"",IF(BG53&lt;&gt;"",IF(AN50=3,BG53,BG53+AN50),SUM(BA13:BF13)+1),"")</f>
        <v/>
      </c>
      <c r="BH13" s="321" t="str">
        <f>IF(AO13&lt;&gt;"",INDEX(AO12:AO15,MATCH(3,BG12:BG15,0),0),"")</f>
        <v/>
      </c>
      <c r="BI13" s="321" t="str">
        <f>IF(R11&lt;&gt;"",R11,"")</f>
        <v/>
      </c>
      <c r="BJ13" s="321">
        <f>SUMPRODUCT((CZ3:CZ42=BI13)*(DC3:DC42=BI14)*(DD3:DD42="W"))+SUMPRODUCT((CZ3:CZ42=BI13)*(DC3:DC42=BI15)*(DD3:DD42="W"))+SUMPRODUCT((CZ3:CZ42=BI13)*(DC3:DC42=BI16)*(DD3:DD42="W"))+SUMPRODUCT((CZ3:CZ42=BI14)*(DC3:DC42=BI13)*(DE3:DE42="W"))+SUMPRODUCT((CZ3:CZ42=BI15)*(DC3:DC42=BI13)*(DE3:DE42="W"))+SUMPRODUCT((CZ3:CZ42=BI16)*(DC3:DC42=BI13)*(DE3:DE42="W"))</f>
        <v>0</v>
      </c>
      <c r="BK13" s="321">
        <f>SUMPRODUCT((CZ3:CZ42=BI13)*(DC3:DC42=BI14)*(DD3:DD42="D"))+SUMPRODUCT((CZ3:CZ42=BI13)*(DC3:DC42=BI15)*(DD3:DD42="D"))+SUMPRODUCT((CZ3:CZ42=BI13)*(DC3:DC42=BI16)*(DD3:DD42="D"))+SUMPRODUCT((CZ3:CZ42=BI14)*(DC3:DC42=BI13)*(DD3:DD42="D"))+SUMPRODUCT((CZ3:CZ42=BI15)*(DC3:DC42=BI13)*(DD3:DD42="D"))+SUMPRODUCT((CZ3:CZ42=BI16)*(DC3:DC42=BI13)*(DD3:DD42="D"))</f>
        <v>0</v>
      </c>
      <c r="BL13" s="321">
        <f>SUMPRODUCT((CZ3:CZ42=BI13)*(DC3:DC42=BI14)*(DD3:DD42="L"))+SUMPRODUCT((CZ3:CZ42=BI13)*(DC3:DC42=BI15)*(DD3:DD42="L"))+SUMPRODUCT((CZ3:CZ42=BI13)*(DC3:DC42=BI16)*(DD3:DD42="L"))+SUMPRODUCT((CZ3:CZ42=BI14)*(DC3:DC42=BI13)*(DE3:DE42="L"))+SUMPRODUCT((CZ3:CZ42=BI15)*(DC3:DC42=BI13)*(DE3:DE42="L"))+SUMPRODUCT((CZ3:CZ42=BI16)*(DC3:DC42=BI13)*(DE3:DE42="L"))</f>
        <v>0</v>
      </c>
      <c r="BM13" s="321">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21">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21">
        <f>BM13-BN13+1000</f>
        <v>1000</v>
      </c>
      <c r="BP13" s="321" t="str">
        <f t="shared" ref="BP13:BP14" si="3539">IF(BI13&lt;&gt;"",BJ13*3+BK13*1,"")</f>
        <v/>
      </c>
      <c r="BQ13" s="321" t="str">
        <f>IF(BI13&lt;&gt;"",VLOOKUP(BI13,B4:H40,7,FALSE),"")</f>
        <v/>
      </c>
      <c r="BR13" s="321" t="str">
        <f>IF(BI13&lt;&gt;"",VLOOKUP(BI13,B4:H40,5,FALSE),"")</f>
        <v/>
      </c>
      <c r="BS13" s="321" t="str">
        <f>IF(BI13&lt;&gt;"",VLOOKUP(BI13,B4:J40,9,FALSE),"")</f>
        <v/>
      </c>
      <c r="BT13" s="321" t="str">
        <f t="shared" ref="BT13:BT14" si="3540">BP13</f>
        <v/>
      </c>
      <c r="BU13" s="321" t="str">
        <f>IF(BI13&lt;&gt;"",RANK(BT13,BT11:BT15),"")</f>
        <v/>
      </c>
      <c r="BV13" s="321" t="str">
        <f>IF(BI13&lt;&gt;"",SUMPRODUCT((BT11:BT15=BT13)*(BO11:BO15&gt;BO13)),"")</f>
        <v/>
      </c>
      <c r="BW13" s="321" t="str">
        <f>IF(BI13&lt;&gt;"",SUMPRODUCT((BT11:BT15=BT13)*(BO11:BO15=BO13)*(BM11:BM15&gt;BM13)),"")</f>
        <v/>
      </c>
      <c r="BX13" s="321" t="str">
        <f>IF(BI13&lt;&gt;"",SUMPRODUCT((BT11:BT15=BT13)*(BO11:BO15=BO13)*(BM11:BM15=BM13)*(BQ11:BQ15&gt;BQ13)),"")</f>
        <v/>
      </c>
      <c r="BY13" s="321" t="str">
        <f>IF(BI13&lt;&gt;"",SUMPRODUCT((BT11:BT15=BT13)*(BO11:BO15=BO13)*(BM11:BM15=BM13)*(BQ11:BQ15=BQ13)*(BR11:BR15&gt;BR13)),"")</f>
        <v/>
      </c>
      <c r="BZ13" s="321" t="str">
        <f>IF(BI13&lt;&gt;"",SUMPRODUCT((BT11:BT15=BT13)*(BO11:BO15=BO13)*(BM11:BM15=BM13)*(BQ11:BQ15=BQ13)*(BR11:BR15=BR13)*(BS11:BS15&gt;BS13)),"")</f>
        <v/>
      </c>
      <c r="CA13" s="321" t="str">
        <f>IF(BI13&lt;&gt;"",SUM(BU13:BZ13)+2,"")</f>
        <v/>
      </c>
      <c r="CB13" s="321" t="str">
        <f>IF(BI13&lt;&gt;"",INDEX(BI13:BI15,MATCH(3,CA13:CA15,0),0),"")</f>
        <v/>
      </c>
      <c r="CC13" s="321"/>
      <c r="CD13" s="321"/>
      <c r="CE13" s="321"/>
      <c r="CF13" s="321"/>
      <c r="CG13" s="321"/>
      <c r="CH13" s="321"/>
      <c r="CI13" s="321"/>
      <c r="CJ13" s="321"/>
      <c r="CK13" s="321"/>
      <c r="CL13" s="321"/>
      <c r="CM13" s="321"/>
      <c r="CN13" s="321"/>
      <c r="CO13" s="321"/>
      <c r="CP13" s="321"/>
      <c r="CQ13" s="321"/>
      <c r="CR13" s="321"/>
      <c r="CS13" s="321"/>
      <c r="CT13" s="321"/>
      <c r="CU13" s="321"/>
      <c r="CV13" s="321"/>
      <c r="CW13" s="321" t="str">
        <f>IF(CB13&lt;&gt;"",CB13,IF(BH13&lt;&gt;"",BH13,IF(AN13&lt;&gt;"",AN13,N13)))</f>
        <v>Croatia</v>
      </c>
      <c r="CX13" s="321">
        <v>3</v>
      </c>
      <c r="CY13" s="321">
        <v>11</v>
      </c>
      <c r="CZ13" s="321" t="str">
        <f>Matches!G18</f>
        <v>Türkiye</v>
      </c>
      <c r="DA13" s="321">
        <f>IF(AND(Matches!H18&lt;&gt;"",Matches!I18&lt;&gt;""),Matches!H18,0)</f>
        <v>3</v>
      </c>
      <c r="DB13" s="321">
        <f>IF(AND(Matches!I18&lt;&gt;"",Matches!H18&lt;&gt;""),Matches!I18,0)</f>
        <v>1</v>
      </c>
      <c r="DC13" s="321" t="str">
        <f>Matches!J18</f>
        <v>Georgia</v>
      </c>
      <c r="DD13" s="321" t="str">
        <f>IF(AND(Matches!H18&lt;&gt;"",Matches!I18&lt;&gt;""),IF(DA13&gt;DB13,"W",IF(DA13=DB13,"D","L")),"")</f>
        <v>W</v>
      </c>
      <c r="DE13" s="321" t="str">
        <f t="shared" si="162"/>
        <v>L</v>
      </c>
      <c r="DF13" s="321"/>
      <c r="DG13" s="321"/>
      <c r="DH13" s="326" t="s">
        <v>15</v>
      </c>
      <c r="DI13" s="327" t="s">
        <v>3</v>
      </c>
      <c r="DJ13" s="327" t="s">
        <v>4</v>
      </c>
      <c r="DK13" s="327" t="s">
        <v>13</v>
      </c>
      <c r="DL13" s="326" t="s">
        <v>15</v>
      </c>
      <c r="DM13" s="326" t="s">
        <v>13</v>
      </c>
      <c r="DN13" s="326" t="s">
        <v>3</v>
      </c>
      <c r="DO13" s="326" t="s">
        <v>4</v>
      </c>
      <c r="DP13" s="327"/>
      <c r="DQ13" s="328">
        <f>IFERROR(MATCH(DQ12,DH13:DK13,0),0)</f>
        <v>4</v>
      </c>
      <c r="DR13" s="328">
        <f>IFERROR(MATCH(DR12,DH13:DK13,0),0)</f>
        <v>0</v>
      </c>
      <c r="DS13" s="328">
        <f>IFERROR(MATCH(DS12,DH13:DK13,0),0)</f>
        <v>0</v>
      </c>
      <c r="DT13" s="328">
        <f>IFERROR(MATCH(DT12,DH13:DK13,0),0)</f>
        <v>3</v>
      </c>
      <c r="DU13" s="328">
        <f t="shared" ref="DU13:DU27" si="3541">SUM(DQ13:DT13)</f>
        <v>7</v>
      </c>
      <c r="DV13" s="327"/>
      <c r="DW13" s="327" t="str">
        <f>INDEX(DH3:DH8,MATCH(1,DU3:DU8,0),0)</f>
        <v>Netherlands</v>
      </c>
      <c r="DX13" s="327"/>
      <c r="DY13" s="321">
        <f ca="1">VLOOKUP(DZ13,HU11:HV15,2,FALSE)</f>
        <v>1</v>
      </c>
      <c r="DZ13" s="321" t="str">
        <f t="shared" si="3054"/>
        <v>Spain</v>
      </c>
      <c r="EA13" s="321">
        <f ca="1">SUMPRODUCT((HX3:HX42=DZ13)*(IB3:IB42="W"))+SUMPRODUCT((IA3:IA42=DZ13)*(IC3:IC42="W"))</f>
        <v>2</v>
      </c>
      <c r="EB13" s="321">
        <f ca="1">SUMPRODUCT((HX3:HX42=DZ13)*(IB3:IB42="D"))+SUMPRODUCT((IA3:IA42=DZ13)*(IC3:IC42="D"))</f>
        <v>1</v>
      </c>
      <c r="EC13" s="321">
        <f ca="1">SUMPRODUCT((HX3:HX42=DZ13)*(IB3:IB42="L"))+SUMPRODUCT((IA3:IA42=DZ13)*(IC3:IC42="L"))</f>
        <v>0</v>
      </c>
      <c r="ED13" s="321">
        <f ca="1">SUMIF(HX3:HX60,DZ13,HY3:HY60)+SUMIF(IA3:IA60,DZ13,HZ3:HZ60)</f>
        <v>6</v>
      </c>
      <c r="EE13" s="321">
        <f ca="1">SUMIF(IA3:IA60,DZ13,HY3:HY60)+SUMIF(HX3:HX60,DZ13,HZ3:HZ60)</f>
        <v>2</v>
      </c>
      <c r="EF13" s="321">
        <f t="shared" ca="1" si="2710"/>
        <v>1004</v>
      </c>
      <c r="EG13" s="321">
        <f t="shared" ca="1" si="2711"/>
        <v>7</v>
      </c>
      <c r="EH13" s="321">
        <f t="shared" si="609"/>
        <v>51</v>
      </c>
      <c r="EI13" s="321">
        <f ca="1">IF(COUNTIF(EG11:EG15,4)&lt;&gt;4,RANK(EG13,EG11:EG15),EG53)</f>
        <v>1</v>
      </c>
      <c r="EJ13" s="321"/>
      <c r="EK13" s="321">
        <f ca="1">SUMPRODUCT((EI11:EI14=EI13)*(EH11:EH14&lt;EH13))+EI13</f>
        <v>1</v>
      </c>
      <c r="EL13" s="321" t="str">
        <f ca="1">INDEX(DZ11:DZ15,MATCH(3,EK11:EK15,0),0)</f>
        <v>Croatia</v>
      </c>
      <c r="EM13" s="321">
        <f ca="1">INDEX(EI11:EI15,MATCH(EL13,DZ11:DZ15,0),0)</f>
        <v>3</v>
      </c>
      <c r="EN13" s="321" t="str">
        <f ca="1">IF(AND(EN12&lt;&gt;"",EM13=1),EL13,"")</f>
        <v/>
      </c>
      <c r="EO13" s="321" t="str">
        <f ca="1">IF(AND(EO12&lt;&gt;"",EM14=2),EL14,"")</f>
        <v/>
      </c>
      <c r="EP13" s="321" t="str">
        <f ca="1">IF(AND(EP12&lt;&gt;"",EM15=3),EL15,"")</f>
        <v/>
      </c>
      <c r="EQ13" s="321"/>
      <c r="ER13" s="321"/>
      <c r="ES13" s="321" t="str">
        <f t="shared" ca="1" si="3055"/>
        <v/>
      </c>
      <c r="ET13" s="321">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21">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21">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21">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21">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21">
        <f ca="1">EW13-EX13+1000</f>
        <v>1000</v>
      </c>
      <c r="EZ13" s="321" t="str">
        <f t="shared" ca="1" si="2712"/>
        <v/>
      </c>
      <c r="FA13" s="321" t="str">
        <f ca="1">IF(ES13&lt;&gt;"",VLOOKUP(ES13,DZ4:EF40,7,FALSE),"")</f>
        <v/>
      </c>
      <c r="FB13" s="321" t="str">
        <f ca="1">IF(ES13&lt;&gt;"",VLOOKUP(ES13,DZ4:EF40,5,FALSE),"")</f>
        <v/>
      </c>
      <c r="FC13" s="321" t="str">
        <f ca="1">IF(ES13&lt;&gt;"",VLOOKUP(ES13,DZ4:EH40,9,FALSE),"")</f>
        <v/>
      </c>
      <c r="FD13" s="321" t="str">
        <f t="shared" ca="1" si="2713"/>
        <v/>
      </c>
      <c r="FE13" s="321" t="str">
        <f ca="1">IF(ES13&lt;&gt;"",RANK(FD13,FD11:FD15),"")</f>
        <v/>
      </c>
      <c r="FF13" s="321" t="str">
        <f ca="1">IF(ES13&lt;&gt;"",SUMPRODUCT((FD11:FD15=FD13)*(EY11:EY15&gt;EY13)),"")</f>
        <v/>
      </c>
      <c r="FG13" s="321" t="str">
        <f ca="1">IF(ES13&lt;&gt;"",SUMPRODUCT((FD11:FD15=FD13)*(EY11:EY15=EY13)*(EW11:EW15&gt;EW13)),"")</f>
        <v/>
      </c>
      <c r="FH13" s="321" t="str">
        <f ca="1">IF(ES13&lt;&gt;"",SUMPRODUCT((FD11:FD15=FD13)*(EY11:EY15=EY13)*(EW11:EW15=EW13)*(FA11:FA15&gt;FA13)),"")</f>
        <v/>
      </c>
      <c r="FI13" s="321" t="str">
        <f ca="1">IF(ES13&lt;&gt;"",SUMPRODUCT((FD11:FD15=FD13)*(EY11:EY15=EY13)*(EW11:EW15=EW13)*(FA11:FA15=FA13)*(FB11:FB15&gt;FB13)),"")</f>
        <v/>
      </c>
      <c r="FJ13" s="321" t="str">
        <f ca="1">IF(ES13&lt;&gt;"",SUMPRODUCT((FD11:FD15=FD13)*(EY11:EY15=EY13)*(EW11:EW15=EW13)*(FA11:FA15=FA13)*(FB11:FB15=FB13)*(FC11:FC15&gt;FC13)),"")</f>
        <v/>
      </c>
      <c r="FK13" s="321" t="str">
        <f ca="1">IF(ES13&lt;&gt;"",IF(FK53&lt;&gt;"",IF(ER50=3,FK53,FK53+ER50),SUM(FE13:FJ13)),"")</f>
        <v/>
      </c>
      <c r="FL13" s="321" t="str">
        <f ca="1">IF(ES13&lt;&gt;"",INDEX(ES11:ES15,MATCH(3,FK11:FK15,0),0),"")</f>
        <v/>
      </c>
      <c r="FM13" s="321" t="str">
        <f ca="1">IF(EO12&lt;&gt;"",EO12,"")</f>
        <v/>
      </c>
      <c r="FN13" s="321">
        <f ca="1">SUMPRODUCT((HX3:HX42=FM13)*(IA3:IA42=FM14)*(IB3:IB42="W"))+SUMPRODUCT((HX3:HX42=FM13)*(IA3:IA42=FM15)*(IB3:IB42="W"))+SUMPRODUCT((HX3:HX42=FM13)*(IA3:IA42=FM12)*(IB3:IB42="W"))+SUMPRODUCT((HX3:HX42=FM14)*(IA3:IA42=FM13)*(IC3:IC42="W"))+SUMPRODUCT((HX3:HX42=FM15)*(IA3:IA42=FM13)*(IC3:IC42="W"))+SUMPRODUCT((HX3:HX42=FM12)*(IA3:IA42=FM13)*(IC3:IC42="W"))</f>
        <v>0</v>
      </c>
      <c r="FO13" s="321">
        <f ca="1">SUMPRODUCT((HX3:HX42=FM13)*(IA3:IA42=FM14)*(IB3:IB42="D"))+SUMPRODUCT((HX3:HX42=FM13)*(IA3:IA42=FM15)*(IB3:IB42="D"))+SUMPRODUCT((HX3:HX42=FM13)*(IA3:IA42=FM12)*(IB3:IB42="D"))+SUMPRODUCT((HX3:HX42=FM14)*(IA3:IA42=FM13)*(IB3:IB42="D"))+SUMPRODUCT((HX3:HX42=FM15)*(IA3:IA42=FM13)*(IB3:IB42="D"))+SUMPRODUCT((HX3:HX42=FM12)*(IA3:IA42=FM13)*(IB3:IB42="D"))</f>
        <v>0</v>
      </c>
      <c r="FP13" s="321">
        <f ca="1">SUMPRODUCT((HX3:HX42=FM13)*(IA3:IA42=FM14)*(IB3:IB42="L"))+SUMPRODUCT((HX3:HX42=FM13)*(IA3:IA42=FM15)*(IB3:IB42="L"))+SUMPRODUCT((HX3:HX42=FM13)*(IA3:IA42=FM12)*(IB3:IB42="L"))+SUMPRODUCT((HX3:HX42=FM14)*(IA3:IA42=FM13)*(IC3:IC42="L"))+SUMPRODUCT((HX3:HX42=FM15)*(IA3:IA42=FM13)*(IC3:IC42="L"))+SUMPRODUCT((HX3:HX42=FM12)*(IA3:IA42=FM13)*(IC3:IC42="L"))</f>
        <v>0</v>
      </c>
      <c r="FQ13" s="321">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21">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21">
        <f ca="1">FQ13-FR13+1000</f>
        <v>1000</v>
      </c>
      <c r="FT13" s="321" t="str">
        <f t="shared" ca="1" si="3056"/>
        <v/>
      </c>
      <c r="FU13" s="321" t="str">
        <f ca="1">IF(FM13&lt;&gt;"",VLOOKUP(FM13,DZ4:EF40,7,FALSE),"")</f>
        <v/>
      </c>
      <c r="FV13" s="321" t="str">
        <f ca="1">IF(FM13&lt;&gt;"",VLOOKUP(FM13,DZ4:EF40,5,FALSE),"")</f>
        <v/>
      </c>
      <c r="FW13" s="321" t="str">
        <f ca="1">IF(FM13&lt;&gt;"",VLOOKUP(FM13,DZ4:EH40,9,FALSE),"")</f>
        <v/>
      </c>
      <c r="FX13" s="321" t="str">
        <f t="shared" ca="1" si="3057"/>
        <v/>
      </c>
      <c r="FY13" s="321" t="str">
        <f ca="1">IF(FM13&lt;&gt;"",RANK(FX13,FX11:FX15),"")</f>
        <v/>
      </c>
      <c r="FZ13" s="321" t="str">
        <f ca="1">IF(FM13&lt;&gt;"",SUMPRODUCT((FX11:FX15=FX13)*(FS11:FS15&gt;FS13)),"")</f>
        <v/>
      </c>
      <c r="GA13" s="321" t="str">
        <f ca="1">IF(FM13&lt;&gt;"",SUMPRODUCT((FX11:FX15=FX13)*(FS11:FS15=FS13)*(FQ11:FQ15&gt;FQ13)),"")</f>
        <v/>
      </c>
      <c r="GB13" s="321" t="str">
        <f ca="1">IF(FM13&lt;&gt;"",SUMPRODUCT((FX11:FX15=FX13)*(FS11:FS15=FS13)*(FQ11:FQ15=FQ13)*(FU11:FU15&gt;FU13)),"")</f>
        <v/>
      </c>
      <c r="GC13" s="321" t="str">
        <f ca="1">IF(FM13&lt;&gt;"",SUMPRODUCT((FX11:FX15=FX13)*(FS11:FS15=FS13)*(FQ11:FQ15=FQ13)*(FU11:FU15=FU13)*(FV11:FV15&gt;FV13)),"")</f>
        <v/>
      </c>
      <c r="GD13" s="321" t="str">
        <f ca="1">IF(FM13&lt;&gt;"",SUMPRODUCT((FX11:FX15=FX13)*(FS11:FS15=FS13)*(FQ11:FQ15=FQ13)*(FU11:FU15=FU13)*(FV11:FV15=FV13)*(FW11:FW15&gt;FW13)),"")</f>
        <v/>
      </c>
      <c r="GE13" s="321" t="str">
        <f ca="1">IF(FM13&lt;&gt;"",IF(GE53&lt;&gt;"",IF(FL50=3,GE53,GE53+FL50),SUM(FY13:GD13)+1),"")</f>
        <v/>
      </c>
      <c r="GF13" s="321" t="str">
        <f ca="1">IF(FM13&lt;&gt;"",INDEX(FM12:FM15,MATCH(3,GE12:GE15,0),0),"")</f>
        <v/>
      </c>
      <c r="GG13" s="321" t="str">
        <f ca="1">IF(EP11&lt;&gt;"",EP11,"")</f>
        <v/>
      </c>
      <c r="GH13" s="321">
        <f ca="1">SUMPRODUCT((HX3:HX42=GG13)*(IA3:IA42=GG14)*(IB3:IB42="W"))+SUMPRODUCT((HX3:HX42=GG13)*(IA3:IA42=GG15)*(IB3:IB42="W"))+SUMPRODUCT((HX3:HX42=GG13)*(IA3:IA42=GG16)*(IB3:IB42="W"))+SUMPRODUCT((HX3:HX42=GG14)*(IA3:IA42=GG13)*(IC3:IC42="W"))+SUMPRODUCT((HX3:HX42=GG15)*(IA3:IA42=GG13)*(IC3:IC42="W"))+SUMPRODUCT((HX3:HX42=GG16)*(IA3:IA42=GG13)*(IC3:IC42="W"))</f>
        <v>0</v>
      </c>
      <c r="GI13" s="321">
        <f ca="1">SUMPRODUCT((HX3:HX42=GG13)*(IA3:IA42=GG14)*(IB3:IB42="D"))+SUMPRODUCT((HX3:HX42=GG13)*(IA3:IA42=GG15)*(IB3:IB42="D"))+SUMPRODUCT((HX3:HX42=GG13)*(IA3:IA42=GG16)*(IB3:IB42="D"))+SUMPRODUCT((HX3:HX42=GG14)*(IA3:IA42=GG13)*(IB3:IB42="D"))+SUMPRODUCT((HX3:HX42=GG15)*(IA3:IA42=GG13)*(IB3:IB42="D"))+SUMPRODUCT((HX3:HX42=GG16)*(IA3:IA42=GG13)*(IB3:IB42="D"))</f>
        <v>0</v>
      </c>
      <c r="GJ13" s="321">
        <f ca="1">SUMPRODUCT((HX3:HX42=GG13)*(IA3:IA42=GG14)*(IB3:IB42="L"))+SUMPRODUCT((HX3:HX42=GG13)*(IA3:IA42=GG15)*(IB3:IB42="L"))+SUMPRODUCT((HX3:HX42=GG13)*(IA3:IA42=GG16)*(IB3:IB42="L"))+SUMPRODUCT((HX3:HX42=GG14)*(IA3:IA42=GG13)*(IC3:IC42="L"))+SUMPRODUCT((HX3:HX42=GG15)*(IA3:IA42=GG13)*(IC3:IC42="L"))+SUMPRODUCT((HX3:HX42=GG16)*(IA3:IA42=GG13)*(IC3:IC42="L"))</f>
        <v>0</v>
      </c>
      <c r="GK13" s="321">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21">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21">
        <f ca="1">GK13-GL13+1000</f>
        <v>1000</v>
      </c>
      <c r="GN13" s="321" t="str">
        <f t="shared" ref="GN13:GN14" ca="1" si="3542">IF(GG13&lt;&gt;"",GH13*3+GI13*1,"")</f>
        <v/>
      </c>
      <c r="GO13" s="321" t="str">
        <f ca="1">IF(GG13&lt;&gt;"",VLOOKUP(GG13,DZ4:EF40,7,FALSE),"")</f>
        <v/>
      </c>
      <c r="GP13" s="321" t="str">
        <f ca="1">IF(GG13&lt;&gt;"",VLOOKUP(GG13,DZ4:EF40,5,FALSE),"")</f>
        <v/>
      </c>
      <c r="GQ13" s="321" t="str">
        <f ca="1">IF(GG13&lt;&gt;"",VLOOKUP(GG13,DZ4:EH40,9,FALSE),"")</f>
        <v/>
      </c>
      <c r="GR13" s="321" t="str">
        <f t="shared" ref="GR13:GR14" ca="1" si="3543">GN13</f>
        <v/>
      </c>
      <c r="GS13" s="321" t="str">
        <f ca="1">IF(GG13&lt;&gt;"",RANK(GR13,GR11:GR15),"")</f>
        <v/>
      </c>
      <c r="GT13" s="321" t="str">
        <f ca="1">IF(GG13&lt;&gt;"",SUMPRODUCT((GR11:GR15=GR13)*(GM11:GM15&gt;GM13)),"")</f>
        <v/>
      </c>
      <c r="GU13" s="321" t="str">
        <f ca="1">IF(GG13&lt;&gt;"",SUMPRODUCT((GR11:GR15=GR13)*(GM11:GM15=GM13)*(GK11:GK15&gt;GK13)),"")</f>
        <v/>
      </c>
      <c r="GV13" s="321" t="str">
        <f ca="1">IF(GG13&lt;&gt;"",SUMPRODUCT((GR11:GR15=GR13)*(GM11:GM15=GM13)*(GK11:GK15=GK13)*(GO11:GO15&gt;GO13)),"")</f>
        <v/>
      </c>
      <c r="GW13" s="321" t="str">
        <f ca="1">IF(GG13&lt;&gt;"",SUMPRODUCT((GR11:GR15=GR13)*(GM11:GM15=GM13)*(GK11:GK15=GK13)*(GO11:GO15=GO13)*(GP11:GP15&gt;GP13)),"")</f>
        <v/>
      </c>
      <c r="GX13" s="321" t="str">
        <f ca="1">IF(GG13&lt;&gt;"",SUMPRODUCT((GR11:GR15=GR13)*(GM11:GM15=GM13)*(GK11:GK15=GK13)*(GO11:GO15=GO13)*(GP11:GP15=GP13)*(GQ11:GQ15&gt;GQ13)),"")</f>
        <v/>
      </c>
      <c r="GY13" s="321" t="str">
        <f ca="1">IF(GG13&lt;&gt;"",SUM(GS13:GX13)+2,"")</f>
        <v/>
      </c>
      <c r="GZ13" s="321" t="str">
        <f ca="1">IF(GG13&lt;&gt;"",INDEX(GG13:GG15,MATCH(3,GY13:GY15,0),0),"")</f>
        <v/>
      </c>
      <c r="HA13" s="321"/>
      <c r="HB13" s="321"/>
      <c r="HC13" s="321"/>
      <c r="HD13" s="321"/>
      <c r="HE13" s="321"/>
      <c r="HF13" s="321"/>
      <c r="HG13" s="321"/>
      <c r="HH13" s="321"/>
      <c r="HI13" s="321"/>
      <c r="HJ13" s="321"/>
      <c r="HK13" s="321"/>
      <c r="HL13" s="321"/>
      <c r="HM13" s="321"/>
      <c r="HN13" s="321"/>
      <c r="HO13" s="321"/>
      <c r="HP13" s="321"/>
      <c r="HQ13" s="321"/>
      <c r="HR13" s="321"/>
      <c r="HS13" s="321"/>
      <c r="HT13" s="321"/>
      <c r="HU13" s="321" t="str">
        <f ca="1">IF(GZ13&lt;&gt;"",GZ13,IF(GF13&lt;&gt;"",GF13,IF(FL13&lt;&gt;"",FL13,EL13)))</f>
        <v>Croatia</v>
      </c>
      <c r="HV13" s="321">
        <v>3</v>
      </c>
      <c r="HW13" s="321">
        <v>11</v>
      </c>
      <c r="HX13" s="321" t="str">
        <f t="shared" si="164"/>
        <v>Türkiye</v>
      </c>
      <c r="HY13" s="324">
        <f ca="1">IF(OFFSET('Player Game Board'!P20,0,HY1)&lt;&gt;"",OFFSET('Player Game Board'!P20,0,HY1),0)</f>
        <v>2</v>
      </c>
      <c r="HZ13" s="324">
        <f ca="1">IF(OFFSET('Player Game Board'!Q20,0,HY1)&lt;&gt;"",OFFSET('Player Game Board'!Q20,0,HY1),0)</f>
        <v>0</v>
      </c>
      <c r="IA13" s="321" t="str">
        <f t="shared" si="165"/>
        <v>Georgia</v>
      </c>
      <c r="IB13" s="321" t="str">
        <f ca="1">IF(AND(OFFSET('Player Game Board'!P20,0,HY1)&lt;&gt;"",OFFSET('Player Game Board'!Q20,0,HY1)&lt;&gt;""),IF(HY13&gt;HZ13,"W",IF(HY13=HZ13,"D","L")),"")</f>
        <v>W</v>
      </c>
      <c r="IC13" s="321" t="str">
        <f t="shared" ca="1" si="166"/>
        <v>L</v>
      </c>
      <c r="ID13" s="321"/>
      <c r="IE13" s="321"/>
      <c r="IF13" s="326" t="s">
        <v>15</v>
      </c>
      <c r="IG13" s="327" t="s">
        <v>3</v>
      </c>
      <c r="IH13" s="327" t="s">
        <v>4</v>
      </c>
      <c r="II13" s="327" t="s">
        <v>13</v>
      </c>
      <c r="IJ13" s="326" t="s">
        <v>15</v>
      </c>
      <c r="IK13" s="326" t="s">
        <v>13</v>
      </c>
      <c r="IL13" s="326" t="s">
        <v>3</v>
      </c>
      <c r="IM13" s="326" t="s">
        <v>4</v>
      </c>
      <c r="IN13" s="327"/>
      <c r="IO13" s="328">
        <f ca="1">IFERROR(MATCH(IO12,IF13:II13,0),0)</f>
        <v>2</v>
      </c>
      <c r="IP13" s="328">
        <f ca="1">IFERROR(MATCH(IP12,IF13:II13,0),0)</f>
        <v>0</v>
      </c>
      <c r="IQ13" s="328">
        <f ca="1">IFERROR(MATCH(IQ12,IF13:II13,0),0)</f>
        <v>1</v>
      </c>
      <c r="IR13" s="328">
        <f ca="1">IFERROR(MATCH(IR12,IF13:II13,0),0)</f>
        <v>3</v>
      </c>
      <c r="IS13" s="328">
        <f t="shared" ref="IS13:IS27" ca="1" si="3544">SUM(IO13:IR13)</f>
        <v>6</v>
      </c>
      <c r="IT13" s="327"/>
      <c r="IU13" s="327" t="str">
        <f ca="1">INDEX(IF3:IF8,MATCH(1,IS3:IS8,0),0)</f>
        <v>Croatia</v>
      </c>
      <c r="IV13" s="327"/>
      <c r="IW13" s="321">
        <f ca="1">VLOOKUP(IX13,MS11:MT15,2,FALSE)</f>
        <v>1</v>
      </c>
      <c r="IX13" s="321" t="str">
        <f t="shared" si="3058"/>
        <v>Spain</v>
      </c>
      <c r="IY13" s="321">
        <f ca="1">SUMPRODUCT((MV3:MV42=IX13)*(MZ3:MZ42="W"))+SUMPRODUCT((MY3:MY42=IX13)*(NA3:NA42="W"))</f>
        <v>1</v>
      </c>
      <c r="IZ13" s="321">
        <f ca="1">SUMPRODUCT((MV3:MV42=IX13)*(MZ3:MZ42="D"))+SUMPRODUCT((MY3:MY42=IX13)*(NA3:NA42="D"))</f>
        <v>2</v>
      </c>
      <c r="JA13" s="321">
        <f ca="1">SUMPRODUCT((MV3:MV42=IX13)*(MZ3:MZ42="L"))+SUMPRODUCT((MY3:MY42=IX13)*(NA3:NA42="L"))</f>
        <v>0</v>
      </c>
      <c r="JB13" s="321">
        <f ca="1">SUMIF(MV3:MV60,IX13,MW3:MW60)+SUMIF(MY3:MY60,IX13,MX3:MX60)</f>
        <v>7</v>
      </c>
      <c r="JC13" s="321">
        <f ca="1">SUMIF(MY3:MY60,IX13,MW3:MW60)+SUMIF(MV3:MV60,IX13,MX3:MX60)</f>
        <v>4</v>
      </c>
      <c r="JD13" s="321">
        <f t="shared" ca="1" si="2714"/>
        <v>1003</v>
      </c>
      <c r="JE13" s="321">
        <f t="shared" ca="1" si="2715"/>
        <v>5</v>
      </c>
      <c r="JF13" s="321">
        <f t="shared" si="618"/>
        <v>51</v>
      </c>
      <c r="JG13" s="321">
        <f ca="1">IF(COUNTIF(JE11:JE15,4)&lt;&gt;4,RANK(JE13,JE11:JE15),JE53)</f>
        <v>1</v>
      </c>
      <c r="JH13" s="321"/>
      <c r="JI13" s="321">
        <f ca="1">SUMPRODUCT((JG11:JG14=JG13)*(JF11:JF14&lt;JF13))+JG13</f>
        <v>3</v>
      </c>
      <c r="JJ13" s="321" t="str">
        <f ca="1">INDEX(IX11:IX15,MATCH(3,JI11:JI15,0),0)</f>
        <v>Spain</v>
      </c>
      <c r="JK13" s="321">
        <f ca="1">INDEX(JG11:JG15,MATCH(JJ13,IX11:IX15,0),0)</f>
        <v>1</v>
      </c>
      <c r="JL13" s="321" t="str">
        <f ca="1">IF(AND(JL12&lt;&gt;"",JK13=1),JJ13,"")</f>
        <v>Spain</v>
      </c>
      <c r="JM13" s="321" t="str">
        <f ca="1">IF(AND(JM12&lt;&gt;"",JK14=2),JJ14,"")</f>
        <v/>
      </c>
      <c r="JN13" s="321" t="str">
        <f ca="1">IF(AND(JN12&lt;&gt;"",JK15=3),JJ15,"")</f>
        <v/>
      </c>
      <c r="JO13" s="321"/>
      <c r="JP13" s="321"/>
      <c r="JQ13" s="321" t="str">
        <f t="shared" ca="1" si="3059"/>
        <v>Spain</v>
      </c>
      <c r="JR13" s="321">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21">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21">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21">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21">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21">
        <f ca="1">JU13-JV13+1000</f>
        <v>1000</v>
      </c>
      <c r="JX13" s="321">
        <f t="shared" ca="1" si="2716"/>
        <v>2</v>
      </c>
      <c r="JY13" s="321">
        <f ca="1">IF(JQ13&lt;&gt;"",VLOOKUP(JQ13,IX4:JD40,7,FALSE),"")</f>
        <v>1003</v>
      </c>
      <c r="JZ13" s="321">
        <f ca="1">IF(JQ13&lt;&gt;"",VLOOKUP(JQ13,IX4:JD40,5,FALSE),"")</f>
        <v>7</v>
      </c>
      <c r="KA13" s="321">
        <f ca="1">IF(JQ13&lt;&gt;"",VLOOKUP(JQ13,IX4:JF40,9,FALSE),"")</f>
        <v>51</v>
      </c>
      <c r="KB13" s="321">
        <f t="shared" ca="1" si="2717"/>
        <v>2</v>
      </c>
      <c r="KC13" s="321">
        <f ca="1">IF(JQ13&lt;&gt;"",RANK(KB13,KB11:KB15),"")</f>
        <v>1</v>
      </c>
      <c r="KD13" s="321">
        <f ca="1">IF(JQ13&lt;&gt;"",SUMPRODUCT((KB11:KB15=KB13)*(JW11:JW15&gt;JW13)),"")</f>
        <v>0</v>
      </c>
      <c r="KE13" s="321">
        <f ca="1">IF(JQ13&lt;&gt;"",SUMPRODUCT((KB11:KB15=KB13)*(JW11:JW15=JW13)*(JU11:JU15&gt;JU13)),"")</f>
        <v>0</v>
      </c>
      <c r="KF13" s="321">
        <f ca="1">IF(JQ13&lt;&gt;"",SUMPRODUCT((KB11:KB15=KB13)*(JW11:JW15=JW13)*(JU11:JU15=JU13)*(JY11:JY15&gt;JY13)),"")</f>
        <v>0</v>
      </c>
      <c r="KG13" s="321">
        <f ca="1">IF(JQ13&lt;&gt;"",SUMPRODUCT((KB11:KB15=KB13)*(JW11:JW15=JW13)*(JU11:JU15=JU13)*(JY11:JY15=JY13)*(JZ11:JZ15&gt;JZ13)),"")</f>
        <v>0</v>
      </c>
      <c r="KH13" s="321">
        <f ca="1">IF(JQ13&lt;&gt;"",SUMPRODUCT((KB11:KB15=KB13)*(JW11:JW15=JW13)*(JU11:JU15=JU13)*(JY11:JY15=JY13)*(JZ11:JZ15=JZ13)*(KA11:KA15&gt;KA13)),"")</f>
        <v>0</v>
      </c>
      <c r="KI13" s="321">
        <f ca="1">IF(JQ13&lt;&gt;"",IF(KI53&lt;&gt;"",IF(JP50=3,KI53,KI53+JP50),SUM(KC13:KH13)),"")</f>
        <v>1</v>
      </c>
      <c r="KJ13" s="321" t="str">
        <f ca="1">IF(JQ13&lt;&gt;"",INDEX(JQ11:JQ15,MATCH(3,KI11:KI15,0),0),"")</f>
        <v>Italy</v>
      </c>
      <c r="KK13" s="321" t="str">
        <f ca="1">IF(JM12&lt;&gt;"",JM12,"")</f>
        <v/>
      </c>
      <c r="KL13" s="321">
        <f ca="1">SUMPRODUCT((MV3:MV42=KK13)*(MY3:MY42=KK14)*(MZ3:MZ42="W"))+SUMPRODUCT((MV3:MV42=KK13)*(MY3:MY42=KK15)*(MZ3:MZ42="W"))+SUMPRODUCT((MV3:MV42=KK13)*(MY3:MY42=KK12)*(MZ3:MZ42="W"))+SUMPRODUCT((MV3:MV42=KK14)*(MY3:MY42=KK13)*(NA3:NA42="W"))+SUMPRODUCT((MV3:MV42=KK15)*(MY3:MY42=KK13)*(NA3:NA42="W"))+SUMPRODUCT((MV3:MV42=KK12)*(MY3:MY42=KK13)*(NA3:NA42="W"))</f>
        <v>0</v>
      </c>
      <c r="KM13" s="321">
        <f ca="1">SUMPRODUCT((MV3:MV42=KK13)*(MY3:MY42=KK14)*(MZ3:MZ42="D"))+SUMPRODUCT((MV3:MV42=KK13)*(MY3:MY42=KK15)*(MZ3:MZ42="D"))+SUMPRODUCT((MV3:MV42=KK13)*(MY3:MY42=KK12)*(MZ3:MZ42="D"))+SUMPRODUCT((MV3:MV42=KK14)*(MY3:MY42=KK13)*(MZ3:MZ42="D"))+SUMPRODUCT((MV3:MV42=KK15)*(MY3:MY42=KK13)*(MZ3:MZ42="D"))+SUMPRODUCT((MV3:MV42=KK12)*(MY3:MY42=KK13)*(MZ3:MZ42="D"))</f>
        <v>0</v>
      </c>
      <c r="KN13" s="321">
        <f ca="1">SUMPRODUCT((MV3:MV42=KK13)*(MY3:MY42=KK14)*(MZ3:MZ42="L"))+SUMPRODUCT((MV3:MV42=KK13)*(MY3:MY42=KK15)*(MZ3:MZ42="L"))+SUMPRODUCT((MV3:MV42=KK13)*(MY3:MY42=KK12)*(MZ3:MZ42="L"))+SUMPRODUCT((MV3:MV42=KK14)*(MY3:MY42=KK13)*(NA3:NA42="L"))+SUMPRODUCT((MV3:MV42=KK15)*(MY3:MY42=KK13)*(NA3:NA42="L"))+SUMPRODUCT((MV3:MV42=KK12)*(MY3:MY42=KK13)*(NA3:NA42="L"))</f>
        <v>0</v>
      </c>
      <c r="KO13" s="321">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21">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21">
        <f ca="1">KO13-KP13+1000</f>
        <v>1000</v>
      </c>
      <c r="KR13" s="321" t="str">
        <f t="shared" ca="1" si="3060"/>
        <v/>
      </c>
      <c r="KS13" s="321" t="str">
        <f ca="1">IF(KK13&lt;&gt;"",VLOOKUP(KK13,IX4:JD40,7,FALSE),"")</f>
        <v/>
      </c>
      <c r="KT13" s="321" t="str">
        <f ca="1">IF(KK13&lt;&gt;"",VLOOKUP(KK13,IX4:JD40,5,FALSE),"")</f>
        <v/>
      </c>
      <c r="KU13" s="321" t="str">
        <f ca="1">IF(KK13&lt;&gt;"",VLOOKUP(KK13,IX4:JF40,9,FALSE),"")</f>
        <v/>
      </c>
      <c r="KV13" s="321" t="str">
        <f t="shared" ca="1" si="3061"/>
        <v/>
      </c>
      <c r="KW13" s="321" t="str">
        <f ca="1">IF(KK13&lt;&gt;"",RANK(KV13,KV11:KV15),"")</f>
        <v/>
      </c>
      <c r="KX13" s="321" t="str">
        <f ca="1">IF(KK13&lt;&gt;"",SUMPRODUCT((KV11:KV15=KV13)*(KQ11:KQ15&gt;KQ13)),"")</f>
        <v/>
      </c>
      <c r="KY13" s="321" t="str">
        <f ca="1">IF(KK13&lt;&gt;"",SUMPRODUCT((KV11:KV15=KV13)*(KQ11:KQ15=KQ13)*(KO11:KO15&gt;KO13)),"")</f>
        <v/>
      </c>
      <c r="KZ13" s="321" t="str">
        <f ca="1">IF(KK13&lt;&gt;"",SUMPRODUCT((KV11:KV15=KV13)*(KQ11:KQ15=KQ13)*(KO11:KO15=KO13)*(KS11:KS15&gt;KS13)),"")</f>
        <v/>
      </c>
      <c r="LA13" s="321" t="str">
        <f ca="1">IF(KK13&lt;&gt;"",SUMPRODUCT((KV11:KV15=KV13)*(KQ11:KQ15=KQ13)*(KO11:KO15=KO13)*(KS11:KS15=KS13)*(KT11:KT15&gt;KT13)),"")</f>
        <v/>
      </c>
      <c r="LB13" s="321" t="str">
        <f ca="1">IF(KK13&lt;&gt;"",SUMPRODUCT((KV11:KV15=KV13)*(KQ11:KQ15=KQ13)*(KO11:KO15=KO13)*(KS11:KS15=KS13)*(KT11:KT15=KT13)*(KU11:KU15&gt;KU13)),"")</f>
        <v/>
      </c>
      <c r="LC13" s="321" t="str">
        <f ca="1">IF(KK13&lt;&gt;"",IF(LC53&lt;&gt;"",IF(KJ50=3,LC53,LC53+KJ50),SUM(KW13:LB13)+1),"")</f>
        <v/>
      </c>
      <c r="LD13" s="321" t="str">
        <f ca="1">IF(KK13&lt;&gt;"",INDEX(KK12:KK15,MATCH(3,LC12:LC15,0),0),"")</f>
        <v/>
      </c>
      <c r="LE13" s="321" t="str">
        <f ca="1">IF(JN11&lt;&gt;"",JN11,"")</f>
        <v/>
      </c>
      <c r="LF13" s="321">
        <f ca="1">SUMPRODUCT((MV3:MV42=LE13)*(MY3:MY42=LE14)*(MZ3:MZ42="W"))+SUMPRODUCT((MV3:MV42=LE13)*(MY3:MY42=LE15)*(MZ3:MZ42="W"))+SUMPRODUCT((MV3:MV42=LE13)*(MY3:MY42=LE16)*(MZ3:MZ42="W"))+SUMPRODUCT((MV3:MV42=LE14)*(MY3:MY42=LE13)*(NA3:NA42="W"))+SUMPRODUCT((MV3:MV42=LE15)*(MY3:MY42=LE13)*(NA3:NA42="W"))+SUMPRODUCT((MV3:MV42=LE16)*(MY3:MY42=LE13)*(NA3:NA42="W"))</f>
        <v>0</v>
      </c>
      <c r="LG13" s="321">
        <f ca="1">SUMPRODUCT((MV3:MV42=LE13)*(MY3:MY42=LE14)*(MZ3:MZ42="D"))+SUMPRODUCT((MV3:MV42=LE13)*(MY3:MY42=LE15)*(MZ3:MZ42="D"))+SUMPRODUCT((MV3:MV42=LE13)*(MY3:MY42=LE16)*(MZ3:MZ42="D"))+SUMPRODUCT((MV3:MV42=LE14)*(MY3:MY42=LE13)*(MZ3:MZ42="D"))+SUMPRODUCT((MV3:MV42=LE15)*(MY3:MY42=LE13)*(MZ3:MZ42="D"))+SUMPRODUCT((MV3:MV42=LE16)*(MY3:MY42=LE13)*(MZ3:MZ42="D"))</f>
        <v>0</v>
      </c>
      <c r="LH13" s="321">
        <f ca="1">SUMPRODUCT((MV3:MV42=LE13)*(MY3:MY42=LE14)*(MZ3:MZ42="L"))+SUMPRODUCT((MV3:MV42=LE13)*(MY3:MY42=LE15)*(MZ3:MZ42="L"))+SUMPRODUCT((MV3:MV42=LE13)*(MY3:MY42=LE16)*(MZ3:MZ42="L"))+SUMPRODUCT((MV3:MV42=LE14)*(MY3:MY42=LE13)*(NA3:NA42="L"))+SUMPRODUCT((MV3:MV42=LE15)*(MY3:MY42=LE13)*(NA3:NA42="L"))+SUMPRODUCT((MV3:MV42=LE16)*(MY3:MY42=LE13)*(NA3:NA42="L"))</f>
        <v>0</v>
      </c>
      <c r="LI13" s="321">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21">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21">
        <f ca="1">LI13-LJ13+1000</f>
        <v>1000</v>
      </c>
      <c r="LL13" s="321" t="str">
        <f t="shared" ref="LL13:LL14" ca="1" si="3545">IF(LE13&lt;&gt;"",LF13*3+LG13*1,"")</f>
        <v/>
      </c>
      <c r="LM13" s="321" t="str">
        <f ca="1">IF(LE13&lt;&gt;"",VLOOKUP(LE13,IX4:JD40,7,FALSE),"")</f>
        <v/>
      </c>
      <c r="LN13" s="321" t="str">
        <f ca="1">IF(LE13&lt;&gt;"",VLOOKUP(LE13,IX4:JD40,5,FALSE),"")</f>
        <v/>
      </c>
      <c r="LO13" s="321" t="str">
        <f ca="1">IF(LE13&lt;&gt;"",VLOOKUP(LE13,IX4:JF40,9,FALSE),"")</f>
        <v/>
      </c>
      <c r="LP13" s="321" t="str">
        <f t="shared" ref="LP13:LP14" ca="1" si="3546">LL13</f>
        <v/>
      </c>
      <c r="LQ13" s="321" t="str">
        <f ca="1">IF(LE13&lt;&gt;"",RANK(LP13,LP11:LP15),"")</f>
        <v/>
      </c>
      <c r="LR13" s="321" t="str">
        <f ca="1">IF(LE13&lt;&gt;"",SUMPRODUCT((LP11:LP15=LP13)*(LK11:LK15&gt;LK13)),"")</f>
        <v/>
      </c>
      <c r="LS13" s="321" t="str">
        <f ca="1">IF(LE13&lt;&gt;"",SUMPRODUCT((LP11:LP15=LP13)*(LK11:LK15=LK13)*(LI11:LI15&gt;LI13)),"")</f>
        <v/>
      </c>
      <c r="LT13" s="321" t="str">
        <f ca="1">IF(LE13&lt;&gt;"",SUMPRODUCT((LP11:LP15=LP13)*(LK11:LK15=LK13)*(LI11:LI15=LI13)*(LM11:LM15&gt;LM13)),"")</f>
        <v/>
      </c>
      <c r="LU13" s="321" t="str">
        <f ca="1">IF(LE13&lt;&gt;"",SUMPRODUCT((LP11:LP15=LP13)*(LK11:LK15=LK13)*(LI11:LI15=LI13)*(LM11:LM15=LM13)*(LN11:LN15&gt;LN13)),"")</f>
        <v/>
      </c>
      <c r="LV13" s="321" t="str">
        <f ca="1">IF(LE13&lt;&gt;"",SUMPRODUCT((LP11:LP15=LP13)*(LK11:LK15=LK13)*(LI11:LI15=LI13)*(LM11:LM15=LM13)*(LN11:LN15=LN13)*(LO11:LO15&gt;LO13)),"")</f>
        <v/>
      </c>
      <c r="LW13" s="321" t="str">
        <f ca="1">IF(LE13&lt;&gt;"",SUM(LQ13:LV13)+2,"")</f>
        <v/>
      </c>
      <c r="LX13" s="321" t="str">
        <f ca="1">IF(LE13&lt;&gt;"",INDEX(LE13:LE15,MATCH(3,LW13:LW15,0),0),"")</f>
        <v/>
      </c>
      <c r="LY13" s="321"/>
      <c r="LZ13" s="321"/>
      <c r="MA13" s="321"/>
      <c r="MB13" s="321"/>
      <c r="MC13" s="321"/>
      <c r="MD13" s="321"/>
      <c r="ME13" s="321"/>
      <c r="MF13" s="321"/>
      <c r="MG13" s="321"/>
      <c r="MH13" s="321"/>
      <c r="MI13" s="321"/>
      <c r="MJ13" s="321"/>
      <c r="MK13" s="321"/>
      <c r="ML13" s="321"/>
      <c r="MM13" s="321"/>
      <c r="MN13" s="321"/>
      <c r="MO13" s="321"/>
      <c r="MP13" s="321"/>
      <c r="MQ13" s="321"/>
      <c r="MR13" s="321"/>
      <c r="MS13" s="321" t="str">
        <f ca="1">IF(LX13&lt;&gt;"",LX13,IF(LD13&lt;&gt;"",LD13,IF(KJ13&lt;&gt;"",KJ13,JJ13)))</f>
        <v>Italy</v>
      </c>
      <c r="MT13" s="321">
        <v>3</v>
      </c>
      <c r="MU13" s="321">
        <v>11</v>
      </c>
      <c r="MV13" s="321" t="str">
        <f t="shared" si="170"/>
        <v>Türkiye</v>
      </c>
      <c r="MW13" s="324">
        <f ca="1">IF(OFFSET('Player Game Board'!P20,0,MW1)&lt;&gt;"",OFFSET('Player Game Board'!P20,0,MW1),0)</f>
        <v>2</v>
      </c>
      <c r="MX13" s="324">
        <f ca="1">IF(OFFSET('Player Game Board'!Q20,0,MW1)&lt;&gt;"",OFFSET('Player Game Board'!Q20,0,MW1),0)</f>
        <v>0</v>
      </c>
      <c r="MY13" s="321" t="str">
        <f t="shared" si="171"/>
        <v>Georgia</v>
      </c>
      <c r="MZ13" s="321" t="str">
        <f ca="1">IF(AND(OFFSET('Player Game Board'!P20,0,MW1)&lt;&gt;"",OFFSET('Player Game Board'!Q20,0,MW1)&lt;&gt;""),IF(MW13&gt;MX13,"W",IF(MW13=MX13,"D","L")),"")</f>
        <v>W</v>
      </c>
      <c r="NA13" s="321" t="str">
        <f t="shared" ca="1" si="172"/>
        <v>L</v>
      </c>
      <c r="NB13" s="321"/>
      <c r="NC13" s="321"/>
      <c r="ND13" s="326" t="s">
        <v>15</v>
      </c>
      <c r="NE13" s="327" t="s">
        <v>3</v>
      </c>
      <c r="NF13" s="327" t="s">
        <v>4</v>
      </c>
      <c r="NG13" s="327" t="s">
        <v>13</v>
      </c>
      <c r="NH13" s="326" t="s">
        <v>15</v>
      </c>
      <c r="NI13" s="326" t="s">
        <v>13</v>
      </c>
      <c r="NJ13" s="326" t="s">
        <v>3</v>
      </c>
      <c r="NK13" s="326" t="s">
        <v>4</v>
      </c>
      <c r="NL13" s="327"/>
      <c r="NM13" s="328">
        <f ca="1">IFERROR(MATCH(NM12,ND13:NG13,0),0)</f>
        <v>2</v>
      </c>
      <c r="NN13" s="328">
        <f ca="1">IFERROR(MATCH(NN12,ND13:NG13,0),0)</f>
        <v>0</v>
      </c>
      <c r="NO13" s="328">
        <f ca="1">IFERROR(MATCH(NO12,ND13:NG13,0),0)</f>
        <v>1</v>
      </c>
      <c r="NP13" s="328">
        <f ca="1">IFERROR(MATCH(NP12,ND13:NG13,0),0)</f>
        <v>4</v>
      </c>
      <c r="NQ13" s="328">
        <f t="shared" ref="NQ13:NQ27" ca="1" si="3547">SUM(NM13:NP13)</f>
        <v>7</v>
      </c>
      <c r="NR13" s="327"/>
      <c r="NS13" s="327" t="str">
        <f ca="1">INDEX(ND3:ND8,MATCH(1,NQ3:NQ8,0),0)</f>
        <v>Italy</v>
      </c>
      <c r="NT13" s="327"/>
      <c r="NU13" s="321">
        <f t="shared" ref="NU13" ca="1" si="3548">VLOOKUP(NV13,RQ11:RR15,2,FALSE)</f>
        <v>1</v>
      </c>
      <c r="NV13" s="321" t="str">
        <f t="shared" si="2719"/>
        <v>Spain</v>
      </c>
      <c r="NW13" s="321">
        <f t="shared" ref="NW13" ca="1" si="3549">SUMPRODUCT((RT3:RT42=NV13)*(RX3:RX42="W"))+SUMPRODUCT((RW3:RW42=NV13)*(RY3:RY42="W"))</f>
        <v>2</v>
      </c>
      <c r="NX13" s="321">
        <f t="shared" ref="NX13" ca="1" si="3550">SUMPRODUCT((RT3:RT42=NV13)*(RX3:RX42="D"))+SUMPRODUCT((RW3:RW42=NV13)*(RY3:RY42="D"))</f>
        <v>1</v>
      </c>
      <c r="NY13" s="321">
        <f t="shared" ref="NY13" ca="1" si="3551">SUMPRODUCT((RT3:RT42=NV13)*(RX3:RX42="L"))+SUMPRODUCT((RW3:RW42=NV13)*(RY3:RY42="L"))</f>
        <v>0</v>
      </c>
      <c r="NZ13" s="321">
        <f t="shared" ref="NZ13" ca="1" si="3552">SUMIF(RT3:RT60,NV13,RU3:RU60)+SUMIF(RW3:RW60,NV13,RV3:RV60)</f>
        <v>7</v>
      </c>
      <c r="OA13" s="321">
        <f t="shared" ref="OA13" ca="1" si="3553">SUMIF(RW3:RW60,NV13,RU3:RU60)+SUMIF(RT3:RT60,NV13,RV3:RV60)</f>
        <v>4</v>
      </c>
      <c r="OB13" s="321">
        <f t="shared" ca="1" si="2725"/>
        <v>1003</v>
      </c>
      <c r="OC13" s="321">
        <f t="shared" ca="1" si="2726"/>
        <v>7</v>
      </c>
      <c r="OD13" s="321">
        <f t="shared" si="630"/>
        <v>51</v>
      </c>
      <c r="OE13" s="321">
        <f t="shared" ref="OE13" ca="1" si="3554">IF(COUNTIF(OC11:OC15,4)&lt;&gt;4,RANK(OC13,OC11:OC15),OC53)</f>
        <v>1</v>
      </c>
      <c r="OF13" s="321"/>
      <c r="OG13" s="321">
        <f t="shared" ref="OG13" ca="1" si="3555">SUMPRODUCT((OE11:OE14=OE13)*(OD11:OD14&lt;OD13))+OE13</f>
        <v>1</v>
      </c>
      <c r="OH13" s="321" t="str">
        <f t="shared" ref="OH13" ca="1" si="3556">INDEX(NV11:NV15,MATCH(3,OG11:OG15,0),0)</f>
        <v>Croatia</v>
      </c>
      <c r="OI13" s="321">
        <f t="shared" ref="OI13" ca="1" si="3557">INDEX(OE11:OE15,MATCH(OH13,NV11:NV15,0),0)</f>
        <v>3</v>
      </c>
      <c r="OJ13" s="321" t="str">
        <f t="shared" ref="OJ13:OJ14" ca="1" si="3558">IF(AND(OJ12&lt;&gt;"",OI13=1),OH13,"")</f>
        <v/>
      </c>
      <c r="OK13" s="321" t="str">
        <f t="shared" ref="OK13:OK14" ca="1" si="3559">IF(AND(OK12&lt;&gt;"",OI14=2),OH14,"")</f>
        <v/>
      </c>
      <c r="OL13" s="321" t="str">
        <f t="shared" ref="OL13" ca="1" si="3560">IF(AND(OL12&lt;&gt;"",OI15=3),OH15,"")</f>
        <v/>
      </c>
      <c r="OM13" s="321"/>
      <c r="ON13" s="321"/>
      <c r="OO13" s="321" t="str">
        <f t="shared" ca="1" si="2735"/>
        <v/>
      </c>
      <c r="OP13" s="321">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21">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21">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21">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21">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21">
        <f t="shared" ca="1" si="2741"/>
        <v>1000</v>
      </c>
      <c r="OV13" s="321" t="str">
        <f t="shared" ca="1" si="2742"/>
        <v/>
      </c>
      <c r="OW13" s="321" t="str">
        <f t="shared" ref="OW13" ca="1" si="3566">IF(OO13&lt;&gt;"",VLOOKUP(OO13,NV4:OB40,7,FALSE),"")</f>
        <v/>
      </c>
      <c r="OX13" s="321" t="str">
        <f t="shared" ref="OX13" ca="1" si="3567">IF(OO13&lt;&gt;"",VLOOKUP(OO13,NV4:OB40,5,FALSE),"")</f>
        <v/>
      </c>
      <c r="OY13" s="321" t="str">
        <f t="shared" ref="OY13" ca="1" si="3568">IF(OO13&lt;&gt;"",VLOOKUP(OO13,NV4:OD40,9,FALSE),"")</f>
        <v/>
      </c>
      <c r="OZ13" s="321" t="str">
        <f t="shared" ca="1" si="2746"/>
        <v/>
      </c>
      <c r="PA13" s="321" t="str">
        <f t="shared" ref="PA13" ca="1" si="3569">IF(OO13&lt;&gt;"",RANK(OZ13,OZ11:OZ15),"")</f>
        <v/>
      </c>
      <c r="PB13" s="321" t="str">
        <f t="shared" ref="PB13" ca="1" si="3570">IF(OO13&lt;&gt;"",SUMPRODUCT((OZ11:OZ15=OZ13)*(OU11:OU15&gt;OU13)),"")</f>
        <v/>
      </c>
      <c r="PC13" s="321" t="str">
        <f t="shared" ref="PC13" ca="1" si="3571">IF(OO13&lt;&gt;"",SUMPRODUCT((OZ11:OZ15=OZ13)*(OU11:OU15=OU13)*(OS11:OS15&gt;OS13)),"")</f>
        <v/>
      </c>
      <c r="PD13" s="321" t="str">
        <f t="shared" ref="PD13" ca="1" si="3572">IF(OO13&lt;&gt;"",SUMPRODUCT((OZ11:OZ15=OZ13)*(OU11:OU15=OU13)*(OS11:OS15=OS13)*(OW11:OW15&gt;OW13)),"")</f>
        <v/>
      </c>
      <c r="PE13" s="321" t="str">
        <f t="shared" ref="PE13" ca="1" si="3573">IF(OO13&lt;&gt;"",SUMPRODUCT((OZ11:OZ15=OZ13)*(OU11:OU15=OU13)*(OS11:OS15=OS13)*(OW11:OW15=OW13)*(OX11:OX15&gt;OX13)),"")</f>
        <v/>
      </c>
      <c r="PF13" s="321" t="str">
        <f t="shared" ref="PF13" ca="1" si="3574">IF(OO13&lt;&gt;"",SUMPRODUCT((OZ11:OZ15=OZ13)*(OU11:OU15=OU13)*(OS11:OS15=OS13)*(OW11:OW15=OW13)*(OX11:OX15=OX13)*(OY11:OY15&gt;OY13)),"")</f>
        <v/>
      </c>
      <c r="PG13" s="321" t="str">
        <f ca="1">IF(OO13&lt;&gt;"",IF(PG53&lt;&gt;"",IF(ON50=3,PG53,PG53+ON50),SUM(PA13:PF13)),"")</f>
        <v/>
      </c>
      <c r="PH13" s="321" t="str">
        <f t="shared" ref="PH13" ca="1" si="3575">IF(OO13&lt;&gt;"",INDEX(OO11:OO15,MATCH(3,PG11:PG15,0),0),"")</f>
        <v/>
      </c>
      <c r="PI13" s="321" t="str">
        <f t="shared" ca="1" si="3091"/>
        <v/>
      </c>
      <c r="PJ13" s="321">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21">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21">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21">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21">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21">
        <f t="shared" ca="1" si="3097"/>
        <v>1000</v>
      </c>
      <c r="PP13" s="321" t="str">
        <f t="shared" ca="1" si="3098"/>
        <v/>
      </c>
      <c r="PQ13" s="321" t="str">
        <f t="shared" ref="PQ13" ca="1" si="3581">IF(PI13&lt;&gt;"",VLOOKUP(PI13,NV4:OB40,7,FALSE),"")</f>
        <v/>
      </c>
      <c r="PR13" s="321" t="str">
        <f t="shared" ref="PR13" ca="1" si="3582">IF(PI13&lt;&gt;"",VLOOKUP(PI13,NV4:OB40,5,FALSE),"")</f>
        <v/>
      </c>
      <c r="PS13" s="321" t="str">
        <f t="shared" ref="PS13" ca="1" si="3583">IF(PI13&lt;&gt;"",VLOOKUP(PI13,NV4:OD40,9,FALSE),"")</f>
        <v/>
      </c>
      <c r="PT13" s="321" t="str">
        <f t="shared" ca="1" si="3102"/>
        <v/>
      </c>
      <c r="PU13" s="321" t="str">
        <f t="shared" ref="PU13" ca="1" si="3584">IF(PI13&lt;&gt;"",RANK(PT13,PT11:PT15),"")</f>
        <v/>
      </c>
      <c r="PV13" s="321" t="str">
        <f t="shared" ref="PV13" ca="1" si="3585">IF(PI13&lt;&gt;"",SUMPRODUCT((PT11:PT15=PT13)*(PO11:PO15&gt;PO13)),"")</f>
        <v/>
      </c>
      <c r="PW13" s="321" t="str">
        <f t="shared" ref="PW13" ca="1" si="3586">IF(PI13&lt;&gt;"",SUMPRODUCT((PT11:PT15=PT13)*(PO11:PO15=PO13)*(PM11:PM15&gt;PM13)),"")</f>
        <v/>
      </c>
      <c r="PX13" s="321" t="str">
        <f t="shared" ref="PX13" ca="1" si="3587">IF(PI13&lt;&gt;"",SUMPRODUCT((PT11:PT15=PT13)*(PO11:PO15=PO13)*(PM11:PM15=PM13)*(PQ11:PQ15&gt;PQ13)),"")</f>
        <v/>
      </c>
      <c r="PY13" s="321" t="str">
        <f t="shared" ref="PY13" ca="1" si="3588">IF(PI13&lt;&gt;"",SUMPRODUCT((PT11:PT15=PT13)*(PO11:PO15=PO13)*(PM11:PM15=PM13)*(PQ11:PQ15=PQ13)*(PR11:PR15&gt;PR13)),"")</f>
        <v/>
      </c>
      <c r="PZ13" s="321" t="str">
        <f t="shared" ref="PZ13" ca="1" si="3589">IF(PI13&lt;&gt;"",SUMPRODUCT((PT11:PT15=PT13)*(PO11:PO15=PO13)*(PM11:PM15=PM13)*(PQ11:PQ15=PQ13)*(PR11:PR15=PR13)*(PS11:PS15&gt;PS13)),"")</f>
        <v/>
      </c>
      <c r="QA13" s="321" t="str">
        <f ca="1">IF(PI13&lt;&gt;"",IF(QA53&lt;&gt;"",IF(PH50=3,QA53,QA53+PH50),SUM(PU13:PZ13)+1),"")</f>
        <v/>
      </c>
      <c r="QB13" s="321" t="str">
        <f t="shared" ref="QB13" ca="1" si="3590">IF(PI13&lt;&gt;"",INDEX(PI12:PI15,MATCH(3,QA12:QA15,0),0),"")</f>
        <v/>
      </c>
      <c r="QC13" s="321" t="str">
        <f t="shared" ref="QC13:QC14" ca="1" si="3591">IF(OL11&lt;&gt;"",OL11,"")</f>
        <v/>
      </c>
      <c r="QD13" s="321">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21">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21">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21">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21">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21">
        <f t="shared" ref="QI13:QI14" ca="1" si="3597">QG13-QH13+1000</f>
        <v>1000</v>
      </c>
      <c r="QJ13" s="321" t="str">
        <f t="shared" ref="QJ13:QJ14" ca="1" si="3598">IF(QC13&lt;&gt;"",QD13*3+QE13*1,"")</f>
        <v/>
      </c>
      <c r="QK13" s="321" t="str">
        <f t="shared" ref="QK13" ca="1" si="3599">IF(QC13&lt;&gt;"",VLOOKUP(QC13,NV4:OB40,7,FALSE),"")</f>
        <v/>
      </c>
      <c r="QL13" s="321" t="str">
        <f t="shared" ref="QL13" ca="1" si="3600">IF(QC13&lt;&gt;"",VLOOKUP(QC13,NV4:OB40,5,FALSE),"")</f>
        <v/>
      </c>
      <c r="QM13" s="321" t="str">
        <f t="shared" ref="QM13" ca="1" si="3601">IF(QC13&lt;&gt;"",VLOOKUP(QC13,NV4:OD40,9,FALSE),"")</f>
        <v/>
      </c>
      <c r="QN13" s="321" t="str">
        <f t="shared" ref="QN13:QN14" ca="1" si="3602">QJ13</f>
        <v/>
      </c>
      <c r="QO13" s="321" t="str">
        <f t="shared" ref="QO13" ca="1" si="3603">IF(QC13&lt;&gt;"",RANK(QN13,QN11:QN15),"")</f>
        <v/>
      </c>
      <c r="QP13" s="321" t="str">
        <f t="shared" ref="QP13" ca="1" si="3604">IF(QC13&lt;&gt;"",SUMPRODUCT((QN11:QN15=QN13)*(QI11:QI15&gt;QI13)),"")</f>
        <v/>
      </c>
      <c r="QQ13" s="321" t="str">
        <f t="shared" ref="QQ13" ca="1" si="3605">IF(QC13&lt;&gt;"",SUMPRODUCT((QN11:QN15=QN13)*(QI11:QI15=QI13)*(QG11:QG15&gt;QG13)),"")</f>
        <v/>
      </c>
      <c r="QR13" s="321" t="str">
        <f t="shared" ref="QR13" ca="1" si="3606">IF(QC13&lt;&gt;"",SUMPRODUCT((QN11:QN15=QN13)*(QI11:QI15=QI13)*(QG11:QG15=QG13)*(QK11:QK15&gt;QK13)),"")</f>
        <v/>
      </c>
      <c r="QS13" s="321" t="str">
        <f t="shared" ref="QS13" ca="1" si="3607">IF(QC13&lt;&gt;"",SUMPRODUCT((QN11:QN15=QN13)*(QI11:QI15=QI13)*(QG11:QG15=QG13)*(QK11:QK15=QK13)*(QL11:QL15&gt;QL13)),"")</f>
        <v/>
      </c>
      <c r="QT13" s="321" t="str">
        <f t="shared" ref="QT13" ca="1" si="3608">IF(QC13&lt;&gt;"",SUMPRODUCT((QN11:QN15=QN13)*(QI11:QI15=QI13)*(QG11:QG15=QG13)*(QK11:QK15=QK13)*(QL11:QL15=QL13)*(QM11:QM15&gt;QM13)),"")</f>
        <v/>
      </c>
      <c r="QU13" s="321" t="str">
        <f t="shared" ref="QU13:QU14" ca="1" si="3609">IF(QC13&lt;&gt;"",SUM(QO13:QT13)+2,"")</f>
        <v/>
      </c>
      <c r="QV13" s="321" t="str">
        <f t="shared" ref="QV13" ca="1" si="3610">IF(QC13&lt;&gt;"",INDEX(QC13:QC15,MATCH(3,QU13:QU15,0),0),"")</f>
        <v/>
      </c>
      <c r="QW13" s="321"/>
      <c r="QX13" s="321"/>
      <c r="QY13" s="321"/>
      <c r="QZ13" s="321"/>
      <c r="RA13" s="321"/>
      <c r="RB13" s="321"/>
      <c r="RC13" s="321"/>
      <c r="RD13" s="321"/>
      <c r="RE13" s="321"/>
      <c r="RF13" s="321"/>
      <c r="RG13" s="321"/>
      <c r="RH13" s="321"/>
      <c r="RI13" s="321"/>
      <c r="RJ13" s="321"/>
      <c r="RK13" s="321"/>
      <c r="RL13" s="321"/>
      <c r="RM13" s="321"/>
      <c r="RN13" s="321"/>
      <c r="RO13" s="321"/>
      <c r="RP13" s="321"/>
      <c r="RQ13" s="321" t="str">
        <f t="shared" ref="RQ13" ca="1" si="3611">IF(QV13&lt;&gt;"",QV13,IF(QB13&lt;&gt;"",QB13,IF(PH13&lt;&gt;"",PH13,OH13)))</f>
        <v>Croatia</v>
      </c>
      <c r="RR13" s="321">
        <v>3</v>
      </c>
      <c r="RS13" s="321">
        <v>11</v>
      </c>
      <c r="RT13" s="321" t="str">
        <f t="shared" si="18"/>
        <v>Türkiye</v>
      </c>
      <c r="RU13" s="324">
        <f ca="1">IF(OFFSET('Player Game Board'!P20,0,RU1)&lt;&gt;"",OFFSET('Player Game Board'!P20,0,RU1),0)</f>
        <v>0</v>
      </c>
      <c r="RV13" s="324">
        <f ca="1">IF(OFFSET('Player Game Board'!Q20,0,RU1)&lt;&gt;"",OFFSET('Player Game Board'!Q20,0,RU1),0)</f>
        <v>1</v>
      </c>
      <c r="RW13" s="321" t="str">
        <f t="shared" si="19"/>
        <v>Georgia</v>
      </c>
      <c r="RX13" s="321" t="str">
        <f ca="1">IF(AND(OFFSET('Player Game Board'!P20,0,RU1)&lt;&gt;"",OFFSET('Player Game Board'!Q20,0,RU1)&lt;&gt;""),IF(RU13&gt;RV13,"W",IF(RU13=RV13,"D","L")),"")</f>
        <v>L</v>
      </c>
      <c r="RY13" s="321" t="str">
        <f t="shared" ca="1" si="20"/>
        <v>W</v>
      </c>
      <c r="RZ13" s="321"/>
      <c r="SA13" s="321"/>
      <c r="SB13" s="326" t="s">
        <v>15</v>
      </c>
      <c r="SC13" s="327" t="s">
        <v>3</v>
      </c>
      <c r="SD13" s="327" t="s">
        <v>4</v>
      </c>
      <c r="SE13" s="327" t="s">
        <v>13</v>
      </c>
      <c r="SF13" s="326" t="s">
        <v>15</v>
      </c>
      <c r="SG13" s="326" t="s">
        <v>13</v>
      </c>
      <c r="SH13" s="326" t="s">
        <v>3</v>
      </c>
      <c r="SI13" s="326" t="s">
        <v>4</v>
      </c>
      <c r="SJ13" s="327"/>
      <c r="SK13" s="328">
        <f t="shared" ref="SK13" ca="1" si="3612">IFERROR(MATCH(SK12,SB13:SE13,0),0)</f>
        <v>2</v>
      </c>
      <c r="SL13" s="328">
        <f t="shared" ref="SL13" ca="1" si="3613">IFERROR(MATCH(SL12,SB13:SE13,0),0)</f>
        <v>4</v>
      </c>
      <c r="SM13" s="328">
        <f t="shared" ref="SM13" ca="1" si="3614">IFERROR(MATCH(SM12,SB13:SE13,0),0)</f>
        <v>3</v>
      </c>
      <c r="SN13" s="328">
        <f t="shared" ref="SN13" ca="1" si="3615">IFERROR(MATCH(SN12,SB13:SE13,0),0)</f>
        <v>0</v>
      </c>
      <c r="SO13" s="328">
        <f t="shared" ref="SO13:SO27" ca="1" si="3616">SUM(SK13:SN13)</f>
        <v>9</v>
      </c>
      <c r="SP13" s="327"/>
      <c r="SQ13" s="327" t="str">
        <f t="shared" ref="SQ13" ca="1" si="3617">IF(SQ38="A",INDEX(SB3:SB8,MATCH(1,SO3:SO8,0),0),"")</f>
        <v>Croatia</v>
      </c>
      <c r="SR13" s="327"/>
      <c r="SS13" s="321">
        <f t="shared" ref="SS13" ca="1" si="3618">VLOOKUP(ST13,WO11:WP15,2,FALSE)</f>
        <v>1</v>
      </c>
      <c r="ST13" s="321" t="str">
        <f t="shared" si="2756"/>
        <v>Spain</v>
      </c>
      <c r="SU13" s="321">
        <f t="shared" ref="SU13" ca="1" si="3619">SUMPRODUCT((WR3:WR42=ST13)*(WV3:WV42="W"))+SUMPRODUCT((WU3:WU42=ST13)*(WW3:WW42="W"))</f>
        <v>2</v>
      </c>
      <c r="SV13" s="321">
        <f t="shared" ref="SV13" ca="1" si="3620">SUMPRODUCT((WR3:WR42=ST13)*(WV3:WV42="D"))+SUMPRODUCT((WU3:WU42=ST13)*(WW3:WW42="D"))</f>
        <v>1</v>
      </c>
      <c r="SW13" s="321">
        <f t="shared" ref="SW13" ca="1" si="3621">SUMPRODUCT((WR3:WR42=ST13)*(WV3:WV42="L"))+SUMPRODUCT((WU3:WU42=ST13)*(WW3:WW42="L"))</f>
        <v>0</v>
      </c>
      <c r="SX13" s="321">
        <f t="shared" ref="SX13" ca="1" si="3622">SUMIF(WR3:WR60,ST13,WS3:WS60)+SUMIF(WU3:WU60,ST13,WT3:WT60)</f>
        <v>5</v>
      </c>
      <c r="SY13" s="321">
        <f t="shared" ref="SY13" ca="1" si="3623">SUMIF(WU3:WU60,ST13,WS3:WS60)+SUMIF(WR3:WR60,ST13,WT3:WT60)</f>
        <v>2</v>
      </c>
      <c r="SZ13" s="321">
        <f t="shared" ca="1" si="2762"/>
        <v>1003</v>
      </c>
      <c r="TA13" s="321">
        <f t="shared" ca="1" si="2763"/>
        <v>7</v>
      </c>
      <c r="TB13" s="321">
        <f t="shared" si="690"/>
        <v>51</v>
      </c>
      <c r="TC13" s="321">
        <f t="shared" ref="TC13" ca="1" si="3624">IF(COUNTIF(TA11:TA15,4)&lt;&gt;4,RANK(TA13,TA11:TA15),TA53)</f>
        <v>1</v>
      </c>
      <c r="TD13" s="321"/>
      <c r="TE13" s="321">
        <f t="shared" ref="TE13" ca="1" si="3625">SUMPRODUCT((TC11:TC14=TC13)*(TB11:TB14&lt;TB13))+TC13</f>
        <v>1</v>
      </c>
      <c r="TF13" s="321" t="str">
        <f t="shared" ref="TF13" ca="1" si="3626">INDEX(ST11:ST15,MATCH(3,TE11:TE15,0),0)</f>
        <v>Italy</v>
      </c>
      <c r="TG13" s="321">
        <f t="shared" ref="TG13" ca="1" si="3627">INDEX(TC11:TC15,MATCH(TF13,ST11:ST15,0),0)</f>
        <v>3</v>
      </c>
      <c r="TH13" s="321" t="str">
        <f t="shared" ref="TH13:TH14" ca="1" si="3628">IF(AND(TH12&lt;&gt;"",TG13=1),TF13,"")</f>
        <v/>
      </c>
      <c r="TI13" s="321" t="str">
        <f t="shared" ref="TI13:TI14" ca="1" si="3629">IF(AND(TI12&lt;&gt;"",TG14=2),TF14,"")</f>
        <v/>
      </c>
      <c r="TJ13" s="321" t="str">
        <f t="shared" ref="TJ13" ca="1" si="3630">IF(AND(TJ12&lt;&gt;"",TG15=3),TF15,"")</f>
        <v/>
      </c>
      <c r="TK13" s="321"/>
      <c r="TL13" s="321"/>
      <c r="TM13" s="321" t="str">
        <f t="shared" ca="1" si="2772"/>
        <v/>
      </c>
      <c r="TN13" s="321">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21">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21">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21">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21">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21">
        <f t="shared" ca="1" si="2778"/>
        <v>1000</v>
      </c>
      <c r="TT13" s="321" t="str">
        <f t="shared" ca="1" si="2779"/>
        <v/>
      </c>
      <c r="TU13" s="321" t="str">
        <f t="shared" ref="TU13" ca="1" si="3636">IF(TM13&lt;&gt;"",VLOOKUP(TM13,ST4:SZ40,7,FALSE),"")</f>
        <v/>
      </c>
      <c r="TV13" s="321" t="str">
        <f t="shared" ref="TV13" ca="1" si="3637">IF(TM13&lt;&gt;"",VLOOKUP(TM13,ST4:SZ40,5,FALSE),"")</f>
        <v/>
      </c>
      <c r="TW13" s="321" t="str">
        <f t="shared" ref="TW13" ca="1" si="3638">IF(TM13&lt;&gt;"",VLOOKUP(TM13,ST4:TB40,9,FALSE),"")</f>
        <v/>
      </c>
      <c r="TX13" s="321" t="str">
        <f t="shared" ca="1" si="2783"/>
        <v/>
      </c>
      <c r="TY13" s="321" t="str">
        <f t="shared" ref="TY13" ca="1" si="3639">IF(TM13&lt;&gt;"",RANK(TX13,TX11:TX15),"")</f>
        <v/>
      </c>
      <c r="TZ13" s="321" t="str">
        <f t="shared" ref="TZ13" ca="1" si="3640">IF(TM13&lt;&gt;"",SUMPRODUCT((TX11:TX15=TX13)*(TS11:TS15&gt;TS13)),"")</f>
        <v/>
      </c>
      <c r="UA13" s="321" t="str">
        <f t="shared" ref="UA13" ca="1" si="3641">IF(TM13&lt;&gt;"",SUMPRODUCT((TX11:TX15=TX13)*(TS11:TS15=TS13)*(TQ11:TQ15&gt;TQ13)),"")</f>
        <v/>
      </c>
      <c r="UB13" s="321" t="str">
        <f t="shared" ref="UB13" ca="1" si="3642">IF(TM13&lt;&gt;"",SUMPRODUCT((TX11:TX15=TX13)*(TS11:TS15=TS13)*(TQ11:TQ15=TQ13)*(TU11:TU15&gt;TU13)),"")</f>
        <v/>
      </c>
      <c r="UC13" s="321" t="str">
        <f t="shared" ref="UC13" ca="1" si="3643">IF(TM13&lt;&gt;"",SUMPRODUCT((TX11:TX15=TX13)*(TS11:TS15=TS13)*(TQ11:TQ15=TQ13)*(TU11:TU15=TU13)*(TV11:TV15&gt;TV13)),"")</f>
        <v/>
      </c>
      <c r="UD13" s="321" t="str">
        <f t="shared" ref="UD13" ca="1" si="3644">IF(TM13&lt;&gt;"",SUMPRODUCT((TX11:TX15=TX13)*(TS11:TS15=TS13)*(TQ11:TQ15=TQ13)*(TU11:TU15=TU13)*(TV11:TV15=TV13)*(TW11:TW15&gt;TW13)),"")</f>
        <v/>
      </c>
      <c r="UE13" s="321" t="str">
        <f ca="1">IF(TM13&lt;&gt;"",IF(UE53&lt;&gt;"",IF(TL50=3,UE53,UE53+TL50),SUM(TY13:UD13)),"")</f>
        <v/>
      </c>
      <c r="UF13" s="321" t="str">
        <f t="shared" ref="UF13" ca="1" si="3645">IF(TM13&lt;&gt;"",INDEX(TM11:TM15,MATCH(3,UE11:UE15,0),0),"")</f>
        <v/>
      </c>
      <c r="UG13" s="321" t="str">
        <f t="shared" ca="1" si="3144"/>
        <v/>
      </c>
      <c r="UH13" s="321">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21">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21">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21">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21">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21">
        <f t="shared" ca="1" si="3150"/>
        <v>1000</v>
      </c>
      <c r="UN13" s="321" t="str">
        <f t="shared" ca="1" si="3151"/>
        <v/>
      </c>
      <c r="UO13" s="321" t="str">
        <f t="shared" ref="UO13" ca="1" si="3651">IF(UG13&lt;&gt;"",VLOOKUP(UG13,ST4:SZ40,7,FALSE),"")</f>
        <v/>
      </c>
      <c r="UP13" s="321" t="str">
        <f t="shared" ref="UP13" ca="1" si="3652">IF(UG13&lt;&gt;"",VLOOKUP(UG13,ST4:SZ40,5,FALSE),"")</f>
        <v/>
      </c>
      <c r="UQ13" s="321" t="str">
        <f t="shared" ref="UQ13" ca="1" si="3653">IF(UG13&lt;&gt;"",VLOOKUP(UG13,ST4:TB40,9,FALSE),"")</f>
        <v/>
      </c>
      <c r="UR13" s="321" t="str">
        <f t="shared" ca="1" si="3155"/>
        <v/>
      </c>
      <c r="US13" s="321" t="str">
        <f t="shared" ref="US13" ca="1" si="3654">IF(UG13&lt;&gt;"",RANK(UR13,UR11:UR15),"")</f>
        <v/>
      </c>
      <c r="UT13" s="321" t="str">
        <f t="shared" ref="UT13" ca="1" si="3655">IF(UG13&lt;&gt;"",SUMPRODUCT((UR11:UR15=UR13)*(UM11:UM15&gt;UM13)),"")</f>
        <v/>
      </c>
      <c r="UU13" s="321" t="str">
        <f t="shared" ref="UU13" ca="1" si="3656">IF(UG13&lt;&gt;"",SUMPRODUCT((UR11:UR15=UR13)*(UM11:UM15=UM13)*(UK11:UK15&gt;UK13)),"")</f>
        <v/>
      </c>
      <c r="UV13" s="321" t="str">
        <f t="shared" ref="UV13" ca="1" si="3657">IF(UG13&lt;&gt;"",SUMPRODUCT((UR11:UR15=UR13)*(UM11:UM15=UM13)*(UK11:UK15=UK13)*(UO11:UO15&gt;UO13)),"")</f>
        <v/>
      </c>
      <c r="UW13" s="321" t="str">
        <f t="shared" ref="UW13" ca="1" si="3658">IF(UG13&lt;&gt;"",SUMPRODUCT((UR11:UR15=UR13)*(UM11:UM15=UM13)*(UK11:UK15=UK13)*(UO11:UO15=UO13)*(UP11:UP15&gt;UP13)),"")</f>
        <v/>
      </c>
      <c r="UX13" s="321" t="str">
        <f t="shared" ref="UX13" ca="1" si="3659">IF(UG13&lt;&gt;"",SUMPRODUCT((UR11:UR15=UR13)*(UM11:UM15=UM13)*(UK11:UK15=UK13)*(UO11:UO15=UO13)*(UP11:UP15=UP13)*(UQ11:UQ15&gt;UQ13)),"")</f>
        <v/>
      </c>
      <c r="UY13" s="321" t="str">
        <f ca="1">IF(UG13&lt;&gt;"",IF(UY53&lt;&gt;"",IF(UF50=3,UY53,UY53+UF50),SUM(US13:UX13)+1),"")</f>
        <v/>
      </c>
      <c r="UZ13" s="321" t="str">
        <f t="shared" ref="UZ13" ca="1" si="3660">IF(UG13&lt;&gt;"",INDEX(UG12:UG15,MATCH(3,UY12:UY15,0),0),"")</f>
        <v/>
      </c>
      <c r="VA13" s="321" t="str">
        <f t="shared" ref="VA13:VA14" ca="1" si="3661">IF(TJ11&lt;&gt;"",TJ11,"")</f>
        <v/>
      </c>
      <c r="VB13" s="321">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21">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21">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21">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21">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21">
        <f t="shared" ref="VG13:VG14" ca="1" si="3667">VE13-VF13+1000</f>
        <v>1000</v>
      </c>
      <c r="VH13" s="321" t="str">
        <f t="shared" ref="VH13:VH14" ca="1" si="3668">IF(VA13&lt;&gt;"",VB13*3+VC13*1,"")</f>
        <v/>
      </c>
      <c r="VI13" s="321" t="str">
        <f t="shared" ref="VI13" ca="1" si="3669">IF(VA13&lt;&gt;"",VLOOKUP(VA13,ST4:SZ40,7,FALSE),"")</f>
        <v/>
      </c>
      <c r="VJ13" s="321" t="str">
        <f t="shared" ref="VJ13" ca="1" si="3670">IF(VA13&lt;&gt;"",VLOOKUP(VA13,ST4:SZ40,5,FALSE),"")</f>
        <v/>
      </c>
      <c r="VK13" s="321" t="str">
        <f t="shared" ref="VK13" ca="1" si="3671">IF(VA13&lt;&gt;"",VLOOKUP(VA13,ST4:TB40,9,FALSE),"")</f>
        <v/>
      </c>
      <c r="VL13" s="321" t="str">
        <f t="shared" ref="VL13:VL14" ca="1" si="3672">VH13</f>
        <v/>
      </c>
      <c r="VM13" s="321" t="str">
        <f t="shared" ref="VM13" ca="1" si="3673">IF(VA13&lt;&gt;"",RANK(VL13,VL11:VL15),"")</f>
        <v/>
      </c>
      <c r="VN13" s="321" t="str">
        <f t="shared" ref="VN13" ca="1" si="3674">IF(VA13&lt;&gt;"",SUMPRODUCT((VL11:VL15=VL13)*(VG11:VG15&gt;VG13)),"")</f>
        <v/>
      </c>
      <c r="VO13" s="321" t="str">
        <f t="shared" ref="VO13" ca="1" si="3675">IF(VA13&lt;&gt;"",SUMPRODUCT((VL11:VL15=VL13)*(VG11:VG15=VG13)*(VE11:VE15&gt;VE13)),"")</f>
        <v/>
      </c>
      <c r="VP13" s="321" t="str">
        <f t="shared" ref="VP13" ca="1" si="3676">IF(VA13&lt;&gt;"",SUMPRODUCT((VL11:VL15=VL13)*(VG11:VG15=VG13)*(VE11:VE15=VE13)*(VI11:VI15&gt;VI13)),"")</f>
        <v/>
      </c>
      <c r="VQ13" s="321" t="str">
        <f t="shared" ref="VQ13" ca="1" si="3677">IF(VA13&lt;&gt;"",SUMPRODUCT((VL11:VL15=VL13)*(VG11:VG15=VG13)*(VE11:VE15=VE13)*(VI11:VI15=VI13)*(VJ11:VJ15&gt;VJ13)),"")</f>
        <v/>
      </c>
      <c r="VR13" s="321" t="str">
        <f t="shared" ref="VR13" ca="1" si="3678">IF(VA13&lt;&gt;"",SUMPRODUCT((VL11:VL15=VL13)*(VG11:VG15=VG13)*(VE11:VE15=VE13)*(VI11:VI15=VI13)*(VJ11:VJ15=VJ13)*(VK11:VK15&gt;VK13)),"")</f>
        <v/>
      </c>
      <c r="VS13" s="321" t="str">
        <f t="shared" ref="VS13:VS14" ca="1" si="3679">IF(VA13&lt;&gt;"",SUM(VM13:VR13)+2,"")</f>
        <v/>
      </c>
      <c r="VT13" s="321" t="str">
        <f t="shared" ref="VT13" ca="1" si="3680">IF(VA13&lt;&gt;"",INDEX(VA13:VA15,MATCH(3,VS13:VS15,0),0),"")</f>
        <v/>
      </c>
      <c r="VU13" s="321"/>
      <c r="VV13" s="321"/>
      <c r="VW13" s="321"/>
      <c r="VX13" s="321"/>
      <c r="VY13" s="321"/>
      <c r="VZ13" s="321"/>
      <c r="WA13" s="321"/>
      <c r="WB13" s="321"/>
      <c r="WC13" s="321"/>
      <c r="WD13" s="321"/>
      <c r="WE13" s="321"/>
      <c r="WF13" s="321"/>
      <c r="WG13" s="321"/>
      <c r="WH13" s="321"/>
      <c r="WI13" s="321"/>
      <c r="WJ13" s="321"/>
      <c r="WK13" s="321"/>
      <c r="WL13" s="321"/>
      <c r="WM13" s="321"/>
      <c r="WN13" s="321"/>
      <c r="WO13" s="321" t="str">
        <f t="shared" ref="WO13" ca="1" si="3681">IF(VT13&lt;&gt;"",VT13,IF(UZ13&lt;&gt;"",UZ13,IF(UF13&lt;&gt;"",UF13,TF13)))</f>
        <v>Italy</v>
      </c>
      <c r="WP13" s="321">
        <v>3</v>
      </c>
      <c r="WQ13" s="321">
        <v>11</v>
      </c>
      <c r="WR13" s="321" t="str">
        <f t="shared" si="34"/>
        <v>Türkiye</v>
      </c>
      <c r="WS13" s="324">
        <f ca="1">IF(OFFSET('Player Game Board'!P20,0,WS1)&lt;&gt;"",OFFSET('Player Game Board'!P20,0,WS1),0)</f>
        <v>1</v>
      </c>
      <c r="WT13" s="324">
        <f ca="1">IF(OFFSET('Player Game Board'!Q20,0,WS1)&lt;&gt;"",OFFSET('Player Game Board'!Q20,0,WS1),0)</f>
        <v>0</v>
      </c>
      <c r="WU13" s="321" t="str">
        <f t="shared" si="35"/>
        <v>Georgia</v>
      </c>
      <c r="WV13" s="321" t="str">
        <f ca="1">IF(AND(OFFSET('Player Game Board'!P20,0,WS1)&lt;&gt;"",OFFSET('Player Game Board'!Q20,0,WS1)&lt;&gt;""),IF(WS13&gt;WT13,"W",IF(WS13=WT13,"D","L")),"")</f>
        <v>W</v>
      </c>
      <c r="WW13" s="321" t="str">
        <f t="shared" ca="1" si="36"/>
        <v>L</v>
      </c>
      <c r="WX13" s="321"/>
      <c r="WY13" s="321"/>
      <c r="WZ13" s="326" t="s">
        <v>15</v>
      </c>
      <c r="XA13" s="327" t="s">
        <v>3</v>
      </c>
      <c r="XB13" s="327" t="s">
        <v>4</v>
      </c>
      <c r="XC13" s="327" t="s">
        <v>13</v>
      </c>
      <c r="XD13" s="326" t="s">
        <v>15</v>
      </c>
      <c r="XE13" s="326" t="s">
        <v>13</v>
      </c>
      <c r="XF13" s="326" t="s">
        <v>3</v>
      </c>
      <c r="XG13" s="326" t="s">
        <v>4</v>
      </c>
      <c r="XH13" s="327"/>
      <c r="XI13" s="328">
        <f t="shared" ref="XI13" ca="1" si="3682">IFERROR(MATCH(XI12,WZ13:XC13,0),0)</f>
        <v>2</v>
      </c>
      <c r="XJ13" s="328">
        <f t="shared" ref="XJ13" ca="1" si="3683">IFERROR(MATCH(XJ12,WZ13:XC13,0),0)</f>
        <v>0</v>
      </c>
      <c r="XK13" s="328">
        <f t="shared" ref="XK13" ca="1" si="3684">IFERROR(MATCH(XK12,WZ13:XC13,0),0)</f>
        <v>3</v>
      </c>
      <c r="XL13" s="328">
        <f t="shared" ref="XL13" ca="1" si="3685">IFERROR(MATCH(XL12,WZ13:XC13,0),0)</f>
        <v>4</v>
      </c>
      <c r="XM13" s="328">
        <f t="shared" ref="XM13:XM27" ca="1" si="3686">SUM(XI13:XL13)</f>
        <v>9</v>
      </c>
      <c r="XN13" s="327"/>
      <c r="XO13" s="327" t="str">
        <f t="shared" ref="XO13" ca="1" si="3687">IF(XO38="A",INDEX(WZ3:WZ8,MATCH(1,XM3:XM8,0),0),"")</f>
        <v>Italy</v>
      </c>
      <c r="XP13" s="327"/>
      <c r="XQ13" s="321">
        <f t="shared" ref="XQ13" ca="1" si="3688">VLOOKUP(XR13,ABM11:ABN15,2,FALSE)</f>
        <v>2</v>
      </c>
      <c r="XR13" s="321" t="str">
        <f t="shared" si="2793"/>
        <v>Spain</v>
      </c>
      <c r="XS13" s="321">
        <f t="shared" ref="XS13" ca="1" si="3689">SUMPRODUCT((ABP3:ABP42=XR13)*(ABT3:ABT42="W"))+SUMPRODUCT((ABS3:ABS42=XR13)*(ABU3:ABU42="W"))</f>
        <v>1</v>
      </c>
      <c r="XT13" s="321">
        <f t="shared" ref="XT13" ca="1" si="3690">SUMPRODUCT((ABP3:ABP42=XR13)*(ABT3:ABT42="D"))+SUMPRODUCT((ABS3:ABS42=XR13)*(ABU3:ABU42="D"))</f>
        <v>1</v>
      </c>
      <c r="XU13" s="321">
        <f t="shared" ref="XU13" ca="1" si="3691">SUMPRODUCT((ABP3:ABP42=XR13)*(ABT3:ABT42="L"))+SUMPRODUCT((ABS3:ABS42=XR13)*(ABU3:ABU42="L"))</f>
        <v>1</v>
      </c>
      <c r="XV13" s="321">
        <f t="shared" ref="XV13" ca="1" si="3692">SUMIF(ABP3:ABP60,XR13,ABQ3:ABQ60)+SUMIF(ABS3:ABS60,XR13,ABR3:ABR60)</f>
        <v>4</v>
      </c>
      <c r="XW13" s="321">
        <f t="shared" ref="XW13" ca="1" si="3693">SUMIF(ABS3:ABS60,XR13,ABQ3:ABQ60)+SUMIF(ABP3:ABP60,XR13,ABR3:ABR60)</f>
        <v>3</v>
      </c>
      <c r="XX13" s="321">
        <f t="shared" ca="1" si="2799"/>
        <v>1001</v>
      </c>
      <c r="XY13" s="321">
        <f t="shared" ca="1" si="2800"/>
        <v>4</v>
      </c>
      <c r="XZ13" s="321">
        <f t="shared" si="750"/>
        <v>51</v>
      </c>
      <c r="YA13" s="321">
        <f t="shared" ref="YA13" ca="1" si="3694">IF(COUNTIF(XY11:XY15,4)&lt;&gt;4,RANK(XY13,XY11:XY15),XY53)</f>
        <v>2</v>
      </c>
      <c r="YB13" s="321"/>
      <c r="YC13" s="321">
        <f t="shared" ref="YC13" ca="1" si="3695">SUMPRODUCT((YA11:YA14=YA13)*(XZ11:XZ14&lt;XZ13))+YA13</f>
        <v>3</v>
      </c>
      <c r="YD13" s="321" t="str">
        <f t="shared" ref="YD13" ca="1" si="3696">INDEX(XR11:XR15,MATCH(3,YC11:YC15,0),0)</f>
        <v>Spain</v>
      </c>
      <c r="YE13" s="321">
        <f t="shared" ref="YE13" ca="1" si="3697">INDEX(YA11:YA15,MATCH(YD13,XR11:XR15,0),0)</f>
        <v>2</v>
      </c>
      <c r="YF13" s="321" t="str">
        <f t="shared" ref="YF13:YF14" ca="1" si="3698">IF(AND(YF12&lt;&gt;"",YE13=1),YD13,"")</f>
        <v/>
      </c>
      <c r="YG13" s="321" t="str">
        <f t="shared" ref="YG13:YG14" ca="1" si="3699">IF(AND(YG12&lt;&gt;"",YE14=2),YD14,"")</f>
        <v/>
      </c>
      <c r="YH13" s="321" t="str">
        <f t="shared" ref="YH13" ca="1" si="3700">IF(AND(YH12&lt;&gt;"",YE15=3),YD15,"")</f>
        <v/>
      </c>
      <c r="YI13" s="321"/>
      <c r="YJ13" s="321"/>
      <c r="YK13" s="321" t="str">
        <f t="shared" ca="1" si="2809"/>
        <v/>
      </c>
      <c r="YL13" s="321">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21">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21">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21">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21">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21">
        <f t="shared" ca="1" si="2815"/>
        <v>1000</v>
      </c>
      <c r="YR13" s="321" t="str">
        <f t="shared" ca="1" si="2816"/>
        <v/>
      </c>
      <c r="YS13" s="321" t="str">
        <f t="shared" ref="YS13" ca="1" si="3706">IF(YK13&lt;&gt;"",VLOOKUP(YK13,XR4:XX40,7,FALSE),"")</f>
        <v/>
      </c>
      <c r="YT13" s="321" t="str">
        <f t="shared" ref="YT13" ca="1" si="3707">IF(YK13&lt;&gt;"",VLOOKUP(YK13,XR4:XX40,5,FALSE),"")</f>
        <v/>
      </c>
      <c r="YU13" s="321" t="str">
        <f t="shared" ref="YU13" ca="1" si="3708">IF(YK13&lt;&gt;"",VLOOKUP(YK13,XR4:XZ40,9,FALSE),"")</f>
        <v/>
      </c>
      <c r="YV13" s="321" t="str">
        <f t="shared" ca="1" si="2820"/>
        <v/>
      </c>
      <c r="YW13" s="321" t="str">
        <f t="shared" ref="YW13" ca="1" si="3709">IF(YK13&lt;&gt;"",RANK(YV13,YV11:YV15),"")</f>
        <v/>
      </c>
      <c r="YX13" s="321" t="str">
        <f t="shared" ref="YX13" ca="1" si="3710">IF(YK13&lt;&gt;"",SUMPRODUCT((YV11:YV15=YV13)*(YQ11:YQ15&gt;YQ13)),"")</f>
        <v/>
      </c>
      <c r="YY13" s="321" t="str">
        <f t="shared" ref="YY13" ca="1" si="3711">IF(YK13&lt;&gt;"",SUMPRODUCT((YV11:YV15=YV13)*(YQ11:YQ15=YQ13)*(YO11:YO15&gt;YO13)),"")</f>
        <v/>
      </c>
      <c r="YZ13" s="321" t="str">
        <f t="shared" ref="YZ13" ca="1" si="3712">IF(YK13&lt;&gt;"",SUMPRODUCT((YV11:YV15=YV13)*(YQ11:YQ15=YQ13)*(YO11:YO15=YO13)*(YS11:YS15&gt;YS13)),"")</f>
        <v/>
      </c>
      <c r="ZA13" s="321" t="str">
        <f t="shared" ref="ZA13" ca="1" si="3713">IF(YK13&lt;&gt;"",SUMPRODUCT((YV11:YV15=YV13)*(YQ11:YQ15=YQ13)*(YO11:YO15=YO13)*(YS11:YS15=YS13)*(YT11:YT15&gt;YT13)),"")</f>
        <v/>
      </c>
      <c r="ZB13" s="321" t="str">
        <f t="shared" ref="ZB13" ca="1" si="3714">IF(YK13&lt;&gt;"",SUMPRODUCT((YV11:YV15=YV13)*(YQ11:YQ15=YQ13)*(YO11:YO15=YO13)*(YS11:YS15=YS13)*(YT11:YT15=YT13)*(YU11:YU15&gt;YU13)),"")</f>
        <v/>
      </c>
      <c r="ZC13" s="321" t="str">
        <f ca="1">IF(YK13&lt;&gt;"",IF(ZC53&lt;&gt;"",IF(YJ50=3,ZC53,ZC53+YJ50),SUM(YW13:ZB13)),"")</f>
        <v/>
      </c>
      <c r="ZD13" s="321" t="str">
        <f t="shared" ref="ZD13" ca="1" si="3715">IF(YK13&lt;&gt;"",INDEX(YK11:YK15,MATCH(3,ZC11:ZC15,0),0),"")</f>
        <v/>
      </c>
      <c r="ZE13" s="321" t="str">
        <f t="shared" ca="1" si="3197"/>
        <v>Spain</v>
      </c>
      <c r="ZF13" s="321">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21">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21">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21">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21">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21">
        <f t="shared" ca="1" si="3203"/>
        <v>1000</v>
      </c>
      <c r="ZL13" s="321">
        <f t="shared" ca="1" si="3204"/>
        <v>1</v>
      </c>
      <c r="ZM13" s="321">
        <f t="shared" ref="ZM13" ca="1" si="3721">IF(ZE13&lt;&gt;"",VLOOKUP(ZE13,XR4:XX40,7,FALSE),"")</f>
        <v>1001</v>
      </c>
      <c r="ZN13" s="321">
        <f t="shared" ref="ZN13" ca="1" si="3722">IF(ZE13&lt;&gt;"",VLOOKUP(ZE13,XR4:XX40,5,FALSE),"")</f>
        <v>4</v>
      </c>
      <c r="ZO13" s="321">
        <f t="shared" ref="ZO13" ca="1" si="3723">IF(ZE13&lt;&gt;"",VLOOKUP(ZE13,XR4:XZ40,9,FALSE),"")</f>
        <v>51</v>
      </c>
      <c r="ZP13" s="321">
        <f t="shared" ca="1" si="3208"/>
        <v>1</v>
      </c>
      <c r="ZQ13" s="321">
        <f t="shared" ref="ZQ13" ca="1" si="3724">IF(ZE13&lt;&gt;"",RANK(ZP13,ZP11:ZP15),"")</f>
        <v>1</v>
      </c>
      <c r="ZR13" s="321">
        <f t="shared" ref="ZR13" ca="1" si="3725">IF(ZE13&lt;&gt;"",SUMPRODUCT((ZP11:ZP15=ZP13)*(ZK11:ZK15&gt;ZK13)),"")</f>
        <v>0</v>
      </c>
      <c r="ZS13" s="321">
        <f t="shared" ref="ZS13" ca="1" si="3726">IF(ZE13&lt;&gt;"",SUMPRODUCT((ZP11:ZP15=ZP13)*(ZK11:ZK15=ZK13)*(ZI11:ZI15&gt;ZI13)),"")</f>
        <v>0</v>
      </c>
      <c r="ZT13" s="321">
        <f t="shared" ref="ZT13" ca="1" si="3727">IF(ZE13&lt;&gt;"",SUMPRODUCT((ZP11:ZP15=ZP13)*(ZK11:ZK15=ZK13)*(ZI11:ZI15=ZI13)*(ZM11:ZM15&gt;ZM13)),"")</f>
        <v>0</v>
      </c>
      <c r="ZU13" s="321">
        <f t="shared" ref="ZU13" ca="1" si="3728">IF(ZE13&lt;&gt;"",SUMPRODUCT((ZP11:ZP15=ZP13)*(ZK11:ZK15=ZK13)*(ZI11:ZI15=ZI13)*(ZM11:ZM15=ZM13)*(ZN11:ZN15&gt;ZN13)),"")</f>
        <v>0</v>
      </c>
      <c r="ZV13" s="321">
        <f t="shared" ref="ZV13" ca="1" si="3729">IF(ZE13&lt;&gt;"",SUMPRODUCT((ZP11:ZP15=ZP13)*(ZK11:ZK15=ZK13)*(ZI11:ZI15=ZI13)*(ZM11:ZM15=ZM13)*(ZN11:ZN15=ZN13)*(ZO11:ZO15&gt;ZO13)),"")</f>
        <v>0</v>
      </c>
      <c r="ZW13" s="321">
        <f ca="1">IF(ZE13&lt;&gt;"",IF(ZW53&lt;&gt;"",IF(ZD50=3,ZW53,ZW53+ZD50),SUM(ZQ13:ZV13)+1),"")</f>
        <v>2</v>
      </c>
      <c r="ZX13" s="321" t="str">
        <f t="shared" ref="ZX13" ca="1" si="3730">IF(ZE13&lt;&gt;"",INDEX(ZE12:ZE15,MATCH(3,ZW12:ZW15,0),0),"")</f>
        <v>Italy</v>
      </c>
      <c r="ZY13" s="321" t="str">
        <f t="shared" ref="ZY13:ZY14" ca="1" si="3731">IF(YH11&lt;&gt;"",YH11,"")</f>
        <v/>
      </c>
      <c r="ZZ13" s="321">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21">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21">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21">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21">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21">
        <f t="shared" ref="AAE13:AAE14" ca="1" si="3737">AAC13-AAD13+1000</f>
        <v>1000</v>
      </c>
      <c r="AAF13" s="321" t="str">
        <f t="shared" ref="AAF13:AAF14" ca="1" si="3738">IF(ZY13&lt;&gt;"",ZZ13*3+AAA13*1,"")</f>
        <v/>
      </c>
      <c r="AAG13" s="321" t="str">
        <f t="shared" ref="AAG13" ca="1" si="3739">IF(ZY13&lt;&gt;"",VLOOKUP(ZY13,XR4:XX40,7,FALSE),"")</f>
        <v/>
      </c>
      <c r="AAH13" s="321" t="str">
        <f t="shared" ref="AAH13" ca="1" si="3740">IF(ZY13&lt;&gt;"",VLOOKUP(ZY13,XR4:XX40,5,FALSE),"")</f>
        <v/>
      </c>
      <c r="AAI13" s="321" t="str">
        <f t="shared" ref="AAI13" ca="1" si="3741">IF(ZY13&lt;&gt;"",VLOOKUP(ZY13,XR4:XZ40,9,FALSE),"")</f>
        <v/>
      </c>
      <c r="AAJ13" s="321" t="str">
        <f t="shared" ref="AAJ13:AAJ14" ca="1" si="3742">AAF13</f>
        <v/>
      </c>
      <c r="AAK13" s="321" t="str">
        <f t="shared" ref="AAK13" ca="1" si="3743">IF(ZY13&lt;&gt;"",RANK(AAJ13,AAJ11:AAJ15),"")</f>
        <v/>
      </c>
      <c r="AAL13" s="321" t="str">
        <f t="shared" ref="AAL13" ca="1" si="3744">IF(ZY13&lt;&gt;"",SUMPRODUCT((AAJ11:AAJ15=AAJ13)*(AAE11:AAE15&gt;AAE13)),"")</f>
        <v/>
      </c>
      <c r="AAM13" s="321" t="str">
        <f t="shared" ref="AAM13" ca="1" si="3745">IF(ZY13&lt;&gt;"",SUMPRODUCT((AAJ11:AAJ15=AAJ13)*(AAE11:AAE15=AAE13)*(AAC11:AAC15&gt;AAC13)),"")</f>
        <v/>
      </c>
      <c r="AAN13" s="321" t="str">
        <f t="shared" ref="AAN13" ca="1" si="3746">IF(ZY13&lt;&gt;"",SUMPRODUCT((AAJ11:AAJ15=AAJ13)*(AAE11:AAE15=AAE13)*(AAC11:AAC15=AAC13)*(AAG11:AAG15&gt;AAG13)),"")</f>
        <v/>
      </c>
      <c r="AAO13" s="321" t="str">
        <f t="shared" ref="AAO13" ca="1" si="3747">IF(ZY13&lt;&gt;"",SUMPRODUCT((AAJ11:AAJ15=AAJ13)*(AAE11:AAE15=AAE13)*(AAC11:AAC15=AAC13)*(AAG11:AAG15=AAG13)*(AAH11:AAH15&gt;AAH13)),"")</f>
        <v/>
      </c>
      <c r="AAP13" s="321" t="str">
        <f t="shared" ref="AAP13" ca="1" si="3748">IF(ZY13&lt;&gt;"",SUMPRODUCT((AAJ11:AAJ15=AAJ13)*(AAE11:AAE15=AAE13)*(AAC11:AAC15=AAC13)*(AAG11:AAG15=AAG13)*(AAH11:AAH15=AAH13)*(AAI11:AAI15&gt;AAI13)),"")</f>
        <v/>
      </c>
      <c r="AAQ13" s="321" t="str">
        <f t="shared" ref="AAQ13:AAQ14" ca="1" si="3749">IF(ZY13&lt;&gt;"",SUM(AAK13:AAP13)+2,"")</f>
        <v/>
      </c>
      <c r="AAR13" s="321" t="str">
        <f t="shared" ref="AAR13" ca="1" si="3750">IF(ZY13&lt;&gt;"",INDEX(ZY13:ZY15,MATCH(3,AAQ13:AAQ15,0),0),"")</f>
        <v/>
      </c>
      <c r="AAS13" s="321"/>
      <c r="AAT13" s="321"/>
      <c r="AAU13" s="321"/>
      <c r="AAV13" s="321"/>
      <c r="AAW13" s="321"/>
      <c r="AAX13" s="321"/>
      <c r="AAY13" s="321"/>
      <c r="AAZ13" s="321"/>
      <c r="ABA13" s="321"/>
      <c r="ABB13" s="321"/>
      <c r="ABC13" s="321"/>
      <c r="ABD13" s="321"/>
      <c r="ABE13" s="321"/>
      <c r="ABF13" s="321"/>
      <c r="ABG13" s="321"/>
      <c r="ABH13" s="321"/>
      <c r="ABI13" s="321"/>
      <c r="ABJ13" s="321"/>
      <c r="ABK13" s="321"/>
      <c r="ABL13" s="321"/>
      <c r="ABM13" s="321" t="str">
        <f t="shared" ref="ABM13" ca="1" si="3751">IF(AAR13&lt;&gt;"",AAR13,IF(ZX13&lt;&gt;"",ZX13,IF(ZD13&lt;&gt;"",ZD13,YD13)))</f>
        <v>Italy</v>
      </c>
      <c r="ABN13" s="321">
        <v>3</v>
      </c>
      <c r="ABO13" s="321">
        <v>11</v>
      </c>
      <c r="ABP13" s="321" t="str">
        <f t="shared" si="50"/>
        <v>Türkiye</v>
      </c>
      <c r="ABQ13" s="324">
        <f ca="1">IF(OFFSET('Player Game Board'!P20,0,ABQ1)&lt;&gt;"",OFFSET('Player Game Board'!P20,0,ABQ1),0)</f>
        <v>3</v>
      </c>
      <c r="ABR13" s="324">
        <f ca="1">IF(OFFSET('Player Game Board'!Q20,0,ABQ1)&lt;&gt;"",OFFSET('Player Game Board'!Q20,0,ABQ1),0)</f>
        <v>1</v>
      </c>
      <c r="ABS13" s="321" t="str">
        <f t="shared" si="51"/>
        <v>Georgia</v>
      </c>
      <c r="ABT13" s="321" t="str">
        <f ca="1">IF(AND(OFFSET('Player Game Board'!P20,0,ABQ1)&lt;&gt;"",OFFSET('Player Game Board'!Q20,0,ABQ1)&lt;&gt;""),IF(ABQ13&gt;ABR13,"W",IF(ABQ13=ABR13,"D","L")),"")</f>
        <v>W</v>
      </c>
      <c r="ABU13" s="321" t="str">
        <f t="shared" ca="1" si="52"/>
        <v>L</v>
      </c>
      <c r="ABV13" s="321"/>
      <c r="ABW13" s="321"/>
      <c r="ABX13" s="326" t="s">
        <v>15</v>
      </c>
      <c r="ABY13" s="327" t="s">
        <v>3</v>
      </c>
      <c r="ABZ13" s="327" t="s">
        <v>4</v>
      </c>
      <c r="ACA13" s="327" t="s">
        <v>13</v>
      </c>
      <c r="ACB13" s="326" t="s">
        <v>15</v>
      </c>
      <c r="ACC13" s="326" t="s">
        <v>13</v>
      </c>
      <c r="ACD13" s="326" t="s">
        <v>3</v>
      </c>
      <c r="ACE13" s="326" t="s">
        <v>4</v>
      </c>
      <c r="ACF13" s="327"/>
      <c r="ACG13" s="328">
        <f t="shared" ref="ACG13" ca="1" si="3752">IFERROR(MATCH(ACG12,ABX13:ACA13,0),0)</f>
        <v>2</v>
      </c>
      <c r="ACH13" s="328">
        <f t="shared" ref="ACH13" ca="1" si="3753">IFERROR(MATCH(ACH12,ABX13:ACA13,0),0)</f>
        <v>0</v>
      </c>
      <c r="ACI13" s="328">
        <f t="shared" ref="ACI13" ca="1" si="3754">IFERROR(MATCH(ACI12,ABX13:ACA13,0),0)</f>
        <v>0</v>
      </c>
      <c r="ACJ13" s="328">
        <f t="shared" ref="ACJ13" ca="1" si="3755">IFERROR(MATCH(ACJ12,ABX13:ACA13,0),0)</f>
        <v>4</v>
      </c>
      <c r="ACK13" s="328">
        <f t="shared" ref="ACK13:ACK27" ca="1" si="3756">SUM(ACG13:ACJ13)</f>
        <v>6</v>
      </c>
      <c r="ACL13" s="327"/>
      <c r="ACM13" s="327" t="str">
        <f t="shared" ref="ACM13" ca="1" si="3757">IF(ACM38="A",INDEX(ABX3:ABX8,MATCH(1,ACK3:ACK8,0),0),"")</f>
        <v>Italy</v>
      </c>
      <c r="ACN13" s="327"/>
      <c r="ACO13" s="321">
        <f t="shared" ref="ACO13" ca="1" si="3758">VLOOKUP(ACP13,AGK11:AGL15,2,FALSE)</f>
        <v>2</v>
      </c>
      <c r="ACP13" s="321" t="str">
        <f t="shared" si="2830"/>
        <v>Spain</v>
      </c>
      <c r="ACQ13" s="321">
        <f t="shared" ref="ACQ13" ca="1" si="3759">SUMPRODUCT((AGN3:AGN42=ACP13)*(AGR3:AGR42="W"))+SUMPRODUCT((AGQ3:AGQ42=ACP13)*(AGS3:AGS42="W"))</f>
        <v>2</v>
      </c>
      <c r="ACR13" s="321">
        <f t="shared" ref="ACR13" ca="1" si="3760">SUMPRODUCT((AGN3:AGN42=ACP13)*(AGR3:AGR42="D"))+SUMPRODUCT((AGQ3:AGQ42=ACP13)*(AGS3:AGS42="D"))</f>
        <v>0</v>
      </c>
      <c r="ACS13" s="321">
        <f t="shared" ref="ACS13" ca="1" si="3761">SUMPRODUCT((AGN3:AGN42=ACP13)*(AGR3:AGR42="L"))+SUMPRODUCT((AGQ3:AGQ42=ACP13)*(AGS3:AGS42="L"))</f>
        <v>1</v>
      </c>
      <c r="ACT13" s="321">
        <f t="shared" ref="ACT13" ca="1" si="3762">SUMIF(AGN3:AGN60,ACP13,AGO3:AGO60)+SUMIF(AGQ3:AGQ60,ACP13,AGP3:AGP60)</f>
        <v>4</v>
      </c>
      <c r="ACU13" s="321">
        <f t="shared" ref="ACU13" ca="1" si="3763">SUMIF(AGQ3:AGQ60,ACP13,AGO3:AGO60)+SUMIF(AGN3:AGN60,ACP13,AGP3:AGP60)</f>
        <v>3</v>
      </c>
      <c r="ACV13" s="321">
        <f t="shared" ca="1" si="2836"/>
        <v>1001</v>
      </c>
      <c r="ACW13" s="321">
        <f t="shared" ca="1" si="2837"/>
        <v>6</v>
      </c>
      <c r="ACX13" s="321">
        <f t="shared" si="810"/>
        <v>51</v>
      </c>
      <c r="ACY13" s="321">
        <f t="shared" ref="ACY13" ca="1" si="3764">IF(COUNTIF(ACW11:ACW15,4)&lt;&gt;4,RANK(ACW13,ACW11:ACW15),ACW53)</f>
        <v>2</v>
      </c>
      <c r="ACZ13" s="321"/>
      <c r="ADA13" s="321">
        <f t="shared" ref="ADA13" ca="1" si="3765">SUMPRODUCT((ACY11:ACY14=ACY13)*(ACX11:ACX14&lt;ACX13))+ACY13</f>
        <v>2</v>
      </c>
      <c r="ADB13" s="321" t="str">
        <f t="shared" ref="ADB13" ca="1" si="3766">INDEX(ACP11:ACP15,MATCH(3,ADA11:ADA15,0),0)</f>
        <v>Italy</v>
      </c>
      <c r="ADC13" s="321">
        <f t="shared" ref="ADC13" ca="1" si="3767">INDEX(ACY11:ACY15,MATCH(ADB13,ACP11:ACP15,0),0)</f>
        <v>3</v>
      </c>
      <c r="ADD13" s="321" t="str">
        <f t="shared" ref="ADD13:ADD14" ca="1" si="3768">IF(AND(ADD12&lt;&gt;"",ADC13=1),ADB13,"")</f>
        <v/>
      </c>
      <c r="ADE13" s="321" t="str">
        <f t="shared" ref="ADE13:ADE14" ca="1" si="3769">IF(AND(ADE12&lt;&gt;"",ADC14=2),ADB14,"")</f>
        <v/>
      </c>
      <c r="ADF13" s="321" t="str">
        <f t="shared" ref="ADF13" ca="1" si="3770">IF(AND(ADF12&lt;&gt;"",ADC15=3),ADB15,"")</f>
        <v/>
      </c>
      <c r="ADG13" s="321"/>
      <c r="ADH13" s="321"/>
      <c r="ADI13" s="321" t="str">
        <f t="shared" ca="1" si="2846"/>
        <v/>
      </c>
      <c r="ADJ13" s="321">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21">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21">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21">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21">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21">
        <f t="shared" ca="1" si="2852"/>
        <v>1000</v>
      </c>
      <c r="ADP13" s="321" t="str">
        <f t="shared" ca="1" si="2853"/>
        <v/>
      </c>
      <c r="ADQ13" s="321" t="str">
        <f t="shared" ref="ADQ13" ca="1" si="3776">IF(ADI13&lt;&gt;"",VLOOKUP(ADI13,ACP4:ACV40,7,FALSE),"")</f>
        <v/>
      </c>
      <c r="ADR13" s="321" t="str">
        <f t="shared" ref="ADR13" ca="1" si="3777">IF(ADI13&lt;&gt;"",VLOOKUP(ADI13,ACP4:ACV40,5,FALSE),"")</f>
        <v/>
      </c>
      <c r="ADS13" s="321" t="str">
        <f t="shared" ref="ADS13" ca="1" si="3778">IF(ADI13&lt;&gt;"",VLOOKUP(ADI13,ACP4:ACX40,9,FALSE),"")</f>
        <v/>
      </c>
      <c r="ADT13" s="321" t="str">
        <f t="shared" ca="1" si="2857"/>
        <v/>
      </c>
      <c r="ADU13" s="321" t="str">
        <f t="shared" ref="ADU13" ca="1" si="3779">IF(ADI13&lt;&gt;"",RANK(ADT13,ADT11:ADT15),"")</f>
        <v/>
      </c>
      <c r="ADV13" s="321" t="str">
        <f t="shared" ref="ADV13" ca="1" si="3780">IF(ADI13&lt;&gt;"",SUMPRODUCT((ADT11:ADT15=ADT13)*(ADO11:ADO15&gt;ADO13)),"")</f>
        <v/>
      </c>
      <c r="ADW13" s="321" t="str">
        <f t="shared" ref="ADW13" ca="1" si="3781">IF(ADI13&lt;&gt;"",SUMPRODUCT((ADT11:ADT15=ADT13)*(ADO11:ADO15=ADO13)*(ADM11:ADM15&gt;ADM13)),"")</f>
        <v/>
      </c>
      <c r="ADX13" s="321" t="str">
        <f t="shared" ref="ADX13" ca="1" si="3782">IF(ADI13&lt;&gt;"",SUMPRODUCT((ADT11:ADT15=ADT13)*(ADO11:ADO15=ADO13)*(ADM11:ADM15=ADM13)*(ADQ11:ADQ15&gt;ADQ13)),"")</f>
        <v/>
      </c>
      <c r="ADY13" s="321" t="str">
        <f t="shared" ref="ADY13" ca="1" si="3783">IF(ADI13&lt;&gt;"",SUMPRODUCT((ADT11:ADT15=ADT13)*(ADO11:ADO15=ADO13)*(ADM11:ADM15=ADM13)*(ADQ11:ADQ15=ADQ13)*(ADR11:ADR15&gt;ADR13)),"")</f>
        <v/>
      </c>
      <c r="ADZ13" s="321" t="str">
        <f t="shared" ref="ADZ13" ca="1" si="3784">IF(ADI13&lt;&gt;"",SUMPRODUCT((ADT11:ADT15=ADT13)*(ADO11:ADO15=ADO13)*(ADM11:ADM15=ADM13)*(ADQ11:ADQ15=ADQ13)*(ADR11:ADR15=ADR13)*(ADS11:ADS15&gt;ADS13)),"")</f>
        <v/>
      </c>
      <c r="AEA13" s="321" t="str">
        <f ca="1">IF(ADI13&lt;&gt;"",IF(AEA53&lt;&gt;"",IF(ADH50=3,AEA53,AEA53+ADH50),SUM(ADU13:ADZ13)),"")</f>
        <v/>
      </c>
      <c r="AEB13" s="321" t="str">
        <f t="shared" ref="AEB13" ca="1" si="3785">IF(ADI13&lt;&gt;"",INDEX(ADI11:ADI15,MATCH(3,AEA11:AEA15,0),0),"")</f>
        <v/>
      </c>
      <c r="AEC13" s="321" t="str">
        <f t="shared" ca="1" si="3250"/>
        <v/>
      </c>
      <c r="AED13" s="321">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21">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21">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21">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21">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21">
        <f t="shared" ca="1" si="3256"/>
        <v>1000</v>
      </c>
      <c r="AEJ13" s="321" t="str">
        <f t="shared" ca="1" si="3257"/>
        <v/>
      </c>
      <c r="AEK13" s="321" t="str">
        <f t="shared" ref="AEK13" ca="1" si="3791">IF(AEC13&lt;&gt;"",VLOOKUP(AEC13,ACP4:ACV40,7,FALSE),"")</f>
        <v/>
      </c>
      <c r="AEL13" s="321" t="str">
        <f t="shared" ref="AEL13" ca="1" si="3792">IF(AEC13&lt;&gt;"",VLOOKUP(AEC13,ACP4:ACV40,5,FALSE),"")</f>
        <v/>
      </c>
      <c r="AEM13" s="321" t="str">
        <f t="shared" ref="AEM13" ca="1" si="3793">IF(AEC13&lt;&gt;"",VLOOKUP(AEC13,ACP4:ACX40,9,FALSE),"")</f>
        <v/>
      </c>
      <c r="AEN13" s="321" t="str">
        <f t="shared" ca="1" si="3261"/>
        <v/>
      </c>
      <c r="AEO13" s="321" t="str">
        <f t="shared" ref="AEO13" ca="1" si="3794">IF(AEC13&lt;&gt;"",RANK(AEN13,AEN11:AEN15),"")</f>
        <v/>
      </c>
      <c r="AEP13" s="321" t="str">
        <f t="shared" ref="AEP13" ca="1" si="3795">IF(AEC13&lt;&gt;"",SUMPRODUCT((AEN11:AEN15=AEN13)*(AEI11:AEI15&gt;AEI13)),"")</f>
        <v/>
      </c>
      <c r="AEQ13" s="321" t="str">
        <f t="shared" ref="AEQ13" ca="1" si="3796">IF(AEC13&lt;&gt;"",SUMPRODUCT((AEN11:AEN15=AEN13)*(AEI11:AEI15=AEI13)*(AEG11:AEG15&gt;AEG13)),"")</f>
        <v/>
      </c>
      <c r="AER13" s="321" t="str">
        <f t="shared" ref="AER13" ca="1" si="3797">IF(AEC13&lt;&gt;"",SUMPRODUCT((AEN11:AEN15=AEN13)*(AEI11:AEI15=AEI13)*(AEG11:AEG15=AEG13)*(AEK11:AEK15&gt;AEK13)),"")</f>
        <v/>
      </c>
      <c r="AES13" s="321" t="str">
        <f t="shared" ref="AES13" ca="1" si="3798">IF(AEC13&lt;&gt;"",SUMPRODUCT((AEN11:AEN15=AEN13)*(AEI11:AEI15=AEI13)*(AEG11:AEG15=AEG13)*(AEK11:AEK15=AEK13)*(AEL11:AEL15&gt;AEL13)),"")</f>
        <v/>
      </c>
      <c r="AET13" s="321" t="str">
        <f t="shared" ref="AET13" ca="1" si="3799">IF(AEC13&lt;&gt;"",SUMPRODUCT((AEN11:AEN15=AEN13)*(AEI11:AEI15=AEI13)*(AEG11:AEG15=AEG13)*(AEK11:AEK15=AEK13)*(AEL11:AEL15=AEL13)*(AEM11:AEM15&gt;AEM13)),"")</f>
        <v/>
      </c>
      <c r="AEU13" s="321" t="str">
        <f ca="1">IF(AEC13&lt;&gt;"",IF(AEU53&lt;&gt;"",IF(AEB50=3,AEU53,AEU53+AEB50),SUM(AEO13:AET13)+1),"")</f>
        <v/>
      </c>
      <c r="AEV13" s="321" t="str">
        <f t="shared" ref="AEV13" ca="1" si="3800">IF(AEC13&lt;&gt;"",INDEX(AEC12:AEC15,MATCH(3,AEU12:AEU15,0),0),"")</f>
        <v/>
      </c>
      <c r="AEW13" s="321" t="str">
        <f t="shared" ref="AEW13:AEW14" ca="1" si="3801">IF(ADF11&lt;&gt;"",ADF11,"")</f>
        <v/>
      </c>
      <c r="AEX13" s="321">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21">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21">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21">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21">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21">
        <f t="shared" ref="AFC13:AFC14" ca="1" si="3807">AFA13-AFB13+1000</f>
        <v>1000</v>
      </c>
      <c r="AFD13" s="321" t="str">
        <f t="shared" ref="AFD13:AFD14" ca="1" si="3808">IF(AEW13&lt;&gt;"",AEX13*3+AEY13*1,"")</f>
        <v/>
      </c>
      <c r="AFE13" s="321" t="str">
        <f t="shared" ref="AFE13" ca="1" si="3809">IF(AEW13&lt;&gt;"",VLOOKUP(AEW13,ACP4:ACV40,7,FALSE),"")</f>
        <v/>
      </c>
      <c r="AFF13" s="321" t="str">
        <f t="shared" ref="AFF13" ca="1" si="3810">IF(AEW13&lt;&gt;"",VLOOKUP(AEW13,ACP4:ACV40,5,FALSE),"")</f>
        <v/>
      </c>
      <c r="AFG13" s="321" t="str">
        <f t="shared" ref="AFG13" ca="1" si="3811">IF(AEW13&lt;&gt;"",VLOOKUP(AEW13,ACP4:ACX40,9,FALSE),"")</f>
        <v/>
      </c>
      <c r="AFH13" s="321" t="str">
        <f t="shared" ref="AFH13:AFH14" ca="1" si="3812">AFD13</f>
        <v/>
      </c>
      <c r="AFI13" s="321" t="str">
        <f t="shared" ref="AFI13" ca="1" si="3813">IF(AEW13&lt;&gt;"",RANK(AFH13,AFH11:AFH15),"")</f>
        <v/>
      </c>
      <c r="AFJ13" s="321" t="str">
        <f t="shared" ref="AFJ13" ca="1" si="3814">IF(AEW13&lt;&gt;"",SUMPRODUCT((AFH11:AFH15=AFH13)*(AFC11:AFC15&gt;AFC13)),"")</f>
        <v/>
      </c>
      <c r="AFK13" s="321" t="str">
        <f t="shared" ref="AFK13" ca="1" si="3815">IF(AEW13&lt;&gt;"",SUMPRODUCT((AFH11:AFH15=AFH13)*(AFC11:AFC15=AFC13)*(AFA11:AFA15&gt;AFA13)),"")</f>
        <v/>
      </c>
      <c r="AFL13" s="321" t="str">
        <f t="shared" ref="AFL13" ca="1" si="3816">IF(AEW13&lt;&gt;"",SUMPRODUCT((AFH11:AFH15=AFH13)*(AFC11:AFC15=AFC13)*(AFA11:AFA15=AFA13)*(AFE11:AFE15&gt;AFE13)),"")</f>
        <v/>
      </c>
      <c r="AFM13" s="321" t="str">
        <f t="shared" ref="AFM13" ca="1" si="3817">IF(AEW13&lt;&gt;"",SUMPRODUCT((AFH11:AFH15=AFH13)*(AFC11:AFC15=AFC13)*(AFA11:AFA15=AFA13)*(AFE11:AFE15=AFE13)*(AFF11:AFF15&gt;AFF13)),"")</f>
        <v/>
      </c>
      <c r="AFN13" s="321" t="str">
        <f t="shared" ref="AFN13" ca="1" si="3818">IF(AEW13&lt;&gt;"",SUMPRODUCT((AFH11:AFH15=AFH13)*(AFC11:AFC15=AFC13)*(AFA11:AFA15=AFA13)*(AFE11:AFE15=AFE13)*(AFF11:AFF15=AFF13)*(AFG11:AFG15&gt;AFG13)),"")</f>
        <v/>
      </c>
      <c r="AFO13" s="321" t="str">
        <f t="shared" ref="AFO13:AFO14" ca="1" si="3819">IF(AEW13&lt;&gt;"",SUM(AFI13:AFN13)+2,"")</f>
        <v/>
      </c>
      <c r="AFP13" s="321" t="str">
        <f t="shared" ref="AFP13" ca="1" si="3820">IF(AEW13&lt;&gt;"",INDEX(AEW13:AEW15,MATCH(3,AFO13:AFO15,0),0),"")</f>
        <v/>
      </c>
      <c r="AFQ13" s="321"/>
      <c r="AFR13" s="321"/>
      <c r="AFS13" s="321"/>
      <c r="AFT13" s="321"/>
      <c r="AFU13" s="321"/>
      <c r="AFV13" s="321"/>
      <c r="AFW13" s="321"/>
      <c r="AFX13" s="321"/>
      <c r="AFY13" s="321"/>
      <c r="AFZ13" s="321"/>
      <c r="AGA13" s="321"/>
      <c r="AGB13" s="321"/>
      <c r="AGC13" s="321"/>
      <c r="AGD13" s="321"/>
      <c r="AGE13" s="321"/>
      <c r="AGF13" s="321"/>
      <c r="AGG13" s="321"/>
      <c r="AGH13" s="321"/>
      <c r="AGI13" s="321"/>
      <c r="AGJ13" s="321"/>
      <c r="AGK13" s="321" t="str">
        <f t="shared" ref="AGK13" ca="1" si="3821">IF(AFP13&lt;&gt;"",AFP13,IF(AEV13&lt;&gt;"",AEV13,IF(AEB13&lt;&gt;"",AEB13,ADB13)))</f>
        <v>Italy</v>
      </c>
      <c r="AGL13" s="321">
        <v>3</v>
      </c>
      <c r="AGM13" s="321">
        <v>11</v>
      </c>
      <c r="AGN13" s="321" t="str">
        <f t="shared" si="66"/>
        <v>Türkiye</v>
      </c>
      <c r="AGO13" s="324">
        <f ca="1">IF(OFFSET('Player Game Board'!P20,0,AGO1)&lt;&gt;"",OFFSET('Player Game Board'!P20,0,AGO1),0)</f>
        <v>3</v>
      </c>
      <c r="AGP13" s="324">
        <f ca="1">IF(OFFSET('Player Game Board'!Q20,0,AGO1)&lt;&gt;"",OFFSET('Player Game Board'!Q20,0,AGO1),0)</f>
        <v>0</v>
      </c>
      <c r="AGQ13" s="321" t="str">
        <f t="shared" si="67"/>
        <v>Georgia</v>
      </c>
      <c r="AGR13" s="321" t="str">
        <f ca="1">IF(AND(OFFSET('Player Game Board'!P20,0,AGO1)&lt;&gt;"",OFFSET('Player Game Board'!Q20,0,AGO1)&lt;&gt;""),IF(AGO13&gt;AGP13,"W",IF(AGO13=AGP13,"D","L")),"")</f>
        <v>W</v>
      </c>
      <c r="AGS13" s="321" t="str">
        <f t="shared" ca="1" si="68"/>
        <v>L</v>
      </c>
      <c r="AGT13" s="321"/>
      <c r="AGU13" s="321"/>
      <c r="AGV13" s="326" t="s">
        <v>15</v>
      </c>
      <c r="AGW13" s="327" t="s">
        <v>3</v>
      </c>
      <c r="AGX13" s="327" t="s">
        <v>4</v>
      </c>
      <c r="AGY13" s="327" t="s">
        <v>13</v>
      </c>
      <c r="AGZ13" s="326" t="s">
        <v>15</v>
      </c>
      <c r="AHA13" s="326" t="s">
        <v>13</v>
      </c>
      <c r="AHB13" s="326" t="s">
        <v>3</v>
      </c>
      <c r="AHC13" s="326" t="s">
        <v>4</v>
      </c>
      <c r="AHD13" s="327"/>
      <c r="AHE13" s="328">
        <f t="shared" ref="AHE13" ca="1" si="3822">IFERROR(MATCH(AHE12,AGV13:AGY13,0),0)</f>
        <v>2</v>
      </c>
      <c r="AHF13" s="328">
        <f t="shared" ref="AHF13" ca="1" si="3823">IFERROR(MATCH(AHF12,AGV13:AGY13,0),0)</f>
        <v>3</v>
      </c>
      <c r="AHG13" s="328">
        <f t="shared" ref="AHG13" ca="1" si="3824">IFERROR(MATCH(AHG12,AGV13:AGY13,0),0)</f>
        <v>4</v>
      </c>
      <c r="AHH13" s="328">
        <f t="shared" ref="AHH13" ca="1" si="3825">IFERROR(MATCH(AHH12,AGV13:AGY13,0),0)</f>
        <v>0</v>
      </c>
      <c r="AHI13" s="328">
        <f t="shared" ref="AHI13:AHI27" ca="1" si="3826">SUM(AHE13:AHH13)</f>
        <v>9</v>
      </c>
      <c r="AHJ13" s="327"/>
      <c r="AHK13" s="327" t="str">
        <f t="shared" ref="AHK13" ca="1" si="3827">IF(AHK38="A",INDEX(AGV3:AGV8,MATCH(1,AHI3:AHI8,0),0),"")</f>
        <v>Italy</v>
      </c>
      <c r="AHL13" s="327"/>
      <c r="AHM13" s="321">
        <f t="shared" ref="AHM13" ca="1" si="3828">VLOOKUP(AHN13,ALI11:ALJ15,2,FALSE)</f>
        <v>2</v>
      </c>
      <c r="AHN13" s="321" t="str">
        <f t="shared" si="2867"/>
        <v>Spain</v>
      </c>
      <c r="AHO13" s="321">
        <f t="shared" ref="AHO13" ca="1" si="3829">SUMPRODUCT((ALL3:ALL42=AHN13)*(ALP3:ALP42="W"))+SUMPRODUCT((ALO3:ALO42=AHN13)*(ALQ3:ALQ42="W"))</f>
        <v>2</v>
      </c>
      <c r="AHP13" s="321">
        <f t="shared" ref="AHP13" ca="1" si="3830">SUMPRODUCT((ALL3:ALL42=AHN13)*(ALP3:ALP42="D"))+SUMPRODUCT((ALO3:ALO42=AHN13)*(ALQ3:ALQ42="D"))</f>
        <v>1</v>
      </c>
      <c r="AHQ13" s="321">
        <f t="shared" ref="AHQ13" ca="1" si="3831">SUMPRODUCT((ALL3:ALL42=AHN13)*(ALP3:ALP42="L"))+SUMPRODUCT((ALO3:ALO42=AHN13)*(ALQ3:ALQ42="L"))</f>
        <v>0</v>
      </c>
      <c r="AHR13" s="321">
        <f t="shared" ref="AHR13" ca="1" si="3832">SUMIF(ALL3:ALL60,AHN13,ALM3:ALM60)+SUMIF(ALO3:ALO60,AHN13,ALN3:ALN60)</f>
        <v>6</v>
      </c>
      <c r="AHS13" s="321">
        <f t="shared" ref="AHS13" ca="1" si="3833">SUMIF(ALO3:ALO60,AHN13,ALM3:ALM60)+SUMIF(ALL3:ALL60,AHN13,ALN3:ALN60)</f>
        <v>3</v>
      </c>
      <c r="AHT13" s="321">
        <f t="shared" ca="1" si="2873"/>
        <v>1003</v>
      </c>
      <c r="AHU13" s="321">
        <f t="shared" ca="1" si="2874"/>
        <v>7</v>
      </c>
      <c r="AHV13" s="321">
        <f t="shared" si="870"/>
        <v>51</v>
      </c>
      <c r="AHW13" s="321">
        <f t="shared" ref="AHW13" ca="1" si="3834">IF(COUNTIF(AHU11:AHU15,4)&lt;&gt;4,RANK(AHU13,AHU11:AHU15),AHU53)</f>
        <v>1</v>
      </c>
      <c r="AHX13" s="321"/>
      <c r="AHY13" s="321">
        <f t="shared" ref="AHY13" ca="1" si="3835">SUMPRODUCT((AHW11:AHW14=AHW13)*(AHV11:AHV14&lt;AHV13))+AHW13</f>
        <v>2</v>
      </c>
      <c r="AHZ13" s="321" t="str">
        <f t="shared" ref="AHZ13" ca="1" si="3836">INDEX(AHN11:AHN15,MATCH(3,AHY11:AHY15,0),0)</f>
        <v>Croatia</v>
      </c>
      <c r="AIA13" s="321">
        <f t="shared" ref="AIA13" ca="1" si="3837">INDEX(AHW11:AHW15,MATCH(AHZ13,AHN11:AHN15,0),0)</f>
        <v>3</v>
      </c>
      <c r="AIB13" s="321" t="str">
        <f t="shared" ref="AIB13:AIB14" ca="1" si="3838">IF(AND(AIB12&lt;&gt;"",AIA13=1),AHZ13,"")</f>
        <v/>
      </c>
      <c r="AIC13" s="321" t="str">
        <f t="shared" ref="AIC13:AIC14" ca="1" si="3839">IF(AND(AIC12&lt;&gt;"",AIA14=2),AHZ14,"")</f>
        <v/>
      </c>
      <c r="AID13" s="321" t="str">
        <f t="shared" ref="AID13" ca="1" si="3840">IF(AND(AID12&lt;&gt;"",AIA15=3),AHZ15,"")</f>
        <v/>
      </c>
      <c r="AIE13" s="321"/>
      <c r="AIF13" s="321"/>
      <c r="AIG13" s="321" t="str">
        <f t="shared" ca="1" si="2883"/>
        <v/>
      </c>
      <c r="AIH13" s="321">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21">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21">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21">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21">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21">
        <f t="shared" ca="1" si="2889"/>
        <v>1000</v>
      </c>
      <c r="AIN13" s="321" t="str">
        <f t="shared" ca="1" si="2890"/>
        <v/>
      </c>
      <c r="AIO13" s="321" t="str">
        <f t="shared" ref="AIO13" ca="1" si="3846">IF(AIG13&lt;&gt;"",VLOOKUP(AIG13,AHN4:AHT40,7,FALSE),"")</f>
        <v/>
      </c>
      <c r="AIP13" s="321" t="str">
        <f t="shared" ref="AIP13" ca="1" si="3847">IF(AIG13&lt;&gt;"",VLOOKUP(AIG13,AHN4:AHT40,5,FALSE),"")</f>
        <v/>
      </c>
      <c r="AIQ13" s="321" t="str">
        <f t="shared" ref="AIQ13" ca="1" si="3848">IF(AIG13&lt;&gt;"",VLOOKUP(AIG13,AHN4:AHV40,9,FALSE),"")</f>
        <v/>
      </c>
      <c r="AIR13" s="321" t="str">
        <f t="shared" ca="1" si="2894"/>
        <v/>
      </c>
      <c r="AIS13" s="321" t="str">
        <f t="shared" ref="AIS13" ca="1" si="3849">IF(AIG13&lt;&gt;"",RANK(AIR13,AIR11:AIR15),"")</f>
        <v/>
      </c>
      <c r="AIT13" s="321" t="str">
        <f t="shared" ref="AIT13" ca="1" si="3850">IF(AIG13&lt;&gt;"",SUMPRODUCT((AIR11:AIR15=AIR13)*(AIM11:AIM15&gt;AIM13)),"")</f>
        <v/>
      </c>
      <c r="AIU13" s="321" t="str">
        <f t="shared" ref="AIU13" ca="1" si="3851">IF(AIG13&lt;&gt;"",SUMPRODUCT((AIR11:AIR15=AIR13)*(AIM11:AIM15=AIM13)*(AIK11:AIK15&gt;AIK13)),"")</f>
        <v/>
      </c>
      <c r="AIV13" s="321" t="str">
        <f t="shared" ref="AIV13" ca="1" si="3852">IF(AIG13&lt;&gt;"",SUMPRODUCT((AIR11:AIR15=AIR13)*(AIM11:AIM15=AIM13)*(AIK11:AIK15=AIK13)*(AIO11:AIO15&gt;AIO13)),"")</f>
        <v/>
      </c>
      <c r="AIW13" s="321" t="str">
        <f t="shared" ref="AIW13" ca="1" si="3853">IF(AIG13&lt;&gt;"",SUMPRODUCT((AIR11:AIR15=AIR13)*(AIM11:AIM15=AIM13)*(AIK11:AIK15=AIK13)*(AIO11:AIO15=AIO13)*(AIP11:AIP15&gt;AIP13)),"")</f>
        <v/>
      </c>
      <c r="AIX13" s="321" t="str">
        <f t="shared" ref="AIX13" ca="1" si="3854">IF(AIG13&lt;&gt;"",SUMPRODUCT((AIR11:AIR15=AIR13)*(AIM11:AIM15=AIM13)*(AIK11:AIK15=AIK13)*(AIO11:AIO15=AIO13)*(AIP11:AIP15=AIP13)*(AIQ11:AIQ15&gt;AIQ13)),"")</f>
        <v/>
      </c>
      <c r="AIY13" s="321" t="str">
        <f ca="1">IF(AIG13&lt;&gt;"",IF(AIY53&lt;&gt;"",IF(AIF50=3,AIY53,AIY53+AIF50),SUM(AIS13:AIX13)),"")</f>
        <v/>
      </c>
      <c r="AIZ13" s="321" t="str">
        <f t="shared" ref="AIZ13" ca="1" si="3855">IF(AIG13&lt;&gt;"",INDEX(AIG11:AIG15,MATCH(3,AIY11:AIY15,0),0),"")</f>
        <v/>
      </c>
      <c r="AJA13" s="321" t="str">
        <f t="shared" ca="1" si="3303"/>
        <v/>
      </c>
      <c r="AJB13" s="321">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21">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21">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21">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21">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21">
        <f t="shared" ca="1" si="3309"/>
        <v>1000</v>
      </c>
      <c r="AJH13" s="321" t="str">
        <f t="shared" ca="1" si="3310"/>
        <v/>
      </c>
      <c r="AJI13" s="321" t="str">
        <f t="shared" ref="AJI13" ca="1" si="3861">IF(AJA13&lt;&gt;"",VLOOKUP(AJA13,AHN4:AHT40,7,FALSE),"")</f>
        <v/>
      </c>
      <c r="AJJ13" s="321" t="str">
        <f t="shared" ref="AJJ13" ca="1" si="3862">IF(AJA13&lt;&gt;"",VLOOKUP(AJA13,AHN4:AHT40,5,FALSE),"")</f>
        <v/>
      </c>
      <c r="AJK13" s="321" t="str">
        <f t="shared" ref="AJK13" ca="1" si="3863">IF(AJA13&lt;&gt;"",VLOOKUP(AJA13,AHN4:AHV40,9,FALSE),"")</f>
        <v/>
      </c>
      <c r="AJL13" s="321" t="str">
        <f t="shared" ca="1" si="3314"/>
        <v/>
      </c>
      <c r="AJM13" s="321" t="str">
        <f t="shared" ref="AJM13" ca="1" si="3864">IF(AJA13&lt;&gt;"",RANK(AJL13,AJL11:AJL15),"")</f>
        <v/>
      </c>
      <c r="AJN13" s="321" t="str">
        <f t="shared" ref="AJN13" ca="1" si="3865">IF(AJA13&lt;&gt;"",SUMPRODUCT((AJL11:AJL15=AJL13)*(AJG11:AJG15&gt;AJG13)),"")</f>
        <v/>
      </c>
      <c r="AJO13" s="321" t="str">
        <f t="shared" ref="AJO13" ca="1" si="3866">IF(AJA13&lt;&gt;"",SUMPRODUCT((AJL11:AJL15=AJL13)*(AJG11:AJG15=AJG13)*(AJE11:AJE15&gt;AJE13)),"")</f>
        <v/>
      </c>
      <c r="AJP13" s="321" t="str">
        <f t="shared" ref="AJP13" ca="1" si="3867">IF(AJA13&lt;&gt;"",SUMPRODUCT((AJL11:AJL15=AJL13)*(AJG11:AJG15=AJG13)*(AJE11:AJE15=AJE13)*(AJI11:AJI15&gt;AJI13)),"")</f>
        <v/>
      </c>
      <c r="AJQ13" s="321" t="str">
        <f t="shared" ref="AJQ13" ca="1" si="3868">IF(AJA13&lt;&gt;"",SUMPRODUCT((AJL11:AJL15=AJL13)*(AJG11:AJG15=AJG13)*(AJE11:AJE15=AJE13)*(AJI11:AJI15=AJI13)*(AJJ11:AJJ15&gt;AJJ13)),"")</f>
        <v/>
      </c>
      <c r="AJR13" s="321" t="str">
        <f t="shared" ref="AJR13" ca="1" si="3869">IF(AJA13&lt;&gt;"",SUMPRODUCT((AJL11:AJL15=AJL13)*(AJG11:AJG15=AJG13)*(AJE11:AJE15=AJE13)*(AJI11:AJI15=AJI13)*(AJJ11:AJJ15=AJJ13)*(AJK11:AJK15&gt;AJK13)),"")</f>
        <v/>
      </c>
      <c r="AJS13" s="321" t="str">
        <f ca="1">IF(AJA13&lt;&gt;"",IF(AJS53&lt;&gt;"",IF(AIZ50=3,AJS53,AJS53+AIZ50),SUM(AJM13:AJR13)+1),"")</f>
        <v/>
      </c>
      <c r="AJT13" s="321" t="str">
        <f t="shared" ref="AJT13" ca="1" si="3870">IF(AJA13&lt;&gt;"",INDEX(AJA12:AJA15,MATCH(3,AJS12:AJS15,0),0),"")</f>
        <v/>
      </c>
      <c r="AJU13" s="321" t="str">
        <f t="shared" ref="AJU13:AJU14" ca="1" si="3871">IF(AID11&lt;&gt;"",AID11,"")</f>
        <v/>
      </c>
      <c r="AJV13" s="321">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21">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21">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21">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21">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21">
        <f t="shared" ref="AKA13:AKA14" ca="1" si="3877">AJY13-AJZ13+1000</f>
        <v>1000</v>
      </c>
      <c r="AKB13" s="321" t="str">
        <f t="shared" ref="AKB13:AKB14" ca="1" si="3878">IF(AJU13&lt;&gt;"",AJV13*3+AJW13*1,"")</f>
        <v/>
      </c>
      <c r="AKC13" s="321" t="str">
        <f t="shared" ref="AKC13" ca="1" si="3879">IF(AJU13&lt;&gt;"",VLOOKUP(AJU13,AHN4:AHT40,7,FALSE),"")</f>
        <v/>
      </c>
      <c r="AKD13" s="321" t="str">
        <f t="shared" ref="AKD13" ca="1" si="3880">IF(AJU13&lt;&gt;"",VLOOKUP(AJU13,AHN4:AHT40,5,FALSE),"")</f>
        <v/>
      </c>
      <c r="AKE13" s="321" t="str">
        <f t="shared" ref="AKE13" ca="1" si="3881">IF(AJU13&lt;&gt;"",VLOOKUP(AJU13,AHN4:AHV40,9,FALSE),"")</f>
        <v/>
      </c>
      <c r="AKF13" s="321" t="str">
        <f t="shared" ref="AKF13:AKF14" ca="1" si="3882">AKB13</f>
        <v/>
      </c>
      <c r="AKG13" s="321" t="str">
        <f t="shared" ref="AKG13" ca="1" si="3883">IF(AJU13&lt;&gt;"",RANK(AKF13,AKF11:AKF15),"")</f>
        <v/>
      </c>
      <c r="AKH13" s="321" t="str">
        <f t="shared" ref="AKH13" ca="1" si="3884">IF(AJU13&lt;&gt;"",SUMPRODUCT((AKF11:AKF15=AKF13)*(AKA11:AKA15&gt;AKA13)),"")</f>
        <v/>
      </c>
      <c r="AKI13" s="321" t="str">
        <f t="shared" ref="AKI13" ca="1" si="3885">IF(AJU13&lt;&gt;"",SUMPRODUCT((AKF11:AKF15=AKF13)*(AKA11:AKA15=AKA13)*(AJY11:AJY15&gt;AJY13)),"")</f>
        <v/>
      </c>
      <c r="AKJ13" s="321" t="str">
        <f t="shared" ref="AKJ13" ca="1" si="3886">IF(AJU13&lt;&gt;"",SUMPRODUCT((AKF11:AKF15=AKF13)*(AKA11:AKA15=AKA13)*(AJY11:AJY15=AJY13)*(AKC11:AKC15&gt;AKC13)),"")</f>
        <v/>
      </c>
      <c r="AKK13" s="321" t="str">
        <f t="shared" ref="AKK13" ca="1" si="3887">IF(AJU13&lt;&gt;"",SUMPRODUCT((AKF11:AKF15=AKF13)*(AKA11:AKA15=AKA13)*(AJY11:AJY15=AJY13)*(AKC11:AKC15=AKC13)*(AKD11:AKD15&gt;AKD13)),"")</f>
        <v/>
      </c>
      <c r="AKL13" s="321" t="str">
        <f t="shared" ref="AKL13" ca="1" si="3888">IF(AJU13&lt;&gt;"",SUMPRODUCT((AKF11:AKF15=AKF13)*(AKA11:AKA15=AKA13)*(AJY11:AJY15=AJY13)*(AKC11:AKC15=AKC13)*(AKD11:AKD15=AKD13)*(AKE11:AKE15&gt;AKE13)),"")</f>
        <v/>
      </c>
      <c r="AKM13" s="321" t="str">
        <f t="shared" ref="AKM13:AKM14" ca="1" si="3889">IF(AJU13&lt;&gt;"",SUM(AKG13:AKL13)+2,"")</f>
        <v/>
      </c>
      <c r="AKN13" s="321" t="str">
        <f t="shared" ref="AKN13" ca="1" si="3890">IF(AJU13&lt;&gt;"",INDEX(AJU13:AJU15,MATCH(3,AKM13:AKM15,0),0),"")</f>
        <v/>
      </c>
      <c r="AKO13" s="321"/>
      <c r="AKP13" s="321"/>
      <c r="AKQ13" s="321"/>
      <c r="AKR13" s="321"/>
      <c r="AKS13" s="321"/>
      <c r="AKT13" s="321"/>
      <c r="AKU13" s="321"/>
      <c r="AKV13" s="321"/>
      <c r="AKW13" s="321"/>
      <c r="AKX13" s="321"/>
      <c r="AKY13" s="321"/>
      <c r="AKZ13" s="321"/>
      <c r="ALA13" s="321"/>
      <c r="ALB13" s="321"/>
      <c r="ALC13" s="321"/>
      <c r="ALD13" s="321"/>
      <c r="ALE13" s="321"/>
      <c r="ALF13" s="321"/>
      <c r="ALG13" s="321"/>
      <c r="ALH13" s="321"/>
      <c r="ALI13" s="321" t="str">
        <f t="shared" ref="ALI13" ca="1" si="3891">IF(AKN13&lt;&gt;"",AKN13,IF(AJT13&lt;&gt;"",AJT13,IF(AIZ13&lt;&gt;"",AIZ13,AHZ13)))</f>
        <v>Croatia</v>
      </c>
      <c r="ALJ13" s="321">
        <v>3</v>
      </c>
      <c r="ALK13" s="321">
        <v>11</v>
      </c>
      <c r="ALL13" s="321" t="str">
        <f t="shared" si="82"/>
        <v>Türkiye</v>
      </c>
      <c r="ALM13" s="324">
        <f ca="1">IF(OFFSET('Player Game Board'!P20,0,ALM1)&lt;&gt;"",OFFSET('Player Game Board'!P20,0,ALM1),0)</f>
        <v>1</v>
      </c>
      <c r="ALN13" s="324">
        <f ca="1">IF(OFFSET('Player Game Board'!Q20,0,ALM1)&lt;&gt;"",OFFSET('Player Game Board'!Q20,0,ALM1),0)</f>
        <v>0</v>
      </c>
      <c r="ALO13" s="321" t="str">
        <f t="shared" si="83"/>
        <v>Georgia</v>
      </c>
      <c r="ALP13" s="321" t="str">
        <f ca="1">IF(AND(OFFSET('Player Game Board'!P20,0,ALM1)&lt;&gt;"",OFFSET('Player Game Board'!Q20,0,ALM1)&lt;&gt;""),IF(ALM13&gt;ALN13,"W",IF(ALM13=ALN13,"D","L")),"")</f>
        <v>W</v>
      </c>
      <c r="ALQ13" s="321" t="str">
        <f t="shared" ca="1" si="84"/>
        <v>L</v>
      </c>
      <c r="ALR13" s="321"/>
      <c r="ALS13" s="321"/>
      <c r="ALT13" s="326" t="s">
        <v>15</v>
      </c>
      <c r="ALU13" s="327" t="s">
        <v>3</v>
      </c>
      <c r="ALV13" s="327" t="s">
        <v>4</v>
      </c>
      <c r="ALW13" s="327" t="s">
        <v>13</v>
      </c>
      <c r="ALX13" s="326" t="s">
        <v>15</v>
      </c>
      <c r="ALY13" s="326" t="s">
        <v>13</v>
      </c>
      <c r="ALZ13" s="326" t="s">
        <v>3</v>
      </c>
      <c r="AMA13" s="326" t="s">
        <v>4</v>
      </c>
      <c r="AMB13" s="327"/>
      <c r="AMC13" s="328">
        <f t="shared" ref="AMC13" ca="1" si="3892">IFERROR(MATCH(AMC12,ALT13:ALW13,0),0)</f>
        <v>0</v>
      </c>
      <c r="AMD13" s="328">
        <f t="shared" ref="AMD13" ca="1" si="3893">IFERROR(MATCH(AMD12,ALT13:ALW13,0),0)</f>
        <v>2</v>
      </c>
      <c r="AME13" s="328">
        <f t="shared" ref="AME13" ca="1" si="3894">IFERROR(MATCH(AME12,ALT13:ALW13,0),0)</f>
        <v>4</v>
      </c>
      <c r="AMF13" s="328">
        <f t="shared" ref="AMF13" ca="1" si="3895">IFERROR(MATCH(AMF12,ALT13:ALW13,0),0)</f>
        <v>3</v>
      </c>
      <c r="AMG13" s="328">
        <f t="shared" ref="AMG13:AMG27" ca="1" si="3896">SUM(AMC13:AMF13)</f>
        <v>9</v>
      </c>
      <c r="AMH13" s="327"/>
      <c r="AMI13" s="327" t="str">
        <f t="shared" ref="AMI13" ca="1" si="3897">IF(AMI38="A",INDEX(ALT3:ALT8,MATCH(1,AMG3:AMG8,0),0),"")</f>
        <v>Slovakia</v>
      </c>
      <c r="AMJ13" s="327"/>
      <c r="AMK13" s="321">
        <f t="shared" ref="AMK13" ca="1" si="3898">VLOOKUP(AML13,AQG11:AQH15,2,FALSE)</f>
        <v>1</v>
      </c>
      <c r="AML13" s="321" t="str">
        <f t="shared" si="2904"/>
        <v>Spain</v>
      </c>
      <c r="AMM13" s="321">
        <f t="shared" ref="AMM13" ca="1" si="3899">SUMPRODUCT((AQJ3:AQJ42=AML13)*(AQN3:AQN42="W"))+SUMPRODUCT((AQM3:AQM42=AML13)*(AQO3:AQO42="W"))</f>
        <v>3</v>
      </c>
      <c r="AMN13" s="321">
        <f t="shared" ref="AMN13" ca="1" si="3900">SUMPRODUCT((AQJ3:AQJ42=AML13)*(AQN3:AQN42="D"))+SUMPRODUCT((AQM3:AQM42=AML13)*(AQO3:AQO42="D"))</f>
        <v>0</v>
      </c>
      <c r="AMO13" s="321">
        <f t="shared" ref="AMO13" ca="1" si="3901">SUMPRODUCT((AQJ3:AQJ42=AML13)*(AQN3:AQN42="L"))+SUMPRODUCT((AQM3:AQM42=AML13)*(AQO3:AQO42="L"))</f>
        <v>0</v>
      </c>
      <c r="AMP13" s="321">
        <f t="shared" ref="AMP13" ca="1" si="3902">SUMIF(AQJ3:AQJ60,AML13,AQK3:AQK60)+SUMIF(AQM3:AQM60,AML13,AQL3:AQL60)</f>
        <v>8</v>
      </c>
      <c r="AMQ13" s="321">
        <f t="shared" ref="AMQ13" ca="1" si="3903">SUMIF(AQM3:AQM60,AML13,AQK3:AQK60)+SUMIF(AQJ3:AQJ60,AML13,AQL3:AQL60)</f>
        <v>1</v>
      </c>
      <c r="AMR13" s="321">
        <f t="shared" ca="1" si="2910"/>
        <v>1007</v>
      </c>
      <c r="AMS13" s="321">
        <f t="shared" ca="1" si="2911"/>
        <v>9</v>
      </c>
      <c r="AMT13" s="321">
        <f t="shared" si="930"/>
        <v>51</v>
      </c>
      <c r="AMU13" s="321">
        <f t="shared" ref="AMU13" ca="1" si="3904">IF(COUNTIF(AMS11:AMS15,4)&lt;&gt;4,RANK(AMS13,AMS11:AMS15),AMS53)</f>
        <v>1</v>
      </c>
      <c r="AMV13" s="321"/>
      <c r="AMW13" s="321">
        <f t="shared" ref="AMW13" ca="1" si="3905">SUMPRODUCT((AMU11:AMU14=AMU13)*(AMT11:AMT14&lt;AMT13))+AMU13</f>
        <v>1</v>
      </c>
      <c r="AMX13" s="321" t="str">
        <f t="shared" ref="AMX13" ca="1" si="3906">INDEX(AML11:AML15,MATCH(3,AMW11:AMW15,0),0)</f>
        <v>Croatia</v>
      </c>
      <c r="AMY13" s="321">
        <f t="shared" ref="AMY13" ca="1" si="3907">INDEX(AMU11:AMU15,MATCH(AMX13,AML11:AML15,0),0)</f>
        <v>2</v>
      </c>
      <c r="AMZ13" s="321" t="str">
        <f t="shared" ref="AMZ13:AMZ14" ca="1" si="3908">IF(AND(AMZ12&lt;&gt;"",AMY13=1),AMX13,"")</f>
        <v/>
      </c>
      <c r="ANA13" s="321" t="str">
        <f t="shared" ref="ANA13:ANA14" ca="1" si="3909">IF(AND(ANA12&lt;&gt;"",AMY14=2),AMX14,"")</f>
        <v/>
      </c>
      <c r="ANB13" s="321" t="str">
        <f t="shared" ref="ANB13" ca="1" si="3910">IF(AND(ANB12&lt;&gt;"",AMY15=3),AMX15,"")</f>
        <v/>
      </c>
      <c r="ANC13" s="321"/>
      <c r="AND13" s="321"/>
      <c r="ANE13" s="321" t="str">
        <f t="shared" ca="1" si="2920"/>
        <v/>
      </c>
      <c r="ANF13" s="321">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21">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21">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21">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21">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21">
        <f t="shared" ca="1" si="2926"/>
        <v>1000</v>
      </c>
      <c r="ANL13" s="321" t="str">
        <f t="shared" ca="1" si="2927"/>
        <v/>
      </c>
      <c r="ANM13" s="321" t="str">
        <f t="shared" ref="ANM13" ca="1" si="3916">IF(ANE13&lt;&gt;"",VLOOKUP(ANE13,AML4:AMR40,7,FALSE),"")</f>
        <v/>
      </c>
      <c r="ANN13" s="321" t="str">
        <f t="shared" ref="ANN13" ca="1" si="3917">IF(ANE13&lt;&gt;"",VLOOKUP(ANE13,AML4:AMR40,5,FALSE),"")</f>
        <v/>
      </c>
      <c r="ANO13" s="321" t="str">
        <f t="shared" ref="ANO13" ca="1" si="3918">IF(ANE13&lt;&gt;"",VLOOKUP(ANE13,AML4:AMT40,9,FALSE),"")</f>
        <v/>
      </c>
      <c r="ANP13" s="321" t="str">
        <f t="shared" ca="1" si="2931"/>
        <v/>
      </c>
      <c r="ANQ13" s="321" t="str">
        <f t="shared" ref="ANQ13" ca="1" si="3919">IF(ANE13&lt;&gt;"",RANK(ANP13,ANP11:ANP15),"")</f>
        <v/>
      </c>
      <c r="ANR13" s="321" t="str">
        <f t="shared" ref="ANR13" ca="1" si="3920">IF(ANE13&lt;&gt;"",SUMPRODUCT((ANP11:ANP15=ANP13)*(ANK11:ANK15&gt;ANK13)),"")</f>
        <v/>
      </c>
      <c r="ANS13" s="321" t="str">
        <f t="shared" ref="ANS13" ca="1" si="3921">IF(ANE13&lt;&gt;"",SUMPRODUCT((ANP11:ANP15=ANP13)*(ANK11:ANK15=ANK13)*(ANI11:ANI15&gt;ANI13)),"")</f>
        <v/>
      </c>
      <c r="ANT13" s="321" t="str">
        <f t="shared" ref="ANT13" ca="1" si="3922">IF(ANE13&lt;&gt;"",SUMPRODUCT((ANP11:ANP15=ANP13)*(ANK11:ANK15=ANK13)*(ANI11:ANI15=ANI13)*(ANM11:ANM15&gt;ANM13)),"")</f>
        <v/>
      </c>
      <c r="ANU13" s="321" t="str">
        <f t="shared" ref="ANU13" ca="1" si="3923">IF(ANE13&lt;&gt;"",SUMPRODUCT((ANP11:ANP15=ANP13)*(ANK11:ANK15=ANK13)*(ANI11:ANI15=ANI13)*(ANM11:ANM15=ANM13)*(ANN11:ANN15&gt;ANN13)),"")</f>
        <v/>
      </c>
      <c r="ANV13" s="321" t="str">
        <f t="shared" ref="ANV13" ca="1" si="3924">IF(ANE13&lt;&gt;"",SUMPRODUCT((ANP11:ANP15=ANP13)*(ANK11:ANK15=ANK13)*(ANI11:ANI15=ANI13)*(ANM11:ANM15=ANM13)*(ANN11:ANN15=ANN13)*(ANO11:ANO15&gt;ANO13)),"")</f>
        <v/>
      </c>
      <c r="ANW13" s="321" t="str">
        <f ca="1">IF(ANE13&lt;&gt;"",IF(ANW53&lt;&gt;"",IF(AND50=3,ANW53,ANW53+AND50),SUM(ANQ13:ANV13)),"")</f>
        <v/>
      </c>
      <c r="ANX13" s="321" t="str">
        <f t="shared" ref="ANX13" ca="1" si="3925">IF(ANE13&lt;&gt;"",INDEX(ANE11:ANE15,MATCH(3,ANW11:ANW15,0),0),"")</f>
        <v/>
      </c>
      <c r="ANY13" s="321" t="str">
        <f t="shared" ca="1" si="3356"/>
        <v>Croatia</v>
      </c>
      <c r="ANZ13" s="321">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21">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21">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21">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21">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21">
        <f t="shared" ca="1" si="3362"/>
        <v>1000</v>
      </c>
      <c r="AOF13" s="321">
        <f t="shared" ca="1" si="3363"/>
        <v>1</v>
      </c>
      <c r="AOG13" s="321">
        <f t="shared" ref="AOG13" ca="1" si="3931">IF(ANY13&lt;&gt;"",VLOOKUP(ANY13,AML4:AMR40,7,FALSE),"")</f>
        <v>1000</v>
      </c>
      <c r="AOH13" s="321">
        <f t="shared" ref="AOH13" ca="1" si="3932">IF(ANY13&lt;&gt;"",VLOOKUP(ANY13,AML4:AMR40,5,FALSE),"")</f>
        <v>3</v>
      </c>
      <c r="AOI13" s="321">
        <f t="shared" ref="AOI13" ca="1" si="3933">IF(ANY13&lt;&gt;"",VLOOKUP(ANY13,AML4:AMT40,9,FALSE),"")</f>
        <v>40</v>
      </c>
      <c r="AOJ13" s="321">
        <f t="shared" ca="1" si="3367"/>
        <v>1</v>
      </c>
      <c r="AOK13" s="321">
        <f t="shared" ref="AOK13" ca="1" si="3934">IF(ANY13&lt;&gt;"",RANK(AOJ13,AOJ11:AOJ15),"")</f>
        <v>1</v>
      </c>
      <c r="AOL13" s="321">
        <f t="shared" ref="AOL13" ca="1" si="3935">IF(ANY13&lt;&gt;"",SUMPRODUCT((AOJ11:AOJ15=AOJ13)*(AOE11:AOE15&gt;AOE13)),"")</f>
        <v>0</v>
      </c>
      <c r="AOM13" s="321">
        <f t="shared" ref="AOM13" ca="1" si="3936">IF(ANY13&lt;&gt;"",SUMPRODUCT((AOJ11:AOJ15=AOJ13)*(AOE11:AOE15=AOE13)*(AOC11:AOC15&gt;AOC13)),"")</f>
        <v>0</v>
      </c>
      <c r="AON13" s="321">
        <f t="shared" ref="AON13" ca="1" si="3937">IF(ANY13&lt;&gt;"",SUMPRODUCT((AOJ11:AOJ15=AOJ13)*(AOE11:AOE15=AOE13)*(AOC11:AOC15=AOC13)*(AOG11:AOG15&gt;AOG13)),"")</f>
        <v>1</v>
      </c>
      <c r="AOO13" s="321">
        <f t="shared" ref="AOO13" ca="1" si="3938">IF(ANY13&lt;&gt;"",SUMPRODUCT((AOJ11:AOJ15=AOJ13)*(AOE11:AOE15=AOE13)*(AOC11:AOC15=AOC13)*(AOG11:AOG15=AOG13)*(AOH11:AOH15&gt;AOH13)),"")</f>
        <v>0</v>
      </c>
      <c r="AOP13" s="321">
        <f t="shared" ref="AOP13" ca="1" si="3939">IF(ANY13&lt;&gt;"",SUMPRODUCT((AOJ11:AOJ15=AOJ13)*(AOE11:AOE15=AOE13)*(AOC11:AOC15=AOC13)*(AOG11:AOG15=AOG13)*(AOH11:AOH15=AOH13)*(AOI11:AOI15&gt;AOI13)),"")</f>
        <v>0</v>
      </c>
      <c r="AOQ13" s="321">
        <f ca="1">IF(ANY13&lt;&gt;"",IF(AOQ53&lt;&gt;"",IF(ANX50=3,AOQ53,AOQ53+ANX50),SUM(AOK13:AOP13)+1),"")</f>
        <v>3</v>
      </c>
      <c r="AOR13" s="321" t="str">
        <f t="shared" ref="AOR13" ca="1" si="3940">IF(ANY13&lt;&gt;"",INDEX(ANY12:ANY15,MATCH(3,AOQ12:AOQ15,0),0),"")</f>
        <v>Croatia</v>
      </c>
      <c r="AOS13" s="321" t="str">
        <f t="shared" ref="AOS13:AOS14" ca="1" si="3941">IF(ANB11&lt;&gt;"",ANB11,"")</f>
        <v/>
      </c>
      <c r="AOT13" s="321">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21">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21">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21">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21">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21">
        <f t="shared" ref="AOY13:AOY14" ca="1" si="3947">AOW13-AOX13+1000</f>
        <v>1000</v>
      </c>
      <c r="AOZ13" s="321" t="str">
        <f t="shared" ref="AOZ13:AOZ14" ca="1" si="3948">IF(AOS13&lt;&gt;"",AOT13*3+AOU13*1,"")</f>
        <v/>
      </c>
      <c r="APA13" s="321" t="str">
        <f t="shared" ref="APA13" ca="1" si="3949">IF(AOS13&lt;&gt;"",VLOOKUP(AOS13,AML4:AMR40,7,FALSE),"")</f>
        <v/>
      </c>
      <c r="APB13" s="321" t="str">
        <f t="shared" ref="APB13" ca="1" si="3950">IF(AOS13&lt;&gt;"",VLOOKUP(AOS13,AML4:AMR40,5,FALSE),"")</f>
        <v/>
      </c>
      <c r="APC13" s="321" t="str">
        <f t="shared" ref="APC13" ca="1" si="3951">IF(AOS13&lt;&gt;"",VLOOKUP(AOS13,AML4:AMT40,9,FALSE),"")</f>
        <v/>
      </c>
      <c r="APD13" s="321" t="str">
        <f t="shared" ref="APD13:APD14" ca="1" si="3952">AOZ13</f>
        <v/>
      </c>
      <c r="APE13" s="321" t="str">
        <f t="shared" ref="APE13" ca="1" si="3953">IF(AOS13&lt;&gt;"",RANK(APD13,APD11:APD15),"")</f>
        <v/>
      </c>
      <c r="APF13" s="321" t="str">
        <f t="shared" ref="APF13" ca="1" si="3954">IF(AOS13&lt;&gt;"",SUMPRODUCT((APD11:APD15=APD13)*(AOY11:AOY15&gt;AOY13)),"")</f>
        <v/>
      </c>
      <c r="APG13" s="321" t="str">
        <f t="shared" ref="APG13" ca="1" si="3955">IF(AOS13&lt;&gt;"",SUMPRODUCT((APD11:APD15=APD13)*(AOY11:AOY15=AOY13)*(AOW11:AOW15&gt;AOW13)),"")</f>
        <v/>
      </c>
      <c r="APH13" s="321" t="str">
        <f t="shared" ref="APH13" ca="1" si="3956">IF(AOS13&lt;&gt;"",SUMPRODUCT((APD11:APD15=APD13)*(AOY11:AOY15=AOY13)*(AOW11:AOW15=AOW13)*(APA11:APA15&gt;APA13)),"")</f>
        <v/>
      </c>
      <c r="API13" s="321" t="str">
        <f t="shared" ref="API13" ca="1" si="3957">IF(AOS13&lt;&gt;"",SUMPRODUCT((APD11:APD15=APD13)*(AOY11:AOY15=AOY13)*(AOW11:AOW15=AOW13)*(APA11:APA15=APA13)*(APB11:APB15&gt;APB13)),"")</f>
        <v/>
      </c>
      <c r="APJ13" s="321" t="str">
        <f t="shared" ref="APJ13" ca="1" si="3958">IF(AOS13&lt;&gt;"",SUMPRODUCT((APD11:APD15=APD13)*(AOY11:AOY15=AOY13)*(AOW11:AOW15=AOW13)*(APA11:APA15=APA13)*(APB11:APB15=APB13)*(APC11:APC15&gt;APC13)),"")</f>
        <v/>
      </c>
      <c r="APK13" s="321" t="str">
        <f t="shared" ref="APK13:APK14" ca="1" si="3959">IF(AOS13&lt;&gt;"",SUM(APE13:APJ13)+2,"")</f>
        <v/>
      </c>
      <c r="APL13" s="321" t="str">
        <f t="shared" ref="APL13" ca="1" si="3960">IF(AOS13&lt;&gt;"",INDEX(AOS13:AOS15,MATCH(3,APK13:APK15,0),0),"")</f>
        <v/>
      </c>
      <c r="APM13" s="321"/>
      <c r="APN13" s="321"/>
      <c r="APO13" s="321"/>
      <c r="APP13" s="321"/>
      <c r="APQ13" s="321"/>
      <c r="APR13" s="321"/>
      <c r="APS13" s="321"/>
      <c r="APT13" s="321"/>
      <c r="APU13" s="321"/>
      <c r="APV13" s="321"/>
      <c r="APW13" s="321"/>
      <c r="APX13" s="321"/>
      <c r="APY13" s="321"/>
      <c r="APZ13" s="321"/>
      <c r="AQA13" s="321"/>
      <c r="AQB13" s="321"/>
      <c r="AQC13" s="321"/>
      <c r="AQD13" s="321"/>
      <c r="AQE13" s="321"/>
      <c r="AQF13" s="321"/>
      <c r="AQG13" s="321" t="str">
        <f t="shared" ref="AQG13" ca="1" si="3961">IF(APL13&lt;&gt;"",APL13,IF(AOR13&lt;&gt;"",AOR13,IF(ANX13&lt;&gt;"",ANX13,AMX13)))</f>
        <v>Croatia</v>
      </c>
      <c r="AQH13" s="321">
        <v>3</v>
      </c>
      <c r="AQI13" s="321">
        <v>11</v>
      </c>
      <c r="AQJ13" s="321" t="str">
        <f t="shared" si="98"/>
        <v>Türkiye</v>
      </c>
      <c r="AQK13" s="324">
        <f ca="1">IF(OFFSET('Player Game Board'!P20,0,AQK1)&lt;&gt;"",OFFSET('Player Game Board'!P20,0,AQK1),0)</f>
        <v>0</v>
      </c>
      <c r="AQL13" s="324">
        <f ca="1">IF(OFFSET('Player Game Board'!Q20,0,AQK1)&lt;&gt;"",OFFSET('Player Game Board'!Q20,0,AQK1),0)</f>
        <v>0</v>
      </c>
      <c r="AQM13" s="321" t="str">
        <f t="shared" si="99"/>
        <v>Georgia</v>
      </c>
      <c r="AQN13" s="321" t="str">
        <f ca="1">IF(AND(OFFSET('Player Game Board'!P20,0,AQK1)&lt;&gt;"",OFFSET('Player Game Board'!Q20,0,AQK1)&lt;&gt;""),IF(AQK13&gt;AQL13,"W",IF(AQK13=AQL13,"D","L")),"")</f>
        <v>D</v>
      </c>
      <c r="AQO13" s="321" t="str">
        <f t="shared" ca="1" si="100"/>
        <v>D</v>
      </c>
      <c r="AQP13" s="321"/>
      <c r="AQQ13" s="321"/>
      <c r="AQR13" s="326" t="s">
        <v>15</v>
      </c>
      <c r="AQS13" s="327" t="s">
        <v>3</v>
      </c>
      <c r="AQT13" s="327" t="s">
        <v>4</v>
      </c>
      <c r="AQU13" s="327" t="s">
        <v>13</v>
      </c>
      <c r="AQV13" s="326" t="s">
        <v>15</v>
      </c>
      <c r="AQW13" s="326" t="s">
        <v>13</v>
      </c>
      <c r="AQX13" s="326" t="s">
        <v>3</v>
      </c>
      <c r="AQY13" s="326" t="s">
        <v>4</v>
      </c>
      <c r="AQZ13" s="327"/>
      <c r="ARA13" s="328">
        <f t="shared" ref="ARA13" ca="1" si="3962">IFERROR(MATCH(ARA12,AQR13:AQU13,0),0)</f>
        <v>2</v>
      </c>
      <c r="ARB13" s="328">
        <f t="shared" ref="ARB13" ca="1" si="3963">IFERROR(MATCH(ARB12,AQR13:AQU13,0),0)</f>
        <v>1</v>
      </c>
      <c r="ARC13" s="328">
        <f t="shared" ref="ARC13" ca="1" si="3964">IFERROR(MATCH(ARC12,AQR13:AQU13,0),0)</f>
        <v>0</v>
      </c>
      <c r="ARD13" s="328">
        <f t="shared" ref="ARD13" ca="1" si="3965">IFERROR(MATCH(ARD12,AQR13:AQU13,0),0)</f>
        <v>0</v>
      </c>
      <c r="ARE13" s="328">
        <f t="shared" ref="ARE13:ARE27" ca="1" si="3966">SUM(ARA13:ARD13)</f>
        <v>3</v>
      </c>
      <c r="ARF13" s="327"/>
      <c r="ARG13" s="327" t="str">
        <f t="shared" ref="ARG13" ca="1" si="3967">IF(ARG38="A",INDEX(AQR3:AQR8,MATCH(1,ARE3:ARE8,0),0),"")</f>
        <v>Croatia</v>
      </c>
      <c r="ARH13" s="327"/>
      <c r="ARI13" s="321">
        <f t="shared" ref="ARI13" ca="1" si="3968">VLOOKUP(ARJ13,AVE11:AVF15,2,FALSE)</f>
        <v>2</v>
      </c>
      <c r="ARJ13" s="321" t="str">
        <f t="shared" si="2941"/>
        <v>Spain</v>
      </c>
      <c r="ARK13" s="321">
        <f t="shared" ref="ARK13" ca="1" si="3969">SUMPRODUCT((AVH3:AVH42=ARJ13)*(AVL3:AVL42="W"))+SUMPRODUCT((AVK3:AVK42=ARJ13)*(AVM3:AVM42="W"))</f>
        <v>1</v>
      </c>
      <c r="ARL13" s="321">
        <f t="shared" ref="ARL13" ca="1" si="3970">SUMPRODUCT((AVH3:AVH42=ARJ13)*(AVL3:AVL42="D"))+SUMPRODUCT((AVK3:AVK42=ARJ13)*(AVM3:AVM42="D"))</f>
        <v>2</v>
      </c>
      <c r="ARM13" s="321">
        <f t="shared" ref="ARM13" ca="1" si="3971">SUMPRODUCT((AVH3:AVH42=ARJ13)*(AVL3:AVL42="L"))+SUMPRODUCT((AVK3:AVK42=ARJ13)*(AVM3:AVM42="L"))</f>
        <v>0</v>
      </c>
      <c r="ARN13" s="321">
        <f t="shared" ref="ARN13" ca="1" si="3972">SUMIF(AVH3:AVH60,ARJ13,AVI3:AVI60)+SUMIF(AVK3:AVK60,ARJ13,AVJ3:AVJ60)</f>
        <v>5</v>
      </c>
      <c r="ARO13" s="321">
        <f t="shared" ref="ARO13" ca="1" si="3973">SUMIF(AVK3:AVK60,ARJ13,AVI3:AVI60)+SUMIF(AVH3:AVH60,ARJ13,AVJ3:AVJ60)</f>
        <v>4</v>
      </c>
      <c r="ARP13" s="321">
        <f t="shared" ca="1" si="2947"/>
        <v>1001</v>
      </c>
      <c r="ARQ13" s="321">
        <f t="shared" ca="1" si="2948"/>
        <v>5</v>
      </c>
      <c r="ARR13" s="321">
        <f t="shared" si="990"/>
        <v>51</v>
      </c>
      <c r="ARS13" s="321">
        <f t="shared" ref="ARS13" ca="1" si="3974">IF(COUNTIF(ARQ11:ARQ15,4)&lt;&gt;4,RANK(ARQ13,ARQ11:ARQ15),ARQ53)</f>
        <v>1</v>
      </c>
      <c r="ART13" s="321"/>
      <c r="ARU13" s="321">
        <f t="shared" ref="ARU13" ca="1" si="3975">SUMPRODUCT((ARS11:ARS14=ARS13)*(ARR11:ARR14&lt;ARR13))+ARS13</f>
        <v>2</v>
      </c>
      <c r="ARV13" s="321" t="str">
        <f t="shared" ref="ARV13" ca="1" si="3976">INDEX(ARJ11:ARJ15,MATCH(3,ARU11:ARU15,0),0)</f>
        <v>Croatia</v>
      </c>
      <c r="ARW13" s="321">
        <f t="shared" ref="ARW13" ca="1" si="3977">INDEX(ARS11:ARS15,MATCH(ARV13,ARJ11:ARJ15,0),0)</f>
        <v>3</v>
      </c>
      <c r="ARX13" s="321" t="str">
        <f t="shared" ref="ARX13:ARX14" ca="1" si="3978">IF(AND(ARX12&lt;&gt;"",ARW13=1),ARV13,"")</f>
        <v/>
      </c>
      <c r="ARY13" s="321" t="str">
        <f t="shared" ref="ARY13:ARY14" ca="1" si="3979">IF(AND(ARY12&lt;&gt;"",ARW14=2),ARV14,"")</f>
        <v/>
      </c>
      <c r="ARZ13" s="321" t="str">
        <f t="shared" ref="ARZ13" ca="1" si="3980">IF(AND(ARZ12&lt;&gt;"",ARW15=3),ARV15,"")</f>
        <v/>
      </c>
      <c r="ASA13" s="321"/>
      <c r="ASB13" s="321"/>
      <c r="ASC13" s="321" t="str">
        <f t="shared" ca="1" si="2957"/>
        <v/>
      </c>
      <c r="ASD13" s="321">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21">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21">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21">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21">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21">
        <f t="shared" ca="1" si="2963"/>
        <v>1000</v>
      </c>
      <c r="ASJ13" s="321" t="str">
        <f t="shared" ca="1" si="2964"/>
        <v/>
      </c>
      <c r="ASK13" s="321" t="str">
        <f t="shared" ref="ASK13" ca="1" si="3986">IF(ASC13&lt;&gt;"",VLOOKUP(ASC13,ARJ4:ARP40,7,FALSE),"")</f>
        <v/>
      </c>
      <c r="ASL13" s="321" t="str">
        <f t="shared" ref="ASL13" ca="1" si="3987">IF(ASC13&lt;&gt;"",VLOOKUP(ASC13,ARJ4:ARP40,5,FALSE),"")</f>
        <v/>
      </c>
      <c r="ASM13" s="321" t="str">
        <f t="shared" ref="ASM13" ca="1" si="3988">IF(ASC13&lt;&gt;"",VLOOKUP(ASC13,ARJ4:ARR40,9,FALSE),"")</f>
        <v/>
      </c>
      <c r="ASN13" s="321" t="str">
        <f t="shared" ca="1" si="2968"/>
        <v/>
      </c>
      <c r="ASO13" s="321" t="str">
        <f t="shared" ref="ASO13" ca="1" si="3989">IF(ASC13&lt;&gt;"",RANK(ASN13,ASN11:ASN15),"")</f>
        <v/>
      </c>
      <c r="ASP13" s="321" t="str">
        <f t="shared" ref="ASP13" ca="1" si="3990">IF(ASC13&lt;&gt;"",SUMPRODUCT((ASN11:ASN15=ASN13)*(ASI11:ASI15&gt;ASI13)),"")</f>
        <v/>
      </c>
      <c r="ASQ13" s="321" t="str">
        <f t="shared" ref="ASQ13" ca="1" si="3991">IF(ASC13&lt;&gt;"",SUMPRODUCT((ASN11:ASN15=ASN13)*(ASI11:ASI15=ASI13)*(ASG11:ASG15&gt;ASG13)),"")</f>
        <v/>
      </c>
      <c r="ASR13" s="321" t="str">
        <f t="shared" ref="ASR13" ca="1" si="3992">IF(ASC13&lt;&gt;"",SUMPRODUCT((ASN11:ASN15=ASN13)*(ASI11:ASI15=ASI13)*(ASG11:ASG15=ASG13)*(ASK11:ASK15&gt;ASK13)),"")</f>
        <v/>
      </c>
      <c r="ASS13" s="321" t="str">
        <f t="shared" ref="ASS13" ca="1" si="3993">IF(ASC13&lt;&gt;"",SUMPRODUCT((ASN11:ASN15=ASN13)*(ASI11:ASI15=ASI13)*(ASG11:ASG15=ASG13)*(ASK11:ASK15=ASK13)*(ASL11:ASL15&gt;ASL13)),"")</f>
        <v/>
      </c>
      <c r="AST13" s="321" t="str">
        <f t="shared" ref="AST13" ca="1" si="3994">IF(ASC13&lt;&gt;"",SUMPRODUCT((ASN11:ASN15=ASN13)*(ASI11:ASI15=ASI13)*(ASG11:ASG15=ASG13)*(ASK11:ASK15=ASK13)*(ASL11:ASL15=ASL13)*(ASM11:ASM15&gt;ASM13)),"")</f>
        <v/>
      </c>
      <c r="ASU13" s="321" t="str">
        <f ca="1">IF(ASC13&lt;&gt;"",IF(ASU53&lt;&gt;"",IF(ASB50=3,ASU53,ASU53+ASB50),SUM(ASO13:AST13)),"")</f>
        <v/>
      </c>
      <c r="ASV13" s="321" t="str">
        <f t="shared" ref="ASV13" ca="1" si="3995">IF(ASC13&lt;&gt;"",INDEX(ASC11:ASC15,MATCH(3,ASU11:ASU15,0),0),"")</f>
        <v/>
      </c>
      <c r="ASW13" s="321" t="str">
        <f t="shared" ca="1" si="3409"/>
        <v/>
      </c>
      <c r="ASX13" s="321">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21">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21">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21">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21">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21">
        <f t="shared" ca="1" si="3415"/>
        <v>1000</v>
      </c>
      <c r="ATD13" s="321" t="str">
        <f t="shared" ca="1" si="3416"/>
        <v/>
      </c>
      <c r="ATE13" s="321" t="str">
        <f t="shared" ref="ATE13" ca="1" si="4001">IF(ASW13&lt;&gt;"",VLOOKUP(ASW13,ARJ4:ARP40,7,FALSE),"")</f>
        <v/>
      </c>
      <c r="ATF13" s="321" t="str">
        <f t="shared" ref="ATF13" ca="1" si="4002">IF(ASW13&lt;&gt;"",VLOOKUP(ASW13,ARJ4:ARP40,5,FALSE),"")</f>
        <v/>
      </c>
      <c r="ATG13" s="321" t="str">
        <f t="shared" ref="ATG13" ca="1" si="4003">IF(ASW13&lt;&gt;"",VLOOKUP(ASW13,ARJ4:ARR40,9,FALSE),"")</f>
        <v/>
      </c>
      <c r="ATH13" s="321" t="str">
        <f t="shared" ca="1" si="3420"/>
        <v/>
      </c>
      <c r="ATI13" s="321" t="str">
        <f t="shared" ref="ATI13" ca="1" si="4004">IF(ASW13&lt;&gt;"",RANK(ATH13,ATH11:ATH15),"")</f>
        <v/>
      </c>
      <c r="ATJ13" s="321" t="str">
        <f t="shared" ref="ATJ13" ca="1" si="4005">IF(ASW13&lt;&gt;"",SUMPRODUCT((ATH11:ATH15=ATH13)*(ATC11:ATC15&gt;ATC13)),"")</f>
        <v/>
      </c>
      <c r="ATK13" s="321" t="str">
        <f t="shared" ref="ATK13" ca="1" si="4006">IF(ASW13&lt;&gt;"",SUMPRODUCT((ATH11:ATH15=ATH13)*(ATC11:ATC15=ATC13)*(ATA11:ATA15&gt;ATA13)),"")</f>
        <v/>
      </c>
      <c r="ATL13" s="321" t="str">
        <f t="shared" ref="ATL13" ca="1" si="4007">IF(ASW13&lt;&gt;"",SUMPRODUCT((ATH11:ATH15=ATH13)*(ATC11:ATC15=ATC13)*(ATA11:ATA15=ATA13)*(ATE11:ATE15&gt;ATE13)),"")</f>
        <v/>
      </c>
      <c r="ATM13" s="321" t="str">
        <f t="shared" ref="ATM13" ca="1" si="4008">IF(ASW13&lt;&gt;"",SUMPRODUCT((ATH11:ATH15=ATH13)*(ATC11:ATC15=ATC13)*(ATA11:ATA15=ATA13)*(ATE11:ATE15=ATE13)*(ATF11:ATF15&gt;ATF13)),"")</f>
        <v/>
      </c>
      <c r="ATN13" s="321" t="str">
        <f t="shared" ref="ATN13" ca="1" si="4009">IF(ASW13&lt;&gt;"",SUMPRODUCT((ATH11:ATH15=ATH13)*(ATC11:ATC15=ATC13)*(ATA11:ATA15=ATA13)*(ATE11:ATE15=ATE13)*(ATF11:ATF15=ATF13)*(ATG11:ATG15&gt;ATG13)),"")</f>
        <v/>
      </c>
      <c r="ATO13" s="321" t="str">
        <f ca="1">IF(ASW13&lt;&gt;"",IF(ATO53&lt;&gt;"",IF(ASV50=3,ATO53,ATO53+ASV50),SUM(ATI13:ATN13)+1),"")</f>
        <v/>
      </c>
      <c r="ATP13" s="321" t="str">
        <f t="shared" ref="ATP13" ca="1" si="4010">IF(ASW13&lt;&gt;"",INDEX(ASW12:ASW15,MATCH(3,ATO12:ATO15,0),0),"")</f>
        <v/>
      </c>
      <c r="ATQ13" s="321" t="str">
        <f t="shared" ref="ATQ13:ATQ14" ca="1" si="4011">IF(ARZ11&lt;&gt;"",ARZ11,"")</f>
        <v/>
      </c>
      <c r="ATR13" s="321">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21">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21">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21">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21">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21">
        <f t="shared" ref="ATW13:ATW14" ca="1" si="4017">ATU13-ATV13+1000</f>
        <v>1000</v>
      </c>
      <c r="ATX13" s="321" t="str">
        <f t="shared" ref="ATX13:ATX14" ca="1" si="4018">IF(ATQ13&lt;&gt;"",ATR13*3+ATS13*1,"")</f>
        <v/>
      </c>
      <c r="ATY13" s="321" t="str">
        <f t="shared" ref="ATY13" ca="1" si="4019">IF(ATQ13&lt;&gt;"",VLOOKUP(ATQ13,ARJ4:ARP40,7,FALSE),"")</f>
        <v/>
      </c>
      <c r="ATZ13" s="321" t="str">
        <f t="shared" ref="ATZ13" ca="1" si="4020">IF(ATQ13&lt;&gt;"",VLOOKUP(ATQ13,ARJ4:ARP40,5,FALSE),"")</f>
        <v/>
      </c>
      <c r="AUA13" s="321" t="str">
        <f t="shared" ref="AUA13" ca="1" si="4021">IF(ATQ13&lt;&gt;"",VLOOKUP(ATQ13,ARJ4:ARR40,9,FALSE),"")</f>
        <v/>
      </c>
      <c r="AUB13" s="321" t="str">
        <f t="shared" ref="AUB13:AUB14" ca="1" si="4022">ATX13</f>
        <v/>
      </c>
      <c r="AUC13" s="321" t="str">
        <f t="shared" ref="AUC13" ca="1" si="4023">IF(ATQ13&lt;&gt;"",RANK(AUB13,AUB11:AUB15),"")</f>
        <v/>
      </c>
      <c r="AUD13" s="321" t="str">
        <f t="shared" ref="AUD13" ca="1" si="4024">IF(ATQ13&lt;&gt;"",SUMPRODUCT((AUB11:AUB15=AUB13)*(ATW11:ATW15&gt;ATW13)),"")</f>
        <v/>
      </c>
      <c r="AUE13" s="321" t="str">
        <f t="shared" ref="AUE13" ca="1" si="4025">IF(ATQ13&lt;&gt;"",SUMPRODUCT((AUB11:AUB15=AUB13)*(ATW11:ATW15=ATW13)*(ATU11:ATU15&gt;ATU13)),"")</f>
        <v/>
      </c>
      <c r="AUF13" s="321" t="str">
        <f t="shared" ref="AUF13" ca="1" si="4026">IF(ATQ13&lt;&gt;"",SUMPRODUCT((AUB11:AUB15=AUB13)*(ATW11:ATW15=ATW13)*(ATU11:ATU15=ATU13)*(ATY11:ATY15&gt;ATY13)),"")</f>
        <v/>
      </c>
      <c r="AUG13" s="321" t="str">
        <f t="shared" ref="AUG13" ca="1" si="4027">IF(ATQ13&lt;&gt;"",SUMPRODUCT((AUB11:AUB15=AUB13)*(ATW11:ATW15=ATW13)*(ATU11:ATU15=ATU13)*(ATY11:ATY15=ATY13)*(ATZ11:ATZ15&gt;ATZ13)),"")</f>
        <v/>
      </c>
      <c r="AUH13" s="321" t="str">
        <f t="shared" ref="AUH13" ca="1" si="4028">IF(ATQ13&lt;&gt;"",SUMPRODUCT((AUB11:AUB15=AUB13)*(ATW11:ATW15=ATW13)*(ATU11:ATU15=ATU13)*(ATY11:ATY15=ATY13)*(ATZ11:ATZ15=ATZ13)*(AUA11:AUA15&gt;AUA13)),"")</f>
        <v/>
      </c>
      <c r="AUI13" s="321" t="str">
        <f t="shared" ref="AUI13:AUI14" ca="1" si="4029">IF(ATQ13&lt;&gt;"",SUM(AUC13:AUH13)+2,"")</f>
        <v/>
      </c>
      <c r="AUJ13" s="321" t="str">
        <f t="shared" ref="AUJ13" ca="1" si="4030">IF(ATQ13&lt;&gt;"",INDEX(ATQ13:ATQ15,MATCH(3,AUI13:AUI15,0),0),"")</f>
        <v/>
      </c>
      <c r="AUK13" s="321"/>
      <c r="AUL13" s="321"/>
      <c r="AUM13" s="321"/>
      <c r="AUN13" s="321"/>
      <c r="AUO13" s="321"/>
      <c r="AUP13" s="321"/>
      <c r="AUQ13" s="321"/>
      <c r="AUR13" s="321"/>
      <c r="AUS13" s="321"/>
      <c r="AUT13" s="321"/>
      <c r="AUU13" s="321"/>
      <c r="AUV13" s="321"/>
      <c r="AUW13" s="321"/>
      <c r="AUX13" s="321"/>
      <c r="AUY13" s="321"/>
      <c r="AUZ13" s="321"/>
      <c r="AVA13" s="321"/>
      <c r="AVB13" s="321"/>
      <c r="AVC13" s="321"/>
      <c r="AVD13" s="321"/>
      <c r="AVE13" s="321" t="str">
        <f t="shared" ref="AVE13" ca="1" si="4031">IF(AUJ13&lt;&gt;"",AUJ13,IF(ATP13&lt;&gt;"",ATP13,IF(ASV13&lt;&gt;"",ASV13,ARV13)))</f>
        <v>Croatia</v>
      </c>
      <c r="AVF13" s="321">
        <v>3</v>
      </c>
      <c r="AVG13" s="321">
        <v>11</v>
      </c>
      <c r="AVH13" s="321" t="str">
        <f t="shared" si="114"/>
        <v>Türkiye</v>
      </c>
      <c r="AVI13" s="324">
        <f ca="1">IF(OFFSET('Player Game Board'!P20,0,AVI1)&lt;&gt;"",OFFSET('Player Game Board'!P20,0,AVI1),0)</f>
        <v>2</v>
      </c>
      <c r="AVJ13" s="324">
        <f ca="1">IF(OFFSET('Player Game Board'!Q20,0,AVI1)&lt;&gt;"",OFFSET('Player Game Board'!Q20,0,AVI1),0)</f>
        <v>1</v>
      </c>
      <c r="AVK13" s="321" t="str">
        <f t="shared" si="115"/>
        <v>Georgia</v>
      </c>
      <c r="AVL13" s="321" t="str">
        <f ca="1">IF(AND(OFFSET('Player Game Board'!P20,0,AVI1)&lt;&gt;"",OFFSET('Player Game Board'!Q20,0,AVI1)&lt;&gt;""),IF(AVI13&gt;AVJ13,"W",IF(AVI13=AVJ13,"D","L")),"")</f>
        <v>W</v>
      </c>
      <c r="AVM13" s="321" t="str">
        <f t="shared" ca="1" si="116"/>
        <v>L</v>
      </c>
      <c r="AVN13" s="321"/>
      <c r="AVO13" s="321"/>
      <c r="AVP13" s="326" t="s">
        <v>15</v>
      </c>
      <c r="AVQ13" s="327" t="s">
        <v>3</v>
      </c>
      <c r="AVR13" s="327" t="s">
        <v>4</v>
      </c>
      <c r="AVS13" s="327" t="s">
        <v>13</v>
      </c>
      <c r="AVT13" s="326" t="s">
        <v>15</v>
      </c>
      <c r="AVU13" s="326" t="s">
        <v>13</v>
      </c>
      <c r="AVV13" s="326" t="s">
        <v>3</v>
      </c>
      <c r="AVW13" s="326" t="s">
        <v>4</v>
      </c>
      <c r="AVX13" s="327"/>
      <c r="AVY13" s="328">
        <f t="shared" ref="AVY13" ca="1" si="4032">IFERROR(MATCH(AVY12,AVP13:AVS13,0),0)</f>
        <v>2</v>
      </c>
      <c r="AVZ13" s="328">
        <f t="shared" ref="AVZ13" ca="1" si="4033">IFERROR(MATCH(AVZ12,AVP13:AVS13,0),0)</f>
        <v>0</v>
      </c>
      <c r="AWA13" s="328">
        <f t="shared" ref="AWA13" ca="1" si="4034">IFERROR(MATCH(AWA12,AVP13:AVS13,0),0)</f>
        <v>1</v>
      </c>
      <c r="AWB13" s="328">
        <f t="shared" ref="AWB13" ca="1" si="4035">IFERROR(MATCH(AWB12,AVP13:AVS13,0),0)</f>
        <v>3</v>
      </c>
      <c r="AWC13" s="328">
        <f t="shared" ref="AWC13:AWC27" ca="1" si="4036">SUM(AVY13:AWB13)</f>
        <v>6</v>
      </c>
      <c r="AWD13" s="327"/>
      <c r="AWE13" s="327" t="str">
        <f t="shared" ref="AWE13" ca="1" si="4037">IF(AWE38="A",INDEX(AVP3:AVP8,MATCH(1,AWC3:AWC8,0),0),"")</f>
        <v>Croatia</v>
      </c>
      <c r="AWF13" s="327"/>
      <c r="AWG13" s="321">
        <f t="shared" ref="AWG13" ca="1" si="4038">VLOOKUP(AWH13,BAC11:BAD15,2,FALSE)</f>
        <v>2</v>
      </c>
      <c r="AWH13" s="321" t="str">
        <f t="shared" si="2978"/>
        <v>Spain</v>
      </c>
      <c r="AWI13" s="321">
        <f t="shared" ref="AWI13" ca="1" si="4039">SUMPRODUCT((BAF3:BAF42=AWH13)*(BAJ3:BAJ42="W"))+SUMPRODUCT((BAI3:BAI42=AWH13)*(BAK3:BAK42="W"))</f>
        <v>2</v>
      </c>
      <c r="AWJ13" s="321">
        <f t="shared" ref="AWJ13" ca="1" si="4040">SUMPRODUCT((BAF3:BAF42=AWH13)*(BAJ3:BAJ42="D"))+SUMPRODUCT((BAI3:BAI42=AWH13)*(BAK3:BAK42="D"))</f>
        <v>0</v>
      </c>
      <c r="AWK13" s="321">
        <f t="shared" ref="AWK13" ca="1" si="4041">SUMPRODUCT((BAF3:BAF42=AWH13)*(BAJ3:BAJ42="L"))+SUMPRODUCT((BAI3:BAI42=AWH13)*(BAK3:BAK42="L"))</f>
        <v>1</v>
      </c>
      <c r="AWL13" s="321">
        <f t="shared" ref="AWL13" ca="1" si="4042">SUMIF(BAF3:BAF60,AWH13,BAG3:BAG60)+SUMIF(BAI3:BAI60,AWH13,BAH3:BAH60)</f>
        <v>7</v>
      </c>
      <c r="AWM13" s="321">
        <f t="shared" ref="AWM13" ca="1" si="4043">SUMIF(BAI3:BAI60,AWH13,BAG3:BAG60)+SUMIF(BAF3:BAF60,AWH13,BAH3:BAH60)</f>
        <v>5</v>
      </c>
      <c r="AWN13" s="321">
        <f t="shared" ca="1" si="2984"/>
        <v>1002</v>
      </c>
      <c r="AWO13" s="321">
        <f t="shared" ca="1" si="2985"/>
        <v>6</v>
      </c>
      <c r="AWP13" s="321">
        <f t="shared" si="1050"/>
        <v>51</v>
      </c>
      <c r="AWQ13" s="321">
        <f t="shared" ref="AWQ13" ca="1" si="4044">IF(COUNTIF(AWO11:AWO15,4)&lt;&gt;4,RANK(AWO13,AWO11:AWO15),AWO53)</f>
        <v>2</v>
      </c>
      <c r="AWR13" s="321"/>
      <c r="AWS13" s="321">
        <f t="shared" ref="AWS13" ca="1" si="4045">SUMPRODUCT((AWQ11:AWQ14=AWQ13)*(AWP11:AWP14&lt;AWP13))+AWQ13</f>
        <v>2</v>
      </c>
      <c r="AWT13" s="321" t="str">
        <f t="shared" ref="AWT13" ca="1" si="4046">INDEX(AWH11:AWH15,MATCH(3,AWS11:AWS15,0),0)</f>
        <v>Croatia</v>
      </c>
      <c r="AWU13" s="321">
        <f t="shared" ref="AWU13" ca="1" si="4047">INDEX(AWQ11:AWQ15,MATCH(AWT13,AWH11:AWH15,0),0)</f>
        <v>3</v>
      </c>
      <c r="AWV13" s="321" t="str">
        <f t="shared" ref="AWV13:AWV14" ca="1" si="4048">IF(AND(AWV12&lt;&gt;"",AWU13=1),AWT13,"")</f>
        <v/>
      </c>
      <c r="AWW13" s="321" t="str">
        <f t="shared" ref="AWW13:AWW14" ca="1" si="4049">IF(AND(AWW12&lt;&gt;"",AWU14=2),AWT14,"")</f>
        <v/>
      </c>
      <c r="AWX13" s="321" t="str">
        <f t="shared" ref="AWX13" ca="1" si="4050">IF(AND(AWX12&lt;&gt;"",AWU15=3),AWT15,"")</f>
        <v/>
      </c>
      <c r="AWY13" s="321"/>
      <c r="AWZ13" s="321"/>
      <c r="AXA13" s="321" t="str">
        <f t="shared" ca="1" si="2994"/>
        <v/>
      </c>
      <c r="AXB13" s="321">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21">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21">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21">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21">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21">
        <f t="shared" ca="1" si="3000"/>
        <v>1000</v>
      </c>
      <c r="AXH13" s="321" t="str">
        <f t="shared" ca="1" si="3001"/>
        <v/>
      </c>
      <c r="AXI13" s="321" t="str">
        <f t="shared" ref="AXI13" ca="1" si="4056">IF(AXA13&lt;&gt;"",VLOOKUP(AXA13,AWH4:AWN40,7,FALSE),"")</f>
        <v/>
      </c>
      <c r="AXJ13" s="321" t="str">
        <f t="shared" ref="AXJ13" ca="1" si="4057">IF(AXA13&lt;&gt;"",VLOOKUP(AXA13,AWH4:AWN40,5,FALSE),"")</f>
        <v/>
      </c>
      <c r="AXK13" s="321" t="str">
        <f t="shared" ref="AXK13" ca="1" si="4058">IF(AXA13&lt;&gt;"",VLOOKUP(AXA13,AWH4:AWP40,9,FALSE),"")</f>
        <v/>
      </c>
      <c r="AXL13" s="321" t="str">
        <f t="shared" ca="1" si="3005"/>
        <v/>
      </c>
      <c r="AXM13" s="321" t="str">
        <f t="shared" ref="AXM13" ca="1" si="4059">IF(AXA13&lt;&gt;"",RANK(AXL13,AXL11:AXL15),"")</f>
        <v/>
      </c>
      <c r="AXN13" s="321" t="str">
        <f t="shared" ref="AXN13" ca="1" si="4060">IF(AXA13&lt;&gt;"",SUMPRODUCT((AXL11:AXL15=AXL13)*(AXG11:AXG15&gt;AXG13)),"")</f>
        <v/>
      </c>
      <c r="AXO13" s="321" t="str">
        <f t="shared" ref="AXO13" ca="1" si="4061">IF(AXA13&lt;&gt;"",SUMPRODUCT((AXL11:AXL15=AXL13)*(AXG11:AXG15=AXG13)*(AXE11:AXE15&gt;AXE13)),"")</f>
        <v/>
      </c>
      <c r="AXP13" s="321" t="str">
        <f t="shared" ref="AXP13" ca="1" si="4062">IF(AXA13&lt;&gt;"",SUMPRODUCT((AXL11:AXL15=AXL13)*(AXG11:AXG15=AXG13)*(AXE11:AXE15=AXE13)*(AXI11:AXI15&gt;AXI13)),"")</f>
        <v/>
      </c>
      <c r="AXQ13" s="321" t="str">
        <f t="shared" ref="AXQ13" ca="1" si="4063">IF(AXA13&lt;&gt;"",SUMPRODUCT((AXL11:AXL15=AXL13)*(AXG11:AXG15=AXG13)*(AXE11:AXE15=AXE13)*(AXI11:AXI15=AXI13)*(AXJ11:AXJ15&gt;AXJ13)),"")</f>
        <v/>
      </c>
      <c r="AXR13" s="321" t="str">
        <f t="shared" ref="AXR13" ca="1" si="4064">IF(AXA13&lt;&gt;"",SUMPRODUCT((AXL11:AXL15=AXL13)*(AXG11:AXG15=AXG13)*(AXE11:AXE15=AXE13)*(AXI11:AXI15=AXI13)*(AXJ11:AXJ15=AXJ13)*(AXK11:AXK15&gt;AXK13)),"")</f>
        <v/>
      </c>
      <c r="AXS13" s="321" t="str">
        <f ca="1">IF(AXA13&lt;&gt;"",IF(AXS53&lt;&gt;"",IF(AWZ50=3,AXS53,AXS53+AWZ50),SUM(AXM13:AXR13)),"")</f>
        <v/>
      </c>
      <c r="AXT13" s="321" t="str">
        <f t="shared" ref="AXT13" ca="1" si="4065">IF(AXA13&lt;&gt;"",INDEX(AXA11:AXA15,MATCH(3,AXS11:AXS15,0),0),"")</f>
        <v/>
      </c>
      <c r="AXU13" s="321" t="str">
        <f t="shared" ca="1" si="3462"/>
        <v/>
      </c>
      <c r="AXV13" s="321">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21">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21">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21">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21">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21">
        <f t="shared" ca="1" si="3468"/>
        <v>1000</v>
      </c>
      <c r="AYB13" s="321" t="str">
        <f t="shared" ca="1" si="3469"/>
        <v/>
      </c>
      <c r="AYC13" s="321" t="str">
        <f t="shared" ref="AYC13" ca="1" si="4071">IF(AXU13&lt;&gt;"",VLOOKUP(AXU13,AWH4:AWN40,7,FALSE),"")</f>
        <v/>
      </c>
      <c r="AYD13" s="321" t="str">
        <f t="shared" ref="AYD13" ca="1" si="4072">IF(AXU13&lt;&gt;"",VLOOKUP(AXU13,AWH4:AWN40,5,FALSE),"")</f>
        <v/>
      </c>
      <c r="AYE13" s="321" t="str">
        <f t="shared" ref="AYE13" ca="1" si="4073">IF(AXU13&lt;&gt;"",VLOOKUP(AXU13,AWH4:AWP40,9,FALSE),"")</f>
        <v/>
      </c>
      <c r="AYF13" s="321" t="str">
        <f t="shared" ca="1" si="3473"/>
        <v/>
      </c>
      <c r="AYG13" s="321" t="str">
        <f t="shared" ref="AYG13" ca="1" si="4074">IF(AXU13&lt;&gt;"",RANK(AYF13,AYF11:AYF15),"")</f>
        <v/>
      </c>
      <c r="AYH13" s="321" t="str">
        <f t="shared" ref="AYH13" ca="1" si="4075">IF(AXU13&lt;&gt;"",SUMPRODUCT((AYF11:AYF15=AYF13)*(AYA11:AYA15&gt;AYA13)),"")</f>
        <v/>
      </c>
      <c r="AYI13" s="321" t="str">
        <f t="shared" ref="AYI13" ca="1" si="4076">IF(AXU13&lt;&gt;"",SUMPRODUCT((AYF11:AYF15=AYF13)*(AYA11:AYA15=AYA13)*(AXY11:AXY15&gt;AXY13)),"")</f>
        <v/>
      </c>
      <c r="AYJ13" s="321" t="str">
        <f t="shared" ref="AYJ13" ca="1" si="4077">IF(AXU13&lt;&gt;"",SUMPRODUCT((AYF11:AYF15=AYF13)*(AYA11:AYA15=AYA13)*(AXY11:AXY15=AXY13)*(AYC11:AYC15&gt;AYC13)),"")</f>
        <v/>
      </c>
      <c r="AYK13" s="321" t="str">
        <f t="shared" ref="AYK13" ca="1" si="4078">IF(AXU13&lt;&gt;"",SUMPRODUCT((AYF11:AYF15=AYF13)*(AYA11:AYA15=AYA13)*(AXY11:AXY15=AXY13)*(AYC11:AYC15=AYC13)*(AYD11:AYD15&gt;AYD13)),"")</f>
        <v/>
      </c>
      <c r="AYL13" s="321" t="str">
        <f t="shared" ref="AYL13" ca="1" si="4079">IF(AXU13&lt;&gt;"",SUMPRODUCT((AYF11:AYF15=AYF13)*(AYA11:AYA15=AYA13)*(AXY11:AXY15=AXY13)*(AYC11:AYC15=AYC13)*(AYD11:AYD15=AYD13)*(AYE11:AYE15&gt;AYE13)),"")</f>
        <v/>
      </c>
      <c r="AYM13" s="321" t="str">
        <f ca="1">IF(AXU13&lt;&gt;"",IF(AYM53&lt;&gt;"",IF(AXT50=3,AYM53,AYM53+AXT50),SUM(AYG13:AYL13)+1),"")</f>
        <v/>
      </c>
      <c r="AYN13" s="321" t="str">
        <f t="shared" ref="AYN13" ca="1" si="4080">IF(AXU13&lt;&gt;"",INDEX(AXU12:AXU15,MATCH(3,AYM12:AYM15,0),0),"")</f>
        <v/>
      </c>
      <c r="AYO13" s="321" t="str">
        <f t="shared" ref="AYO13:AYO14" ca="1" si="4081">IF(AWX11&lt;&gt;"",AWX11,"")</f>
        <v/>
      </c>
      <c r="AYP13" s="321">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21">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21">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21">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21">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21">
        <f t="shared" ref="AYU13:AYU14" ca="1" si="4087">AYS13-AYT13+1000</f>
        <v>1000</v>
      </c>
      <c r="AYV13" s="321" t="str">
        <f t="shared" ref="AYV13:AYV14" ca="1" si="4088">IF(AYO13&lt;&gt;"",AYP13*3+AYQ13*1,"")</f>
        <v/>
      </c>
      <c r="AYW13" s="321" t="str">
        <f t="shared" ref="AYW13" ca="1" si="4089">IF(AYO13&lt;&gt;"",VLOOKUP(AYO13,AWH4:AWN40,7,FALSE),"")</f>
        <v/>
      </c>
      <c r="AYX13" s="321" t="str">
        <f t="shared" ref="AYX13" ca="1" si="4090">IF(AYO13&lt;&gt;"",VLOOKUP(AYO13,AWH4:AWN40,5,FALSE),"")</f>
        <v/>
      </c>
      <c r="AYY13" s="321" t="str">
        <f t="shared" ref="AYY13" ca="1" si="4091">IF(AYO13&lt;&gt;"",VLOOKUP(AYO13,AWH4:AWP40,9,FALSE),"")</f>
        <v/>
      </c>
      <c r="AYZ13" s="321" t="str">
        <f t="shared" ref="AYZ13:AYZ14" ca="1" si="4092">AYV13</f>
        <v/>
      </c>
      <c r="AZA13" s="321" t="str">
        <f t="shared" ref="AZA13" ca="1" si="4093">IF(AYO13&lt;&gt;"",RANK(AYZ13,AYZ11:AYZ15),"")</f>
        <v/>
      </c>
      <c r="AZB13" s="321" t="str">
        <f t="shared" ref="AZB13" ca="1" si="4094">IF(AYO13&lt;&gt;"",SUMPRODUCT((AYZ11:AYZ15=AYZ13)*(AYU11:AYU15&gt;AYU13)),"")</f>
        <v/>
      </c>
      <c r="AZC13" s="321" t="str">
        <f t="shared" ref="AZC13" ca="1" si="4095">IF(AYO13&lt;&gt;"",SUMPRODUCT((AYZ11:AYZ15=AYZ13)*(AYU11:AYU15=AYU13)*(AYS11:AYS15&gt;AYS13)),"")</f>
        <v/>
      </c>
      <c r="AZD13" s="321" t="str">
        <f t="shared" ref="AZD13" ca="1" si="4096">IF(AYO13&lt;&gt;"",SUMPRODUCT((AYZ11:AYZ15=AYZ13)*(AYU11:AYU15=AYU13)*(AYS11:AYS15=AYS13)*(AYW11:AYW15&gt;AYW13)),"")</f>
        <v/>
      </c>
      <c r="AZE13" s="321" t="str">
        <f t="shared" ref="AZE13" ca="1" si="4097">IF(AYO13&lt;&gt;"",SUMPRODUCT((AYZ11:AYZ15=AYZ13)*(AYU11:AYU15=AYU13)*(AYS11:AYS15=AYS13)*(AYW11:AYW15=AYW13)*(AYX11:AYX15&gt;AYX13)),"")</f>
        <v/>
      </c>
      <c r="AZF13" s="321" t="str">
        <f t="shared" ref="AZF13" ca="1" si="4098">IF(AYO13&lt;&gt;"",SUMPRODUCT((AYZ11:AYZ15=AYZ13)*(AYU11:AYU15=AYU13)*(AYS11:AYS15=AYS13)*(AYW11:AYW15=AYW13)*(AYX11:AYX15=AYX13)*(AYY11:AYY15&gt;AYY13)),"")</f>
        <v/>
      </c>
      <c r="AZG13" s="321" t="str">
        <f t="shared" ref="AZG13:AZG14" ca="1" si="4099">IF(AYO13&lt;&gt;"",SUM(AZA13:AZF13)+2,"")</f>
        <v/>
      </c>
      <c r="AZH13" s="321" t="str">
        <f t="shared" ref="AZH13" ca="1" si="4100">IF(AYO13&lt;&gt;"",INDEX(AYO13:AYO15,MATCH(3,AZG13:AZG15,0),0),"")</f>
        <v/>
      </c>
      <c r="AZI13" s="321"/>
      <c r="AZJ13" s="321"/>
      <c r="AZK13" s="321"/>
      <c r="AZL13" s="321"/>
      <c r="AZM13" s="321"/>
      <c r="AZN13" s="321"/>
      <c r="AZO13" s="321"/>
      <c r="AZP13" s="321"/>
      <c r="AZQ13" s="321"/>
      <c r="AZR13" s="321"/>
      <c r="AZS13" s="321"/>
      <c r="AZT13" s="321"/>
      <c r="AZU13" s="321"/>
      <c r="AZV13" s="321"/>
      <c r="AZW13" s="321"/>
      <c r="AZX13" s="321"/>
      <c r="AZY13" s="321"/>
      <c r="AZZ13" s="321"/>
      <c r="BAA13" s="321"/>
      <c r="BAB13" s="321"/>
      <c r="BAC13" s="321" t="str">
        <f t="shared" ref="BAC13" ca="1" si="4101">IF(AZH13&lt;&gt;"",AZH13,IF(AYN13&lt;&gt;"",AYN13,IF(AXT13&lt;&gt;"",AXT13,AWT13)))</f>
        <v>Croatia</v>
      </c>
      <c r="BAD13" s="321">
        <v>3</v>
      </c>
      <c r="BAE13" s="321">
        <v>11</v>
      </c>
      <c r="BAF13" s="321" t="str">
        <f t="shared" si="130"/>
        <v>Türkiye</v>
      </c>
      <c r="BAG13" s="324">
        <f ca="1">IF(OFFSET('Player Game Board'!P20,0,BAG1)&lt;&gt;"",OFFSET('Player Game Board'!P20,0,BAG1),0)</f>
        <v>3</v>
      </c>
      <c r="BAH13" s="324">
        <f ca="1">IF(OFFSET('Player Game Board'!Q20,0,BAG1)&lt;&gt;"",OFFSET('Player Game Board'!Q20,0,BAG1),0)</f>
        <v>1</v>
      </c>
      <c r="BAI13" s="321" t="str">
        <f t="shared" si="131"/>
        <v>Georgia</v>
      </c>
      <c r="BAJ13" s="321" t="str">
        <f ca="1">IF(AND(OFFSET('Player Game Board'!P20,0,BAG1)&lt;&gt;"",OFFSET('Player Game Board'!Q20,0,BAG1)&lt;&gt;""),IF(BAG13&gt;BAH13,"W",IF(BAG13=BAH13,"D","L")),"")</f>
        <v>W</v>
      </c>
      <c r="BAK13" s="321" t="str">
        <f t="shared" ca="1" si="132"/>
        <v>L</v>
      </c>
      <c r="BAL13" s="321"/>
      <c r="BAM13" s="321"/>
      <c r="BAN13" s="326" t="s">
        <v>15</v>
      </c>
      <c r="BAO13" s="327" t="s">
        <v>3</v>
      </c>
      <c r="BAP13" s="327" t="s">
        <v>4</v>
      </c>
      <c r="BAQ13" s="327" t="s">
        <v>13</v>
      </c>
      <c r="BAR13" s="326" t="s">
        <v>15</v>
      </c>
      <c r="BAS13" s="326" t="s">
        <v>13</v>
      </c>
      <c r="BAT13" s="326" t="s">
        <v>3</v>
      </c>
      <c r="BAU13" s="326" t="s">
        <v>4</v>
      </c>
      <c r="BAV13" s="327"/>
      <c r="BAW13" s="328">
        <f t="shared" ref="BAW13" ca="1" si="4102">IFERROR(MATCH(BAW12,BAN13:BAQ13,0),0)</f>
        <v>1</v>
      </c>
      <c r="BAX13" s="328">
        <f t="shared" ref="BAX13" ca="1" si="4103">IFERROR(MATCH(BAX12,BAN13:BAQ13,0),0)</f>
        <v>2</v>
      </c>
      <c r="BAY13" s="328">
        <f t="shared" ref="BAY13" ca="1" si="4104">IFERROR(MATCH(BAY12,BAN13:BAQ13,0),0)</f>
        <v>0</v>
      </c>
      <c r="BAZ13" s="328">
        <f t="shared" ref="BAZ13" ca="1" si="4105">IFERROR(MATCH(BAZ12,BAN13:BAQ13,0),0)</f>
        <v>0</v>
      </c>
      <c r="BBA13" s="328">
        <f t="shared" ref="BBA13:BBA27" ca="1" si="4106">SUM(BAW13:BAZ13)</f>
        <v>3</v>
      </c>
      <c r="BBB13" s="327"/>
      <c r="BBC13" s="327" t="str">
        <f t="shared" ref="BBC13" ca="1" si="4107">IF(BBC38="A",INDEX(BAN3:BAN8,MATCH(1,BBA3:BBA8,0),0),"")</f>
        <v>Hungary</v>
      </c>
      <c r="BBD13" s="327"/>
      <c r="BBE13" s="321">
        <f t="shared" ref="BBE13" ca="1" si="4108">VLOOKUP(BBF13,BFA11:BFB15,2,FALSE)</f>
        <v>1</v>
      </c>
      <c r="BBF13" s="321" t="str">
        <f t="shared" si="3015"/>
        <v>Spain</v>
      </c>
      <c r="BBG13" s="321">
        <f t="shared" ref="BBG13" ca="1" si="4109">SUMPRODUCT((BFD3:BFD42=BBF13)*(BFH3:BFH42="W"))+SUMPRODUCT((BFG3:BFG42=BBF13)*(BFI3:BFI42="W"))</f>
        <v>0</v>
      </c>
      <c r="BBH13" s="321">
        <f t="shared" ref="BBH13" ca="1" si="4110">SUMPRODUCT((BFD3:BFD42=BBF13)*(BFH3:BFH42="D"))+SUMPRODUCT((BFG3:BFG42=BBF13)*(BFI3:BFI42="D"))</f>
        <v>0</v>
      </c>
      <c r="BBI13" s="321">
        <f t="shared" ref="BBI13" ca="1" si="4111">SUMPRODUCT((BFD3:BFD42=BBF13)*(BFH3:BFH42="L"))+SUMPRODUCT((BFG3:BFG42=BBF13)*(BFI3:BFI42="L"))</f>
        <v>0</v>
      </c>
      <c r="BBJ13" s="321">
        <f t="shared" ref="BBJ13" ca="1" si="4112">SUMIF(BFD3:BFD60,BBF13,BFE3:BFE60)+SUMIF(BFG3:BFG60,BBF13,BFF3:BFF60)</f>
        <v>0</v>
      </c>
      <c r="BBK13" s="321">
        <f t="shared" ref="BBK13" ca="1" si="4113">SUMIF(BFG3:BFG60,BBF13,BFE3:BFE60)+SUMIF(BFD3:BFD60,BBF13,BFF3:BFF60)</f>
        <v>0</v>
      </c>
      <c r="BBL13" s="321">
        <f t="shared" ca="1" si="3021"/>
        <v>1000</v>
      </c>
      <c r="BBM13" s="321">
        <f t="shared" ca="1" si="3022"/>
        <v>0</v>
      </c>
      <c r="BBN13" s="321">
        <f t="shared" si="1110"/>
        <v>51</v>
      </c>
      <c r="BBO13" s="321">
        <f t="shared" ref="BBO13" ca="1" si="4114">IF(COUNTIF(BBM11:BBM15,4)&lt;&gt;4,RANK(BBM13,BBM11:BBM15),BBM53)</f>
        <v>1</v>
      </c>
      <c r="BBP13" s="321"/>
      <c r="BBQ13" s="321">
        <f t="shared" ref="BBQ13" ca="1" si="4115">SUMPRODUCT((BBO11:BBO14=BBO13)*(BBN11:BBN14&lt;BBN13))+BBO13</f>
        <v>4</v>
      </c>
      <c r="BBR13" s="321" t="str">
        <f t="shared" ref="BBR13" ca="1" si="4116">INDEX(BBF11:BBF15,MATCH(3,BBQ11:BBQ15,0),0)</f>
        <v>Albania</v>
      </c>
      <c r="BBS13" s="321">
        <f t="shared" ref="BBS13" ca="1" si="4117">INDEX(BBO11:BBO15,MATCH(BBR13,BBF11:BBF15,0),0)</f>
        <v>1</v>
      </c>
      <c r="BBT13" s="321" t="str">
        <f t="shared" ref="BBT13:BBT14" ca="1" si="4118">IF(AND(BBT12&lt;&gt;"",BBS13=1),BBR13,"")</f>
        <v>Albania</v>
      </c>
      <c r="BBU13" s="321" t="str">
        <f t="shared" ref="BBU13:BBU14" ca="1" si="4119">IF(AND(BBU12&lt;&gt;"",BBS14=2),BBR14,"")</f>
        <v/>
      </c>
      <c r="BBV13" s="321" t="str">
        <f t="shared" ref="BBV13" ca="1" si="4120">IF(AND(BBV12&lt;&gt;"",BBS15=3),BBR15,"")</f>
        <v/>
      </c>
      <c r="BBW13" s="321"/>
      <c r="BBX13" s="321"/>
      <c r="BBY13" s="321" t="str">
        <f t="shared" ca="1" si="3031"/>
        <v>Albania</v>
      </c>
      <c r="BBZ13" s="321">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21">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21">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21">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21">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21">
        <f t="shared" ca="1" si="3037"/>
        <v>1000</v>
      </c>
      <c r="BCF13" s="321">
        <f t="shared" ca="1" si="3038"/>
        <v>0</v>
      </c>
      <c r="BCG13" s="321">
        <f t="shared" ref="BCG13" ca="1" si="4126">IF(BBY13&lt;&gt;"",VLOOKUP(BBY13,BBF4:BBL40,7,FALSE),"")</f>
        <v>1000</v>
      </c>
      <c r="BCH13" s="321">
        <f t="shared" ref="BCH13" ca="1" si="4127">IF(BBY13&lt;&gt;"",VLOOKUP(BBY13,BBF4:BBL40,5,FALSE),"")</f>
        <v>0</v>
      </c>
      <c r="BCI13" s="321">
        <f t="shared" ref="BCI13" ca="1" si="4128">IF(BBY13&lt;&gt;"",VLOOKUP(BBY13,BBF4:BBN40,9,FALSE),"")</f>
        <v>44</v>
      </c>
      <c r="BCJ13" s="321">
        <f t="shared" ca="1" si="3042"/>
        <v>0</v>
      </c>
      <c r="BCK13" s="321">
        <f t="shared" ref="BCK13" ca="1" si="4129">IF(BBY13&lt;&gt;"",RANK(BCJ13,BCJ11:BCJ15),"")</f>
        <v>1</v>
      </c>
      <c r="BCL13" s="321">
        <f t="shared" ref="BCL13" ca="1" si="4130">IF(BBY13&lt;&gt;"",SUMPRODUCT((BCJ11:BCJ15=BCJ13)*(BCE11:BCE15&gt;BCE13)),"")</f>
        <v>0</v>
      </c>
      <c r="BCM13" s="321">
        <f t="shared" ref="BCM13" ca="1" si="4131">IF(BBY13&lt;&gt;"",SUMPRODUCT((BCJ11:BCJ15=BCJ13)*(BCE11:BCE15=BCE13)*(BCC11:BCC15&gt;BCC13)),"")</f>
        <v>0</v>
      </c>
      <c r="BCN13" s="321">
        <f t="shared" ref="BCN13" ca="1" si="4132">IF(BBY13&lt;&gt;"",SUMPRODUCT((BCJ11:BCJ15=BCJ13)*(BCE11:BCE15=BCE13)*(BCC11:BCC15=BCC13)*(BCG11:BCG15&gt;BCG13)),"")</f>
        <v>0</v>
      </c>
      <c r="BCO13" s="321">
        <f t="shared" ref="BCO13" ca="1" si="4133">IF(BBY13&lt;&gt;"",SUMPRODUCT((BCJ11:BCJ15=BCJ13)*(BCE11:BCE15=BCE13)*(BCC11:BCC15=BCC13)*(BCG11:BCG15=BCG13)*(BCH11:BCH15&gt;BCH13)),"")</f>
        <v>0</v>
      </c>
      <c r="BCP13" s="321">
        <f t="shared" ref="BCP13" ca="1" si="4134">IF(BBY13&lt;&gt;"",SUMPRODUCT((BCJ11:BCJ15=BCJ13)*(BCE11:BCE15=BCE13)*(BCC11:BCC15=BCC13)*(BCG11:BCG15=BCG13)*(BCH11:BCH15=BCH13)*(BCI11:BCI15&gt;BCI13)),"")</f>
        <v>1</v>
      </c>
      <c r="BCQ13" s="321">
        <f ca="1">IF(BBY13&lt;&gt;"",IF(BCQ53&lt;&gt;"",IF(BBX50=3,BCQ53,BCQ53+BBX50),SUM(BCK13:BCP13)),"")</f>
        <v>2</v>
      </c>
      <c r="BCR13" s="321" t="str">
        <f t="shared" ref="BCR13" ca="1" si="4135">IF(BBY13&lt;&gt;"",INDEX(BBY11:BBY15,MATCH(3,BCQ11:BCQ15,0),0),"")</f>
        <v>Croatia</v>
      </c>
      <c r="BCS13" s="321" t="str">
        <f t="shared" ca="1" si="3515"/>
        <v/>
      </c>
      <c r="BCT13" s="321">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21">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21">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21">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21">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21">
        <f t="shared" ca="1" si="3521"/>
        <v>1000</v>
      </c>
      <c r="BCZ13" s="321" t="str">
        <f t="shared" ca="1" si="3522"/>
        <v/>
      </c>
      <c r="BDA13" s="321" t="str">
        <f t="shared" ref="BDA13" ca="1" si="4141">IF(BCS13&lt;&gt;"",VLOOKUP(BCS13,BBF4:BBL40,7,FALSE),"")</f>
        <v/>
      </c>
      <c r="BDB13" s="321" t="str">
        <f t="shared" ref="BDB13" ca="1" si="4142">IF(BCS13&lt;&gt;"",VLOOKUP(BCS13,BBF4:BBL40,5,FALSE),"")</f>
        <v/>
      </c>
      <c r="BDC13" s="321" t="str">
        <f t="shared" ref="BDC13" ca="1" si="4143">IF(BCS13&lt;&gt;"",VLOOKUP(BCS13,BBF4:BBN40,9,FALSE),"")</f>
        <v/>
      </c>
      <c r="BDD13" s="321" t="str">
        <f t="shared" ca="1" si="3526"/>
        <v/>
      </c>
      <c r="BDE13" s="321" t="str">
        <f t="shared" ref="BDE13" ca="1" si="4144">IF(BCS13&lt;&gt;"",RANK(BDD13,BDD11:BDD15),"")</f>
        <v/>
      </c>
      <c r="BDF13" s="321" t="str">
        <f t="shared" ref="BDF13" ca="1" si="4145">IF(BCS13&lt;&gt;"",SUMPRODUCT((BDD11:BDD15=BDD13)*(BCY11:BCY15&gt;BCY13)),"")</f>
        <v/>
      </c>
      <c r="BDG13" s="321" t="str">
        <f t="shared" ref="BDG13" ca="1" si="4146">IF(BCS13&lt;&gt;"",SUMPRODUCT((BDD11:BDD15=BDD13)*(BCY11:BCY15=BCY13)*(BCW11:BCW15&gt;BCW13)),"")</f>
        <v/>
      </c>
      <c r="BDH13" s="321" t="str">
        <f t="shared" ref="BDH13" ca="1" si="4147">IF(BCS13&lt;&gt;"",SUMPRODUCT((BDD11:BDD15=BDD13)*(BCY11:BCY15=BCY13)*(BCW11:BCW15=BCW13)*(BDA11:BDA15&gt;BDA13)),"")</f>
        <v/>
      </c>
      <c r="BDI13" s="321" t="str">
        <f t="shared" ref="BDI13" ca="1" si="4148">IF(BCS13&lt;&gt;"",SUMPRODUCT((BDD11:BDD15=BDD13)*(BCY11:BCY15=BCY13)*(BCW11:BCW15=BCW13)*(BDA11:BDA15=BDA13)*(BDB11:BDB15&gt;BDB13)),"")</f>
        <v/>
      </c>
      <c r="BDJ13" s="321" t="str">
        <f t="shared" ref="BDJ13" ca="1" si="4149">IF(BCS13&lt;&gt;"",SUMPRODUCT((BDD11:BDD15=BDD13)*(BCY11:BCY15=BCY13)*(BCW11:BCW15=BCW13)*(BDA11:BDA15=BDA13)*(BDB11:BDB15=BDB13)*(BDC11:BDC15&gt;BDC13)),"")</f>
        <v/>
      </c>
      <c r="BDK13" s="321" t="str">
        <f ca="1">IF(BCS13&lt;&gt;"",IF(BDK53&lt;&gt;"",IF(BCR50=3,BDK53,BDK53+BCR50),SUM(BDE13:BDJ13)+1),"")</f>
        <v/>
      </c>
      <c r="BDL13" s="321" t="str">
        <f t="shared" ref="BDL13" ca="1" si="4150">IF(BCS13&lt;&gt;"",INDEX(BCS12:BCS15,MATCH(3,BDK12:BDK15,0),0),"")</f>
        <v/>
      </c>
      <c r="BDM13" s="321" t="str">
        <f t="shared" ref="BDM13:BDM14" ca="1" si="4151">IF(BBV11&lt;&gt;"",BBV11,"")</f>
        <v/>
      </c>
      <c r="BDN13" s="321">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21">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21">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21">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21">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21">
        <f t="shared" ref="BDS13:BDS14" ca="1" si="4157">BDQ13-BDR13+1000</f>
        <v>1000</v>
      </c>
      <c r="BDT13" s="321" t="str">
        <f t="shared" ref="BDT13:BDT14" ca="1" si="4158">IF(BDM13&lt;&gt;"",BDN13*3+BDO13*1,"")</f>
        <v/>
      </c>
      <c r="BDU13" s="321" t="str">
        <f t="shared" ref="BDU13" ca="1" si="4159">IF(BDM13&lt;&gt;"",VLOOKUP(BDM13,BBF4:BBL40,7,FALSE),"")</f>
        <v/>
      </c>
      <c r="BDV13" s="321" t="str">
        <f t="shared" ref="BDV13" ca="1" si="4160">IF(BDM13&lt;&gt;"",VLOOKUP(BDM13,BBF4:BBL40,5,FALSE),"")</f>
        <v/>
      </c>
      <c r="BDW13" s="321" t="str">
        <f t="shared" ref="BDW13" ca="1" si="4161">IF(BDM13&lt;&gt;"",VLOOKUP(BDM13,BBF4:BBN40,9,FALSE),"")</f>
        <v/>
      </c>
      <c r="BDX13" s="321" t="str">
        <f t="shared" ref="BDX13:BDX14" ca="1" si="4162">BDT13</f>
        <v/>
      </c>
      <c r="BDY13" s="321" t="str">
        <f t="shared" ref="BDY13" ca="1" si="4163">IF(BDM13&lt;&gt;"",RANK(BDX13,BDX11:BDX15),"")</f>
        <v/>
      </c>
      <c r="BDZ13" s="321" t="str">
        <f t="shared" ref="BDZ13" ca="1" si="4164">IF(BDM13&lt;&gt;"",SUMPRODUCT((BDX11:BDX15=BDX13)*(BDS11:BDS15&gt;BDS13)),"")</f>
        <v/>
      </c>
      <c r="BEA13" s="321" t="str">
        <f t="shared" ref="BEA13" ca="1" si="4165">IF(BDM13&lt;&gt;"",SUMPRODUCT((BDX11:BDX15=BDX13)*(BDS11:BDS15=BDS13)*(BDQ11:BDQ15&gt;BDQ13)),"")</f>
        <v/>
      </c>
      <c r="BEB13" s="321" t="str">
        <f t="shared" ref="BEB13" ca="1" si="4166">IF(BDM13&lt;&gt;"",SUMPRODUCT((BDX11:BDX15=BDX13)*(BDS11:BDS15=BDS13)*(BDQ11:BDQ15=BDQ13)*(BDU11:BDU15&gt;BDU13)),"")</f>
        <v/>
      </c>
      <c r="BEC13" s="321" t="str">
        <f t="shared" ref="BEC13" ca="1" si="4167">IF(BDM13&lt;&gt;"",SUMPRODUCT((BDX11:BDX15=BDX13)*(BDS11:BDS15=BDS13)*(BDQ11:BDQ15=BDQ13)*(BDU11:BDU15=BDU13)*(BDV11:BDV15&gt;BDV13)),"")</f>
        <v/>
      </c>
      <c r="BED13" s="321" t="str">
        <f t="shared" ref="BED13" ca="1" si="4168">IF(BDM13&lt;&gt;"",SUMPRODUCT((BDX11:BDX15=BDX13)*(BDS11:BDS15=BDS13)*(BDQ11:BDQ15=BDQ13)*(BDU11:BDU15=BDU13)*(BDV11:BDV15=BDV13)*(BDW11:BDW15&gt;BDW13)),"")</f>
        <v/>
      </c>
      <c r="BEE13" s="321" t="str">
        <f t="shared" ref="BEE13:BEE14" ca="1" si="4169">IF(BDM13&lt;&gt;"",SUM(BDY13:BED13)+2,"")</f>
        <v/>
      </c>
      <c r="BEF13" s="321" t="str">
        <f t="shared" ref="BEF13" ca="1" si="4170">IF(BDM13&lt;&gt;"",INDEX(BDM13:BDM15,MATCH(3,BEE13:BEE15,0),0),"")</f>
        <v/>
      </c>
      <c r="BEG13" s="321"/>
      <c r="BEH13" s="321"/>
      <c r="BEI13" s="321"/>
      <c r="BEJ13" s="321"/>
      <c r="BEK13" s="321"/>
      <c r="BEL13" s="321"/>
      <c r="BEM13" s="321"/>
      <c r="BEN13" s="321"/>
      <c r="BEO13" s="321"/>
      <c r="BEP13" s="321"/>
      <c r="BEQ13" s="321"/>
      <c r="BER13" s="321"/>
      <c r="BES13" s="321"/>
      <c r="BET13" s="321"/>
      <c r="BEU13" s="321"/>
      <c r="BEV13" s="321"/>
      <c r="BEW13" s="321"/>
      <c r="BEX13" s="321"/>
      <c r="BEY13" s="321"/>
      <c r="BEZ13" s="321"/>
      <c r="BFA13" s="321" t="str">
        <f t="shared" ref="BFA13" ca="1" si="4171">IF(BEF13&lt;&gt;"",BEF13,IF(BDL13&lt;&gt;"",BDL13,IF(BCR13&lt;&gt;"",BCR13,BBR13)))</f>
        <v>Croatia</v>
      </c>
      <c r="BFB13" s="321">
        <v>3</v>
      </c>
      <c r="BFC13" s="321">
        <v>11</v>
      </c>
      <c r="BFD13" s="321" t="str">
        <f t="shared" si="146"/>
        <v>Türkiye</v>
      </c>
      <c r="BFE13" s="324">
        <f ca="1">IF(OFFSET('Player Game Board'!P20,0,BFE1)&lt;&gt;"",OFFSET('Player Game Board'!P20,0,BFE1),0)</f>
        <v>0</v>
      </c>
      <c r="BFF13" s="324">
        <f ca="1">IF(OFFSET('Player Game Board'!Q20,0,BFE1)&lt;&gt;"",OFFSET('Player Game Board'!Q20,0,BFE1),0)</f>
        <v>0</v>
      </c>
      <c r="BFG13" s="321" t="str">
        <f t="shared" si="147"/>
        <v>Georgia</v>
      </c>
      <c r="BFH13" s="321" t="str">
        <f ca="1">IF(AND(OFFSET('Player Game Board'!P20,0,BFE1)&lt;&gt;"",OFFSET('Player Game Board'!Q20,0,BFE1)&lt;&gt;""),IF(BFE13&gt;BFF13,"W",IF(BFE13=BFF13,"D","L")),"")</f>
        <v/>
      </c>
      <c r="BFI13" s="321" t="str">
        <f t="shared" ca="1" si="148"/>
        <v/>
      </c>
      <c r="BFJ13" s="321"/>
      <c r="BFK13" s="321"/>
      <c r="BFL13" s="326" t="s">
        <v>15</v>
      </c>
      <c r="BFM13" s="327" t="s">
        <v>3</v>
      </c>
      <c r="BFN13" s="327" t="s">
        <v>4</v>
      </c>
      <c r="BFO13" s="327" t="s">
        <v>13</v>
      </c>
      <c r="BFP13" s="326" t="s">
        <v>15</v>
      </c>
      <c r="BFQ13" s="326" t="s">
        <v>13</v>
      </c>
      <c r="BFR13" s="326" t="s">
        <v>3</v>
      </c>
      <c r="BFS13" s="326" t="s">
        <v>4</v>
      </c>
      <c r="BFT13" s="327"/>
      <c r="BFU13" s="328">
        <f t="shared" ref="BFU13" ca="1" si="4172">IFERROR(MATCH(BFU12,BFL13:BFO13,0),0)</f>
        <v>1</v>
      </c>
      <c r="BFV13" s="328">
        <f t="shared" ref="BFV13" ca="1" si="4173">IFERROR(MATCH(BFV12,BFL13:BFO13,0),0)</f>
        <v>4</v>
      </c>
      <c r="BFW13" s="328">
        <f t="shared" ref="BFW13" ca="1" si="4174">IFERROR(MATCH(BFW12,BFL13:BFO13,0),0)</f>
        <v>2</v>
      </c>
      <c r="BFX13" s="328">
        <f t="shared" ref="BFX13" ca="1" si="4175">IFERROR(MATCH(BFX12,BFL13:BFO13,0),0)</f>
        <v>3</v>
      </c>
      <c r="BFY13" s="328">
        <f t="shared" ref="BFY13:BFY27" ca="1" si="4176">SUM(BFU13:BFX13)</f>
        <v>10</v>
      </c>
      <c r="BFZ13" s="327"/>
      <c r="BGA13" s="327" t="str">
        <f t="shared" ref="BGA13" ca="1" si="4177">IF(BGA38="A",INDEX(BFL3:BFL8,MATCH(1,BFY3:BFY8,0),0),"")</f>
        <v>Scotland</v>
      </c>
      <c r="BGB13" s="327"/>
    </row>
    <row r="14" spans="1:1536" ht="13.8" x14ac:dyDescent="0.3">
      <c r="A14" s="321">
        <f>IF('Player Game Board'!B90="© 2024 | journalSHEET.com",VLOOKUP(B14,CW11:CX15,2,FALSE),1)</f>
        <v>3</v>
      </c>
      <c r="B14" s="321" t="str">
        <f>'Language Table'!C9</f>
        <v>Croatia</v>
      </c>
      <c r="C14" s="321">
        <f>SUMPRODUCT((CZ3:CZ42=B14)*(DD3:DD42="W"))+SUMPRODUCT((DC3:DC42=B14)*(DE3:DE42="W"))</f>
        <v>0</v>
      </c>
      <c r="D14" s="321">
        <f>SUMPRODUCT((CZ3:CZ42=B14)*(DD3:DD42="D"))+SUMPRODUCT((DC3:DC42=B14)*(DE3:DE42="D"))</f>
        <v>2</v>
      </c>
      <c r="E14" s="321">
        <f>SUMPRODUCT((CZ3:CZ42=B14)*(DD3:DD42="L"))+SUMPRODUCT((DC3:DC42=B14)*(DE3:DE42="L"))</f>
        <v>1</v>
      </c>
      <c r="F14" s="321">
        <f>SUMIF(CZ3:CZ60,B14,DA3:DA60)+SUMIF(DC3:DC60,B14,DB3:DB60)</f>
        <v>3</v>
      </c>
      <c r="G14" s="321">
        <f>SUMIF(DC3:DC60,B14,DA3:DA60)+SUMIF(CZ3:CZ60,B14,DB3:DB60)</f>
        <v>6</v>
      </c>
      <c r="H14" s="321">
        <f t="shared" si="2706"/>
        <v>997</v>
      </c>
      <c r="I14" s="321">
        <f t="shared" si="2707"/>
        <v>2</v>
      </c>
      <c r="J14" s="321">
        <v>40</v>
      </c>
      <c r="K14" s="321">
        <f>IF(COUNTIF(I11:I15,4)&lt;&gt;4,RANK(I14,I11:I15),I54)</f>
        <v>3</v>
      </c>
      <c r="L14" s="321"/>
      <c r="M14" s="321">
        <f>SUMPRODUCT((K11:K14=K14)*(J11:J14&lt;J14))+K14</f>
        <v>3</v>
      </c>
      <c r="N14" s="321" t="str">
        <f>INDEX(B11:B15,MATCH(4,M11:M15,0),0)</f>
        <v>Albania</v>
      </c>
      <c r="O14" s="321">
        <f>INDEX(K11:K15,MATCH(N14,B11:B15,0),0)</f>
        <v>4</v>
      </c>
      <c r="P14" s="321" t="str">
        <f>IF(AND(P13&lt;&gt;"",O14=1),N14,"")</f>
        <v/>
      </c>
      <c r="Q14" s="321" t="str">
        <f>IF(AND(Q13&lt;&gt;"",O15=2),N15,"")</f>
        <v/>
      </c>
      <c r="R14" s="321"/>
      <c r="S14" s="321"/>
      <c r="T14" s="321"/>
      <c r="U14" s="321" t="str">
        <f t="shared" si="3051"/>
        <v/>
      </c>
      <c r="V14" s="321">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21">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21">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21">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21">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21">
        <f>Y14-Z14+1000</f>
        <v>1000</v>
      </c>
      <c r="AB14" s="321" t="str">
        <f t="shared" si="2708"/>
        <v/>
      </c>
      <c r="AC14" s="321" t="str">
        <f>IF(U14&lt;&gt;"",VLOOKUP(U14,B4:H40,7,FALSE),"")</f>
        <v/>
      </c>
      <c r="AD14" s="321" t="str">
        <f>IF(U14&lt;&gt;"",VLOOKUP(U14,B4:H40,5,FALSE),"")</f>
        <v/>
      </c>
      <c r="AE14" s="321" t="str">
        <f>IF(U14&lt;&gt;"",VLOOKUP(U14,B4:J40,9,FALSE),"")</f>
        <v/>
      </c>
      <c r="AF14" s="321" t="str">
        <f t="shared" si="2709"/>
        <v/>
      </c>
      <c r="AG14" s="321" t="str">
        <f>IF(U14&lt;&gt;"",RANK(AF14,AF11:AF15),"")</f>
        <v/>
      </c>
      <c r="AH14" s="321" t="str">
        <f>IF(U14&lt;&gt;"",SUMPRODUCT((AF11:AF15=AF14)*(AA11:AA15&gt;AA14)),"")</f>
        <v/>
      </c>
      <c r="AI14" s="321" t="str">
        <f>IF(U14&lt;&gt;"",SUMPRODUCT((AF11:AF15=AF14)*(AA11:AA15=AA14)*(Y11:Y15&gt;Y14)),"")</f>
        <v/>
      </c>
      <c r="AJ14" s="321" t="str">
        <f>IF(U14&lt;&gt;"",SUMPRODUCT((AF11:AF15=AF14)*(AA11:AA15=AA14)*(Y11:Y15=Y14)*(AC11:AC15&gt;AC14)),"")</f>
        <v/>
      </c>
      <c r="AK14" s="321" t="str">
        <f>IF(U14&lt;&gt;"",SUMPRODUCT((AF11:AF15=AF14)*(AA11:AA15=AA14)*(Y11:Y15=Y14)*(AC11:AC15=AC14)*(AD11:AD15&gt;AD14)),"")</f>
        <v/>
      </c>
      <c r="AL14" s="321" t="str">
        <f>IF(U14&lt;&gt;"",SUMPRODUCT((AF11:AF15=AF14)*(AA11:AA15=AA14)*(Y11:Y15=Y14)*(AC11:AC15=AC14)*(AD11:AD15=AD14)*(AE11:AE15&gt;AE14)),"")</f>
        <v/>
      </c>
      <c r="AM14" s="321" t="str">
        <f>IF(U14&lt;&gt;"",IF(AM54&lt;&gt;"",IF(T50=3,AM54,AM54+T50),SUM(AG14:AL14)),"")</f>
        <v/>
      </c>
      <c r="AN14" s="321" t="str">
        <f>IF(U14&lt;&gt;"",INDEX(U11:U15,MATCH(4,AM11:AM15,0),0),"")</f>
        <v/>
      </c>
      <c r="AO14" s="321" t="str">
        <f>IF(Q13&lt;&gt;"",Q13,"")</f>
        <v/>
      </c>
      <c r="AP14" s="321" t="str">
        <f>IF(AO14&lt;&gt;"",SUMPRODUCT((CZ3:CZ42=AO14)*(DC3:DC42=AO15)*(DD3:DD42="W"))+SUMPRODUCT((CZ3:CZ42=AO14)*(DC3:DC42=AO12)*(DD3:DD42="W"))+SUMPRODUCT((CZ3:CZ42=AO14)*(DC3:DC42=AO13)*(DD3:DD42="W"))+SUMPRODUCT((CZ3:CZ42=AO15)*(DC3:DC42=AO14)*(DE3:DE42="W"))+SUMPRODUCT((CZ3:CZ42=AO12)*(DC3:DC42=AO14)*(DE3:DE42="W"))+SUMPRODUCT((CZ3:CZ42=AO13)*(DC3:DC42=AO14)*(DE3:DE42="W")),"")</f>
        <v/>
      </c>
      <c r="AQ14" s="321" t="str">
        <f>IF(AO14&lt;&gt;"",SUMPRODUCT((CZ3:CZ42=AO14)*(DC3:DC42=AO15)*(DD3:DD42="D"))+SUMPRODUCT((CZ3:CZ42=AO14)*(DC3:DC42=AO12)*(DD3:DD42="D"))+SUMPRODUCT((CZ3:CZ42=AO14)*(DC3:DC42=AO13)*(DD3:DD42="D"))+SUMPRODUCT((CZ3:CZ42=AO15)*(DC3:DC42=AO14)*(DD3:DD42="D"))+SUMPRODUCT((CZ3:CZ42=AO12)*(DC3:DC42=AO14)*(DD3:DD42="D"))+SUMPRODUCT((CZ3:CZ42=AO13)*(DC3:DC42=AO14)*(DD3:DD42="D")),"")</f>
        <v/>
      </c>
      <c r="AR14" s="321" t="str">
        <f>IF(AO14&lt;&gt;"",SUMPRODUCT((CZ3:CZ42=AO14)*(DC3:DC42=AO15)*(DD3:DD42="L"))+SUMPRODUCT((CZ3:CZ42=AO14)*(DC3:DC42=AO12)*(DD3:DD42="L"))+SUMPRODUCT((CZ3:CZ42=AO14)*(DC3:DC42=AO13)*(DD3:DD42="L"))+SUMPRODUCT((CZ3:CZ42=AO15)*(DC3:DC42=AO14)*(DE3:DE42="L"))+SUMPRODUCT((CZ3:CZ42=AO12)*(DC3:DC42=AO14)*(DE3:DE42="L"))+SUMPRODUCT((CZ3:CZ42=AO13)*(DC3:DC42=AO14)*(DE3:DE42="L")),"")</f>
        <v/>
      </c>
      <c r="AS14" s="321">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21">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21">
        <f>AS14-AT14+1000</f>
        <v>1000</v>
      </c>
      <c r="AV14" s="321" t="str">
        <f t="shared" si="3052"/>
        <v/>
      </c>
      <c r="AW14" s="321" t="str">
        <f>IF(AO14&lt;&gt;"",VLOOKUP(AO14,B4:H40,7,FALSE),"")</f>
        <v/>
      </c>
      <c r="AX14" s="321" t="str">
        <f>IF(AO14&lt;&gt;"",VLOOKUP(AO14,B4:H40,5,FALSE),"")</f>
        <v/>
      </c>
      <c r="AY14" s="321" t="str">
        <f>IF(AO14&lt;&gt;"",VLOOKUP(AO14,B4:J40,9,FALSE),"")</f>
        <v/>
      </c>
      <c r="AZ14" s="321" t="str">
        <f t="shared" si="3053"/>
        <v/>
      </c>
      <c r="BA14" s="321" t="str">
        <f>IF(AO14&lt;&gt;"",RANK(AZ14,AZ11:AZ15),"")</f>
        <v/>
      </c>
      <c r="BB14" s="321" t="str">
        <f>IF(AO14&lt;&gt;"",SUMPRODUCT((AZ11:AZ15=AZ14)*(AU11:AU15&gt;AU14)),"")</f>
        <v/>
      </c>
      <c r="BC14" s="321" t="str">
        <f>IF(AO14&lt;&gt;"",SUMPRODUCT((AZ11:AZ15=AZ14)*(AU11:AU15=AU14)*(AS11:AS15&gt;AS14)),"")</f>
        <v/>
      </c>
      <c r="BD14" s="321" t="str">
        <f>IF(AO14&lt;&gt;"",SUMPRODUCT((AZ11:AZ15=AZ14)*(AU11:AU15=AU14)*(AS11:AS15=AS14)*(AW11:AW15&gt;AW14)),"")</f>
        <v/>
      </c>
      <c r="BE14" s="321" t="str">
        <f>IF(AO14&lt;&gt;"",SUMPRODUCT((AZ11:AZ15=AZ14)*(AU11:AU15=AU14)*(AS11:AS15=AS14)*(AW11:AW15=AW14)*(AX11:AX15&gt;AX14)),"")</f>
        <v/>
      </c>
      <c r="BF14" s="321" t="str">
        <f>IF(AO14&lt;&gt;"",SUMPRODUCT((AZ11:AZ15=AZ14)*(AU11:AU15=AU14)*(AS11:AS15=AS14)*(AW11:AW15=AW14)*(AX11:AX15=AX14)*(AY11:AY15&gt;AY14)),"")</f>
        <v/>
      </c>
      <c r="BG14" s="321" t="str">
        <f>IF(AO14&lt;&gt;"",IF(BG54&lt;&gt;"",IF(AN50=3,BG54,BG54+AN50),SUM(BA14:BF14)+1),"")</f>
        <v/>
      </c>
      <c r="BH14" s="321" t="str">
        <f>IF(AO14&lt;&gt;"",INDEX(AO12:AO15,MATCH(4,BG12:BG15,0),0),"")</f>
        <v/>
      </c>
      <c r="BI14" s="321" t="str">
        <f>IF(R12&lt;&gt;"",R12,"")</f>
        <v/>
      </c>
      <c r="BJ14" s="321">
        <f>SUMPRODUCT((CZ3:CZ42=BI14)*(DC3:DC42=BI15)*(DD3:DD42="W"))+SUMPRODUCT((CZ3:CZ42=BI14)*(DC3:DC42=BI16)*(DD3:DD42="W"))+SUMPRODUCT((CZ3:CZ42=BI14)*(DC3:DC42=BI13)*(DD3:DD42="W"))+SUMPRODUCT((CZ3:CZ42=BI15)*(DC3:DC42=BI14)*(DE3:DE42="W"))+SUMPRODUCT((CZ3:CZ42=BI16)*(DC3:DC42=BI14)*(DE3:DE42="W"))+SUMPRODUCT((CZ3:CZ42=BI13)*(DC3:DC42=BI14)*(DE3:DE42="W"))</f>
        <v>0</v>
      </c>
      <c r="BK14" s="321">
        <f>SUMPRODUCT((CZ3:CZ42=BI14)*(DC3:DC42=BI15)*(DD3:DD42="D"))+SUMPRODUCT((CZ3:CZ42=BI14)*(DC3:DC42=BI16)*(DD3:DD42="D"))+SUMPRODUCT((CZ3:CZ42=BI14)*(DC3:DC42=BI13)*(DD3:DD42="D"))+SUMPRODUCT((CZ3:CZ42=BI15)*(DC3:DC42=BI14)*(DD3:DD42="D"))+SUMPRODUCT((CZ3:CZ42=BI16)*(DC3:DC42=BI14)*(DD3:DD42="D"))+SUMPRODUCT((CZ3:CZ42=BI13)*(DC3:DC42=BI14)*(DD3:DD42="D"))</f>
        <v>0</v>
      </c>
      <c r="BL14" s="321">
        <f>SUMPRODUCT((CZ3:CZ42=BI14)*(DC3:DC42=BI15)*(DD3:DD42="L"))+SUMPRODUCT((CZ3:CZ42=BI14)*(DC3:DC42=BI16)*(DD3:DD42="L"))+SUMPRODUCT((CZ3:CZ42=BI14)*(DC3:DC42=BI13)*(DD3:DD42="L"))+SUMPRODUCT((CZ3:CZ42=BI15)*(DC3:DC42=BI14)*(DE3:DE42="L"))+SUMPRODUCT((CZ3:CZ42=BI16)*(DC3:DC42=BI14)*(DE3:DE42="L"))+SUMPRODUCT((CZ3:CZ42=BI13)*(DC3:DC42=BI14)*(DE3:DE42="L"))</f>
        <v>0</v>
      </c>
      <c r="BM14" s="321">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21">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21">
        <f>BM14-BN14+1000</f>
        <v>1000</v>
      </c>
      <c r="BP14" s="321" t="str">
        <f t="shared" si="3539"/>
        <v/>
      </c>
      <c r="BQ14" s="321" t="str">
        <f>IF(BI14&lt;&gt;"",VLOOKUP(BI14,B4:H40,7,FALSE),"")</f>
        <v/>
      </c>
      <c r="BR14" s="321" t="str">
        <f>IF(BI14&lt;&gt;"",VLOOKUP(BI14,B4:H40,5,FALSE),"")</f>
        <v/>
      </c>
      <c r="BS14" s="321" t="str">
        <f>IF(BI14&lt;&gt;"",VLOOKUP(BI14,B4:J40,9,FALSE),"")</f>
        <v/>
      </c>
      <c r="BT14" s="321" t="str">
        <f t="shared" si="3540"/>
        <v/>
      </c>
      <c r="BU14" s="321" t="str">
        <f>IF(BI14&lt;&gt;"",RANK(BT14,BT11:BT15),"")</f>
        <v/>
      </c>
      <c r="BV14" s="321" t="str">
        <f>IF(BI14&lt;&gt;"",SUMPRODUCT((BT11:BT15=BT14)*(BO11:BO15&gt;BO14)),"")</f>
        <v/>
      </c>
      <c r="BW14" s="321" t="str">
        <f>IF(BI14&lt;&gt;"",SUMPRODUCT((BT11:BT15=BT14)*(BO11:BO15=BO14)*(BM11:BM15&gt;BM14)),"")</f>
        <v/>
      </c>
      <c r="BX14" s="321" t="str">
        <f>IF(BI14&lt;&gt;"",SUMPRODUCT((BT11:BT15=BT14)*(BO11:BO15=BO14)*(BM11:BM15=BM14)*(BQ11:BQ15&gt;BQ14)),"")</f>
        <v/>
      </c>
      <c r="BY14" s="321" t="str">
        <f>IF(BI14&lt;&gt;"",SUMPRODUCT((BT11:BT15=BT14)*(BO11:BO15=BO14)*(BM11:BM15=BM14)*(BQ11:BQ15=BQ14)*(BR11:BR15&gt;BR14)),"")</f>
        <v/>
      </c>
      <c r="BZ14" s="321" t="str">
        <f>IF(BI14&lt;&gt;"",SUMPRODUCT((BT11:BT15=BT14)*(BO11:BO15=BO14)*(BM11:BM15=BM14)*(BQ11:BQ15=BQ14)*(BR11:BR15=BR14)*(BS11:BS15&gt;BS14)),"")</f>
        <v/>
      </c>
      <c r="CA14" s="321" t="str">
        <f>IF(BI14&lt;&gt;"",SUM(BU14:BZ14)+2,"")</f>
        <v/>
      </c>
      <c r="CB14" s="321" t="str">
        <f>IF(BI14&lt;&gt;"",INDEX(BI13:BI15,MATCH(4,CA13:CA15,0),0),"")</f>
        <v/>
      </c>
      <c r="CC14" s="321" t="str">
        <f>IF(S11&lt;&gt;"",S11,"")</f>
        <v/>
      </c>
      <c r="CD14" s="321">
        <f>SUMPRODUCT((CZ3:CZ42=CC14)*(DC3:DC42=CC15)*(DD3:DD42="W"))+SUMPRODUCT((CZ3:CZ42=CC14)*(DC3:DC42=CC16)*(DD3:DD42="W"))+SUMPRODUCT((CZ3:CZ42=CC14)*(DC3:DC42=CC17)*(DD3:DD42="W"))+SUMPRODUCT((CZ3:CZ42=CC15)*(DC3:DC42=CC14)*(DE3:DE42="W"))+SUMPRODUCT((CZ3:CZ42=CC16)*(DC3:DC42=CC14)*(DE3:DE42="W"))+SUMPRODUCT((CZ3:CZ42=CC17)*(DC3:DC42=CC14)*(DE3:DE42="W"))</f>
        <v>0</v>
      </c>
      <c r="CE14" s="321">
        <f>SUMPRODUCT((CZ3:CZ42=CC14)*(DC3:DC42=CC15)*(DD3:DD42="D"))+SUMPRODUCT((CZ3:CZ42=CC14)*(DC3:DC42=CC16)*(DD3:DD42="D"))+SUMPRODUCT((CZ3:CZ42=CC14)*(DC3:DC42=CC17)*(DD3:DD42="D"))+SUMPRODUCT((CZ3:CZ42=CC15)*(DC3:DC42=CC14)*(DD3:DD42="D"))+SUMPRODUCT((CZ3:CZ42=CC16)*(DC3:DC42=CC14)*(DD3:DD42="D"))+SUMPRODUCT((CZ3:CZ42=CC17)*(DC3:DC42=CC14)*(DD3:DD42="D"))</f>
        <v>0</v>
      </c>
      <c r="CF14" s="321">
        <f>SUMPRODUCT((CZ3:CZ42=CC14)*(DC3:DC42=CC15)*(DD3:DD42="L"))+SUMPRODUCT((CZ3:CZ42=CC14)*(DC3:DC42=CC16)*(DD3:DD42="L"))+SUMPRODUCT((CZ3:CZ42=CC14)*(DC3:DC42=CC17)*(DD3:DD42="L"))+SUMPRODUCT((CZ3:CZ42=CC15)*(DC3:DC42=CC14)*(DE3:DE42="L"))+SUMPRODUCT((CZ3:CZ42=CC16)*(DC3:DC42=CC14)*(DE3:DE42="L"))+SUMPRODUCT((CZ3:CZ42=CC17)*(DC3:DC42=CC14)*(DE3:DE42="L"))</f>
        <v>0</v>
      </c>
      <c r="CG14" s="321">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21">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21">
        <f>CG14-CH14+1000</f>
        <v>1000</v>
      </c>
      <c r="CJ14" s="321" t="str">
        <f t="shared" ref="CJ14" si="4178">IF(CC14&lt;&gt;"",CD14*3+CE14*1,"")</f>
        <v/>
      </c>
      <c r="CK14" s="321" t="str">
        <f>IF(CC14&lt;&gt;"",VLOOKUP(CC14,B4:H40,7,FALSE),"")</f>
        <v/>
      </c>
      <c r="CL14" s="321" t="str">
        <f>IF(CC14&lt;&gt;"",VLOOKUP(CC14,B4:H40,5,FALSE),"")</f>
        <v/>
      </c>
      <c r="CM14" s="321" t="str">
        <f>IF(CC14&lt;&gt;"",VLOOKUP(CC14,B4:J40,9,FALSE),"")</f>
        <v/>
      </c>
      <c r="CN14" s="321" t="str">
        <f t="shared" ref="CN14" si="4179">CJ14</f>
        <v/>
      </c>
      <c r="CO14" s="321" t="str">
        <f>IF(CC14&lt;&gt;"",RANK(CN14,CN11:CN15),"")</f>
        <v/>
      </c>
      <c r="CP14" s="321" t="str">
        <f>IF(CC14&lt;&gt;"",SUMPRODUCT((CN11:CN15=CN14)*(CI11:CI15&gt;CI14)),"")</f>
        <v/>
      </c>
      <c r="CQ14" s="321" t="str">
        <f>IF(CC14&lt;&gt;"",SUMPRODUCT((CN11:CN15=CN14)*(CI11:CI15=CI14)*(CG11:CG15&gt;CG14)),"")</f>
        <v/>
      </c>
      <c r="CR14" s="321" t="str">
        <f>IF(CC14&lt;&gt;"",SUMPRODUCT((CN11:CN15=CN14)*(CI11:CI15=CI14)*(CG11:CG15=CG14)*(CK11:CK15&gt;CK14)),"")</f>
        <v/>
      </c>
      <c r="CS14" s="321" t="str">
        <f>IF(CC14&lt;&gt;"",SUMPRODUCT((CN11:CN15=CN14)*(CI11:CI15=CI14)*(CG11:CG15=CG14)*(CK11:CK15=CK14)*(CL11:CL15&gt;CL14)),"")</f>
        <v/>
      </c>
      <c r="CT14" s="321" t="str">
        <f>IF(CC14&lt;&gt;"",SUMPRODUCT((CN11:CN15=CN14)*(CI11:CI15=CI14)*(CG11:CG15=CG14)*(CK11:CK15=CK14)*(CL11:CL15=CL14)*(CM11:CM15&gt;CM14)),"")</f>
        <v/>
      </c>
      <c r="CU14" s="321" t="str">
        <f>IF(CC14&lt;&gt;"",SUM(CO14:CT14)+3,"")</f>
        <v/>
      </c>
      <c r="CV14" s="321" t="str">
        <f>IF(CC14&lt;&gt;"",IF(CU14=4,CC14,CC15),"")</f>
        <v/>
      </c>
      <c r="CW14" s="321" t="str">
        <f>IF(CV14&lt;&gt;"",CV14,IF(CB14&lt;&gt;"",CB14,IF(BH14&lt;&gt;"",BH14,IF(AN14&lt;&gt;"",AN14,N14))))</f>
        <v>Albania</v>
      </c>
      <c r="CX14" s="321">
        <v>4</v>
      </c>
      <c r="CY14" s="321">
        <v>12</v>
      </c>
      <c r="CZ14" s="321" t="str">
        <f>Matches!G19</f>
        <v>Portugal</v>
      </c>
      <c r="DA14" s="321">
        <f>IF(AND(Matches!H19&lt;&gt;"",Matches!I19&lt;&gt;""),Matches!H19,0)</f>
        <v>2</v>
      </c>
      <c r="DB14" s="321">
        <f>IF(AND(Matches!I19&lt;&gt;"",Matches!H19&lt;&gt;""),Matches!I19,0)</f>
        <v>1</v>
      </c>
      <c r="DC14" s="321" t="str">
        <f>Matches!J19</f>
        <v>Czechia</v>
      </c>
      <c r="DD14" s="321" t="str">
        <f>IF(AND(Matches!H19&lt;&gt;"",Matches!I19&lt;&gt;""),IF(DA14&gt;DB14,"W",IF(DA14=DB14,"D","L")),"")</f>
        <v>W</v>
      </c>
      <c r="DE14" s="321" t="str">
        <f t="shared" si="162"/>
        <v>L</v>
      </c>
      <c r="DF14" s="321"/>
      <c r="DG14" s="321"/>
      <c r="DH14" s="326" t="s">
        <v>15</v>
      </c>
      <c r="DI14" s="327" t="s">
        <v>3</v>
      </c>
      <c r="DJ14" s="327" t="s">
        <v>4</v>
      </c>
      <c r="DK14" s="327" t="s">
        <v>94</v>
      </c>
      <c r="DL14" s="326" t="s">
        <v>15</v>
      </c>
      <c r="DM14" s="326" t="s">
        <v>94</v>
      </c>
      <c r="DN14" s="326" t="s">
        <v>3</v>
      </c>
      <c r="DO14" s="326" t="s">
        <v>4</v>
      </c>
      <c r="DP14" s="327"/>
      <c r="DQ14" s="328">
        <f>IFERROR(MATCH(DQ12,DH14:DK14,0),0)</f>
        <v>0</v>
      </c>
      <c r="DR14" s="328">
        <f>IFERROR(MATCH(DR12,DH14:DK14,0),0)</f>
        <v>0</v>
      </c>
      <c r="DS14" s="328">
        <f>IFERROR(MATCH(DS12,DH14:DK14,0),0)</f>
        <v>4</v>
      </c>
      <c r="DT14" s="328">
        <f>IFERROR(MATCH(DT12,DH14:DK14,0),0)</f>
        <v>3</v>
      </c>
      <c r="DU14" s="328">
        <f t="shared" si="3541"/>
        <v>7</v>
      </c>
      <c r="DV14" s="327"/>
      <c r="DW14" s="327" t="str">
        <f>INDEX(DH3:DH8,MATCH(2,DU3:DU8,0),0)</f>
        <v>Georgia</v>
      </c>
      <c r="DX14" s="327"/>
      <c r="DY14" s="321">
        <f ca="1">VLOOKUP(DZ14,HU11:HV15,2,FALSE)</f>
        <v>3</v>
      </c>
      <c r="DZ14" s="321" t="str">
        <f t="shared" si="3054"/>
        <v>Croatia</v>
      </c>
      <c r="EA14" s="321">
        <f ca="1">SUMPRODUCT((HX3:HX42=DZ14)*(IB3:IB42="W"))+SUMPRODUCT((IA3:IA42=DZ14)*(IC3:IC42="W"))</f>
        <v>1</v>
      </c>
      <c r="EB14" s="321">
        <f ca="1">SUMPRODUCT((HX3:HX42=DZ14)*(IB3:IB42="D"))+SUMPRODUCT((IA3:IA42=DZ14)*(IC3:IC42="D"))</f>
        <v>1</v>
      </c>
      <c r="EC14" s="321">
        <f ca="1">SUMPRODUCT((HX3:HX42=DZ14)*(IB3:IB42="L"))+SUMPRODUCT((IA3:IA42=DZ14)*(IC3:IC42="L"))</f>
        <v>1</v>
      </c>
      <c r="ED14" s="321">
        <f ca="1">SUMIF(HX3:HX60,DZ14,HY3:HY60)+SUMIF(IA3:IA60,DZ14,HZ3:HZ60)</f>
        <v>4</v>
      </c>
      <c r="EE14" s="321">
        <f ca="1">SUMIF(IA3:IA60,DZ14,HY3:HY60)+SUMIF(HX3:HX60,DZ14,HZ3:HZ60)</f>
        <v>3</v>
      </c>
      <c r="EF14" s="321">
        <f t="shared" ca="1" si="2710"/>
        <v>1001</v>
      </c>
      <c r="EG14" s="321">
        <f t="shared" ca="1" si="2711"/>
        <v>4</v>
      </c>
      <c r="EH14" s="321">
        <f t="shared" si="609"/>
        <v>40</v>
      </c>
      <c r="EI14" s="321">
        <f ca="1">IF(COUNTIF(EG11:EG15,4)&lt;&gt;4,RANK(EG14,EG11:EG15),EG54)</f>
        <v>3</v>
      </c>
      <c r="EJ14" s="321"/>
      <c r="EK14" s="321">
        <f ca="1">SUMPRODUCT((EI11:EI14=EI14)*(EH11:EH14&lt;EH14))+EI14</f>
        <v>3</v>
      </c>
      <c r="EL14" s="321" t="str">
        <f ca="1">INDEX(DZ11:DZ15,MATCH(4,EK11:EK15,0),0)</f>
        <v>Albania</v>
      </c>
      <c r="EM14" s="321">
        <f ca="1">INDEX(EI11:EI15,MATCH(EL14,DZ11:DZ15,0),0)</f>
        <v>4</v>
      </c>
      <c r="EN14" s="321" t="str">
        <f ca="1">IF(AND(EN13&lt;&gt;"",EM14=1),EL14,"")</f>
        <v/>
      </c>
      <c r="EO14" s="321" t="str">
        <f ca="1">IF(AND(EO13&lt;&gt;"",EM15=2),EL15,"")</f>
        <v/>
      </c>
      <c r="EP14" s="321"/>
      <c r="EQ14" s="321"/>
      <c r="ER14" s="321"/>
      <c r="ES14" s="321" t="str">
        <f t="shared" ca="1" si="3055"/>
        <v/>
      </c>
      <c r="ET14" s="321">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21">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21">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21">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21">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21">
        <f ca="1">EW14-EX14+1000</f>
        <v>1000</v>
      </c>
      <c r="EZ14" s="321" t="str">
        <f t="shared" ca="1" si="2712"/>
        <v/>
      </c>
      <c r="FA14" s="321" t="str">
        <f ca="1">IF(ES14&lt;&gt;"",VLOOKUP(ES14,DZ4:EF40,7,FALSE),"")</f>
        <v/>
      </c>
      <c r="FB14" s="321" t="str">
        <f ca="1">IF(ES14&lt;&gt;"",VLOOKUP(ES14,DZ4:EF40,5,FALSE),"")</f>
        <v/>
      </c>
      <c r="FC14" s="321" t="str">
        <f ca="1">IF(ES14&lt;&gt;"",VLOOKUP(ES14,DZ4:EH40,9,FALSE),"")</f>
        <v/>
      </c>
      <c r="FD14" s="321" t="str">
        <f t="shared" ca="1" si="2713"/>
        <v/>
      </c>
      <c r="FE14" s="321" t="str">
        <f ca="1">IF(ES14&lt;&gt;"",RANK(FD14,FD11:FD15),"")</f>
        <v/>
      </c>
      <c r="FF14" s="321" t="str">
        <f ca="1">IF(ES14&lt;&gt;"",SUMPRODUCT((FD11:FD15=FD14)*(EY11:EY15&gt;EY14)),"")</f>
        <v/>
      </c>
      <c r="FG14" s="321" t="str">
        <f ca="1">IF(ES14&lt;&gt;"",SUMPRODUCT((FD11:FD15=FD14)*(EY11:EY15=EY14)*(EW11:EW15&gt;EW14)),"")</f>
        <v/>
      </c>
      <c r="FH14" s="321" t="str">
        <f ca="1">IF(ES14&lt;&gt;"",SUMPRODUCT((FD11:FD15=FD14)*(EY11:EY15=EY14)*(EW11:EW15=EW14)*(FA11:FA15&gt;FA14)),"")</f>
        <v/>
      </c>
      <c r="FI14" s="321" t="str">
        <f ca="1">IF(ES14&lt;&gt;"",SUMPRODUCT((FD11:FD15=FD14)*(EY11:EY15=EY14)*(EW11:EW15=EW14)*(FA11:FA15=FA14)*(FB11:FB15&gt;FB14)),"")</f>
        <v/>
      </c>
      <c r="FJ14" s="321" t="str">
        <f ca="1">IF(ES14&lt;&gt;"",SUMPRODUCT((FD11:FD15=FD14)*(EY11:EY15=EY14)*(EW11:EW15=EW14)*(FA11:FA15=FA14)*(FB11:FB15=FB14)*(FC11:FC15&gt;FC14)),"")</f>
        <v/>
      </c>
      <c r="FK14" s="321" t="str">
        <f ca="1">IF(ES14&lt;&gt;"",IF(FK54&lt;&gt;"",IF(ER50=3,FK54,FK54+ER50),SUM(FE14:FJ14)),"")</f>
        <v/>
      </c>
      <c r="FL14" s="321" t="str">
        <f ca="1">IF(ES14&lt;&gt;"",INDEX(ES11:ES15,MATCH(4,FK11:FK15,0),0),"")</f>
        <v/>
      </c>
      <c r="FM14" s="321" t="str">
        <f ca="1">IF(EO13&lt;&gt;"",EO13,"")</f>
        <v/>
      </c>
      <c r="FN14" s="321" t="str">
        <f ca="1">IF(FM14&lt;&gt;"",SUMPRODUCT((HX3:HX42=FM14)*(IA3:IA42=FM15)*(IB3:IB42="W"))+SUMPRODUCT((HX3:HX42=FM14)*(IA3:IA42=FM12)*(IB3:IB42="W"))+SUMPRODUCT((HX3:HX42=FM14)*(IA3:IA42=FM13)*(IB3:IB42="W"))+SUMPRODUCT((HX3:HX42=FM15)*(IA3:IA42=FM14)*(IC3:IC42="W"))+SUMPRODUCT((HX3:HX42=FM12)*(IA3:IA42=FM14)*(IC3:IC42="W"))+SUMPRODUCT((HX3:HX42=FM13)*(IA3:IA42=FM14)*(IC3:IC42="W")),"")</f>
        <v/>
      </c>
      <c r="FO14" s="321" t="str">
        <f ca="1">IF(FM14&lt;&gt;"",SUMPRODUCT((HX3:HX42=FM14)*(IA3:IA42=FM15)*(IB3:IB42="D"))+SUMPRODUCT((HX3:HX42=FM14)*(IA3:IA42=FM12)*(IB3:IB42="D"))+SUMPRODUCT((HX3:HX42=FM14)*(IA3:IA42=FM13)*(IB3:IB42="D"))+SUMPRODUCT((HX3:HX42=FM15)*(IA3:IA42=FM14)*(IB3:IB42="D"))+SUMPRODUCT((HX3:HX42=FM12)*(IA3:IA42=FM14)*(IB3:IB42="D"))+SUMPRODUCT((HX3:HX42=FM13)*(IA3:IA42=FM14)*(IB3:IB42="D")),"")</f>
        <v/>
      </c>
      <c r="FP14" s="321" t="str">
        <f ca="1">IF(FM14&lt;&gt;"",SUMPRODUCT((HX3:HX42=FM14)*(IA3:IA42=FM15)*(IB3:IB42="L"))+SUMPRODUCT((HX3:HX42=FM14)*(IA3:IA42=FM12)*(IB3:IB42="L"))+SUMPRODUCT((HX3:HX42=FM14)*(IA3:IA42=FM13)*(IB3:IB42="L"))+SUMPRODUCT((HX3:HX42=FM15)*(IA3:IA42=FM14)*(IC3:IC42="L"))+SUMPRODUCT((HX3:HX42=FM12)*(IA3:IA42=FM14)*(IC3:IC42="L"))+SUMPRODUCT((HX3:HX42=FM13)*(IA3:IA42=FM14)*(IC3:IC42="L")),"")</f>
        <v/>
      </c>
      <c r="FQ14" s="321">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21">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21">
        <f ca="1">FQ14-FR14+1000</f>
        <v>1000</v>
      </c>
      <c r="FT14" s="321" t="str">
        <f t="shared" ca="1" si="3056"/>
        <v/>
      </c>
      <c r="FU14" s="321" t="str">
        <f ca="1">IF(FM14&lt;&gt;"",VLOOKUP(FM14,DZ4:EF40,7,FALSE),"")</f>
        <v/>
      </c>
      <c r="FV14" s="321" t="str">
        <f ca="1">IF(FM14&lt;&gt;"",VLOOKUP(FM14,DZ4:EF40,5,FALSE),"")</f>
        <v/>
      </c>
      <c r="FW14" s="321" t="str">
        <f ca="1">IF(FM14&lt;&gt;"",VLOOKUP(FM14,DZ4:EH40,9,FALSE),"")</f>
        <v/>
      </c>
      <c r="FX14" s="321" t="str">
        <f t="shared" ca="1" si="3057"/>
        <v/>
      </c>
      <c r="FY14" s="321" t="str">
        <f ca="1">IF(FM14&lt;&gt;"",RANK(FX14,FX11:FX15),"")</f>
        <v/>
      </c>
      <c r="FZ14" s="321" t="str">
        <f ca="1">IF(FM14&lt;&gt;"",SUMPRODUCT((FX11:FX15=FX14)*(FS11:FS15&gt;FS14)),"")</f>
        <v/>
      </c>
      <c r="GA14" s="321" t="str">
        <f ca="1">IF(FM14&lt;&gt;"",SUMPRODUCT((FX11:FX15=FX14)*(FS11:FS15=FS14)*(FQ11:FQ15&gt;FQ14)),"")</f>
        <v/>
      </c>
      <c r="GB14" s="321" t="str">
        <f ca="1">IF(FM14&lt;&gt;"",SUMPRODUCT((FX11:FX15=FX14)*(FS11:FS15=FS14)*(FQ11:FQ15=FQ14)*(FU11:FU15&gt;FU14)),"")</f>
        <v/>
      </c>
      <c r="GC14" s="321" t="str">
        <f ca="1">IF(FM14&lt;&gt;"",SUMPRODUCT((FX11:FX15=FX14)*(FS11:FS15=FS14)*(FQ11:FQ15=FQ14)*(FU11:FU15=FU14)*(FV11:FV15&gt;FV14)),"")</f>
        <v/>
      </c>
      <c r="GD14" s="321" t="str">
        <f ca="1">IF(FM14&lt;&gt;"",SUMPRODUCT((FX11:FX15=FX14)*(FS11:FS15=FS14)*(FQ11:FQ15=FQ14)*(FU11:FU15=FU14)*(FV11:FV15=FV14)*(FW11:FW15&gt;FW14)),"")</f>
        <v/>
      </c>
      <c r="GE14" s="321" t="str">
        <f ca="1">IF(FM14&lt;&gt;"",IF(GE54&lt;&gt;"",IF(FL50=3,GE54,GE54+FL50),SUM(FY14:GD14)+1),"")</f>
        <v/>
      </c>
      <c r="GF14" s="321" t="str">
        <f ca="1">IF(FM14&lt;&gt;"",INDEX(FM12:FM15,MATCH(4,GE12:GE15,0),0),"")</f>
        <v/>
      </c>
      <c r="GG14" s="321" t="str">
        <f ca="1">IF(EP12&lt;&gt;"",EP12,"")</f>
        <v/>
      </c>
      <c r="GH14" s="321">
        <f ca="1">SUMPRODUCT((HX3:HX42=GG14)*(IA3:IA42=GG15)*(IB3:IB42="W"))+SUMPRODUCT((HX3:HX42=GG14)*(IA3:IA42=GG16)*(IB3:IB42="W"))+SUMPRODUCT((HX3:HX42=GG14)*(IA3:IA42=GG13)*(IB3:IB42="W"))+SUMPRODUCT((HX3:HX42=GG15)*(IA3:IA42=GG14)*(IC3:IC42="W"))+SUMPRODUCT((HX3:HX42=GG16)*(IA3:IA42=GG14)*(IC3:IC42="W"))+SUMPRODUCT((HX3:HX42=GG13)*(IA3:IA42=GG14)*(IC3:IC42="W"))</f>
        <v>0</v>
      </c>
      <c r="GI14" s="321">
        <f ca="1">SUMPRODUCT((HX3:HX42=GG14)*(IA3:IA42=GG15)*(IB3:IB42="D"))+SUMPRODUCT((HX3:HX42=GG14)*(IA3:IA42=GG16)*(IB3:IB42="D"))+SUMPRODUCT((HX3:HX42=GG14)*(IA3:IA42=GG13)*(IB3:IB42="D"))+SUMPRODUCT((HX3:HX42=GG15)*(IA3:IA42=GG14)*(IB3:IB42="D"))+SUMPRODUCT((HX3:HX42=GG16)*(IA3:IA42=GG14)*(IB3:IB42="D"))+SUMPRODUCT((HX3:HX42=GG13)*(IA3:IA42=GG14)*(IB3:IB42="D"))</f>
        <v>0</v>
      </c>
      <c r="GJ14" s="321">
        <f ca="1">SUMPRODUCT((HX3:HX42=GG14)*(IA3:IA42=GG15)*(IB3:IB42="L"))+SUMPRODUCT((HX3:HX42=GG14)*(IA3:IA42=GG16)*(IB3:IB42="L"))+SUMPRODUCT((HX3:HX42=GG14)*(IA3:IA42=GG13)*(IB3:IB42="L"))+SUMPRODUCT((HX3:HX42=GG15)*(IA3:IA42=GG14)*(IC3:IC42="L"))+SUMPRODUCT((HX3:HX42=GG16)*(IA3:IA42=GG14)*(IC3:IC42="L"))+SUMPRODUCT((HX3:HX42=GG13)*(IA3:IA42=GG14)*(IC3:IC42="L"))</f>
        <v>0</v>
      </c>
      <c r="GK14" s="321">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21">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21">
        <f ca="1">GK14-GL14+1000</f>
        <v>1000</v>
      </c>
      <c r="GN14" s="321" t="str">
        <f t="shared" ca="1" si="3542"/>
        <v/>
      </c>
      <c r="GO14" s="321" t="str">
        <f ca="1">IF(GG14&lt;&gt;"",VLOOKUP(GG14,DZ4:EF40,7,FALSE),"")</f>
        <v/>
      </c>
      <c r="GP14" s="321" t="str">
        <f ca="1">IF(GG14&lt;&gt;"",VLOOKUP(GG14,DZ4:EF40,5,FALSE),"")</f>
        <v/>
      </c>
      <c r="GQ14" s="321" t="str">
        <f ca="1">IF(GG14&lt;&gt;"",VLOOKUP(GG14,DZ4:EH40,9,FALSE),"")</f>
        <v/>
      </c>
      <c r="GR14" s="321" t="str">
        <f t="shared" ca="1" si="3543"/>
        <v/>
      </c>
      <c r="GS14" s="321" t="str">
        <f ca="1">IF(GG14&lt;&gt;"",RANK(GR14,GR11:GR15),"")</f>
        <v/>
      </c>
      <c r="GT14" s="321" t="str">
        <f ca="1">IF(GG14&lt;&gt;"",SUMPRODUCT((GR11:GR15=GR14)*(GM11:GM15&gt;GM14)),"")</f>
        <v/>
      </c>
      <c r="GU14" s="321" t="str">
        <f ca="1">IF(GG14&lt;&gt;"",SUMPRODUCT((GR11:GR15=GR14)*(GM11:GM15=GM14)*(GK11:GK15&gt;GK14)),"")</f>
        <v/>
      </c>
      <c r="GV14" s="321" t="str">
        <f ca="1">IF(GG14&lt;&gt;"",SUMPRODUCT((GR11:GR15=GR14)*(GM11:GM15=GM14)*(GK11:GK15=GK14)*(GO11:GO15&gt;GO14)),"")</f>
        <v/>
      </c>
      <c r="GW14" s="321" t="str">
        <f ca="1">IF(GG14&lt;&gt;"",SUMPRODUCT((GR11:GR15=GR14)*(GM11:GM15=GM14)*(GK11:GK15=GK14)*(GO11:GO15=GO14)*(GP11:GP15&gt;GP14)),"")</f>
        <v/>
      </c>
      <c r="GX14" s="321" t="str">
        <f ca="1">IF(GG14&lt;&gt;"",SUMPRODUCT((GR11:GR15=GR14)*(GM11:GM15=GM14)*(GK11:GK15=GK14)*(GO11:GO15=GO14)*(GP11:GP15=GP14)*(GQ11:GQ15&gt;GQ14)),"")</f>
        <v/>
      </c>
      <c r="GY14" s="321" t="str">
        <f ca="1">IF(GG14&lt;&gt;"",SUM(GS14:GX14)+2,"")</f>
        <v/>
      </c>
      <c r="GZ14" s="321" t="str">
        <f ca="1">IF(GG14&lt;&gt;"",INDEX(GG13:GG15,MATCH(4,GY13:GY15,0),0),"")</f>
        <v/>
      </c>
      <c r="HA14" s="321" t="str">
        <f>IF(EQ11&lt;&gt;"",EQ11,"")</f>
        <v/>
      </c>
      <c r="HB14" s="321">
        <f ca="1">SUMPRODUCT((HX3:HX42=HA14)*(IA3:IA42=HA15)*(IB3:IB42="W"))+SUMPRODUCT((HX3:HX42=HA14)*(IA3:IA42=HA16)*(IB3:IB42="W"))+SUMPRODUCT((HX3:HX42=HA14)*(IA3:IA42=HA17)*(IB3:IB42="W"))+SUMPRODUCT((HX3:HX42=HA15)*(IA3:IA42=HA14)*(IC3:IC42="W"))+SUMPRODUCT((HX3:HX42=HA16)*(IA3:IA42=HA14)*(IC3:IC42="W"))+SUMPRODUCT((HX3:HX42=HA17)*(IA3:IA42=HA14)*(IC3:IC42="W"))</f>
        <v>0</v>
      </c>
      <c r="HC14" s="321">
        <f ca="1">SUMPRODUCT((HX3:HX42=HA14)*(IA3:IA42=HA15)*(IB3:IB42="D"))+SUMPRODUCT((HX3:HX42=HA14)*(IA3:IA42=HA16)*(IB3:IB42="D"))+SUMPRODUCT((HX3:HX42=HA14)*(IA3:IA42=HA17)*(IB3:IB42="D"))+SUMPRODUCT((HX3:HX42=HA15)*(IA3:IA42=HA14)*(IB3:IB42="D"))+SUMPRODUCT((HX3:HX42=HA16)*(IA3:IA42=HA14)*(IB3:IB42="D"))+SUMPRODUCT((HX3:HX42=HA17)*(IA3:IA42=HA14)*(IB3:IB42="D"))</f>
        <v>0</v>
      </c>
      <c r="HD14" s="321">
        <f ca="1">SUMPRODUCT((HX3:HX42=HA14)*(IA3:IA42=HA15)*(IB3:IB42="L"))+SUMPRODUCT((HX3:HX42=HA14)*(IA3:IA42=HA16)*(IB3:IB42="L"))+SUMPRODUCT((HX3:HX42=HA14)*(IA3:IA42=HA17)*(IB3:IB42="L"))+SUMPRODUCT((HX3:HX42=HA15)*(IA3:IA42=HA14)*(IC3:IC42="L"))+SUMPRODUCT((HX3:HX42=HA16)*(IA3:IA42=HA14)*(IC3:IC42="L"))+SUMPRODUCT((HX3:HX42=HA17)*(IA3:IA42=HA14)*(IC3:IC42="L"))</f>
        <v>0</v>
      </c>
      <c r="HE14" s="321">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21">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21">
        <f ca="1">HE14-HF14+1000</f>
        <v>1000</v>
      </c>
      <c r="HH14" s="321" t="str">
        <f t="shared" ref="HH14" si="4180">IF(HA14&lt;&gt;"",HB14*3+HC14*1,"")</f>
        <v/>
      </c>
      <c r="HI14" s="321" t="str">
        <f>IF(HA14&lt;&gt;"",VLOOKUP(HA14,DZ4:EF40,7,FALSE),"")</f>
        <v/>
      </c>
      <c r="HJ14" s="321" t="str">
        <f>IF(HA14&lt;&gt;"",VLOOKUP(HA14,DZ4:EF40,5,FALSE),"")</f>
        <v/>
      </c>
      <c r="HK14" s="321" t="str">
        <f>IF(HA14&lt;&gt;"",VLOOKUP(HA14,DZ4:EH40,9,FALSE),"")</f>
        <v/>
      </c>
      <c r="HL14" s="321" t="str">
        <f t="shared" ref="HL14" si="4181">HH14</f>
        <v/>
      </c>
      <c r="HM14" s="321" t="str">
        <f>IF(HA14&lt;&gt;"",RANK(HL14,HL11:HL15),"")</f>
        <v/>
      </c>
      <c r="HN14" s="321" t="str">
        <f>IF(HA14&lt;&gt;"",SUMPRODUCT((HL11:HL15=HL14)*(HG11:HG15&gt;HG14)),"")</f>
        <v/>
      </c>
      <c r="HO14" s="321" t="str">
        <f>IF(HA14&lt;&gt;"",SUMPRODUCT((HL11:HL15=HL14)*(HG11:HG15=HG14)*(HE11:HE15&gt;HE14)),"")</f>
        <v/>
      </c>
      <c r="HP14" s="321" t="str">
        <f>IF(HA14&lt;&gt;"",SUMPRODUCT((HL11:HL15=HL14)*(HG11:HG15=HG14)*(HE11:HE15=HE14)*(HI11:HI15&gt;HI14)),"")</f>
        <v/>
      </c>
      <c r="HQ14" s="321" t="str">
        <f>IF(HA14&lt;&gt;"",SUMPRODUCT((HL11:HL15=HL14)*(HG11:HG15=HG14)*(HE11:HE15=HE14)*(HI11:HI15=HI14)*(HJ11:HJ15&gt;HJ14)),"")</f>
        <v/>
      </c>
      <c r="HR14" s="321" t="str">
        <f>IF(HA14&lt;&gt;"",SUMPRODUCT((HL11:HL15=HL14)*(HG11:HG15=HG14)*(HE11:HE15=HE14)*(HI11:HI15=HI14)*(HJ11:HJ15=HJ14)*(HK11:HK15&gt;HK14)),"")</f>
        <v/>
      </c>
      <c r="HS14" s="321" t="str">
        <f>IF(HA14&lt;&gt;"",SUM(HM14:HR14)+3,"")</f>
        <v/>
      </c>
      <c r="HT14" s="321" t="str">
        <f>IF(HA14&lt;&gt;"",IF(HS14=4,HA14,HA15),"")</f>
        <v/>
      </c>
      <c r="HU14" s="321" t="str">
        <f ca="1">IF(HT14&lt;&gt;"",HT14,IF(GZ14&lt;&gt;"",GZ14,IF(GF14&lt;&gt;"",GF14,IF(FL14&lt;&gt;"",FL14,EL14))))</f>
        <v>Albania</v>
      </c>
      <c r="HV14" s="321">
        <v>4</v>
      </c>
      <c r="HW14" s="321">
        <v>12</v>
      </c>
      <c r="HX14" s="321" t="str">
        <f t="shared" si="164"/>
        <v>Portugal</v>
      </c>
      <c r="HY14" s="324">
        <f ca="1">IF(OFFSET('Player Game Board'!P21,0,HY1)&lt;&gt;"",OFFSET('Player Game Board'!P21,0,HY1),0)</f>
        <v>2</v>
      </c>
      <c r="HZ14" s="324">
        <f ca="1">IF(OFFSET('Player Game Board'!Q21,0,HY1)&lt;&gt;"",OFFSET('Player Game Board'!Q21,0,HY1),0)</f>
        <v>1</v>
      </c>
      <c r="IA14" s="321" t="str">
        <f t="shared" si="165"/>
        <v>Czechia</v>
      </c>
      <c r="IB14" s="321" t="str">
        <f ca="1">IF(AND(OFFSET('Player Game Board'!P21,0,HY1)&lt;&gt;"",OFFSET('Player Game Board'!Q21,0,HY1)&lt;&gt;""),IF(HY14&gt;HZ14,"W",IF(HY14=HZ14,"D","L")),"")</f>
        <v>W</v>
      </c>
      <c r="IC14" s="321" t="str">
        <f t="shared" ca="1" si="166"/>
        <v>L</v>
      </c>
      <c r="ID14" s="321"/>
      <c r="IE14" s="321"/>
      <c r="IF14" s="326" t="s">
        <v>15</v>
      </c>
      <c r="IG14" s="327" t="s">
        <v>3</v>
      </c>
      <c r="IH14" s="327" t="s">
        <v>4</v>
      </c>
      <c r="II14" s="327" t="s">
        <v>94</v>
      </c>
      <c r="IJ14" s="326" t="s">
        <v>15</v>
      </c>
      <c r="IK14" s="326" t="s">
        <v>94</v>
      </c>
      <c r="IL14" s="326" t="s">
        <v>3</v>
      </c>
      <c r="IM14" s="326" t="s">
        <v>4</v>
      </c>
      <c r="IN14" s="327"/>
      <c r="IO14" s="328">
        <f ca="1">IFERROR(MATCH(IO12,IF14:II14,0),0)</f>
        <v>2</v>
      </c>
      <c r="IP14" s="328">
        <f ca="1">IFERROR(MATCH(IP12,IF14:II14,0),0)</f>
        <v>0</v>
      </c>
      <c r="IQ14" s="328">
        <f ca="1">IFERROR(MATCH(IQ12,IF14:II14,0),0)</f>
        <v>1</v>
      </c>
      <c r="IR14" s="328">
        <f ca="1">IFERROR(MATCH(IR12,IF14:II14,0),0)</f>
        <v>3</v>
      </c>
      <c r="IS14" s="328">
        <f t="shared" ca="1" si="3544"/>
        <v>6</v>
      </c>
      <c r="IT14" s="327"/>
      <c r="IU14" s="327" t="str">
        <f ca="1">INDEX(IF3:IF8,MATCH(2,IS3:IS8,0),0)</f>
        <v>Czechia</v>
      </c>
      <c r="IV14" s="327"/>
      <c r="IW14" s="321">
        <f ca="1">VLOOKUP(IX14,MS11:MT15,2,FALSE)</f>
        <v>2</v>
      </c>
      <c r="IX14" s="321" t="str">
        <f t="shared" si="3058"/>
        <v>Croatia</v>
      </c>
      <c r="IY14" s="321">
        <f ca="1">SUMPRODUCT((MV3:MV42=IX14)*(MZ3:MZ42="W"))+SUMPRODUCT((MY3:MY42=IX14)*(NA3:NA42="W"))</f>
        <v>1</v>
      </c>
      <c r="IZ14" s="321">
        <f ca="1">SUMPRODUCT((MV3:MV42=IX14)*(MZ3:MZ42="D"))+SUMPRODUCT((MY3:MY42=IX14)*(NA3:NA42="D"))</f>
        <v>2</v>
      </c>
      <c r="JA14" s="321">
        <f ca="1">SUMPRODUCT((MV3:MV42=IX14)*(MZ3:MZ42="L"))+SUMPRODUCT((MY3:MY42=IX14)*(NA3:NA42="L"))</f>
        <v>0</v>
      </c>
      <c r="JB14" s="321">
        <f ca="1">SUMIF(MV3:MV60,IX14,MW3:MW60)+SUMIF(MY3:MY60,IX14,MX3:MX60)</f>
        <v>7</v>
      </c>
      <c r="JC14" s="321">
        <f ca="1">SUMIF(MY3:MY60,IX14,MW3:MW60)+SUMIF(MV3:MV60,IX14,MX3:MX60)</f>
        <v>4</v>
      </c>
      <c r="JD14" s="321">
        <f t="shared" ca="1" si="2714"/>
        <v>1003</v>
      </c>
      <c r="JE14" s="321">
        <f t="shared" ca="1" si="2715"/>
        <v>5</v>
      </c>
      <c r="JF14" s="321">
        <f t="shared" si="618"/>
        <v>40</v>
      </c>
      <c r="JG14" s="321">
        <f ca="1">IF(COUNTIF(JE11:JE15,4)&lt;&gt;4,RANK(JE14,JE11:JE15),JE54)</f>
        <v>1</v>
      </c>
      <c r="JH14" s="321"/>
      <c r="JI14" s="321">
        <f ca="1">SUMPRODUCT((JG11:JG14=JG14)*(JF11:JF14&lt;JF14))+JG14</f>
        <v>2</v>
      </c>
      <c r="JJ14" s="321" t="str">
        <f ca="1">INDEX(IX11:IX15,MATCH(4,JI11:JI15,0),0)</f>
        <v>Albania</v>
      </c>
      <c r="JK14" s="321">
        <f ca="1">INDEX(JG11:JG15,MATCH(JJ14,IX11:IX15,0),0)</f>
        <v>4</v>
      </c>
      <c r="JL14" s="321" t="str">
        <f ca="1">IF(AND(JL13&lt;&gt;"",JK14=1),JJ14,"")</f>
        <v/>
      </c>
      <c r="JM14" s="321" t="str">
        <f ca="1">IF(AND(JM13&lt;&gt;"",JK15=2),JJ15,"")</f>
        <v/>
      </c>
      <c r="JN14" s="321"/>
      <c r="JO14" s="321"/>
      <c r="JP14" s="321"/>
      <c r="JQ14" s="321" t="str">
        <f t="shared" ca="1" si="3059"/>
        <v/>
      </c>
      <c r="JR14" s="321">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21">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21">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21">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21">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21">
        <f ca="1">JU14-JV14+1000</f>
        <v>1000</v>
      </c>
      <c r="JX14" s="321" t="str">
        <f t="shared" ca="1" si="2716"/>
        <v/>
      </c>
      <c r="JY14" s="321" t="str">
        <f ca="1">IF(JQ14&lt;&gt;"",VLOOKUP(JQ14,IX4:JD40,7,FALSE),"")</f>
        <v/>
      </c>
      <c r="JZ14" s="321" t="str">
        <f ca="1">IF(JQ14&lt;&gt;"",VLOOKUP(JQ14,IX4:JD40,5,FALSE),"")</f>
        <v/>
      </c>
      <c r="KA14" s="321" t="str">
        <f ca="1">IF(JQ14&lt;&gt;"",VLOOKUP(JQ14,IX4:JF40,9,FALSE),"")</f>
        <v/>
      </c>
      <c r="KB14" s="321" t="str">
        <f t="shared" ca="1" si="2717"/>
        <v/>
      </c>
      <c r="KC14" s="321" t="str">
        <f ca="1">IF(JQ14&lt;&gt;"",RANK(KB14,KB11:KB15),"")</f>
        <v/>
      </c>
      <c r="KD14" s="321" t="str">
        <f ca="1">IF(JQ14&lt;&gt;"",SUMPRODUCT((KB11:KB15=KB14)*(JW11:JW15&gt;JW14)),"")</f>
        <v/>
      </c>
      <c r="KE14" s="321" t="str">
        <f ca="1">IF(JQ14&lt;&gt;"",SUMPRODUCT((KB11:KB15=KB14)*(JW11:JW15=JW14)*(JU11:JU15&gt;JU14)),"")</f>
        <v/>
      </c>
      <c r="KF14" s="321" t="str">
        <f ca="1">IF(JQ14&lt;&gt;"",SUMPRODUCT((KB11:KB15=KB14)*(JW11:JW15=JW14)*(JU11:JU15=JU14)*(JY11:JY15&gt;JY14)),"")</f>
        <v/>
      </c>
      <c r="KG14" s="321" t="str">
        <f ca="1">IF(JQ14&lt;&gt;"",SUMPRODUCT((KB11:KB15=KB14)*(JW11:JW15=JW14)*(JU11:JU15=JU14)*(JY11:JY15=JY14)*(JZ11:JZ15&gt;JZ14)),"")</f>
        <v/>
      </c>
      <c r="KH14" s="321" t="str">
        <f ca="1">IF(JQ14&lt;&gt;"",SUMPRODUCT((KB11:KB15=KB14)*(JW11:JW15=JW14)*(JU11:JU15=JU14)*(JY11:JY15=JY14)*(JZ11:JZ15=JZ14)*(KA11:KA15&gt;KA14)),"")</f>
        <v/>
      </c>
      <c r="KI14" s="321" t="str">
        <f ca="1">IF(JQ14&lt;&gt;"",IF(KI54&lt;&gt;"",IF(JP50=3,KI54,KI54+JP50),SUM(KC14:KH14)),"")</f>
        <v/>
      </c>
      <c r="KJ14" s="321" t="str">
        <f ca="1">IF(JQ14&lt;&gt;"",INDEX(JQ11:JQ15,MATCH(4,KI11:KI15,0),0),"")</f>
        <v/>
      </c>
      <c r="KK14" s="321" t="str">
        <f ca="1">IF(JM13&lt;&gt;"",JM13,"")</f>
        <v/>
      </c>
      <c r="KL14" s="321" t="str">
        <f ca="1">IF(KK14&lt;&gt;"",SUMPRODUCT((MV3:MV42=KK14)*(MY3:MY42=KK15)*(MZ3:MZ42="W"))+SUMPRODUCT((MV3:MV42=KK14)*(MY3:MY42=KK12)*(MZ3:MZ42="W"))+SUMPRODUCT((MV3:MV42=KK14)*(MY3:MY42=KK13)*(MZ3:MZ42="W"))+SUMPRODUCT((MV3:MV42=KK15)*(MY3:MY42=KK14)*(NA3:NA42="W"))+SUMPRODUCT((MV3:MV42=KK12)*(MY3:MY42=KK14)*(NA3:NA42="W"))+SUMPRODUCT((MV3:MV42=KK13)*(MY3:MY42=KK14)*(NA3:NA42="W")),"")</f>
        <v/>
      </c>
      <c r="KM14" s="321" t="str">
        <f ca="1">IF(KK14&lt;&gt;"",SUMPRODUCT((MV3:MV42=KK14)*(MY3:MY42=KK15)*(MZ3:MZ42="D"))+SUMPRODUCT((MV3:MV42=KK14)*(MY3:MY42=KK12)*(MZ3:MZ42="D"))+SUMPRODUCT((MV3:MV42=KK14)*(MY3:MY42=KK13)*(MZ3:MZ42="D"))+SUMPRODUCT((MV3:MV42=KK15)*(MY3:MY42=KK14)*(MZ3:MZ42="D"))+SUMPRODUCT((MV3:MV42=KK12)*(MY3:MY42=KK14)*(MZ3:MZ42="D"))+SUMPRODUCT((MV3:MV42=KK13)*(MY3:MY42=KK14)*(MZ3:MZ42="D")),"")</f>
        <v/>
      </c>
      <c r="KN14" s="321" t="str">
        <f ca="1">IF(KK14&lt;&gt;"",SUMPRODUCT((MV3:MV42=KK14)*(MY3:MY42=KK15)*(MZ3:MZ42="L"))+SUMPRODUCT((MV3:MV42=KK14)*(MY3:MY42=KK12)*(MZ3:MZ42="L"))+SUMPRODUCT((MV3:MV42=KK14)*(MY3:MY42=KK13)*(MZ3:MZ42="L"))+SUMPRODUCT((MV3:MV42=KK15)*(MY3:MY42=KK14)*(NA3:NA42="L"))+SUMPRODUCT((MV3:MV42=KK12)*(MY3:MY42=KK14)*(NA3:NA42="L"))+SUMPRODUCT((MV3:MV42=KK13)*(MY3:MY42=KK14)*(NA3:NA42="L")),"")</f>
        <v/>
      </c>
      <c r="KO14" s="321">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21">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21">
        <f ca="1">KO14-KP14+1000</f>
        <v>1000</v>
      </c>
      <c r="KR14" s="321" t="str">
        <f t="shared" ca="1" si="3060"/>
        <v/>
      </c>
      <c r="KS14" s="321" t="str">
        <f ca="1">IF(KK14&lt;&gt;"",VLOOKUP(KK14,IX4:JD40,7,FALSE),"")</f>
        <v/>
      </c>
      <c r="KT14" s="321" t="str">
        <f ca="1">IF(KK14&lt;&gt;"",VLOOKUP(KK14,IX4:JD40,5,FALSE),"")</f>
        <v/>
      </c>
      <c r="KU14" s="321" t="str">
        <f ca="1">IF(KK14&lt;&gt;"",VLOOKUP(KK14,IX4:JF40,9,FALSE),"")</f>
        <v/>
      </c>
      <c r="KV14" s="321" t="str">
        <f t="shared" ca="1" si="3061"/>
        <v/>
      </c>
      <c r="KW14" s="321" t="str">
        <f ca="1">IF(KK14&lt;&gt;"",RANK(KV14,KV11:KV15),"")</f>
        <v/>
      </c>
      <c r="KX14" s="321" t="str">
        <f ca="1">IF(KK14&lt;&gt;"",SUMPRODUCT((KV11:KV15=KV14)*(KQ11:KQ15&gt;KQ14)),"")</f>
        <v/>
      </c>
      <c r="KY14" s="321" t="str">
        <f ca="1">IF(KK14&lt;&gt;"",SUMPRODUCT((KV11:KV15=KV14)*(KQ11:KQ15=KQ14)*(KO11:KO15&gt;KO14)),"")</f>
        <v/>
      </c>
      <c r="KZ14" s="321" t="str">
        <f ca="1">IF(KK14&lt;&gt;"",SUMPRODUCT((KV11:KV15=KV14)*(KQ11:KQ15=KQ14)*(KO11:KO15=KO14)*(KS11:KS15&gt;KS14)),"")</f>
        <v/>
      </c>
      <c r="LA14" s="321" t="str">
        <f ca="1">IF(KK14&lt;&gt;"",SUMPRODUCT((KV11:KV15=KV14)*(KQ11:KQ15=KQ14)*(KO11:KO15=KO14)*(KS11:KS15=KS14)*(KT11:KT15&gt;KT14)),"")</f>
        <v/>
      </c>
      <c r="LB14" s="321" t="str">
        <f ca="1">IF(KK14&lt;&gt;"",SUMPRODUCT((KV11:KV15=KV14)*(KQ11:KQ15=KQ14)*(KO11:KO15=KO14)*(KS11:KS15=KS14)*(KT11:KT15=KT14)*(KU11:KU15&gt;KU14)),"")</f>
        <v/>
      </c>
      <c r="LC14" s="321" t="str">
        <f ca="1">IF(KK14&lt;&gt;"",IF(LC54&lt;&gt;"",IF(KJ50=3,LC54,LC54+KJ50),SUM(KW14:LB14)+1),"")</f>
        <v/>
      </c>
      <c r="LD14" s="321" t="str">
        <f ca="1">IF(KK14&lt;&gt;"",INDEX(KK12:KK15,MATCH(4,LC12:LC15,0),0),"")</f>
        <v/>
      </c>
      <c r="LE14" s="321" t="str">
        <f ca="1">IF(JN12&lt;&gt;"",JN12,"")</f>
        <v/>
      </c>
      <c r="LF14" s="321">
        <f ca="1">SUMPRODUCT((MV3:MV42=LE14)*(MY3:MY42=LE15)*(MZ3:MZ42="W"))+SUMPRODUCT((MV3:MV42=LE14)*(MY3:MY42=LE16)*(MZ3:MZ42="W"))+SUMPRODUCT((MV3:MV42=LE14)*(MY3:MY42=LE13)*(MZ3:MZ42="W"))+SUMPRODUCT((MV3:MV42=LE15)*(MY3:MY42=LE14)*(NA3:NA42="W"))+SUMPRODUCT((MV3:MV42=LE16)*(MY3:MY42=LE14)*(NA3:NA42="W"))+SUMPRODUCT((MV3:MV42=LE13)*(MY3:MY42=LE14)*(NA3:NA42="W"))</f>
        <v>0</v>
      </c>
      <c r="LG14" s="321">
        <f ca="1">SUMPRODUCT((MV3:MV42=LE14)*(MY3:MY42=LE15)*(MZ3:MZ42="D"))+SUMPRODUCT((MV3:MV42=LE14)*(MY3:MY42=LE16)*(MZ3:MZ42="D"))+SUMPRODUCT((MV3:MV42=LE14)*(MY3:MY42=LE13)*(MZ3:MZ42="D"))+SUMPRODUCT((MV3:MV42=LE15)*(MY3:MY42=LE14)*(MZ3:MZ42="D"))+SUMPRODUCT((MV3:MV42=LE16)*(MY3:MY42=LE14)*(MZ3:MZ42="D"))+SUMPRODUCT((MV3:MV42=LE13)*(MY3:MY42=LE14)*(MZ3:MZ42="D"))</f>
        <v>0</v>
      </c>
      <c r="LH14" s="321">
        <f ca="1">SUMPRODUCT((MV3:MV42=LE14)*(MY3:MY42=LE15)*(MZ3:MZ42="L"))+SUMPRODUCT((MV3:MV42=LE14)*(MY3:MY42=LE16)*(MZ3:MZ42="L"))+SUMPRODUCT((MV3:MV42=LE14)*(MY3:MY42=LE13)*(MZ3:MZ42="L"))+SUMPRODUCT((MV3:MV42=LE15)*(MY3:MY42=LE14)*(NA3:NA42="L"))+SUMPRODUCT((MV3:MV42=LE16)*(MY3:MY42=LE14)*(NA3:NA42="L"))+SUMPRODUCT((MV3:MV42=LE13)*(MY3:MY42=LE14)*(NA3:NA42="L"))</f>
        <v>0</v>
      </c>
      <c r="LI14" s="321">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21">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21">
        <f ca="1">LI14-LJ14+1000</f>
        <v>1000</v>
      </c>
      <c r="LL14" s="321" t="str">
        <f t="shared" ca="1" si="3545"/>
        <v/>
      </c>
      <c r="LM14" s="321" t="str">
        <f ca="1">IF(LE14&lt;&gt;"",VLOOKUP(LE14,IX4:JD40,7,FALSE),"")</f>
        <v/>
      </c>
      <c r="LN14" s="321" t="str">
        <f ca="1">IF(LE14&lt;&gt;"",VLOOKUP(LE14,IX4:JD40,5,FALSE),"")</f>
        <v/>
      </c>
      <c r="LO14" s="321" t="str">
        <f ca="1">IF(LE14&lt;&gt;"",VLOOKUP(LE14,IX4:JF40,9,FALSE),"")</f>
        <v/>
      </c>
      <c r="LP14" s="321" t="str">
        <f t="shared" ca="1" si="3546"/>
        <v/>
      </c>
      <c r="LQ14" s="321" t="str">
        <f ca="1">IF(LE14&lt;&gt;"",RANK(LP14,LP11:LP15),"")</f>
        <v/>
      </c>
      <c r="LR14" s="321" t="str">
        <f ca="1">IF(LE14&lt;&gt;"",SUMPRODUCT((LP11:LP15=LP14)*(LK11:LK15&gt;LK14)),"")</f>
        <v/>
      </c>
      <c r="LS14" s="321" t="str">
        <f ca="1">IF(LE14&lt;&gt;"",SUMPRODUCT((LP11:LP15=LP14)*(LK11:LK15=LK14)*(LI11:LI15&gt;LI14)),"")</f>
        <v/>
      </c>
      <c r="LT14" s="321" t="str">
        <f ca="1">IF(LE14&lt;&gt;"",SUMPRODUCT((LP11:LP15=LP14)*(LK11:LK15=LK14)*(LI11:LI15=LI14)*(LM11:LM15&gt;LM14)),"")</f>
        <v/>
      </c>
      <c r="LU14" s="321" t="str">
        <f ca="1">IF(LE14&lt;&gt;"",SUMPRODUCT((LP11:LP15=LP14)*(LK11:LK15=LK14)*(LI11:LI15=LI14)*(LM11:LM15=LM14)*(LN11:LN15&gt;LN14)),"")</f>
        <v/>
      </c>
      <c r="LV14" s="321" t="str">
        <f ca="1">IF(LE14&lt;&gt;"",SUMPRODUCT((LP11:LP15=LP14)*(LK11:LK15=LK14)*(LI11:LI15=LI14)*(LM11:LM15=LM14)*(LN11:LN15=LN14)*(LO11:LO15&gt;LO14)),"")</f>
        <v/>
      </c>
      <c r="LW14" s="321" t="str">
        <f ca="1">IF(LE14&lt;&gt;"",SUM(LQ14:LV14)+2,"")</f>
        <v/>
      </c>
      <c r="LX14" s="321" t="str">
        <f ca="1">IF(LE14&lt;&gt;"",INDEX(LE13:LE15,MATCH(4,LW13:LW15,0),0),"")</f>
        <v/>
      </c>
      <c r="LY14" s="321" t="str">
        <f>IF(JO11&lt;&gt;"",JO11,"")</f>
        <v/>
      </c>
      <c r="LZ14" s="321">
        <f ca="1">SUMPRODUCT((MV3:MV42=LY14)*(MY3:MY42=LY15)*(MZ3:MZ42="W"))+SUMPRODUCT((MV3:MV42=LY14)*(MY3:MY42=LY16)*(MZ3:MZ42="W"))+SUMPRODUCT((MV3:MV42=LY14)*(MY3:MY42=LY17)*(MZ3:MZ42="W"))+SUMPRODUCT((MV3:MV42=LY15)*(MY3:MY42=LY14)*(NA3:NA42="W"))+SUMPRODUCT((MV3:MV42=LY16)*(MY3:MY42=LY14)*(NA3:NA42="W"))+SUMPRODUCT((MV3:MV42=LY17)*(MY3:MY42=LY14)*(NA3:NA42="W"))</f>
        <v>0</v>
      </c>
      <c r="MA14" s="321">
        <f ca="1">SUMPRODUCT((MV3:MV42=LY14)*(MY3:MY42=LY15)*(MZ3:MZ42="D"))+SUMPRODUCT((MV3:MV42=LY14)*(MY3:MY42=LY16)*(MZ3:MZ42="D"))+SUMPRODUCT((MV3:MV42=LY14)*(MY3:MY42=LY17)*(MZ3:MZ42="D"))+SUMPRODUCT((MV3:MV42=LY15)*(MY3:MY42=LY14)*(MZ3:MZ42="D"))+SUMPRODUCT((MV3:MV42=LY16)*(MY3:MY42=LY14)*(MZ3:MZ42="D"))+SUMPRODUCT((MV3:MV42=LY17)*(MY3:MY42=LY14)*(MZ3:MZ42="D"))</f>
        <v>0</v>
      </c>
      <c r="MB14" s="321">
        <f ca="1">SUMPRODUCT((MV3:MV42=LY14)*(MY3:MY42=LY15)*(MZ3:MZ42="L"))+SUMPRODUCT((MV3:MV42=LY14)*(MY3:MY42=LY16)*(MZ3:MZ42="L"))+SUMPRODUCT((MV3:MV42=LY14)*(MY3:MY42=LY17)*(MZ3:MZ42="L"))+SUMPRODUCT((MV3:MV42=LY15)*(MY3:MY42=LY14)*(NA3:NA42="L"))+SUMPRODUCT((MV3:MV42=LY16)*(MY3:MY42=LY14)*(NA3:NA42="L"))+SUMPRODUCT((MV3:MV42=LY17)*(MY3:MY42=LY14)*(NA3:NA42="L"))</f>
        <v>0</v>
      </c>
      <c r="MC14" s="321">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21">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21">
        <f ca="1">MC14-MD14+1000</f>
        <v>1000</v>
      </c>
      <c r="MF14" s="321" t="str">
        <f t="shared" ref="MF14" si="4182">IF(LY14&lt;&gt;"",LZ14*3+MA14*1,"")</f>
        <v/>
      </c>
      <c r="MG14" s="321" t="str">
        <f>IF(LY14&lt;&gt;"",VLOOKUP(LY14,IX4:JD40,7,FALSE),"")</f>
        <v/>
      </c>
      <c r="MH14" s="321" t="str">
        <f>IF(LY14&lt;&gt;"",VLOOKUP(LY14,IX4:JD40,5,FALSE),"")</f>
        <v/>
      </c>
      <c r="MI14" s="321" t="str">
        <f>IF(LY14&lt;&gt;"",VLOOKUP(LY14,IX4:JF40,9,FALSE),"")</f>
        <v/>
      </c>
      <c r="MJ14" s="321" t="str">
        <f t="shared" ref="MJ14" si="4183">MF14</f>
        <v/>
      </c>
      <c r="MK14" s="321" t="str">
        <f>IF(LY14&lt;&gt;"",RANK(MJ14,MJ11:MJ15),"")</f>
        <v/>
      </c>
      <c r="ML14" s="321" t="str">
        <f>IF(LY14&lt;&gt;"",SUMPRODUCT((MJ11:MJ15=MJ14)*(ME11:ME15&gt;ME14)),"")</f>
        <v/>
      </c>
      <c r="MM14" s="321" t="str">
        <f>IF(LY14&lt;&gt;"",SUMPRODUCT((MJ11:MJ15=MJ14)*(ME11:ME15=ME14)*(MC11:MC15&gt;MC14)),"")</f>
        <v/>
      </c>
      <c r="MN14" s="321" t="str">
        <f>IF(LY14&lt;&gt;"",SUMPRODUCT((MJ11:MJ15=MJ14)*(ME11:ME15=ME14)*(MC11:MC15=MC14)*(MG11:MG15&gt;MG14)),"")</f>
        <v/>
      </c>
      <c r="MO14" s="321" t="str">
        <f>IF(LY14&lt;&gt;"",SUMPRODUCT((MJ11:MJ15=MJ14)*(ME11:ME15=ME14)*(MC11:MC15=MC14)*(MG11:MG15=MG14)*(MH11:MH15&gt;MH14)),"")</f>
        <v/>
      </c>
      <c r="MP14" s="321" t="str">
        <f>IF(LY14&lt;&gt;"",SUMPRODUCT((MJ11:MJ15=MJ14)*(ME11:ME15=ME14)*(MC11:MC15=MC14)*(MG11:MG15=MG14)*(MH11:MH15=MH14)*(MI11:MI15&gt;MI14)),"")</f>
        <v/>
      </c>
      <c r="MQ14" s="321" t="str">
        <f>IF(LY14&lt;&gt;"",SUM(MK14:MP14)+3,"")</f>
        <v/>
      </c>
      <c r="MR14" s="321" t="str">
        <f>IF(LY14&lt;&gt;"",IF(MQ14=4,LY14,LY15),"")</f>
        <v/>
      </c>
      <c r="MS14" s="321" t="str">
        <f ca="1">IF(MR14&lt;&gt;"",MR14,IF(LX14&lt;&gt;"",LX14,IF(LD14&lt;&gt;"",LD14,IF(KJ14&lt;&gt;"",KJ14,JJ14))))</f>
        <v>Albania</v>
      </c>
      <c r="MT14" s="321">
        <v>4</v>
      </c>
      <c r="MU14" s="321">
        <v>12</v>
      </c>
      <c r="MV14" s="321" t="str">
        <f t="shared" si="170"/>
        <v>Portugal</v>
      </c>
      <c r="MW14" s="324">
        <f ca="1">IF(OFFSET('Player Game Board'!P21,0,MW1)&lt;&gt;"",OFFSET('Player Game Board'!P21,0,MW1),0)</f>
        <v>1</v>
      </c>
      <c r="MX14" s="324">
        <f ca="1">IF(OFFSET('Player Game Board'!Q21,0,MW1)&lt;&gt;"",OFFSET('Player Game Board'!Q21,0,MW1),0)</f>
        <v>0</v>
      </c>
      <c r="MY14" s="321" t="str">
        <f t="shared" si="171"/>
        <v>Czechia</v>
      </c>
      <c r="MZ14" s="321" t="str">
        <f ca="1">IF(AND(OFFSET('Player Game Board'!P21,0,MW1)&lt;&gt;"",OFFSET('Player Game Board'!Q21,0,MW1)&lt;&gt;""),IF(MW14&gt;MX14,"W",IF(MW14=MX14,"D","L")),"")</f>
        <v>W</v>
      </c>
      <c r="NA14" s="321" t="str">
        <f t="shared" ca="1" si="172"/>
        <v>L</v>
      </c>
      <c r="NB14" s="321"/>
      <c r="NC14" s="321"/>
      <c r="ND14" s="326" t="s">
        <v>15</v>
      </c>
      <c r="NE14" s="327" t="s">
        <v>3</v>
      </c>
      <c r="NF14" s="327" t="s">
        <v>4</v>
      </c>
      <c r="NG14" s="327" t="s">
        <v>94</v>
      </c>
      <c r="NH14" s="326" t="s">
        <v>15</v>
      </c>
      <c r="NI14" s="326" t="s">
        <v>94</v>
      </c>
      <c r="NJ14" s="326" t="s">
        <v>3</v>
      </c>
      <c r="NK14" s="326" t="s">
        <v>4</v>
      </c>
      <c r="NL14" s="327"/>
      <c r="NM14" s="328">
        <f ca="1">IFERROR(MATCH(NM12,ND14:NG14,0),0)</f>
        <v>2</v>
      </c>
      <c r="NN14" s="328">
        <f ca="1">IFERROR(MATCH(NN12,ND14:NG14,0),0)</f>
        <v>4</v>
      </c>
      <c r="NO14" s="328">
        <f ca="1">IFERROR(MATCH(NO12,ND14:NG14,0),0)</f>
        <v>1</v>
      </c>
      <c r="NP14" s="328">
        <f ca="1">IFERROR(MATCH(NP12,ND14:NG14,0),0)</f>
        <v>0</v>
      </c>
      <c r="NQ14" s="328">
        <f t="shared" ca="1" si="3547"/>
        <v>7</v>
      </c>
      <c r="NR14" s="327"/>
      <c r="NS14" s="327" t="str">
        <f ca="1">INDEX(ND3:ND8,MATCH(2,NQ3:NQ8,0),0)</f>
        <v>Slovakia</v>
      </c>
      <c r="NT14" s="327"/>
      <c r="NU14" s="321">
        <f t="shared" ref="NU14" ca="1" si="4184">VLOOKUP(NV14,RQ11:RR15,2,FALSE)</f>
        <v>3</v>
      </c>
      <c r="NV14" s="321" t="str">
        <f t="shared" si="2719"/>
        <v>Croatia</v>
      </c>
      <c r="NW14" s="321">
        <f t="shared" ref="NW14" ca="1" si="4185">SUMPRODUCT((RT3:RT42=NV14)*(RX3:RX42="W"))+SUMPRODUCT((RW3:RW42=NV14)*(RY3:RY42="W"))</f>
        <v>1</v>
      </c>
      <c r="NX14" s="321">
        <f t="shared" ref="NX14" ca="1" si="4186">SUMPRODUCT((RT3:RT42=NV14)*(RX3:RX42="D"))+SUMPRODUCT((RW3:RW42=NV14)*(RY3:RY42="D"))</f>
        <v>1</v>
      </c>
      <c r="NY14" s="321">
        <f t="shared" ref="NY14" ca="1" si="4187">SUMPRODUCT((RT3:RT42=NV14)*(RX3:RX42="L"))+SUMPRODUCT((RW3:RW42=NV14)*(RY3:RY42="L"))</f>
        <v>1</v>
      </c>
      <c r="NZ14" s="321">
        <f t="shared" ref="NZ14" ca="1" si="4188">SUMIF(RT3:RT60,NV14,RU3:RU60)+SUMIF(RW3:RW60,NV14,RV3:RV60)</f>
        <v>6</v>
      </c>
      <c r="OA14" s="321">
        <f t="shared" ref="OA14" ca="1" si="4189">SUMIF(RW3:RW60,NV14,RU3:RU60)+SUMIF(RT3:RT60,NV14,RV3:RV60)</f>
        <v>5</v>
      </c>
      <c r="OB14" s="321">
        <f t="shared" ca="1" si="2725"/>
        <v>1001</v>
      </c>
      <c r="OC14" s="321">
        <f t="shared" ca="1" si="2726"/>
        <v>4</v>
      </c>
      <c r="OD14" s="321">
        <f t="shared" si="630"/>
        <v>40</v>
      </c>
      <c r="OE14" s="321">
        <f t="shared" ref="OE14" ca="1" si="4190">IF(COUNTIF(OC11:OC15,4)&lt;&gt;4,RANK(OC14,OC11:OC15),OC54)</f>
        <v>3</v>
      </c>
      <c r="OF14" s="321"/>
      <c r="OG14" s="321">
        <f t="shared" ref="OG14" ca="1" si="4191">SUMPRODUCT((OE11:OE14=OE14)*(OD11:OD14&lt;OD14))+OE14</f>
        <v>3</v>
      </c>
      <c r="OH14" s="321" t="str">
        <f t="shared" ref="OH14" ca="1" si="4192">INDEX(NV11:NV15,MATCH(4,OG11:OG15,0),0)</f>
        <v>Albania</v>
      </c>
      <c r="OI14" s="321">
        <f t="shared" ref="OI14" ca="1" si="4193">INDEX(OE11:OE15,MATCH(OH14,NV11:NV15,0),0)</f>
        <v>4</v>
      </c>
      <c r="OJ14" s="321" t="str">
        <f t="shared" ca="1" si="3558"/>
        <v/>
      </c>
      <c r="OK14" s="321" t="str">
        <f t="shared" ca="1" si="3559"/>
        <v/>
      </c>
      <c r="OL14" s="321"/>
      <c r="OM14" s="321"/>
      <c r="ON14" s="321"/>
      <c r="OO14" s="321" t="str">
        <f t="shared" ca="1" si="2735"/>
        <v/>
      </c>
      <c r="OP14" s="321">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21">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21">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21">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21">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21">
        <f t="shared" ca="1" si="2741"/>
        <v>1000</v>
      </c>
      <c r="OV14" s="321" t="str">
        <f t="shared" ca="1" si="2742"/>
        <v/>
      </c>
      <c r="OW14" s="321" t="str">
        <f t="shared" ref="OW14" ca="1" si="4199">IF(OO14&lt;&gt;"",VLOOKUP(OO14,NV4:OB40,7,FALSE),"")</f>
        <v/>
      </c>
      <c r="OX14" s="321" t="str">
        <f t="shared" ref="OX14" ca="1" si="4200">IF(OO14&lt;&gt;"",VLOOKUP(OO14,NV4:OB40,5,FALSE),"")</f>
        <v/>
      </c>
      <c r="OY14" s="321" t="str">
        <f t="shared" ref="OY14" ca="1" si="4201">IF(OO14&lt;&gt;"",VLOOKUP(OO14,NV4:OD40,9,FALSE),"")</f>
        <v/>
      </c>
      <c r="OZ14" s="321" t="str">
        <f t="shared" ca="1" si="2746"/>
        <v/>
      </c>
      <c r="PA14" s="321" t="str">
        <f t="shared" ref="PA14" ca="1" si="4202">IF(OO14&lt;&gt;"",RANK(OZ14,OZ11:OZ15),"")</f>
        <v/>
      </c>
      <c r="PB14" s="321" t="str">
        <f t="shared" ref="PB14" ca="1" si="4203">IF(OO14&lt;&gt;"",SUMPRODUCT((OZ11:OZ15=OZ14)*(OU11:OU15&gt;OU14)),"")</f>
        <v/>
      </c>
      <c r="PC14" s="321" t="str">
        <f t="shared" ref="PC14" ca="1" si="4204">IF(OO14&lt;&gt;"",SUMPRODUCT((OZ11:OZ15=OZ14)*(OU11:OU15=OU14)*(OS11:OS15&gt;OS14)),"")</f>
        <v/>
      </c>
      <c r="PD14" s="321" t="str">
        <f t="shared" ref="PD14" ca="1" si="4205">IF(OO14&lt;&gt;"",SUMPRODUCT((OZ11:OZ15=OZ14)*(OU11:OU15=OU14)*(OS11:OS15=OS14)*(OW11:OW15&gt;OW14)),"")</f>
        <v/>
      </c>
      <c r="PE14" s="321" t="str">
        <f t="shared" ref="PE14" ca="1" si="4206">IF(OO14&lt;&gt;"",SUMPRODUCT((OZ11:OZ15=OZ14)*(OU11:OU15=OU14)*(OS11:OS15=OS14)*(OW11:OW15=OW14)*(OX11:OX15&gt;OX14)),"")</f>
        <v/>
      </c>
      <c r="PF14" s="321" t="str">
        <f t="shared" ref="PF14" ca="1" si="4207">IF(OO14&lt;&gt;"",SUMPRODUCT((OZ11:OZ15=OZ14)*(OU11:OU15=OU14)*(OS11:OS15=OS14)*(OW11:OW15=OW14)*(OX11:OX15=OX14)*(OY11:OY15&gt;OY14)),"")</f>
        <v/>
      </c>
      <c r="PG14" s="321" t="str">
        <f ca="1">IF(OO14&lt;&gt;"",IF(PG54&lt;&gt;"",IF(ON50=3,PG54,PG54+ON50),SUM(PA14:PF14)),"")</f>
        <v/>
      </c>
      <c r="PH14" s="321" t="str">
        <f t="shared" ref="PH14" ca="1" si="4208">IF(OO14&lt;&gt;"",INDEX(OO11:OO15,MATCH(4,PG11:PG15,0),0),"")</f>
        <v/>
      </c>
      <c r="PI14" s="321" t="str">
        <f t="shared" ca="1" si="3091"/>
        <v/>
      </c>
      <c r="PJ14" s="321"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21"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21"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21">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21">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21">
        <f t="shared" ca="1" si="3097"/>
        <v>1000</v>
      </c>
      <c r="PP14" s="321" t="str">
        <f t="shared" ca="1" si="3098"/>
        <v/>
      </c>
      <c r="PQ14" s="321" t="str">
        <f t="shared" ref="PQ14" ca="1" si="4214">IF(PI14&lt;&gt;"",VLOOKUP(PI14,NV4:OB40,7,FALSE),"")</f>
        <v/>
      </c>
      <c r="PR14" s="321" t="str">
        <f t="shared" ref="PR14" ca="1" si="4215">IF(PI14&lt;&gt;"",VLOOKUP(PI14,NV4:OB40,5,FALSE),"")</f>
        <v/>
      </c>
      <c r="PS14" s="321" t="str">
        <f t="shared" ref="PS14" ca="1" si="4216">IF(PI14&lt;&gt;"",VLOOKUP(PI14,NV4:OD40,9,FALSE),"")</f>
        <v/>
      </c>
      <c r="PT14" s="321" t="str">
        <f t="shared" ca="1" si="3102"/>
        <v/>
      </c>
      <c r="PU14" s="321" t="str">
        <f t="shared" ref="PU14" ca="1" si="4217">IF(PI14&lt;&gt;"",RANK(PT14,PT11:PT15),"")</f>
        <v/>
      </c>
      <c r="PV14" s="321" t="str">
        <f t="shared" ref="PV14" ca="1" si="4218">IF(PI14&lt;&gt;"",SUMPRODUCT((PT11:PT15=PT14)*(PO11:PO15&gt;PO14)),"")</f>
        <v/>
      </c>
      <c r="PW14" s="321" t="str">
        <f t="shared" ref="PW14" ca="1" si="4219">IF(PI14&lt;&gt;"",SUMPRODUCT((PT11:PT15=PT14)*(PO11:PO15=PO14)*(PM11:PM15&gt;PM14)),"")</f>
        <v/>
      </c>
      <c r="PX14" s="321" t="str">
        <f t="shared" ref="PX14" ca="1" si="4220">IF(PI14&lt;&gt;"",SUMPRODUCT((PT11:PT15=PT14)*(PO11:PO15=PO14)*(PM11:PM15=PM14)*(PQ11:PQ15&gt;PQ14)),"")</f>
        <v/>
      </c>
      <c r="PY14" s="321" t="str">
        <f t="shared" ref="PY14" ca="1" si="4221">IF(PI14&lt;&gt;"",SUMPRODUCT((PT11:PT15=PT14)*(PO11:PO15=PO14)*(PM11:PM15=PM14)*(PQ11:PQ15=PQ14)*(PR11:PR15&gt;PR14)),"")</f>
        <v/>
      </c>
      <c r="PZ14" s="321" t="str">
        <f t="shared" ref="PZ14" ca="1" si="4222">IF(PI14&lt;&gt;"",SUMPRODUCT((PT11:PT15=PT14)*(PO11:PO15=PO14)*(PM11:PM15=PM14)*(PQ11:PQ15=PQ14)*(PR11:PR15=PR14)*(PS11:PS15&gt;PS14)),"")</f>
        <v/>
      </c>
      <c r="QA14" s="321" t="str">
        <f ca="1">IF(PI14&lt;&gt;"",IF(QA54&lt;&gt;"",IF(PH50=3,QA54,QA54+PH50),SUM(PU14:PZ14)+1),"")</f>
        <v/>
      </c>
      <c r="QB14" s="321" t="str">
        <f t="shared" ref="QB14" ca="1" si="4223">IF(PI14&lt;&gt;"",INDEX(PI12:PI15,MATCH(4,QA12:QA15,0),0),"")</f>
        <v/>
      </c>
      <c r="QC14" s="321" t="str">
        <f t="shared" ca="1" si="3591"/>
        <v/>
      </c>
      <c r="QD14" s="321">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21">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21">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21">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21">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21">
        <f t="shared" ca="1" si="3597"/>
        <v>1000</v>
      </c>
      <c r="QJ14" s="321" t="str">
        <f t="shared" ca="1" si="3598"/>
        <v/>
      </c>
      <c r="QK14" s="321" t="str">
        <f t="shared" ref="QK14" ca="1" si="4229">IF(QC14&lt;&gt;"",VLOOKUP(QC14,NV4:OB40,7,FALSE),"")</f>
        <v/>
      </c>
      <c r="QL14" s="321" t="str">
        <f t="shared" ref="QL14" ca="1" si="4230">IF(QC14&lt;&gt;"",VLOOKUP(QC14,NV4:OB40,5,FALSE),"")</f>
        <v/>
      </c>
      <c r="QM14" s="321" t="str">
        <f t="shared" ref="QM14" ca="1" si="4231">IF(QC14&lt;&gt;"",VLOOKUP(QC14,NV4:OD40,9,FALSE),"")</f>
        <v/>
      </c>
      <c r="QN14" s="321" t="str">
        <f t="shared" ca="1" si="3602"/>
        <v/>
      </c>
      <c r="QO14" s="321" t="str">
        <f t="shared" ref="QO14" ca="1" si="4232">IF(QC14&lt;&gt;"",RANK(QN14,QN11:QN15),"")</f>
        <v/>
      </c>
      <c r="QP14" s="321" t="str">
        <f t="shared" ref="QP14" ca="1" si="4233">IF(QC14&lt;&gt;"",SUMPRODUCT((QN11:QN15=QN14)*(QI11:QI15&gt;QI14)),"")</f>
        <v/>
      </c>
      <c r="QQ14" s="321" t="str">
        <f t="shared" ref="QQ14" ca="1" si="4234">IF(QC14&lt;&gt;"",SUMPRODUCT((QN11:QN15=QN14)*(QI11:QI15=QI14)*(QG11:QG15&gt;QG14)),"")</f>
        <v/>
      </c>
      <c r="QR14" s="321" t="str">
        <f t="shared" ref="QR14" ca="1" si="4235">IF(QC14&lt;&gt;"",SUMPRODUCT((QN11:QN15=QN14)*(QI11:QI15=QI14)*(QG11:QG15=QG14)*(QK11:QK15&gt;QK14)),"")</f>
        <v/>
      </c>
      <c r="QS14" s="321" t="str">
        <f t="shared" ref="QS14" ca="1" si="4236">IF(QC14&lt;&gt;"",SUMPRODUCT((QN11:QN15=QN14)*(QI11:QI15=QI14)*(QG11:QG15=QG14)*(QK11:QK15=QK14)*(QL11:QL15&gt;QL14)),"")</f>
        <v/>
      </c>
      <c r="QT14" s="321" t="str">
        <f t="shared" ref="QT14" ca="1" si="4237">IF(QC14&lt;&gt;"",SUMPRODUCT((QN11:QN15=QN14)*(QI11:QI15=QI14)*(QG11:QG15=QG14)*(QK11:QK15=QK14)*(QL11:QL15=QL14)*(QM11:QM15&gt;QM14)),"")</f>
        <v/>
      </c>
      <c r="QU14" s="321" t="str">
        <f t="shared" ca="1" si="3609"/>
        <v/>
      </c>
      <c r="QV14" s="321" t="str">
        <f t="shared" ref="QV14" ca="1" si="4238">IF(QC14&lt;&gt;"",INDEX(QC13:QC15,MATCH(4,QU13:QU15,0),0),"")</f>
        <v/>
      </c>
      <c r="QW14" s="321" t="str">
        <f t="shared" ref="QW14" si="4239">IF(OM11&lt;&gt;"",OM11,"")</f>
        <v/>
      </c>
      <c r="QX14" s="321">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21">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21">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21">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21">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21">
        <f t="shared" ref="RC14" ca="1" si="4245">RA14-RB14+1000</f>
        <v>1000</v>
      </c>
      <c r="RD14" s="321" t="str">
        <f t="shared" ref="RD14" si="4246">IF(QW14&lt;&gt;"",QX14*3+QY14*1,"")</f>
        <v/>
      </c>
      <c r="RE14" s="321" t="str">
        <f t="shared" ref="RE14" si="4247">IF(QW14&lt;&gt;"",VLOOKUP(QW14,NV4:OB40,7,FALSE),"")</f>
        <v/>
      </c>
      <c r="RF14" s="321" t="str">
        <f t="shared" ref="RF14" si="4248">IF(QW14&lt;&gt;"",VLOOKUP(QW14,NV4:OB40,5,FALSE),"")</f>
        <v/>
      </c>
      <c r="RG14" s="321" t="str">
        <f t="shared" ref="RG14" si="4249">IF(QW14&lt;&gt;"",VLOOKUP(QW14,NV4:OD40,9,FALSE),"")</f>
        <v/>
      </c>
      <c r="RH14" s="321" t="str">
        <f t="shared" ref="RH14" si="4250">RD14</f>
        <v/>
      </c>
      <c r="RI14" s="321" t="str">
        <f t="shared" ref="RI14" si="4251">IF(QW14&lt;&gt;"",RANK(RH14,RH11:RH15),"")</f>
        <v/>
      </c>
      <c r="RJ14" s="321" t="str">
        <f t="shared" ref="RJ14" si="4252">IF(QW14&lt;&gt;"",SUMPRODUCT((RH11:RH15=RH14)*(RC11:RC15&gt;RC14)),"")</f>
        <v/>
      </c>
      <c r="RK14" s="321" t="str">
        <f t="shared" ref="RK14" si="4253">IF(QW14&lt;&gt;"",SUMPRODUCT((RH11:RH15=RH14)*(RC11:RC15=RC14)*(RA11:RA15&gt;RA14)),"")</f>
        <v/>
      </c>
      <c r="RL14" s="321" t="str">
        <f t="shared" ref="RL14" si="4254">IF(QW14&lt;&gt;"",SUMPRODUCT((RH11:RH15=RH14)*(RC11:RC15=RC14)*(RA11:RA15=RA14)*(RE11:RE15&gt;RE14)),"")</f>
        <v/>
      </c>
      <c r="RM14" s="321" t="str">
        <f t="shared" ref="RM14" si="4255">IF(QW14&lt;&gt;"",SUMPRODUCT((RH11:RH15=RH14)*(RC11:RC15=RC14)*(RA11:RA15=RA14)*(RE11:RE15=RE14)*(RF11:RF15&gt;RF14)),"")</f>
        <v/>
      </c>
      <c r="RN14" s="321" t="str">
        <f t="shared" ref="RN14" si="4256">IF(QW14&lt;&gt;"",SUMPRODUCT((RH11:RH15=RH14)*(RC11:RC15=RC14)*(RA11:RA15=RA14)*(RE11:RE15=RE14)*(RF11:RF15=RF14)*(RG11:RG15&gt;RG14)),"")</f>
        <v/>
      </c>
      <c r="RO14" s="321" t="str">
        <f t="shared" ref="RO14" si="4257">IF(QW14&lt;&gt;"",SUM(RI14:RN14)+3,"")</f>
        <v/>
      </c>
      <c r="RP14" s="321" t="str">
        <f t="shared" ref="RP14" si="4258">IF(QW14&lt;&gt;"",IF(RO14=4,QW14,QW15),"")</f>
        <v/>
      </c>
      <c r="RQ14" s="321" t="str">
        <f t="shared" ref="RQ14" ca="1" si="4259">IF(RP14&lt;&gt;"",RP14,IF(QV14&lt;&gt;"",QV14,IF(QB14&lt;&gt;"",QB14,IF(PH14&lt;&gt;"",PH14,OH14))))</f>
        <v>Albania</v>
      </c>
      <c r="RR14" s="321">
        <v>4</v>
      </c>
      <c r="RS14" s="321">
        <v>12</v>
      </c>
      <c r="RT14" s="321" t="str">
        <f t="shared" si="18"/>
        <v>Portugal</v>
      </c>
      <c r="RU14" s="324">
        <f ca="1">IF(OFFSET('Player Game Board'!P21,0,RU1)&lt;&gt;"",OFFSET('Player Game Board'!P21,0,RU1),0)</f>
        <v>2</v>
      </c>
      <c r="RV14" s="324">
        <f ca="1">IF(OFFSET('Player Game Board'!Q21,0,RU1)&lt;&gt;"",OFFSET('Player Game Board'!Q21,0,RU1),0)</f>
        <v>0</v>
      </c>
      <c r="RW14" s="321" t="str">
        <f t="shared" si="19"/>
        <v>Czechia</v>
      </c>
      <c r="RX14" s="321" t="str">
        <f ca="1">IF(AND(OFFSET('Player Game Board'!P21,0,RU1)&lt;&gt;"",OFFSET('Player Game Board'!Q21,0,RU1)&lt;&gt;""),IF(RU14&gt;RV14,"W",IF(RU14=RV14,"D","L")),"")</f>
        <v>W</v>
      </c>
      <c r="RY14" s="321" t="str">
        <f t="shared" ca="1" si="20"/>
        <v>L</v>
      </c>
      <c r="RZ14" s="321"/>
      <c r="SA14" s="321"/>
      <c r="SB14" s="326" t="s">
        <v>15</v>
      </c>
      <c r="SC14" s="327" t="s">
        <v>3</v>
      </c>
      <c r="SD14" s="327" t="s">
        <v>4</v>
      </c>
      <c r="SE14" s="327" t="s">
        <v>94</v>
      </c>
      <c r="SF14" s="326" t="s">
        <v>15</v>
      </c>
      <c r="SG14" s="326" t="s">
        <v>94</v>
      </c>
      <c r="SH14" s="326" t="s">
        <v>3</v>
      </c>
      <c r="SI14" s="326" t="s">
        <v>4</v>
      </c>
      <c r="SJ14" s="327"/>
      <c r="SK14" s="328">
        <f t="shared" ref="SK14" ca="1" si="4260">IFERROR(MATCH(SK12,SB14:SE14,0),0)</f>
        <v>2</v>
      </c>
      <c r="SL14" s="328">
        <f t="shared" ref="SL14" ca="1" si="4261">IFERROR(MATCH(SL12,SB14:SE14,0),0)</f>
        <v>0</v>
      </c>
      <c r="SM14" s="328">
        <f t="shared" ref="SM14" ca="1" si="4262">IFERROR(MATCH(SM12,SB14:SE14,0),0)</f>
        <v>3</v>
      </c>
      <c r="SN14" s="328">
        <f t="shared" ref="SN14" ca="1" si="4263">IFERROR(MATCH(SN12,SB14:SE14,0),0)</f>
        <v>4</v>
      </c>
      <c r="SO14" s="328">
        <f t="shared" ca="1" si="3616"/>
        <v>9</v>
      </c>
      <c r="SP14" s="327"/>
      <c r="SQ14" s="327" t="str">
        <f t="shared" ref="SQ14" ca="1" si="4264">INDEX(SB3:SB8,MATCH(2,SO3:SO8,0),0)</f>
        <v>Austria</v>
      </c>
      <c r="SR14" s="327"/>
      <c r="SS14" s="321">
        <f t="shared" ref="SS14" ca="1" si="4265">VLOOKUP(ST14,WO11:WP15,2,FALSE)</f>
        <v>2</v>
      </c>
      <c r="ST14" s="321" t="str">
        <f t="shared" si="2756"/>
        <v>Croatia</v>
      </c>
      <c r="SU14" s="321">
        <f t="shared" ref="SU14" ca="1" si="4266">SUMPRODUCT((WR3:WR42=ST14)*(WV3:WV42="W"))+SUMPRODUCT((WU3:WU42=ST14)*(WW3:WW42="W"))</f>
        <v>1</v>
      </c>
      <c r="SV14" s="321">
        <f t="shared" ref="SV14" ca="1" si="4267">SUMPRODUCT((WR3:WR42=ST14)*(WV3:WV42="D"))+SUMPRODUCT((WU3:WU42=ST14)*(WW3:WW42="D"))</f>
        <v>2</v>
      </c>
      <c r="SW14" s="321">
        <f t="shared" ref="SW14" ca="1" si="4268">SUMPRODUCT((WR3:WR42=ST14)*(WV3:WV42="L"))+SUMPRODUCT((WU3:WU42=ST14)*(WW3:WW42="L"))</f>
        <v>0</v>
      </c>
      <c r="SX14" s="321">
        <f t="shared" ref="SX14" ca="1" si="4269">SUMIF(WR3:WR60,ST14,WS3:WS60)+SUMIF(WU3:WU60,ST14,WT3:WT60)</f>
        <v>3</v>
      </c>
      <c r="SY14" s="321">
        <f t="shared" ref="SY14" ca="1" si="4270">SUMIF(WU3:WU60,ST14,WS3:WS60)+SUMIF(WR3:WR60,ST14,WT3:WT60)</f>
        <v>2</v>
      </c>
      <c r="SZ14" s="321">
        <f t="shared" ca="1" si="2762"/>
        <v>1001</v>
      </c>
      <c r="TA14" s="321">
        <f t="shared" ca="1" si="2763"/>
        <v>5</v>
      </c>
      <c r="TB14" s="321">
        <f t="shared" si="690"/>
        <v>40</v>
      </c>
      <c r="TC14" s="321">
        <f t="shared" ref="TC14" ca="1" si="4271">IF(COUNTIF(TA11:TA15,4)&lt;&gt;4,RANK(TA14,TA11:TA15),TA54)</f>
        <v>2</v>
      </c>
      <c r="TD14" s="321"/>
      <c r="TE14" s="321">
        <f t="shared" ref="TE14" ca="1" si="4272">SUMPRODUCT((TC11:TC14=TC14)*(TB11:TB14&lt;TB14))+TC14</f>
        <v>2</v>
      </c>
      <c r="TF14" s="321" t="str">
        <f t="shared" ref="TF14" ca="1" si="4273">INDEX(ST11:ST15,MATCH(4,TE11:TE15,0),0)</f>
        <v>Albania</v>
      </c>
      <c r="TG14" s="321">
        <f t="shared" ref="TG14" ca="1" si="4274">INDEX(TC11:TC15,MATCH(TF14,ST11:ST15,0),0)</f>
        <v>4</v>
      </c>
      <c r="TH14" s="321" t="str">
        <f t="shared" ca="1" si="3628"/>
        <v/>
      </c>
      <c r="TI14" s="321" t="str">
        <f t="shared" ca="1" si="3629"/>
        <v/>
      </c>
      <c r="TJ14" s="321"/>
      <c r="TK14" s="321"/>
      <c r="TL14" s="321"/>
      <c r="TM14" s="321" t="str">
        <f t="shared" ca="1" si="2772"/>
        <v/>
      </c>
      <c r="TN14" s="321">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21">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21">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21">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21">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21">
        <f t="shared" ca="1" si="2778"/>
        <v>1000</v>
      </c>
      <c r="TT14" s="321" t="str">
        <f t="shared" ca="1" si="2779"/>
        <v/>
      </c>
      <c r="TU14" s="321" t="str">
        <f t="shared" ref="TU14" ca="1" si="4280">IF(TM14&lt;&gt;"",VLOOKUP(TM14,ST4:SZ40,7,FALSE),"")</f>
        <v/>
      </c>
      <c r="TV14" s="321" t="str">
        <f t="shared" ref="TV14" ca="1" si="4281">IF(TM14&lt;&gt;"",VLOOKUP(TM14,ST4:SZ40,5,FALSE),"")</f>
        <v/>
      </c>
      <c r="TW14" s="321" t="str">
        <f t="shared" ref="TW14" ca="1" si="4282">IF(TM14&lt;&gt;"",VLOOKUP(TM14,ST4:TB40,9,FALSE),"")</f>
        <v/>
      </c>
      <c r="TX14" s="321" t="str">
        <f t="shared" ca="1" si="2783"/>
        <v/>
      </c>
      <c r="TY14" s="321" t="str">
        <f t="shared" ref="TY14" ca="1" si="4283">IF(TM14&lt;&gt;"",RANK(TX14,TX11:TX15),"")</f>
        <v/>
      </c>
      <c r="TZ14" s="321" t="str">
        <f t="shared" ref="TZ14" ca="1" si="4284">IF(TM14&lt;&gt;"",SUMPRODUCT((TX11:TX15=TX14)*(TS11:TS15&gt;TS14)),"")</f>
        <v/>
      </c>
      <c r="UA14" s="321" t="str">
        <f t="shared" ref="UA14" ca="1" si="4285">IF(TM14&lt;&gt;"",SUMPRODUCT((TX11:TX15=TX14)*(TS11:TS15=TS14)*(TQ11:TQ15&gt;TQ14)),"")</f>
        <v/>
      </c>
      <c r="UB14" s="321" t="str">
        <f t="shared" ref="UB14" ca="1" si="4286">IF(TM14&lt;&gt;"",SUMPRODUCT((TX11:TX15=TX14)*(TS11:TS15=TS14)*(TQ11:TQ15=TQ14)*(TU11:TU15&gt;TU14)),"")</f>
        <v/>
      </c>
      <c r="UC14" s="321" t="str">
        <f t="shared" ref="UC14" ca="1" si="4287">IF(TM14&lt;&gt;"",SUMPRODUCT((TX11:TX15=TX14)*(TS11:TS15=TS14)*(TQ11:TQ15=TQ14)*(TU11:TU15=TU14)*(TV11:TV15&gt;TV14)),"")</f>
        <v/>
      </c>
      <c r="UD14" s="321" t="str">
        <f t="shared" ref="UD14" ca="1" si="4288">IF(TM14&lt;&gt;"",SUMPRODUCT((TX11:TX15=TX14)*(TS11:TS15=TS14)*(TQ11:TQ15=TQ14)*(TU11:TU15=TU14)*(TV11:TV15=TV14)*(TW11:TW15&gt;TW14)),"")</f>
        <v/>
      </c>
      <c r="UE14" s="321" t="str">
        <f ca="1">IF(TM14&lt;&gt;"",IF(UE54&lt;&gt;"",IF(TL50=3,UE54,UE54+TL50),SUM(TY14:UD14)),"")</f>
        <v/>
      </c>
      <c r="UF14" s="321" t="str">
        <f t="shared" ref="UF14" ca="1" si="4289">IF(TM14&lt;&gt;"",INDEX(TM11:TM15,MATCH(4,UE11:UE15,0),0),"")</f>
        <v/>
      </c>
      <c r="UG14" s="321" t="str">
        <f t="shared" ca="1" si="3144"/>
        <v/>
      </c>
      <c r="UH14" s="321"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21"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21"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21">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21">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21">
        <f t="shared" ca="1" si="3150"/>
        <v>1000</v>
      </c>
      <c r="UN14" s="321" t="str">
        <f t="shared" ca="1" si="3151"/>
        <v/>
      </c>
      <c r="UO14" s="321" t="str">
        <f t="shared" ref="UO14" ca="1" si="4295">IF(UG14&lt;&gt;"",VLOOKUP(UG14,ST4:SZ40,7,FALSE),"")</f>
        <v/>
      </c>
      <c r="UP14" s="321" t="str">
        <f t="shared" ref="UP14" ca="1" si="4296">IF(UG14&lt;&gt;"",VLOOKUP(UG14,ST4:SZ40,5,FALSE),"")</f>
        <v/>
      </c>
      <c r="UQ14" s="321" t="str">
        <f t="shared" ref="UQ14" ca="1" si="4297">IF(UG14&lt;&gt;"",VLOOKUP(UG14,ST4:TB40,9,FALSE),"")</f>
        <v/>
      </c>
      <c r="UR14" s="321" t="str">
        <f t="shared" ca="1" si="3155"/>
        <v/>
      </c>
      <c r="US14" s="321" t="str">
        <f t="shared" ref="US14" ca="1" si="4298">IF(UG14&lt;&gt;"",RANK(UR14,UR11:UR15),"")</f>
        <v/>
      </c>
      <c r="UT14" s="321" t="str">
        <f t="shared" ref="UT14" ca="1" si="4299">IF(UG14&lt;&gt;"",SUMPRODUCT((UR11:UR15=UR14)*(UM11:UM15&gt;UM14)),"")</f>
        <v/>
      </c>
      <c r="UU14" s="321" t="str">
        <f t="shared" ref="UU14" ca="1" si="4300">IF(UG14&lt;&gt;"",SUMPRODUCT((UR11:UR15=UR14)*(UM11:UM15=UM14)*(UK11:UK15&gt;UK14)),"")</f>
        <v/>
      </c>
      <c r="UV14" s="321" t="str">
        <f t="shared" ref="UV14" ca="1" si="4301">IF(UG14&lt;&gt;"",SUMPRODUCT((UR11:UR15=UR14)*(UM11:UM15=UM14)*(UK11:UK15=UK14)*(UO11:UO15&gt;UO14)),"")</f>
        <v/>
      </c>
      <c r="UW14" s="321" t="str">
        <f t="shared" ref="UW14" ca="1" si="4302">IF(UG14&lt;&gt;"",SUMPRODUCT((UR11:UR15=UR14)*(UM11:UM15=UM14)*(UK11:UK15=UK14)*(UO11:UO15=UO14)*(UP11:UP15&gt;UP14)),"")</f>
        <v/>
      </c>
      <c r="UX14" s="321" t="str">
        <f t="shared" ref="UX14" ca="1" si="4303">IF(UG14&lt;&gt;"",SUMPRODUCT((UR11:UR15=UR14)*(UM11:UM15=UM14)*(UK11:UK15=UK14)*(UO11:UO15=UO14)*(UP11:UP15=UP14)*(UQ11:UQ15&gt;UQ14)),"")</f>
        <v/>
      </c>
      <c r="UY14" s="321" t="str">
        <f ca="1">IF(UG14&lt;&gt;"",IF(UY54&lt;&gt;"",IF(UF50=3,UY54,UY54+UF50),SUM(US14:UX14)+1),"")</f>
        <v/>
      </c>
      <c r="UZ14" s="321" t="str">
        <f t="shared" ref="UZ14" ca="1" si="4304">IF(UG14&lt;&gt;"",INDEX(UG12:UG15,MATCH(4,UY12:UY15,0),0),"")</f>
        <v/>
      </c>
      <c r="VA14" s="321" t="str">
        <f t="shared" ca="1" si="3661"/>
        <v/>
      </c>
      <c r="VB14" s="321">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21">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21">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21">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21">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21">
        <f t="shared" ca="1" si="3667"/>
        <v>1000</v>
      </c>
      <c r="VH14" s="321" t="str">
        <f t="shared" ca="1" si="3668"/>
        <v/>
      </c>
      <c r="VI14" s="321" t="str">
        <f t="shared" ref="VI14" ca="1" si="4310">IF(VA14&lt;&gt;"",VLOOKUP(VA14,ST4:SZ40,7,FALSE),"")</f>
        <v/>
      </c>
      <c r="VJ14" s="321" t="str">
        <f t="shared" ref="VJ14" ca="1" si="4311">IF(VA14&lt;&gt;"",VLOOKUP(VA14,ST4:SZ40,5,FALSE),"")</f>
        <v/>
      </c>
      <c r="VK14" s="321" t="str">
        <f t="shared" ref="VK14" ca="1" si="4312">IF(VA14&lt;&gt;"",VLOOKUP(VA14,ST4:TB40,9,FALSE),"")</f>
        <v/>
      </c>
      <c r="VL14" s="321" t="str">
        <f t="shared" ca="1" si="3672"/>
        <v/>
      </c>
      <c r="VM14" s="321" t="str">
        <f t="shared" ref="VM14" ca="1" si="4313">IF(VA14&lt;&gt;"",RANK(VL14,VL11:VL15),"")</f>
        <v/>
      </c>
      <c r="VN14" s="321" t="str">
        <f t="shared" ref="VN14" ca="1" si="4314">IF(VA14&lt;&gt;"",SUMPRODUCT((VL11:VL15=VL14)*(VG11:VG15&gt;VG14)),"")</f>
        <v/>
      </c>
      <c r="VO14" s="321" t="str">
        <f t="shared" ref="VO14" ca="1" si="4315">IF(VA14&lt;&gt;"",SUMPRODUCT((VL11:VL15=VL14)*(VG11:VG15=VG14)*(VE11:VE15&gt;VE14)),"")</f>
        <v/>
      </c>
      <c r="VP14" s="321" t="str">
        <f t="shared" ref="VP14" ca="1" si="4316">IF(VA14&lt;&gt;"",SUMPRODUCT((VL11:VL15=VL14)*(VG11:VG15=VG14)*(VE11:VE15=VE14)*(VI11:VI15&gt;VI14)),"")</f>
        <v/>
      </c>
      <c r="VQ14" s="321" t="str">
        <f t="shared" ref="VQ14" ca="1" si="4317">IF(VA14&lt;&gt;"",SUMPRODUCT((VL11:VL15=VL14)*(VG11:VG15=VG14)*(VE11:VE15=VE14)*(VI11:VI15=VI14)*(VJ11:VJ15&gt;VJ14)),"")</f>
        <v/>
      </c>
      <c r="VR14" s="321" t="str">
        <f t="shared" ref="VR14" ca="1" si="4318">IF(VA14&lt;&gt;"",SUMPRODUCT((VL11:VL15=VL14)*(VG11:VG15=VG14)*(VE11:VE15=VE14)*(VI11:VI15=VI14)*(VJ11:VJ15=VJ14)*(VK11:VK15&gt;VK14)),"")</f>
        <v/>
      </c>
      <c r="VS14" s="321" t="str">
        <f t="shared" ca="1" si="3679"/>
        <v/>
      </c>
      <c r="VT14" s="321" t="str">
        <f t="shared" ref="VT14" ca="1" si="4319">IF(VA14&lt;&gt;"",INDEX(VA13:VA15,MATCH(4,VS13:VS15,0),0),"")</f>
        <v/>
      </c>
      <c r="VU14" s="321" t="str">
        <f t="shared" ref="VU14" si="4320">IF(TK11&lt;&gt;"",TK11,"")</f>
        <v/>
      </c>
      <c r="VV14" s="321">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21">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21">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21">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21">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21">
        <f t="shared" ref="WA14" ca="1" si="4326">VY14-VZ14+1000</f>
        <v>1000</v>
      </c>
      <c r="WB14" s="321" t="str">
        <f t="shared" ref="WB14" si="4327">IF(VU14&lt;&gt;"",VV14*3+VW14*1,"")</f>
        <v/>
      </c>
      <c r="WC14" s="321" t="str">
        <f t="shared" ref="WC14" si="4328">IF(VU14&lt;&gt;"",VLOOKUP(VU14,ST4:SZ40,7,FALSE),"")</f>
        <v/>
      </c>
      <c r="WD14" s="321" t="str">
        <f t="shared" ref="WD14" si="4329">IF(VU14&lt;&gt;"",VLOOKUP(VU14,ST4:SZ40,5,FALSE),"")</f>
        <v/>
      </c>
      <c r="WE14" s="321" t="str">
        <f t="shared" ref="WE14" si="4330">IF(VU14&lt;&gt;"",VLOOKUP(VU14,ST4:TB40,9,FALSE),"")</f>
        <v/>
      </c>
      <c r="WF14" s="321" t="str">
        <f t="shared" ref="WF14" si="4331">WB14</f>
        <v/>
      </c>
      <c r="WG14" s="321" t="str">
        <f t="shared" ref="WG14" si="4332">IF(VU14&lt;&gt;"",RANK(WF14,WF11:WF15),"")</f>
        <v/>
      </c>
      <c r="WH14" s="321" t="str">
        <f t="shared" ref="WH14" si="4333">IF(VU14&lt;&gt;"",SUMPRODUCT((WF11:WF15=WF14)*(WA11:WA15&gt;WA14)),"")</f>
        <v/>
      </c>
      <c r="WI14" s="321" t="str">
        <f t="shared" ref="WI14" si="4334">IF(VU14&lt;&gt;"",SUMPRODUCT((WF11:WF15=WF14)*(WA11:WA15=WA14)*(VY11:VY15&gt;VY14)),"")</f>
        <v/>
      </c>
      <c r="WJ14" s="321" t="str">
        <f t="shared" ref="WJ14" si="4335">IF(VU14&lt;&gt;"",SUMPRODUCT((WF11:WF15=WF14)*(WA11:WA15=WA14)*(VY11:VY15=VY14)*(WC11:WC15&gt;WC14)),"")</f>
        <v/>
      </c>
      <c r="WK14" s="321" t="str">
        <f t="shared" ref="WK14" si="4336">IF(VU14&lt;&gt;"",SUMPRODUCT((WF11:WF15=WF14)*(WA11:WA15=WA14)*(VY11:VY15=VY14)*(WC11:WC15=WC14)*(WD11:WD15&gt;WD14)),"")</f>
        <v/>
      </c>
      <c r="WL14" s="321" t="str">
        <f t="shared" ref="WL14" si="4337">IF(VU14&lt;&gt;"",SUMPRODUCT((WF11:WF15=WF14)*(WA11:WA15=WA14)*(VY11:VY15=VY14)*(WC11:WC15=WC14)*(WD11:WD15=WD14)*(WE11:WE15&gt;WE14)),"")</f>
        <v/>
      </c>
      <c r="WM14" s="321" t="str">
        <f t="shared" ref="WM14" si="4338">IF(VU14&lt;&gt;"",SUM(WG14:WL14)+3,"")</f>
        <v/>
      </c>
      <c r="WN14" s="321" t="str">
        <f t="shared" ref="WN14" si="4339">IF(VU14&lt;&gt;"",IF(WM14=4,VU14,VU15),"")</f>
        <v/>
      </c>
      <c r="WO14" s="321" t="str">
        <f t="shared" ref="WO14" ca="1" si="4340">IF(WN14&lt;&gt;"",WN14,IF(VT14&lt;&gt;"",VT14,IF(UZ14&lt;&gt;"",UZ14,IF(UF14&lt;&gt;"",UF14,TF14))))</f>
        <v>Albania</v>
      </c>
      <c r="WP14" s="321">
        <v>4</v>
      </c>
      <c r="WQ14" s="321">
        <v>12</v>
      </c>
      <c r="WR14" s="321" t="str">
        <f t="shared" si="34"/>
        <v>Portugal</v>
      </c>
      <c r="WS14" s="324">
        <f ca="1">IF(OFFSET('Player Game Board'!P21,0,WS1)&lt;&gt;"",OFFSET('Player Game Board'!P21,0,WS1),0)</f>
        <v>2</v>
      </c>
      <c r="WT14" s="324">
        <f ca="1">IF(OFFSET('Player Game Board'!Q21,0,WS1)&lt;&gt;"",OFFSET('Player Game Board'!Q21,0,WS1),0)</f>
        <v>1</v>
      </c>
      <c r="WU14" s="321" t="str">
        <f t="shared" si="35"/>
        <v>Czechia</v>
      </c>
      <c r="WV14" s="321" t="str">
        <f ca="1">IF(AND(OFFSET('Player Game Board'!P21,0,WS1)&lt;&gt;"",OFFSET('Player Game Board'!Q21,0,WS1)&lt;&gt;""),IF(WS14&gt;WT14,"W",IF(WS14=WT14,"D","L")),"")</f>
        <v>W</v>
      </c>
      <c r="WW14" s="321" t="str">
        <f t="shared" ca="1" si="36"/>
        <v>L</v>
      </c>
      <c r="WX14" s="321"/>
      <c r="WY14" s="321"/>
      <c r="WZ14" s="326" t="s">
        <v>15</v>
      </c>
      <c r="XA14" s="327" t="s">
        <v>3</v>
      </c>
      <c r="XB14" s="327" t="s">
        <v>4</v>
      </c>
      <c r="XC14" s="327" t="s">
        <v>94</v>
      </c>
      <c r="XD14" s="326" t="s">
        <v>15</v>
      </c>
      <c r="XE14" s="326" t="s">
        <v>94</v>
      </c>
      <c r="XF14" s="326" t="s">
        <v>3</v>
      </c>
      <c r="XG14" s="326" t="s">
        <v>4</v>
      </c>
      <c r="XH14" s="327"/>
      <c r="XI14" s="328">
        <f t="shared" ref="XI14" ca="1" si="4341">IFERROR(MATCH(XI12,WZ14:XC14,0),0)</f>
        <v>2</v>
      </c>
      <c r="XJ14" s="328">
        <f t="shared" ref="XJ14" ca="1" si="4342">IFERROR(MATCH(XJ12,WZ14:XC14,0),0)</f>
        <v>0</v>
      </c>
      <c r="XK14" s="328">
        <f t="shared" ref="XK14" ca="1" si="4343">IFERROR(MATCH(XK12,WZ14:XC14,0),0)</f>
        <v>3</v>
      </c>
      <c r="XL14" s="328">
        <f t="shared" ref="XL14" ca="1" si="4344">IFERROR(MATCH(XL12,WZ14:XC14,0),0)</f>
        <v>0</v>
      </c>
      <c r="XM14" s="328">
        <f t="shared" ca="1" si="3686"/>
        <v>5</v>
      </c>
      <c r="XN14" s="327"/>
      <c r="XO14" s="327" t="str">
        <f t="shared" ref="XO14" ca="1" si="4345">INDEX(WZ3:WZ8,MATCH(2,XM3:XM8,0),0)</f>
        <v>Türkiye</v>
      </c>
      <c r="XP14" s="327"/>
      <c r="XQ14" s="321">
        <f t="shared" ref="XQ14" ca="1" si="4346">VLOOKUP(XR14,ABM11:ABN15,2,FALSE)</f>
        <v>1</v>
      </c>
      <c r="XR14" s="321" t="str">
        <f t="shared" si="2793"/>
        <v>Croatia</v>
      </c>
      <c r="XS14" s="321">
        <f t="shared" ref="XS14" ca="1" si="4347">SUMPRODUCT((ABP3:ABP42=XR14)*(ABT3:ABT42="W"))+SUMPRODUCT((ABS3:ABS42=XR14)*(ABU3:ABU42="W"))</f>
        <v>3</v>
      </c>
      <c r="XT14" s="321">
        <f t="shared" ref="XT14" ca="1" si="4348">SUMPRODUCT((ABP3:ABP42=XR14)*(ABT3:ABT42="D"))+SUMPRODUCT((ABS3:ABS42=XR14)*(ABU3:ABU42="D"))</f>
        <v>0</v>
      </c>
      <c r="XU14" s="321">
        <f t="shared" ref="XU14" ca="1" si="4349">SUMPRODUCT((ABP3:ABP42=XR14)*(ABT3:ABT42="L"))+SUMPRODUCT((ABS3:ABS42=XR14)*(ABU3:ABU42="L"))</f>
        <v>0</v>
      </c>
      <c r="XV14" s="321">
        <f t="shared" ref="XV14" ca="1" si="4350">SUMIF(ABP3:ABP60,XR14,ABQ3:ABQ60)+SUMIF(ABS3:ABS60,XR14,ABR3:ABR60)</f>
        <v>7</v>
      </c>
      <c r="XW14" s="321">
        <f t="shared" ref="XW14" ca="1" si="4351">SUMIF(ABS3:ABS60,XR14,ABQ3:ABQ60)+SUMIF(ABP3:ABP60,XR14,ABR3:ABR60)</f>
        <v>3</v>
      </c>
      <c r="XX14" s="321">
        <f t="shared" ca="1" si="2799"/>
        <v>1004</v>
      </c>
      <c r="XY14" s="321">
        <f t="shared" ca="1" si="2800"/>
        <v>9</v>
      </c>
      <c r="XZ14" s="321">
        <f t="shared" si="750"/>
        <v>40</v>
      </c>
      <c r="YA14" s="321">
        <f t="shared" ref="YA14" ca="1" si="4352">IF(COUNTIF(XY11:XY15,4)&lt;&gt;4,RANK(XY14,XY11:XY15),XY54)</f>
        <v>1</v>
      </c>
      <c r="YB14" s="321"/>
      <c r="YC14" s="321">
        <f t="shared" ref="YC14" ca="1" si="4353">SUMPRODUCT((YA11:YA14=YA14)*(XZ11:XZ14&lt;XZ14))+YA14</f>
        <v>1</v>
      </c>
      <c r="YD14" s="321" t="str">
        <f t="shared" ref="YD14" ca="1" si="4354">INDEX(XR11:XR15,MATCH(4,YC11:YC15,0),0)</f>
        <v>Albania</v>
      </c>
      <c r="YE14" s="321">
        <f t="shared" ref="YE14" ca="1" si="4355">INDEX(YA11:YA15,MATCH(YD14,XR11:XR15,0),0)</f>
        <v>4</v>
      </c>
      <c r="YF14" s="321" t="str">
        <f t="shared" ca="1" si="3698"/>
        <v/>
      </c>
      <c r="YG14" s="321" t="str">
        <f t="shared" ca="1" si="3699"/>
        <v/>
      </c>
      <c r="YH14" s="321"/>
      <c r="YI14" s="321"/>
      <c r="YJ14" s="321"/>
      <c r="YK14" s="321" t="str">
        <f t="shared" ca="1" si="2809"/>
        <v/>
      </c>
      <c r="YL14" s="321">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21">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21">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21">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21">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21">
        <f t="shared" ca="1" si="2815"/>
        <v>1000</v>
      </c>
      <c r="YR14" s="321" t="str">
        <f t="shared" ca="1" si="2816"/>
        <v/>
      </c>
      <c r="YS14" s="321" t="str">
        <f t="shared" ref="YS14" ca="1" si="4361">IF(YK14&lt;&gt;"",VLOOKUP(YK14,XR4:XX40,7,FALSE),"")</f>
        <v/>
      </c>
      <c r="YT14" s="321" t="str">
        <f t="shared" ref="YT14" ca="1" si="4362">IF(YK14&lt;&gt;"",VLOOKUP(YK14,XR4:XX40,5,FALSE),"")</f>
        <v/>
      </c>
      <c r="YU14" s="321" t="str">
        <f t="shared" ref="YU14" ca="1" si="4363">IF(YK14&lt;&gt;"",VLOOKUP(YK14,XR4:XZ40,9,FALSE),"")</f>
        <v/>
      </c>
      <c r="YV14" s="321" t="str">
        <f t="shared" ca="1" si="2820"/>
        <v/>
      </c>
      <c r="YW14" s="321" t="str">
        <f t="shared" ref="YW14" ca="1" si="4364">IF(YK14&lt;&gt;"",RANK(YV14,YV11:YV15),"")</f>
        <v/>
      </c>
      <c r="YX14" s="321" t="str">
        <f t="shared" ref="YX14" ca="1" si="4365">IF(YK14&lt;&gt;"",SUMPRODUCT((YV11:YV15=YV14)*(YQ11:YQ15&gt;YQ14)),"")</f>
        <v/>
      </c>
      <c r="YY14" s="321" t="str">
        <f t="shared" ref="YY14" ca="1" si="4366">IF(YK14&lt;&gt;"",SUMPRODUCT((YV11:YV15=YV14)*(YQ11:YQ15=YQ14)*(YO11:YO15&gt;YO14)),"")</f>
        <v/>
      </c>
      <c r="YZ14" s="321" t="str">
        <f t="shared" ref="YZ14" ca="1" si="4367">IF(YK14&lt;&gt;"",SUMPRODUCT((YV11:YV15=YV14)*(YQ11:YQ15=YQ14)*(YO11:YO15=YO14)*(YS11:YS15&gt;YS14)),"")</f>
        <v/>
      </c>
      <c r="ZA14" s="321" t="str">
        <f t="shared" ref="ZA14" ca="1" si="4368">IF(YK14&lt;&gt;"",SUMPRODUCT((YV11:YV15=YV14)*(YQ11:YQ15=YQ14)*(YO11:YO15=YO14)*(YS11:YS15=YS14)*(YT11:YT15&gt;YT14)),"")</f>
        <v/>
      </c>
      <c r="ZB14" s="321" t="str">
        <f t="shared" ref="ZB14" ca="1" si="4369">IF(YK14&lt;&gt;"",SUMPRODUCT((YV11:YV15=YV14)*(YQ11:YQ15=YQ14)*(YO11:YO15=YO14)*(YS11:YS15=YS14)*(YT11:YT15=YT14)*(YU11:YU15&gt;YU14)),"")</f>
        <v/>
      </c>
      <c r="ZC14" s="321" t="str">
        <f ca="1">IF(YK14&lt;&gt;"",IF(ZC54&lt;&gt;"",IF(YJ50=3,ZC54,ZC54+YJ50),SUM(YW14:ZB14)),"")</f>
        <v/>
      </c>
      <c r="ZD14" s="321" t="str">
        <f t="shared" ref="ZD14" ca="1" si="4370">IF(YK14&lt;&gt;"",INDEX(YK11:YK15,MATCH(4,ZC11:ZC15,0),0),"")</f>
        <v/>
      </c>
      <c r="ZE14" s="321" t="str">
        <f t="shared" ca="1" si="3197"/>
        <v/>
      </c>
      <c r="ZF14" s="321"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21"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21"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21">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21">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21">
        <f t="shared" ca="1" si="3203"/>
        <v>1000</v>
      </c>
      <c r="ZL14" s="321" t="str">
        <f t="shared" ca="1" si="3204"/>
        <v/>
      </c>
      <c r="ZM14" s="321" t="str">
        <f t="shared" ref="ZM14" ca="1" si="4376">IF(ZE14&lt;&gt;"",VLOOKUP(ZE14,XR4:XX40,7,FALSE),"")</f>
        <v/>
      </c>
      <c r="ZN14" s="321" t="str">
        <f t="shared" ref="ZN14" ca="1" si="4377">IF(ZE14&lt;&gt;"",VLOOKUP(ZE14,XR4:XX40,5,FALSE),"")</f>
        <v/>
      </c>
      <c r="ZO14" s="321" t="str">
        <f t="shared" ref="ZO14" ca="1" si="4378">IF(ZE14&lt;&gt;"",VLOOKUP(ZE14,XR4:XZ40,9,FALSE),"")</f>
        <v/>
      </c>
      <c r="ZP14" s="321" t="str">
        <f t="shared" ca="1" si="3208"/>
        <v/>
      </c>
      <c r="ZQ14" s="321" t="str">
        <f t="shared" ref="ZQ14" ca="1" si="4379">IF(ZE14&lt;&gt;"",RANK(ZP14,ZP11:ZP15),"")</f>
        <v/>
      </c>
      <c r="ZR14" s="321" t="str">
        <f t="shared" ref="ZR14" ca="1" si="4380">IF(ZE14&lt;&gt;"",SUMPRODUCT((ZP11:ZP15=ZP14)*(ZK11:ZK15&gt;ZK14)),"")</f>
        <v/>
      </c>
      <c r="ZS14" s="321" t="str">
        <f t="shared" ref="ZS14" ca="1" si="4381">IF(ZE14&lt;&gt;"",SUMPRODUCT((ZP11:ZP15=ZP14)*(ZK11:ZK15=ZK14)*(ZI11:ZI15&gt;ZI14)),"")</f>
        <v/>
      </c>
      <c r="ZT14" s="321" t="str">
        <f t="shared" ref="ZT14" ca="1" si="4382">IF(ZE14&lt;&gt;"",SUMPRODUCT((ZP11:ZP15=ZP14)*(ZK11:ZK15=ZK14)*(ZI11:ZI15=ZI14)*(ZM11:ZM15&gt;ZM14)),"")</f>
        <v/>
      </c>
      <c r="ZU14" s="321" t="str">
        <f t="shared" ref="ZU14" ca="1" si="4383">IF(ZE14&lt;&gt;"",SUMPRODUCT((ZP11:ZP15=ZP14)*(ZK11:ZK15=ZK14)*(ZI11:ZI15=ZI14)*(ZM11:ZM15=ZM14)*(ZN11:ZN15&gt;ZN14)),"")</f>
        <v/>
      </c>
      <c r="ZV14" s="321" t="str">
        <f t="shared" ref="ZV14" ca="1" si="4384">IF(ZE14&lt;&gt;"",SUMPRODUCT((ZP11:ZP15=ZP14)*(ZK11:ZK15=ZK14)*(ZI11:ZI15=ZI14)*(ZM11:ZM15=ZM14)*(ZN11:ZN15=ZN14)*(ZO11:ZO15&gt;ZO14)),"")</f>
        <v/>
      </c>
      <c r="ZW14" s="321" t="str">
        <f ca="1">IF(ZE14&lt;&gt;"",IF(ZW54&lt;&gt;"",IF(ZD50=3,ZW54,ZW54+ZD50),SUM(ZQ14:ZV14)+1),"")</f>
        <v/>
      </c>
      <c r="ZX14" s="321" t="str">
        <f t="shared" ref="ZX14" ca="1" si="4385">IF(ZE14&lt;&gt;"",INDEX(ZE12:ZE15,MATCH(4,ZW12:ZW15,0),0),"")</f>
        <v/>
      </c>
      <c r="ZY14" s="321" t="str">
        <f t="shared" ca="1" si="3731"/>
        <v/>
      </c>
      <c r="ZZ14" s="321">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21">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21">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21">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21">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21">
        <f t="shared" ca="1" si="3737"/>
        <v>1000</v>
      </c>
      <c r="AAF14" s="321" t="str">
        <f t="shared" ca="1" si="3738"/>
        <v/>
      </c>
      <c r="AAG14" s="321" t="str">
        <f t="shared" ref="AAG14" ca="1" si="4391">IF(ZY14&lt;&gt;"",VLOOKUP(ZY14,XR4:XX40,7,FALSE),"")</f>
        <v/>
      </c>
      <c r="AAH14" s="321" t="str">
        <f t="shared" ref="AAH14" ca="1" si="4392">IF(ZY14&lt;&gt;"",VLOOKUP(ZY14,XR4:XX40,5,FALSE),"")</f>
        <v/>
      </c>
      <c r="AAI14" s="321" t="str">
        <f t="shared" ref="AAI14" ca="1" si="4393">IF(ZY14&lt;&gt;"",VLOOKUP(ZY14,XR4:XZ40,9,FALSE),"")</f>
        <v/>
      </c>
      <c r="AAJ14" s="321" t="str">
        <f t="shared" ca="1" si="3742"/>
        <v/>
      </c>
      <c r="AAK14" s="321" t="str">
        <f t="shared" ref="AAK14" ca="1" si="4394">IF(ZY14&lt;&gt;"",RANK(AAJ14,AAJ11:AAJ15),"")</f>
        <v/>
      </c>
      <c r="AAL14" s="321" t="str">
        <f t="shared" ref="AAL14" ca="1" si="4395">IF(ZY14&lt;&gt;"",SUMPRODUCT((AAJ11:AAJ15=AAJ14)*(AAE11:AAE15&gt;AAE14)),"")</f>
        <v/>
      </c>
      <c r="AAM14" s="321" t="str">
        <f t="shared" ref="AAM14" ca="1" si="4396">IF(ZY14&lt;&gt;"",SUMPRODUCT((AAJ11:AAJ15=AAJ14)*(AAE11:AAE15=AAE14)*(AAC11:AAC15&gt;AAC14)),"")</f>
        <v/>
      </c>
      <c r="AAN14" s="321" t="str">
        <f t="shared" ref="AAN14" ca="1" si="4397">IF(ZY14&lt;&gt;"",SUMPRODUCT((AAJ11:AAJ15=AAJ14)*(AAE11:AAE15=AAE14)*(AAC11:AAC15=AAC14)*(AAG11:AAG15&gt;AAG14)),"")</f>
        <v/>
      </c>
      <c r="AAO14" s="321" t="str">
        <f t="shared" ref="AAO14" ca="1" si="4398">IF(ZY14&lt;&gt;"",SUMPRODUCT((AAJ11:AAJ15=AAJ14)*(AAE11:AAE15=AAE14)*(AAC11:AAC15=AAC14)*(AAG11:AAG15=AAG14)*(AAH11:AAH15&gt;AAH14)),"")</f>
        <v/>
      </c>
      <c r="AAP14" s="321" t="str">
        <f t="shared" ref="AAP14" ca="1" si="4399">IF(ZY14&lt;&gt;"",SUMPRODUCT((AAJ11:AAJ15=AAJ14)*(AAE11:AAE15=AAE14)*(AAC11:AAC15=AAC14)*(AAG11:AAG15=AAG14)*(AAH11:AAH15=AAH14)*(AAI11:AAI15&gt;AAI14)),"")</f>
        <v/>
      </c>
      <c r="AAQ14" s="321" t="str">
        <f t="shared" ca="1" si="3749"/>
        <v/>
      </c>
      <c r="AAR14" s="321" t="str">
        <f t="shared" ref="AAR14" ca="1" si="4400">IF(ZY14&lt;&gt;"",INDEX(ZY13:ZY15,MATCH(4,AAQ13:AAQ15,0),0),"")</f>
        <v/>
      </c>
      <c r="AAS14" s="321" t="str">
        <f t="shared" ref="AAS14" si="4401">IF(YI11&lt;&gt;"",YI11,"")</f>
        <v/>
      </c>
      <c r="AAT14" s="321">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21">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21">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21">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21">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21">
        <f t="shared" ref="AAY14" ca="1" si="4407">AAW14-AAX14+1000</f>
        <v>1000</v>
      </c>
      <c r="AAZ14" s="321" t="str">
        <f t="shared" ref="AAZ14" si="4408">IF(AAS14&lt;&gt;"",AAT14*3+AAU14*1,"")</f>
        <v/>
      </c>
      <c r="ABA14" s="321" t="str">
        <f t="shared" ref="ABA14" si="4409">IF(AAS14&lt;&gt;"",VLOOKUP(AAS14,XR4:XX40,7,FALSE),"")</f>
        <v/>
      </c>
      <c r="ABB14" s="321" t="str">
        <f t="shared" ref="ABB14" si="4410">IF(AAS14&lt;&gt;"",VLOOKUP(AAS14,XR4:XX40,5,FALSE),"")</f>
        <v/>
      </c>
      <c r="ABC14" s="321" t="str">
        <f t="shared" ref="ABC14" si="4411">IF(AAS14&lt;&gt;"",VLOOKUP(AAS14,XR4:XZ40,9,FALSE),"")</f>
        <v/>
      </c>
      <c r="ABD14" s="321" t="str">
        <f t="shared" ref="ABD14" si="4412">AAZ14</f>
        <v/>
      </c>
      <c r="ABE14" s="321" t="str">
        <f t="shared" ref="ABE14" si="4413">IF(AAS14&lt;&gt;"",RANK(ABD14,ABD11:ABD15),"")</f>
        <v/>
      </c>
      <c r="ABF14" s="321" t="str">
        <f t="shared" ref="ABF14" si="4414">IF(AAS14&lt;&gt;"",SUMPRODUCT((ABD11:ABD15=ABD14)*(AAY11:AAY15&gt;AAY14)),"")</f>
        <v/>
      </c>
      <c r="ABG14" s="321" t="str">
        <f t="shared" ref="ABG14" si="4415">IF(AAS14&lt;&gt;"",SUMPRODUCT((ABD11:ABD15=ABD14)*(AAY11:AAY15=AAY14)*(AAW11:AAW15&gt;AAW14)),"")</f>
        <v/>
      </c>
      <c r="ABH14" s="321" t="str">
        <f t="shared" ref="ABH14" si="4416">IF(AAS14&lt;&gt;"",SUMPRODUCT((ABD11:ABD15=ABD14)*(AAY11:AAY15=AAY14)*(AAW11:AAW15=AAW14)*(ABA11:ABA15&gt;ABA14)),"")</f>
        <v/>
      </c>
      <c r="ABI14" s="321" t="str">
        <f t="shared" ref="ABI14" si="4417">IF(AAS14&lt;&gt;"",SUMPRODUCT((ABD11:ABD15=ABD14)*(AAY11:AAY15=AAY14)*(AAW11:AAW15=AAW14)*(ABA11:ABA15=ABA14)*(ABB11:ABB15&gt;ABB14)),"")</f>
        <v/>
      </c>
      <c r="ABJ14" s="321" t="str">
        <f t="shared" ref="ABJ14" si="4418">IF(AAS14&lt;&gt;"",SUMPRODUCT((ABD11:ABD15=ABD14)*(AAY11:AAY15=AAY14)*(AAW11:AAW15=AAW14)*(ABA11:ABA15=ABA14)*(ABB11:ABB15=ABB14)*(ABC11:ABC15&gt;ABC14)),"")</f>
        <v/>
      </c>
      <c r="ABK14" s="321" t="str">
        <f t="shared" ref="ABK14" si="4419">IF(AAS14&lt;&gt;"",SUM(ABE14:ABJ14)+3,"")</f>
        <v/>
      </c>
      <c r="ABL14" s="321" t="str">
        <f t="shared" ref="ABL14" si="4420">IF(AAS14&lt;&gt;"",IF(ABK14=4,AAS14,AAS15),"")</f>
        <v/>
      </c>
      <c r="ABM14" s="321" t="str">
        <f t="shared" ref="ABM14" ca="1" si="4421">IF(ABL14&lt;&gt;"",ABL14,IF(AAR14&lt;&gt;"",AAR14,IF(ZX14&lt;&gt;"",ZX14,IF(ZD14&lt;&gt;"",ZD14,YD14))))</f>
        <v>Albania</v>
      </c>
      <c r="ABN14" s="321">
        <v>4</v>
      </c>
      <c r="ABO14" s="321">
        <v>12</v>
      </c>
      <c r="ABP14" s="321" t="str">
        <f t="shared" si="50"/>
        <v>Portugal</v>
      </c>
      <c r="ABQ14" s="324">
        <f ca="1">IF(OFFSET('Player Game Board'!P21,0,ABQ1)&lt;&gt;"",OFFSET('Player Game Board'!P21,0,ABQ1),0)</f>
        <v>1</v>
      </c>
      <c r="ABR14" s="324">
        <f ca="1">IF(OFFSET('Player Game Board'!Q21,0,ABQ1)&lt;&gt;"",OFFSET('Player Game Board'!Q21,0,ABQ1),0)</f>
        <v>1</v>
      </c>
      <c r="ABS14" s="321" t="str">
        <f t="shared" si="51"/>
        <v>Czechia</v>
      </c>
      <c r="ABT14" s="321" t="str">
        <f ca="1">IF(AND(OFFSET('Player Game Board'!P21,0,ABQ1)&lt;&gt;"",OFFSET('Player Game Board'!Q21,0,ABQ1)&lt;&gt;""),IF(ABQ14&gt;ABR14,"W",IF(ABQ14=ABR14,"D","L")),"")</f>
        <v>D</v>
      </c>
      <c r="ABU14" s="321" t="str">
        <f t="shared" ca="1" si="52"/>
        <v>D</v>
      </c>
      <c r="ABV14" s="321"/>
      <c r="ABW14" s="321"/>
      <c r="ABX14" s="326" t="s">
        <v>15</v>
      </c>
      <c r="ABY14" s="327" t="s">
        <v>3</v>
      </c>
      <c r="ABZ14" s="327" t="s">
        <v>4</v>
      </c>
      <c r="ACA14" s="327" t="s">
        <v>94</v>
      </c>
      <c r="ACB14" s="326" t="s">
        <v>15</v>
      </c>
      <c r="ACC14" s="326" t="s">
        <v>94</v>
      </c>
      <c r="ACD14" s="326" t="s">
        <v>3</v>
      </c>
      <c r="ACE14" s="326" t="s">
        <v>4</v>
      </c>
      <c r="ACF14" s="327"/>
      <c r="ACG14" s="328">
        <f t="shared" ref="ACG14" ca="1" si="4422">IFERROR(MATCH(ACG12,ABX14:ACA14,0),0)</f>
        <v>2</v>
      </c>
      <c r="ACH14" s="328">
        <f t="shared" ref="ACH14" ca="1" si="4423">IFERROR(MATCH(ACH12,ABX14:ACA14,0),0)</f>
        <v>0</v>
      </c>
      <c r="ACI14" s="328">
        <f t="shared" ref="ACI14" ca="1" si="4424">IFERROR(MATCH(ACI12,ABX14:ACA14,0),0)</f>
        <v>4</v>
      </c>
      <c r="ACJ14" s="328">
        <f t="shared" ref="ACJ14" ca="1" si="4425">IFERROR(MATCH(ACJ12,ABX14:ACA14,0),0)</f>
        <v>0</v>
      </c>
      <c r="ACK14" s="328">
        <f t="shared" ca="1" si="3756"/>
        <v>6</v>
      </c>
      <c r="ACL14" s="327"/>
      <c r="ACM14" s="327" t="str">
        <f t="shared" ref="ACM14" ca="1" si="4426">INDEX(ABX3:ABX8,MATCH(2,ACK3:ACK8,0),0)</f>
        <v>Czechia</v>
      </c>
      <c r="ACN14" s="327"/>
      <c r="ACO14" s="321">
        <f t="shared" ref="ACO14" ca="1" si="4427">VLOOKUP(ACP14,AGK11:AGL15,2,FALSE)</f>
        <v>1</v>
      </c>
      <c r="ACP14" s="321" t="str">
        <f t="shared" si="2830"/>
        <v>Croatia</v>
      </c>
      <c r="ACQ14" s="321">
        <f t="shared" ref="ACQ14" ca="1" si="4428">SUMPRODUCT((AGN3:AGN42=ACP14)*(AGR3:AGR42="W"))+SUMPRODUCT((AGQ3:AGQ42=ACP14)*(AGS3:AGS42="W"))</f>
        <v>2</v>
      </c>
      <c r="ACR14" s="321">
        <f t="shared" ref="ACR14" ca="1" si="4429">SUMPRODUCT((AGN3:AGN42=ACP14)*(AGR3:AGR42="D"))+SUMPRODUCT((AGQ3:AGQ42=ACP14)*(AGS3:AGS42="D"))</f>
        <v>1</v>
      </c>
      <c r="ACS14" s="321">
        <f t="shared" ref="ACS14" ca="1" si="4430">SUMPRODUCT((AGN3:AGN42=ACP14)*(AGR3:AGR42="L"))+SUMPRODUCT((AGQ3:AGQ42=ACP14)*(AGS3:AGS42="L"))</f>
        <v>0</v>
      </c>
      <c r="ACT14" s="321">
        <f t="shared" ref="ACT14" ca="1" si="4431">SUMIF(AGN3:AGN60,ACP14,AGO3:AGO60)+SUMIF(AGQ3:AGQ60,ACP14,AGP3:AGP60)</f>
        <v>6</v>
      </c>
      <c r="ACU14" s="321">
        <f t="shared" ref="ACU14" ca="1" si="4432">SUMIF(AGQ3:AGQ60,ACP14,AGO3:AGO60)+SUMIF(AGN3:AGN60,ACP14,AGP3:AGP60)</f>
        <v>1</v>
      </c>
      <c r="ACV14" s="321">
        <f t="shared" ca="1" si="2836"/>
        <v>1005</v>
      </c>
      <c r="ACW14" s="321">
        <f t="shared" ca="1" si="2837"/>
        <v>7</v>
      </c>
      <c r="ACX14" s="321">
        <f t="shared" si="810"/>
        <v>40</v>
      </c>
      <c r="ACY14" s="321">
        <f t="shared" ref="ACY14" ca="1" si="4433">IF(COUNTIF(ACW11:ACW15,4)&lt;&gt;4,RANK(ACW14,ACW11:ACW15),ACW54)</f>
        <v>1</v>
      </c>
      <c r="ACZ14" s="321"/>
      <c r="ADA14" s="321">
        <f t="shared" ref="ADA14" ca="1" si="4434">SUMPRODUCT((ACY11:ACY14=ACY14)*(ACX11:ACX14&lt;ACX14))+ACY14</f>
        <v>1</v>
      </c>
      <c r="ADB14" s="321" t="str">
        <f t="shared" ref="ADB14" ca="1" si="4435">INDEX(ACP11:ACP15,MATCH(4,ADA11:ADA15,0),0)</f>
        <v>Albania</v>
      </c>
      <c r="ADC14" s="321">
        <f t="shared" ref="ADC14" ca="1" si="4436">INDEX(ACY11:ACY15,MATCH(ADB14,ACP11:ACP15,0),0)</f>
        <v>4</v>
      </c>
      <c r="ADD14" s="321" t="str">
        <f t="shared" ca="1" si="3768"/>
        <v/>
      </c>
      <c r="ADE14" s="321" t="str">
        <f t="shared" ca="1" si="3769"/>
        <v/>
      </c>
      <c r="ADF14" s="321"/>
      <c r="ADG14" s="321"/>
      <c r="ADH14" s="321"/>
      <c r="ADI14" s="321" t="str">
        <f t="shared" ca="1" si="2846"/>
        <v/>
      </c>
      <c r="ADJ14" s="321">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21">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21">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21">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21">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21">
        <f t="shared" ca="1" si="2852"/>
        <v>1000</v>
      </c>
      <c r="ADP14" s="321" t="str">
        <f t="shared" ca="1" si="2853"/>
        <v/>
      </c>
      <c r="ADQ14" s="321" t="str">
        <f t="shared" ref="ADQ14" ca="1" si="4442">IF(ADI14&lt;&gt;"",VLOOKUP(ADI14,ACP4:ACV40,7,FALSE),"")</f>
        <v/>
      </c>
      <c r="ADR14" s="321" t="str">
        <f t="shared" ref="ADR14" ca="1" si="4443">IF(ADI14&lt;&gt;"",VLOOKUP(ADI14,ACP4:ACV40,5,FALSE),"")</f>
        <v/>
      </c>
      <c r="ADS14" s="321" t="str">
        <f t="shared" ref="ADS14" ca="1" si="4444">IF(ADI14&lt;&gt;"",VLOOKUP(ADI14,ACP4:ACX40,9,FALSE),"")</f>
        <v/>
      </c>
      <c r="ADT14" s="321" t="str">
        <f t="shared" ca="1" si="2857"/>
        <v/>
      </c>
      <c r="ADU14" s="321" t="str">
        <f t="shared" ref="ADU14" ca="1" si="4445">IF(ADI14&lt;&gt;"",RANK(ADT14,ADT11:ADT15),"")</f>
        <v/>
      </c>
      <c r="ADV14" s="321" t="str">
        <f t="shared" ref="ADV14" ca="1" si="4446">IF(ADI14&lt;&gt;"",SUMPRODUCT((ADT11:ADT15=ADT14)*(ADO11:ADO15&gt;ADO14)),"")</f>
        <v/>
      </c>
      <c r="ADW14" s="321" t="str">
        <f t="shared" ref="ADW14" ca="1" si="4447">IF(ADI14&lt;&gt;"",SUMPRODUCT((ADT11:ADT15=ADT14)*(ADO11:ADO15=ADO14)*(ADM11:ADM15&gt;ADM14)),"")</f>
        <v/>
      </c>
      <c r="ADX14" s="321" t="str">
        <f t="shared" ref="ADX14" ca="1" si="4448">IF(ADI14&lt;&gt;"",SUMPRODUCT((ADT11:ADT15=ADT14)*(ADO11:ADO15=ADO14)*(ADM11:ADM15=ADM14)*(ADQ11:ADQ15&gt;ADQ14)),"")</f>
        <v/>
      </c>
      <c r="ADY14" s="321" t="str">
        <f t="shared" ref="ADY14" ca="1" si="4449">IF(ADI14&lt;&gt;"",SUMPRODUCT((ADT11:ADT15=ADT14)*(ADO11:ADO15=ADO14)*(ADM11:ADM15=ADM14)*(ADQ11:ADQ15=ADQ14)*(ADR11:ADR15&gt;ADR14)),"")</f>
        <v/>
      </c>
      <c r="ADZ14" s="321" t="str">
        <f t="shared" ref="ADZ14" ca="1" si="4450">IF(ADI14&lt;&gt;"",SUMPRODUCT((ADT11:ADT15=ADT14)*(ADO11:ADO15=ADO14)*(ADM11:ADM15=ADM14)*(ADQ11:ADQ15=ADQ14)*(ADR11:ADR15=ADR14)*(ADS11:ADS15&gt;ADS14)),"")</f>
        <v/>
      </c>
      <c r="AEA14" s="321" t="str">
        <f ca="1">IF(ADI14&lt;&gt;"",IF(AEA54&lt;&gt;"",IF(ADH50=3,AEA54,AEA54+ADH50),SUM(ADU14:ADZ14)),"")</f>
        <v/>
      </c>
      <c r="AEB14" s="321" t="str">
        <f t="shared" ref="AEB14" ca="1" si="4451">IF(ADI14&lt;&gt;"",INDEX(ADI11:ADI15,MATCH(4,AEA11:AEA15,0),0),"")</f>
        <v/>
      </c>
      <c r="AEC14" s="321" t="str">
        <f t="shared" ca="1" si="3250"/>
        <v/>
      </c>
      <c r="AED14" s="321"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21"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21"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21">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21">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21">
        <f t="shared" ca="1" si="3256"/>
        <v>1000</v>
      </c>
      <c r="AEJ14" s="321" t="str">
        <f t="shared" ca="1" si="3257"/>
        <v/>
      </c>
      <c r="AEK14" s="321" t="str">
        <f t="shared" ref="AEK14" ca="1" si="4457">IF(AEC14&lt;&gt;"",VLOOKUP(AEC14,ACP4:ACV40,7,FALSE),"")</f>
        <v/>
      </c>
      <c r="AEL14" s="321" t="str">
        <f t="shared" ref="AEL14" ca="1" si="4458">IF(AEC14&lt;&gt;"",VLOOKUP(AEC14,ACP4:ACV40,5,FALSE),"")</f>
        <v/>
      </c>
      <c r="AEM14" s="321" t="str">
        <f t="shared" ref="AEM14" ca="1" si="4459">IF(AEC14&lt;&gt;"",VLOOKUP(AEC14,ACP4:ACX40,9,FALSE),"")</f>
        <v/>
      </c>
      <c r="AEN14" s="321" t="str">
        <f t="shared" ca="1" si="3261"/>
        <v/>
      </c>
      <c r="AEO14" s="321" t="str">
        <f t="shared" ref="AEO14" ca="1" si="4460">IF(AEC14&lt;&gt;"",RANK(AEN14,AEN11:AEN15),"")</f>
        <v/>
      </c>
      <c r="AEP14" s="321" t="str">
        <f t="shared" ref="AEP14" ca="1" si="4461">IF(AEC14&lt;&gt;"",SUMPRODUCT((AEN11:AEN15=AEN14)*(AEI11:AEI15&gt;AEI14)),"")</f>
        <v/>
      </c>
      <c r="AEQ14" s="321" t="str">
        <f t="shared" ref="AEQ14" ca="1" si="4462">IF(AEC14&lt;&gt;"",SUMPRODUCT((AEN11:AEN15=AEN14)*(AEI11:AEI15=AEI14)*(AEG11:AEG15&gt;AEG14)),"")</f>
        <v/>
      </c>
      <c r="AER14" s="321" t="str">
        <f t="shared" ref="AER14" ca="1" si="4463">IF(AEC14&lt;&gt;"",SUMPRODUCT((AEN11:AEN15=AEN14)*(AEI11:AEI15=AEI14)*(AEG11:AEG15=AEG14)*(AEK11:AEK15&gt;AEK14)),"")</f>
        <v/>
      </c>
      <c r="AES14" s="321" t="str">
        <f t="shared" ref="AES14" ca="1" si="4464">IF(AEC14&lt;&gt;"",SUMPRODUCT((AEN11:AEN15=AEN14)*(AEI11:AEI15=AEI14)*(AEG11:AEG15=AEG14)*(AEK11:AEK15=AEK14)*(AEL11:AEL15&gt;AEL14)),"")</f>
        <v/>
      </c>
      <c r="AET14" s="321" t="str">
        <f t="shared" ref="AET14" ca="1" si="4465">IF(AEC14&lt;&gt;"",SUMPRODUCT((AEN11:AEN15=AEN14)*(AEI11:AEI15=AEI14)*(AEG11:AEG15=AEG14)*(AEK11:AEK15=AEK14)*(AEL11:AEL15=AEL14)*(AEM11:AEM15&gt;AEM14)),"")</f>
        <v/>
      </c>
      <c r="AEU14" s="321" t="str">
        <f ca="1">IF(AEC14&lt;&gt;"",IF(AEU54&lt;&gt;"",IF(AEB50=3,AEU54,AEU54+AEB50),SUM(AEO14:AET14)+1),"")</f>
        <v/>
      </c>
      <c r="AEV14" s="321" t="str">
        <f t="shared" ref="AEV14" ca="1" si="4466">IF(AEC14&lt;&gt;"",INDEX(AEC12:AEC15,MATCH(4,AEU12:AEU15,0),0),"")</f>
        <v/>
      </c>
      <c r="AEW14" s="321" t="str">
        <f t="shared" ca="1" si="3801"/>
        <v/>
      </c>
      <c r="AEX14" s="321">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21">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21">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21">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21">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21">
        <f t="shared" ca="1" si="3807"/>
        <v>1000</v>
      </c>
      <c r="AFD14" s="321" t="str">
        <f t="shared" ca="1" si="3808"/>
        <v/>
      </c>
      <c r="AFE14" s="321" t="str">
        <f t="shared" ref="AFE14" ca="1" si="4472">IF(AEW14&lt;&gt;"",VLOOKUP(AEW14,ACP4:ACV40,7,FALSE),"")</f>
        <v/>
      </c>
      <c r="AFF14" s="321" t="str">
        <f t="shared" ref="AFF14" ca="1" si="4473">IF(AEW14&lt;&gt;"",VLOOKUP(AEW14,ACP4:ACV40,5,FALSE),"")</f>
        <v/>
      </c>
      <c r="AFG14" s="321" t="str">
        <f t="shared" ref="AFG14" ca="1" si="4474">IF(AEW14&lt;&gt;"",VLOOKUP(AEW14,ACP4:ACX40,9,FALSE),"")</f>
        <v/>
      </c>
      <c r="AFH14" s="321" t="str">
        <f t="shared" ca="1" si="3812"/>
        <v/>
      </c>
      <c r="AFI14" s="321" t="str">
        <f t="shared" ref="AFI14" ca="1" si="4475">IF(AEW14&lt;&gt;"",RANK(AFH14,AFH11:AFH15),"")</f>
        <v/>
      </c>
      <c r="AFJ14" s="321" t="str">
        <f t="shared" ref="AFJ14" ca="1" si="4476">IF(AEW14&lt;&gt;"",SUMPRODUCT((AFH11:AFH15=AFH14)*(AFC11:AFC15&gt;AFC14)),"")</f>
        <v/>
      </c>
      <c r="AFK14" s="321" t="str">
        <f t="shared" ref="AFK14" ca="1" si="4477">IF(AEW14&lt;&gt;"",SUMPRODUCT((AFH11:AFH15=AFH14)*(AFC11:AFC15=AFC14)*(AFA11:AFA15&gt;AFA14)),"")</f>
        <v/>
      </c>
      <c r="AFL14" s="321" t="str">
        <f t="shared" ref="AFL14" ca="1" si="4478">IF(AEW14&lt;&gt;"",SUMPRODUCT((AFH11:AFH15=AFH14)*(AFC11:AFC15=AFC14)*(AFA11:AFA15=AFA14)*(AFE11:AFE15&gt;AFE14)),"")</f>
        <v/>
      </c>
      <c r="AFM14" s="321" t="str">
        <f t="shared" ref="AFM14" ca="1" si="4479">IF(AEW14&lt;&gt;"",SUMPRODUCT((AFH11:AFH15=AFH14)*(AFC11:AFC15=AFC14)*(AFA11:AFA15=AFA14)*(AFE11:AFE15=AFE14)*(AFF11:AFF15&gt;AFF14)),"")</f>
        <v/>
      </c>
      <c r="AFN14" s="321" t="str">
        <f t="shared" ref="AFN14" ca="1" si="4480">IF(AEW14&lt;&gt;"",SUMPRODUCT((AFH11:AFH15=AFH14)*(AFC11:AFC15=AFC14)*(AFA11:AFA15=AFA14)*(AFE11:AFE15=AFE14)*(AFF11:AFF15=AFF14)*(AFG11:AFG15&gt;AFG14)),"")</f>
        <v/>
      </c>
      <c r="AFO14" s="321" t="str">
        <f t="shared" ca="1" si="3819"/>
        <v/>
      </c>
      <c r="AFP14" s="321" t="str">
        <f t="shared" ref="AFP14" ca="1" si="4481">IF(AEW14&lt;&gt;"",INDEX(AEW13:AEW15,MATCH(4,AFO13:AFO15,0),0),"")</f>
        <v/>
      </c>
      <c r="AFQ14" s="321" t="str">
        <f t="shared" ref="AFQ14" si="4482">IF(ADG11&lt;&gt;"",ADG11,"")</f>
        <v/>
      </c>
      <c r="AFR14" s="321">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21">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21">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21">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21">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21">
        <f t="shared" ref="AFW14" ca="1" si="4488">AFU14-AFV14+1000</f>
        <v>1000</v>
      </c>
      <c r="AFX14" s="321" t="str">
        <f t="shared" ref="AFX14" si="4489">IF(AFQ14&lt;&gt;"",AFR14*3+AFS14*1,"")</f>
        <v/>
      </c>
      <c r="AFY14" s="321" t="str">
        <f t="shared" ref="AFY14" si="4490">IF(AFQ14&lt;&gt;"",VLOOKUP(AFQ14,ACP4:ACV40,7,FALSE),"")</f>
        <v/>
      </c>
      <c r="AFZ14" s="321" t="str">
        <f t="shared" ref="AFZ14" si="4491">IF(AFQ14&lt;&gt;"",VLOOKUP(AFQ14,ACP4:ACV40,5,FALSE),"")</f>
        <v/>
      </c>
      <c r="AGA14" s="321" t="str">
        <f t="shared" ref="AGA14" si="4492">IF(AFQ14&lt;&gt;"",VLOOKUP(AFQ14,ACP4:ACX40,9,FALSE),"")</f>
        <v/>
      </c>
      <c r="AGB14" s="321" t="str">
        <f t="shared" ref="AGB14" si="4493">AFX14</f>
        <v/>
      </c>
      <c r="AGC14" s="321" t="str">
        <f t="shared" ref="AGC14" si="4494">IF(AFQ14&lt;&gt;"",RANK(AGB14,AGB11:AGB15),"")</f>
        <v/>
      </c>
      <c r="AGD14" s="321" t="str">
        <f t="shared" ref="AGD14" si="4495">IF(AFQ14&lt;&gt;"",SUMPRODUCT((AGB11:AGB15=AGB14)*(AFW11:AFW15&gt;AFW14)),"")</f>
        <v/>
      </c>
      <c r="AGE14" s="321" t="str">
        <f t="shared" ref="AGE14" si="4496">IF(AFQ14&lt;&gt;"",SUMPRODUCT((AGB11:AGB15=AGB14)*(AFW11:AFW15=AFW14)*(AFU11:AFU15&gt;AFU14)),"")</f>
        <v/>
      </c>
      <c r="AGF14" s="321" t="str">
        <f t="shared" ref="AGF14" si="4497">IF(AFQ14&lt;&gt;"",SUMPRODUCT((AGB11:AGB15=AGB14)*(AFW11:AFW15=AFW14)*(AFU11:AFU15=AFU14)*(AFY11:AFY15&gt;AFY14)),"")</f>
        <v/>
      </c>
      <c r="AGG14" s="321" t="str">
        <f t="shared" ref="AGG14" si="4498">IF(AFQ14&lt;&gt;"",SUMPRODUCT((AGB11:AGB15=AGB14)*(AFW11:AFW15=AFW14)*(AFU11:AFU15=AFU14)*(AFY11:AFY15=AFY14)*(AFZ11:AFZ15&gt;AFZ14)),"")</f>
        <v/>
      </c>
      <c r="AGH14" s="321" t="str">
        <f t="shared" ref="AGH14" si="4499">IF(AFQ14&lt;&gt;"",SUMPRODUCT((AGB11:AGB15=AGB14)*(AFW11:AFW15=AFW14)*(AFU11:AFU15=AFU14)*(AFY11:AFY15=AFY14)*(AFZ11:AFZ15=AFZ14)*(AGA11:AGA15&gt;AGA14)),"")</f>
        <v/>
      </c>
      <c r="AGI14" s="321" t="str">
        <f t="shared" ref="AGI14" si="4500">IF(AFQ14&lt;&gt;"",SUM(AGC14:AGH14)+3,"")</f>
        <v/>
      </c>
      <c r="AGJ14" s="321" t="str">
        <f t="shared" ref="AGJ14" si="4501">IF(AFQ14&lt;&gt;"",IF(AGI14=4,AFQ14,AFQ15),"")</f>
        <v/>
      </c>
      <c r="AGK14" s="321" t="str">
        <f t="shared" ref="AGK14" ca="1" si="4502">IF(AGJ14&lt;&gt;"",AGJ14,IF(AFP14&lt;&gt;"",AFP14,IF(AEV14&lt;&gt;"",AEV14,IF(AEB14&lt;&gt;"",AEB14,ADB14))))</f>
        <v>Albania</v>
      </c>
      <c r="AGL14" s="321">
        <v>4</v>
      </c>
      <c r="AGM14" s="321">
        <v>12</v>
      </c>
      <c r="AGN14" s="321" t="str">
        <f t="shared" si="66"/>
        <v>Portugal</v>
      </c>
      <c r="AGO14" s="324">
        <f ca="1">IF(OFFSET('Player Game Board'!P21,0,AGO1)&lt;&gt;"",OFFSET('Player Game Board'!P21,0,AGO1),0)</f>
        <v>1</v>
      </c>
      <c r="AGP14" s="324">
        <f ca="1">IF(OFFSET('Player Game Board'!Q21,0,AGO1)&lt;&gt;"",OFFSET('Player Game Board'!Q21,0,AGO1),0)</f>
        <v>2</v>
      </c>
      <c r="AGQ14" s="321" t="str">
        <f t="shared" si="67"/>
        <v>Czechia</v>
      </c>
      <c r="AGR14" s="321" t="str">
        <f ca="1">IF(AND(OFFSET('Player Game Board'!P21,0,AGO1)&lt;&gt;"",OFFSET('Player Game Board'!Q21,0,AGO1)&lt;&gt;""),IF(AGO14&gt;AGP14,"W",IF(AGO14=AGP14,"D","L")),"")</f>
        <v>L</v>
      </c>
      <c r="AGS14" s="321" t="str">
        <f t="shared" ca="1" si="68"/>
        <v>W</v>
      </c>
      <c r="AGT14" s="321"/>
      <c r="AGU14" s="321"/>
      <c r="AGV14" s="326" t="s">
        <v>15</v>
      </c>
      <c r="AGW14" s="327" t="s">
        <v>3</v>
      </c>
      <c r="AGX14" s="327" t="s">
        <v>4</v>
      </c>
      <c r="AGY14" s="327" t="s">
        <v>94</v>
      </c>
      <c r="AGZ14" s="326" t="s">
        <v>15</v>
      </c>
      <c r="AHA14" s="326" t="s">
        <v>94</v>
      </c>
      <c r="AHB14" s="326" t="s">
        <v>3</v>
      </c>
      <c r="AHC14" s="326" t="s">
        <v>4</v>
      </c>
      <c r="AHD14" s="327"/>
      <c r="AHE14" s="328">
        <f t="shared" ref="AHE14" ca="1" si="4503">IFERROR(MATCH(AHE12,AGV14:AGY14,0),0)</f>
        <v>2</v>
      </c>
      <c r="AHF14" s="328">
        <f t="shared" ref="AHF14" ca="1" si="4504">IFERROR(MATCH(AHF12,AGV14:AGY14,0),0)</f>
        <v>3</v>
      </c>
      <c r="AHG14" s="328">
        <f t="shared" ref="AHG14" ca="1" si="4505">IFERROR(MATCH(AHG12,AGV14:AGY14,0),0)</f>
        <v>0</v>
      </c>
      <c r="AHH14" s="328">
        <f t="shared" ref="AHH14" ca="1" si="4506">IFERROR(MATCH(AHH12,AGV14:AGY14,0),0)</f>
        <v>0</v>
      </c>
      <c r="AHI14" s="328">
        <f t="shared" ca="1" si="3826"/>
        <v>5</v>
      </c>
      <c r="AHJ14" s="327"/>
      <c r="AHK14" s="327" t="str">
        <f t="shared" ref="AHK14" ca="1" si="4507">INDEX(AGV3:AGV8,MATCH(2,AHI3:AHI8,0),0)</f>
        <v>Slovenia</v>
      </c>
      <c r="AHL14" s="327"/>
      <c r="AHM14" s="321">
        <f t="shared" ref="AHM14" ca="1" si="4508">VLOOKUP(AHN14,ALI11:ALJ15,2,FALSE)</f>
        <v>3</v>
      </c>
      <c r="AHN14" s="321" t="str">
        <f t="shared" si="2867"/>
        <v>Croatia</v>
      </c>
      <c r="AHO14" s="321">
        <f t="shared" ref="AHO14" ca="1" si="4509">SUMPRODUCT((ALL3:ALL42=AHN14)*(ALP3:ALP42="W"))+SUMPRODUCT((ALO3:ALO42=AHN14)*(ALQ3:ALQ42="W"))</f>
        <v>1</v>
      </c>
      <c r="AHP14" s="321">
        <f t="shared" ref="AHP14" ca="1" si="4510">SUMPRODUCT((ALL3:ALL42=AHN14)*(ALP3:ALP42="D"))+SUMPRODUCT((ALO3:ALO42=AHN14)*(ALQ3:ALQ42="D"))</f>
        <v>0</v>
      </c>
      <c r="AHQ14" s="321">
        <f t="shared" ref="AHQ14" ca="1" si="4511">SUMPRODUCT((ALL3:ALL42=AHN14)*(ALP3:ALP42="L"))+SUMPRODUCT((ALO3:ALO42=AHN14)*(ALQ3:ALQ42="L"))</f>
        <v>2</v>
      </c>
      <c r="AHR14" s="321">
        <f t="shared" ref="AHR14" ca="1" si="4512">SUMIF(ALL3:ALL60,AHN14,ALM3:ALM60)+SUMIF(ALO3:ALO60,AHN14,ALN3:ALN60)</f>
        <v>4</v>
      </c>
      <c r="AHS14" s="321">
        <f t="shared" ref="AHS14" ca="1" si="4513">SUMIF(ALO3:ALO60,AHN14,ALM3:ALM60)+SUMIF(ALL3:ALL60,AHN14,ALN3:ALN60)</f>
        <v>5</v>
      </c>
      <c r="AHT14" s="321">
        <f t="shared" ca="1" si="2873"/>
        <v>999</v>
      </c>
      <c r="AHU14" s="321">
        <f t="shared" ca="1" si="2874"/>
        <v>3</v>
      </c>
      <c r="AHV14" s="321">
        <f t="shared" si="870"/>
        <v>40</v>
      </c>
      <c r="AHW14" s="321">
        <f t="shared" ref="AHW14" ca="1" si="4514">IF(COUNTIF(AHU11:AHU15,4)&lt;&gt;4,RANK(AHU14,AHU11:AHU15),AHU54)</f>
        <v>3</v>
      </c>
      <c r="AHX14" s="321"/>
      <c r="AHY14" s="321">
        <f t="shared" ref="AHY14" ca="1" si="4515">SUMPRODUCT((AHW11:AHW14=AHW14)*(AHV11:AHV14&lt;AHV14))+AHW14</f>
        <v>3</v>
      </c>
      <c r="AHZ14" s="321" t="str">
        <f t="shared" ref="AHZ14" ca="1" si="4516">INDEX(AHN11:AHN15,MATCH(4,AHY11:AHY15,0),0)</f>
        <v>Albania</v>
      </c>
      <c r="AIA14" s="321">
        <f t="shared" ref="AIA14" ca="1" si="4517">INDEX(AHW11:AHW15,MATCH(AHZ14,AHN11:AHN15,0),0)</f>
        <v>4</v>
      </c>
      <c r="AIB14" s="321" t="str">
        <f t="shared" ca="1" si="3838"/>
        <v/>
      </c>
      <c r="AIC14" s="321" t="str">
        <f t="shared" ca="1" si="3839"/>
        <v/>
      </c>
      <c r="AID14" s="321"/>
      <c r="AIE14" s="321"/>
      <c r="AIF14" s="321"/>
      <c r="AIG14" s="321" t="str">
        <f t="shared" ca="1" si="2883"/>
        <v/>
      </c>
      <c r="AIH14" s="321">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21">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21">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21">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21">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21">
        <f t="shared" ca="1" si="2889"/>
        <v>1000</v>
      </c>
      <c r="AIN14" s="321" t="str">
        <f t="shared" ca="1" si="2890"/>
        <v/>
      </c>
      <c r="AIO14" s="321" t="str">
        <f t="shared" ref="AIO14" ca="1" si="4523">IF(AIG14&lt;&gt;"",VLOOKUP(AIG14,AHN4:AHT40,7,FALSE),"")</f>
        <v/>
      </c>
      <c r="AIP14" s="321" t="str">
        <f t="shared" ref="AIP14" ca="1" si="4524">IF(AIG14&lt;&gt;"",VLOOKUP(AIG14,AHN4:AHT40,5,FALSE),"")</f>
        <v/>
      </c>
      <c r="AIQ14" s="321" t="str">
        <f t="shared" ref="AIQ14" ca="1" si="4525">IF(AIG14&lt;&gt;"",VLOOKUP(AIG14,AHN4:AHV40,9,FALSE),"")</f>
        <v/>
      </c>
      <c r="AIR14" s="321" t="str">
        <f t="shared" ca="1" si="2894"/>
        <v/>
      </c>
      <c r="AIS14" s="321" t="str">
        <f t="shared" ref="AIS14" ca="1" si="4526">IF(AIG14&lt;&gt;"",RANK(AIR14,AIR11:AIR15),"")</f>
        <v/>
      </c>
      <c r="AIT14" s="321" t="str">
        <f t="shared" ref="AIT14" ca="1" si="4527">IF(AIG14&lt;&gt;"",SUMPRODUCT((AIR11:AIR15=AIR14)*(AIM11:AIM15&gt;AIM14)),"")</f>
        <v/>
      </c>
      <c r="AIU14" s="321" t="str">
        <f t="shared" ref="AIU14" ca="1" si="4528">IF(AIG14&lt;&gt;"",SUMPRODUCT((AIR11:AIR15=AIR14)*(AIM11:AIM15=AIM14)*(AIK11:AIK15&gt;AIK14)),"")</f>
        <v/>
      </c>
      <c r="AIV14" s="321" t="str">
        <f t="shared" ref="AIV14" ca="1" si="4529">IF(AIG14&lt;&gt;"",SUMPRODUCT((AIR11:AIR15=AIR14)*(AIM11:AIM15=AIM14)*(AIK11:AIK15=AIK14)*(AIO11:AIO15&gt;AIO14)),"")</f>
        <v/>
      </c>
      <c r="AIW14" s="321" t="str">
        <f t="shared" ref="AIW14" ca="1" si="4530">IF(AIG14&lt;&gt;"",SUMPRODUCT((AIR11:AIR15=AIR14)*(AIM11:AIM15=AIM14)*(AIK11:AIK15=AIK14)*(AIO11:AIO15=AIO14)*(AIP11:AIP15&gt;AIP14)),"")</f>
        <v/>
      </c>
      <c r="AIX14" s="321" t="str">
        <f t="shared" ref="AIX14" ca="1" si="4531">IF(AIG14&lt;&gt;"",SUMPRODUCT((AIR11:AIR15=AIR14)*(AIM11:AIM15=AIM14)*(AIK11:AIK15=AIK14)*(AIO11:AIO15=AIO14)*(AIP11:AIP15=AIP14)*(AIQ11:AIQ15&gt;AIQ14)),"")</f>
        <v/>
      </c>
      <c r="AIY14" s="321" t="str">
        <f ca="1">IF(AIG14&lt;&gt;"",IF(AIY54&lt;&gt;"",IF(AIF50=3,AIY54,AIY54+AIF50),SUM(AIS14:AIX14)),"")</f>
        <v/>
      </c>
      <c r="AIZ14" s="321" t="str">
        <f t="shared" ref="AIZ14" ca="1" si="4532">IF(AIG14&lt;&gt;"",INDEX(AIG11:AIG15,MATCH(4,AIY11:AIY15,0),0),"")</f>
        <v/>
      </c>
      <c r="AJA14" s="321" t="str">
        <f t="shared" ca="1" si="3303"/>
        <v/>
      </c>
      <c r="AJB14" s="321"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21"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21"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21">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21">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21">
        <f t="shared" ca="1" si="3309"/>
        <v>1000</v>
      </c>
      <c r="AJH14" s="321" t="str">
        <f t="shared" ca="1" si="3310"/>
        <v/>
      </c>
      <c r="AJI14" s="321" t="str">
        <f t="shared" ref="AJI14" ca="1" si="4538">IF(AJA14&lt;&gt;"",VLOOKUP(AJA14,AHN4:AHT40,7,FALSE),"")</f>
        <v/>
      </c>
      <c r="AJJ14" s="321" t="str">
        <f t="shared" ref="AJJ14" ca="1" si="4539">IF(AJA14&lt;&gt;"",VLOOKUP(AJA14,AHN4:AHT40,5,FALSE),"")</f>
        <v/>
      </c>
      <c r="AJK14" s="321" t="str">
        <f t="shared" ref="AJK14" ca="1" si="4540">IF(AJA14&lt;&gt;"",VLOOKUP(AJA14,AHN4:AHV40,9,FALSE),"")</f>
        <v/>
      </c>
      <c r="AJL14" s="321" t="str">
        <f t="shared" ca="1" si="3314"/>
        <v/>
      </c>
      <c r="AJM14" s="321" t="str">
        <f t="shared" ref="AJM14" ca="1" si="4541">IF(AJA14&lt;&gt;"",RANK(AJL14,AJL11:AJL15),"")</f>
        <v/>
      </c>
      <c r="AJN14" s="321" t="str">
        <f t="shared" ref="AJN14" ca="1" si="4542">IF(AJA14&lt;&gt;"",SUMPRODUCT((AJL11:AJL15=AJL14)*(AJG11:AJG15&gt;AJG14)),"")</f>
        <v/>
      </c>
      <c r="AJO14" s="321" t="str">
        <f t="shared" ref="AJO14" ca="1" si="4543">IF(AJA14&lt;&gt;"",SUMPRODUCT((AJL11:AJL15=AJL14)*(AJG11:AJG15=AJG14)*(AJE11:AJE15&gt;AJE14)),"")</f>
        <v/>
      </c>
      <c r="AJP14" s="321" t="str">
        <f t="shared" ref="AJP14" ca="1" si="4544">IF(AJA14&lt;&gt;"",SUMPRODUCT((AJL11:AJL15=AJL14)*(AJG11:AJG15=AJG14)*(AJE11:AJE15=AJE14)*(AJI11:AJI15&gt;AJI14)),"")</f>
        <v/>
      </c>
      <c r="AJQ14" s="321" t="str">
        <f t="shared" ref="AJQ14" ca="1" si="4545">IF(AJA14&lt;&gt;"",SUMPRODUCT((AJL11:AJL15=AJL14)*(AJG11:AJG15=AJG14)*(AJE11:AJE15=AJE14)*(AJI11:AJI15=AJI14)*(AJJ11:AJJ15&gt;AJJ14)),"")</f>
        <v/>
      </c>
      <c r="AJR14" s="321" t="str">
        <f t="shared" ref="AJR14" ca="1" si="4546">IF(AJA14&lt;&gt;"",SUMPRODUCT((AJL11:AJL15=AJL14)*(AJG11:AJG15=AJG14)*(AJE11:AJE15=AJE14)*(AJI11:AJI15=AJI14)*(AJJ11:AJJ15=AJJ14)*(AJK11:AJK15&gt;AJK14)),"")</f>
        <v/>
      </c>
      <c r="AJS14" s="321" t="str">
        <f ca="1">IF(AJA14&lt;&gt;"",IF(AJS54&lt;&gt;"",IF(AIZ50=3,AJS54,AJS54+AIZ50),SUM(AJM14:AJR14)+1),"")</f>
        <v/>
      </c>
      <c r="AJT14" s="321" t="str">
        <f t="shared" ref="AJT14" ca="1" si="4547">IF(AJA14&lt;&gt;"",INDEX(AJA12:AJA15,MATCH(4,AJS12:AJS15,0),0),"")</f>
        <v/>
      </c>
      <c r="AJU14" s="321" t="str">
        <f t="shared" ca="1" si="3871"/>
        <v/>
      </c>
      <c r="AJV14" s="321">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21">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21">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21">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21">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21">
        <f t="shared" ca="1" si="3877"/>
        <v>1000</v>
      </c>
      <c r="AKB14" s="321" t="str">
        <f t="shared" ca="1" si="3878"/>
        <v/>
      </c>
      <c r="AKC14" s="321" t="str">
        <f t="shared" ref="AKC14" ca="1" si="4553">IF(AJU14&lt;&gt;"",VLOOKUP(AJU14,AHN4:AHT40,7,FALSE),"")</f>
        <v/>
      </c>
      <c r="AKD14" s="321" t="str">
        <f t="shared" ref="AKD14" ca="1" si="4554">IF(AJU14&lt;&gt;"",VLOOKUP(AJU14,AHN4:AHT40,5,FALSE),"")</f>
        <v/>
      </c>
      <c r="AKE14" s="321" t="str">
        <f t="shared" ref="AKE14" ca="1" si="4555">IF(AJU14&lt;&gt;"",VLOOKUP(AJU14,AHN4:AHV40,9,FALSE),"")</f>
        <v/>
      </c>
      <c r="AKF14" s="321" t="str">
        <f t="shared" ca="1" si="3882"/>
        <v/>
      </c>
      <c r="AKG14" s="321" t="str">
        <f t="shared" ref="AKG14" ca="1" si="4556">IF(AJU14&lt;&gt;"",RANK(AKF14,AKF11:AKF15),"")</f>
        <v/>
      </c>
      <c r="AKH14" s="321" t="str">
        <f t="shared" ref="AKH14" ca="1" si="4557">IF(AJU14&lt;&gt;"",SUMPRODUCT((AKF11:AKF15=AKF14)*(AKA11:AKA15&gt;AKA14)),"")</f>
        <v/>
      </c>
      <c r="AKI14" s="321" t="str">
        <f t="shared" ref="AKI14" ca="1" si="4558">IF(AJU14&lt;&gt;"",SUMPRODUCT((AKF11:AKF15=AKF14)*(AKA11:AKA15=AKA14)*(AJY11:AJY15&gt;AJY14)),"")</f>
        <v/>
      </c>
      <c r="AKJ14" s="321" t="str">
        <f t="shared" ref="AKJ14" ca="1" si="4559">IF(AJU14&lt;&gt;"",SUMPRODUCT((AKF11:AKF15=AKF14)*(AKA11:AKA15=AKA14)*(AJY11:AJY15=AJY14)*(AKC11:AKC15&gt;AKC14)),"")</f>
        <v/>
      </c>
      <c r="AKK14" s="321" t="str">
        <f t="shared" ref="AKK14" ca="1" si="4560">IF(AJU14&lt;&gt;"",SUMPRODUCT((AKF11:AKF15=AKF14)*(AKA11:AKA15=AKA14)*(AJY11:AJY15=AJY14)*(AKC11:AKC15=AKC14)*(AKD11:AKD15&gt;AKD14)),"")</f>
        <v/>
      </c>
      <c r="AKL14" s="321" t="str">
        <f t="shared" ref="AKL14" ca="1" si="4561">IF(AJU14&lt;&gt;"",SUMPRODUCT((AKF11:AKF15=AKF14)*(AKA11:AKA15=AKA14)*(AJY11:AJY15=AJY14)*(AKC11:AKC15=AKC14)*(AKD11:AKD15=AKD14)*(AKE11:AKE15&gt;AKE14)),"")</f>
        <v/>
      </c>
      <c r="AKM14" s="321" t="str">
        <f t="shared" ca="1" si="3889"/>
        <v/>
      </c>
      <c r="AKN14" s="321" t="str">
        <f t="shared" ref="AKN14" ca="1" si="4562">IF(AJU14&lt;&gt;"",INDEX(AJU13:AJU15,MATCH(4,AKM13:AKM15,0),0),"")</f>
        <v/>
      </c>
      <c r="AKO14" s="321" t="str">
        <f t="shared" ref="AKO14" si="4563">IF(AIE11&lt;&gt;"",AIE11,"")</f>
        <v/>
      </c>
      <c r="AKP14" s="321">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21">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21">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21">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21">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21">
        <f t="shared" ref="AKU14" ca="1" si="4569">AKS14-AKT14+1000</f>
        <v>1000</v>
      </c>
      <c r="AKV14" s="321" t="str">
        <f t="shared" ref="AKV14" si="4570">IF(AKO14&lt;&gt;"",AKP14*3+AKQ14*1,"")</f>
        <v/>
      </c>
      <c r="AKW14" s="321" t="str">
        <f t="shared" ref="AKW14" si="4571">IF(AKO14&lt;&gt;"",VLOOKUP(AKO14,AHN4:AHT40,7,FALSE),"")</f>
        <v/>
      </c>
      <c r="AKX14" s="321" t="str">
        <f t="shared" ref="AKX14" si="4572">IF(AKO14&lt;&gt;"",VLOOKUP(AKO14,AHN4:AHT40,5,FALSE),"")</f>
        <v/>
      </c>
      <c r="AKY14" s="321" t="str">
        <f t="shared" ref="AKY14" si="4573">IF(AKO14&lt;&gt;"",VLOOKUP(AKO14,AHN4:AHV40,9,FALSE),"")</f>
        <v/>
      </c>
      <c r="AKZ14" s="321" t="str">
        <f t="shared" ref="AKZ14" si="4574">AKV14</f>
        <v/>
      </c>
      <c r="ALA14" s="321" t="str">
        <f t="shared" ref="ALA14" si="4575">IF(AKO14&lt;&gt;"",RANK(AKZ14,AKZ11:AKZ15),"")</f>
        <v/>
      </c>
      <c r="ALB14" s="321" t="str">
        <f t="shared" ref="ALB14" si="4576">IF(AKO14&lt;&gt;"",SUMPRODUCT((AKZ11:AKZ15=AKZ14)*(AKU11:AKU15&gt;AKU14)),"")</f>
        <v/>
      </c>
      <c r="ALC14" s="321" t="str">
        <f t="shared" ref="ALC14" si="4577">IF(AKO14&lt;&gt;"",SUMPRODUCT((AKZ11:AKZ15=AKZ14)*(AKU11:AKU15=AKU14)*(AKS11:AKS15&gt;AKS14)),"")</f>
        <v/>
      </c>
      <c r="ALD14" s="321" t="str">
        <f t="shared" ref="ALD14" si="4578">IF(AKO14&lt;&gt;"",SUMPRODUCT((AKZ11:AKZ15=AKZ14)*(AKU11:AKU15=AKU14)*(AKS11:AKS15=AKS14)*(AKW11:AKW15&gt;AKW14)),"")</f>
        <v/>
      </c>
      <c r="ALE14" s="321" t="str">
        <f t="shared" ref="ALE14" si="4579">IF(AKO14&lt;&gt;"",SUMPRODUCT((AKZ11:AKZ15=AKZ14)*(AKU11:AKU15=AKU14)*(AKS11:AKS15=AKS14)*(AKW11:AKW15=AKW14)*(AKX11:AKX15&gt;AKX14)),"")</f>
        <v/>
      </c>
      <c r="ALF14" s="321" t="str">
        <f t="shared" ref="ALF14" si="4580">IF(AKO14&lt;&gt;"",SUMPRODUCT((AKZ11:AKZ15=AKZ14)*(AKU11:AKU15=AKU14)*(AKS11:AKS15=AKS14)*(AKW11:AKW15=AKW14)*(AKX11:AKX15=AKX14)*(AKY11:AKY15&gt;AKY14)),"")</f>
        <v/>
      </c>
      <c r="ALG14" s="321" t="str">
        <f t="shared" ref="ALG14" si="4581">IF(AKO14&lt;&gt;"",SUM(ALA14:ALF14)+3,"")</f>
        <v/>
      </c>
      <c r="ALH14" s="321" t="str">
        <f t="shared" ref="ALH14" si="4582">IF(AKO14&lt;&gt;"",IF(ALG14=4,AKO14,AKO15),"")</f>
        <v/>
      </c>
      <c r="ALI14" s="321" t="str">
        <f t="shared" ref="ALI14" ca="1" si="4583">IF(ALH14&lt;&gt;"",ALH14,IF(AKN14&lt;&gt;"",AKN14,IF(AJT14&lt;&gt;"",AJT14,IF(AIZ14&lt;&gt;"",AIZ14,AHZ14))))</f>
        <v>Albania</v>
      </c>
      <c r="ALJ14" s="321">
        <v>4</v>
      </c>
      <c r="ALK14" s="321">
        <v>12</v>
      </c>
      <c r="ALL14" s="321" t="str">
        <f t="shared" si="82"/>
        <v>Portugal</v>
      </c>
      <c r="ALM14" s="324">
        <f ca="1">IF(OFFSET('Player Game Board'!P21,0,ALM1)&lt;&gt;"",OFFSET('Player Game Board'!P21,0,ALM1),0)</f>
        <v>2</v>
      </c>
      <c r="ALN14" s="324">
        <f ca="1">IF(OFFSET('Player Game Board'!Q21,0,ALM1)&lt;&gt;"",OFFSET('Player Game Board'!Q21,0,ALM1),0)</f>
        <v>0</v>
      </c>
      <c r="ALO14" s="321" t="str">
        <f t="shared" si="83"/>
        <v>Czechia</v>
      </c>
      <c r="ALP14" s="321" t="str">
        <f ca="1">IF(AND(OFFSET('Player Game Board'!P21,0,ALM1)&lt;&gt;"",OFFSET('Player Game Board'!Q21,0,ALM1)&lt;&gt;""),IF(ALM14&gt;ALN14,"W",IF(ALM14=ALN14,"D","L")),"")</f>
        <v>W</v>
      </c>
      <c r="ALQ14" s="321" t="str">
        <f t="shared" ca="1" si="84"/>
        <v>L</v>
      </c>
      <c r="ALR14" s="321"/>
      <c r="ALS14" s="321"/>
      <c r="ALT14" s="326" t="s">
        <v>15</v>
      </c>
      <c r="ALU14" s="327" t="s">
        <v>3</v>
      </c>
      <c r="ALV14" s="327" t="s">
        <v>4</v>
      </c>
      <c r="ALW14" s="327" t="s">
        <v>94</v>
      </c>
      <c r="ALX14" s="326" t="s">
        <v>15</v>
      </c>
      <c r="ALY14" s="326" t="s">
        <v>94</v>
      </c>
      <c r="ALZ14" s="326" t="s">
        <v>3</v>
      </c>
      <c r="AMA14" s="326" t="s">
        <v>4</v>
      </c>
      <c r="AMB14" s="327"/>
      <c r="AMC14" s="328">
        <f t="shared" ref="AMC14" ca="1" si="4584">IFERROR(MATCH(AMC12,ALT14:ALW14,0),0)</f>
        <v>4</v>
      </c>
      <c r="AMD14" s="328">
        <f t="shared" ref="AMD14" ca="1" si="4585">IFERROR(MATCH(AMD12,ALT14:ALW14,0),0)</f>
        <v>2</v>
      </c>
      <c r="AME14" s="328">
        <f t="shared" ref="AME14" ca="1" si="4586">IFERROR(MATCH(AME12,ALT14:ALW14,0),0)</f>
        <v>0</v>
      </c>
      <c r="AMF14" s="328">
        <f t="shared" ref="AMF14" ca="1" si="4587">IFERROR(MATCH(AMF12,ALT14:ALW14,0),0)</f>
        <v>3</v>
      </c>
      <c r="AMG14" s="328">
        <f t="shared" ca="1" si="3896"/>
        <v>9</v>
      </c>
      <c r="AMH14" s="327"/>
      <c r="AMI14" s="327" t="str">
        <f t="shared" ref="AMI14" ca="1" si="4588">INDEX(ALT3:ALT8,MATCH(2,AMG3:AMG8,0),0)</f>
        <v>Croatia</v>
      </c>
      <c r="AMJ14" s="327"/>
      <c r="AMK14" s="321">
        <f t="shared" ref="AMK14" ca="1" si="4589">VLOOKUP(AML14,AQG11:AQH15,2,FALSE)</f>
        <v>3</v>
      </c>
      <c r="AML14" s="321" t="str">
        <f t="shared" si="2904"/>
        <v>Croatia</v>
      </c>
      <c r="AMM14" s="321">
        <f t="shared" ref="AMM14" ca="1" si="4590">SUMPRODUCT((AQJ3:AQJ42=AML14)*(AQN3:AQN42="W"))+SUMPRODUCT((AQM3:AQM42=AML14)*(AQO3:AQO42="W"))</f>
        <v>1</v>
      </c>
      <c r="AMN14" s="321">
        <f t="shared" ref="AMN14" ca="1" si="4591">SUMPRODUCT((AQJ3:AQJ42=AML14)*(AQN3:AQN42="D"))+SUMPRODUCT((AQM3:AQM42=AML14)*(AQO3:AQO42="D"))</f>
        <v>1</v>
      </c>
      <c r="AMO14" s="321">
        <f t="shared" ref="AMO14" ca="1" si="4592">SUMPRODUCT((AQJ3:AQJ42=AML14)*(AQN3:AQN42="L"))+SUMPRODUCT((AQM3:AQM42=AML14)*(AQO3:AQO42="L"))</f>
        <v>1</v>
      </c>
      <c r="AMP14" s="321">
        <f t="shared" ref="AMP14" ca="1" si="4593">SUMIF(AQJ3:AQJ60,AML14,AQK3:AQK60)+SUMIF(AQM3:AQM60,AML14,AQL3:AQL60)</f>
        <v>3</v>
      </c>
      <c r="AMQ14" s="321">
        <f t="shared" ref="AMQ14" ca="1" si="4594">SUMIF(AQM3:AQM60,AML14,AQK3:AQK60)+SUMIF(AQJ3:AQJ60,AML14,AQL3:AQL60)</f>
        <v>3</v>
      </c>
      <c r="AMR14" s="321">
        <f t="shared" ca="1" si="2910"/>
        <v>1000</v>
      </c>
      <c r="AMS14" s="321">
        <f t="shared" ca="1" si="2911"/>
        <v>4</v>
      </c>
      <c r="AMT14" s="321">
        <f t="shared" si="930"/>
        <v>40</v>
      </c>
      <c r="AMU14" s="321">
        <f t="shared" ref="AMU14" ca="1" si="4595">IF(COUNTIF(AMS11:AMS15,4)&lt;&gt;4,RANK(AMS14,AMS11:AMS15),AMS54)</f>
        <v>2</v>
      </c>
      <c r="AMV14" s="321"/>
      <c r="AMW14" s="321">
        <f t="shared" ref="AMW14" ca="1" si="4596">SUMPRODUCT((AMU11:AMU14=AMU14)*(AMT11:AMT14&lt;AMT14))+AMU14</f>
        <v>3</v>
      </c>
      <c r="AMX14" s="321" t="str">
        <f t="shared" ref="AMX14" ca="1" si="4597">INDEX(AML11:AML15,MATCH(4,AMW11:AMW15,0),0)</f>
        <v>Albania</v>
      </c>
      <c r="AMY14" s="321">
        <f t="shared" ref="AMY14" ca="1" si="4598">INDEX(AMU11:AMU15,MATCH(AMX14,AML11:AML15,0),0)</f>
        <v>4</v>
      </c>
      <c r="AMZ14" s="321" t="str">
        <f t="shared" ca="1" si="3908"/>
        <v/>
      </c>
      <c r="ANA14" s="321" t="str">
        <f t="shared" ca="1" si="3909"/>
        <v/>
      </c>
      <c r="ANB14" s="321"/>
      <c r="ANC14" s="321"/>
      <c r="AND14" s="321"/>
      <c r="ANE14" s="321" t="str">
        <f t="shared" ca="1" si="2920"/>
        <v/>
      </c>
      <c r="ANF14" s="321">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21">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21">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21">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21">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21">
        <f t="shared" ca="1" si="2926"/>
        <v>1000</v>
      </c>
      <c r="ANL14" s="321" t="str">
        <f t="shared" ca="1" si="2927"/>
        <v/>
      </c>
      <c r="ANM14" s="321" t="str">
        <f t="shared" ref="ANM14" ca="1" si="4604">IF(ANE14&lt;&gt;"",VLOOKUP(ANE14,AML4:AMR40,7,FALSE),"")</f>
        <v/>
      </c>
      <c r="ANN14" s="321" t="str">
        <f t="shared" ref="ANN14" ca="1" si="4605">IF(ANE14&lt;&gt;"",VLOOKUP(ANE14,AML4:AMR40,5,FALSE),"")</f>
        <v/>
      </c>
      <c r="ANO14" s="321" t="str">
        <f t="shared" ref="ANO14" ca="1" si="4606">IF(ANE14&lt;&gt;"",VLOOKUP(ANE14,AML4:AMT40,9,FALSE),"")</f>
        <v/>
      </c>
      <c r="ANP14" s="321" t="str">
        <f t="shared" ca="1" si="2931"/>
        <v/>
      </c>
      <c r="ANQ14" s="321" t="str">
        <f t="shared" ref="ANQ14" ca="1" si="4607">IF(ANE14&lt;&gt;"",RANK(ANP14,ANP11:ANP15),"")</f>
        <v/>
      </c>
      <c r="ANR14" s="321" t="str">
        <f t="shared" ref="ANR14" ca="1" si="4608">IF(ANE14&lt;&gt;"",SUMPRODUCT((ANP11:ANP15=ANP14)*(ANK11:ANK15&gt;ANK14)),"")</f>
        <v/>
      </c>
      <c r="ANS14" s="321" t="str">
        <f t="shared" ref="ANS14" ca="1" si="4609">IF(ANE14&lt;&gt;"",SUMPRODUCT((ANP11:ANP15=ANP14)*(ANK11:ANK15=ANK14)*(ANI11:ANI15&gt;ANI14)),"")</f>
        <v/>
      </c>
      <c r="ANT14" s="321" t="str">
        <f t="shared" ref="ANT14" ca="1" si="4610">IF(ANE14&lt;&gt;"",SUMPRODUCT((ANP11:ANP15=ANP14)*(ANK11:ANK15=ANK14)*(ANI11:ANI15=ANI14)*(ANM11:ANM15&gt;ANM14)),"")</f>
        <v/>
      </c>
      <c r="ANU14" s="321" t="str">
        <f t="shared" ref="ANU14" ca="1" si="4611">IF(ANE14&lt;&gt;"",SUMPRODUCT((ANP11:ANP15=ANP14)*(ANK11:ANK15=ANK14)*(ANI11:ANI15=ANI14)*(ANM11:ANM15=ANM14)*(ANN11:ANN15&gt;ANN14)),"")</f>
        <v/>
      </c>
      <c r="ANV14" s="321" t="str">
        <f t="shared" ref="ANV14" ca="1" si="4612">IF(ANE14&lt;&gt;"",SUMPRODUCT((ANP11:ANP15=ANP14)*(ANK11:ANK15=ANK14)*(ANI11:ANI15=ANI14)*(ANM11:ANM15=ANM14)*(ANN11:ANN15=ANN14)*(ANO11:ANO15&gt;ANO14)),"")</f>
        <v/>
      </c>
      <c r="ANW14" s="321" t="str">
        <f ca="1">IF(ANE14&lt;&gt;"",IF(ANW54&lt;&gt;"",IF(AND50=3,ANW54,ANW54+AND50),SUM(ANQ14:ANV14)),"")</f>
        <v/>
      </c>
      <c r="ANX14" s="321" t="str">
        <f t="shared" ref="ANX14" ca="1" si="4613">IF(ANE14&lt;&gt;"",INDEX(ANE11:ANE15,MATCH(4,ANW11:ANW15,0),0),"")</f>
        <v/>
      </c>
      <c r="ANY14" s="321" t="str">
        <f t="shared" ca="1" si="3356"/>
        <v/>
      </c>
      <c r="ANZ14" s="321"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21"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21"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21">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21">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21">
        <f t="shared" ca="1" si="3362"/>
        <v>1000</v>
      </c>
      <c r="AOF14" s="321" t="str">
        <f t="shared" ca="1" si="3363"/>
        <v/>
      </c>
      <c r="AOG14" s="321" t="str">
        <f t="shared" ref="AOG14" ca="1" si="4619">IF(ANY14&lt;&gt;"",VLOOKUP(ANY14,AML4:AMR40,7,FALSE),"")</f>
        <v/>
      </c>
      <c r="AOH14" s="321" t="str">
        <f t="shared" ref="AOH14" ca="1" si="4620">IF(ANY14&lt;&gt;"",VLOOKUP(ANY14,AML4:AMR40,5,FALSE),"")</f>
        <v/>
      </c>
      <c r="AOI14" s="321" t="str">
        <f t="shared" ref="AOI14" ca="1" si="4621">IF(ANY14&lt;&gt;"",VLOOKUP(ANY14,AML4:AMT40,9,FALSE),"")</f>
        <v/>
      </c>
      <c r="AOJ14" s="321" t="str">
        <f t="shared" ca="1" si="3367"/>
        <v/>
      </c>
      <c r="AOK14" s="321" t="str">
        <f t="shared" ref="AOK14" ca="1" si="4622">IF(ANY14&lt;&gt;"",RANK(AOJ14,AOJ11:AOJ15),"")</f>
        <v/>
      </c>
      <c r="AOL14" s="321" t="str">
        <f t="shared" ref="AOL14" ca="1" si="4623">IF(ANY14&lt;&gt;"",SUMPRODUCT((AOJ11:AOJ15=AOJ14)*(AOE11:AOE15&gt;AOE14)),"")</f>
        <v/>
      </c>
      <c r="AOM14" s="321" t="str">
        <f t="shared" ref="AOM14" ca="1" si="4624">IF(ANY14&lt;&gt;"",SUMPRODUCT((AOJ11:AOJ15=AOJ14)*(AOE11:AOE15=AOE14)*(AOC11:AOC15&gt;AOC14)),"")</f>
        <v/>
      </c>
      <c r="AON14" s="321" t="str">
        <f t="shared" ref="AON14" ca="1" si="4625">IF(ANY14&lt;&gt;"",SUMPRODUCT((AOJ11:AOJ15=AOJ14)*(AOE11:AOE15=AOE14)*(AOC11:AOC15=AOC14)*(AOG11:AOG15&gt;AOG14)),"")</f>
        <v/>
      </c>
      <c r="AOO14" s="321" t="str">
        <f t="shared" ref="AOO14" ca="1" si="4626">IF(ANY14&lt;&gt;"",SUMPRODUCT((AOJ11:AOJ15=AOJ14)*(AOE11:AOE15=AOE14)*(AOC11:AOC15=AOC14)*(AOG11:AOG15=AOG14)*(AOH11:AOH15&gt;AOH14)),"")</f>
        <v/>
      </c>
      <c r="AOP14" s="321" t="str">
        <f t="shared" ref="AOP14" ca="1" si="4627">IF(ANY14&lt;&gt;"",SUMPRODUCT((AOJ11:AOJ15=AOJ14)*(AOE11:AOE15=AOE14)*(AOC11:AOC15=AOC14)*(AOG11:AOG15=AOG14)*(AOH11:AOH15=AOH14)*(AOI11:AOI15&gt;AOI14)),"")</f>
        <v/>
      </c>
      <c r="AOQ14" s="321" t="str">
        <f ca="1">IF(ANY14&lt;&gt;"",IF(AOQ54&lt;&gt;"",IF(ANX50=3,AOQ54,AOQ54+ANX50),SUM(AOK14:AOP14)+1),"")</f>
        <v/>
      </c>
      <c r="AOR14" s="321" t="str">
        <f t="shared" ref="AOR14" ca="1" si="4628">IF(ANY14&lt;&gt;"",INDEX(ANY12:ANY15,MATCH(4,AOQ12:AOQ15,0),0),"")</f>
        <v/>
      </c>
      <c r="AOS14" s="321" t="str">
        <f t="shared" ca="1" si="3941"/>
        <v/>
      </c>
      <c r="AOT14" s="321">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21">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21">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21">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21">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21">
        <f t="shared" ca="1" si="3947"/>
        <v>1000</v>
      </c>
      <c r="AOZ14" s="321" t="str">
        <f t="shared" ca="1" si="3948"/>
        <v/>
      </c>
      <c r="APA14" s="321" t="str">
        <f t="shared" ref="APA14" ca="1" si="4634">IF(AOS14&lt;&gt;"",VLOOKUP(AOS14,AML4:AMR40,7,FALSE),"")</f>
        <v/>
      </c>
      <c r="APB14" s="321" t="str">
        <f t="shared" ref="APB14" ca="1" si="4635">IF(AOS14&lt;&gt;"",VLOOKUP(AOS14,AML4:AMR40,5,FALSE),"")</f>
        <v/>
      </c>
      <c r="APC14" s="321" t="str">
        <f t="shared" ref="APC14" ca="1" si="4636">IF(AOS14&lt;&gt;"",VLOOKUP(AOS14,AML4:AMT40,9,FALSE),"")</f>
        <v/>
      </c>
      <c r="APD14" s="321" t="str">
        <f t="shared" ca="1" si="3952"/>
        <v/>
      </c>
      <c r="APE14" s="321" t="str">
        <f t="shared" ref="APE14" ca="1" si="4637">IF(AOS14&lt;&gt;"",RANK(APD14,APD11:APD15),"")</f>
        <v/>
      </c>
      <c r="APF14" s="321" t="str">
        <f t="shared" ref="APF14" ca="1" si="4638">IF(AOS14&lt;&gt;"",SUMPRODUCT((APD11:APD15=APD14)*(AOY11:AOY15&gt;AOY14)),"")</f>
        <v/>
      </c>
      <c r="APG14" s="321" t="str">
        <f t="shared" ref="APG14" ca="1" si="4639">IF(AOS14&lt;&gt;"",SUMPRODUCT((APD11:APD15=APD14)*(AOY11:AOY15=AOY14)*(AOW11:AOW15&gt;AOW14)),"")</f>
        <v/>
      </c>
      <c r="APH14" s="321" t="str">
        <f t="shared" ref="APH14" ca="1" si="4640">IF(AOS14&lt;&gt;"",SUMPRODUCT((APD11:APD15=APD14)*(AOY11:AOY15=AOY14)*(AOW11:AOW15=AOW14)*(APA11:APA15&gt;APA14)),"")</f>
        <v/>
      </c>
      <c r="API14" s="321" t="str">
        <f t="shared" ref="API14" ca="1" si="4641">IF(AOS14&lt;&gt;"",SUMPRODUCT((APD11:APD15=APD14)*(AOY11:AOY15=AOY14)*(AOW11:AOW15=AOW14)*(APA11:APA15=APA14)*(APB11:APB15&gt;APB14)),"")</f>
        <v/>
      </c>
      <c r="APJ14" s="321" t="str">
        <f t="shared" ref="APJ14" ca="1" si="4642">IF(AOS14&lt;&gt;"",SUMPRODUCT((APD11:APD15=APD14)*(AOY11:AOY15=AOY14)*(AOW11:AOW15=AOW14)*(APA11:APA15=APA14)*(APB11:APB15=APB14)*(APC11:APC15&gt;APC14)),"")</f>
        <v/>
      </c>
      <c r="APK14" s="321" t="str">
        <f t="shared" ca="1" si="3959"/>
        <v/>
      </c>
      <c r="APL14" s="321" t="str">
        <f t="shared" ref="APL14" ca="1" si="4643">IF(AOS14&lt;&gt;"",INDEX(AOS13:AOS15,MATCH(4,APK13:APK15,0),0),"")</f>
        <v/>
      </c>
      <c r="APM14" s="321" t="str">
        <f t="shared" ref="APM14" si="4644">IF(ANC11&lt;&gt;"",ANC11,"")</f>
        <v/>
      </c>
      <c r="APN14" s="321">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21">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21">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21">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21">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21">
        <f t="shared" ref="APS14" ca="1" si="4650">APQ14-APR14+1000</f>
        <v>1000</v>
      </c>
      <c r="APT14" s="321" t="str">
        <f t="shared" ref="APT14" si="4651">IF(APM14&lt;&gt;"",APN14*3+APO14*1,"")</f>
        <v/>
      </c>
      <c r="APU14" s="321" t="str">
        <f t="shared" ref="APU14" si="4652">IF(APM14&lt;&gt;"",VLOOKUP(APM14,AML4:AMR40,7,FALSE),"")</f>
        <v/>
      </c>
      <c r="APV14" s="321" t="str">
        <f t="shared" ref="APV14" si="4653">IF(APM14&lt;&gt;"",VLOOKUP(APM14,AML4:AMR40,5,FALSE),"")</f>
        <v/>
      </c>
      <c r="APW14" s="321" t="str">
        <f t="shared" ref="APW14" si="4654">IF(APM14&lt;&gt;"",VLOOKUP(APM14,AML4:AMT40,9,FALSE),"")</f>
        <v/>
      </c>
      <c r="APX14" s="321" t="str">
        <f t="shared" ref="APX14" si="4655">APT14</f>
        <v/>
      </c>
      <c r="APY14" s="321" t="str">
        <f t="shared" ref="APY14" si="4656">IF(APM14&lt;&gt;"",RANK(APX14,APX11:APX15),"")</f>
        <v/>
      </c>
      <c r="APZ14" s="321" t="str">
        <f t="shared" ref="APZ14" si="4657">IF(APM14&lt;&gt;"",SUMPRODUCT((APX11:APX15=APX14)*(APS11:APS15&gt;APS14)),"")</f>
        <v/>
      </c>
      <c r="AQA14" s="321" t="str">
        <f t="shared" ref="AQA14" si="4658">IF(APM14&lt;&gt;"",SUMPRODUCT((APX11:APX15=APX14)*(APS11:APS15=APS14)*(APQ11:APQ15&gt;APQ14)),"")</f>
        <v/>
      </c>
      <c r="AQB14" s="321" t="str">
        <f t="shared" ref="AQB14" si="4659">IF(APM14&lt;&gt;"",SUMPRODUCT((APX11:APX15=APX14)*(APS11:APS15=APS14)*(APQ11:APQ15=APQ14)*(APU11:APU15&gt;APU14)),"")</f>
        <v/>
      </c>
      <c r="AQC14" s="321" t="str">
        <f t="shared" ref="AQC14" si="4660">IF(APM14&lt;&gt;"",SUMPRODUCT((APX11:APX15=APX14)*(APS11:APS15=APS14)*(APQ11:APQ15=APQ14)*(APU11:APU15=APU14)*(APV11:APV15&gt;APV14)),"")</f>
        <v/>
      </c>
      <c r="AQD14" s="321" t="str">
        <f t="shared" ref="AQD14" si="4661">IF(APM14&lt;&gt;"",SUMPRODUCT((APX11:APX15=APX14)*(APS11:APS15=APS14)*(APQ11:APQ15=APQ14)*(APU11:APU15=APU14)*(APV11:APV15=APV14)*(APW11:APW15&gt;APW14)),"")</f>
        <v/>
      </c>
      <c r="AQE14" s="321" t="str">
        <f t="shared" ref="AQE14" si="4662">IF(APM14&lt;&gt;"",SUM(APY14:AQD14)+3,"")</f>
        <v/>
      </c>
      <c r="AQF14" s="321" t="str">
        <f t="shared" ref="AQF14" si="4663">IF(APM14&lt;&gt;"",IF(AQE14=4,APM14,APM15),"")</f>
        <v/>
      </c>
      <c r="AQG14" s="321" t="str">
        <f t="shared" ref="AQG14" ca="1" si="4664">IF(AQF14&lt;&gt;"",AQF14,IF(APL14&lt;&gt;"",APL14,IF(AOR14&lt;&gt;"",AOR14,IF(ANX14&lt;&gt;"",ANX14,AMX14))))</f>
        <v>Albania</v>
      </c>
      <c r="AQH14" s="321">
        <v>4</v>
      </c>
      <c r="AQI14" s="321">
        <v>12</v>
      </c>
      <c r="AQJ14" s="321" t="str">
        <f t="shared" si="98"/>
        <v>Portugal</v>
      </c>
      <c r="AQK14" s="324">
        <f ca="1">IF(OFFSET('Player Game Board'!P21,0,AQK1)&lt;&gt;"",OFFSET('Player Game Board'!P21,0,AQK1),0)</f>
        <v>1</v>
      </c>
      <c r="AQL14" s="324">
        <f ca="1">IF(OFFSET('Player Game Board'!Q21,0,AQK1)&lt;&gt;"",OFFSET('Player Game Board'!Q21,0,AQK1),0)</f>
        <v>0</v>
      </c>
      <c r="AQM14" s="321" t="str">
        <f t="shared" si="99"/>
        <v>Czechia</v>
      </c>
      <c r="AQN14" s="321" t="str">
        <f ca="1">IF(AND(OFFSET('Player Game Board'!P21,0,AQK1)&lt;&gt;"",OFFSET('Player Game Board'!Q21,0,AQK1)&lt;&gt;""),IF(AQK14&gt;AQL14,"W",IF(AQK14=AQL14,"D","L")),"")</f>
        <v>W</v>
      </c>
      <c r="AQO14" s="321" t="str">
        <f t="shared" ca="1" si="100"/>
        <v>L</v>
      </c>
      <c r="AQP14" s="321"/>
      <c r="AQQ14" s="321"/>
      <c r="AQR14" s="326" t="s">
        <v>15</v>
      </c>
      <c r="AQS14" s="327" t="s">
        <v>3</v>
      </c>
      <c r="AQT14" s="327" t="s">
        <v>4</v>
      </c>
      <c r="AQU14" s="327" t="s">
        <v>94</v>
      </c>
      <c r="AQV14" s="326" t="s">
        <v>15</v>
      </c>
      <c r="AQW14" s="326" t="s">
        <v>94</v>
      </c>
      <c r="AQX14" s="326" t="s">
        <v>3</v>
      </c>
      <c r="AQY14" s="326" t="s">
        <v>4</v>
      </c>
      <c r="AQZ14" s="327"/>
      <c r="ARA14" s="328">
        <f t="shared" ref="ARA14" ca="1" si="4665">IFERROR(MATCH(ARA12,AQR14:AQU14,0),0)</f>
        <v>2</v>
      </c>
      <c r="ARB14" s="328">
        <f t="shared" ref="ARB14" ca="1" si="4666">IFERROR(MATCH(ARB12,AQR14:AQU14,0),0)</f>
        <v>1</v>
      </c>
      <c r="ARC14" s="328">
        <f t="shared" ref="ARC14" ca="1" si="4667">IFERROR(MATCH(ARC12,AQR14:AQU14,0),0)</f>
        <v>0</v>
      </c>
      <c r="ARD14" s="328">
        <f t="shared" ref="ARD14" ca="1" si="4668">IFERROR(MATCH(ARD12,AQR14:AQU14,0),0)</f>
        <v>4</v>
      </c>
      <c r="ARE14" s="328">
        <f t="shared" ca="1" si="3966"/>
        <v>7</v>
      </c>
      <c r="ARF14" s="327"/>
      <c r="ARG14" s="327" t="str">
        <f t="shared" ref="ARG14" ca="1" si="4669">INDEX(AQR3:AQR8,MATCH(2,ARE3:ARE8,0),0)</f>
        <v>Switzerland</v>
      </c>
      <c r="ARH14" s="327"/>
      <c r="ARI14" s="321">
        <f t="shared" ref="ARI14" ca="1" si="4670">VLOOKUP(ARJ14,AVE11:AVF15,2,FALSE)</f>
        <v>3</v>
      </c>
      <c r="ARJ14" s="321" t="str">
        <f t="shared" si="2941"/>
        <v>Croatia</v>
      </c>
      <c r="ARK14" s="321">
        <f t="shared" ref="ARK14" ca="1" si="4671">SUMPRODUCT((AVH3:AVH42=ARJ14)*(AVL3:AVL42="W"))+SUMPRODUCT((AVK3:AVK42=ARJ14)*(AVM3:AVM42="W"))</f>
        <v>1</v>
      </c>
      <c r="ARL14" s="321">
        <f t="shared" ref="ARL14" ca="1" si="4672">SUMPRODUCT((AVH3:AVH42=ARJ14)*(AVL3:AVL42="D"))+SUMPRODUCT((AVK3:AVK42=ARJ14)*(AVM3:AVM42="D"))</f>
        <v>1</v>
      </c>
      <c r="ARM14" s="321">
        <f t="shared" ref="ARM14" ca="1" si="4673">SUMPRODUCT((AVH3:AVH42=ARJ14)*(AVL3:AVL42="L"))+SUMPRODUCT((AVK3:AVK42=ARJ14)*(AVM3:AVM42="L"))</f>
        <v>1</v>
      </c>
      <c r="ARN14" s="321">
        <f t="shared" ref="ARN14" ca="1" si="4674">SUMIF(AVH3:AVH60,ARJ14,AVI3:AVI60)+SUMIF(AVK3:AVK60,ARJ14,AVJ3:AVJ60)</f>
        <v>7</v>
      </c>
      <c r="ARO14" s="321">
        <f t="shared" ref="ARO14" ca="1" si="4675">SUMIF(AVK3:AVK60,ARJ14,AVI3:AVI60)+SUMIF(AVH3:AVH60,ARJ14,AVJ3:AVJ60)</f>
        <v>4</v>
      </c>
      <c r="ARP14" s="321">
        <f t="shared" ca="1" si="2947"/>
        <v>1003</v>
      </c>
      <c r="ARQ14" s="321">
        <f t="shared" ca="1" si="2948"/>
        <v>4</v>
      </c>
      <c r="ARR14" s="321">
        <f t="shared" si="990"/>
        <v>40</v>
      </c>
      <c r="ARS14" s="321">
        <f t="shared" ref="ARS14" ca="1" si="4676">IF(COUNTIF(ARQ11:ARQ15,4)&lt;&gt;4,RANK(ARQ14,ARQ11:ARQ15),ARQ54)</f>
        <v>3</v>
      </c>
      <c r="ART14" s="321"/>
      <c r="ARU14" s="321">
        <f t="shared" ref="ARU14" ca="1" si="4677">SUMPRODUCT((ARS11:ARS14=ARS14)*(ARR11:ARR14&lt;ARR14))+ARS14</f>
        <v>3</v>
      </c>
      <c r="ARV14" s="321" t="str">
        <f t="shared" ref="ARV14" ca="1" si="4678">INDEX(ARJ11:ARJ15,MATCH(4,ARU11:ARU15,0),0)</f>
        <v>Albania</v>
      </c>
      <c r="ARW14" s="321">
        <f t="shared" ref="ARW14" ca="1" si="4679">INDEX(ARS11:ARS15,MATCH(ARV14,ARJ11:ARJ15,0),0)</f>
        <v>4</v>
      </c>
      <c r="ARX14" s="321" t="str">
        <f t="shared" ca="1" si="3978"/>
        <v/>
      </c>
      <c r="ARY14" s="321" t="str">
        <f t="shared" ca="1" si="3979"/>
        <v/>
      </c>
      <c r="ARZ14" s="321"/>
      <c r="ASA14" s="321"/>
      <c r="ASB14" s="321"/>
      <c r="ASC14" s="321" t="str">
        <f t="shared" ca="1" si="2957"/>
        <v/>
      </c>
      <c r="ASD14" s="321">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21">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21">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21">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21">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21">
        <f t="shared" ca="1" si="2963"/>
        <v>1000</v>
      </c>
      <c r="ASJ14" s="321" t="str">
        <f t="shared" ca="1" si="2964"/>
        <v/>
      </c>
      <c r="ASK14" s="321" t="str">
        <f t="shared" ref="ASK14" ca="1" si="4685">IF(ASC14&lt;&gt;"",VLOOKUP(ASC14,ARJ4:ARP40,7,FALSE),"")</f>
        <v/>
      </c>
      <c r="ASL14" s="321" t="str">
        <f t="shared" ref="ASL14" ca="1" si="4686">IF(ASC14&lt;&gt;"",VLOOKUP(ASC14,ARJ4:ARP40,5,FALSE),"")</f>
        <v/>
      </c>
      <c r="ASM14" s="321" t="str">
        <f t="shared" ref="ASM14" ca="1" si="4687">IF(ASC14&lt;&gt;"",VLOOKUP(ASC14,ARJ4:ARR40,9,FALSE),"")</f>
        <v/>
      </c>
      <c r="ASN14" s="321" t="str">
        <f t="shared" ca="1" si="2968"/>
        <v/>
      </c>
      <c r="ASO14" s="321" t="str">
        <f t="shared" ref="ASO14" ca="1" si="4688">IF(ASC14&lt;&gt;"",RANK(ASN14,ASN11:ASN15),"")</f>
        <v/>
      </c>
      <c r="ASP14" s="321" t="str">
        <f t="shared" ref="ASP14" ca="1" si="4689">IF(ASC14&lt;&gt;"",SUMPRODUCT((ASN11:ASN15=ASN14)*(ASI11:ASI15&gt;ASI14)),"")</f>
        <v/>
      </c>
      <c r="ASQ14" s="321" t="str">
        <f t="shared" ref="ASQ14" ca="1" si="4690">IF(ASC14&lt;&gt;"",SUMPRODUCT((ASN11:ASN15=ASN14)*(ASI11:ASI15=ASI14)*(ASG11:ASG15&gt;ASG14)),"")</f>
        <v/>
      </c>
      <c r="ASR14" s="321" t="str">
        <f t="shared" ref="ASR14" ca="1" si="4691">IF(ASC14&lt;&gt;"",SUMPRODUCT((ASN11:ASN15=ASN14)*(ASI11:ASI15=ASI14)*(ASG11:ASG15=ASG14)*(ASK11:ASK15&gt;ASK14)),"")</f>
        <v/>
      </c>
      <c r="ASS14" s="321" t="str">
        <f t="shared" ref="ASS14" ca="1" si="4692">IF(ASC14&lt;&gt;"",SUMPRODUCT((ASN11:ASN15=ASN14)*(ASI11:ASI15=ASI14)*(ASG11:ASG15=ASG14)*(ASK11:ASK15=ASK14)*(ASL11:ASL15&gt;ASL14)),"")</f>
        <v/>
      </c>
      <c r="AST14" s="321" t="str">
        <f t="shared" ref="AST14" ca="1" si="4693">IF(ASC14&lt;&gt;"",SUMPRODUCT((ASN11:ASN15=ASN14)*(ASI11:ASI15=ASI14)*(ASG11:ASG15=ASG14)*(ASK11:ASK15=ASK14)*(ASL11:ASL15=ASL14)*(ASM11:ASM15&gt;ASM14)),"")</f>
        <v/>
      </c>
      <c r="ASU14" s="321" t="str">
        <f ca="1">IF(ASC14&lt;&gt;"",IF(ASU54&lt;&gt;"",IF(ASB50=3,ASU54,ASU54+ASB50),SUM(ASO14:AST14)),"")</f>
        <v/>
      </c>
      <c r="ASV14" s="321" t="str">
        <f t="shared" ref="ASV14" ca="1" si="4694">IF(ASC14&lt;&gt;"",INDEX(ASC11:ASC15,MATCH(4,ASU11:ASU15,0),0),"")</f>
        <v/>
      </c>
      <c r="ASW14" s="321" t="str">
        <f t="shared" ca="1" si="3409"/>
        <v/>
      </c>
      <c r="ASX14" s="321"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21"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21"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21">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21">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21">
        <f t="shared" ca="1" si="3415"/>
        <v>1000</v>
      </c>
      <c r="ATD14" s="321" t="str">
        <f t="shared" ca="1" si="3416"/>
        <v/>
      </c>
      <c r="ATE14" s="321" t="str">
        <f t="shared" ref="ATE14" ca="1" si="4700">IF(ASW14&lt;&gt;"",VLOOKUP(ASW14,ARJ4:ARP40,7,FALSE),"")</f>
        <v/>
      </c>
      <c r="ATF14" s="321" t="str">
        <f t="shared" ref="ATF14" ca="1" si="4701">IF(ASW14&lt;&gt;"",VLOOKUP(ASW14,ARJ4:ARP40,5,FALSE),"")</f>
        <v/>
      </c>
      <c r="ATG14" s="321" t="str">
        <f t="shared" ref="ATG14" ca="1" si="4702">IF(ASW14&lt;&gt;"",VLOOKUP(ASW14,ARJ4:ARR40,9,FALSE),"")</f>
        <v/>
      </c>
      <c r="ATH14" s="321" t="str">
        <f t="shared" ca="1" si="3420"/>
        <v/>
      </c>
      <c r="ATI14" s="321" t="str">
        <f t="shared" ref="ATI14" ca="1" si="4703">IF(ASW14&lt;&gt;"",RANK(ATH14,ATH11:ATH15),"")</f>
        <v/>
      </c>
      <c r="ATJ14" s="321" t="str">
        <f t="shared" ref="ATJ14" ca="1" si="4704">IF(ASW14&lt;&gt;"",SUMPRODUCT((ATH11:ATH15=ATH14)*(ATC11:ATC15&gt;ATC14)),"")</f>
        <v/>
      </c>
      <c r="ATK14" s="321" t="str">
        <f t="shared" ref="ATK14" ca="1" si="4705">IF(ASW14&lt;&gt;"",SUMPRODUCT((ATH11:ATH15=ATH14)*(ATC11:ATC15=ATC14)*(ATA11:ATA15&gt;ATA14)),"")</f>
        <v/>
      </c>
      <c r="ATL14" s="321" t="str">
        <f t="shared" ref="ATL14" ca="1" si="4706">IF(ASW14&lt;&gt;"",SUMPRODUCT((ATH11:ATH15=ATH14)*(ATC11:ATC15=ATC14)*(ATA11:ATA15=ATA14)*(ATE11:ATE15&gt;ATE14)),"")</f>
        <v/>
      </c>
      <c r="ATM14" s="321" t="str">
        <f t="shared" ref="ATM14" ca="1" si="4707">IF(ASW14&lt;&gt;"",SUMPRODUCT((ATH11:ATH15=ATH14)*(ATC11:ATC15=ATC14)*(ATA11:ATA15=ATA14)*(ATE11:ATE15=ATE14)*(ATF11:ATF15&gt;ATF14)),"")</f>
        <v/>
      </c>
      <c r="ATN14" s="321" t="str">
        <f t="shared" ref="ATN14" ca="1" si="4708">IF(ASW14&lt;&gt;"",SUMPRODUCT((ATH11:ATH15=ATH14)*(ATC11:ATC15=ATC14)*(ATA11:ATA15=ATA14)*(ATE11:ATE15=ATE14)*(ATF11:ATF15=ATF14)*(ATG11:ATG15&gt;ATG14)),"")</f>
        <v/>
      </c>
      <c r="ATO14" s="321" t="str">
        <f ca="1">IF(ASW14&lt;&gt;"",IF(ATO54&lt;&gt;"",IF(ASV50=3,ATO54,ATO54+ASV50),SUM(ATI14:ATN14)+1),"")</f>
        <v/>
      </c>
      <c r="ATP14" s="321" t="str">
        <f t="shared" ref="ATP14" ca="1" si="4709">IF(ASW14&lt;&gt;"",INDEX(ASW12:ASW15,MATCH(4,ATO12:ATO15,0),0),"")</f>
        <v/>
      </c>
      <c r="ATQ14" s="321" t="str">
        <f t="shared" ca="1" si="4011"/>
        <v/>
      </c>
      <c r="ATR14" s="321">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21">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21">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21">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21">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21">
        <f t="shared" ca="1" si="4017"/>
        <v>1000</v>
      </c>
      <c r="ATX14" s="321" t="str">
        <f t="shared" ca="1" si="4018"/>
        <v/>
      </c>
      <c r="ATY14" s="321" t="str">
        <f t="shared" ref="ATY14" ca="1" si="4715">IF(ATQ14&lt;&gt;"",VLOOKUP(ATQ14,ARJ4:ARP40,7,FALSE),"")</f>
        <v/>
      </c>
      <c r="ATZ14" s="321" t="str">
        <f t="shared" ref="ATZ14" ca="1" si="4716">IF(ATQ14&lt;&gt;"",VLOOKUP(ATQ14,ARJ4:ARP40,5,FALSE),"")</f>
        <v/>
      </c>
      <c r="AUA14" s="321" t="str">
        <f t="shared" ref="AUA14" ca="1" si="4717">IF(ATQ14&lt;&gt;"",VLOOKUP(ATQ14,ARJ4:ARR40,9,FALSE),"")</f>
        <v/>
      </c>
      <c r="AUB14" s="321" t="str">
        <f t="shared" ca="1" si="4022"/>
        <v/>
      </c>
      <c r="AUC14" s="321" t="str">
        <f t="shared" ref="AUC14" ca="1" si="4718">IF(ATQ14&lt;&gt;"",RANK(AUB14,AUB11:AUB15),"")</f>
        <v/>
      </c>
      <c r="AUD14" s="321" t="str">
        <f t="shared" ref="AUD14" ca="1" si="4719">IF(ATQ14&lt;&gt;"",SUMPRODUCT((AUB11:AUB15=AUB14)*(ATW11:ATW15&gt;ATW14)),"")</f>
        <v/>
      </c>
      <c r="AUE14" s="321" t="str">
        <f t="shared" ref="AUE14" ca="1" si="4720">IF(ATQ14&lt;&gt;"",SUMPRODUCT((AUB11:AUB15=AUB14)*(ATW11:ATW15=ATW14)*(ATU11:ATU15&gt;ATU14)),"")</f>
        <v/>
      </c>
      <c r="AUF14" s="321" t="str">
        <f t="shared" ref="AUF14" ca="1" si="4721">IF(ATQ14&lt;&gt;"",SUMPRODUCT((AUB11:AUB15=AUB14)*(ATW11:ATW15=ATW14)*(ATU11:ATU15=ATU14)*(ATY11:ATY15&gt;ATY14)),"")</f>
        <v/>
      </c>
      <c r="AUG14" s="321" t="str">
        <f t="shared" ref="AUG14" ca="1" si="4722">IF(ATQ14&lt;&gt;"",SUMPRODUCT((AUB11:AUB15=AUB14)*(ATW11:ATW15=ATW14)*(ATU11:ATU15=ATU14)*(ATY11:ATY15=ATY14)*(ATZ11:ATZ15&gt;ATZ14)),"")</f>
        <v/>
      </c>
      <c r="AUH14" s="321" t="str">
        <f t="shared" ref="AUH14" ca="1" si="4723">IF(ATQ14&lt;&gt;"",SUMPRODUCT((AUB11:AUB15=AUB14)*(ATW11:ATW15=ATW14)*(ATU11:ATU15=ATU14)*(ATY11:ATY15=ATY14)*(ATZ11:ATZ15=ATZ14)*(AUA11:AUA15&gt;AUA14)),"")</f>
        <v/>
      </c>
      <c r="AUI14" s="321" t="str">
        <f t="shared" ca="1" si="4029"/>
        <v/>
      </c>
      <c r="AUJ14" s="321" t="str">
        <f t="shared" ref="AUJ14" ca="1" si="4724">IF(ATQ14&lt;&gt;"",INDEX(ATQ13:ATQ15,MATCH(4,AUI13:AUI15,0),0),"")</f>
        <v/>
      </c>
      <c r="AUK14" s="321" t="str">
        <f t="shared" ref="AUK14" si="4725">IF(ASA11&lt;&gt;"",ASA11,"")</f>
        <v/>
      </c>
      <c r="AUL14" s="321">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21">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21">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21">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21">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21">
        <f t="shared" ref="AUQ14" ca="1" si="4731">AUO14-AUP14+1000</f>
        <v>1000</v>
      </c>
      <c r="AUR14" s="321" t="str">
        <f t="shared" ref="AUR14" si="4732">IF(AUK14&lt;&gt;"",AUL14*3+AUM14*1,"")</f>
        <v/>
      </c>
      <c r="AUS14" s="321" t="str">
        <f t="shared" ref="AUS14" si="4733">IF(AUK14&lt;&gt;"",VLOOKUP(AUK14,ARJ4:ARP40,7,FALSE),"")</f>
        <v/>
      </c>
      <c r="AUT14" s="321" t="str">
        <f t="shared" ref="AUT14" si="4734">IF(AUK14&lt;&gt;"",VLOOKUP(AUK14,ARJ4:ARP40,5,FALSE),"")</f>
        <v/>
      </c>
      <c r="AUU14" s="321" t="str">
        <f t="shared" ref="AUU14" si="4735">IF(AUK14&lt;&gt;"",VLOOKUP(AUK14,ARJ4:ARR40,9,FALSE),"")</f>
        <v/>
      </c>
      <c r="AUV14" s="321" t="str">
        <f t="shared" ref="AUV14" si="4736">AUR14</f>
        <v/>
      </c>
      <c r="AUW14" s="321" t="str">
        <f t="shared" ref="AUW14" si="4737">IF(AUK14&lt;&gt;"",RANK(AUV14,AUV11:AUV15),"")</f>
        <v/>
      </c>
      <c r="AUX14" s="321" t="str">
        <f t="shared" ref="AUX14" si="4738">IF(AUK14&lt;&gt;"",SUMPRODUCT((AUV11:AUV15=AUV14)*(AUQ11:AUQ15&gt;AUQ14)),"")</f>
        <v/>
      </c>
      <c r="AUY14" s="321" t="str">
        <f t="shared" ref="AUY14" si="4739">IF(AUK14&lt;&gt;"",SUMPRODUCT((AUV11:AUV15=AUV14)*(AUQ11:AUQ15=AUQ14)*(AUO11:AUO15&gt;AUO14)),"")</f>
        <v/>
      </c>
      <c r="AUZ14" s="321" t="str">
        <f t="shared" ref="AUZ14" si="4740">IF(AUK14&lt;&gt;"",SUMPRODUCT((AUV11:AUV15=AUV14)*(AUQ11:AUQ15=AUQ14)*(AUO11:AUO15=AUO14)*(AUS11:AUS15&gt;AUS14)),"")</f>
        <v/>
      </c>
      <c r="AVA14" s="321" t="str">
        <f t="shared" ref="AVA14" si="4741">IF(AUK14&lt;&gt;"",SUMPRODUCT((AUV11:AUV15=AUV14)*(AUQ11:AUQ15=AUQ14)*(AUO11:AUO15=AUO14)*(AUS11:AUS15=AUS14)*(AUT11:AUT15&gt;AUT14)),"")</f>
        <v/>
      </c>
      <c r="AVB14" s="321" t="str">
        <f t="shared" ref="AVB14" si="4742">IF(AUK14&lt;&gt;"",SUMPRODUCT((AUV11:AUV15=AUV14)*(AUQ11:AUQ15=AUQ14)*(AUO11:AUO15=AUO14)*(AUS11:AUS15=AUS14)*(AUT11:AUT15=AUT14)*(AUU11:AUU15&gt;AUU14)),"")</f>
        <v/>
      </c>
      <c r="AVC14" s="321" t="str">
        <f t="shared" ref="AVC14" si="4743">IF(AUK14&lt;&gt;"",SUM(AUW14:AVB14)+3,"")</f>
        <v/>
      </c>
      <c r="AVD14" s="321" t="str">
        <f t="shared" ref="AVD14" si="4744">IF(AUK14&lt;&gt;"",IF(AVC14=4,AUK14,AUK15),"")</f>
        <v/>
      </c>
      <c r="AVE14" s="321" t="str">
        <f t="shared" ref="AVE14" ca="1" si="4745">IF(AVD14&lt;&gt;"",AVD14,IF(AUJ14&lt;&gt;"",AUJ14,IF(ATP14&lt;&gt;"",ATP14,IF(ASV14&lt;&gt;"",ASV14,ARV14))))</f>
        <v>Albania</v>
      </c>
      <c r="AVF14" s="321">
        <v>4</v>
      </c>
      <c r="AVG14" s="321">
        <v>12</v>
      </c>
      <c r="AVH14" s="321" t="str">
        <f t="shared" si="114"/>
        <v>Portugal</v>
      </c>
      <c r="AVI14" s="324">
        <f ca="1">IF(OFFSET('Player Game Board'!P21,0,AVI1)&lt;&gt;"",OFFSET('Player Game Board'!P21,0,AVI1),0)</f>
        <v>0</v>
      </c>
      <c r="AVJ14" s="324">
        <f ca="1">IF(OFFSET('Player Game Board'!Q21,0,AVI1)&lt;&gt;"",OFFSET('Player Game Board'!Q21,0,AVI1),0)</f>
        <v>2</v>
      </c>
      <c r="AVK14" s="321" t="str">
        <f t="shared" si="115"/>
        <v>Czechia</v>
      </c>
      <c r="AVL14" s="321" t="str">
        <f ca="1">IF(AND(OFFSET('Player Game Board'!P21,0,AVI1)&lt;&gt;"",OFFSET('Player Game Board'!Q21,0,AVI1)&lt;&gt;""),IF(AVI14&gt;AVJ14,"W",IF(AVI14=AVJ14,"D","L")),"")</f>
        <v>L</v>
      </c>
      <c r="AVM14" s="321" t="str">
        <f t="shared" ca="1" si="116"/>
        <v>W</v>
      </c>
      <c r="AVN14" s="321"/>
      <c r="AVO14" s="321"/>
      <c r="AVP14" s="326" t="s">
        <v>15</v>
      </c>
      <c r="AVQ14" s="327" t="s">
        <v>3</v>
      </c>
      <c r="AVR14" s="327" t="s">
        <v>4</v>
      </c>
      <c r="AVS14" s="327" t="s">
        <v>94</v>
      </c>
      <c r="AVT14" s="326" t="s">
        <v>15</v>
      </c>
      <c r="AVU14" s="326" t="s">
        <v>94</v>
      </c>
      <c r="AVV14" s="326" t="s">
        <v>3</v>
      </c>
      <c r="AVW14" s="326" t="s">
        <v>4</v>
      </c>
      <c r="AVX14" s="327"/>
      <c r="AVY14" s="328">
        <f t="shared" ref="AVY14" ca="1" si="4746">IFERROR(MATCH(AVY12,AVP14:AVS14,0),0)</f>
        <v>2</v>
      </c>
      <c r="AVZ14" s="328">
        <f t="shared" ref="AVZ14" ca="1" si="4747">IFERROR(MATCH(AVZ12,AVP14:AVS14,0),0)</f>
        <v>4</v>
      </c>
      <c r="AWA14" s="328">
        <f t="shared" ref="AWA14" ca="1" si="4748">IFERROR(MATCH(AWA12,AVP14:AVS14,0),0)</f>
        <v>1</v>
      </c>
      <c r="AWB14" s="328">
        <f t="shared" ref="AWB14" ca="1" si="4749">IFERROR(MATCH(AWB12,AVP14:AVS14,0),0)</f>
        <v>3</v>
      </c>
      <c r="AWC14" s="328">
        <f t="shared" ca="1" si="4036"/>
        <v>10</v>
      </c>
      <c r="AWD14" s="327"/>
      <c r="AWE14" s="327" t="str">
        <f t="shared" ref="AWE14" ca="1" si="4750">INDEX(AVP3:AVP8,MATCH(2,AWC3:AWC8,0),0)</f>
        <v>Romania</v>
      </c>
      <c r="AWF14" s="327"/>
      <c r="AWG14" s="321">
        <f t="shared" ref="AWG14" ca="1" si="4751">VLOOKUP(AWH14,BAC11:BAD15,2,FALSE)</f>
        <v>3</v>
      </c>
      <c r="AWH14" s="321" t="str">
        <f t="shared" si="2978"/>
        <v>Croatia</v>
      </c>
      <c r="AWI14" s="321">
        <f t="shared" ref="AWI14" ca="1" si="4752">SUMPRODUCT((BAF3:BAF42=AWH14)*(BAJ3:BAJ42="W"))+SUMPRODUCT((BAI3:BAI42=AWH14)*(BAK3:BAK42="W"))</f>
        <v>1</v>
      </c>
      <c r="AWJ14" s="321">
        <f t="shared" ref="AWJ14" ca="1" si="4753">SUMPRODUCT((BAF3:BAF42=AWH14)*(BAJ3:BAJ42="D"))+SUMPRODUCT((BAI3:BAI42=AWH14)*(BAK3:BAK42="D"))</f>
        <v>0</v>
      </c>
      <c r="AWK14" s="321">
        <f t="shared" ref="AWK14" ca="1" si="4754">SUMPRODUCT((BAF3:BAF42=AWH14)*(BAJ3:BAJ42="L"))+SUMPRODUCT((BAI3:BAI42=AWH14)*(BAK3:BAK42="L"))</f>
        <v>2</v>
      </c>
      <c r="AWL14" s="321">
        <f t="shared" ref="AWL14" ca="1" si="4755">SUMIF(BAF3:BAF60,AWH14,BAG3:BAG60)+SUMIF(BAI3:BAI60,AWH14,BAH3:BAH60)</f>
        <v>6</v>
      </c>
      <c r="AWM14" s="321">
        <f t="shared" ref="AWM14" ca="1" si="4756">SUMIF(BAI3:BAI60,AWH14,BAG3:BAG60)+SUMIF(BAF3:BAF60,AWH14,BAH3:BAH60)</f>
        <v>7</v>
      </c>
      <c r="AWN14" s="321">
        <f t="shared" ca="1" si="2984"/>
        <v>999</v>
      </c>
      <c r="AWO14" s="321">
        <f t="shared" ca="1" si="2985"/>
        <v>3</v>
      </c>
      <c r="AWP14" s="321">
        <f t="shared" si="1050"/>
        <v>40</v>
      </c>
      <c r="AWQ14" s="321">
        <f t="shared" ref="AWQ14" ca="1" si="4757">IF(COUNTIF(AWO11:AWO15,4)&lt;&gt;4,RANK(AWO14,AWO11:AWO15),AWO54)</f>
        <v>3</v>
      </c>
      <c r="AWR14" s="321"/>
      <c r="AWS14" s="321">
        <f t="shared" ref="AWS14" ca="1" si="4758">SUMPRODUCT((AWQ11:AWQ14=AWQ14)*(AWP11:AWP14&lt;AWP14))+AWQ14</f>
        <v>3</v>
      </c>
      <c r="AWT14" s="321" t="str">
        <f t="shared" ref="AWT14" ca="1" si="4759">INDEX(AWH11:AWH15,MATCH(4,AWS11:AWS15,0),0)</f>
        <v>Albania</v>
      </c>
      <c r="AWU14" s="321">
        <f t="shared" ref="AWU14" ca="1" si="4760">INDEX(AWQ11:AWQ15,MATCH(AWT14,AWH11:AWH15,0),0)</f>
        <v>4</v>
      </c>
      <c r="AWV14" s="321" t="str">
        <f t="shared" ca="1" si="4048"/>
        <v/>
      </c>
      <c r="AWW14" s="321" t="str">
        <f t="shared" ca="1" si="4049"/>
        <v/>
      </c>
      <c r="AWX14" s="321"/>
      <c r="AWY14" s="321"/>
      <c r="AWZ14" s="321"/>
      <c r="AXA14" s="321" t="str">
        <f t="shared" ca="1" si="2994"/>
        <v/>
      </c>
      <c r="AXB14" s="321">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21">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21">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21">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21">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21">
        <f t="shared" ca="1" si="3000"/>
        <v>1000</v>
      </c>
      <c r="AXH14" s="321" t="str">
        <f t="shared" ca="1" si="3001"/>
        <v/>
      </c>
      <c r="AXI14" s="321" t="str">
        <f t="shared" ref="AXI14" ca="1" si="4766">IF(AXA14&lt;&gt;"",VLOOKUP(AXA14,AWH4:AWN40,7,FALSE),"")</f>
        <v/>
      </c>
      <c r="AXJ14" s="321" t="str">
        <f t="shared" ref="AXJ14" ca="1" si="4767">IF(AXA14&lt;&gt;"",VLOOKUP(AXA14,AWH4:AWN40,5,FALSE),"")</f>
        <v/>
      </c>
      <c r="AXK14" s="321" t="str">
        <f t="shared" ref="AXK14" ca="1" si="4768">IF(AXA14&lt;&gt;"",VLOOKUP(AXA14,AWH4:AWP40,9,FALSE),"")</f>
        <v/>
      </c>
      <c r="AXL14" s="321" t="str">
        <f t="shared" ca="1" si="3005"/>
        <v/>
      </c>
      <c r="AXM14" s="321" t="str">
        <f t="shared" ref="AXM14" ca="1" si="4769">IF(AXA14&lt;&gt;"",RANK(AXL14,AXL11:AXL15),"")</f>
        <v/>
      </c>
      <c r="AXN14" s="321" t="str">
        <f t="shared" ref="AXN14" ca="1" si="4770">IF(AXA14&lt;&gt;"",SUMPRODUCT((AXL11:AXL15=AXL14)*(AXG11:AXG15&gt;AXG14)),"")</f>
        <v/>
      </c>
      <c r="AXO14" s="321" t="str">
        <f t="shared" ref="AXO14" ca="1" si="4771">IF(AXA14&lt;&gt;"",SUMPRODUCT((AXL11:AXL15=AXL14)*(AXG11:AXG15=AXG14)*(AXE11:AXE15&gt;AXE14)),"")</f>
        <v/>
      </c>
      <c r="AXP14" s="321" t="str">
        <f t="shared" ref="AXP14" ca="1" si="4772">IF(AXA14&lt;&gt;"",SUMPRODUCT((AXL11:AXL15=AXL14)*(AXG11:AXG15=AXG14)*(AXE11:AXE15=AXE14)*(AXI11:AXI15&gt;AXI14)),"")</f>
        <v/>
      </c>
      <c r="AXQ14" s="321" t="str">
        <f t="shared" ref="AXQ14" ca="1" si="4773">IF(AXA14&lt;&gt;"",SUMPRODUCT((AXL11:AXL15=AXL14)*(AXG11:AXG15=AXG14)*(AXE11:AXE15=AXE14)*(AXI11:AXI15=AXI14)*(AXJ11:AXJ15&gt;AXJ14)),"")</f>
        <v/>
      </c>
      <c r="AXR14" s="321" t="str">
        <f t="shared" ref="AXR14" ca="1" si="4774">IF(AXA14&lt;&gt;"",SUMPRODUCT((AXL11:AXL15=AXL14)*(AXG11:AXG15=AXG14)*(AXE11:AXE15=AXE14)*(AXI11:AXI15=AXI14)*(AXJ11:AXJ15=AXJ14)*(AXK11:AXK15&gt;AXK14)),"")</f>
        <v/>
      </c>
      <c r="AXS14" s="321" t="str">
        <f ca="1">IF(AXA14&lt;&gt;"",IF(AXS54&lt;&gt;"",IF(AWZ50=3,AXS54,AXS54+AWZ50),SUM(AXM14:AXR14)),"")</f>
        <v/>
      </c>
      <c r="AXT14" s="321" t="str">
        <f t="shared" ref="AXT14" ca="1" si="4775">IF(AXA14&lt;&gt;"",INDEX(AXA11:AXA15,MATCH(4,AXS11:AXS15,0),0),"")</f>
        <v/>
      </c>
      <c r="AXU14" s="321" t="str">
        <f t="shared" ca="1" si="3462"/>
        <v/>
      </c>
      <c r="AXV14" s="321"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21"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21"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21">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21">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21">
        <f t="shared" ca="1" si="3468"/>
        <v>1000</v>
      </c>
      <c r="AYB14" s="321" t="str">
        <f t="shared" ca="1" si="3469"/>
        <v/>
      </c>
      <c r="AYC14" s="321" t="str">
        <f t="shared" ref="AYC14" ca="1" si="4781">IF(AXU14&lt;&gt;"",VLOOKUP(AXU14,AWH4:AWN40,7,FALSE),"")</f>
        <v/>
      </c>
      <c r="AYD14" s="321" t="str">
        <f t="shared" ref="AYD14" ca="1" si="4782">IF(AXU14&lt;&gt;"",VLOOKUP(AXU14,AWH4:AWN40,5,FALSE),"")</f>
        <v/>
      </c>
      <c r="AYE14" s="321" t="str">
        <f t="shared" ref="AYE14" ca="1" si="4783">IF(AXU14&lt;&gt;"",VLOOKUP(AXU14,AWH4:AWP40,9,FALSE),"")</f>
        <v/>
      </c>
      <c r="AYF14" s="321" t="str">
        <f t="shared" ca="1" si="3473"/>
        <v/>
      </c>
      <c r="AYG14" s="321" t="str">
        <f t="shared" ref="AYG14" ca="1" si="4784">IF(AXU14&lt;&gt;"",RANK(AYF14,AYF11:AYF15),"")</f>
        <v/>
      </c>
      <c r="AYH14" s="321" t="str">
        <f t="shared" ref="AYH14" ca="1" si="4785">IF(AXU14&lt;&gt;"",SUMPRODUCT((AYF11:AYF15=AYF14)*(AYA11:AYA15&gt;AYA14)),"")</f>
        <v/>
      </c>
      <c r="AYI14" s="321" t="str">
        <f t="shared" ref="AYI14" ca="1" si="4786">IF(AXU14&lt;&gt;"",SUMPRODUCT((AYF11:AYF15=AYF14)*(AYA11:AYA15=AYA14)*(AXY11:AXY15&gt;AXY14)),"")</f>
        <v/>
      </c>
      <c r="AYJ14" s="321" t="str">
        <f t="shared" ref="AYJ14" ca="1" si="4787">IF(AXU14&lt;&gt;"",SUMPRODUCT((AYF11:AYF15=AYF14)*(AYA11:AYA15=AYA14)*(AXY11:AXY15=AXY14)*(AYC11:AYC15&gt;AYC14)),"")</f>
        <v/>
      </c>
      <c r="AYK14" s="321" t="str">
        <f t="shared" ref="AYK14" ca="1" si="4788">IF(AXU14&lt;&gt;"",SUMPRODUCT((AYF11:AYF15=AYF14)*(AYA11:AYA15=AYA14)*(AXY11:AXY15=AXY14)*(AYC11:AYC15=AYC14)*(AYD11:AYD15&gt;AYD14)),"")</f>
        <v/>
      </c>
      <c r="AYL14" s="321" t="str">
        <f t="shared" ref="AYL14" ca="1" si="4789">IF(AXU14&lt;&gt;"",SUMPRODUCT((AYF11:AYF15=AYF14)*(AYA11:AYA15=AYA14)*(AXY11:AXY15=AXY14)*(AYC11:AYC15=AYC14)*(AYD11:AYD15=AYD14)*(AYE11:AYE15&gt;AYE14)),"")</f>
        <v/>
      </c>
      <c r="AYM14" s="321" t="str">
        <f ca="1">IF(AXU14&lt;&gt;"",IF(AYM54&lt;&gt;"",IF(AXT50=3,AYM54,AYM54+AXT50),SUM(AYG14:AYL14)+1),"")</f>
        <v/>
      </c>
      <c r="AYN14" s="321" t="str">
        <f t="shared" ref="AYN14" ca="1" si="4790">IF(AXU14&lt;&gt;"",INDEX(AXU12:AXU15,MATCH(4,AYM12:AYM15,0),0),"")</f>
        <v/>
      </c>
      <c r="AYO14" s="321" t="str">
        <f t="shared" ca="1" si="4081"/>
        <v/>
      </c>
      <c r="AYP14" s="321">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21">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21">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21">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21">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21">
        <f t="shared" ca="1" si="4087"/>
        <v>1000</v>
      </c>
      <c r="AYV14" s="321" t="str">
        <f t="shared" ca="1" si="4088"/>
        <v/>
      </c>
      <c r="AYW14" s="321" t="str">
        <f t="shared" ref="AYW14" ca="1" si="4796">IF(AYO14&lt;&gt;"",VLOOKUP(AYO14,AWH4:AWN40,7,FALSE),"")</f>
        <v/>
      </c>
      <c r="AYX14" s="321" t="str">
        <f t="shared" ref="AYX14" ca="1" si="4797">IF(AYO14&lt;&gt;"",VLOOKUP(AYO14,AWH4:AWN40,5,FALSE),"")</f>
        <v/>
      </c>
      <c r="AYY14" s="321" t="str">
        <f t="shared" ref="AYY14" ca="1" si="4798">IF(AYO14&lt;&gt;"",VLOOKUP(AYO14,AWH4:AWP40,9,FALSE),"")</f>
        <v/>
      </c>
      <c r="AYZ14" s="321" t="str">
        <f t="shared" ca="1" si="4092"/>
        <v/>
      </c>
      <c r="AZA14" s="321" t="str">
        <f t="shared" ref="AZA14" ca="1" si="4799">IF(AYO14&lt;&gt;"",RANK(AYZ14,AYZ11:AYZ15),"")</f>
        <v/>
      </c>
      <c r="AZB14" s="321" t="str">
        <f t="shared" ref="AZB14" ca="1" si="4800">IF(AYO14&lt;&gt;"",SUMPRODUCT((AYZ11:AYZ15=AYZ14)*(AYU11:AYU15&gt;AYU14)),"")</f>
        <v/>
      </c>
      <c r="AZC14" s="321" t="str">
        <f t="shared" ref="AZC14" ca="1" si="4801">IF(AYO14&lt;&gt;"",SUMPRODUCT((AYZ11:AYZ15=AYZ14)*(AYU11:AYU15=AYU14)*(AYS11:AYS15&gt;AYS14)),"")</f>
        <v/>
      </c>
      <c r="AZD14" s="321" t="str">
        <f t="shared" ref="AZD14" ca="1" si="4802">IF(AYO14&lt;&gt;"",SUMPRODUCT((AYZ11:AYZ15=AYZ14)*(AYU11:AYU15=AYU14)*(AYS11:AYS15=AYS14)*(AYW11:AYW15&gt;AYW14)),"")</f>
        <v/>
      </c>
      <c r="AZE14" s="321" t="str">
        <f t="shared" ref="AZE14" ca="1" si="4803">IF(AYO14&lt;&gt;"",SUMPRODUCT((AYZ11:AYZ15=AYZ14)*(AYU11:AYU15=AYU14)*(AYS11:AYS15=AYS14)*(AYW11:AYW15=AYW14)*(AYX11:AYX15&gt;AYX14)),"")</f>
        <v/>
      </c>
      <c r="AZF14" s="321" t="str">
        <f t="shared" ref="AZF14" ca="1" si="4804">IF(AYO14&lt;&gt;"",SUMPRODUCT((AYZ11:AYZ15=AYZ14)*(AYU11:AYU15=AYU14)*(AYS11:AYS15=AYS14)*(AYW11:AYW15=AYW14)*(AYX11:AYX15=AYX14)*(AYY11:AYY15&gt;AYY14)),"")</f>
        <v/>
      </c>
      <c r="AZG14" s="321" t="str">
        <f t="shared" ca="1" si="4099"/>
        <v/>
      </c>
      <c r="AZH14" s="321" t="str">
        <f t="shared" ref="AZH14" ca="1" si="4805">IF(AYO14&lt;&gt;"",INDEX(AYO13:AYO15,MATCH(4,AZG13:AZG15,0),0),"")</f>
        <v/>
      </c>
      <c r="AZI14" s="321" t="str">
        <f t="shared" ref="AZI14" si="4806">IF(AWY11&lt;&gt;"",AWY11,"")</f>
        <v/>
      </c>
      <c r="AZJ14" s="321">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21">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21">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21">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21">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21">
        <f t="shared" ref="AZO14" ca="1" si="4812">AZM14-AZN14+1000</f>
        <v>1000</v>
      </c>
      <c r="AZP14" s="321" t="str">
        <f t="shared" ref="AZP14" si="4813">IF(AZI14&lt;&gt;"",AZJ14*3+AZK14*1,"")</f>
        <v/>
      </c>
      <c r="AZQ14" s="321" t="str">
        <f t="shared" ref="AZQ14" si="4814">IF(AZI14&lt;&gt;"",VLOOKUP(AZI14,AWH4:AWN40,7,FALSE),"")</f>
        <v/>
      </c>
      <c r="AZR14" s="321" t="str">
        <f t="shared" ref="AZR14" si="4815">IF(AZI14&lt;&gt;"",VLOOKUP(AZI14,AWH4:AWN40,5,FALSE),"")</f>
        <v/>
      </c>
      <c r="AZS14" s="321" t="str">
        <f t="shared" ref="AZS14" si="4816">IF(AZI14&lt;&gt;"",VLOOKUP(AZI14,AWH4:AWP40,9,FALSE),"")</f>
        <v/>
      </c>
      <c r="AZT14" s="321" t="str">
        <f t="shared" ref="AZT14" si="4817">AZP14</f>
        <v/>
      </c>
      <c r="AZU14" s="321" t="str">
        <f t="shared" ref="AZU14" si="4818">IF(AZI14&lt;&gt;"",RANK(AZT14,AZT11:AZT15),"")</f>
        <v/>
      </c>
      <c r="AZV14" s="321" t="str">
        <f t="shared" ref="AZV14" si="4819">IF(AZI14&lt;&gt;"",SUMPRODUCT((AZT11:AZT15=AZT14)*(AZO11:AZO15&gt;AZO14)),"")</f>
        <v/>
      </c>
      <c r="AZW14" s="321" t="str">
        <f t="shared" ref="AZW14" si="4820">IF(AZI14&lt;&gt;"",SUMPRODUCT((AZT11:AZT15=AZT14)*(AZO11:AZO15=AZO14)*(AZM11:AZM15&gt;AZM14)),"")</f>
        <v/>
      </c>
      <c r="AZX14" s="321" t="str">
        <f t="shared" ref="AZX14" si="4821">IF(AZI14&lt;&gt;"",SUMPRODUCT((AZT11:AZT15=AZT14)*(AZO11:AZO15=AZO14)*(AZM11:AZM15=AZM14)*(AZQ11:AZQ15&gt;AZQ14)),"")</f>
        <v/>
      </c>
      <c r="AZY14" s="321" t="str">
        <f t="shared" ref="AZY14" si="4822">IF(AZI14&lt;&gt;"",SUMPRODUCT((AZT11:AZT15=AZT14)*(AZO11:AZO15=AZO14)*(AZM11:AZM15=AZM14)*(AZQ11:AZQ15=AZQ14)*(AZR11:AZR15&gt;AZR14)),"")</f>
        <v/>
      </c>
      <c r="AZZ14" s="321" t="str">
        <f t="shared" ref="AZZ14" si="4823">IF(AZI14&lt;&gt;"",SUMPRODUCT((AZT11:AZT15=AZT14)*(AZO11:AZO15=AZO14)*(AZM11:AZM15=AZM14)*(AZQ11:AZQ15=AZQ14)*(AZR11:AZR15=AZR14)*(AZS11:AZS15&gt;AZS14)),"")</f>
        <v/>
      </c>
      <c r="BAA14" s="321" t="str">
        <f t="shared" ref="BAA14" si="4824">IF(AZI14&lt;&gt;"",SUM(AZU14:AZZ14)+3,"")</f>
        <v/>
      </c>
      <c r="BAB14" s="321" t="str">
        <f t="shared" ref="BAB14" si="4825">IF(AZI14&lt;&gt;"",IF(BAA14=4,AZI14,AZI15),"")</f>
        <v/>
      </c>
      <c r="BAC14" s="321" t="str">
        <f t="shared" ref="BAC14" ca="1" si="4826">IF(BAB14&lt;&gt;"",BAB14,IF(AZH14&lt;&gt;"",AZH14,IF(AYN14&lt;&gt;"",AYN14,IF(AXT14&lt;&gt;"",AXT14,AWT14))))</f>
        <v>Albania</v>
      </c>
      <c r="BAD14" s="321">
        <v>4</v>
      </c>
      <c r="BAE14" s="321">
        <v>12</v>
      </c>
      <c r="BAF14" s="321" t="str">
        <f t="shared" si="130"/>
        <v>Portugal</v>
      </c>
      <c r="BAG14" s="324">
        <f ca="1">IF(OFFSET('Player Game Board'!P21,0,BAG1)&lt;&gt;"",OFFSET('Player Game Board'!P21,0,BAG1),0)</f>
        <v>2</v>
      </c>
      <c r="BAH14" s="324">
        <f ca="1">IF(OFFSET('Player Game Board'!Q21,0,BAG1)&lt;&gt;"",OFFSET('Player Game Board'!Q21,0,BAG1),0)</f>
        <v>1</v>
      </c>
      <c r="BAI14" s="321" t="str">
        <f t="shared" si="131"/>
        <v>Czechia</v>
      </c>
      <c r="BAJ14" s="321" t="str">
        <f ca="1">IF(AND(OFFSET('Player Game Board'!P21,0,BAG1)&lt;&gt;"",OFFSET('Player Game Board'!Q21,0,BAG1)&lt;&gt;""),IF(BAG14&gt;BAH14,"W",IF(BAG14=BAH14,"D","L")),"")</f>
        <v>W</v>
      </c>
      <c r="BAK14" s="321" t="str">
        <f t="shared" ca="1" si="132"/>
        <v>L</v>
      </c>
      <c r="BAL14" s="321"/>
      <c r="BAM14" s="321"/>
      <c r="BAN14" s="326" t="s">
        <v>15</v>
      </c>
      <c r="BAO14" s="327" t="s">
        <v>3</v>
      </c>
      <c r="BAP14" s="327" t="s">
        <v>4</v>
      </c>
      <c r="BAQ14" s="327" t="s">
        <v>94</v>
      </c>
      <c r="BAR14" s="326" t="s">
        <v>15</v>
      </c>
      <c r="BAS14" s="326" t="s">
        <v>94</v>
      </c>
      <c r="BAT14" s="326" t="s">
        <v>3</v>
      </c>
      <c r="BAU14" s="326" t="s">
        <v>4</v>
      </c>
      <c r="BAV14" s="327"/>
      <c r="BAW14" s="328">
        <f t="shared" ref="BAW14" ca="1" si="4827">IFERROR(MATCH(BAW12,BAN14:BAQ14,0),0)</f>
        <v>1</v>
      </c>
      <c r="BAX14" s="328">
        <f t="shared" ref="BAX14" ca="1" si="4828">IFERROR(MATCH(BAX12,BAN14:BAQ14,0),0)</f>
        <v>2</v>
      </c>
      <c r="BAY14" s="328">
        <f t="shared" ref="BAY14" ca="1" si="4829">IFERROR(MATCH(BAY12,BAN14:BAQ14,0),0)</f>
        <v>4</v>
      </c>
      <c r="BAZ14" s="328">
        <f t="shared" ref="BAZ14" ca="1" si="4830">IFERROR(MATCH(BAZ12,BAN14:BAQ14,0),0)</f>
        <v>0</v>
      </c>
      <c r="BBA14" s="328">
        <f t="shared" ca="1" si="4106"/>
        <v>7</v>
      </c>
      <c r="BBB14" s="327"/>
      <c r="BBC14" s="327" t="str">
        <f t="shared" ref="BBC14" ca="1" si="4831">INDEX(BAN3:BAN8,MATCH(2,BBA3:BBA8,0),0)</f>
        <v>Croatia</v>
      </c>
      <c r="BBD14" s="327"/>
      <c r="BBE14" s="321">
        <f t="shared" ref="BBE14" ca="1" si="4832">VLOOKUP(BBF14,BFA11:BFB15,2,FALSE)</f>
        <v>3</v>
      </c>
      <c r="BBF14" s="321" t="str">
        <f t="shared" si="3015"/>
        <v>Croatia</v>
      </c>
      <c r="BBG14" s="321">
        <f t="shared" ref="BBG14" ca="1" si="4833">SUMPRODUCT((BFD3:BFD42=BBF14)*(BFH3:BFH42="W"))+SUMPRODUCT((BFG3:BFG42=BBF14)*(BFI3:BFI42="W"))</f>
        <v>0</v>
      </c>
      <c r="BBH14" s="321">
        <f t="shared" ref="BBH14" ca="1" si="4834">SUMPRODUCT((BFD3:BFD42=BBF14)*(BFH3:BFH42="D"))+SUMPRODUCT((BFG3:BFG42=BBF14)*(BFI3:BFI42="D"))</f>
        <v>0</v>
      </c>
      <c r="BBI14" s="321">
        <f t="shared" ref="BBI14" ca="1" si="4835">SUMPRODUCT((BFD3:BFD42=BBF14)*(BFH3:BFH42="L"))+SUMPRODUCT((BFG3:BFG42=BBF14)*(BFI3:BFI42="L"))</f>
        <v>0</v>
      </c>
      <c r="BBJ14" s="321">
        <f t="shared" ref="BBJ14" ca="1" si="4836">SUMIF(BFD3:BFD60,BBF14,BFE3:BFE60)+SUMIF(BFG3:BFG60,BBF14,BFF3:BFF60)</f>
        <v>0</v>
      </c>
      <c r="BBK14" s="321">
        <f t="shared" ref="BBK14" ca="1" si="4837">SUMIF(BFG3:BFG60,BBF14,BFE3:BFE60)+SUMIF(BFD3:BFD60,BBF14,BFF3:BFF60)</f>
        <v>0</v>
      </c>
      <c r="BBL14" s="321">
        <f t="shared" ca="1" si="3021"/>
        <v>1000</v>
      </c>
      <c r="BBM14" s="321">
        <f t="shared" ca="1" si="3022"/>
        <v>0</v>
      </c>
      <c r="BBN14" s="321">
        <f t="shared" si="1110"/>
        <v>40</v>
      </c>
      <c r="BBO14" s="321">
        <f t="shared" ref="BBO14" ca="1" si="4838">IF(COUNTIF(BBM11:BBM15,4)&lt;&gt;4,RANK(BBM14,BBM11:BBM15),BBM54)</f>
        <v>1</v>
      </c>
      <c r="BBP14" s="321"/>
      <c r="BBQ14" s="321">
        <f t="shared" ref="BBQ14" ca="1" si="4839">SUMPRODUCT((BBO11:BBO14=BBO14)*(BBN11:BBN14&lt;BBN14))+BBO14</f>
        <v>2</v>
      </c>
      <c r="BBR14" s="321" t="str">
        <f t="shared" ref="BBR14" ca="1" si="4840">INDEX(BBF11:BBF15,MATCH(4,BBQ11:BBQ15,0),0)</f>
        <v>Spain</v>
      </c>
      <c r="BBS14" s="321">
        <f t="shared" ref="BBS14" ca="1" si="4841">INDEX(BBO11:BBO15,MATCH(BBR14,BBF11:BBF15,0),0)</f>
        <v>1</v>
      </c>
      <c r="BBT14" s="321" t="str">
        <f t="shared" ca="1" si="4118"/>
        <v>Spain</v>
      </c>
      <c r="BBU14" s="321" t="str">
        <f t="shared" ca="1" si="4119"/>
        <v/>
      </c>
      <c r="BBV14" s="321"/>
      <c r="BBW14" s="321"/>
      <c r="BBX14" s="321"/>
      <c r="BBY14" s="321" t="str">
        <f t="shared" ca="1" si="3031"/>
        <v>Spain</v>
      </c>
      <c r="BBZ14" s="321">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21">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21">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21">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21">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21">
        <f t="shared" ca="1" si="3037"/>
        <v>1000</v>
      </c>
      <c r="BCF14" s="321">
        <f t="shared" ca="1" si="3038"/>
        <v>0</v>
      </c>
      <c r="BCG14" s="321">
        <f t="shared" ref="BCG14" ca="1" si="4847">IF(BBY14&lt;&gt;"",VLOOKUP(BBY14,BBF4:BBL40,7,FALSE),"")</f>
        <v>1000</v>
      </c>
      <c r="BCH14" s="321">
        <f t="shared" ref="BCH14" ca="1" si="4848">IF(BBY14&lt;&gt;"",VLOOKUP(BBY14,BBF4:BBL40,5,FALSE),"")</f>
        <v>0</v>
      </c>
      <c r="BCI14" s="321">
        <f t="shared" ref="BCI14" ca="1" si="4849">IF(BBY14&lt;&gt;"",VLOOKUP(BBY14,BBF4:BBN40,9,FALSE),"")</f>
        <v>51</v>
      </c>
      <c r="BCJ14" s="321">
        <f t="shared" ca="1" si="3042"/>
        <v>0</v>
      </c>
      <c r="BCK14" s="321">
        <f t="shared" ref="BCK14" ca="1" si="4850">IF(BBY14&lt;&gt;"",RANK(BCJ14,BCJ11:BCJ15),"")</f>
        <v>1</v>
      </c>
      <c r="BCL14" s="321">
        <f t="shared" ref="BCL14" ca="1" si="4851">IF(BBY14&lt;&gt;"",SUMPRODUCT((BCJ11:BCJ15=BCJ14)*(BCE11:BCE15&gt;BCE14)),"")</f>
        <v>0</v>
      </c>
      <c r="BCM14" s="321">
        <f t="shared" ref="BCM14" ca="1" si="4852">IF(BBY14&lt;&gt;"",SUMPRODUCT((BCJ11:BCJ15=BCJ14)*(BCE11:BCE15=BCE14)*(BCC11:BCC15&gt;BCC14)),"")</f>
        <v>0</v>
      </c>
      <c r="BCN14" s="321">
        <f t="shared" ref="BCN14" ca="1" si="4853">IF(BBY14&lt;&gt;"",SUMPRODUCT((BCJ11:BCJ15=BCJ14)*(BCE11:BCE15=BCE14)*(BCC11:BCC15=BCC14)*(BCG11:BCG15&gt;BCG14)),"")</f>
        <v>0</v>
      </c>
      <c r="BCO14" s="321">
        <f t="shared" ref="BCO14" ca="1" si="4854">IF(BBY14&lt;&gt;"",SUMPRODUCT((BCJ11:BCJ15=BCJ14)*(BCE11:BCE15=BCE14)*(BCC11:BCC15=BCC14)*(BCG11:BCG15=BCG14)*(BCH11:BCH15&gt;BCH14)),"")</f>
        <v>0</v>
      </c>
      <c r="BCP14" s="321">
        <f t="shared" ref="BCP14" ca="1" si="4855">IF(BBY14&lt;&gt;"",SUMPRODUCT((BCJ11:BCJ15=BCJ14)*(BCE11:BCE15=BCE14)*(BCC11:BCC15=BCC14)*(BCG11:BCG15=BCG14)*(BCH11:BCH15=BCH14)*(BCI11:BCI15&gt;BCI14)),"")</f>
        <v>0</v>
      </c>
      <c r="BCQ14" s="321">
        <f ca="1">IF(BBY14&lt;&gt;"",IF(BCQ54&lt;&gt;"",IF(BBX50=3,BCQ54,BCQ54+BBX50),SUM(BCK14:BCP14)),"")</f>
        <v>1</v>
      </c>
      <c r="BCR14" s="321" t="str">
        <f t="shared" ref="BCR14" ca="1" si="4856">IF(BBY14&lt;&gt;"",INDEX(BBY11:BBY15,MATCH(4,BCQ11:BCQ15,0),0),"")</f>
        <v>Italy</v>
      </c>
      <c r="BCS14" s="321" t="str">
        <f t="shared" ca="1" si="3515"/>
        <v/>
      </c>
      <c r="BCT14" s="321"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21"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21"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21">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21">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21">
        <f t="shared" ca="1" si="3521"/>
        <v>1000</v>
      </c>
      <c r="BCZ14" s="321" t="str">
        <f t="shared" ca="1" si="3522"/>
        <v/>
      </c>
      <c r="BDA14" s="321" t="str">
        <f t="shared" ref="BDA14" ca="1" si="4862">IF(BCS14&lt;&gt;"",VLOOKUP(BCS14,BBF4:BBL40,7,FALSE),"")</f>
        <v/>
      </c>
      <c r="BDB14" s="321" t="str">
        <f t="shared" ref="BDB14" ca="1" si="4863">IF(BCS14&lt;&gt;"",VLOOKUP(BCS14,BBF4:BBL40,5,FALSE),"")</f>
        <v/>
      </c>
      <c r="BDC14" s="321" t="str">
        <f t="shared" ref="BDC14" ca="1" si="4864">IF(BCS14&lt;&gt;"",VLOOKUP(BCS14,BBF4:BBN40,9,FALSE),"")</f>
        <v/>
      </c>
      <c r="BDD14" s="321" t="str">
        <f t="shared" ca="1" si="3526"/>
        <v/>
      </c>
      <c r="BDE14" s="321" t="str">
        <f t="shared" ref="BDE14" ca="1" si="4865">IF(BCS14&lt;&gt;"",RANK(BDD14,BDD11:BDD15),"")</f>
        <v/>
      </c>
      <c r="BDF14" s="321" t="str">
        <f t="shared" ref="BDF14" ca="1" si="4866">IF(BCS14&lt;&gt;"",SUMPRODUCT((BDD11:BDD15=BDD14)*(BCY11:BCY15&gt;BCY14)),"")</f>
        <v/>
      </c>
      <c r="BDG14" s="321" t="str">
        <f t="shared" ref="BDG14" ca="1" si="4867">IF(BCS14&lt;&gt;"",SUMPRODUCT((BDD11:BDD15=BDD14)*(BCY11:BCY15=BCY14)*(BCW11:BCW15&gt;BCW14)),"")</f>
        <v/>
      </c>
      <c r="BDH14" s="321" t="str">
        <f t="shared" ref="BDH14" ca="1" si="4868">IF(BCS14&lt;&gt;"",SUMPRODUCT((BDD11:BDD15=BDD14)*(BCY11:BCY15=BCY14)*(BCW11:BCW15=BCW14)*(BDA11:BDA15&gt;BDA14)),"")</f>
        <v/>
      </c>
      <c r="BDI14" s="321" t="str">
        <f t="shared" ref="BDI14" ca="1" si="4869">IF(BCS14&lt;&gt;"",SUMPRODUCT((BDD11:BDD15=BDD14)*(BCY11:BCY15=BCY14)*(BCW11:BCW15=BCW14)*(BDA11:BDA15=BDA14)*(BDB11:BDB15&gt;BDB14)),"")</f>
        <v/>
      </c>
      <c r="BDJ14" s="321" t="str">
        <f t="shared" ref="BDJ14" ca="1" si="4870">IF(BCS14&lt;&gt;"",SUMPRODUCT((BDD11:BDD15=BDD14)*(BCY11:BCY15=BCY14)*(BCW11:BCW15=BCW14)*(BDA11:BDA15=BDA14)*(BDB11:BDB15=BDB14)*(BDC11:BDC15&gt;BDC14)),"")</f>
        <v/>
      </c>
      <c r="BDK14" s="321" t="str">
        <f ca="1">IF(BCS14&lt;&gt;"",IF(BDK54&lt;&gt;"",IF(BCR50=3,BDK54,BDK54+BCR50),SUM(BDE14:BDJ14)+1),"")</f>
        <v/>
      </c>
      <c r="BDL14" s="321" t="str">
        <f t="shared" ref="BDL14" ca="1" si="4871">IF(BCS14&lt;&gt;"",INDEX(BCS12:BCS15,MATCH(4,BDK12:BDK15,0),0),"")</f>
        <v/>
      </c>
      <c r="BDM14" s="321" t="str">
        <f t="shared" ca="1" si="4151"/>
        <v/>
      </c>
      <c r="BDN14" s="321">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21">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21">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21">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21">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21">
        <f t="shared" ca="1" si="4157"/>
        <v>1000</v>
      </c>
      <c r="BDT14" s="321" t="str">
        <f t="shared" ca="1" si="4158"/>
        <v/>
      </c>
      <c r="BDU14" s="321" t="str">
        <f t="shared" ref="BDU14" ca="1" si="4877">IF(BDM14&lt;&gt;"",VLOOKUP(BDM14,BBF4:BBL40,7,FALSE),"")</f>
        <v/>
      </c>
      <c r="BDV14" s="321" t="str">
        <f t="shared" ref="BDV14" ca="1" si="4878">IF(BDM14&lt;&gt;"",VLOOKUP(BDM14,BBF4:BBL40,5,FALSE),"")</f>
        <v/>
      </c>
      <c r="BDW14" s="321" t="str">
        <f t="shared" ref="BDW14" ca="1" si="4879">IF(BDM14&lt;&gt;"",VLOOKUP(BDM14,BBF4:BBN40,9,FALSE),"")</f>
        <v/>
      </c>
      <c r="BDX14" s="321" t="str">
        <f t="shared" ca="1" si="4162"/>
        <v/>
      </c>
      <c r="BDY14" s="321" t="str">
        <f t="shared" ref="BDY14" ca="1" si="4880">IF(BDM14&lt;&gt;"",RANK(BDX14,BDX11:BDX15),"")</f>
        <v/>
      </c>
      <c r="BDZ14" s="321" t="str">
        <f t="shared" ref="BDZ14" ca="1" si="4881">IF(BDM14&lt;&gt;"",SUMPRODUCT((BDX11:BDX15=BDX14)*(BDS11:BDS15&gt;BDS14)),"")</f>
        <v/>
      </c>
      <c r="BEA14" s="321" t="str">
        <f t="shared" ref="BEA14" ca="1" si="4882">IF(BDM14&lt;&gt;"",SUMPRODUCT((BDX11:BDX15=BDX14)*(BDS11:BDS15=BDS14)*(BDQ11:BDQ15&gt;BDQ14)),"")</f>
        <v/>
      </c>
      <c r="BEB14" s="321" t="str">
        <f t="shared" ref="BEB14" ca="1" si="4883">IF(BDM14&lt;&gt;"",SUMPRODUCT((BDX11:BDX15=BDX14)*(BDS11:BDS15=BDS14)*(BDQ11:BDQ15=BDQ14)*(BDU11:BDU15&gt;BDU14)),"")</f>
        <v/>
      </c>
      <c r="BEC14" s="321" t="str">
        <f t="shared" ref="BEC14" ca="1" si="4884">IF(BDM14&lt;&gt;"",SUMPRODUCT((BDX11:BDX15=BDX14)*(BDS11:BDS15=BDS14)*(BDQ11:BDQ15=BDQ14)*(BDU11:BDU15=BDU14)*(BDV11:BDV15&gt;BDV14)),"")</f>
        <v/>
      </c>
      <c r="BED14" s="321" t="str">
        <f t="shared" ref="BED14" ca="1" si="4885">IF(BDM14&lt;&gt;"",SUMPRODUCT((BDX11:BDX15=BDX14)*(BDS11:BDS15=BDS14)*(BDQ11:BDQ15=BDQ14)*(BDU11:BDU15=BDU14)*(BDV11:BDV15=BDV14)*(BDW11:BDW15&gt;BDW14)),"")</f>
        <v/>
      </c>
      <c r="BEE14" s="321" t="str">
        <f t="shared" ca="1" si="4169"/>
        <v/>
      </c>
      <c r="BEF14" s="321" t="str">
        <f t="shared" ref="BEF14" ca="1" si="4886">IF(BDM14&lt;&gt;"",INDEX(BDM13:BDM15,MATCH(4,BEE13:BEE15,0),0),"")</f>
        <v/>
      </c>
      <c r="BEG14" s="321" t="str">
        <f t="shared" ref="BEG14" si="4887">IF(BBW11&lt;&gt;"",BBW11,"")</f>
        <v/>
      </c>
      <c r="BEH14" s="321">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21">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21">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21">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21">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21">
        <f t="shared" ref="BEM14" ca="1" si="4893">BEK14-BEL14+1000</f>
        <v>1000</v>
      </c>
      <c r="BEN14" s="321" t="str">
        <f t="shared" ref="BEN14" si="4894">IF(BEG14&lt;&gt;"",BEH14*3+BEI14*1,"")</f>
        <v/>
      </c>
      <c r="BEO14" s="321" t="str">
        <f t="shared" ref="BEO14" si="4895">IF(BEG14&lt;&gt;"",VLOOKUP(BEG14,BBF4:BBL40,7,FALSE),"")</f>
        <v/>
      </c>
      <c r="BEP14" s="321" t="str">
        <f t="shared" ref="BEP14" si="4896">IF(BEG14&lt;&gt;"",VLOOKUP(BEG14,BBF4:BBL40,5,FALSE),"")</f>
        <v/>
      </c>
      <c r="BEQ14" s="321" t="str">
        <f t="shared" ref="BEQ14" si="4897">IF(BEG14&lt;&gt;"",VLOOKUP(BEG14,BBF4:BBN40,9,FALSE),"")</f>
        <v/>
      </c>
      <c r="BER14" s="321" t="str">
        <f t="shared" ref="BER14" si="4898">BEN14</f>
        <v/>
      </c>
      <c r="BES14" s="321" t="str">
        <f t="shared" ref="BES14" si="4899">IF(BEG14&lt;&gt;"",RANK(BER14,BER11:BER15),"")</f>
        <v/>
      </c>
      <c r="BET14" s="321" t="str">
        <f t="shared" ref="BET14" si="4900">IF(BEG14&lt;&gt;"",SUMPRODUCT((BER11:BER15=BER14)*(BEM11:BEM15&gt;BEM14)),"")</f>
        <v/>
      </c>
      <c r="BEU14" s="321" t="str">
        <f t="shared" ref="BEU14" si="4901">IF(BEG14&lt;&gt;"",SUMPRODUCT((BER11:BER15=BER14)*(BEM11:BEM15=BEM14)*(BEK11:BEK15&gt;BEK14)),"")</f>
        <v/>
      </c>
      <c r="BEV14" s="321" t="str">
        <f t="shared" ref="BEV14" si="4902">IF(BEG14&lt;&gt;"",SUMPRODUCT((BER11:BER15=BER14)*(BEM11:BEM15=BEM14)*(BEK11:BEK15=BEK14)*(BEO11:BEO15&gt;BEO14)),"")</f>
        <v/>
      </c>
      <c r="BEW14" s="321" t="str">
        <f t="shared" ref="BEW14" si="4903">IF(BEG14&lt;&gt;"",SUMPRODUCT((BER11:BER15=BER14)*(BEM11:BEM15=BEM14)*(BEK11:BEK15=BEK14)*(BEO11:BEO15=BEO14)*(BEP11:BEP15&gt;BEP14)),"")</f>
        <v/>
      </c>
      <c r="BEX14" s="321" t="str">
        <f t="shared" ref="BEX14" si="4904">IF(BEG14&lt;&gt;"",SUMPRODUCT((BER11:BER15=BER14)*(BEM11:BEM15=BEM14)*(BEK11:BEK15=BEK14)*(BEO11:BEO15=BEO14)*(BEP11:BEP15=BEP14)*(BEQ11:BEQ15&gt;BEQ14)),"")</f>
        <v/>
      </c>
      <c r="BEY14" s="321" t="str">
        <f t="shared" ref="BEY14" si="4905">IF(BEG14&lt;&gt;"",SUM(BES14:BEX14)+3,"")</f>
        <v/>
      </c>
      <c r="BEZ14" s="321" t="str">
        <f t="shared" ref="BEZ14" si="4906">IF(BEG14&lt;&gt;"",IF(BEY14=4,BEG14,BEG15),"")</f>
        <v/>
      </c>
      <c r="BFA14" s="321" t="str">
        <f t="shared" ref="BFA14" ca="1" si="4907">IF(BEZ14&lt;&gt;"",BEZ14,IF(BEF14&lt;&gt;"",BEF14,IF(BDL14&lt;&gt;"",BDL14,IF(BCR14&lt;&gt;"",BCR14,BBR14))))</f>
        <v>Italy</v>
      </c>
      <c r="BFB14" s="321">
        <v>4</v>
      </c>
      <c r="BFC14" s="321">
        <v>12</v>
      </c>
      <c r="BFD14" s="321" t="str">
        <f t="shared" si="146"/>
        <v>Portugal</v>
      </c>
      <c r="BFE14" s="324">
        <f ca="1">IF(OFFSET('Player Game Board'!P21,0,BFE1)&lt;&gt;"",OFFSET('Player Game Board'!P21,0,BFE1),0)</f>
        <v>0</v>
      </c>
      <c r="BFF14" s="324">
        <f ca="1">IF(OFFSET('Player Game Board'!Q21,0,BFE1)&lt;&gt;"",OFFSET('Player Game Board'!Q21,0,BFE1),0)</f>
        <v>0</v>
      </c>
      <c r="BFG14" s="321" t="str">
        <f t="shared" si="147"/>
        <v>Czechia</v>
      </c>
      <c r="BFH14" s="321" t="str">
        <f ca="1">IF(AND(OFFSET('Player Game Board'!P21,0,BFE1)&lt;&gt;"",OFFSET('Player Game Board'!Q21,0,BFE1)&lt;&gt;""),IF(BFE14&gt;BFF14,"W",IF(BFE14=BFF14,"D","L")),"")</f>
        <v/>
      </c>
      <c r="BFI14" s="321" t="str">
        <f t="shared" ca="1" si="148"/>
        <v/>
      </c>
      <c r="BFJ14" s="321"/>
      <c r="BFK14" s="321"/>
      <c r="BFL14" s="326" t="s">
        <v>15</v>
      </c>
      <c r="BFM14" s="327" t="s">
        <v>3</v>
      </c>
      <c r="BFN14" s="327" t="s">
        <v>4</v>
      </c>
      <c r="BFO14" s="327" t="s">
        <v>94</v>
      </c>
      <c r="BFP14" s="326" t="s">
        <v>15</v>
      </c>
      <c r="BFQ14" s="326" t="s">
        <v>94</v>
      </c>
      <c r="BFR14" s="326" t="s">
        <v>3</v>
      </c>
      <c r="BFS14" s="326" t="s">
        <v>4</v>
      </c>
      <c r="BFT14" s="327"/>
      <c r="BFU14" s="328">
        <f t="shared" ref="BFU14" ca="1" si="4908">IFERROR(MATCH(BFU12,BFL14:BFO14,0),0)</f>
        <v>1</v>
      </c>
      <c r="BFV14" s="328">
        <f t="shared" ref="BFV14" ca="1" si="4909">IFERROR(MATCH(BFV12,BFL14:BFO14,0),0)</f>
        <v>0</v>
      </c>
      <c r="BFW14" s="328">
        <f t="shared" ref="BFW14" ca="1" si="4910">IFERROR(MATCH(BFW12,BFL14:BFO14,0),0)</f>
        <v>2</v>
      </c>
      <c r="BFX14" s="328">
        <f t="shared" ref="BFX14" ca="1" si="4911">IFERROR(MATCH(BFX12,BFL14:BFO14,0),0)</f>
        <v>3</v>
      </c>
      <c r="BFY14" s="328">
        <f t="shared" ca="1" si="4176"/>
        <v>6</v>
      </c>
      <c r="BFZ14" s="327"/>
      <c r="BGA14" s="327" t="str">
        <f t="shared" ref="BGA14" ca="1" si="4912">INDEX(BFL3:BFL8,MATCH(2,BFY3:BFY8,0),0)</f>
        <v>Austria</v>
      </c>
      <c r="BGB14" s="327"/>
    </row>
    <row r="15" spans="1:1536" ht="13.8" x14ac:dyDescent="0.3">
      <c r="A15" s="321"/>
      <c r="B15" s="321"/>
      <c r="C15" s="321"/>
      <c r="D15" s="321"/>
      <c r="E15" s="321"/>
      <c r="F15" s="321"/>
      <c r="G15" s="321"/>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1"/>
      <c r="BJ15" s="321"/>
      <c r="BK15" s="321"/>
      <c r="BL15" s="321"/>
      <c r="BM15" s="321"/>
      <c r="BN15" s="321"/>
      <c r="BO15" s="321"/>
      <c r="BP15" s="321"/>
      <c r="BQ15" s="321"/>
      <c r="BR15" s="321"/>
      <c r="BS15" s="321"/>
      <c r="BT15" s="321"/>
      <c r="BU15" s="321"/>
      <c r="BV15" s="321"/>
      <c r="BW15" s="321"/>
      <c r="BX15" s="321"/>
      <c r="BY15" s="321"/>
      <c r="BZ15" s="321"/>
      <c r="CA15" s="321"/>
      <c r="CB15" s="321"/>
      <c r="CC15" s="321"/>
      <c r="CD15" s="321"/>
      <c r="CE15" s="321"/>
      <c r="CF15" s="321"/>
      <c r="CG15" s="321"/>
      <c r="CH15" s="321"/>
      <c r="CI15" s="321"/>
      <c r="CJ15" s="321"/>
      <c r="CK15" s="321"/>
      <c r="CL15" s="321"/>
      <c r="CM15" s="321"/>
      <c r="CN15" s="321"/>
      <c r="CO15" s="321"/>
      <c r="CP15" s="321"/>
      <c r="CQ15" s="321"/>
      <c r="CR15" s="321"/>
      <c r="CS15" s="321"/>
      <c r="CT15" s="321"/>
      <c r="CU15" s="321"/>
      <c r="CV15" s="321"/>
      <c r="CW15" s="321"/>
      <c r="CX15" s="321"/>
      <c r="CY15" s="321">
        <v>13</v>
      </c>
      <c r="CZ15" s="321" t="str">
        <f>Matches!G20</f>
        <v>Scotland</v>
      </c>
      <c r="DA15" s="321">
        <f>IF(AND(Matches!H20&lt;&gt;"",Matches!I20&lt;&gt;""),Matches!H20,0)</f>
        <v>1</v>
      </c>
      <c r="DB15" s="321">
        <f>IF(AND(Matches!I20&lt;&gt;"",Matches!H20&lt;&gt;""),Matches!I20,0)</f>
        <v>1</v>
      </c>
      <c r="DC15" s="321" t="str">
        <f>Matches!J20</f>
        <v>Switzerland</v>
      </c>
      <c r="DD15" s="321" t="str">
        <f>IF(AND(Matches!H20&lt;&gt;"",Matches!I20&lt;&gt;""),IF(DA15&gt;DB15,"W",IF(DA15=DB15,"D","L")),"")</f>
        <v>D</v>
      </c>
      <c r="DE15" s="321" t="str">
        <f t="shared" si="162"/>
        <v>D</v>
      </c>
      <c r="DF15" s="321"/>
      <c r="DG15" s="321"/>
      <c r="DH15" s="326" t="s">
        <v>15</v>
      </c>
      <c r="DI15" s="327" t="s">
        <v>3</v>
      </c>
      <c r="DJ15" s="327" t="s">
        <v>4</v>
      </c>
      <c r="DK15" s="327" t="s">
        <v>95</v>
      </c>
      <c r="DL15" s="326" t="s">
        <v>15</v>
      </c>
      <c r="DM15" s="326" t="s">
        <v>95</v>
      </c>
      <c r="DN15" s="326" t="s">
        <v>3</v>
      </c>
      <c r="DO15" s="326" t="s">
        <v>4</v>
      </c>
      <c r="DP15" s="327"/>
      <c r="DQ15" s="328">
        <f>IFERROR(MATCH(DQ12,DH15:DK15,0),0)</f>
        <v>0</v>
      </c>
      <c r="DR15" s="328">
        <f>IFERROR(MATCH(DR12,DH15:DK15,0),0)</f>
        <v>4</v>
      </c>
      <c r="DS15" s="328">
        <f>IFERROR(MATCH(DS12,DH15:DK15,0),0)</f>
        <v>0</v>
      </c>
      <c r="DT15" s="328">
        <f>IFERROR(MATCH(DT12,DH15:DK15,0),0)</f>
        <v>3</v>
      </c>
      <c r="DU15" s="328">
        <f t="shared" si="3541"/>
        <v>7</v>
      </c>
      <c r="DV15" s="327"/>
      <c r="DW15" s="327" t="str">
        <f>INDEX(DH3:DH8,MATCH(3,DU3:DU8,0),0)</f>
        <v>Slovakia</v>
      </c>
      <c r="DX15" s="327"/>
      <c r="DY15" s="321"/>
      <c r="DZ15" s="321"/>
      <c r="EA15" s="321"/>
      <c r="EB15" s="321"/>
      <c r="EC15" s="321"/>
      <c r="ED15" s="321"/>
      <c r="EE15" s="321"/>
      <c r="EF15" s="321"/>
      <c r="EG15" s="321"/>
      <c r="EH15" s="321"/>
      <c r="EI15" s="321"/>
      <c r="EJ15" s="321"/>
      <c r="EK15" s="321"/>
      <c r="EL15" s="321"/>
      <c r="EM15" s="321"/>
      <c r="EN15" s="321"/>
      <c r="EO15" s="321"/>
      <c r="EP15" s="321"/>
      <c r="EQ15" s="321"/>
      <c r="ER15" s="321"/>
      <c r="ES15" s="321"/>
      <c r="ET15" s="321"/>
      <c r="EU15" s="321"/>
      <c r="EV15" s="321"/>
      <c r="EW15" s="321"/>
      <c r="EX15" s="321"/>
      <c r="EY15" s="321"/>
      <c r="EZ15" s="321"/>
      <c r="FA15" s="321"/>
      <c r="FB15" s="321"/>
      <c r="FC15" s="321"/>
      <c r="FD15" s="321"/>
      <c r="FE15" s="321"/>
      <c r="FF15" s="321"/>
      <c r="FG15" s="321"/>
      <c r="FH15" s="321"/>
      <c r="FI15" s="321"/>
      <c r="FJ15" s="321"/>
      <c r="FK15" s="321"/>
      <c r="FL15" s="321"/>
      <c r="FM15" s="321"/>
      <c r="FN15" s="321"/>
      <c r="FO15" s="321"/>
      <c r="FP15" s="321"/>
      <c r="FQ15" s="321"/>
      <c r="FR15" s="321"/>
      <c r="FS15" s="321"/>
      <c r="FT15" s="321"/>
      <c r="FU15" s="321"/>
      <c r="FV15" s="321"/>
      <c r="FW15" s="321"/>
      <c r="FX15" s="321"/>
      <c r="FY15" s="321"/>
      <c r="FZ15" s="321"/>
      <c r="GA15" s="321"/>
      <c r="GB15" s="321"/>
      <c r="GC15" s="321"/>
      <c r="GD15" s="321"/>
      <c r="GE15" s="321"/>
      <c r="GF15" s="321"/>
      <c r="GG15" s="321"/>
      <c r="GH15" s="321"/>
      <c r="GI15" s="321"/>
      <c r="GJ15" s="321"/>
      <c r="GK15" s="321"/>
      <c r="GL15" s="321"/>
      <c r="GM15" s="321"/>
      <c r="GN15" s="321"/>
      <c r="GO15" s="321"/>
      <c r="GP15" s="321"/>
      <c r="GQ15" s="321"/>
      <c r="GR15" s="321"/>
      <c r="GS15" s="321"/>
      <c r="GT15" s="321"/>
      <c r="GU15" s="321"/>
      <c r="GV15" s="321"/>
      <c r="GW15" s="321"/>
      <c r="GX15" s="321"/>
      <c r="GY15" s="321"/>
      <c r="GZ15" s="321"/>
      <c r="HA15" s="321"/>
      <c r="HB15" s="321"/>
      <c r="HC15" s="321"/>
      <c r="HD15" s="321"/>
      <c r="HE15" s="321"/>
      <c r="HF15" s="321"/>
      <c r="HG15" s="321"/>
      <c r="HH15" s="321"/>
      <c r="HI15" s="321"/>
      <c r="HJ15" s="321"/>
      <c r="HK15" s="321"/>
      <c r="HL15" s="321"/>
      <c r="HM15" s="321"/>
      <c r="HN15" s="321"/>
      <c r="HO15" s="321"/>
      <c r="HP15" s="321"/>
      <c r="HQ15" s="321"/>
      <c r="HR15" s="321"/>
      <c r="HS15" s="321"/>
      <c r="HT15" s="321"/>
      <c r="HU15" s="321"/>
      <c r="HV15" s="321"/>
      <c r="HW15" s="321">
        <v>13</v>
      </c>
      <c r="HX15" s="321" t="str">
        <f t="shared" si="164"/>
        <v>Scotland</v>
      </c>
      <c r="HY15" s="324">
        <f ca="1">IF(OFFSET('Player Game Board'!P22,0,HY1)&lt;&gt;"",OFFSET('Player Game Board'!P22,0,HY1),0)</f>
        <v>1</v>
      </c>
      <c r="HZ15" s="324">
        <f ca="1">IF(OFFSET('Player Game Board'!Q22,0,HY1)&lt;&gt;"",OFFSET('Player Game Board'!Q22,0,HY1),0)</f>
        <v>1</v>
      </c>
      <c r="IA15" s="321" t="str">
        <f t="shared" si="165"/>
        <v>Switzerland</v>
      </c>
      <c r="IB15" s="321" t="str">
        <f ca="1">IF(AND(OFFSET('Player Game Board'!P22,0,HY1)&lt;&gt;"",OFFSET('Player Game Board'!Q22,0,HY1)&lt;&gt;""),IF(HY15&gt;HZ15,"W",IF(HY15=HZ15,"D","L")),"")</f>
        <v>D</v>
      </c>
      <c r="IC15" s="321" t="str">
        <f t="shared" ca="1" si="166"/>
        <v>D</v>
      </c>
      <c r="ID15" s="321"/>
      <c r="IE15" s="321"/>
      <c r="IF15" s="326" t="s">
        <v>15</v>
      </c>
      <c r="IG15" s="327" t="s">
        <v>3</v>
      </c>
      <c r="IH15" s="327" t="s">
        <v>4</v>
      </c>
      <c r="II15" s="327" t="s">
        <v>95</v>
      </c>
      <c r="IJ15" s="326" t="s">
        <v>15</v>
      </c>
      <c r="IK15" s="326" t="s">
        <v>95</v>
      </c>
      <c r="IL15" s="326" t="s">
        <v>3</v>
      </c>
      <c r="IM15" s="326" t="s">
        <v>4</v>
      </c>
      <c r="IN15" s="327"/>
      <c r="IO15" s="328">
        <f ca="1">IFERROR(MATCH(IO12,IF15:II15,0),0)</f>
        <v>2</v>
      </c>
      <c r="IP15" s="328">
        <f ca="1">IFERROR(MATCH(IP12,IF15:II15,0),0)</f>
        <v>4</v>
      </c>
      <c r="IQ15" s="328">
        <f ca="1">IFERROR(MATCH(IQ12,IF15:II15,0),0)</f>
        <v>1</v>
      </c>
      <c r="IR15" s="328">
        <f ca="1">IFERROR(MATCH(IR12,IF15:II15,0),0)</f>
        <v>3</v>
      </c>
      <c r="IS15" s="328">
        <f t="shared" ca="1" si="3544"/>
        <v>10</v>
      </c>
      <c r="IT15" s="327"/>
      <c r="IU15" s="327" t="str">
        <f ca="1">INDEX(IF3:IF8,MATCH(3,IS3:IS8,0),0)</f>
        <v>Scotland</v>
      </c>
      <c r="IV15" s="327"/>
      <c r="IW15" s="321"/>
      <c r="IX15" s="321"/>
      <c r="IY15" s="321"/>
      <c r="IZ15" s="321"/>
      <c r="JA15" s="321"/>
      <c r="JB15" s="321"/>
      <c r="JC15" s="321"/>
      <c r="JD15" s="321"/>
      <c r="JE15" s="321"/>
      <c r="JF15" s="321"/>
      <c r="JG15" s="321"/>
      <c r="JH15" s="321"/>
      <c r="JI15" s="321"/>
      <c r="JJ15" s="321"/>
      <c r="JK15" s="321"/>
      <c r="JL15" s="321"/>
      <c r="JM15" s="321"/>
      <c r="JN15" s="321"/>
      <c r="JO15" s="321"/>
      <c r="JP15" s="321"/>
      <c r="JQ15" s="321"/>
      <c r="JR15" s="321"/>
      <c r="JS15" s="321"/>
      <c r="JT15" s="321"/>
      <c r="JU15" s="321"/>
      <c r="JV15" s="321"/>
      <c r="JW15" s="321"/>
      <c r="JX15" s="321"/>
      <c r="JY15" s="321"/>
      <c r="JZ15" s="321"/>
      <c r="KA15" s="321"/>
      <c r="KB15" s="321"/>
      <c r="KC15" s="321"/>
      <c r="KD15" s="321"/>
      <c r="KE15" s="321"/>
      <c r="KF15" s="321"/>
      <c r="KG15" s="321"/>
      <c r="KH15" s="321"/>
      <c r="KI15" s="321"/>
      <c r="KJ15" s="321"/>
      <c r="KK15" s="321"/>
      <c r="KL15" s="321"/>
      <c r="KM15" s="321"/>
      <c r="KN15" s="321"/>
      <c r="KO15" s="321"/>
      <c r="KP15" s="321"/>
      <c r="KQ15" s="321"/>
      <c r="KR15" s="321"/>
      <c r="KS15" s="321"/>
      <c r="KT15" s="321"/>
      <c r="KU15" s="321"/>
      <c r="KV15" s="321"/>
      <c r="KW15" s="321"/>
      <c r="KX15" s="321"/>
      <c r="KY15" s="321"/>
      <c r="KZ15" s="321"/>
      <c r="LA15" s="321"/>
      <c r="LB15" s="321"/>
      <c r="LC15" s="321"/>
      <c r="LD15" s="321"/>
      <c r="LE15" s="321"/>
      <c r="LF15" s="321"/>
      <c r="LG15" s="321"/>
      <c r="LH15" s="321"/>
      <c r="LI15" s="321"/>
      <c r="LJ15" s="321"/>
      <c r="LK15" s="321"/>
      <c r="LL15" s="321"/>
      <c r="LM15" s="321"/>
      <c r="LN15" s="321"/>
      <c r="LO15" s="321"/>
      <c r="LP15" s="321"/>
      <c r="LQ15" s="321"/>
      <c r="LR15" s="321"/>
      <c r="LS15" s="321"/>
      <c r="LT15" s="321"/>
      <c r="LU15" s="321"/>
      <c r="LV15" s="321"/>
      <c r="LW15" s="321"/>
      <c r="LX15" s="321"/>
      <c r="LY15" s="321"/>
      <c r="LZ15" s="321"/>
      <c r="MA15" s="321"/>
      <c r="MB15" s="321"/>
      <c r="MC15" s="321"/>
      <c r="MD15" s="321"/>
      <c r="ME15" s="321"/>
      <c r="MF15" s="321"/>
      <c r="MG15" s="321"/>
      <c r="MH15" s="321"/>
      <c r="MI15" s="321"/>
      <c r="MJ15" s="321"/>
      <c r="MK15" s="321"/>
      <c r="ML15" s="321"/>
      <c r="MM15" s="321"/>
      <c r="MN15" s="321"/>
      <c r="MO15" s="321"/>
      <c r="MP15" s="321"/>
      <c r="MQ15" s="321"/>
      <c r="MR15" s="321"/>
      <c r="MS15" s="321"/>
      <c r="MT15" s="321"/>
      <c r="MU15" s="321">
        <v>13</v>
      </c>
      <c r="MV15" s="321" t="str">
        <f t="shared" si="170"/>
        <v>Scotland</v>
      </c>
      <c r="MW15" s="324">
        <f ca="1">IF(OFFSET('Player Game Board'!P22,0,MW1)&lt;&gt;"",OFFSET('Player Game Board'!P22,0,MW1),0)</f>
        <v>1</v>
      </c>
      <c r="MX15" s="324">
        <f ca="1">IF(OFFSET('Player Game Board'!Q22,0,MW1)&lt;&gt;"",OFFSET('Player Game Board'!Q22,0,MW1),0)</f>
        <v>1</v>
      </c>
      <c r="MY15" s="321" t="str">
        <f t="shared" si="171"/>
        <v>Switzerland</v>
      </c>
      <c r="MZ15" s="321" t="str">
        <f ca="1">IF(AND(OFFSET('Player Game Board'!P22,0,MW1)&lt;&gt;"",OFFSET('Player Game Board'!Q22,0,MW1)&lt;&gt;""),IF(MW15&gt;MX15,"W",IF(MW15=MX15,"D","L")),"")</f>
        <v>D</v>
      </c>
      <c r="NA15" s="321" t="str">
        <f t="shared" ca="1" si="172"/>
        <v>D</v>
      </c>
      <c r="NB15" s="321"/>
      <c r="NC15" s="321"/>
      <c r="ND15" s="326" t="s">
        <v>15</v>
      </c>
      <c r="NE15" s="327" t="s">
        <v>3</v>
      </c>
      <c r="NF15" s="327" t="s">
        <v>4</v>
      </c>
      <c r="NG15" s="327" t="s">
        <v>95</v>
      </c>
      <c r="NH15" s="326" t="s">
        <v>15</v>
      </c>
      <c r="NI15" s="326" t="s">
        <v>95</v>
      </c>
      <c r="NJ15" s="326" t="s">
        <v>3</v>
      </c>
      <c r="NK15" s="326" t="s">
        <v>4</v>
      </c>
      <c r="NL15" s="327"/>
      <c r="NM15" s="328">
        <f ca="1">IFERROR(MATCH(NM12,ND15:NG15,0),0)</f>
        <v>2</v>
      </c>
      <c r="NN15" s="328">
        <f ca="1">IFERROR(MATCH(NN12,ND15:NG15,0),0)</f>
        <v>0</v>
      </c>
      <c r="NO15" s="328">
        <f ca="1">IFERROR(MATCH(NO12,ND15:NG15,0),0)</f>
        <v>1</v>
      </c>
      <c r="NP15" s="328">
        <f ca="1">IFERROR(MATCH(NP12,ND15:NG15,0),0)</f>
        <v>0</v>
      </c>
      <c r="NQ15" s="328">
        <f t="shared" ca="1" si="3547"/>
        <v>3</v>
      </c>
      <c r="NR15" s="327"/>
      <c r="NS15" s="327" t="str">
        <f ca="1">INDEX(ND3:ND8,MATCH(3,NQ3:NQ8,0),0)</f>
        <v>Hungary</v>
      </c>
      <c r="NT15" s="327"/>
      <c r="NU15" s="321"/>
      <c r="NV15" s="321"/>
      <c r="NW15" s="321"/>
      <c r="NX15" s="321"/>
      <c r="NY15" s="321"/>
      <c r="NZ15" s="321"/>
      <c r="OA15" s="321"/>
      <c r="OB15" s="321"/>
      <c r="OC15" s="321"/>
      <c r="OD15" s="321"/>
      <c r="OE15" s="321"/>
      <c r="OF15" s="321"/>
      <c r="OG15" s="321"/>
      <c r="OH15" s="321"/>
      <c r="OI15" s="321"/>
      <c r="OJ15" s="321"/>
      <c r="OK15" s="321"/>
      <c r="OL15" s="321"/>
      <c r="OM15" s="321"/>
      <c r="ON15" s="321"/>
      <c r="OO15" s="321"/>
      <c r="OP15" s="321"/>
      <c r="OQ15" s="321"/>
      <c r="OR15" s="321"/>
      <c r="OS15" s="321"/>
      <c r="OT15" s="321"/>
      <c r="OU15" s="321"/>
      <c r="OV15" s="321"/>
      <c r="OW15" s="321"/>
      <c r="OX15" s="321"/>
      <c r="OY15" s="321"/>
      <c r="OZ15" s="321"/>
      <c r="PA15" s="321"/>
      <c r="PB15" s="321"/>
      <c r="PC15" s="321"/>
      <c r="PD15" s="321"/>
      <c r="PE15" s="321"/>
      <c r="PF15" s="321"/>
      <c r="PG15" s="321"/>
      <c r="PH15" s="321"/>
      <c r="PI15" s="321"/>
      <c r="PJ15" s="321"/>
      <c r="PK15" s="321"/>
      <c r="PL15" s="321"/>
      <c r="PM15" s="321"/>
      <c r="PN15" s="321"/>
      <c r="PO15" s="321"/>
      <c r="PP15" s="321"/>
      <c r="PQ15" s="321"/>
      <c r="PR15" s="321"/>
      <c r="PS15" s="321"/>
      <c r="PT15" s="321"/>
      <c r="PU15" s="321"/>
      <c r="PV15" s="321"/>
      <c r="PW15" s="321"/>
      <c r="PX15" s="321"/>
      <c r="PY15" s="321"/>
      <c r="PZ15" s="321"/>
      <c r="QA15" s="321"/>
      <c r="QB15" s="321"/>
      <c r="QC15" s="321"/>
      <c r="QD15" s="321"/>
      <c r="QE15" s="321"/>
      <c r="QF15" s="321"/>
      <c r="QG15" s="321"/>
      <c r="QH15" s="321"/>
      <c r="QI15" s="321"/>
      <c r="QJ15" s="321"/>
      <c r="QK15" s="321"/>
      <c r="QL15" s="321"/>
      <c r="QM15" s="321"/>
      <c r="QN15" s="321"/>
      <c r="QO15" s="321"/>
      <c r="QP15" s="321"/>
      <c r="QQ15" s="321"/>
      <c r="QR15" s="321"/>
      <c r="QS15" s="321"/>
      <c r="QT15" s="321"/>
      <c r="QU15" s="321"/>
      <c r="QV15" s="321"/>
      <c r="QW15" s="321"/>
      <c r="QX15" s="321"/>
      <c r="QY15" s="321"/>
      <c r="QZ15" s="321"/>
      <c r="RA15" s="321"/>
      <c r="RB15" s="321"/>
      <c r="RC15" s="321"/>
      <c r="RD15" s="321"/>
      <c r="RE15" s="321"/>
      <c r="RF15" s="321"/>
      <c r="RG15" s="321"/>
      <c r="RH15" s="321"/>
      <c r="RI15" s="321"/>
      <c r="RJ15" s="321"/>
      <c r="RK15" s="321"/>
      <c r="RL15" s="321"/>
      <c r="RM15" s="321"/>
      <c r="RN15" s="321"/>
      <c r="RO15" s="321"/>
      <c r="RP15" s="321"/>
      <c r="RQ15" s="321"/>
      <c r="RR15" s="321"/>
      <c r="RS15" s="321">
        <v>13</v>
      </c>
      <c r="RT15" s="321" t="str">
        <f t="shared" si="18"/>
        <v>Scotland</v>
      </c>
      <c r="RU15" s="324">
        <f ca="1">IF(OFFSET('Player Game Board'!P22,0,RU1)&lt;&gt;"",OFFSET('Player Game Board'!P22,0,RU1),0)</f>
        <v>2</v>
      </c>
      <c r="RV15" s="324">
        <f ca="1">IF(OFFSET('Player Game Board'!Q22,0,RU1)&lt;&gt;"",OFFSET('Player Game Board'!Q22,0,RU1),0)</f>
        <v>1</v>
      </c>
      <c r="RW15" s="321" t="str">
        <f t="shared" si="19"/>
        <v>Switzerland</v>
      </c>
      <c r="RX15" s="321" t="str">
        <f ca="1">IF(AND(OFFSET('Player Game Board'!P22,0,RU1)&lt;&gt;"",OFFSET('Player Game Board'!Q22,0,RU1)&lt;&gt;""),IF(RU15&gt;RV15,"W",IF(RU15=RV15,"D","L")),"")</f>
        <v>W</v>
      </c>
      <c r="RY15" s="321" t="str">
        <f t="shared" ca="1" si="20"/>
        <v>L</v>
      </c>
      <c r="RZ15" s="321"/>
      <c r="SA15" s="321"/>
      <c r="SB15" s="326" t="s">
        <v>15</v>
      </c>
      <c r="SC15" s="327" t="s">
        <v>3</v>
      </c>
      <c r="SD15" s="327" t="s">
        <v>4</v>
      </c>
      <c r="SE15" s="327" t="s">
        <v>95</v>
      </c>
      <c r="SF15" s="326" t="s">
        <v>15</v>
      </c>
      <c r="SG15" s="326" t="s">
        <v>95</v>
      </c>
      <c r="SH15" s="326" t="s">
        <v>3</v>
      </c>
      <c r="SI15" s="326" t="s">
        <v>4</v>
      </c>
      <c r="SJ15" s="327"/>
      <c r="SK15" s="328">
        <f t="shared" ref="SK15" ca="1" si="4913">IFERROR(MATCH(SK12,SB15:SE15,0),0)</f>
        <v>2</v>
      </c>
      <c r="SL15" s="328">
        <f t="shared" ref="SL15" ca="1" si="4914">IFERROR(MATCH(SL12,SB15:SE15,0),0)</f>
        <v>0</v>
      </c>
      <c r="SM15" s="328">
        <f t="shared" ref="SM15" ca="1" si="4915">IFERROR(MATCH(SM12,SB15:SE15,0),0)</f>
        <v>3</v>
      </c>
      <c r="SN15" s="328">
        <f t="shared" ref="SN15" ca="1" si="4916">IFERROR(MATCH(SN12,SB15:SE15,0),0)</f>
        <v>0</v>
      </c>
      <c r="SO15" s="328">
        <f t="shared" ca="1" si="3616"/>
        <v>5</v>
      </c>
      <c r="SP15" s="327"/>
      <c r="SQ15" s="327" t="str">
        <f t="shared" ref="SQ15" ca="1" si="4917">INDEX(SB3:SB8,MATCH(3,SO3:SO8,0),0)</f>
        <v>Slovenia</v>
      </c>
      <c r="SR15" s="327"/>
      <c r="SS15" s="321"/>
      <c r="ST15" s="321"/>
      <c r="SU15" s="321"/>
      <c r="SV15" s="321"/>
      <c r="SW15" s="321"/>
      <c r="SX15" s="321"/>
      <c r="SY15" s="321"/>
      <c r="SZ15" s="321"/>
      <c r="TA15" s="321"/>
      <c r="TB15" s="321"/>
      <c r="TC15" s="321"/>
      <c r="TD15" s="321"/>
      <c r="TE15" s="321"/>
      <c r="TF15" s="321"/>
      <c r="TG15" s="321"/>
      <c r="TH15" s="321"/>
      <c r="TI15" s="321"/>
      <c r="TJ15" s="321"/>
      <c r="TK15" s="321"/>
      <c r="TL15" s="321"/>
      <c r="TM15" s="321"/>
      <c r="TN15" s="321"/>
      <c r="TO15" s="321"/>
      <c r="TP15" s="321"/>
      <c r="TQ15" s="321"/>
      <c r="TR15" s="321"/>
      <c r="TS15" s="321"/>
      <c r="TT15" s="321"/>
      <c r="TU15" s="321"/>
      <c r="TV15" s="321"/>
      <c r="TW15" s="321"/>
      <c r="TX15" s="321"/>
      <c r="TY15" s="321"/>
      <c r="TZ15" s="321"/>
      <c r="UA15" s="321"/>
      <c r="UB15" s="321"/>
      <c r="UC15" s="321"/>
      <c r="UD15" s="321"/>
      <c r="UE15" s="321"/>
      <c r="UF15" s="321"/>
      <c r="UG15" s="321"/>
      <c r="UH15" s="321"/>
      <c r="UI15" s="321"/>
      <c r="UJ15" s="321"/>
      <c r="UK15" s="321"/>
      <c r="UL15" s="321"/>
      <c r="UM15" s="321"/>
      <c r="UN15" s="321"/>
      <c r="UO15" s="321"/>
      <c r="UP15" s="321"/>
      <c r="UQ15" s="321"/>
      <c r="UR15" s="321"/>
      <c r="US15" s="321"/>
      <c r="UT15" s="321"/>
      <c r="UU15" s="321"/>
      <c r="UV15" s="321"/>
      <c r="UW15" s="321"/>
      <c r="UX15" s="321"/>
      <c r="UY15" s="321"/>
      <c r="UZ15" s="321"/>
      <c r="VA15" s="321"/>
      <c r="VB15" s="321"/>
      <c r="VC15" s="321"/>
      <c r="VD15" s="321"/>
      <c r="VE15" s="321"/>
      <c r="VF15" s="321"/>
      <c r="VG15" s="321"/>
      <c r="VH15" s="321"/>
      <c r="VI15" s="321"/>
      <c r="VJ15" s="321"/>
      <c r="VK15" s="321"/>
      <c r="VL15" s="321"/>
      <c r="VM15" s="321"/>
      <c r="VN15" s="321"/>
      <c r="VO15" s="321"/>
      <c r="VP15" s="321"/>
      <c r="VQ15" s="321"/>
      <c r="VR15" s="321"/>
      <c r="VS15" s="321"/>
      <c r="VT15" s="321"/>
      <c r="VU15" s="321"/>
      <c r="VV15" s="321"/>
      <c r="VW15" s="321"/>
      <c r="VX15" s="321"/>
      <c r="VY15" s="321"/>
      <c r="VZ15" s="321"/>
      <c r="WA15" s="321"/>
      <c r="WB15" s="321"/>
      <c r="WC15" s="321"/>
      <c r="WD15" s="321"/>
      <c r="WE15" s="321"/>
      <c r="WF15" s="321"/>
      <c r="WG15" s="321"/>
      <c r="WH15" s="321"/>
      <c r="WI15" s="321"/>
      <c r="WJ15" s="321"/>
      <c r="WK15" s="321"/>
      <c r="WL15" s="321"/>
      <c r="WM15" s="321"/>
      <c r="WN15" s="321"/>
      <c r="WO15" s="321"/>
      <c r="WP15" s="321"/>
      <c r="WQ15" s="321">
        <v>13</v>
      </c>
      <c r="WR15" s="321" t="str">
        <f t="shared" si="34"/>
        <v>Scotland</v>
      </c>
      <c r="WS15" s="324">
        <f ca="1">IF(OFFSET('Player Game Board'!P22,0,WS1)&lt;&gt;"",OFFSET('Player Game Board'!P22,0,WS1),0)</f>
        <v>2</v>
      </c>
      <c r="WT15" s="324">
        <f ca="1">IF(OFFSET('Player Game Board'!Q22,0,WS1)&lt;&gt;"",OFFSET('Player Game Board'!Q22,0,WS1),0)</f>
        <v>2</v>
      </c>
      <c r="WU15" s="321" t="str">
        <f t="shared" si="35"/>
        <v>Switzerland</v>
      </c>
      <c r="WV15" s="321" t="str">
        <f ca="1">IF(AND(OFFSET('Player Game Board'!P22,0,WS1)&lt;&gt;"",OFFSET('Player Game Board'!Q22,0,WS1)&lt;&gt;""),IF(WS15&gt;WT15,"W",IF(WS15=WT15,"D","L")),"")</f>
        <v>D</v>
      </c>
      <c r="WW15" s="321" t="str">
        <f t="shared" ca="1" si="36"/>
        <v>D</v>
      </c>
      <c r="WX15" s="321"/>
      <c r="WY15" s="321"/>
      <c r="WZ15" s="326" t="s">
        <v>15</v>
      </c>
      <c r="XA15" s="327" t="s">
        <v>3</v>
      </c>
      <c r="XB15" s="327" t="s">
        <v>4</v>
      </c>
      <c r="XC15" s="327" t="s">
        <v>95</v>
      </c>
      <c r="XD15" s="326" t="s">
        <v>15</v>
      </c>
      <c r="XE15" s="326" t="s">
        <v>95</v>
      </c>
      <c r="XF15" s="326" t="s">
        <v>3</v>
      </c>
      <c r="XG15" s="326" t="s">
        <v>4</v>
      </c>
      <c r="XH15" s="327"/>
      <c r="XI15" s="328">
        <f t="shared" ref="XI15" ca="1" si="4918">IFERROR(MATCH(XI12,WZ15:XC15,0),0)</f>
        <v>2</v>
      </c>
      <c r="XJ15" s="328">
        <f t="shared" ref="XJ15" ca="1" si="4919">IFERROR(MATCH(XJ12,WZ15:XC15,0),0)</f>
        <v>4</v>
      </c>
      <c r="XK15" s="328">
        <f t="shared" ref="XK15" ca="1" si="4920">IFERROR(MATCH(XK12,WZ15:XC15,0),0)</f>
        <v>3</v>
      </c>
      <c r="XL15" s="328">
        <f t="shared" ref="XL15" ca="1" si="4921">IFERROR(MATCH(XL12,WZ15:XC15,0),0)</f>
        <v>0</v>
      </c>
      <c r="XM15" s="328">
        <f t="shared" ca="1" si="3686"/>
        <v>9</v>
      </c>
      <c r="XN15" s="327"/>
      <c r="XO15" s="327" t="str">
        <f t="shared" ref="XO15" ca="1" si="4922">INDEX(WZ3:WZ8,MATCH(3,XM3:XM8,0),0)</f>
        <v>Serbia</v>
      </c>
      <c r="XP15" s="327"/>
      <c r="XQ15" s="321"/>
      <c r="XR15" s="321"/>
      <c r="XS15" s="321"/>
      <c r="XT15" s="321"/>
      <c r="XU15" s="321"/>
      <c r="XV15" s="321"/>
      <c r="XW15" s="321"/>
      <c r="XX15" s="321"/>
      <c r="XY15" s="321"/>
      <c r="XZ15" s="321"/>
      <c r="YA15" s="321"/>
      <c r="YB15" s="321"/>
      <c r="YC15" s="321"/>
      <c r="YD15" s="321"/>
      <c r="YE15" s="321"/>
      <c r="YF15" s="321"/>
      <c r="YG15" s="321"/>
      <c r="YH15" s="321"/>
      <c r="YI15" s="321"/>
      <c r="YJ15" s="321"/>
      <c r="YK15" s="321"/>
      <c r="YL15" s="321"/>
      <c r="YM15" s="321"/>
      <c r="YN15" s="321"/>
      <c r="YO15" s="321"/>
      <c r="YP15" s="321"/>
      <c r="YQ15" s="321"/>
      <c r="YR15" s="321"/>
      <c r="YS15" s="321"/>
      <c r="YT15" s="321"/>
      <c r="YU15" s="321"/>
      <c r="YV15" s="321"/>
      <c r="YW15" s="321"/>
      <c r="YX15" s="321"/>
      <c r="YY15" s="321"/>
      <c r="YZ15" s="321"/>
      <c r="ZA15" s="321"/>
      <c r="ZB15" s="321"/>
      <c r="ZC15" s="321"/>
      <c r="ZD15" s="321"/>
      <c r="ZE15" s="321"/>
      <c r="ZF15" s="321"/>
      <c r="ZG15" s="321"/>
      <c r="ZH15" s="321"/>
      <c r="ZI15" s="321"/>
      <c r="ZJ15" s="321"/>
      <c r="ZK15" s="321"/>
      <c r="ZL15" s="321"/>
      <c r="ZM15" s="321"/>
      <c r="ZN15" s="321"/>
      <c r="ZO15" s="321"/>
      <c r="ZP15" s="321"/>
      <c r="ZQ15" s="321"/>
      <c r="ZR15" s="321"/>
      <c r="ZS15" s="321"/>
      <c r="ZT15" s="321"/>
      <c r="ZU15" s="321"/>
      <c r="ZV15" s="321"/>
      <c r="ZW15" s="321"/>
      <c r="ZX15" s="321"/>
      <c r="ZY15" s="321"/>
      <c r="ZZ15" s="321"/>
      <c r="AAA15" s="321"/>
      <c r="AAB15" s="321"/>
      <c r="AAC15" s="321"/>
      <c r="AAD15" s="321"/>
      <c r="AAE15" s="321"/>
      <c r="AAF15" s="321"/>
      <c r="AAG15" s="321"/>
      <c r="AAH15" s="321"/>
      <c r="AAI15" s="321"/>
      <c r="AAJ15" s="321"/>
      <c r="AAK15" s="321"/>
      <c r="AAL15" s="321"/>
      <c r="AAM15" s="321"/>
      <c r="AAN15" s="321"/>
      <c r="AAO15" s="321"/>
      <c r="AAP15" s="321"/>
      <c r="AAQ15" s="321"/>
      <c r="AAR15" s="321"/>
      <c r="AAS15" s="321"/>
      <c r="AAT15" s="321"/>
      <c r="AAU15" s="321"/>
      <c r="AAV15" s="321"/>
      <c r="AAW15" s="321"/>
      <c r="AAX15" s="321"/>
      <c r="AAY15" s="321"/>
      <c r="AAZ15" s="321"/>
      <c r="ABA15" s="321"/>
      <c r="ABB15" s="321"/>
      <c r="ABC15" s="321"/>
      <c r="ABD15" s="321"/>
      <c r="ABE15" s="321"/>
      <c r="ABF15" s="321"/>
      <c r="ABG15" s="321"/>
      <c r="ABH15" s="321"/>
      <c r="ABI15" s="321"/>
      <c r="ABJ15" s="321"/>
      <c r="ABK15" s="321"/>
      <c r="ABL15" s="321"/>
      <c r="ABM15" s="321"/>
      <c r="ABN15" s="321"/>
      <c r="ABO15" s="321">
        <v>13</v>
      </c>
      <c r="ABP15" s="321" t="str">
        <f t="shared" si="50"/>
        <v>Scotland</v>
      </c>
      <c r="ABQ15" s="324">
        <f ca="1">IF(OFFSET('Player Game Board'!P22,0,ABQ1)&lt;&gt;"",OFFSET('Player Game Board'!P22,0,ABQ1),0)</f>
        <v>1</v>
      </c>
      <c r="ABR15" s="324">
        <f ca="1">IF(OFFSET('Player Game Board'!Q22,0,ABQ1)&lt;&gt;"",OFFSET('Player Game Board'!Q22,0,ABQ1),0)</f>
        <v>2</v>
      </c>
      <c r="ABS15" s="321" t="str">
        <f t="shared" si="51"/>
        <v>Switzerland</v>
      </c>
      <c r="ABT15" s="321" t="str">
        <f ca="1">IF(AND(OFFSET('Player Game Board'!P22,0,ABQ1)&lt;&gt;"",OFFSET('Player Game Board'!Q22,0,ABQ1)&lt;&gt;""),IF(ABQ15&gt;ABR15,"W",IF(ABQ15=ABR15,"D","L")),"")</f>
        <v>L</v>
      </c>
      <c r="ABU15" s="321" t="str">
        <f t="shared" ca="1" si="52"/>
        <v>W</v>
      </c>
      <c r="ABV15" s="321"/>
      <c r="ABW15" s="321"/>
      <c r="ABX15" s="326" t="s">
        <v>15</v>
      </c>
      <c r="ABY15" s="327" t="s">
        <v>3</v>
      </c>
      <c r="ABZ15" s="327" t="s">
        <v>4</v>
      </c>
      <c r="ACA15" s="327" t="s">
        <v>95</v>
      </c>
      <c r="ACB15" s="326" t="s">
        <v>15</v>
      </c>
      <c r="ACC15" s="326" t="s">
        <v>95</v>
      </c>
      <c r="ACD15" s="326" t="s">
        <v>3</v>
      </c>
      <c r="ACE15" s="326" t="s">
        <v>4</v>
      </c>
      <c r="ACF15" s="327"/>
      <c r="ACG15" s="328">
        <f t="shared" ref="ACG15" ca="1" si="4923">IFERROR(MATCH(ACG12,ABX15:ACA15,0),0)</f>
        <v>2</v>
      </c>
      <c r="ACH15" s="328">
        <f t="shared" ref="ACH15" ca="1" si="4924">IFERROR(MATCH(ACH12,ABX15:ACA15,0),0)</f>
        <v>4</v>
      </c>
      <c r="ACI15" s="328">
        <f t="shared" ref="ACI15" ca="1" si="4925">IFERROR(MATCH(ACI12,ABX15:ACA15,0),0)</f>
        <v>0</v>
      </c>
      <c r="ACJ15" s="328">
        <f t="shared" ref="ACJ15" ca="1" si="4926">IFERROR(MATCH(ACJ12,ABX15:ACA15,0),0)</f>
        <v>0</v>
      </c>
      <c r="ACK15" s="328">
        <f t="shared" ca="1" si="3756"/>
        <v>6</v>
      </c>
      <c r="ACL15" s="327"/>
      <c r="ACM15" s="327" t="str">
        <f t="shared" ref="ACM15" ca="1" si="4927">INDEX(ABX3:ABX8,MATCH(3,ACK3:ACK8,0),0)</f>
        <v>Slovakia</v>
      </c>
      <c r="ACN15" s="327"/>
      <c r="ACO15" s="321"/>
      <c r="ACP15" s="321"/>
      <c r="ACQ15" s="321"/>
      <c r="ACR15" s="321"/>
      <c r="ACS15" s="321"/>
      <c r="ACT15" s="321"/>
      <c r="ACU15" s="321"/>
      <c r="ACV15" s="321"/>
      <c r="ACW15" s="321"/>
      <c r="ACX15" s="321"/>
      <c r="ACY15" s="321"/>
      <c r="ACZ15" s="321"/>
      <c r="ADA15" s="321"/>
      <c r="ADB15" s="321"/>
      <c r="ADC15" s="321"/>
      <c r="ADD15" s="321"/>
      <c r="ADE15" s="321"/>
      <c r="ADF15" s="321"/>
      <c r="ADG15" s="321"/>
      <c r="ADH15" s="321"/>
      <c r="ADI15" s="321"/>
      <c r="ADJ15" s="321"/>
      <c r="ADK15" s="321"/>
      <c r="ADL15" s="321"/>
      <c r="ADM15" s="321"/>
      <c r="ADN15" s="321"/>
      <c r="ADO15" s="321"/>
      <c r="ADP15" s="321"/>
      <c r="ADQ15" s="321"/>
      <c r="ADR15" s="321"/>
      <c r="ADS15" s="321"/>
      <c r="ADT15" s="321"/>
      <c r="ADU15" s="321"/>
      <c r="ADV15" s="321"/>
      <c r="ADW15" s="321"/>
      <c r="ADX15" s="321"/>
      <c r="ADY15" s="321"/>
      <c r="ADZ15" s="321"/>
      <c r="AEA15" s="321"/>
      <c r="AEB15" s="321"/>
      <c r="AEC15" s="321"/>
      <c r="AED15" s="321"/>
      <c r="AEE15" s="321"/>
      <c r="AEF15" s="321"/>
      <c r="AEG15" s="321"/>
      <c r="AEH15" s="321"/>
      <c r="AEI15" s="321"/>
      <c r="AEJ15" s="321"/>
      <c r="AEK15" s="321"/>
      <c r="AEL15" s="321"/>
      <c r="AEM15" s="321"/>
      <c r="AEN15" s="321"/>
      <c r="AEO15" s="321"/>
      <c r="AEP15" s="321"/>
      <c r="AEQ15" s="321"/>
      <c r="AER15" s="321"/>
      <c r="AES15" s="321"/>
      <c r="AET15" s="321"/>
      <c r="AEU15" s="321"/>
      <c r="AEV15" s="321"/>
      <c r="AEW15" s="321"/>
      <c r="AEX15" s="321"/>
      <c r="AEY15" s="321"/>
      <c r="AEZ15" s="321"/>
      <c r="AFA15" s="321"/>
      <c r="AFB15" s="321"/>
      <c r="AFC15" s="321"/>
      <c r="AFD15" s="321"/>
      <c r="AFE15" s="321"/>
      <c r="AFF15" s="321"/>
      <c r="AFG15" s="321"/>
      <c r="AFH15" s="321"/>
      <c r="AFI15" s="321"/>
      <c r="AFJ15" s="321"/>
      <c r="AFK15" s="321"/>
      <c r="AFL15" s="321"/>
      <c r="AFM15" s="321"/>
      <c r="AFN15" s="321"/>
      <c r="AFO15" s="321"/>
      <c r="AFP15" s="321"/>
      <c r="AFQ15" s="321"/>
      <c r="AFR15" s="321"/>
      <c r="AFS15" s="321"/>
      <c r="AFT15" s="321"/>
      <c r="AFU15" s="321"/>
      <c r="AFV15" s="321"/>
      <c r="AFW15" s="321"/>
      <c r="AFX15" s="321"/>
      <c r="AFY15" s="321"/>
      <c r="AFZ15" s="321"/>
      <c r="AGA15" s="321"/>
      <c r="AGB15" s="321"/>
      <c r="AGC15" s="321"/>
      <c r="AGD15" s="321"/>
      <c r="AGE15" s="321"/>
      <c r="AGF15" s="321"/>
      <c r="AGG15" s="321"/>
      <c r="AGH15" s="321"/>
      <c r="AGI15" s="321"/>
      <c r="AGJ15" s="321"/>
      <c r="AGK15" s="321"/>
      <c r="AGL15" s="321"/>
      <c r="AGM15" s="321">
        <v>13</v>
      </c>
      <c r="AGN15" s="321" t="str">
        <f t="shared" si="66"/>
        <v>Scotland</v>
      </c>
      <c r="AGO15" s="324">
        <f ca="1">IF(OFFSET('Player Game Board'!P22,0,AGO1)&lt;&gt;"",OFFSET('Player Game Board'!P22,0,AGO1),0)</f>
        <v>1</v>
      </c>
      <c r="AGP15" s="324">
        <f ca="1">IF(OFFSET('Player Game Board'!Q22,0,AGO1)&lt;&gt;"",OFFSET('Player Game Board'!Q22,0,AGO1),0)</f>
        <v>2</v>
      </c>
      <c r="AGQ15" s="321" t="str">
        <f t="shared" si="67"/>
        <v>Switzerland</v>
      </c>
      <c r="AGR15" s="321" t="str">
        <f ca="1">IF(AND(OFFSET('Player Game Board'!P22,0,AGO1)&lt;&gt;"",OFFSET('Player Game Board'!Q22,0,AGO1)&lt;&gt;""),IF(AGO15&gt;AGP15,"W",IF(AGO15=AGP15,"D","L")),"")</f>
        <v>L</v>
      </c>
      <c r="AGS15" s="321" t="str">
        <f t="shared" ca="1" si="68"/>
        <v>W</v>
      </c>
      <c r="AGT15" s="321"/>
      <c r="AGU15" s="321"/>
      <c r="AGV15" s="326" t="s">
        <v>15</v>
      </c>
      <c r="AGW15" s="327" t="s">
        <v>3</v>
      </c>
      <c r="AGX15" s="327" t="s">
        <v>4</v>
      </c>
      <c r="AGY15" s="327" t="s">
        <v>95</v>
      </c>
      <c r="AGZ15" s="326" t="s">
        <v>15</v>
      </c>
      <c r="AHA15" s="326" t="s">
        <v>95</v>
      </c>
      <c r="AHB15" s="326" t="s">
        <v>3</v>
      </c>
      <c r="AHC15" s="326" t="s">
        <v>4</v>
      </c>
      <c r="AHD15" s="327"/>
      <c r="AHE15" s="328">
        <f t="shared" ref="AHE15" ca="1" si="4928">IFERROR(MATCH(AHE12,AGV15:AGY15,0),0)</f>
        <v>2</v>
      </c>
      <c r="AHF15" s="328">
        <f t="shared" ref="AHF15" ca="1" si="4929">IFERROR(MATCH(AHF12,AGV15:AGY15,0),0)</f>
        <v>3</v>
      </c>
      <c r="AHG15" s="328">
        <f t="shared" ref="AHG15" ca="1" si="4930">IFERROR(MATCH(AHG12,AGV15:AGY15,0),0)</f>
        <v>0</v>
      </c>
      <c r="AHH15" s="328">
        <f t="shared" ref="AHH15" ca="1" si="4931">IFERROR(MATCH(AHH12,AGV15:AGY15,0),0)</f>
        <v>4</v>
      </c>
      <c r="AHI15" s="328">
        <f t="shared" ca="1" si="3826"/>
        <v>9</v>
      </c>
      <c r="AHJ15" s="327"/>
      <c r="AHK15" s="327" t="str">
        <f t="shared" ref="AHK15" ca="1" si="4932">INDEX(AGV3:AGV8,MATCH(3,AHI3:AHI8,0),0)</f>
        <v>Poland</v>
      </c>
      <c r="AHL15" s="327"/>
      <c r="AHM15" s="321"/>
      <c r="AHN15" s="321"/>
      <c r="AHO15" s="321"/>
      <c r="AHP15" s="321"/>
      <c r="AHQ15" s="321"/>
      <c r="AHR15" s="321"/>
      <c r="AHS15" s="321"/>
      <c r="AHT15" s="321"/>
      <c r="AHU15" s="321"/>
      <c r="AHV15" s="321"/>
      <c r="AHW15" s="321"/>
      <c r="AHX15" s="321"/>
      <c r="AHY15" s="321"/>
      <c r="AHZ15" s="321"/>
      <c r="AIA15" s="321"/>
      <c r="AIB15" s="321"/>
      <c r="AIC15" s="321"/>
      <c r="AID15" s="321"/>
      <c r="AIE15" s="321"/>
      <c r="AIF15" s="321"/>
      <c r="AIG15" s="321"/>
      <c r="AIH15" s="321"/>
      <c r="AII15" s="321"/>
      <c r="AIJ15" s="321"/>
      <c r="AIK15" s="321"/>
      <c r="AIL15" s="321"/>
      <c r="AIM15" s="321"/>
      <c r="AIN15" s="321"/>
      <c r="AIO15" s="321"/>
      <c r="AIP15" s="321"/>
      <c r="AIQ15" s="321"/>
      <c r="AIR15" s="321"/>
      <c r="AIS15" s="321"/>
      <c r="AIT15" s="321"/>
      <c r="AIU15" s="321"/>
      <c r="AIV15" s="321"/>
      <c r="AIW15" s="321"/>
      <c r="AIX15" s="321"/>
      <c r="AIY15" s="321"/>
      <c r="AIZ15" s="321"/>
      <c r="AJA15" s="321"/>
      <c r="AJB15" s="321"/>
      <c r="AJC15" s="321"/>
      <c r="AJD15" s="321"/>
      <c r="AJE15" s="321"/>
      <c r="AJF15" s="321"/>
      <c r="AJG15" s="321"/>
      <c r="AJH15" s="321"/>
      <c r="AJI15" s="321"/>
      <c r="AJJ15" s="321"/>
      <c r="AJK15" s="321"/>
      <c r="AJL15" s="321"/>
      <c r="AJM15" s="321"/>
      <c r="AJN15" s="321"/>
      <c r="AJO15" s="321"/>
      <c r="AJP15" s="321"/>
      <c r="AJQ15" s="321"/>
      <c r="AJR15" s="321"/>
      <c r="AJS15" s="321"/>
      <c r="AJT15" s="321"/>
      <c r="AJU15" s="321"/>
      <c r="AJV15" s="321"/>
      <c r="AJW15" s="321"/>
      <c r="AJX15" s="321"/>
      <c r="AJY15" s="321"/>
      <c r="AJZ15" s="321"/>
      <c r="AKA15" s="321"/>
      <c r="AKB15" s="321"/>
      <c r="AKC15" s="321"/>
      <c r="AKD15" s="321"/>
      <c r="AKE15" s="321"/>
      <c r="AKF15" s="321"/>
      <c r="AKG15" s="321"/>
      <c r="AKH15" s="321"/>
      <c r="AKI15" s="321"/>
      <c r="AKJ15" s="321"/>
      <c r="AKK15" s="321"/>
      <c r="AKL15" s="321"/>
      <c r="AKM15" s="321"/>
      <c r="AKN15" s="321"/>
      <c r="AKO15" s="321"/>
      <c r="AKP15" s="321"/>
      <c r="AKQ15" s="321"/>
      <c r="AKR15" s="321"/>
      <c r="AKS15" s="321"/>
      <c r="AKT15" s="321"/>
      <c r="AKU15" s="321"/>
      <c r="AKV15" s="321"/>
      <c r="AKW15" s="321"/>
      <c r="AKX15" s="321"/>
      <c r="AKY15" s="321"/>
      <c r="AKZ15" s="321"/>
      <c r="ALA15" s="321"/>
      <c r="ALB15" s="321"/>
      <c r="ALC15" s="321"/>
      <c r="ALD15" s="321"/>
      <c r="ALE15" s="321"/>
      <c r="ALF15" s="321"/>
      <c r="ALG15" s="321"/>
      <c r="ALH15" s="321"/>
      <c r="ALI15" s="321"/>
      <c r="ALJ15" s="321"/>
      <c r="ALK15" s="321">
        <v>13</v>
      </c>
      <c r="ALL15" s="321" t="str">
        <f t="shared" si="82"/>
        <v>Scotland</v>
      </c>
      <c r="ALM15" s="324">
        <f ca="1">IF(OFFSET('Player Game Board'!P22,0,ALM1)&lt;&gt;"",OFFSET('Player Game Board'!P22,0,ALM1),0)</f>
        <v>2</v>
      </c>
      <c r="ALN15" s="324">
        <f ca="1">IF(OFFSET('Player Game Board'!Q22,0,ALM1)&lt;&gt;"",OFFSET('Player Game Board'!Q22,0,ALM1),0)</f>
        <v>1</v>
      </c>
      <c r="ALO15" s="321" t="str">
        <f t="shared" si="83"/>
        <v>Switzerland</v>
      </c>
      <c r="ALP15" s="321" t="str">
        <f ca="1">IF(AND(OFFSET('Player Game Board'!P22,0,ALM1)&lt;&gt;"",OFFSET('Player Game Board'!Q22,0,ALM1)&lt;&gt;""),IF(ALM15&gt;ALN15,"W",IF(ALM15=ALN15,"D","L")),"")</f>
        <v>W</v>
      </c>
      <c r="ALQ15" s="321" t="str">
        <f t="shared" ca="1" si="84"/>
        <v>L</v>
      </c>
      <c r="ALR15" s="321"/>
      <c r="ALS15" s="321"/>
      <c r="ALT15" s="326" t="s">
        <v>15</v>
      </c>
      <c r="ALU15" s="327" t="s">
        <v>3</v>
      </c>
      <c r="ALV15" s="327" t="s">
        <v>4</v>
      </c>
      <c r="ALW15" s="327" t="s">
        <v>95</v>
      </c>
      <c r="ALX15" s="326" t="s">
        <v>15</v>
      </c>
      <c r="ALY15" s="326" t="s">
        <v>95</v>
      </c>
      <c r="ALZ15" s="326" t="s">
        <v>3</v>
      </c>
      <c r="AMA15" s="326" t="s">
        <v>4</v>
      </c>
      <c r="AMB15" s="327"/>
      <c r="AMC15" s="328">
        <f t="shared" ref="AMC15" ca="1" si="4933">IFERROR(MATCH(AMC12,ALT15:ALW15,0),0)</f>
        <v>0</v>
      </c>
      <c r="AMD15" s="328">
        <f t="shared" ref="AMD15" ca="1" si="4934">IFERROR(MATCH(AMD12,ALT15:ALW15,0),0)</f>
        <v>2</v>
      </c>
      <c r="AME15" s="328">
        <f t="shared" ref="AME15" ca="1" si="4935">IFERROR(MATCH(AME12,ALT15:ALW15,0),0)</f>
        <v>0</v>
      </c>
      <c r="AMF15" s="328">
        <f t="shared" ref="AMF15" ca="1" si="4936">IFERROR(MATCH(AMF12,ALT15:ALW15,0),0)</f>
        <v>3</v>
      </c>
      <c r="AMG15" s="328">
        <f t="shared" ca="1" si="3896"/>
        <v>5</v>
      </c>
      <c r="AMH15" s="327"/>
      <c r="AMI15" s="327" t="str">
        <f t="shared" ref="AMI15" ca="1" si="4937">INDEX(ALT3:ALT8,MATCH(3,AMG3:AMG8,0),0)</f>
        <v>Austria</v>
      </c>
      <c r="AMJ15" s="327"/>
      <c r="AMK15" s="321"/>
      <c r="AML15" s="321"/>
      <c r="AMM15" s="321"/>
      <c r="AMN15" s="321"/>
      <c r="AMO15" s="321"/>
      <c r="AMP15" s="321"/>
      <c r="AMQ15" s="321"/>
      <c r="AMR15" s="321"/>
      <c r="AMS15" s="321"/>
      <c r="AMT15" s="321"/>
      <c r="AMU15" s="321"/>
      <c r="AMV15" s="321"/>
      <c r="AMW15" s="321"/>
      <c r="AMX15" s="321"/>
      <c r="AMY15" s="321"/>
      <c r="AMZ15" s="321"/>
      <c r="ANA15" s="321"/>
      <c r="ANB15" s="321"/>
      <c r="ANC15" s="321"/>
      <c r="AND15" s="321"/>
      <c r="ANE15" s="321"/>
      <c r="ANF15" s="321"/>
      <c r="ANG15" s="321"/>
      <c r="ANH15" s="321"/>
      <c r="ANI15" s="321"/>
      <c r="ANJ15" s="321"/>
      <c r="ANK15" s="321"/>
      <c r="ANL15" s="321"/>
      <c r="ANM15" s="321"/>
      <c r="ANN15" s="321"/>
      <c r="ANO15" s="321"/>
      <c r="ANP15" s="321"/>
      <c r="ANQ15" s="321"/>
      <c r="ANR15" s="321"/>
      <c r="ANS15" s="321"/>
      <c r="ANT15" s="321"/>
      <c r="ANU15" s="321"/>
      <c r="ANV15" s="321"/>
      <c r="ANW15" s="321"/>
      <c r="ANX15" s="321"/>
      <c r="ANY15" s="321"/>
      <c r="ANZ15" s="321"/>
      <c r="AOA15" s="321"/>
      <c r="AOB15" s="321"/>
      <c r="AOC15" s="321"/>
      <c r="AOD15" s="321"/>
      <c r="AOE15" s="321"/>
      <c r="AOF15" s="321"/>
      <c r="AOG15" s="321"/>
      <c r="AOH15" s="321"/>
      <c r="AOI15" s="321"/>
      <c r="AOJ15" s="321"/>
      <c r="AOK15" s="321"/>
      <c r="AOL15" s="321"/>
      <c r="AOM15" s="321"/>
      <c r="AON15" s="321"/>
      <c r="AOO15" s="321"/>
      <c r="AOP15" s="321"/>
      <c r="AOQ15" s="321"/>
      <c r="AOR15" s="321"/>
      <c r="AOS15" s="321"/>
      <c r="AOT15" s="321"/>
      <c r="AOU15" s="321"/>
      <c r="AOV15" s="321"/>
      <c r="AOW15" s="321"/>
      <c r="AOX15" s="321"/>
      <c r="AOY15" s="321"/>
      <c r="AOZ15" s="321"/>
      <c r="APA15" s="321"/>
      <c r="APB15" s="321"/>
      <c r="APC15" s="321"/>
      <c r="APD15" s="321"/>
      <c r="APE15" s="321"/>
      <c r="APF15" s="321"/>
      <c r="APG15" s="321"/>
      <c r="APH15" s="321"/>
      <c r="API15" s="321"/>
      <c r="APJ15" s="321"/>
      <c r="APK15" s="321"/>
      <c r="APL15" s="321"/>
      <c r="APM15" s="321"/>
      <c r="APN15" s="321"/>
      <c r="APO15" s="321"/>
      <c r="APP15" s="321"/>
      <c r="APQ15" s="321"/>
      <c r="APR15" s="321"/>
      <c r="APS15" s="321"/>
      <c r="APT15" s="321"/>
      <c r="APU15" s="321"/>
      <c r="APV15" s="321"/>
      <c r="APW15" s="321"/>
      <c r="APX15" s="321"/>
      <c r="APY15" s="321"/>
      <c r="APZ15" s="321"/>
      <c r="AQA15" s="321"/>
      <c r="AQB15" s="321"/>
      <c r="AQC15" s="321"/>
      <c r="AQD15" s="321"/>
      <c r="AQE15" s="321"/>
      <c r="AQF15" s="321"/>
      <c r="AQG15" s="321"/>
      <c r="AQH15" s="321"/>
      <c r="AQI15" s="321">
        <v>13</v>
      </c>
      <c r="AQJ15" s="321" t="str">
        <f t="shared" si="98"/>
        <v>Scotland</v>
      </c>
      <c r="AQK15" s="324">
        <f ca="1">IF(OFFSET('Player Game Board'!P22,0,AQK1)&lt;&gt;"",OFFSET('Player Game Board'!P22,0,AQK1),0)</f>
        <v>1</v>
      </c>
      <c r="AQL15" s="324">
        <f ca="1">IF(OFFSET('Player Game Board'!Q22,0,AQK1)&lt;&gt;"",OFFSET('Player Game Board'!Q22,0,AQK1),0)</f>
        <v>1</v>
      </c>
      <c r="AQM15" s="321" t="str">
        <f t="shared" si="99"/>
        <v>Switzerland</v>
      </c>
      <c r="AQN15" s="321" t="str">
        <f ca="1">IF(AND(OFFSET('Player Game Board'!P22,0,AQK1)&lt;&gt;"",OFFSET('Player Game Board'!Q22,0,AQK1)&lt;&gt;""),IF(AQK15&gt;AQL15,"W",IF(AQK15=AQL15,"D","L")),"")</f>
        <v>D</v>
      </c>
      <c r="AQO15" s="321" t="str">
        <f t="shared" ca="1" si="100"/>
        <v>D</v>
      </c>
      <c r="AQP15" s="321"/>
      <c r="AQQ15" s="321"/>
      <c r="AQR15" s="326" t="s">
        <v>15</v>
      </c>
      <c r="AQS15" s="327" t="s">
        <v>3</v>
      </c>
      <c r="AQT15" s="327" t="s">
        <v>4</v>
      </c>
      <c r="AQU15" s="327" t="s">
        <v>95</v>
      </c>
      <c r="AQV15" s="326" t="s">
        <v>15</v>
      </c>
      <c r="AQW15" s="326" t="s">
        <v>95</v>
      </c>
      <c r="AQX15" s="326" t="s">
        <v>3</v>
      </c>
      <c r="AQY15" s="326" t="s">
        <v>4</v>
      </c>
      <c r="AQZ15" s="327"/>
      <c r="ARA15" s="328">
        <f t="shared" ref="ARA15" ca="1" si="4938">IFERROR(MATCH(ARA12,AQR15:AQU15,0),0)</f>
        <v>2</v>
      </c>
      <c r="ARB15" s="328">
        <f t="shared" ref="ARB15" ca="1" si="4939">IFERROR(MATCH(ARB12,AQR15:AQU15,0),0)</f>
        <v>1</v>
      </c>
      <c r="ARC15" s="328">
        <f t="shared" ref="ARC15" ca="1" si="4940">IFERROR(MATCH(ARC12,AQR15:AQU15,0),0)</f>
        <v>4</v>
      </c>
      <c r="ARD15" s="328">
        <f t="shared" ref="ARD15" ca="1" si="4941">IFERROR(MATCH(ARD12,AQR15:AQU15,0),0)</f>
        <v>0</v>
      </c>
      <c r="ARE15" s="328">
        <f t="shared" ca="1" si="3966"/>
        <v>7</v>
      </c>
      <c r="ARF15" s="327"/>
      <c r="ARG15" s="327" t="str">
        <f t="shared" ref="ARG15" ca="1" si="4942">INDEX(AQR3:AQR8,MATCH(3,ARE3:ARE8,0),0)</f>
        <v>Türkiye</v>
      </c>
      <c r="ARH15" s="327"/>
      <c r="ARI15" s="321"/>
      <c r="ARJ15" s="321"/>
      <c r="ARK15" s="321"/>
      <c r="ARL15" s="321"/>
      <c r="ARM15" s="321"/>
      <c r="ARN15" s="321"/>
      <c r="ARO15" s="321"/>
      <c r="ARP15" s="321"/>
      <c r="ARQ15" s="321"/>
      <c r="ARR15" s="321"/>
      <c r="ARS15" s="321"/>
      <c r="ART15" s="321"/>
      <c r="ARU15" s="321"/>
      <c r="ARV15" s="321"/>
      <c r="ARW15" s="321"/>
      <c r="ARX15" s="321"/>
      <c r="ARY15" s="321"/>
      <c r="ARZ15" s="321"/>
      <c r="ASA15" s="321"/>
      <c r="ASB15" s="321"/>
      <c r="ASC15" s="321"/>
      <c r="ASD15" s="321"/>
      <c r="ASE15" s="321"/>
      <c r="ASF15" s="321"/>
      <c r="ASG15" s="321"/>
      <c r="ASH15" s="321"/>
      <c r="ASI15" s="321"/>
      <c r="ASJ15" s="321"/>
      <c r="ASK15" s="321"/>
      <c r="ASL15" s="321"/>
      <c r="ASM15" s="321"/>
      <c r="ASN15" s="321"/>
      <c r="ASO15" s="321"/>
      <c r="ASP15" s="321"/>
      <c r="ASQ15" s="321"/>
      <c r="ASR15" s="321"/>
      <c r="ASS15" s="321"/>
      <c r="AST15" s="321"/>
      <c r="ASU15" s="321"/>
      <c r="ASV15" s="321"/>
      <c r="ASW15" s="321"/>
      <c r="ASX15" s="321"/>
      <c r="ASY15" s="321"/>
      <c r="ASZ15" s="321"/>
      <c r="ATA15" s="321"/>
      <c r="ATB15" s="321"/>
      <c r="ATC15" s="321"/>
      <c r="ATD15" s="321"/>
      <c r="ATE15" s="321"/>
      <c r="ATF15" s="321"/>
      <c r="ATG15" s="321"/>
      <c r="ATH15" s="321"/>
      <c r="ATI15" s="321"/>
      <c r="ATJ15" s="321"/>
      <c r="ATK15" s="321"/>
      <c r="ATL15" s="321"/>
      <c r="ATM15" s="321"/>
      <c r="ATN15" s="321"/>
      <c r="ATO15" s="321"/>
      <c r="ATP15" s="321"/>
      <c r="ATQ15" s="321"/>
      <c r="ATR15" s="321"/>
      <c r="ATS15" s="321"/>
      <c r="ATT15" s="321"/>
      <c r="ATU15" s="321"/>
      <c r="ATV15" s="321"/>
      <c r="ATW15" s="321"/>
      <c r="ATX15" s="321"/>
      <c r="ATY15" s="321"/>
      <c r="ATZ15" s="321"/>
      <c r="AUA15" s="321"/>
      <c r="AUB15" s="321"/>
      <c r="AUC15" s="321"/>
      <c r="AUD15" s="321"/>
      <c r="AUE15" s="321"/>
      <c r="AUF15" s="321"/>
      <c r="AUG15" s="321"/>
      <c r="AUH15" s="321"/>
      <c r="AUI15" s="321"/>
      <c r="AUJ15" s="321"/>
      <c r="AUK15" s="321"/>
      <c r="AUL15" s="321"/>
      <c r="AUM15" s="321"/>
      <c r="AUN15" s="321"/>
      <c r="AUO15" s="321"/>
      <c r="AUP15" s="321"/>
      <c r="AUQ15" s="321"/>
      <c r="AUR15" s="321"/>
      <c r="AUS15" s="321"/>
      <c r="AUT15" s="321"/>
      <c r="AUU15" s="321"/>
      <c r="AUV15" s="321"/>
      <c r="AUW15" s="321"/>
      <c r="AUX15" s="321"/>
      <c r="AUY15" s="321"/>
      <c r="AUZ15" s="321"/>
      <c r="AVA15" s="321"/>
      <c r="AVB15" s="321"/>
      <c r="AVC15" s="321"/>
      <c r="AVD15" s="321"/>
      <c r="AVE15" s="321"/>
      <c r="AVF15" s="321"/>
      <c r="AVG15" s="321">
        <v>13</v>
      </c>
      <c r="AVH15" s="321" t="str">
        <f t="shared" si="114"/>
        <v>Scotland</v>
      </c>
      <c r="AVI15" s="324">
        <f ca="1">IF(OFFSET('Player Game Board'!P22,0,AVI1)&lt;&gt;"",OFFSET('Player Game Board'!P22,0,AVI1),0)</f>
        <v>2</v>
      </c>
      <c r="AVJ15" s="324">
        <f ca="1">IF(OFFSET('Player Game Board'!Q22,0,AVI1)&lt;&gt;"",OFFSET('Player Game Board'!Q22,0,AVI1),0)</f>
        <v>3</v>
      </c>
      <c r="AVK15" s="321" t="str">
        <f t="shared" si="115"/>
        <v>Switzerland</v>
      </c>
      <c r="AVL15" s="321" t="str">
        <f ca="1">IF(AND(OFFSET('Player Game Board'!P22,0,AVI1)&lt;&gt;"",OFFSET('Player Game Board'!Q22,0,AVI1)&lt;&gt;""),IF(AVI15&gt;AVJ15,"W",IF(AVI15=AVJ15,"D","L")),"")</f>
        <v>L</v>
      </c>
      <c r="AVM15" s="321" t="str">
        <f t="shared" ca="1" si="116"/>
        <v>W</v>
      </c>
      <c r="AVN15" s="321"/>
      <c r="AVO15" s="321"/>
      <c r="AVP15" s="326" t="s">
        <v>15</v>
      </c>
      <c r="AVQ15" s="327" t="s">
        <v>3</v>
      </c>
      <c r="AVR15" s="327" t="s">
        <v>4</v>
      </c>
      <c r="AVS15" s="327" t="s">
        <v>95</v>
      </c>
      <c r="AVT15" s="326" t="s">
        <v>15</v>
      </c>
      <c r="AVU15" s="326" t="s">
        <v>95</v>
      </c>
      <c r="AVV15" s="326" t="s">
        <v>3</v>
      </c>
      <c r="AVW15" s="326" t="s">
        <v>4</v>
      </c>
      <c r="AVX15" s="327"/>
      <c r="AVY15" s="328">
        <f t="shared" ref="AVY15" ca="1" si="4943">IFERROR(MATCH(AVY12,AVP15:AVS15,0),0)</f>
        <v>2</v>
      </c>
      <c r="AVZ15" s="328">
        <f t="shared" ref="AVZ15" ca="1" si="4944">IFERROR(MATCH(AVZ12,AVP15:AVS15,0),0)</f>
        <v>0</v>
      </c>
      <c r="AWA15" s="328">
        <f t="shared" ref="AWA15" ca="1" si="4945">IFERROR(MATCH(AWA12,AVP15:AVS15,0),0)</f>
        <v>1</v>
      </c>
      <c r="AWB15" s="328">
        <f t="shared" ref="AWB15" ca="1" si="4946">IFERROR(MATCH(AWB12,AVP15:AVS15,0),0)</f>
        <v>3</v>
      </c>
      <c r="AWC15" s="328">
        <f t="shared" ca="1" si="4036"/>
        <v>6</v>
      </c>
      <c r="AWD15" s="327"/>
      <c r="AWE15" s="327" t="str">
        <f t="shared" ref="AWE15" ca="1" si="4947">INDEX(AVP3:AVP8,MATCH(3,AWC3:AWC8,0),0)</f>
        <v>Scotland</v>
      </c>
      <c r="AWF15" s="327"/>
      <c r="AWG15" s="321"/>
      <c r="AWH15" s="321"/>
      <c r="AWI15" s="321"/>
      <c r="AWJ15" s="321"/>
      <c r="AWK15" s="321"/>
      <c r="AWL15" s="321"/>
      <c r="AWM15" s="321"/>
      <c r="AWN15" s="321"/>
      <c r="AWO15" s="321"/>
      <c r="AWP15" s="321"/>
      <c r="AWQ15" s="321"/>
      <c r="AWR15" s="321"/>
      <c r="AWS15" s="321"/>
      <c r="AWT15" s="321"/>
      <c r="AWU15" s="321"/>
      <c r="AWV15" s="321"/>
      <c r="AWW15" s="321"/>
      <c r="AWX15" s="321"/>
      <c r="AWY15" s="321"/>
      <c r="AWZ15" s="321"/>
      <c r="AXA15" s="321"/>
      <c r="AXB15" s="321"/>
      <c r="AXC15" s="321"/>
      <c r="AXD15" s="321"/>
      <c r="AXE15" s="321"/>
      <c r="AXF15" s="321"/>
      <c r="AXG15" s="321"/>
      <c r="AXH15" s="321"/>
      <c r="AXI15" s="321"/>
      <c r="AXJ15" s="321"/>
      <c r="AXK15" s="321"/>
      <c r="AXL15" s="321"/>
      <c r="AXM15" s="321"/>
      <c r="AXN15" s="321"/>
      <c r="AXO15" s="321"/>
      <c r="AXP15" s="321"/>
      <c r="AXQ15" s="321"/>
      <c r="AXR15" s="321"/>
      <c r="AXS15" s="321"/>
      <c r="AXT15" s="321"/>
      <c r="AXU15" s="321"/>
      <c r="AXV15" s="321"/>
      <c r="AXW15" s="321"/>
      <c r="AXX15" s="321"/>
      <c r="AXY15" s="321"/>
      <c r="AXZ15" s="321"/>
      <c r="AYA15" s="321"/>
      <c r="AYB15" s="321"/>
      <c r="AYC15" s="321"/>
      <c r="AYD15" s="321"/>
      <c r="AYE15" s="321"/>
      <c r="AYF15" s="321"/>
      <c r="AYG15" s="321"/>
      <c r="AYH15" s="321"/>
      <c r="AYI15" s="321"/>
      <c r="AYJ15" s="321"/>
      <c r="AYK15" s="321"/>
      <c r="AYL15" s="321"/>
      <c r="AYM15" s="321"/>
      <c r="AYN15" s="321"/>
      <c r="AYO15" s="321"/>
      <c r="AYP15" s="321"/>
      <c r="AYQ15" s="321"/>
      <c r="AYR15" s="321"/>
      <c r="AYS15" s="321"/>
      <c r="AYT15" s="321"/>
      <c r="AYU15" s="321"/>
      <c r="AYV15" s="321"/>
      <c r="AYW15" s="321"/>
      <c r="AYX15" s="321"/>
      <c r="AYY15" s="321"/>
      <c r="AYZ15" s="321"/>
      <c r="AZA15" s="321"/>
      <c r="AZB15" s="321"/>
      <c r="AZC15" s="321"/>
      <c r="AZD15" s="321"/>
      <c r="AZE15" s="321"/>
      <c r="AZF15" s="321"/>
      <c r="AZG15" s="321"/>
      <c r="AZH15" s="321"/>
      <c r="AZI15" s="321"/>
      <c r="AZJ15" s="321"/>
      <c r="AZK15" s="321"/>
      <c r="AZL15" s="321"/>
      <c r="AZM15" s="321"/>
      <c r="AZN15" s="321"/>
      <c r="AZO15" s="321"/>
      <c r="AZP15" s="321"/>
      <c r="AZQ15" s="321"/>
      <c r="AZR15" s="321"/>
      <c r="AZS15" s="321"/>
      <c r="AZT15" s="321"/>
      <c r="AZU15" s="321"/>
      <c r="AZV15" s="321"/>
      <c r="AZW15" s="321"/>
      <c r="AZX15" s="321"/>
      <c r="AZY15" s="321"/>
      <c r="AZZ15" s="321"/>
      <c r="BAA15" s="321"/>
      <c r="BAB15" s="321"/>
      <c r="BAC15" s="321"/>
      <c r="BAD15" s="321"/>
      <c r="BAE15" s="321">
        <v>13</v>
      </c>
      <c r="BAF15" s="321" t="str">
        <f t="shared" si="130"/>
        <v>Scotland</v>
      </c>
      <c r="BAG15" s="324">
        <f ca="1">IF(OFFSET('Player Game Board'!P22,0,BAG1)&lt;&gt;"",OFFSET('Player Game Board'!P22,0,BAG1),0)</f>
        <v>2</v>
      </c>
      <c r="BAH15" s="324">
        <f ca="1">IF(OFFSET('Player Game Board'!Q22,0,BAG1)&lt;&gt;"",OFFSET('Player Game Board'!Q22,0,BAG1),0)</f>
        <v>1</v>
      </c>
      <c r="BAI15" s="321" t="str">
        <f t="shared" si="131"/>
        <v>Switzerland</v>
      </c>
      <c r="BAJ15" s="321" t="str">
        <f ca="1">IF(AND(OFFSET('Player Game Board'!P22,0,BAG1)&lt;&gt;"",OFFSET('Player Game Board'!Q22,0,BAG1)&lt;&gt;""),IF(BAG15&gt;BAH15,"W",IF(BAG15=BAH15,"D","L")),"")</f>
        <v>W</v>
      </c>
      <c r="BAK15" s="321" t="str">
        <f t="shared" ca="1" si="132"/>
        <v>L</v>
      </c>
      <c r="BAL15" s="321"/>
      <c r="BAM15" s="321"/>
      <c r="BAN15" s="326" t="s">
        <v>15</v>
      </c>
      <c r="BAO15" s="327" t="s">
        <v>3</v>
      </c>
      <c r="BAP15" s="327" t="s">
        <v>4</v>
      </c>
      <c r="BAQ15" s="327" t="s">
        <v>95</v>
      </c>
      <c r="BAR15" s="326" t="s">
        <v>15</v>
      </c>
      <c r="BAS15" s="326" t="s">
        <v>95</v>
      </c>
      <c r="BAT15" s="326" t="s">
        <v>3</v>
      </c>
      <c r="BAU15" s="326" t="s">
        <v>4</v>
      </c>
      <c r="BAV15" s="327"/>
      <c r="BAW15" s="328">
        <f t="shared" ref="BAW15" ca="1" si="4948">IFERROR(MATCH(BAW12,BAN15:BAQ15,0),0)</f>
        <v>1</v>
      </c>
      <c r="BAX15" s="328">
        <f t="shared" ref="BAX15" ca="1" si="4949">IFERROR(MATCH(BAX12,BAN15:BAQ15,0),0)</f>
        <v>2</v>
      </c>
      <c r="BAY15" s="328">
        <f t="shared" ref="BAY15" ca="1" si="4950">IFERROR(MATCH(BAY12,BAN15:BAQ15,0),0)</f>
        <v>0</v>
      </c>
      <c r="BAZ15" s="328">
        <f t="shared" ref="BAZ15" ca="1" si="4951">IFERROR(MATCH(BAZ12,BAN15:BAQ15,0),0)</f>
        <v>4</v>
      </c>
      <c r="BBA15" s="328">
        <f t="shared" ca="1" si="4106"/>
        <v>7</v>
      </c>
      <c r="BBB15" s="327"/>
      <c r="BBC15" s="327" t="str">
        <f t="shared" ref="BBC15" ca="1" si="4952">INDEX(BAN3:BAN8,MATCH(3,BBA3:BBA8,0),0)</f>
        <v>Romania</v>
      </c>
      <c r="BBD15" s="327"/>
      <c r="BBE15" s="321"/>
      <c r="BBF15" s="321"/>
      <c r="BBG15" s="321"/>
      <c r="BBH15" s="321"/>
      <c r="BBI15" s="321"/>
      <c r="BBJ15" s="321"/>
      <c r="BBK15" s="321"/>
      <c r="BBL15" s="321"/>
      <c r="BBM15" s="321"/>
      <c r="BBN15" s="321"/>
      <c r="BBO15" s="321"/>
      <c r="BBP15" s="321"/>
      <c r="BBQ15" s="321"/>
      <c r="BBR15" s="321"/>
      <c r="BBS15" s="321"/>
      <c r="BBT15" s="321"/>
      <c r="BBU15" s="321"/>
      <c r="BBV15" s="321"/>
      <c r="BBW15" s="321"/>
      <c r="BBX15" s="321"/>
      <c r="BBY15" s="321"/>
      <c r="BBZ15" s="321"/>
      <c r="BCA15" s="321"/>
      <c r="BCB15" s="321"/>
      <c r="BCC15" s="321"/>
      <c r="BCD15" s="321"/>
      <c r="BCE15" s="321"/>
      <c r="BCF15" s="321"/>
      <c r="BCG15" s="321"/>
      <c r="BCH15" s="321"/>
      <c r="BCI15" s="321"/>
      <c r="BCJ15" s="321"/>
      <c r="BCK15" s="321"/>
      <c r="BCL15" s="321"/>
      <c r="BCM15" s="321"/>
      <c r="BCN15" s="321"/>
      <c r="BCO15" s="321"/>
      <c r="BCP15" s="321"/>
      <c r="BCQ15" s="321"/>
      <c r="BCR15" s="321"/>
      <c r="BCS15" s="321"/>
      <c r="BCT15" s="321"/>
      <c r="BCU15" s="321"/>
      <c r="BCV15" s="321"/>
      <c r="BCW15" s="321"/>
      <c r="BCX15" s="321"/>
      <c r="BCY15" s="321"/>
      <c r="BCZ15" s="321"/>
      <c r="BDA15" s="321"/>
      <c r="BDB15" s="321"/>
      <c r="BDC15" s="321"/>
      <c r="BDD15" s="321"/>
      <c r="BDE15" s="321"/>
      <c r="BDF15" s="321"/>
      <c r="BDG15" s="321"/>
      <c r="BDH15" s="321"/>
      <c r="BDI15" s="321"/>
      <c r="BDJ15" s="321"/>
      <c r="BDK15" s="321"/>
      <c r="BDL15" s="321"/>
      <c r="BDM15" s="321"/>
      <c r="BDN15" s="321"/>
      <c r="BDO15" s="321"/>
      <c r="BDP15" s="321"/>
      <c r="BDQ15" s="321"/>
      <c r="BDR15" s="321"/>
      <c r="BDS15" s="321"/>
      <c r="BDT15" s="321"/>
      <c r="BDU15" s="321"/>
      <c r="BDV15" s="321"/>
      <c r="BDW15" s="321"/>
      <c r="BDX15" s="321"/>
      <c r="BDY15" s="321"/>
      <c r="BDZ15" s="321"/>
      <c r="BEA15" s="321"/>
      <c r="BEB15" s="321"/>
      <c r="BEC15" s="321"/>
      <c r="BED15" s="321"/>
      <c r="BEE15" s="321"/>
      <c r="BEF15" s="321"/>
      <c r="BEG15" s="321"/>
      <c r="BEH15" s="321"/>
      <c r="BEI15" s="321"/>
      <c r="BEJ15" s="321"/>
      <c r="BEK15" s="321"/>
      <c r="BEL15" s="321"/>
      <c r="BEM15" s="321"/>
      <c r="BEN15" s="321"/>
      <c r="BEO15" s="321"/>
      <c r="BEP15" s="321"/>
      <c r="BEQ15" s="321"/>
      <c r="BER15" s="321"/>
      <c r="BES15" s="321"/>
      <c r="BET15" s="321"/>
      <c r="BEU15" s="321"/>
      <c r="BEV15" s="321"/>
      <c r="BEW15" s="321"/>
      <c r="BEX15" s="321"/>
      <c r="BEY15" s="321"/>
      <c r="BEZ15" s="321"/>
      <c r="BFA15" s="321"/>
      <c r="BFB15" s="321"/>
      <c r="BFC15" s="321">
        <v>13</v>
      </c>
      <c r="BFD15" s="321" t="str">
        <f t="shared" si="146"/>
        <v>Scotland</v>
      </c>
      <c r="BFE15" s="324">
        <f ca="1">IF(OFFSET('Player Game Board'!P22,0,BFE1)&lt;&gt;"",OFFSET('Player Game Board'!P22,0,BFE1),0)</f>
        <v>0</v>
      </c>
      <c r="BFF15" s="324">
        <f ca="1">IF(OFFSET('Player Game Board'!Q22,0,BFE1)&lt;&gt;"",OFFSET('Player Game Board'!Q22,0,BFE1),0)</f>
        <v>0</v>
      </c>
      <c r="BFG15" s="321" t="str">
        <f t="shared" si="147"/>
        <v>Switzerland</v>
      </c>
      <c r="BFH15" s="321" t="str">
        <f ca="1">IF(AND(OFFSET('Player Game Board'!P22,0,BFE1)&lt;&gt;"",OFFSET('Player Game Board'!Q22,0,BFE1)&lt;&gt;""),IF(BFE15&gt;BFF15,"W",IF(BFE15=BFF15,"D","L")),"")</f>
        <v/>
      </c>
      <c r="BFI15" s="321" t="str">
        <f t="shared" ca="1" si="148"/>
        <v/>
      </c>
      <c r="BFJ15" s="321"/>
      <c r="BFK15" s="321"/>
      <c r="BFL15" s="326" t="s">
        <v>15</v>
      </c>
      <c r="BFM15" s="327" t="s">
        <v>3</v>
      </c>
      <c r="BFN15" s="327" t="s">
        <v>4</v>
      </c>
      <c r="BFO15" s="327" t="s">
        <v>95</v>
      </c>
      <c r="BFP15" s="326" t="s">
        <v>15</v>
      </c>
      <c r="BFQ15" s="326" t="s">
        <v>95</v>
      </c>
      <c r="BFR15" s="326" t="s">
        <v>3</v>
      </c>
      <c r="BFS15" s="326" t="s">
        <v>4</v>
      </c>
      <c r="BFT15" s="327"/>
      <c r="BFU15" s="328">
        <f t="shared" ref="BFU15" ca="1" si="4953">IFERROR(MATCH(BFU12,BFL15:BFO15,0),0)</f>
        <v>1</v>
      </c>
      <c r="BFV15" s="328">
        <f t="shared" ref="BFV15" ca="1" si="4954">IFERROR(MATCH(BFV12,BFL15:BFO15,0),0)</f>
        <v>0</v>
      </c>
      <c r="BFW15" s="328">
        <f t="shared" ref="BFW15" ca="1" si="4955">IFERROR(MATCH(BFW12,BFL15:BFO15,0),0)</f>
        <v>2</v>
      </c>
      <c r="BFX15" s="328">
        <f t="shared" ref="BFX15" ca="1" si="4956">IFERROR(MATCH(BFX12,BFL15:BFO15,0),0)</f>
        <v>3</v>
      </c>
      <c r="BFY15" s="328">
        <f t="shared" ca="1" si="4176"/>
        <v>6</v>
      </c>
      <c r="BFZ15" s="327"/>
      <c r="BGA15" s="327" t="str">
        <f t="shared" ref="BGA15" ca="1" si="4957">INDEX(BFL3:BFL8,MATCH(3,BFY3:BFY8,0),0)</f>
        <v>Croatia</v>
      </c>
      <c r="BGB15" s="327"/>
    </row>
    <row r="16" spans="1:1536" ht="13.8" x14ac:dyDescent="0.3">
      <c r="A16" s="321"/>
      <c r="B16" s="321"/>
      <c r="C16" s="321"/>
      <c r="D16" s="321"/>
      <c r="E16" s="321"/>
      <c r="F16" s="321" t="s">
        <v>159</v>
      </c>
      <c r="G16" s="321"/>
      <c r="H16" s="321"/>
      <c r="I16" s="321"/>
      <c r="J16" s="321"/>
      <c r="K16" s="321"/>
      <c r="L16" s="321"/>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c r="BM16" s="321"/>
      <c r="BN16" s="321"/>
      <c r="BO16" s="321"/>
      <c r="BP16" s="321"/>
      <c r="BQ16" s="321"/>
      <c r="BR16" s="321"/>
      <c r="BS16" s="321"/>
      <c r="BT16" s="321"/>
      <c r="BU16" s="321"/>
      <c r="BV16" s="321"/>
      <c r="BW16" s="321"/>
      <c r="BX16" s="321"/>
      <c r="BY16" s="321"/>
      <c r="BZ16" s="321"/>
      <c r="CA16" s="321"/>
      <c r="CB16" s="321"/>
      <c r="CC16" s="321"/>
      <c r="CD16" s="321"/>
      <c r="CE16" s="321"/>
      <c r="CF16" s="321"/>
      <c r="CG16" s="321"/>
      <c r="CH16" s="321"/>
      <c r="CI16" s="321"/>
      <c r="CJ16" s="321"/>
      <c r="CK16" s="321"/>
      <c r="CL16" s="321"/>
      <c r="CM16" s="321"/>
      <c r="CN16" s="321"/>
      <c r="CO16" s="321"/>
      <c r="CP16" s="321"/>
      <c r="CQ16" s="321"/>
      <c r="CR16" s="321"/>
      <c r="CS16" s="321"/>
      <c r="CT16" s="321"/>
      <c r="CU16" s="321"/>
      <c r="CV16" s="321"/>
      <c r="CW16" s="321"/>
      <c r="CX16" s="321"/>
      <c r="CY16" s="321">
        <v>14</v>
      </c>
      <c r="CZ16" s="321" t="str">
        <f>Matches!G21</f>
        <v>Germany</v>
      </c>
      <c r="DA16" s="321">
        <f>IF(AND(Matches!H21&lt;&gt;"",Matches!I21&lt;&gt;""),Matches!H21,0)</f>
        <v>2</v>
      </c>
      <c r="DB16" s="321">
        <f>IF(AND(Matches!I21&lt;&gt;"",Matches!H21&lt;&gt;""),Matches!I21,0)</f>
        <v>0</v>
      </c>
      <c r="DC16" s="321" t="str">
        <f>Matches!J21</f>
        <v>Hungary</v>
      </c>
      <c r="DD16" s="321" t="str">
        <f>IF(AND(Matches!H21&lt;&gt;"",Matches!I21&lt;&gt;""),IF(DA16&gt;DB16,"W",IF(DA16=DB16,"D","L")),"")</f>
        <v>W</v>
      </c>
      <c r="DE16" s="321" t="str">
        <f t="shared" si="162"/>
        <v>L</v>
      </c>
      <c r="DF16" s="321"/>
      <c r="DG16" s="321"/>
      <c r="DH16" s="326" t="s">
        <v>15</v>
      </c>
      <c r="DI16" s="327" t="s">
        <v>3</v>
      </c>
      <c r="DJ16" s="327" t="s">
        <v>13</v>
      </c>
      <c r="DK16" s="327" t="s">
        <v>94</v>
      </c>
      <c r="DL16" s="326" t="s">
        <v>13</v>
      </c>
      <c r="DM16" s="326" t="s">
        <v>94</v>
      </c>
      <c r="DN16" s="326" t="s">
        <v>15</v>
      </c>
      <c r="DO16" s="326" t="s">
        <v>3</v>
      </c>
      <c r="DP16" s="327"/>
      <c r="DQ16" s="328">
        <f>IFERROR(MATCH(DQ12,DH16:DK16,0),0)</f>
        <v>3</v>
      </c>
      <c r="DR16" s="328">
        <f>IFERROR(MATCH(DR12,DH16:DK16,0),0)</f>
        <v>0</v>
      </c>
      <c r="DS16" s="328">
        <f>IFERROR(MATCH(DS12,DH16:DK16,0),0)</f>
        <v>4</v>
      </c>
      <c r="DT16" s="328">
        <f>IFERROR(MATCH(DT12,DH16:DK16,0),0)</f>
        <v>0</v>
      </c>
      <c r="DU16" s="328">
        <f t="shared" si="3541"/>
        <v>7</v>
      </c>
      <c r="DV16" s="327"/>
      <c r="DW16" s="327" t="str">
        <f>INDEX(DH3:DH8,MATCH(4,DU3:DU8,0),0)</f>
        <v>Slovenia</v>
      </c>
      <c r="DX16" s="327"/>
      <c r="DY16" s="321"/>
      <c r="DZ16" s="321"/>
      <c r="EA16" s="321"/>
      <c r="EB16" s="321"/>
      <c r="EC16" s="321"/>
      <c r="ED16" s="321"/>
      <c r="EE16" s="321"/>
      <c r="EF16" s="321"/>
      <c r="EG16" s="321"/>
      <c r="EH16" s="321"/>
      <c r="EI16" s="321"/>
      <c r="EJ16" s="321"/>
      <c r="EK16" s="321"/>
      <c r="EL16" s="321"/>
      <c r="EM16" s="321"/>
      <c r="EN16" s="321"/>
      <c r="EO16" s="321"/>
      <c r="EP16" s="321"/>
      <c r="EQ16" s="321"/>
      <c r="ER16" s="321"/>
      <c r="ES16" s="321"/>
      <c r="ET16" s="321"/>
      <c r="EU16" s="321"/>
      <c r="EV16" s="321"/>
      <c r="EW16" s="321"/>
      <c r="EX16" s="321"/>
      <c r="EY16" s="321"/>
      <c r="EZ16" s="321"/>
      <c r="FA16" s="321"/>
      <c r="FB16" s="321"/>
      <c r="FC16" s="321"/>
      <c r="FD16" s="321"/>
      <c r="FE16" s="321"/>
      <c r="FF16" s="321"/>
      <c r="FG16" s="321"/>
      <c r="FH16" s="321"/>
      <c r="FI16" s="321"/>
      <c r="FJ16" s="321"/>
      <c r="FK16" s="321"/>
      <c r="FL16" s="321"/>
      <c r="FM16" s="321"/>
      <c r="FN16" s="321"/>
      <c r="FO16" s="321"/>
      <c r="FP16" s="321"/>
      <c r="FQ16" s="321"/>
      <c r="FR16" s="321"/>
      <c r="FS16" s="321"/>
      <c r="FT16" s="321"/>
      <c r="FU16" s="321"/>
      <c r="FV16" s="321"/>
      <c r="FW16" s="321"/>
      <c r="FX16" s="321"/>
      <c r="FY16" s="321"/>
      <c r="FZ16" s="321"/>
      <c r="GA16" s="321"/>
      <c r="GB16" s="321"/>
      <c r="GC16" s="321"/>
      <c r="GD16" s="321"/>
      <c r="GE16" s="321"/>
      <c r="GF16" s="321"/>
      <c r="GG16" s="321"/>
      <c r="GH16" s="321"/>
      <c r="GI16" s="321"/>
      <c r="GJ16" s="321"/>
      <c r="GK16" s="321"/>
      <c r="GL16" s="321"/>
      <c r="GM16" s="321"/>
      <c r="GN16" s="321"/>
      <c r="GO16" s="321"/>
      <c r="GP16" s="321"/>
      <c r="GQ16" s="321"/>
      <c r="GR16" s="321"/>
      <c r="GS16" s="321"/>
      <c r="GT16" s="321"/>
      <c r="GU16" s="321"/>
      <c r="GV16" s="321"/>
      <c r="GW16" s="321"/>
      <c r="GX16" s="321"/>
      <c r="GY16" s="321"/>
      <c r="GZ16" s="321"/>
      <c r="HA16" s="321"/>
      <c r="HB16" s="321"/>
      <c r="HC16" s="321"/>
      <c r="HD16" s="321"/>
      <c r="HE16" s="321"/>
      <c r="HF16" s="321"/>
      <c r="HG16" s="321"/>
      <c r="HH16" s="321"/>
      <c r="HI16" s="321"/>
      <c r="HJ16" s="321"/>
      <c r="HK16" s="321"/>
      <c r="HL16" s="321"/>
      <c r="HM16" s="321"/>
      <c r="HN16" s="321"/>
      <c r="HO16" s="321"/>
      <c r="HP16" s="321"/>
      <c r="HQ16" s="321"/>
      <c r="HR16" s="321"/>
      <c r="HS16" s="321"/>
      <c r="HT16" s="321"/>
      <c r="HU16" s="321"/>
      <c r="HV16" s="321"/>
      <c r="HW16" s="321">
        <v>14</v>
      </c>
      <c r="HX16" s="321" t="str">
        <f t="shared" si="164"/>
        <v>Germany</v>
      </c>
      <c r="HY16" s="324">
        <f ca="1">IF(OFFSET('Player Game Board'!P23,0,HY1)&lt;&gt;"",OFFSET('Player Game Board'!P23,0,HY1),0)</f>
        <v>3</v>
      </c>
      <c r="HZ16" s="324">
        <f ca="1">IF(OFFSET('Player Game Board'!Q23,0,HY1)&lt;&gt;"",OFFSET('Player Game Board'!Q23,0,HY1),0)</f>
        <v>1</v>
      </c>
      <c r="IA16" s="321" t="str">
        <f t="shared" si="165"/>
        <v>Hungary</v>
      </c>
      <c r="IB16" s="321" t="str">
        <f ca="1">IF(AND(OFFSET('Player Game Board'!P23,0,HY1)&lt;&gt;"",OFFSET('Player Game Board'!Q23,0,HY1)&lt;&gt;""),IF(HY16&gt;HZ16,"W",IF(HY16=HZ16,"D","L")),"")</f>
        <v>W</v>
      </c>
      <c r="IC16" s="321" t="str">
        <f t="shared" ca="1" si="166"/>
        <v>L</v>
      </c>
      <c r="ID16" s="321"/>
      <c r="IE16" s="321"/>
      <c r="IF16" s="326" t="s">
        <v>15</v>
      </c>
      <c r="IG16" s="327" t="s">
        <v>3</v>
      </c>
      <c r="IH16" s="327" t="s">
        <v>13</v>
      </c>
      <c r="II16" s="327" t="s">
        <v>94</v>
      </c>
      <c r="IJ16" s="326" t="s">
        <v>13</v>
      </c>
      <c r="IK16" s="326" t="s">
        <v>94</v>
      </c>
      <c r="IL16" s="326" t="s">
        <v>15</v>
      </c>
      <c r="IM16" s="326" t="s">
        <v>3</v>
      </c>
      <c r="IN16" s="327"/>
      <c r="IO16" s="328">
        <f ca="1">IFERROR(MATCH(IO12,IF16:II16,0),0)</f>
        <v>2</v>
      </c>
      <c r="IP16" s="328">
        <f ca="1">IFERROR(MATCH(IP12,IF16:II16,0),0)</f>
        <v>0</v>
      </c>
      <c r="IQ16" s="328">
        <f ca="1">IFERROR(MATCH(IQ12,IF16:II16,0),0)</f>
        <v>1</v>
      </c>
      <c r="IR16" s="328">
        <f ca="1">IFERROR(MATCH(IR12,IF16:II16,0),0)</f>
        <v>0</v>
      </c>
      <c r="IS16" s="328">
        <f t="shared" ca="1" si="3544"/>
        <v>3</v>
      </c>
      <c r="IT16" s="327"/>
      <c r="IU16" s="327" t="str">
        <f ca="1">INDEX(IF3:IF8,MATCH(4,IS3:IS8,0),0)</f>
        <v>Serbia</v>
      </c>
      <c r="IV16" s="327"/>
      <c r="IW16" s="321"/>
      <c r="IX16" s="321"/>
      <c r="IY16" s="321"/>
      <c r="IZ16" s="321"/>
      <c r="JA16" s="321"/>
      <c r="JB16" s="321"/>
      <c r="JC16" s="321"/>
      <c r="JD16" s="321"/>
      <c r="JE16" s="321"/>
      <c r="JF16" s="321"/>
      <c r="JG16" s="321"/>
      <c r="JH16" s="321"/>
      <c r="JI16" s="321"/>
      <c r="JJ16" s="321"/>
      <c r="JK16" s="321"/>
      <c r="JL16" s="321"/>
      <c r="JM16" s="321"/>
      <c r="JN16" s="321"/>
      <c r="JO16" s="321"/>
      <c r="JP16" s="321"/>
      <c r="JQ16" s="321"/>
      <c r="JR16" s="321"/>
      <c r="JS16" s="321"/>
      <c r="JT16" s="321"/>
      <c r="JU16" s="321"/>
      <c r="JV16" s="321"/>
      <c r="JW16" s="321"/>
      <c r="JX16" s="321"/>
      <c r="JY16" s="321"/>
      <c r="JZ16" s="321"/>
      <c r="KA16" s="321"/>
      <c r="KB16" s="321"/>
      <c r="KC16" s="321"/>
      <c r="KD16" s="321"/>
      <c r="KE16" s="321"/>
      <c r="KF16" s="321"/>
      <c r="KG16" s="321"/>
      <c r="KH16" s="321"/>
      <c r="KI16" s="321"/>
      <c r="KJ16" s="321"/>
      <c r="KK16" s="321"/>
      <c r="KL16" s="321"/>
      <c r="KM16" s="321"/>
      <c r="KN16" s="321"/>
      <c r="KO16" s="321"/>
      <c r="KP16" s="321"/>
      <c r="KQ16" s="321"/>
      <c r="KR16" s="321"/>
      <c r="KS16" s="321"/>
      <c r="KT16" s="321"/>
      <c r="KU16" s="321"/>
      <c r="KV16" s="321"/>
      <c r="KW16" s="321"/>
      <c r="KX16" s="321"/>
      <c r="KY16" s="321"/>
      <c r="KZ16" s="321"/>
      <c r="LA16" s="321"/>
      <c r="LB16" s="321"/>
      <c r="LC16" s="321"/>
      <c r="LD16" s="321"/>
      <c r="LE16" s="321"/>
      <c r="LF16" s="321"/>
      <c r="LG16" s="321"/>
      <c r="LH16" s="321"/>
      <c r="LI16" s="321"/>
      <c r="LJ16" s="321"/>
      <c r="LK16" s="321"/>
      <c r="LL16" s="321"/>
      <c r="LM16" s="321"/>
      <c r="LN16" s="321"/>
      <c r="LO16" s="321"/>
      <c r="LP16" s="321"/>
      <c r="LQ16" s="321"/>
      <c r="LR16" s="321"/>
      <c r="LS16" s="321"/>
      <c r="LT16" s="321"/>
      <c r="LU16" s="321"/>
      <c r="LV16" s="321"/>
      <c r="LW16" s="321"/>
      <c r="LX16" s="321"/>
      <c r="LY16" s="321"/>
      <c r="LZ16" s="321"/>
      <c r="MA16" s="321"/>
      <c r="MB16" s="321"/>
      <c r="MC16" s="321"/>
      <c r="MD16" s="321"/>
      <c r="ME16" s="321"/>
      <c r="MF16" s="321"/>
      <c r="MG16" s="321"/>
      <c r="MH16" s="321"/>
      <c r="MI16" s="321"/>
      <c r="MJ16" s="321"/>
      <c r="MK16" s="321"/>
      <c r="ML16" s="321"/>
      <c r="MM16" s="321"/>
      <c r="MN16" s="321"/>
      <c r="MO16" s="321"/>
      <c r="MP16" s="321"/>
      <c r="MQ16" s="321"/>
      <c r="MR16" s="321"/>
      <c r="MS16" s="321"/>
      <c r="MT16" s="321"/>
      <c r="MU16" s="321">
        <v>14</v>
      </c>
      <c r="MV16" s="321" t="str">
        <f t="shared" si="170"/>
        <v>Germany</v>
      </c>
      <c r="MW16" s="324">
        <f ca="1">IF(OFFSET('Player Game Board'!P23,0,MW1)&lt;&gt;"",OFFSET('Player Game Board'!P23,0,MW1),0)</f>
        <v>3</v>
      </c>
      <c r="MX16" s="324">
        <f ca="1">IF(OFFSET('Player Game Board'!Q23,0,MW1)&lt;&gt;"",OFFSET('Player Game Board'!Q23,0,MW1),0)</f>
        <v>1</v>
      </c>
      <c r="MY16" s="321" t="str">
        <f t="shared" si="171"/>
        <v>Hungary</v>
      </c>
      <c r="MZ16" s="321" t="str">
        <f ca="1">IF(AND(OFFSET('Player Game Board'!P23,0,MW1)&lt;&gt;"",OFFSET('Player Game Board'!Q23,0,MW1)&lt;&gt;""),IF(MW16&gt;MX16,"W",IF(MW16=MX16,"D","L")),"")</f>
        <v>W</v>
      </c>
      <c r="NA16" s="321" t="str">
        <f t="shared" ca="1" si="172"/>
        <v>L</v>
      </c>
      <c r="NB16" s="321"/>
      <c r="NC16" s="321"/>
      <c r="ND16" s="326" t="s">
        <v>15</v>
      </c>
      <c r="NE16" s="327" t="s">
        <v>3</v>
      </c>
      <c r="NF16" s="327" t="s">
        <v>13</v>
      </c>
      <c r="NG16" s="327" t="s">
        <v>94</v>
      </c>
      <c r="NH16" s="326" t="s">
        <v>13</v>
      </c>
      <c r="NI16" s="326" t="s">
        <v>94</v>
      </c>
      <c r="NJ16" s="326" t="s">
        <v>15</v>
      </c>
      <c r="NK16" s="326" t="s">
        <v>3</v>
      </c>
      <c r="NL16" s="327"/>
      <c r="NM16" s="328">
        <f ca="1">IFERROR(MATCH(NM12,ND16:NG16,0),0)</f>
        <v>2</v>
      </c>
      <c r="NN16" s="328">
        <f ca="1">IFERROR(MATCH(NN12,ND16:NG16,0),0)</f>
        <v>4</v>
      </c>
      <c r="NO16" s="328">
        <f ca="1">IFERROR(MATCH(NO12,ND16:NG16,0),0)</f>
        <v>1</v>
      </c>
      <c r="NP16" s="328">
        <f ca="1">IFERROR(MATCH(NP12,ND16:NG16,0),0)</f>
        <v>3</v>
      </c>
      <c r="NQ16" s="328">
        <f t="shared" ca="1" si="3547"/>
        <v>10</v>
      </c>
      <c r="NR16" s="327"/>
      <c r="NS16" s="327" t="str">
        <f ca="1">INDEX(ND3:ND8,MATCH(4,NQ3:NQ8,0),0)</f>
        <v>Poland</v>
      </c>
      <c r="NT16" s="327"/>
      <c r="NU16" s="321"/>
      <c r="NV16" s="321"/>
      <c r="NW16" s="321"/>
      <c r="NX16" s="321"/>
      <c r="NY16" s="321"/>
      <c r="NZ16" s="321"/>
      <c r="OA16" s="321"/>
      <c r="OB16" s="321"/>
      <c r="OC16" s="321"/>
      <c r="OD16" s="321"/>
      <c r="OE16" s="321"/>
      <c r="OF16" s="321"/>
      <c r="OG16" s="321"/>
      <c r="OH16" s="321"/>
      <c r="OI16" s="321"/>
      <c r="OJ16" s="321"/>
      <c r="OK16" s="321"/>
      <c r="OL16" s="321"/>
      <c r="OM16" s="321"/>
      <c r="ON16" s="321"/>
      <c r="OO16" s="321"/>
      <c r="OP16" s="321"/>
      <c r="OQ16" s="321"/>
      <c r="OR16" s="321"/>
      <c r="OS16" s="321"/>
      <c r="OT16" s="321"/>
      <c r="OU16" s="321"/>
      <c r="OV16" s="321"/>
      <c r="OW16" s="321"/>
      <c r="OX16" s="321"/>
      <c r="OY16" s="321"/>
      <c r="OZ16" s="321"/>
      <c r="PA16" s="321"/>
      <c r="PB16" s="321"/>
      <c r="PC16" s="321"/>
      <c r="PD16" s="321"/>
      <c r="PE16" s="321"/>
      <c r="PF16" s="321"/>
      <c r="PG16" s="321"/>
      <c r="PH16" s="321"/>
      <c r="PI16" s="321"/>
      <c r="PJ16" s="321"/>
      <c r="PK16" s="321"/>
      <c r="PL16" s="321"/>
      <c r="PM16" s="321"/>
      <c r="PN16" s="321"/>
      <c r="PO16" s="321"/>
      <c r="PP16" s="321"/>
      <c r="PQ16" s="321"/>
      <c r="PR16" s="321"/>
      <c r="PS16" s="321"/>
      <c r="PT16" s="321"/>
      <c r="PU16" s="321"/>
      <c r="PV16" s="321"/>
      <c r="PW16" s="321"/>
      <c r="PX16" s="321"/>
      <c r="PY16" s="321"/>
      <c r="PZ16" s="321"/>
      <c r="QA16" s="321"/>
      <c r="QB16" s="321"/>
      <c r="QC16" s="321"/>
      <c r="QD16" s="321"/>
      <c r="QE16" s="321"/>
      <c r="QF16" s="321"/>
      <c r="QG16" s="321"/>
      <c r="QH16" s="321"/>
      <c r="QI16" s="321"/>
      <c r="QJ16" s="321"/>
      <c r="QK16" s="321"/>
      <c r="QL16" s="321"/>
      <c r="QM16" s="321"/>
      <c r="QN16" s="321"/>
      <c r="QO16" s="321"/>
      <c r="QP16" s="321"/>
      <c r="QQ16" s="321"/>
      <c r="QR16" s="321"/>
      <c r="QS16" s="321"/>
      <c r="QT16" s="321"/>
      <c r="QU16" s="321"/>
      <c r="QV16" s="321"/>
      <c r="QW16" s="321"/>
      <c r="QX16" s="321"/>
      <c r="QY16" s="321"/>
      <c r="QZ16" s="321"/>
      <c r="RA16" s="321"/>
      <c r="RB16" s="321"/>
      <c r="RC16" s="321"/>
      <c r="RD16" s="321"/>
      <c r="RE16" s="321"/>
      <c r="RF16" s="321"/>
      <c r="RG16" s="321"/>
      <c r="RH16" s="321"/>
      <c r="RI16" s="321"/>
      <c r="RJ16" s="321"/>
      <c r="RK16" s="321"/>
      <c r="RL16" s="321"/>
      <c r="RM16" s="321"/>
      <c r="RN16" s="321"/>
      <c r="RO16" s="321"/>
      <c r="RP16" s="321"/>
      <c r="RQ16" s="321"/>
      <c r="RR16" s="321"/>
      <c r="RS16" s="321">
        <v>14</v>
      </c>
      <c r="RT16" s="321" t="str">
        <f t="shared" si="18"/>
        <v>Germany</v>
      </c>
      <c r="RU16" s="324">
        <f ca="1">IF(OFFSET('Player Game Board'!P23,0,RU1)&lt;&gt;"",OFFSET('Player Game Board'!P23,0,RU1),0)</f>
        <v>2</v>
      </c>
      <c r="RV16" s="324">
        <f ca="1">IF(OFFSET('Player Game Board'!Q23,0,RU1)&lt;&gt;"",OFFSET('Player Game Board'!Q23,0,RU1),0)</f>
        <v>1</v>
      </c>
      <c r="RW16" s="321" t="str">
        <f t="shared" si="19"/>
        <v>Hungary</v>
      </c>
      <c r="RX16" s="321" t="str">
        <f ca="1">IF(AND(OFFSET('Player Game Board'!P23,0,RU1)&lt;&gt;"",OFFSET('Player Game Board'!Q23,0,RU1)&lt;&gt;""),IF(RU16&gt;RV16,"W",IF(RU16=RV16,"D","L")),"")</f>
        <v>W</v>
      </c>
      <c r="RY16" s="321" t="str">
        <f t="shared" ca="1" si="20"/>
        <v>L</v>
      </c>
      <c r="RZ16" s="321"/>
      <c r="SA16" s="321"/>
      <c r="SB16" s="326" t="s">
        <v>15</v>
      </c>
      <c r="SC16" s="327" t="s">
        <v>3</v>
      </c>
      <c r="SD16" s="327" t="s">
        <v>13</v>
      </c>
      <c r="SE16" s="327" t="s">
        <v>94</v>
      </c>
      <c r="SF16" s="326" t="s">
        <v>13</v>
      </c>
      <c r="SG16" s="326" t="s">
        <v>94</v>
      </c>
      <c r="SH16" s="326" t="s">
        <v>15</v>
      </c>
      <c r="SI16" s="326" t="s">
        <v>3</v>
      </c>
      <c r="SJ16" s="327"/>
      <c r="SK16" s="328">
        <f t="shared" ref="SK16" ca="1" si="4958">IFERROR(MATCH(SK12,SB16:SE16,0),0)</f>
        <v>2</v>
      </c>
      <c r="SL16" s="328">
        <f t="shared" ref="SL16" ca="1" si="4959">IFERROR(MATCH(SL12,SB16:SE16,0),0)</f>
        <v>3</v>
      </c>
      <c r="SM16" s="328">
        <f t="shared" ref="SM16" ca="1" si="4960">IFERROR(MATCH(SM12,SB16:SE16,0),0)</f>
        <v>0</v>
      </c>
      <c r="SN16" s="328">
        <f t="shared" ref="SN16" ca="1" si="4961">IFERROR(MATCH(SN12,SB16:SE16,0),0)</f>
        <v>4</v>
      </c>
      <c r="SO16" s="328">
        <f t="shared" ca="1" si="3616"/>
        <v>9</v>
      </c>
      <c r="SP16" s="327"/>
      <c r="SQ16" s="327" t="str">
        <f t="shared" ref="SQ16" ca="1" si="4962">INDEX(SB3:SB8,MATCH(4,SO3:SO8,0),0)</f>
        <v>Slovakia</v>
      </c>
      <c r="SR16" s="327"/>
      <c r="SS16" s="321"/>
      <c r="ST16" s="321"/>
      <c r="SU16" s="321"/>
      <c r="SV16" s="321"/>
      <c r="SW16" s="321"/>
      <c r="SX16" s="321"/>
      <c r="SY16" s="321"/>
      <c r="SZ16" s="321"/>
      <c r="TA16" s="321"/>
      <c r="TB16" s="321"/>
      <c r="TC16" s="321"/>
      <c r="TD16" s="321"/>
      <c r="TE16" s="321"/>
      <c r="TF16" s="321"/>
      <c r="TG16" s="321"/>
      <c r="TH16" s="321"/>
      <c r="TI16" s="321"/>
      <c r="TJ16" s="321"/>
      <c r="TK16" s="321"/>
      <c r="TL16" s="321"/>
      <c r="TM16" s="321"/>
      <c r="TN16" s="321"/>
      <c r="TO16" s="321"/>
      <c r="TP16" s="321"/>
      <c r="TQ16" s="321"/>
      <c r="TR16" s="321"/>
      <c r="TS16" s="321"/>
      <c r="TT16" s="321"/>
      <c r="TU16" s="321"/>
      <c r="TV16" s="321"/>
      <c r="TW16" s="321"/>
      <c r="TX16" s="321"/>
      <c r="TY16" s="321"/>
      <c r="TZ16" s="321"/>
      <c r="UA16" s="321"/>
      <c r="UB16" s="321"/>
      <c r="UC16" s="321"/>
      <c r="UD16" s="321"/>
      <c r="UE16" s="321"/>
      <c r="UF16" s="321"/>
      <c r="UG16" s="321"/>
      <c r="UH16" s="321"/>
      <c r="UI16" s="321"/>
      <c r="UJ16" s="321"/>
      <c r="UK16" s="321"/>
      <c r="UL16" s="321"/>
      <c r="UM16" s="321"/>
      <c r="UN16" s="321"/>
      <c r="UO16" s="321"/>
      <c r="UP16" s="321"/>
      <c r="UQ16" s="321"/>
      <c r="UR16" s="321"/>
      <c r="US16" s="321"/>
      <c r="UT16" s="321"/>
      <c r="UU16" s="321"/>
      <c r="UV16" s="321"/>
      <c r="UW16" s="321"/>
      <c r="UX16" s="321"/>
      <c r="UY16" s="321"/>
      <c r="UZ16" s="321"/>
      <c r="VA16" s="321"/>
      <c r="VB16" s="321"/>
      <c r="VC16" s="321"/>
      <c r="VD16" s="321"/>
      <c r="VE16" s="321"/>
      <c r="VF16" s="321"/>
      <c r="VG16" s="321"/>
      <c r="VH16" s="321"/>
      <c r="VI16" s="321"/>
      <c r="VJ16" s="321"/>
      <c r="VK16" s="321"/>
      <c r="VL16" s="321"/>
      <c r="VM16" s="321"/>
      <c r="VN16" s="321"/>
      <c r="VO16" s="321"/>
      <c r="VP16" s="321"/>
      <c r="VQ16" s="321"/>
      <c r="VR16" s="321"/>
      <c r="VS16" s="321"/>
      <c r="VT16" s="321"/>
      <c r="VU16" s="321"/>
      <c r="VV16" s="321"/>
      <c r="VW16" s="321"/>
      <c r="VX16" s="321"/>
      <c r="VY16" s="321"/>
      <c r="VZ16" s="321"/>
      <c r="WA16" s="321"/>
      <c r="WB16" s="321"/>
      <c r="WC16" s="321"/>
      <c r="WD16" s="321"/>
      <c r="WE16" s="321"/>
      <c r="WF16" s="321"/>
      <c r="WG16" s="321"/>
      <c r="WH16" s="321"/>
      <c r="WI16" s="321"/>
      <c r="WJ16" s="321"/>
      <c r="WK16" s="321"/>
      <c r="WL16" s="321"/>
      <c r="WM16" s="321"/>
      <c r="WN16" s="321"/>
      <c r="WO16" s="321"/>
      <c r="WP16" s="321"/>
      <c r="WQ16" s="321">
        <v>14</v>
      </c>
      <c r="WR16" s="321" t="str">
        <f t="shared" si="34"/>
        <v>Germany</v>
      </c>
      <c r="WS16" s="324">
        <f ca="1">IF(OFFSET('Player Game Board'!P23,0,WS1)&lt;&gt;"",OFFSET('Player Game Board'!P23,0,WS1),0)</f>
        <v>2</v>
      </c>
      <c r="WT16" s="324">
        <f ca="1">IF(OFFSET('Player Game Board'!Q23,0,WS1)&lt;&gt;"",OFFSET('Player Game Board'!Q23,0,WS1),0)</f>
        <v>0</v>
      </c>
      <c r="WU16" s="321" t="str">
        <f t="shared" si="35"/>
        <v>Hungary</v>
      </c>
      <c r="WV16" s="321" t="str">
        <f ca="1">IF(AND(OFFSET('Player Game Board'!P23,0,WS1)&lt;&gt;"",OFFSET('Player Game Board'!Q23,0,WS1)&lt;&gt;""),IF(WS16&gt;WT16,"W",IF(WS16=WT16,"D","L")),"")</f>
        <v>W</v>
      </c>
      <c r="WW16" s="321" t="str">
        <f t="shared" ca="1" si="36"/>
        <v>L</v>
      </c>
      <c r="WX16" s="321"/>
      <c r="WY16" s="321"/>
      <c r="WZ16" s="326" t="s">
        <v>15</v>
      </c>
      <c r="XA16" s="327" t="s">
        <v>3</v>
      </c>
      <c r="XB16" s="327" t="s">
        <v>13</v>
      </c>
      <c r="XC16" s="327" t="s">
        <v>94</v>
      </c>
      <c r="XD16" s="326" t="s">
        <v>13</v>
      </c>
      <c r="XE16" s="326" t="s">
        <v>94</v>
      </c>
      <c r="XF16" s="326" t="s">
        <v>15</v>
      </c>
      <c r="XG16" s="326" t="s">
        <v>3</v>
      </c>
      <c r="XH16" s="327"/>
      <c r="XI16" s="328">
        <f t="shared" ref="XI16" ca="1" si="4963">IFERROR(MATCH(XI12,WZ16:XC16,0),0)</f>
        <v>2</v>
      </c>
      <c r="XJ16" s="328">
        <f t="shared" ref="XJ16" ca="1" si="4964">IFERROR(MATCH(XJ12,WZ16:XC16,0),0)</f>
        <v>0</v>
      </c>
      <c r="XK16" s="328">
        <f t="shared" ref="XK16" ca="1" si="4965">IFERROR(MATCH(XK12,WZ16:XC16,0),0)</f>
        <v>0</v>
      </c>
      <c r="XL16" s="328">
        <f t="shared" ref="XL16" ca="1" si="4966">IFERROR(MATCH(XL12,WZ16:XC16,0),0)</f>
        <v>3</v>
      </c>
      <c r="XM16" s="328">
        <f t="shared" ca="1" si="3686"/>
        <v>5</v>
      </c>
      <c r="XN16" s="327"/>
      <c r="XO16" s="327" t="str">
        <f t="shared" ref="XO16" ca="1" si="4967">INDEX(WZ3:WZ8,MATCH(4,XM3:XM8,0),0)</f>
        <v>Poland</v>
      </c>
      <c r="XP16" s="327"/>
      <c r="XQ16" s="321"/>
      <c r="XR16" s="321"/>
      <c r="XS16" s="321"/>
      <c r="XT16" s="321"/>
      <c r="XU16" s="321"/>
      <c r="XV16" s="321"/>
      <c r="XW16" s="321"/>
      <c r="XX16" s="321"/>
      <c r="XY16" s="321"/>
      <c r="XZ16" s="321"/>
      <c r="YA16" s="321"/>
      <c r="YB16" s="321"/>
      <c r="YC16" s="321"/>
      <c r="YD16" s="321"/>
      <c r="YE16" s="321"/>
      <c r="YF16" s="321"/>
      <c r="YG16" s="321"/>
      <c r="YH16" s="321"/>
      <c r="YI16" s="321"/>
      <c r="YJ16" s="321"/>
      <c r="YK16" s="321"/>
      <c r="YL16" s="321"/>
      <c r="YM16" s="321"/>
      <c r="YN16" s="321"/>
      <c r="YO16" s="321"/>
      <c r="YP16" s="321"/>
      <c r="YQ16" s="321"/>
      <c r="YR16" s="321"/>
      <c r="YS16" s="321"/>
      <c r="YT16" s="321"/>
      <c r="YU16" s="321"/>
      <c r="YV16" s="321"/>
      <c r="YW16" s="321"/>
      <c r="YX16" s="321"/>
      <c r="YY16" s="321"/>
      <c r="YZ16" s="321"/>
      <c r="ZA16" s="321"/>
      <c r="ZB16" s="321"/>
      <c r="ZC16" s="321"/>
      <c r="ZD16" s="321"/>
      <c r="ZE16" s="321"/>
      <c r="ZF16" s="321"/>
      <c r="ZG16" s="321"/>
      <c r="ZH16" s="321"/>
      <c r="ZI16" s="321"/>
      <c r="ZJ16" s="321"/>
      <c r="ZK16" s="321"/>
      <c r="ZL16" s="321"/>
      <c r="ZM16" s="321"/>
      <c r="ZN16" s="321"/>
      <c r="ZO16" s="321"/>
      <c r="ZP16" s="321"/>
      <c r="ZQ16" s="321"/>
      <c r="ZR16" s="321"/>
      <c r="ZS16" s="321"/>
      <c r="ZT16" s="321"/>
      <c r="ZU16" s="321"/>
      <c r="ZV16" s="321"/>
      <c r="ZW16" s="321"/>
      <c r="ZX16" s="321"/>
      <c r="ZY16" s="321"/>
      <c r="ZZ16" s="321"/>
      <c r="AAA16" s="321"/>
      <c r="AAB16" s="321"/>
      <c r="AAC16" s="321"/>
      <c r="AAD16" s="321"/>
      <c r="AAE16" s="321"/>
      <c r="AAF16" s="321"/>
      <c r="AAG16" s="321"/>
      <c r="AAH16" s="321"/>
      <c r="AAI16" s="321"/>
      <c r="AAJ16" s="321"/>
      <c r="AAK16" s="321"/>
      <c r="AAL16" s="321"/>
      <c r="AAM16" s="321"/>
      <c r="AAN16" s="321"/>
      <c r="AAO16" s="321"/>
      <c r="AAP16" s="321"/>
      <c r="AAQ16" s="321"/>
      <c r="AAR16" s="321"/>
      <c r="AAS16" s="321"/>
      <c r="AAT16" s="321"/>
      <c r="AAU16" s="321"/>
      <c r="AAV16" s="321"/>
      <c r="AAW16" s="321"/>
      <c r="AAX16" s="321"/>
      <c r="AAY16" s="321"/>
      <c r="AAZ16" s="321"/>
      <c r="ABA16" s="321"/>
      <c r="ABB16" s="321"/>
      <c r="ABC16" s="321"/>
      <c r="ABD16" s="321"/>
      <c r="ABE16" s="321"/>
      <c r="ABF16" s="321"/>
      <c r="ABG16" s="321"/>
      <c r="ABH16" s="321"/>
      <c r="ABI16" s="321"/>
      <c r="ABJ16" s="321"/>
      <c r="ABK16" s="321"/>
      <c r="ABL16" s="321"/>
      <c r="ABM16" s="321"/>
      <c r="ABN16" s="321"/>
      <c r="ABO16" s="321">
        <v>14</v>
      </c>
      <c r="ABP16" s="321" t="str">
        <f t="shared" si="50"/>
        <v>Germany</v>
      </c>
      <c r="ABQ16" s="324">
        <f ca="1">IF(OFFSET('Player Game Board'!P23,0,ABQ1)&lt;&gt;"",OFFSET('Player Game Board'!P23,0,ABQ1),0)</f>
        <v>2</v>
      </c>
      <c r="ABR16" s="324">
        <f ca="1">IF(OFFSET('Player Game Board'!Q23,0,ABQ1)&lt;&gt;"",OFFSET('Player Game Board'!Q23,0,ABQ1),0)</f>
        <v>0</v>
      </c>
      <c r="ABS16" s="321" t="str">
        <f t="shared" si="51"/>
        <v>Hungary</v>
      </c>
      <c r="ABT16" s="321" t="str">
        <f ca="1">IF(AND(OFFSET('Player Game Board'!P23,0,ABQ1)&lt;&gt;"",OFFSET('Player Game Board'!Q23,0,ABQ1)&lt;&gt;""),IF(ABQ16&gt;ABR16,"W",IF(ABQ16=ABR16,"D","L")),"")</f>
        <v>W</v>
      </c>
      <c r="ABU16" s="321" t="str">
        <f t="shared" ca="1" si="52"/>
        <v>L</v>
      </c>
      <c r="ABV16" s="321"/>
      <c r="ABW16" s="321"/>
      <c r="ABX16" s="326" t="s">
        <v>15</v>
      </c>
      <c r="ABY16" s="327" t="s">
        <v>3</v>
      </c>
      <c r="ABZ16" s="327" t="s">
        <v>13</v>
      </c>
      <c r="ACA16" s="327" t="s">
        <v>94</v>
      </c>
      <c r="ACB16" s="326" t="s">
        <v>13</v>
      </c>
      <c r="ACC16" s="326" t="s">
        <v>94</v>
      </c>
      <c r="ACD16" s="326" t="s">
        <v>15</v>
      </c>
      <c r="ACE16" s="326" t="s">
        <v>3</v>
      </c>
      <c r="ACF16" s="327"/>
      <c r="ACG16" s="328">
        <f t="shared" ref="ACG16" ca="1" si="4968">IFERROR(MATCH(ACG12,ABX16:ACA16,0),0)</f>
        <v>2</v>
      </c>
      <c r="ACH16" s="328">
        <f t="shared" ref="ACH16" ca="1" si="4969">IFERROR(MATCH(ACH12,ABX16:ACA16,0),0)</f>
        <v>0</v>
      </c>
      <c r="ACI16" s="328">
        <f t="shared" ref="ACI16" ca="1" si="4970">IFERROR(MATCH(ACI12,ABX16:ACA16,0),0)</f>
        <v>4</v>
      </c>
      <c r="ACJ16" s="328">
        <f t="shared" ref="ACJ16" ca="1" si="4971">IFERROR(MATCH(ACJ12,ABX16:ACA16,0),0)</f>
        <v>3</v>
      </c>
      <c r="ACK16" s="328">
        <f t="shared" ca="1" si="3756"/>
        <v>9</v>
      </c>
      <c r="ACL16" s="327"/>
      <c r="ACM16" s="327" t="str">
        <f t="shared" ref="ACM16" ca="1" si="4972">INDEX(ABX3:ABX8,MATCH(4,ACK3:ACK8,0),0)</f>
        <v>Poland</v>
      </c>
      <c r="ACN16" s="327"/>
      <c r="ACO16" s="321"/>
      <c r="ACP16" s="321"/>
      <c r="ACQ16" s="321"/>
      <c r="ACR16" s="321"/>
      <c r="ACS16" s="321"/>
      <c r="ACT16" s="321"/>
      <c r="ACU16" s="321"/>
      <c r="ACV16" s="321"/>
      <c r="ACW16" s="321"/>
      <c r="ACX16" s="321"/>
      <c r="ACY16" s="321"/>
      <c r="ACZ16" s="321"/>
      <c r="ADA16" s="321"/>
      <c r="ADB16" s="321"/>
      <c r="ADC16" s="321"/>
      <c r="ADD16" s="321"/>
      <c r="ADE16" s="321"/>
      <c r="ADF16" s="321"/>
      <c r="ADG16" s="321"/>
      <c r="ADH16" s="321"/>
      <c r="ADI16" s="321"/>
      <c r="ADJ16" s="321"/>
      <c r="ADK16" s="321"/>
      <c r="ADL16" s="321"/>
      <c r="ADM16" s="321"/>
      <c r="ADN16" s="321"/>
      <c r="ADO16" s="321"/>
      <c r="ADP16" s="321"/>
      <c r="ADQ16" s="321"/>
      <c r="ADR16" s="321"/>
      <c r="ADS16" s="321"/>
      <c r="ADT16" s="321"/>
      <c r="ADU16" s="321"/>
      <c r="ADV16" s="321"/>
      <c r="ADW16" s="321"/>
      <c r="ADX16" s="321"/>
      <c r="ADY16" s="321"/>
      <c r="ADZ16" s="321"/>
      <c r="AEA16" s="321"/>
      <c r="AEB16" s="321"/>
      <c r="AEC16" s="321"/>
      <c r="AED16" s="321"/>
      <c r="AEE16" s="321"/>
      <c r="AEF16" s="321"/>
      <c r="AEG16" s="321"/>
      <c r="AEH16" s="321"/>
      <c r="AEI16" s="321"/>
      <c r="AEJ16" s="321"/>
      <c r="AEK16" s="321"/>
      <c r="AEL16" s="321"/>
      <c r="AEM16" s="321"/>
      <c r="AEN16" s="321"/>
      <c r="AEO16" s="321"/>
      <c r="AEP16" s="321"/>
      <c r="AEQ16" s="321"/>
      <c r="AER16" s="321"/>
      <c r="AES16" s="321"/>
      <c r="AET16" s="321"/>
      <c r="AEU16" s="321"/>
      <c r="AEV16" s="321"/>
      <c r="AEW16" s="321"/>
      <c r="AEX16" s="321"/>
      <c r="AEY16" s="321"/>
      <c r="AEZ16" s="321"/>
      <c r="AFA16" s="321"/>
      <c r="AFB16" s="321"/>
      <c r="AFC16" s="321"/>
      <c r="AFD16" s="321"/>
      <c r="AFE16" s="321"/>
      <c r="AFF16" s="321"/>
      <c r="AFG16" s="321"/>
      <c r="AFH16" s="321"/>
      <c r="AFI16" s="321"/>
      <c r="AFJ16" s="321"/>
      <c r="AFK16" s="321"/>
      <c r="AFL16" s="321"/>
      <c r="AFM16" s="321"/>
      <c r="AFN16" s="321"/>
      <c r="AFO16" s="321"/>
      <c r="AFP16" s="321"/>
      <c r="AFQ16" s="321"/>
      <c r="AFR16" s="321"/>
      <c r="AFS16" s="321"/>
      <c r="AFT16" s="321"/>
      <c r="AFU16" s="321"/>
      <c r="AFV16" s="321"/>
      <c r="AFW16" s="321"/>
      <c r="AFX16" s="321"/>
      <c r="AFY16" s="321"/>
      <c r="AFZ16" s="321"/>
      <c r="AGA16" s="321"/>
      <c r="AGB16" s="321"/>
      <c r="AGC16" s="321"/>
      <c r="AGD16" s="321"/>
      <c r="AGE16" s="321"/>
      <c r="AGF16" s="321"/>
      <c r="AGG16" s="321"/>
      <c r="AGH16" s="321"/>
      <c r="AGI16" s="321"/>
      <c r="AGJ16" s="321"/>
      <c r="AGK16" s="321"/>
      <c r="AGL16" s="321"/>
      <c r="AGM16" s="321">
        <v>14</v>
      </c>
      <c r="AGN16" s="321" t="str">
        <f t="shared" si="66"/>
        <v>Germany</v>
      </c>
      <c r="AGO16" s="324">
        <f ca="1">IF(OFFSET('Player Game Board'!P23,0,AGO1)&lt;&gt;"",OFFSET('Player Game Board'!P23,0,AGO1),0)</f>
        <v>1</v>
      </c>
      <c r="AGP16" s="324">
        <f ca="1">IF(OFFSET('Player Game Board'!Q23,0,AGO1)&lt;&gt;"",OFFSET('Player Game Board'!Q23,0,AGO1),0)</f>
        <v>0</v>
      </c>
      <c r="AGQ16" s="321" t="str">
        <f t="shared" si="67"/>
        <v>Hungary</v>
      </c>
      <c r="AGR16" s="321" t="str">
        <f ca="1">IF(AND(OFFSET('Player Game Board'!P23,0,AGO1)&lt;&gt;"",OFFSET('Player Game Board'!Q23,0,AGO1)&lt;&gt;""),IF(AGO16&gt;AGP16,"W",IF(AGO16=AGP16,"D","L")),"")</f>
        <v>W</v>
      </c>
      <c r="AGS16" s="321" t="str">
        <f t="shared" ca="1" si="68"/>
        <v>L</v>
      </c>
      <c r="AGT16" s="321"/>
      <c r="AGU16" s="321"/>
      <c r="AGV16" s="326" t="s">
        <v>15</v>
      </c>
      <c r="AGW16" s="327" t="s">
        <v>3</v>
      </c>
      <c r="AGX16" s="327" t="s">
        <v>13</v>
      </c>
      <c r="AGY16" s="327" t="s">
        <v>94</v>
      </c>
      <c r="AGZ16" s="326" t="s">
        <v>13</v>
      </c>
      <c r="AHA16" s="326" t="s">
        <v>94</v>
      </c>
      <c r="AHB16" s="326" t="s">
        <v>15</v>
      </c>
      <c r="AHC16" s="326" t="s">
        <v>3</v>
      </c>
      <c r="AHD16" s="327"/>
      <c r="AHE16" s="328">
        <f t="shared" ref="AHE16" ca="1" si="4973">IFERROR(MATCH(AHE12,AGV16:AGY16,0),0)</f>
        <v>2</v>
      </c>
      <c r="AHF16" s="328">
        <f t="shared" ref="AHF16" ca="1" si="4974">IFERROR(MATCH(AHF12,AGV16:AGY16,0),0)</f>
        <v>0</v>
      </c>
      <c r="AHG16" s="328">
        <f t="shared" ref="AHG16" ca="1" si="4975">IFERROR(MATCH(AHG12,AGV16:AGY16,0),0)</f>
        <v>3</v>
      </c>
      <c r="AHH16" s="328">
        <f t="shared" ref="AHH16" ca="1" si="4976">IFERROR(MATCH(AHH12,AGV16:AGY16,0),0)</f>
        <v>0</v>
      </c>
      <c r="AHI16" s="328">
        <f t="shared" ca="1" si="3826"/>
        <v>5</v>
      </c>
      <c r="AHJ16" s="327"/>
      <c r="AHK16" s="327" t="str">
        <f t="shared" ref="AHK16" ca="1" si="4977">INDEX(AGV3:AGV8,MATCH(4,AHI3:AHI8,0),0)</f>
        <v>Portugal</v>
      </c>
      <c r="AHL16" s="327"/>
      <c r="AHM16" s="321"/>
      <c r="AHN16" s="321"/>
      <c r="AHO16" s="321"/>
      <c r="AHP16" s="321"/>
      <c r="AHQ16" s="321"/>
      <c r="AHR16" s="321"/>
      <c r="AHS16" s="321"/>
      <c r="AHT16" s="321"/>
      <c r="AHU16" s="321"/>
      <c r="AHV16" s="321"/>
      <c r="AHW16" s="321"/>
      <c r="AHX16" s="321"/>
      <c r="AHY16" s="321"/>
      <c r="AHZ16" s="321"/>
      <c r="AIA16" s="321"/>
      <c r="AIB16" s="321"/>
      <c r="AIC16" s="321"/>
      <c r="AID16" s="321"/>
      <c r="AIE16" s="321"/>
      <c r="AIF16" s="321"/>
      <c r="AIG16" s="321"/>
      <c r="AIH16" s="321"/>
      <c r="AII16" s="321"/>
      <c r="AIJ16" s="321"/>
      <c r="AIK16" s="321"/>
      <c r="AIL16" s="321"/>
      <c r="AIM16" s="321"/>
      <c r="AIN16" s="321"/>
      <c r="AIO16" s="321"/>
      <c r="AIP16" s="321"/>
      <c r="AIQ16" s="321"/>
      <c r="AIR16" s="321"/>
      <c r="AIS16" s="321"/>
      <c r="AIT16" s="321"/>
      <c r="AIU16" s="321"/>
      <c r="AIV16" s="321"/>
      <c r="AIW16" s="321"/>
      <c r="AIX16" s="321"/>
      <c r="AIY16" s="321"/>
      <c r="AIZ16" s="321"/>
      <c r="AJA16" s="321"/>
      <c r="AJB16" s="321"/>
      <c r="AJC16" s="321"/>
      <c r="AJD16" s="321"/>
      <c r="AJE16" s="321"/>
      <c r="AJF16" s="321"/>
      <c r="AJG16" s="321"/>
      <c r="AJH16" s="321"/>
      <c r="AJI16" s="321"/>
      <c r="AJJ16" s="321"/>
      <c r="AJK16" s="321"/>
      <c r="AJL16" s="321"/>
      <c r="AJM16" s="321"/>
      <c r="AJN16" s="321"/>
      <c r="AJO16" s="321"/>
      <c r="AJP16" s="321"/>
      <c r="AJQ16" s="321"/>
      <c r="AJR16" s="321"/>
      <c r="AJS16" s="321"/>
      <c r="AJT16" s="321"/>
      <c r="AJU16" s="321"/>
      <c r="AJV16" s="321"/>
      <c r="AJW16" s="321"/>
      <c r="AJX16" s="321"/>
      <c r="AJY16" s="321"/>
      <c r="AJZ16" s="321"/>
      <c r="AKA16" s="321"/>
      <c r="AKB16" s="321"/>
      <c r="AKC16" s="321"/>
      <c r="AKD16" s="321"/>
      <c r="AKE16" s="321"/>
      <c r="AKF16" s="321"/>
      <c r="AKG16" s="321"/>
      <c r="AKH16" s="321"/>
      <c r="AKI16" s="321"/>
      <c r="AKJ16" s="321"/>
      <c r="AKK16" s="321"/>
      <c r="AKL16" s="321"/>
      <c r="AKM16" s="321"/>
      <c r="AKN16" s="321"/>
      <c r="AKO16" s="321"/>
      <c r="AKP16" s="321"/>
      <c r="AKQ16" s="321"/>
      <c r="AKR16" s="321"/>
      <c r="AKS16" s="321"/>
      <c r="AKT16" s="321"/>
      <c r="AKU16" s="321"/>
      <c r="AKV16" s="321"/>
      <c r="AKW16" s="321"/>
      <c r="AKX16" s="321"/>
      <c r="AKY16" s="321"/>
      <c r="AKZ16" s="321"/>
      <c r="ALA16" s="321"/>
      <c r="ALB16" s="321"/>
      <c r="ALC16" s="321"/>
      <c r="ALD16" s="321"/>
      <c r="ALE16" s="321"/>
      <c r="ALF16" s="321"/>
      <c r="ALG16" s="321"/>
      <c r="ALH16" s="321"/>
      <c r="ALI16" s="321"/>
      <c r="ALJ16" s="321"/>
      <c r="ALK16" s="321">
        <v>14</v>
      </c>
      <c r="ALL16" s="321" t="str">
        <f t="shared" si="82"/>
        <v>Germany</v>
      </c>
      <c r="ALM16" s="324">
        <f ca="1">IF(OFFSET('Player Game Board'!P23,0,ALM1)&lt;&gt;"",OFFSET('Player Game Board'!P23,0,ALM1),0)</f>
        <v>3</v>
      </c>
      <c r="ALN16" s="324">
        <f ca="1">IF(OFFSET('Player Game Board'!Q23,0,ALM1)&lt;&gt;"",OFFSET('Player Game Board'!Q23,0,ALM1),0)</f>
        <v>1</v>
      </c>
      <c r="ALO16" s="321" t="str">
        <f t="shared" si="83"/>
        <v>Hungary</v>
      </c>
      <c r="ALP16" s="321" t="str">
        <f ca="1">IF(AND(OFFSET('Player Game Board'!P23,0,ALM1)&lt;&gt;"",OFFSET('Player Game Board'!Q23,0,ALM1)&lt;&gt;""),IF(ALM16&gt;ALN16,"W",IF(ALM16=ALN16,"D","L")),"")</f>
        <v>W</v>
      </c>
      <c r="ALQ16" s="321" t="str">
        <f t="shared" ca="1" si="84"/>
        <v>L</v>
      </c>
      <c r="ALR16" s="321"/>
      <c r="ALS16" s="321"/>
      <c r="ALT16" s="326" t="s">
        <v>15</v>
      </c>
      <c r="ALU16" s="327" t="s">
        <v>3</v>
      </c>
      <c r="ALV16" s="327" t="s">
        <v>13</v>
      </c>
      <c r="ALW16" s="327" t="s">
        <v>94</v>
      </c>
      <c r="ALX16" s="326" t="s">
        <v>13</v>
      </c>
      <c r="ALY16" s="326" t="s">
        <v>94</v>
      </c>
      <c r="ALZ16" s="326" t="s">
        <v>15</v>
      </c>
      <c r="AMA16" s="326" t="s">
        <v>3</v>
      </c>
      <c r="AMB16" s="327"/>
      <c r="AMC16" s="328">
        <f t="shared" ref="AMC16" ca="1" si="4978">IFERROR(MATCH(AMC12,ALT16:ALW16,0),0)</f>
        <v>4</v>
      </c>
      <c r="AMD16" s="328">
        <f t="shared" ref="AMD16" ca="1" si="4979">IFERROR(MATCH(AMD12,ALT16:ALW16,0),0)</f>
        <v>2</v>
      </c>
      <c r="AME16" s="328">
        <f t="shared" ref="AME16" ca="1" si="4980">IFERROR(MATCH(AME12,ALT16:ALW16,0),0)</f>
        <v>3</v>
      </c>
      <c r="AMF16" s="328">
        <f t="shared" ref="AMF16" ca="1" si="4981">IFERROR(MATCH(AMF12,ALT16:ALW16,0),0)</f>
        <v>0</v>
      </c>
      <c r="AMG16" s="328">
        <f t="shared" ca="1" si="3896"/>
        <v>9</v>
      </c>
      <c r="AMH16" s="327"/>
      <c r="AMI16" s="327" t="str">
        <f t="shared" ref="AMI16" ca="1" si="4982">INDEX(ALT3:ALT8,MATCH(4,AMG3:AMG8,0),0)</f>
        <v>Slovenia</v>
      </c>
      <c r="AMJ16" s="327"/>
      <c r="AMK16" s="321"/>
      <c r="AML16" s="321"/>
      <c r="AMM16" s="321"/>
      <c r="AMN16" s="321"/>
      <c r="AMO16" s="321"/>
      <c r="AMP16" s="321"/>
      <c r="AMQ16" s="321"/>
      <c r="AMR16" s="321"/>
      <c r="AMS16" s="321"/>
      <c r="AMT16" s="321"/>
      <c r="AMU16" s="321"/>
      <c r="AMV16" s="321"/>
      <c r="AMW16" s="321"/>
      <c r="AMX16" s="321"/>
      <c r="AMY16" s="321"/>
      <c r="AMZ16" s="321"/>
      <c r="ANA16" s="321"/>
      <c r="ANB16" s="321"/>
      <c r="ANC16" s="321"/>
      <c r="AND16" s="321"/>
      <c r="ANE16" s="321"/>
      <c r="ANF16" s="321"/>
      <c r="ANG16" s="321"/>
      <c r="ANH16" s="321"/>
      <c r="ANI16" s="321"/>
      <c r="ANJ16" s="321"/>
      <c r="ANK16" s="321"/>
      <c r="ANL16" s="321"/>
      <c r="ANM16" s="321"/>
      <c r="ANN16" s="321"/>
      <c r="ANO16" s="321"/>
      <c r="ANP16" s="321"/>
      <c r="ANQ16" s="321"/>
      <c r="ANR16" s="321"/>
      <c r="ANS16" s="321"/>
      <c r="ANT16" s="321"/>
      <c r="ANU16" s="321"/>
      <c r="ANV16" s="321"/>
      <c r="ANW16" s="321"/>
      <c r="ANX16" s="321"/>
      <c r="ANY16" s="321"/>
      <c r="ANZ16" s="321"/>
      <c r="AOA16" s="321"/>
      <c r="AOB16" s="321"/>
      <c r="AOC16" s="321"/>
      <c r="AOD16" s="321"/>
      <c r="AOE16" s="321"/>
      <c r="AOF16" s="321"/>
      <c r="AOG16" s="321"/>
      <c r="AOH16" s="321"/>
      <c r="AOI16" s="321"/>
      <c r="AOJ16" s="321"/>
      <c r="AOK16" s="321"/>
      <c r="AOL16" s="321"/>
      <c r="AOM16" s="321"/>
      <c r="AON16" s="321"/>
      <c r="AOO16" s="321"/>
      <c r="AOP16" s="321"/>
      <c r="AOQ16" s="321"/>
      <c r="AOR16" s="321"/>
      <c r="AOS16" s="321"/>
      <c r="AOT16" s="321"/>
      <c r="AOU16" s="321"/>
      <c r="AOV16" s="321"/>
      <c r="AOW16" s="321"/>
      <c r="AOX16" s="321"/>
      <c r="AOY16" s="321"/>
      <c r="AOZ16" s="321"/>
      <c r="APA16" s="321"/>
      <c r="APB16" s="321"/>
      <c r="APC16" s="321"/>
      <c r="APD16" s="321"/>
      <c r="APE16" s="321"/>
      <c r="APF16" s="321"/>
      <c r="APG16" s="321"/>
      <c r="APH16" s="321"/>
      <c r="API16" s="321"/>
      <c r="APJ16" s="321"/>
      <c r="APK16" s="321"/>
      <c r="APL16" s="321"/>
      <c r="APM16" s="321"/>
      <c r="APN16" s="321"/>
      <c r="APO16" s="321"/>
      <c r="APP16" s="321"/>
      <c r="APQ16" s="321"/>
      <c r="APR16" s="321"/>
      <c r="APS16" s="321"/>
      <c r="APT16" s="321"/>
      <c r="APU16" s="321"/>
      <c r="APV16" s="321"/>
      <c r="APW16" s="321"/>
      <c r="APX16" s="321"/>
      <c r="APY16" s="321"/>
      <c r="APZ16" s="321"/>
      <c r="AQA16" s="321"/>
      <c r="AQB16" s="321"/>
      <c r="AQC16" s="321"/>
      <c r="AQD16" s="321"/>
      <c r="AQE16" s="321"/>
      <c r="AQF16" s="321"/>
      <c r="AQG16" s="321"/>
      <c r="AQH16" s="321"/>
      <c r="AQI16" s="321">
        <v>14</v>
      </c>
      <c r="AQJ16" s="321" t="str">
        <f t="shared" si="98"/>
        <v>Germany</v>
      </c>
      <c r="AQK16" s="324">
        <f ca="1">IF(OFFSET('Player Game Board'!P23,0,AQK1)&lt;&gt;"",OFFSET('Player Game Board'!P23,0,AQK1),0)</f>
        <v>1</v>
      </c>
      <c r="AQL16" s="324">
        <f ca="1">IF(OFFSET('Player Game Board'!Q23,0,AQK1)&lt;&gt;"",OFFSET('Player Game Board'!Q23,0,AQK1),0)</f>
        <v>0</v>
      </c>
      <c r="AQM16" s="321" t="str">
        <f t="shared" si="99"/>
        <v>Hungary</v>
      </c>
      <c r="AQN16" s="321" t="str">
        <f ca="1">IF(AND(OFFSET('Player Game Board'!P23,0,AQK1)&lt;&gt;"",OFFSET('Player Game Board'!Q23,0,AQK1)&lt;&gt;""),IF(AQK16&gt;AQL16,"W",IF(AQK16=AQL16,"D","L")),"")</f>
        <v>W</v>
      </c>
      <c r="AQO16" s="321" t="str">
        <f t="shared" ca="1" si="100"/>
        <v>L</v>
      </c>
      <c r="AQP16" s="321"/>
      <c r="AQQ16" s="321"/>
      <c r="AQR16" s="326" t="s">
        <v>15</v>
      </c>
      <c r="AQS16" s="327" t="s">
        <v>3</v>
      </c>
      <c r="AQT16" s="327" t="s">
        <v>13</v>
      </c>
      <c r="AQU16" s="327" t="s">
        <v>94</v>
      </c>
      <c r="AQV16" s="326" t="s">
        <v>13</v>
      </c>
      <c r="AQW16" s="326" t="s">
        <v>94</v>
      </c>
      <c r="AQX16" s="326" t="s">
        <v>15</v>
      </c>
      <c r="AQY16" s="326" t="s">
        <v>3</v>
      </c>
      <c r="AQZ16" s="327"/>
      <c r="ARA16" s="328">
        <f t="shared" ref="ARA16" ca="1" si="4983">IFERROR(MATCH(ARA12,AQR16:AQU16,0),0)</f>
        <v>2</v>
      </c>
      <c r="ARB16" s="328">
        <f t="shared" ref="ARB16" ca="1" si="4984">IFERROR(MATCH(ARB12,AQR16:AQU16,0),0)</f>
        <v>1</v>
      </c>
      <c r="ARC16" s="328">
        <f t="shared" ref="ARC16" ca="1" si="4985">IFERROR(MATCH(ARC12,AQR16:AQU16,0),0)</f>
        <v>0</v>
      </c>
      <c r="ARD16" s="328">
        <f t="shared" ref="ARD16" ca="1" si="4986">IFERROR(MATCH(ARD12,AQR16:AQU16,0),0)</f>
        <v>4</v>
      </c>
      <c r="ARE16" s="328">
        <f t="shared" ca="1" si="3966"/>
        <v>7</v>
      </c>
      <c r="ARF16" s="327"/>
      <c r="ARG16" s="327" t="str">
        <f t="shared" ref="ARG16" ca="1" si="4987">INDEX(AQR3:AQR8,MATCH(4,ARE3:ARE8,0),0)</f>
        <v>Ukraine</v>
      </c>
      <c r="ARH16" s="327"/>
      <c r="ARI16" s="321"/>
      <c r="ARJ16" s="321"/>
      <c r="ARK16" s="321"/>
      <c r="ARL16" s="321"/>
      <c r="ARM16" s="321"/>
      <c r="ARN16" s="321"/>
      <c r="ARO16" s="321"/>
      <c r="ARP16" s="321"/>
      <c r="ARQ16" s="321"/>
      <c r="ARR16" s="321"/>
      <c r="ARS16" s="321"/>
      <c r="ART16" s="321"/>
      <c r="ARU16" s="321"/>
      <c r="ARV16" s="321"/>
      <c r="ARW16" s="321"/>
      <c r="ARX16" s="321"/>
      <c r="ARY16" s="321"/>
      <c r="ARZ16" s="321"/>
      <c r="ASA16" s="321"/>
      <c r="ASB16" s="321"/>
      <c r="ASC16" s="321"/>
      <c r="ASD16" s="321"/>
      <c r="ASE16" s="321"/>
      <c r="ASF16" s="321"/>
      <c r="ASG16" s="321"/>
      <c r="ASH16" s="321"/>
      <c r="ASI16" s="321"/>
      <c r="ASJ16" s="321"/>
      <c r="ASK16" s="321"/>
      <c r="ASL16" s="321"/>
      <c r="ASM16" s="321"/>
      <c r="ASN16" s="321"/>
      <c r="ASO16" s="321"/>
      <c r="ASP16" s="321"/>
      <c r="ASQ16" s="321"/>
      <c r="ASR16" s="321"/>
      <c r="ASS16" s="321"/>
      <c r="AST16" s="321"/>
      <c r="ASU16" s="321"/>
      <c r="ASV16" s="321"/>
      <c r="ASW16" s="321"/>
      <c r="ASX16" s="321"/>
      <c r="ASY16" s="321"/>
      <c r="ASZ16" s="321"/>
      <c r="ATA16" s="321"/>
      <c r="ATB16" s="321"/>
      <c r="ATC16" s="321"/>
      <c r="ATD16" s="321"/>
      <c r="ATE16" s="321"/>
      <c r="ATF16" s="321"/>
      <c r="ATG16" s="321"/>
      <c r="ATH16" s="321"/>
      <c r="ATI16" s="321"/>
      <c r="ATJ16" s="321"/>
      <c r="ATK16" s="321"/>
      <c r="ATL16" s="321"/>
      <c r="ATM16" s="321"/>
      <c r="ATN16" s="321"/>
      <c r="ATO16" s="321"/>
      <c r="ATP16" s="321"/>
      <c r="ATQ16" s="321"/>
      <c r="ATR16" s="321"/>
      <c r="ATS16" s="321"/>
      <c r="ATT16" s="321"/>
      <c r="ATU16" s="321"/>
      <c r="ATV16" s="321"/>
      <c r="ATW16" s="321"/>
      <c r="ATX16" s="321"/>
      <c r="ATY16" s="321"/>
      <c r="ATZ16" s="321"/>
      <c r="AUA16" s="321"/>
      <c r="AUB16" s="321"/>
      <c r="AUC16" s="321"/>
      <c r="AUD16" s="321"/>
      <c r="AUE16" s="321"/>
      <c r="AUF16" s="321"/>
      <c r="AUG16" s="321"/>
      <c r="AUH16" s="321"/>
      <c r="AUI16" s="321"/>
      <c r="AUJ16" s="321"/>
      <c r="AUK16" s="321"/>
      <c r="AUL16" s="321"/>
      <c r="AUM16" s="321"/>
      <c r="AUN16" s="321"/>
      <c r="AUO16" s="321"/>
      <c r="AUP16" s="321"/>
      <c r="AUQ16" s="321"/>
      <c r="AUR16" s="321"/>
      <c r="AUS16" s="321"/>
      <c r="AUT16" s="321"/>
      <c r="AUU16" s="321"/>
      <c r="AUV16" s="321"/>
      <c r="AUW16" s="321"/>
      <c r="AUX16" s="321"/>
      <c r="AUY16" s="321"/>
      <c r="AUZ16" s="321"/>
      <c r="AVA16" s="321"/>
      <c r="AVB16" s="321"/>
      <c r="AVC16" s="321"/>
      <c r="AVD16" s="321"/>
      <c r="AVE16" s="321"/>
      <c r="AVF16" s="321"/>
      <c r="AVG16" s="321">
        <v>14</v>
      </c>
      <c r="AVH16" s="321" t="str">
        <f t="shared" si="114"/>
        <v>Germany</v>
      </c>
      <c r="AVI16" s="324">
        <f ca="1">IF(OFFSET('Player Game Board'!P23,0,AVI1)&lt;&gt;"",OFFSET('Player Game Board'!P23,0,AVI1),0)</f>
        <v>1</v>
      </c>
      <c r="AVJ16" s="324">
        <f ca="1">IF(OFFSET('Player Game Board'!Q23,0,AVI1)&lt;&gt;"",OFFSET('Player Game Board'!Q23,0,AVI1),0)</f>
        <v>1</v>
      </c>
      <c r="AVK16" s="321" t="str">
        <f t="shared" si="115"/>
        <v>Hungary</v>
      </c>
      <c r="AVL16" s="321" t="str">
        <f ca="1">IF(AND(OFFSET('Player Game Board'!P23,0,AVI1)&lt;&gt;"",OFFSET('Player Game Board'!Q23,0,AVI1)&lt;&gt;""),IF(AVI16&gt;AVJ16,"W",IF(AVI16=AVJ16,"D","L")),"")</f>
        <v>D</v>
      </c>
      <c r="AVM16" s="321" t="str">
        <f t="shared" ca="1" si="116"/>
        <v>D</v>
      </c>
      <c r="AVN16" s="321"/>
      <c r="AVO16" s="321"/>
      <c r="AVP16" s="326" t="s">
        <v>15</v>
      </c>
      <c r="AVQ16" s="327" t="s">
        <v>3</v>
      </c>
      <c r="AVR16" s="327" t="s">
        <v>13</v>
      </c>
      <c r="AVS16" s="327" t="s">
        <v>94</v>
      </c>
      <c r="AVT16" s="326" t="s">
        <v>13</v>
      </c>
      <c r="AVU16" s="326" t="s">
        <v>94</v>
      </c>
      <c r="AVV16" s="326" t="s">
        <v>15</v>
      </c>
      <c r="AVW16" s="326" t="s">
        <v>3</v>
      </c>
      <c r="AVX16" s="327"/>
      <c r="AVY16" s="328">
        <f t="shared" ref="AVY16" ca="1" si="4988">IFERROR(MATCH(AVY12,AVP16:AVS16,0),0)</f>
        <v>2</v>
      </c>
      <c r="AVZ16" s="328">
        <f t="shared" ref="AVZ16" ca="1" si="4989">IFERROR(MATCH(AVZ12,AVP16:AVS16,0),0)</f>
        <v>4</v>
      </c>
      <c r="AWA16" s="328">
        <f t="shared" ref="AWA16" ca="1" si="4990">IFERROR(MATCH(AWA12,AVP16:AVS16,0),0)</f>
        <v>1</v>
      </c>
      <c r="AWB16" s="328">
        <f t="shared" ref="AWB16" ca="1" si="4991">IFERROR(MATCH(AWB12,AVP16:AVS16,0),0)</f>
        <v>0</v>
      </c>
      <c r="AWC16" s="328">
        <f t="shared" ca="1" si="4036"/>
        <v>7</v>
      </c>
      <c r="AWD16" s="327"/>
      <c r="AWE16" s="327" t="str">
        <f t="shared" ref="AWE16" ca="1" si="4992">INDEX(AVP3:AVP8,MATCH(4,AWC3:AWC8,0),0)</f>
        <v>England</v>
      </c>
      <c r="AWF16" s="327"/>
      <c r="AWG16" s="321"/>
      <c r="AWH16" s="321"/>
      <c r="AWI16" s="321"/>
      <c r="AWJ16" s="321"/>
      <c r="AWK16" s="321"/>
      <c r="AWL16" s="321"/>
      <c r="AWM16" s="321"/>
      <c r="AWN16" s="321"/>
      <c r="AWO16" s="321"/>
      <c r="AWP16" s="321"/>
      <c r="AWQ16" s="321"/>
      <c r="AWR16" s="321"/>
      <c r="AWS16" s="321"/>
      <c r="AWT16" s="321"/>
      <c r="AWU16" s="321"/>
      <c r="AWV16" s="321"/>
      <c r="AWW16" s="321"/>
      <c r="AWX16" s="321"/>
      <c r="AWY16" s="321"/>
      <c r="AWZ16" s="321"/>
      <c r="AXA16" s="321"/>
      <c r="AXB16" s="321"/>
      <c r="AXC16" s="321"/>
      <c r="AXD16" s="321"/>
      <c r="AXE16" s="321"/>
      <c r="AXF16" s="321"/>
      <c r="AXG16" s="321"/>
      <c r="AXH16" s="321"/>
      <c r="AXI16" s="321"/>
      <c r="AXJ16" s="321"/>
      <c r="AXK16" s="321"/>
      <c r="AXL16" s="321"/>
      <c r="AXM16" s="321"/>
      <c r="AXN16" s="321"/>
      <c r="AXO16" s="321"/>
      <c r="AXP16" s="321"/>
      <c r="AXQ16" s="321"/>
      <c r="AXR16" s="321"/>
      <c r="AXS16" s="321"/>
      <c r="AXT16" s="321"/>
      <c r="AXU16" s="321"/>
      <c r="AXV16" s="321"/>
      <c r="AXW16" s="321"/>
      <c r="AXX16" s="321"/>
      <c r="AXY16" s="321"/>
      <c r="AXZ16" s="321"/>
      <c r="AYA16" s="321"/>
      <c r="AYB16" s="321"/>
      <c r="AYC16" s="321"/>
      <c r="AYD16" s="321"/>
      <c r="AYE16" s="321"/>
      <c r="AYF16" s="321"/>
      <c r="AYG16" s="321"/>
      <c r="AYH16" s="321"/>
      <c r="AYI16" s="321"/>
      <c r="AYJ16" s="321"/>
      <c r="AYK16" s="321"/>
      <c r="AYL16" s="321"/>
      <c r="AYM16" s="321"/>
      <c r="AYN16" s="321"/>
      <c r="AYO16" s="321"/>
      <c r="AYP16" s="321"/>
      <c r="AYQ16" s="321"/>
      <c r="AYR16" s="321"/>
      <c r="AYS16" s="321"/>
      <c r="AYT16" s="321"/>
      <c r="AYU16" s="321"/>
      <c r="AYV16" s="321"/>
      <c r="AYW16" s="321"/>
      <c r="AYX16" s="321"/>
      <c r="AYY16" s="321"/>
      <c r="AYZ16" s="321"/>
      <c r="AZA16" s="321"/>
      <c r="AZB16" s="321"/>
      <c r="AZC16" s="321"/>
      <c r="AZD16" s="321"/>
      <c r="AZE16" s="321"/>
      <c r="AZF16" s="321"/>
      <c r="AZG16" s="321"/>
      <c r="AZH16" s="321"/>
      <c r="AZI16" s="321"/>
      <c r="AZJ16" s="321"/>
      <c r="AZK16" s="321"/>
      <c r="AZL16" s="321"/>
      <c r="AZM16" s="321"/>
      <c r="AZN16" s="321"/>
      <c r="AZO16" s="321"/>
      <c r="AZP16" s="321"/>
      <c r="AZQ16" s="321"/>
      <c r="AZR16" s="321"/>
      <c r="AZS16" s="321"/>
      <c r="AZT16" s="321"/>
      <c r="AZU16" s="321"/>
      <c r="AZV16" s="321"/>
      <c r="AZW16" s="321"/>
      <c r="AZX16" s="321"/>
      <c r="AZY16" s="321"/>
      <c r="AZZ16" s="321"/>
      <c r="BAA16" s="321"/>
      <c r="BAB16" s="321"/>
      <c r="BAC16" s="321"/>
      <c r="BAD16" s="321"/>
      <c r="BAE16" s="321">
        <v>14</v>
      </c>
      <c r="BAF16" s="321" t="str">
        <f t="shared" si="130"/>
        <v>Germany</v>
      </c>
      <c r="BAG16" s="324">
        <f ca="1">IF(OFFSET('Player Game Board'!P23,0,BAG1)&lt;&gt;"",OFFSET('Player Game Board'!P23,0,BAG1),0)</f>
        <v>3</v>
      </c>
      <c r="BAH16" s="324">
        <f ca="1">IF(OFFSET('Player Game Board'!Q23,0,BAG1)&lt;&gt;"",OFFSET('Player Game Board'!Q23,0,BAG1),0)</f>
        <v>2</v>
      </c>
      <c r="BAI16" s="321" t="str">
        <f t="shared" si="131"/>
        <v>Hungary</v>
      </c>
      <c r="BAJ16" s="321" t="str">
        <f ca="1">IF(AND(OFFSET('Player Game Board'!P23,0,BAG1)&lt;&gt;"",OFFSET('Player Game Board'!Q23,0,BAG1)&lt;&gt;""),IF(BAG16&gt;BAH16,"W",IF(BAG16=BAH16,"D","L")),"")</f>
        <v>W</v>
      </c>
      <c r="BAK16" s="321" t="str">
        <f t="shared" ca="1" si="132"/>
        <v>L</v>
      </c>
      <c r="BAL16" s="321"/>
      <c r="BAM16" s="321"/>
      <c r="BAN16" s="326" t="s">
        <v>15</v>
      </c>
      <c r="BAO16" s="327" t="s">
        <v>3</v>
      </c>
      <c r="BAP16" s="327" t="s">
        <v>13</v>
      </c>
      <c r="BAQ16" s="327" t="s">
        <v>94</v>
      </c>
      <c r="BAR16" s="326" t="s">
        <v>13</v>
      </c>
      <c r="BAS16" s="326" t="s">
        <v>94</v>
      </c>
      <c r="BAT16" s="326" t="s">
        <v>15</v>
      </c>
      <c r="BAU16" s="326" t="s">
        <v>3</v>
      </c>
      <c r="BAV16" s="327"/>
      <c r="BAW16" s="328">
        <f t="shared" ref="BAW16" ca="1" si="4993">IFERROR(MATCH(BAW12,BAN16:BAQ16,0),0)</f>
        <v>1</v>
      </c>
      <c r="BAX16" s="328">
        <f t="shared" ref="BAX16" ca="1" si="4994">IFERROR(MATCH(BAX12,BAN16:BAQ16,0),0)</f>
        <v>2</v>
      </c>
      <c r="BAY16" s="328">
        <f t="shared" ref="BAY16" ca="1" si="4995">IFERROR(MATCH(BAY12,BAN16:BAQ16,0),0)</f>
        <v>4</v>
      </c>
      <c r="BAZ16" s="328">
        <f t="shared" ref="BAZ16" ca="1" si="4996">IFERROR(MATCH(BAZ12,BAN16:BAQ16,0),0)</f>
        <v>0</v>
      </c>
      <c r="BBA16" s="328">
        <f t="shared" ca="1" si="4106"/>
        <v>7</v>
      </c>
      <c r="BBB16" s="327"/>
      <c r="BBC16" s="327" t="str">
        <f t="shared" ref="BBC16" ca="1" si="4997">INDEX(BAN3:BAN8,MATCH(4,BBA3:BBA8,0),0)</f>
        <v>Georgia</v>
      </c>
      <c r="BBD16" s="327"/>
      <c r="BBE16" s="321"/>
      <c r="BBF16" s="321"/>
      <c r="BBG16" s="321"/>
      <c r="BBH16" s="321"/>
      <c r="BBI16" s="321"/>
      <c r="BBJ16" s="321"/>
      <c r="BBK16" s="321"/>
      <c r="BBL16" s="321"/>
      <c r="BBM16" s="321"/>
      <c r="BBN16" s="321"/>
      <c r="BBO16" s="321"/>
      <c r="BBP16" s="321"/>
      <c r="BBQ16" s="321"/>
      <c r="BBR16" s="321"/>
      <c r="BBS16" s="321"/>
      <c r="BBT16" s="321"/>
      <c r="BBU16" s="321"/>
      <c r="BBV16" s="321"/>
      <c r="BBW16" s="321"/>
      <c r="BBX16" s="321"/>
      <c r="BBY16" s="321"/>
      <c r="BBZ16" s="321"/>
      <c r="BCA16" s="321"/>
      <c r="BCB16" s="321"/>
      <c r="BCC16" s="321"/>
      <c r="BCD16" s="321"/>
      <c r="BCE16" s="321"/>
      <c r="BCF16" s="321"/>
      <c r="BCG16" s="321"/>
      <c r="BCH16" s="321"/>
      <c r="BCI16" s="321"/>
      <c r="BCJ16" s="321"/>
      <c r="BCK16" s="321"/>
      <c r="BCL16" s="321"/>
      <c r="BCM16" s="321"/>
      <c r="BCN16" s="321"/>
      <c r="BCO16" s="321"/>
      <c r="BCP16" s="321"/>
      <c r="BCQ16" s="321"/>
      <c r="BCR16" s="321"/>
      <c r="BCS16" s="321"/>
      <c r="BCT16" s="321"/>
      <c r="BCU16" s="321"/>
      <c r="BCV16" s="321"/>
      <c r="BCW16" s="321"/>
      <c r="BCX16" s="321"/>
      <c r="BCY16" s="321"/>
      <c r="BCZ16" s="321"/>
      <c r="BDA16" s="321"/>
      <c r="BDB16" s="321"/>
      <c r="BDC16" s="321"/>
      <c r="BDD16" s="321"/>
      <c r="BDE16" s="321"/>
      <c r="BDF16" s="321"/>
      <c r="BDG16" s="321"/>
      <c r="BDH16" s="321"/>
      <c r="BDI16" s="321"/>
      <c r="BDJ16" s="321"/>
      <c r="BDK16" s="321"/>
      <c r="BDL16" s="321"/>
      <c r="BDM16" s="321"/>
      <c r="BDN16" s="321"/>
      <c r="BDO16" s="321"/>
      <c r="BDP16" s="321"/>
      <c r="BDQ16" s="321"/>
      <c r="BDR16" s="321"/>
      <c r="BDS16" s="321"/>
      <c r="BDT16" s="321"/>
      <c r="BDU16" s="321"/>
      <c r="BDV16" s="321"/>
      <c r="BDW16" s="321"/>
      <c r="BDX16" s="321"/>
      <c r="BDY16" s="321"/>
      <c r="BDZ16" s="321"/>
      <c r="BEA16" s="321"/>
      <c r="BEB16" s="321"/>
      <c r="BEC16" s="321"/>
      <c r="BED16" s="321"/>
      <c r="BEE16" s="321"/>
      <c r="BEF16" s="321"/>
      <c r="BEG16" s="321"/>
      <c r="BEH16" s="321"/>
      <c r="BEI16" s="321"/>
      <c r="BEJ16" s="321"/>
      <c r="BEK16" s="321"/>
      <c r="BEL16" s="321"/>
      <c r="BEM16" s="321"/>
      <c r="BEN16" s="321"/>
      <c r="BEO16" s="321"/>
      <c r="BEP16" s="321"/>
      <c r="BEQ16" s="321"/>
      <c r="BER16" s="321"/>
      <c r="BES16" s="321"/>
      <c r="BET16" s="321"/>
      <c r="BEU16" s="321"/>
      <c r="BEV16" s="321"/>
      <c r="BEW16" s="321"/>
      <c r="BEX16" s="321"/>
      <c r="BEY16" s="321"/>
      <c r="BEZ16" s="321"/>
      <c r="BFA16" s="321"/>
      <c r="BFB16" s="321"/>
      <c r="BFC16" s="321">
        <v>14</v>
      </c>
      <c r="BFD16" s="321" t="str">
        <f t="shared" si="146"/>
        <v>Germany</v>
      </c>
      <c r="BFE16" s="324">
        <f ca="1">IF(OFFSET('Player Game Board'!P23,0,BFE1)&lt;&gt;"",OFFSET('Player Game Board'!P23,0,BFE1),0)</f>
        <v>0</v>
      </c>
      <c r="BFF16" s="324">
        <f ca="1">IF(OFFSET('Player Game Board'!Q23,0,BFE1)&lt;&gt;"",OFFSET('Player Game Board'!Q23,0,BFE1),0)</f>
        <v>0</v>
      </c>
      <c r="BFG16" s="321" t="str">
        <f t="shared" si="147"/>
        <v>Hungary</v>
      </c>
      <c r="BFH16" s="321" t="str">
        <f ca="1">IF(AND(OFFSET('Player Game Board'!P23,0,BFE1)&lt;&gt;"",OFFSET('Player Game Board'!Q23,0,BFE1)&lt;&gt;""),IF(BFE16&gt;BFF16,"W",IF(BFE16=BFF16,"D","L")),"")</f>
        <v/>
      </c>
      <c r="BFI16" s="321" t="str">
        <f t="shared" ca="1" si="148"/>
        <v/>
      </c>
      <c r="BFJ16" s="321"/>
      <c r="BFK16" s="321"/>
      <c r="BFL16" s="326" t="s">
        <v>15</v>
      </c>
      <c r="BFM16" s="327" t="s">
        <v>3</v>
      </c>
      <c r="BFN16" s="327" t="s">
        <v>13</v>
      </c>
      <c r="BFO16" s="327" t="s">
        <v>94</v>
      </c>
      <c r="BFP16" s="326" t="s">
        <v>13</v>
      </c>
      <c r="BFQ16" s="326" t="s">
        <v>94</v>
      </c>
      <c r="BFR16" s="326" t="s">
        <v>15</v>
      </c>
      <c r="BFS16" s="326" t="s">
        <v>3</v>
      </c>
      <c r="BFT16" s="327"/>
      <c r="BFU16" s="328">
        <f t="shared" ref="BFU16" ca="1" si="4998">IFERROR(MATCH(BFU12,BFL16:BFO16,0),0)</f>
        <v>1</v>
      </c>
      <c r="BFV16" s="328">
        <f t="shared" ref="BFV16" ca="1" si="4999">IFERROR(MATCH(BFV12,BFL16:BFO16,0),0)</f>
        <v>3</v>
      </c>
      <c r="BFW16" s="328">
        <f t="shared" ref="BFW16" ca="1" si="5000">IFERROR(MATCH(BFW12,BFL16:BFO16,0),0)</f>
        <v>2</v>
      </c>
      <c r="BFX16" s="328">
        <f t="shared" ref="BFX16" ca="1" si="5001">IFERROR(MATCH(BFX12,BFL16:BFO16,0),0)</f>
        <v>0</v>
      </c>
      <c r="BFY16" s="328">
        <f t="shared" ca="1" si="4176"/>
        <v>6</v>
      </c>
      <c r="BFZ16" s="327"/>
      <c r="BGA16" s="327" t="str">
        <f t="shared" ref="BGA16" ca="1" si="5002">INDEX(BFL3:BFL8,MATCH(4,BFY3:BFY8,0),0)</f>
        <v>Slovenia</v>
      </c>
      <c r="BGB16" s="327"/>
    </row>
    <row r="17" spans="1:1536" ht="13.8" x14ac:dyDescent="0.3">
      <c r="A17" s="321"/>
      <c r="B17" s="321"/>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c r="BM17" s="321"/>
      <c r="BN17" s="321"/>
      <c r="BO17" s="321"/>
      <c r="BP17" s="321"/>
      <c r="BQ17" s="321"/>
      <c r="BR17" s="321"/>
      <c r="BS17" s="321"/>
      <c r="BT17" s="321"/>
      <c r="BU17" s="321"/>
      <c r="BV17" s="321"/>
      <c r="BW17" s="321"/>
      <c r="BX17" s="321"/>
      <c r="BY17" s="321"/>
      <c r="BZ17" s="321"/>
      <c r="CA17" s="321"/>
      <c r="CB17" s="321"/>
      <c r="CC17" s="321"/>
      <c r="CD17" s="321"/>
      <c r="CE17" s="321"/>
      <c r="CF17" s="321"/>
      <c r="CG17" s="321"/>
      <c r="CH17" s="321"/>
      <c r="CI17" s="321"/>
      <c r="CJ17" s="321"/>
      <c r="CK17" s="321"/>
      <c r="CL17" s="321"/>
      <c r="CM17" s="321"/>
      <c r="CN17" s="321"/>
      <c r="CO17" s="321"/>
      <c r="CP17" s="321"/>
      <c r="CQ17" s="321"/>
      <c r="CR17" s="321"/>
      <c r="CS17" s="321"/>
      <c r="CT17" s="321"/>
      <c r="CU17" s="321"/>
      <c r="CV17" s="321"/>
      <c r="CW17" s="321"/>
      <c r="CX17" s="321"/>
      <c r="CY17" s="321">
        <v>15</v>
      </c>
      <c r="CZ17" s="321" t="str">
        <f>Matches!G22</f>
        <v>Croatia</v>
      </c>
      <c r="DA17" s="321">
        <f>IF(AND(Matches!H22&lt;&gt;"",Matches!I22&lt;&gt;""),Matches!H22,0)</f>
        <v>2</v>
      </c>
      <c r="DB17" s="321">
        <f>IF(AND(Matches!I22&lt;&gt;"",Matches!H22&lt;&gt;""),Matches!I22,0)</f>
        <v>2</v>
      </c>
      <c r="DC17" s="321" t="str">
        <f>Matches!J22</f>
        <v>Albania</v>
      </c>
      <c r="DD17" s="321" t="str">
        <f>IF(AND(Matches!H22&lt;&gt;"",Matches!I22&lt;&gt;""),IF(DA17&gt;DB17,"W",IF(DA17=DB17,"D","L")),"")</f>
        <v>D</v>
      </c>
      <c r="DE17" s="321" t="str">
        <f t="shared" si="162"/>
        <v>D</v>
      </c>
      <c r="DF17" s="321"/>
      <c r="DG17" s="321"/>
      <c r="DH17" s="326" t="s">
        <v>15</v>
      </c>
      <c r="DI17" s="327" t="s">
        <v>3</v>
      </c>
      <c r="DJ17" s="327" t="s">
        <v>13</v>
      </c>
      <c r="DK17" s="327" t="s">
        <v>95</v>
      </c>
      <c r="DL17" s="326" t="s">
        <v>13</v>
      </c>
      <c r="DM17" s="326" t="s">
        <v>95</v>
      </c>
      <c r="DN17" s="326" t="s">
        <v>15</v>
      </c>
      <c r="DO17" s="326" t="s">
        <v>3</v>
      </c>
      <c r="DP17" s="327"/>
      <c r="DQ17" s="328">
        <f>IFERROR(MATCH(DQ12,DH17:DK17,0),0)</f>
        <v>3</v>
      </c>
      <c r="DR17" s="328">
        <f>IFERROR(MATCH(DR12,DH17:DK17,0),0)</f>
        <v>4</v>
      </c>
      <c r="DS17" s="328">
        <f>IFERROR(MATCH(DS12,DH17:DK17,0),0)</f>
        <v>0</v>
      </c>
      <c r="DT17" s="328">
        <f>IFERROR(MATCH(DT12,DH17:DK17,0),0)</f>
        <v>0</v>
      </c>
      <c r="DU17" s="328">
        <f t="shared" si="3541"/>
        <v>7</v>
      </c>
      <c r="DV17" s="327"/>
      <c r="DW17" s="327"/>
      <c r="DX17" s="327"/>
      <c r="DY17" s="321"/>
      <c r="DZ17" s="321"/>
      <c r="EA17" s="321"/>
      <c r="EB17" s="321"/>
      <c r="EC17" s="321"/>
      <c r="ED17" s="321"/>
      <c r="EE17" s="321"/>
      <c r="EF17" s="321"/>
      <c r="EG17" s="321"/>
      <c r="EH17" s="321"/>
      <c r="EI17" s="321"/>
      <c r="EJ17" s="321"/>
      <c r="EK17" s="321"/>
      <c r="EL17" s="321"/>
      <c r="EM17" s="321"/>
      <c r="EN17" s="321"/>
      <c r="EO17" s="321"/>
      <c r="EP17" s="321"/>
      <c r="EQ17" s="321"/>
      <c r="ER17" s="321"/>
      <c r="ES17" s="321"/>
      <c r="ET17" s="321"/>
      <c r="EU17" s="321"/>
      <c r="EV17" s="321"/>
      <c r="EW17" s="321"/>
      <c r="EX17" s="321"/>
      <c r="EY17" s="321"/>
      <c r="EZ17" s="321"/>
      <c r="FA17" s="321"/>
      <c r="FB17" s="321"/>
      <c r="FC17" s="321"/>
      <c r="FD17" s="321"/>
      <c r="FE17" s="321"/>
      <c r="FF17" s="321"/>
      <c r="FG17" s="321"/>
      <c r="FH17" s="321"/>
      <c r="FI17" s="321"/>
      <c r="FJ17" s="321"/>
      <c r="FK17" s="321"/>
      <c r="FL17" s="321"/>
      <c r="FM17" s="321"/>
      <c r="FN17" s="321"/>
      <c r="FO17" s="321"/>
      <c r="FP17" s="321"/>
      <c r="FQ17" s="321"/>
      <c r="FR17" s="321"/>
      <c r="FS17" s="321"/>
      <c r="FT17" s="321"/>
      <c r="FU17" s="321"/>
      <c r="FV17" s="321"/>
      <c r="FW17" s="321"/>
      <c r="FX17" s="321"/>
      <c r="FY17" s="321"/>
      <c r="FZ17" s="321"/>
      <c r="GA17" s="321"/>
      <c r="GB17" s="321"/>
      <c r="GC17" s="321"/>
      <c r="GD17" s="321"/>
      <c r="GE17" s="321"/>
      <c r="GF17" s="321"/>
      <c r="GG17" s="321"/>
      <c r="GH17" s="321"/>
      <c r="GI17" s="321"/>
      <c r="GJ17" s="321"/>
      <c r="GK17" s="321"/>
      <c r="GL17" s="321"/>
      <c r="GM17" s="321"/>
      <c r="GN17" s="321"/>
      <c r="GO17" s="321"/>
      <c r="GP17" s="321"/>
      <c r="GQ17" s="321"/>
      <c r="GR17" s="321"/>
      <c r="GS17" s="321"/>
      <c r="GT17" s="321"/>
      <c r="GU17" s="321"/>
      <c r="GV17" s="321"/>
      <c r="GW17" s="321"/>
      <c r="GX17" s="321"/>
      <c r="GY17" s="321"/>
      <c r="GZ17" s="321"/>
      <c r="HA17" s="321"/>
      <c r="HB17" s="321"/>
      <c r="HC17" s="321"/>
      <c r="HD17" s="321"/>
      <c r="HE17" s="321"/>
      <c r="HF17" s="321"/>
      <c r="HG17" s="321"/>
      <c r="HH17" s="321"/>
      <c r="HI17" s="321"/>
      <c r="HJ17" s="321"/>
      <c r="HK17" s="321"/>
      <c r="HL17" s="321"/>
      <c r="HM17" s="321"/>
      <c r="HN17" s="321"/>
      <c r="HO17" s="321"/>
      <c r="HP17" s="321"/>
      <c r="HQ17" s="321"/>
      <c r="HR17" s="321"/>
      <c r="HS17" s="321"/>
      <c r="HT17" s="321"/>
      <c r="HU17" s="321"/>
      <c r="HV17" s="321"/>
      <c r="HW17" s="321">
        <v>15</v>
      </c>
      <c r="HX17" s="321" t="str">
        <f t="shared" si="164"/>
        <v>Croatia</v>
      </c>
      <c r="HY17" s="324">
        <f ca="1">IF(OFFSET('Player Game Board'!P24,0,HY1)&lt;&gt;"",OFFSET('Player Game Board'!P24,0,HY1),0)</f>
        <v>2</v>
      </c>
      <c r="HZ17" s="324">
        <f ca="1">IF(OFFSET('Player Game Board'!Q24,0,HY1)&lt;&gt;"",OFFSET('Player Game Board'!Q24,0,HY1),0)</f>
        <v>0</v>
      </c>
      <c r="IA17" s="321" t="str">
        <f t="shared" si="165"/>
        <v>Albania</v>
      </c>
      <c r="IB17" s="321" t="str">
        <f ca="1">IF(AND(OFFSET('Player Game Board'!P24,0,HY1)&lt;&gt;"",OFFSET('Player Game Board'!Q24,0,HY1)&lt;&gt;""),IF(HY17&gt;HZ17,"W",IF(HY17=HZ17,"D","L")),"")</f>
        <v>W</v>
      </c>
      <c r="IC17" s="321" t="str">
        <f t="shared" ca="1" si="166"/>
        <v>L</v>
      </c>
      <c r="ID17" s="321"/>
      <c r="IE17" s="321"/>
      <c r="IF17" s="326" t="s">
        <v>15</v>
      </c>
      <c r="IG17" s="327" t="s">
        <v>3</v>
      </c>
      <c r="IH17" s="327" t="s">
        <v>13</v>
      </c>
      <c r="II17" s="327" t="s">
        <v>95</v>
      </c>
      <c r="IJ17" s="326" t="s">
        <v>13</v>
      </c>
      <c r="IK17" s="326" t="s">
        <v>95</v>
      </c>
      <c r="IL17" s="326" t="s">
        <v>15</v>
      </c>
      <c r="IM17" s="326" t="s">
        <v>3</v>
      </c>
      <c r="IN17" s="327"/>
      <c r="IO17" s="328">
        <f ca="1">IFERROR(MATCH(IO12,IF17:II17,0),0)</f>
        <v>2</v>
      </c>
      <c r="IP17" s="328">
        <f ca="1">IFERROR(MATCH(IP12,IF17:II17,0),0)</f>
        <v>4</v>
      </c>
      <c r="IQ17" s="328">
        <f ca="1">IFERROR(MATCH(IQ12,IF17:II17,0),0)</f>
        <v>1</v>
      </c>
      <c r="IR17" s="328">
        <f ca="1">IFERROR(MATCH(IR12,IF17:II17,0),0)</f>
        <v>0</v>
      </c>
      <c r="IS17" s="328">
        <f t="shared" ca="1" si="3544"/>
        <v>7</v>
      </c>
      <c r="IT17" s="327"/>
      <c r="IU17" s="327"/>
      <c r="IV17" s="327"/>
      <c r="IW17" s="321"/>
      <c r="IX17" s="321"/>
      <c r="IY17" s="321"/>
      <c r="IZ17" s="321"/>
      <c r="JA17" s="321"/>
      <c r="JB17" s="321"/>
      <c r="JC17" s="321"/>
      <c r="JD17" s="321"/>
      <c r="JE17" s="321"/>
      <c r="JF17" s="321"/>
      <c r="JG17" s="321"/>
      <c r="JH17" s="321"/>
      <c r="JI17" s="321"/>
      <c r="JJ17" s="321"/>
      <c r="JK17" s="321"/>
      <c r="JL17" s="321"/>
      <c r="JM17" s="321"/>
      <c r="JN17" s="321"/>
      <c r="JO17" s="321"/>
      <c r="JP17" s="321"/>
      <c r="JQ17" s="321"/>
      <c r="JR17" s="321"/>
      <c r="JS17" s="321"/>
      <c r="JT17" s="321"/>
      <c r="JU17" s="321"/>
      <c r="JV17" s="321"/>
      <c r="JW17" s="321"/>
      <c r="JX17" s="321"/>
      <c r="JY17" s="321"/>
      <c r="JZ17" s="321"/>
      <c r="KA17" s="321"/>
      <c r="KB17" s="321"/>
      <c r="KC17" s="321"/>
      <c r="KD17" s="321"/>
      <c r="KE17" s="321"/>
      <c r="KF17" s="321"/>
      <c r="KG17" s="321"/>
      <c r="KH17" s="321"/>
      <c r="KI17" s="321"/>
      <c r="KJ17" s="321"/>
      <c r="KK17" s="321"/>
      <c r="KL17" s="321"/>
      <c r="KM17" s="321"/>
      <c r="KN17" s="321"/>
      <c r="KO17" s="321"/>
      <c r="KP17" s="321"/>
      <c r="KQ17" s="321"/>
      <c r="KR17" s="321"/>
      <c r="KS17" s="321"/>
      <c r="KT17" s="321"/>
      <c r="KU17" s="321"/>
      <c r="KV17" s="321"/>
      <c r="KW17" s="321"/>
      <c r="KX17" s="321"/>
      <c r="KY17" s="321"/>
      <c r="KZ17" s="321"/>
      <c r="LA17" s="321"/>
      <c r="LB17" s="321"/>
      <c r="LC17" s="321"/>
      <c r="LD17" s="321"/>
      <c r="LE17" s="321"/>
      <c r="LF17" s="321"/>
      <c r="LG17" s="321"/>
      <c r="LH17" s="321"/>
      <c r="LI17" s="321"/>
      <c r="LJ17" s="321"/>
      <c r="LK17" s="321"/>
      <c r="LL17" s="321"/>
      <c r="LM17" s="321"/>
      <c r="LN17" s="321"/>
      <c r="LO17" s="321"/>
      <c r="LP17" s="321"/>
      <c r="LQ17" s="321"/>
      <c r="LR17" s="321"/>
      <c r="LS17" s="321"/>
      <c r="LT17" s="321"/>
      <c r="LU17" s="321"/>
      <c r="LV17" s="321"/>
      <c r="LW17" s="321"/>
      <c r="LX17" s="321"/>
      <c r="LY17" s="321"/>
      <c r="LZ17" s="321"/>
      <c r="MA17" s="321"/>
      <c r="MB17" s="321"/>
      <c r="MC17" s="321"/>
      <c r="MD17" s="321"/>
      <c r="ME17" s="321"/>
      <c r="MF17" s="321"/>
      <c r="MG17" s="321"/>
      <c r="MH17" s="321"/>
      <c r="MI17" s="321"/>
      <c r="MJ17" s="321"/>
      <c r="MK17" s="321"/>
      <c r="ML17" s="321"/>
      <c r="MM17" s="321"/>
      <c r="MN17" s="321"/>
      <c r="MO17" s="321"/>
      <c r="MP17" s="321"/>
      <c r="MQ17" s="321"/>
      <c r="MR17" s="321"/>
      <c r="MS17" s="321"/>
      <c r="MT17" s="321"/>
      <c r="MU17" s="321">
        <v>15</v>
      </c>
      <c r="MV17" s="321" t="str">
        <f t="shared" si="170"/>
        <v>Croatia</v>
      </c>
      <c r="MW17" s="324">
        <f ca="1">IF(OFFSET('Player Game Board'!P24,0,MW1)&lt;&gt;"",OFFSET('Player Game Board'!P24,0,MW1),0)</f>
        <v>3</v>
      </c>
      <c r="MX17" s="324">
        <f ca="1">IF(OFFSET('Player Game Board'!Q24,0,MW1)&lt;&gt;"",OFFSET('Player Game Board'!Q24,0,MW1),0)</f>
        <v>0</v>
      </c>
      <c r="MY17" s="321" t="str">
        <f t="shared" si="171"/>
        <v>Albania</v>
      </c>
      <c r="MZ17" s="321" t="str">
        <f ca="1">IF(AND(OFFSET('Player Game Board'!P24,0,MW1)&lt;&gt;"",OFFSET('Player Game Board'!Q24,0,MW1)&lt;&gt;""),IF(MW17&gt;MX17,"W",IF(MW17=MX17,"D","L")),"")</f>
        <v>W</v>
      </c>
      <c r="NA17" s="321" t="str">
        <f t="shared" ca="1" si="172"/>
        <v>L</v>
      </c>
      <c r="NB17" s="321"/>
      <c r="NC17" s="321"/>
      <c r="ND17" s="326" t="s">
        <v>15</v>
      </c>
      <c r="NE17" s="327" t="s">
        <v>3</v>
      </c>
      <c r="NF17" s="327" t="s">
        <v>13</v>
      </c>
      <c r="NG17" s="327" t="s">
        <v>95</v>
      </c>
      <c r="NH17" s="326" t="s">
        <v>13</v>
      </c>
      <c r="NI17" s="326" t="s">
        <v>95</v>
      </c>
      <c r="NJ17" s="326" t="s">
        <v>15</v>
      </c>
      <c r="NK17" s="326" t="s">
        <v>3</v>
      </c>
      <c r="NL17" s="327"/>
      <c r="NM17" s="328">
        <f ca="1">IFERROR(MATCH(NM12,ND17:NG17,0),0)</f>
        <v>2</v>
      </c>
      <c r="NN17" s="328">
        <f ca="1">IFERROR(MATCH(NN12,ND17:NG17,0),0)</f>
        <v>0</v>
      </c>
      <c r="NO17" s="328">
        <f ca="1">IFERROR(MATCH(NO12,ND17:NG17,0),0)</f>
        <v>1</v>
      </c>
      <c r="NP17" s="328">
        <f ca="1">IFERROR(MATCH(NP12,ND17:NG17,0),0)</f>
        <v>3</v>
      </c>
      <c r="NQ17" s="328">
        <f t="shared" ca="1" si="3547"/>
        <v>6</v>
      </c>
      <c r="NR17" s="327"/>
      <c r="NS17" s="327"/>
      <c r="NT17" s="327"/>
      <c r="NU17" s="321"/>
      <c r="NV17" s="321"/>
      <c r="NW17" s="321"/>
      <c r="NX17" s="321"/>
      <c r="NY17" s="321"/>
      <c r="NZ17" s="321"/>
      <c r="OA17" s="321"/>
      <c r="OB17" s="321"/>
      <c r="OC17" s="321"/>
      <c r="OD17" s="321"/>
      <c r="OE17" s="321"/>
      <c r="OF17" s="321"/>
      <c r="OG17" s="321"/>
      <c r="OH17" s="321"/>
      <c r="OI17" s="321"/>
      <c r="OJ17" s="321"/>
      <c r="OK17" s="321"/>
      <c r="OL17" s="321"/>
      <c r="OM17" s="321"/>
      <c r="ON17" s="321"/>
      <c r="OO17" s="321"/>
      <c r="OP17" s="321"/>
      <c r="OQ17" s="321"/>
      <c r="OR17" s="321"/>
      <c r="OS17" s="321"/>
      <c r="OT17" s="321"/>
      <c r="OU17" s="321"/>
      <c r="OV17" s="321"/>
      <c r="OW17" s="321"/>
      <c r="OX17" s="321"/>
      <c r="OY17" s="321"/>
      <c r="OZ17" s="321"/>
      <c r="PA17" s="321"/>
      <c r="PB17" s="321"/>
      <c r="PC17" s="321"/>
      <c r="PD17" s="321"/>
      <c r="PE17" s="321"/>
      <c r="PF17" s="321"/>
      <c r="PG17" s="321"/>
      <c r="PH17" s="321"/>
      <c r="PI17" s="321"/>
      <c r="PJ17" s="321"/>
      <c r="PK17" s="321"/>
      <c r="PL17" s="321"/>
      <c r="PM17" s="321"/>
      <c r="PN17" s="321"/>
      <c r="PO17" s="321"/>
      <c r="PP17" s="321"/>
      <c r="PQ17" s="321"/>
      <c r="PR17" s="321"/>
      <c r="PS17" s="321"/>
      <c r="PT17" s="321"/>
      <c r="PU17" s="321"/>
      <c r="PV17" s="321"/>
      <c r="PW17" s="321"/>
      <c r="PX17" s="321"/>
      <c r="PY17" s="321"/>
      <c r="PZ17" s="321"/>
      <c r="QA17" s="321"/>
      <c r="QB17" s="321"/>
      <c r="QC17" s="321"/>
      <c r="QD17" s="321"/>
      <c r="QE17" s="321"/>
      <c r="QF17" s="321"/>
      <c r="QG17" s="321"/>
      <c r="QH17" s="321"/>
      <c r="QI17" s="321"/>
      <c r="QJ17" s="321"/>
      <c r="QK17" s="321"/>
      <c r="QL17" s="321"/>
      <c r="QM17" s="321"/>
      <c r="QN17" s="321"/>
      <c r="QO17" s="321"/>
      <c r="QP17" s="321"/>
      <c r="QQ17" s="321"/>
      <c r="QR17" s="321"/>
      <c r="QS17" s="321"/>
      <c r="QT17" s="321"/>
      <c r="QU17" s="321"/>
      <c r="QV17" s="321"/>
      <c r="QW17" s="321"/>
      <c r="QX17" s="321"/>
      <c r="QY17" s="321"/>
      <c r="QZ17" s="321"/>
      <c r="RA17" s="321"/>
      <c r="RB17" s="321"/>
      <c r="RC17" s="321"/>
      <c r="RD17" s="321"/>
      <c r="RE17" s="321"/>
      <c r="RF17" s="321"/>
      <c r="RG17" s="321"/>
      <c r="RH17" s="321"/>
      <c r="RI17" s="321"/>
      <c r="RJ17" s="321"/>
      <c r="RK17" s="321"/>
      <c r="RL17" s="321"/>
      <c r="RM17" s="321"/>
      <c r="RN17" s="321"/>
      <c r="RO17" s="321"/>
      <c r="RP17" s="321"/>
      <c r="RQ17" s="321"/>
      <c r="RR17" s="321"/>
      <c r="RS17" s="321">
        <v>15</v>
      </c>
      <c r="RT17" s="321" t="str">
        <f t="shared" si="18"/>
        <v>Croatia</v>
      </c>
      <c r="RU17" s="324">
        <f ca="1">IF(OFFSET('Player Game Board'!P24,0,RU1)&lt;&gt;"",OFFSET('Player Game Board'!P24,0,RU1),0)</f>
        <v>2</v>
      </c>
      <c r="RV17" s="324">
        <f ca="1">IF(OFFSET('Player Game Board'!Q24,0,RU1)&lt;&gt;"",OFFSET('Player Game Board'!Q24,0,RU1),0)</f>
        <v>0</v>
      </c>
      <c r="RW17" s="321" t="str">
        <f t="shared" si="19"/>
        <v>Albania</v>
      </c>
      <c r="RX17" s="321" t="str">
        <f ca="1">IF(AND(OFFSET('Player Game Board'!P24,0,RU1)&lt;&gt;"",OFFSET('Player Game Board'!Q24,0,RU1)&lt;&gt;""),IF(RU17&gt;RV17,"W",IF(RU17=RV17,"D","L")),"")</f>
        <v>W</v>
      </c>
      <c r="RY17" s="321" t="str">
        <f t="shared" ca="1" si="20"/>
        <v>L</v>
      </c>
      <c r="RZ17" s="321"/>
      <c r="SA17" s="321"/>
      <c r="SB17" s="326" t="s">
        <v>15</v>
      </c>
      <c r="SC17" s="327" t="s">
        <v>3</v>
      </c>
      <c r="SD17" s="327" t="s">
        <v>13</v>
      </c>
      <c r="SE17" s="327" t="s">
        <v>95</v>
      </c>
      <c r="SF17" s="326" t="s">
        <v>13</v>
      </c>
      <c r="SG17" s="326" t="s">
        <v>95</v>
      </c>
      <c r="SH17" s="326" t="s">
        <v>15</v>
      </c>
      <c r="SI17" s="326" t="s">
        <v>3</v>
      </c>
      <c r="SJ17" s="327"/>
      <c r="SK17" s="328">
        <f t="shared" ref="SK17" ca="1" si="5003">IFERROR(MATCH(SK12,SB17:SE17,0),0)</f>
        <v>2</v>
      </c>
      <c r="SL17" s="328">
        <f t="shared" ref="SL17" ca="1" si="5004">IFERROR(MATCH(SL12,SB17:SE17,0),0)</f>
        <v>3</v>
      </c>
      <c r="SM17" s="328">
        <f t="shared" ref="SM17" ca="1" si="5005">IFERROR(MATCH(SM12,SB17:SE17,0),0)</f>
        <v>0</v>
      </c>
      <c r="SN17" s="328">
        <f t="shared" ref="SN17" ca="1" si="5006">IFERROR(MATCH(SN12,SB17:SE17,0),0)</f>
        <v>0</v>
      </c>
      <c r="SO17" s="328">
        <f t="shared" ca="1" si="3616"/>
        <v>5</v>
      </c>
      <c r="SP17" s="327"/>
      <c r="SQ17" s="327"/>
      <c r="SR17" s="327"/>
      <c r="SS17" s="321"/>
      <c r="ST17" s="321"/>
      <c r="SU17" s="321"/>
      <c r="SV17" s="321"/>
      <c r="SW17" s="321"/>
      <c r="SX17" s="321"/>
      <c r="SY17" s="321"/>
      <c r="SZ17" s="321"/>
      <c r="TA17" s="321"/>
      <c r="TB17" s="321"/>
      <c r="TC17" s="321"/>
      <c r="TD17" s="321"/>
      <c r="TE17" s="321"/>
      <c r="TF17" s="321"/>
      <c r="TG17" s="321"/>
      <c r="TH17" s="321"/>
      <c r="TI17" s="321"/>
      <c r="TJ17" s="321"/>
      <c r="TK17" s="321"/>
      <c r="TL17" s="321"/>
      <c r="TM17" s="321"/>
      <c r="TN17" s="321"/>
      <c r="TO17" s="321"/>
      <c r="TP17" s="321"/>
      <c r="TQ17" s="321"/>
      <c r="TR17" s="321"/>
      <c r="TS17" s="321"/>
      <c r="TT17" s="321"/>
      <c r="TU17" s="321"/>
      <c r="TV17" s="321"/>
      <c r="TW17" s="321"/>
      <c r="TX17" s="321"/>
      <c r="TY17" s="321"/>
      <c r="TZ17" s="321"/>
      <c r="UA17" s="321"/>
      <c r="UB17" s="321"/>
      <c r="UC17" s="321"/>
      <c r="UD17" s="321"/>
      <c r="UE17" s="321"/>
      <c r="UF17" s="321"/>
      <c r="UG17" s="321"/>
      <c r="UH17" s="321"/>
      <c r="UI17" s="321"/>
      <c r="UJ17" s="321"/>
      <c r="UK17" s="321"/>
      <c r="UL17" s="321"/>
      <c r="UM17" s="321"/>
      <c r="UN17" s="321"/>
      <c r="UO17" s="321"/>
      <c r="UP17" s="321"/>
      <c r="UQ17" s="321"/>
      <c r="UR17" s="321"/>
      <c r="US17" s="321"/>
      <c r="UT17" s="321"/>
      <c r="UU17" s="321"/>
      <c r="UV17" s="321"/>
      <c r="UW17" s="321"/>
      <c r="UX17" s="321"/>
      <c r="UY17" s="321"/>
      <c r="UZ17" s="321"/>
      <c r="VA17" s="321"/>
      <c r="VB17" s="321"/>
      <c r="VC17" s="321"/>
      <c r="VD17" s="321"/>
      <c r="VE17" s="321"/>
      <c r="VF17" s="321"/>
      <c r="VG17" s="321"/>
      <c r="VH17" s="321"/>
      <c r="VI17" s="321"/>
      <c r="VJ17" s="321"/>
      <c r="VK17" s="321"/>
      <c r="VL17" s="321"/>
      <c r="VM17" s="321"/>
      <c r="VN17" s="321"/>
      <c r="VO17" s="321"/>
      <c r="VP17" s="321"/>
      <c r="VQ17" s="321"/>
      <c r="VR17" s="321"/>
      <c r="VS17" s="321"/>
      <c r="VT17" s="321"/>
      <c r="VU17" s="321"/>
      <c r="VV17" s="321"/>
      <c r="VW17" s="321"/>
      <c r="VX17" s="321"/>
      <c r="VY17" s="321"/>
      <c r="VZ17" s="321"/>
      <c r="WA17" s="321"/>
      <c r="WB17" s="321"/>
      <c r="WC17" s="321"/>
      <c r="WD17" s="321"/>
      <c r="WE17" s="321"/>
      <c r="WF17" s="321"/>
      <c r="WG17" s="321"/>
      <c r="WH17" s="321"/>
      <c r="WI17" s="321"/>
      <c r="WJ17" s="321"/>
      <c r="WK17" s="321"/>
      <c r="WL17" s="321"/>
      <c r="WM17" s="321"/>
      <c r="WN17" s="321"/>
      <c r="WO17" s="321"/>
      <c r="WP17" s="321"/>
      <c r="WQ17" s="321">
        <v>15</v>
      </c>
      <c r="WR17" s="321" t="str">
        <f t="shared" si="34"/>
        <v>Croatia</v>
      </c>
      <c r="WS17" s="324">
        <f ca="1">IF(OFFSET('Player Game Board'!P24,0,WS1)&lt;&gt;"",OFFSET('Player Game Board'!P24,0,WS1),0)</f>
        <v>1</v>
      </c>
      <c r="WT17" s="324">
        <f ca="1">IF(OFFSET('Player Game Board'!Q24,0,WS1)&lt;&gt;"",OFFSET('Player Game Board'!Q24,0,WS1),0)</f>
        <v>0</v>
      </c>
      <c r="WU17" s="321" t="str">
        <f t="shared" si="35"/>
        <v>Albania</v>
      </c>
      <c r="WV17" s="321" t="str">
        <f ca="1">IF(AND(OFFSET('Player Game Board'!P24,0,WS1)&lt;&gt;"",OFFSET('Player Game Board'!Q24,0,WS1)&lt;&gt;""),IF(WS17&gt;WT17,"W",IF(WS17=WT17,"D","L")),"")</f>
        <v>W</v>
      </c>
      <c r="WW17" s="321" t="str">
        <f t="shared" ca="1" si="36"/>
        <v>L</v>
      </c>
      <c r="WX17" s="321"/>
      <c r="WY17" s="321"/>
      <c r="WZ17" s="326" t="s">
        <v>15</v>
      </c>
      <c r="XA17" s="327" t="s">
        <v>3</v>
      </c>
      <c r="XB17" s="327" t="s">
        <v>13</v>
      </c>
      <c r="XC17" s="327" t="s">
        <v>95</v>
      </c>
      <c r="XD17" s="326" t="s">
        <v>13</v>
      </c>
      <c r="XE17" s="326" t="s">
        <v>95</v>
      </c>
      <c r="XF17" s="326" t="s">
        <v>15</v>
      </c>
      <c r="XG17" s="326" t="s">
        <v>3</v>
      </c>
      <c r="XH17" s="327"/>
      <c r="XI17" s="328">
        <f t="shared" ref="XI17" ca="1" si="5007">IFERROR(MATCH(XI12,WZ17:XC17,0),0)</f>
        <v>2</v>
      </c>
      <c r="XJ17" s="328">
        <f t="shared" ref="XJ17" ca="1" si="5008">IFERROR(MATCH(XJ12,WZ17:XC17,0),0)</f>
        <v>4</v>
      </c>
      <c r="XK17" s="328">
        <f t="shared" ref="XK17" ca="1" si="5009">IFERROR(MATCH(XK12,WZ17:XC17,0),0)</f>
        <v>0</v>
      </c>
      <c r="XL17" s="328">
        <f t="shared" ref="XL17" ca="1" si="5010">IFERROR(MATCH(XL12,WZ17:XC17,0),0)</f>
        <v>3</v>
      </c>
      <c r="XM17" s="328">
        <f t="shared" ca="1" si="3686"/>
        <v>9</v>
      </c>
      <c r="XN17" s="327"/>
      <c r="XO17" s="327"/>
      <c r="XP17" s="327"/>
      <c r="XQ17" s="321"/>
      <c r="XR17" s="321"/>
      <c r="XS17" s="321"/>
      <c r="XT17" s="321"/>
      <c r="XU17" s="321"/>
      <c r="XV17" s="321"/>
      <c r="XW17" s="321"/>
      <c r="XX17" s="321"/>
      <c r="XY17" s="321"/>
      <c r="XZ17" s="321"/>
      <c r="YA17" s="321"/>
      <c r="YB17" s="321"/>
      <c r="YC17" s="321"/>
      <c r="YD17" s="321"/>
      <c r="YE17" s="321"/>
      <c r="YF17" s="321"/>
      <c r="YG17" s="321"/>
      <c r="YH17" s="321"/>
      <c r="YI17" s="321"/>
      <c r="YJ17" s="321"/>
      <c r="YK17" s="321"/>
      <c r="YL17" s="321"/>
      <c r="YM17" s="321"/>
      <c r="YN17" s="321"/>
      <c r="YO17" s="321"/>
      <c r="YP17" s="321"/>
      <c r="YQ17" s="321"/>
      <c r="YR17" s="321"/>
      <c r="YS17" s="321"/>
      <c r="YT17" s="321"/>
      <c r="YU17" s="321"/>
      <c r="YV17" s="321"/>
      <c r="YW17" s="321"/>
      <c r="YX17" s="321"/>
      <c r="YY17" s="321"/>
      <c r="YZ17" s="321"/>
      <c r="ZA17" s="321"/>
      <c r="ZB17" s="321"/>
      <c r="ZC17" s="321"/>
      <c r="ZD17" s="321"/>
      <c r="ZE17" s="321"/>
      <c r="ZF17" s="321"/>
      <c r="ZG17" s="321"/>
      <c r="ZH17" s="321"/>
      <c r="ZI17" s="321"/>
      <c r="ZJ17" s="321"/>
      <c r="ZK17" s="321"/>
      <c r="ZL17" s="321"/>
      <c r="ZM17" s="321"/>
      <c r="ZN17" s="321"/>
      <c r="ZO17" s="321"/>
      <c r="ZP17" s="321"/>
      <c r="ZQ17" s="321"/>
      <c r="ZR17" s="321"/>
      <c r="ZS17" s="321"/>
      <c r="ZT17" s="321"/>
      <c r="ZU17" s="321"/>
      <c r="ZV17" s="321"/>
      <c r="ZW17" s="321"/>
      <c r="ZX17" s="321"/>
      <c r="ZY17" s="321"/>
      <c r="ZZ17" s="321"/>
      <c r="AAA17" s="321"/>
      <c r="AAB17" s="321"/>
      <c r="AAC17" s="321"/>
      <c r="AAD17" s="321"/>
      <c r="AAE17" s="321"/>
      <c r="AAF17" s="321"/>
      <c r="AAG17" s="321"/>
      <c r="AAH17" s="321"/>
      <c r="AAI17" s="321"/>
      <c r="AAJ17" s="321"/>
      <c r="AAK17" s="321"/>
      <c r="AAL17" s="321"/>
      <c r="AAM17" s="321"/>
      <c r="AAN17" s="321"/>
      <c r="AAO17" s="321"/>
      <c r="AAP17" s="321"/>
      <c r="AAQ17" s="321"/>
      <c r="AAR17" s="321"/>
      <c r="AAS17" s="321"/>
      <c r="AAT17" s="321"/>
      <c r="AAU17" s="321"/>
      <c r="AAV17" s="321"/>
      <c r="AAW17" s="321"/>
      <c r="AAX17" s="321"/>
      <c r="AAY17" s="321"/>
      <c r="AAZ17" s="321"/>
      <c r="ABA17" s="321"/>
      <c r="ABB17" s="321"/>
      <c r="ABC17" s="321"/>
      <c r="ABD17" s="321"/>
      <c r="ABE17" s="321"/>
      <c r="ABF17" s="321"/>
      <c r="ABG17" s="321"/>
      <c r="ABH17" s="321"/>
      <c r="ABI17" s="321"/>
      <c r="ABJ17" s="321"/>
      <c r="ABK17" s="321"/>
      <c r="ABL17" s="321"/>
      <c r="ABM17" s="321"/>
      <c r="ABN17" s="321"/>
      <c r="ABO17" s="321">
        <v>15</v>
      </c>
      <c r="ABP17" s="321" t="str">
        <f t="shared" si="50"/>
        <v>Croatia</v>
      </c>
      <c r="ABQ17" s="324">
        <f ca="1">IF(OFFSET('Player Game Board'!P24,0,ABQ1)&lt;&gt;"",OFFSET('Player Game Board'!P24,0,ABQ1),0)</f>
        <v>3</v>
      </c>
      <c r="ABR17" s="324">
        <f ca="1">IF(OFFSET('Player Game Board'!Q24,0,ABQ1)&lt;&gt;"",OFFSET('Player Game Board'!Q24,0,ABQ1),0)</f>
        <v>1</v>
      </c>
      <c r="ABS17" s="321" t="str">
        <f t="shared" si="51"/>
        <v>Albania</v>
      </c>
      <c r="ABT17" s="321" t="str">
        <f ca="1">IF(AND(OFFSET('Player Game Board'!P24,0,ABQ1)&lt;&gt;"",OFFSET('Player Game Board'!Q24,0,ABQ1)&lt;&gt;""),IF(ABQ17&gt;ABR17,"W",IF(ABQ17=ABR17,"D","L")),"")</f>
        <v>W</v>
      </c>
      <c r="ABU17" s="321" t="str">
        <f t="shared" ca="1" si="52"/>
        <v>L</v>
      </c>
      <c r="ABV17" s="321"/>
      <c r="ABW17" s="321"/>
      <c r="ABX17" s="326" t="s">
        <v>15</v>
      </c>
      <c r="ABY17" s="327" t="s">
        <v>3</v>
      </c>
      <c r="ABZ17" s="327" t="s">
        <v>13</v>
      </c>
      <c r="ACA17" s="327" t="s">
        <v>95</v>
      </c>
      <c r="ACB17" s="326" t="s">
        <v>13</v>
      </c>
      <c r="ACC17" s="326" t="s">
        <v>95</v>
      </c>
      <c r="ACD17" s="326" t="s">
        <v>15</v>
      </c>
      <c r="ACE17" s="326" t="s">
        <v>3</v>
      </c>
      <c r="ACF17" s="327"/>
      <c r="ACG17" s="328">
        <f t="shared" ref="ACG17" ca="1" si="5011">IFERROR(MATCH(ACG12,ABX17:ACA17,0),0)</f>
        <v>2</v>
      </c>
      <c r="ACH17" s="328">
        <f t="shared" ref="ACH17" ca="1" si="5012">IFERROR(MATCH(ACH12,ABX17:ACA17,0),0)</f>
        <v>4</v>
      </c>
      <c r="ACI17" s="328">
        <f t="shared" ref="ACI17" ca="1" si="5013">IFERROR(MATCH(ACI12,ABX17:ACA17,0),0)</f>
        <v>0</v>
      </c>
      <c r="ACJ17" s="328">
        <f t="shared" ref="ACJ17" ca="1" si="5014">IFERROR(MATCH(ACJ12,ABX17:ACA17,0),0)</f>
        <v>3</v>
      </c>
      <c r="ACK17" s="328">
        <f t="shared" ca="1" si="3756"/>
        <v>9</v>
      </c>
      <c r="ACL17" s="327"/>
      <c r="ACM17" s="327"/>
      <c r="ACN17" s="327"/>
      <c r="ACO17" s="321"/>
      <c r="ACP17" s="321"/>
      <c r="ACQ17" s="321"/>
      <c r="ACR17" s="321"/>
      <c r="ACS17" s="321"/>
      <c r="ACT17" s="321"/>
      <c r="ACU17" s="321"/>
      <c r="ACV17" s="321"/>
      <c r="ACW17" s="321"/>
      <c r="ACX17" s="321"/>
      <c r="ACY17" s="321"/>
      <c r="ACZ17" s="321"/>
      <c r="ADA17" s="321"/>
      <c r="ADB17" s="321"/>
      <c r="ADC17" s="321"/>
      <c r="ADD17" s="321"/>
      <c r="ADE17" s="321"/>
      <c r="ADF17" s="321"/>
      <c r="ADG17" s="321"/>
      <c r="ADH17" s="321"/>
      <c r="ADI17" s="321"/>
      <c r="ADJ17" s="321"/>
      <c r="ADK17" s="321"/>
      <c r="ADL17" s="321"/>
      <c r="ADM17" s="321"/>
      <c r="ADN17" s="321"/>
      <c r="ADO17" s="321"/>
      <c r="ADP17" s="321"/>
      <c r="ADQ17" s="321"/>
      <c r="ADR17" s="321"/>
      <c r="ADS17" s="321"/>
      <c r="ADT17" s="321"/>
      <c r="ADU17" s="321"/>
      <c r="ADV17" s="321"/>
      <c r="ADW17" s="321"/>
      <c r="ADX17" s="321"/>
      <c r="ADY17" s="321"/>
      <c r="ADZ17" s="321"/>
      <c r="AEA17" s="321"/>
      <c r="AEB17" s="321"/>
      <c r="AEC17" s="321"/>
      <c r="AED17" s="321"/>
      <c r="AEE17" s="321"/>
      <c r="AEF17" s="321"/>
      <c r="AEG17" s="321"/>
      <c r="AEH17" s="321"/>
      <c r="AEI17" s="321"/>
      <c r="AEJ17" s="321"/>
      <c r="AEK17" s="321"/>
      <c r="AEL17" s="321"/>
      <c r="AEM17" s="321"/>
      <c r="AEN17" s="321"/>
      <c r="AEO17" s="321"/>
      <c r="AEP17" s="321"/>
      <c r="AEQ17" s="321"/>
      <c r="AER17" s="321"/>
      <c r="AES17" s="321"/>
      <c r="AET17" s="321"/>
      <c r="AEU17" s="321"/>
      <c r="AEV17" s="321"/>
      <c r="AEW17" s="321"/>
      <c r="AEX17" s="321"/>
      <c r="AEY17" s="321"/>
      <c r="AEZ17" s="321"/>
      <c r="AFA17" s="321"/>
      <c r="AFB17" s="321"/>
      <c r="AFC17" s="321"/>
      <c r="AFD17" s="321"/>
      <c r="AFE17" s="321"/>
      <c r="AFF17" s="321"/>
      <c r="AFG17" s="321"/>
      <c r="AFH17" s="321"/>
      <c r="AFI17" s="321"/>
      <c r="AFJ17" s="321"/>
      <c r="AFK17" s="321"/>
      <c r="AFL17" s="321"/>
      <c r="AFM17" s="321"/>
      <c r="AFN17" s="321"/>
      <c r="AFO17" s="321"/>
      <c r="AFP17" s="321"/>
      <c r="AFQ17" s="321"/>
      <c r="AFR17" s="321"/>
      <c r="AFS17" s="321"/>
      <c r="AFT17" s="321"/>
      <c r="AFU17" s="321"/>
      <c r="AFV17" s="321"/>
      <c r="AFW17" s="321"/>
      <c r="AFX17" s="321"/>
      <c r="AFY17" s="321"/>
      <c r="AFZ17" s="321"/>
      <c r="AGA17" s="321"/>
      <c r="AGB17" s="321"/>
      <c r="AGC17" s="321"/>
      <c r="AGD17" s="321"/>
      <c r="AGE17" s="321"/>
      <c r="AGF17" s="321"/>
      <c r="AGG17" s="321"/>
      <c r="AGH17" s="321"/>
      <c r="AGI17" s="321"/>
      <c r="AGJ17" s="321"/>
      <c r="AGK17" s="321"/>
      <c r="AGL17" s="321"/>
      <c r="AGM17" s="321">
        <v>15</v>
      </c>
      <c r="AGN17" s="321" t="str">
        <f t="shared" si="66"/>
        <v>Croatia</v>
      </c>
      <c r="AGO17" s="324">
        <f ca="1">IF(OFFSET('Player Game Board'!P24,0,AGO1)&lt;&gt;"",OFFSET('Player Game Board'!P24,0,AGO1),0)</f>
        <v>4</v>
      </c>
      <c r="AGP17" s="324">
        <f ca="1">IF(OFFSET('Player Game Board'!Q24,0,AGO1)&lt;&gt;"",OFFSET('Player Game Board'!Q24,0,AGO1),0)</f>
        <v>0</v>
      </c>
      <c r="AGQ17" s="321" t="str">
        <f t="shared" si="67"/>
        <v>Albania</v>
      </c>
      <c r="AGR17" s="321" t="str">
        <f ca="1">IF(AND(OFFSET('Player Game Board'!P24,0,AGO1)&lt;&gt;"",OFFSET('Player Game Board'!Q24,0,AGO1)&lt;&gt;""),IF(AGO17&gt;AGP17,"W",IF(AGO17=AGP17,"D","L")),"")</f>
        <v>W</v>
      </c>
      <c r="AGS17" s="321" t="str">
        <f t="shared" ca="1" si="68"/>
        <v>L</v>
      </c>
      <c r="AGT17" s="321"/>
      <c r="AGU17" s="321"/>
      <c r="AGV17" s="326" t="s">
        <v>15</v>
      </c>
      <c r="AGW17" s="327" t="s">
        <v>3</v>
      </c>
      <c r="AGX17" s="327" t="s">
        <v>13</v>
      </c>
      <c r="AGY17" s="327" t="s">
        <v>95</v>
      </c>
      <c r="AGZ17" s="326" t="s">
        <v>13</v>
      </c>
      <c r="AHA17" s="326" t="s">
        <v>95</v>
      </c>
      <c r="AHB17" s="326" t="s">
        <v>15</v>
      </c>
      <c r="AHC17" s="326" t="s">
        <v>3</v>
      </c>
      <c r="AHD17" s="327"/>
      <c r="AHE17" s="328">
        <f t="shared" ref="AHE17" ca="1" si="5015">IFERROR(MATCH(AHE12,AGV17:AGY17,0),0)</f>
        <v>2</v>
      </c>
      <c r="AHF17" s="328">
        <f t="shared" ref="AHF17" ca="1" si="5016">IFERROR(MATCH(AHF12,AGV17:AGY17,0),0)</f>
        <v>0</v>
      </c>
      <c r="AHG17" s="328">
        <f t="shared" ref="AHG17" ca="1" si="5017">IFERROR(MATCH(AHG12,AGV17:AGY17,0),0)</f>
        <v>3</v>
      </c>
      <c r="AHH17" s="328">
        <f t="shared" ref="AHH17" ca="1" si="5018">IFERROR(MATCH(AHH12,AGV17:AGY17,0),0)</f>
        <v>4</v>
      </c>
      <c r="AHI17" s="328">
        <f t="shared" ca="1" si="3826"/>
        <v>9</v>
      </c>
      <c r="AHJ17" s="327"/>
      <c r="AHK17" s="327"/>
      <c r="AHL17" s="327"/>
      <c r="AHM17" s="321"/>
      <c r="AHN17" s="321"/>
      <c r="AHO17" s="321"/>
      <c r="AHP17" s="321"/>
      <c r="AHQ17" s="321"/>
      <c r="AHR17" s="321"/>
      <c r="AHS17" s="321"/>
      <c r="AHT17" s="321"/>
      <c r="AHU17" s="321"/>
      <c r="AHV17" s="321"/>
      <c r="AHW17" s="321"/>
      <c r="AHX17" s="321"/>
      <c r="AHY17" s="321"/>
      <c r="AHZ17" s="321"/>
      <c r="AIA17" s="321"/>
      <c r="AIB17" s="321"/>
      <c r="AIC17" s="321"/>
      <c r="AID17" s="321"/>
      <c r="AIE17" s="321"/>
      <c r="AIF17" s="321"/>
      <c r="AIG17" s="321"/>
      <c r="AIH17" s="321"/>
      <c r="AII17" s="321"/>
      <c r="AIJ17" s="321"/>
      <c r="AIK17" s="321"/>
      <c r="AIL17" s="321"/>
      <c r="AIM17" s="321"/>
      <c r="AIN17" s="321"/>
      <c r="AIO17" s="321"/>
      <c r="AIP17" s="321"/>
      <c r="AIQ17" s="321"/>
      <c r="AIR17" s="321"/>
      <c r="AIS17" s="321"/>
      <c r="AIT17" s="321"/>
      <c r="AIU17" s="321"/>
      <c r="AIV17" s="321"/>
      <c r="AIW17" s="321"/>
      <c r="AIX17" s="321"/>
      <c r="AIY17" s="321"/>
      <c r="AIZ17" s="321"/>
      <c r="AJA17" s="321"/>
      <c r="AJB17" s="321"/>
      <c r="AJC17" s="321"/>
      <c r="AJD17" s="321"/>
      <c r="AJE17" s="321"/>
      <c r="AJF17" s="321"/>
      <c r="AJG17" s="321"/>
      <c r="AJH17" s="321"/>
      <c r="AJI17" s="321"/>
      <c r="AJJ17" s="321"/>
      <c r="AJK17" s="321"/>
      <c r="AJL17" s="321"/>
      <c r="AJM17" s="321"/>
      <c r="AJN17" s="321"/>
      <c r="AJO17" s="321"/>
      <c r="AJP17" s="321"/>
      <c r="AJQ17" s="321"/>
      <c r="AJR17" s="321"/>
      <c r="AJS17" s="321"/>
      <c r="AJT17" s="321"/>
      <c r="AJU17" s="321"/>
      <c r="AJV17" s="321"/>
      <c r="AJW17" s="321"/>
      <c r="AJX17" s="321"/>
      <c r="AJY17" s="321"/>
      <c r="AJZ17" s="321"/>
      <c r="AKA17" s="321"/>
      <c r="AKB17" s="321"/>
      <c r="AKC17" s="321"/>
      <c r="AKD17" s="321"/>
      <c r="AKE17" s="321"/>
      <c r="AKF17" s="321"/>
      <c r="AKG17" s="321"/>
      <c r="AKH17" s="321"/>
      <c r="AKI17" s="321"/>
      <c r="AKJ17" s="321"/>
      <c r="AKK17" s="321"/>
      <c r="AKL17" s="321"/>
      <c r="AKM17" s="321"/>
      <c r="AKN17" s="321"/>
      <c r="AKO17" s="321"/>
      <c r="AKP17" s="321"/>
      <c r="AKQ17" s="321"/>
      <c r="AKR17" s="321"/>
      <c r="AKS17" s="321"/>
      <c r="AKT17" s="321"/>
      <c r="AKU17" s="321"/>
      <c r="AKV17" s="321"/>
      <c r="AKW17" s="321"/>
      <c r="AKX17" s="321"/>
      <c r="AKY17" s="321"/>
      <c r="AKZ17" s="321"/>
      <c r="ALA17" s="321"/>
      <c r="ALB17" s="321"/>
      <c r="ALC17" s="321"/>
      <c r="ALD17" s="321"/>
      <c r="ALE17" s="321"/>
      <c r="ALF17" s="321"/>
      <c r="ALG17" s="321"/>
      <c r="ALH17" s="321"/>
      <c r="ALI17" s="321"/>
      <c r="ALJ17" s="321"/>
      <c r="ALK17" s="321">
        <v>15</v>
      </c>
      <c r="ALL17" s="321" t="str">
        <f t="shared" si="82"/>
        <v>Croatia</v>
      </c>
      <c r="ALM17" s="324">
        <f ca="1">IF(OFFSET('Player Game Board'!P24,0,ALM1)&lt;&gt;"",OFFSET('Player Game Board'!P24,0,ALM1),0)</f>
        <v>2</v>
      </c>
      <c r="ALN17" s="324">
        <f ca="1">IF(OFFSET('Player Game Board'!Q24,0,ALM1)&lt;&gt;"",OFFSET('Player Game Board'!Q24,0,ALM1),0)</f>
        <v>1</v>
      </c>
      <c r="ALO17" s="321" t="str">
        <f t="shared" si="83"/>
        <v>Albania</v>
      </c>
      <c r="ALP17" s="321" t="str">
        <f ca="1">IF(AND(OFFSET('Player Game Board'!P24,0,ALM1)&lt;&gt;"",OFFSET('Player Game Board'!Q24,0,ALM1)&lt;&gt;""),IF(ALM17&gt;ALN17,"W",IF(ALM17=ALN17,"D","L")),"")</f>
        <v>W</v>
      </c>
      <c r="ALQ17" s="321" t="str">
        <f t="shared" ca="1" si="84"/>
        <v>L</v>
      </c>
      <c r="ALR17" s="321"/>
      <c r="ALS17" s="321"/>
      <c r="ALT17" s="326" t="s">
        <v>15</v>
      </c>
      <c r="ALU17" s="327" t="s">
        <v>3</v>
      </c>
      <c r="ALV17" s="327" t="s">
        <v>13</v>
      </c>
      <c r="ALW17" s="327" t="s">
        <v>95</v>
      </c>
      <c r="ALX17" s="326" t="s">
        <v>13</v>
      </c>
      <c r="ALY17" s="326" t="s">
        <v>95</v>
      </c>
      <c r="ALZ17" s="326" t="s">
        <v>15</v>
      </c>
      <c r="AMA17" s="326" t="s">
        <v>3</v>
      </c>
      <c r="AMB17" s="327"/>
      <c r="AMC17" s="328">
        <f t="shared" ref="AMC17" ca="1" si="5019">IFERROR(MATCH(AMC12,ALT17:ALW17,0),0)</f>
        <v>0</v>
      </c>
      <c r="AMD17" s="328">
        <f t="shared" ref="AMD17" ca="1" si="5020">IFERROR(MATCH(AMD12,ALT17:ALW17,0),0)</f>
        <v>2</v>
      </c>
      <c r="AME17" s="328">
        <f t="shared" ref="AME17" ca="1" si="5021">IFERROR(MATCH(AME12,ALT17:ALW17,0),0)</f>
        <v>3</v>
      </c>
      <c r="AMF17" s="328">
        <f t="shared" ref="AMF17" ca="1" si="5022">IFERROR(MATCH(AMF12,ALT17:ALW17,0),0)</f>
        <v>0</v>
      </c>
      <c r="AMG17" s="328">
        <f t="shared" ca="1" si="3896"/>
        <v>5</v>
      </c>
      <c r="AMH17" s="327"/>
      <c r="AMI17" s="327"/>
      <c r="AMJ17" s="327"/>
      <c r="AMK17" s="321"/>
      <c r="AML17" s="321"/>
      <c r="AMM17" s="321"/>
      <c r="AMN17" s="321"/>
      <c r="AMO17" s="321"/>
      <c r="AMP17" s="321"/>
      <c r="AMQ17" s="321"/>
      <c r="AMR17" s="321"/>
      <c r="AMS17" s="321"/>
      <c r="AMT17" s="321"/>
      <c r="AMU17" s="321"/>
      <c r="AMV17" s="321"/>
      <c r="AMW17" s="321"/>
      <c r="AMX17" s="321"/>
      <c r="AMY17" s="321"/>
      <c r="AMZ17" s="321"/>
      <c r="ANA17" s="321"/>
      <c r="ANB17" s="321"/>
      <c r="ANC17" s="321"/>
      <c r="AND17" s="321"/>
      <c r="ANE17" s="321"/>
      <c r="ANF17" s="321"/>
      <c r="ANG17" s="321"/>
      <c r="ANH17" s="321"/>
      <c r="ANI17" s="321"/>
      <c r="ANJ17" s="321"/>
      <c r="ANK17" s="321"/>
      <c r="ANL17" s="321"/>
      <c r="ANM17" s="321"/>
      <c r="ANN17" s="321"/>
      <c r="ANO17" s="321"/>
      <c r="ANP17" s="321"/>
      <c r="ANQ17" s="321"/>
      <c r="ANR17" s="321"/>
      <c r="ANS17" s="321"/>
      <c r="ANT17" s="321"/>
      <c r="ANU17" s="321"/>
      <c r="ANV17" s="321"/>
      <c r="ANW17" s="321"/>
      <c r="ANX17" s="321"/>
      <c r="ANY17" s="321"/>
      <c r="ANZ17" s="321"/>
      <c r="AOA17" s="321"/>
      <c r="AOB17" s="321"/>
      <c r="AOC17" s="321"/>
      <c r="AOD17" s="321"/>
      <c r="AOE17" s="321"/>
      <c r="AOF17" s="321"/>
      <c r="AOG17" s="321"/>
      <c r="AOH17" s="321"/>
      <c r="AOI17" s="321"/>
      <c r="AOJ17" s="321"/>
      <c r="AOK17" s="321"/>
      <c r="AOL17" s="321"/>
      <c r="AOM17" s="321"/>
      <c r="AON17" s="321"/>
      <c r="AOO17" s="321"/>
      <c r="AOP17" s="321"/>
      <c r="AOQ17" s="321"/>
      <c r="AOR17" s="321"/>
      <c r="AOS17" s="321"/>
      <c r="AOT17" s="321"/>
      <c r="AOU17" s="321"/>
      <c r="AOV17" s="321"/>
      <c r="AOW17" s="321"/>
      <c r="AOX17" s="321"/>
      <c r="AOY17" s="321"/>
      <c r="AOZ17" s="321"/>
      <c r="APA17" s="321"/>
      <c r="APB17" s="321"/>
      <c r="APC17" s="321"/>
      <c r="APD17" s="321"/>
      <c r="APE17" s="321"/>
      <c r="APF17" s="321"/>
      <c r="APG17" s="321"/>
      <c r="APH17" s="321"/>
      <c r="API17" s="321"/>
      <c r="APJ17" s="321"/>
      <c r="APK17" s="321"/>
      <c r="APL17" s="321"/>
      <c r="APM17" s="321"/>
      <c r="APN17" s="321"/>
      <c r="APO17" s="321"/>
      <c r="APP17" s="321"/>
      <c r="APQ17" s="321"/>
      <c r="APR17" s="321"/>
      <c r="APS17" s="321"/>
      <c r="APT17" s="321"/>
      <c r="APU17" s="321"/>
      <c r="APV17" s="321"/>
      <c r="APW17" s="321"/>
      <c r="APX17" s="321"/>
      <c r="APY17" s="321"/>
      <c r="APZ17" s="321"/>
      <c r="AQA17" s="321"/>
      <c r="AQB17" s="321"/>
      <c r="AQC17" s="321"/>
      <c r="AQD17" s="321"/>
      <c r="AQE17" s="321"/>
      <c r="AQF17" s="321"/>
      <c r="AQG17" s="321"/>
      <c r="AQH17" s="321"/>
      <c r="AQI17" s="321">
        <v>15</v>
      </c>
      <c r="AQJ17" s="321" t="str">
        <f t="shared" si="98"/>
        <v>Croatia</v>
      </c>
      <c r="AQK17" s="324">
        <f ca="1">IF(OFFSET('Player Game Board'!P24,0,AQK1)&lt;&gt;"",OFFSET('Player Game Board'!P24,0,AQK1),0)</f>
        <v>1</v>
      </c>
      <c r="AQL17" s="324">
        <f ca="1">IF(OFFSET('Player Game Board'!Q24,0,AQK1)&lt;&gt;"",OFFSET('Player Game Board'!Q24,0,AQK1),0)</f>
        <v>0</v>
      </c>
      <c r="AQM17" s="321" t="str">
        <f t="shared" si="99"/>
        <v>Albania</v>
      </c>
      <c r="AQN17" s="321" t="str">
        <f ca="1">IF(AND(OFFSET('Player Game Board'!P24,0,AQK1)&lt;&gt;"",OFFSET('Player Game Board'!Q24,0,AQK1)&lt;&gt;""),IF(AQK17&gt;AQL17,"W",IF(AQK17=AQL17,"D","L")),"")</f>
        <v>W</v>
      </c>
      <c r="AQO17" s="321" t="str">
        <f t="shared" ca="1" si="100"/>
        <v>L</v>
      </c>
      <c r="AQP17" s="321"/>
      <c r="AQQ17" s="321"/>
      <c r="AQR17" s="326" t="s">
        <v>15</v>
      </c>
      <c r="AQS17" s="327" t="s">
        <v>3</v>
      </c>
      <c r="AQT17" s="327" t="s">
        <v>13</v>
      </c>
      <c r="AQU17" s="327" t="s">
        <v>95</v>
      </c>
      <c r="AQV17" s="326" t="s">
        <v>13</v>
      </c>
      <c r="AQW17" s="326" t="s">
        <v>95</v>
      </c>
      <c r="AQX17" s="326" t="s">
        <v>15</v>
      </c>
      <c r="AQY17" s="326" t="s">
        <v>3</v>
      </c>
      <c r="AQZ17" s="327"/>
      <c r="ARA17" s="328">
        <f t="shared" ref="ARA17" ca="1" si="5023">IFERROR(MATCH(ARA12,AQR17:AQU17,0),0)</f>
        <v>2</v>
      </c>
      <c r="ARB17" s="328">
        <f t="shared" ref="ARB17" ca="1" si="5024">IFERROR(MATCH(ARB12,AQR17:AQU17,0),0)</f>
        <v>1</v>
      </c>
      <c r="ARC17" s="328">
        <f t="shared" ref="ARC17" ca="1" si="5025">IFERROR(MATCH(ARC12,AQR17:AQU17,0),0)</f>
        <v>4</v>
      </c>
      <c r="ARD17" s="328">
        <f t="shared" ref="ARD17" ca="1" si="5026">IFERROR(MATCH(ARD12,AQR17:AQU17,0),0)</f>
        <v>0</v>
      </c>
      <c r="ARE17" s="328">
        <f t="shared" ca="1" si="3966"/>
        <v>7</v>
      </c>
      <c r="ARF17" s="327"/>
      <c r="ARG17" s="327"/>
      <c r="ARH17" s="327"/>
      <c r="ARI17" s="321"/>
      <c r="ARJ17" s="321"/>
      <c r="ARK17" s="321"/>
      <c r="ARL17" s="321"/>
      <c r="ARM17" s="321"/>
      <c r="ARN17" s="321"/>
      <c r="ARO17" s="321"/>
      <c r="ARP17" s="321"/>
      <c r="ARQ17" s="321"/>
      <c r="ARR17" s="321"/>
      <c r="ARS17" s="321"/>
      <c r="ART17" s="321"/>
      <c r="ARU17" s="321"/>
      <c r="ARV17" s="321"/>
      <c r="ARW17" s="321"/>
      <c r="ARX17" s="321"/>
      <c r="ARY17" s="321"/>
      <c r="ARZ17" s="321"/>
      <c r="ASA17" s="321"/>
      <c r="ASB17" s="321"/>
      <c r="ASC17" s="321"/>
      <c r="ASD17" s="321"/>
      <c r="ASE17" s="321"/>
      <c r="ASF17" s="321"/>
      <c r="ASG17" s="321"/>
      <c r="ASH17" s="321"/>
      <c r="ASI17" s="321"/>
      <c r="ASJ17" s="321"/>
      <c r="ASK17" s="321"/>
      <c r="ASL17" s="321"/>
      <c r="ASM17" s="321"/>
      <c r="ASN17" s="321"/>
      <c r="ASO17" s="321"/>
      <c r="ASP17" s="321"/>
      <c r="ASQ17" s="321"/>
      <c r="ASR17" s="321"/>
      <c r="ASS17" s="321"/>
      <c r="AST17" s="321"/>
      <c r="ASU17" s="321"/>
      <c r="ASV17" s="321"/>
      <c r="ASW17" s="321"/>
      <c r="ASX17" s="321"/>
      <c r="ASY17" s="321"/>
      <c r="ASZ17" s="321"/>
      <c r="ATA17" s="321"/>
      <c r="ATB17" s="321"/>
      <c r="ATC17" s="321"/>
      <c r="ATD17" s="321"/>
      <c r="ATE17" s="321"/>
      <c r="ATF17" s="321"/>
      <c r="ATG17" s="321"/>
      <c r="ATH17" s="321"/>
      <c r="ATI17" s="321"/>
      <c r="ATJ17" s="321"/>
      <c r="ATK17" s="321"/>
      <c r="ATL17" s="321"/>
      <c r="ATM17" s="321"/>
      <c r="ATN17" s="321"/>
      <c r="ATO17" s="321"/>
      <c r="ATP17" s="321"/>
      <c r="ATQ17" s="321"/>
      <c r="ATR17" s="321"/>
      <c r="ATS17" s="321"/>
      <c r="ATT17" s="321"/>
      <c r="ATU17" s="321"/>
      <c r="ATV17" s="321"/>
      <c r="ATW17" s="321"/>
      <c r="ATX17" s="321"/>
      <c r="ATY17" s="321"/>
      <c r="ATZ17" s="321"/>
      <c r="AUA17" s="321"/>
      <c r="AUB17" s="321"/>
      <c r="AUC17" s="321"/>
      <c r="AUD17" s="321"/>
      <c r="AUE17" s="321"/>
      <c r="AUF17" s="321"/>
      <c r="AUG17" s="321"/>
      <c r="AUH17" s="321"/>
      <c r="AUI17" s="321"/>
      <c r="AUJ17" s="321"/>
      <c r="AUK17" s="321"/>
      <c r="AUL17" s="321"/>
      <c r="AUM17" s="321"/>
      <c r="AUN17" s="321"/>
      <c r="AUO17" s="321"/>
      <c r="AUP17" s="321"/>
      <c r="AUQ17" s="321"/>
      <c r="AUR17" s="321"/>
      <c r="AUS17" s="321"/>
      <c r="AUT17" s="321"/>
      <c r="AUU17" s="321"/>
      <c r="AUV17" s="321"/>
      <c r="AUW17" s="321"/>
      <c r="AUX17" s="321"/>
      <c r="AUY17" s="321"/>
      <c r="AUZ17" s="321"/>
      <c r="AVA17" s="321"/>
      <c r="AVB17" s="321"/>
      <c r="AVC17" s="321"/>
      <c r="AVD17" s="321"/>
      <c r="AVE17" s="321"/>
      <c r="AVF17" s="321"/>
      <c r="AVG17" s="321">
        <v>15</v>
      </c>
      <c r="AVH17" s="321" t="str">
        <f t="shared" si="114"/>
        <v>Croatia</v>
      </c>
      <c r="AVI17" s="324">
        <f ca="1">IF(OFFSET('Player Game Board'!P24,0,AVI1)&lt;&gt;"",OFFSET('Player Game Board'!P24,0,AVI1),0)</f>
        <v>4</v>
      </c>
      <c r="AVJ17" s="324">
        <f ca="1">IF(OFFSET('Player Game Board'!Q24,0,AVI1)&lt;&gt;"",OFFSET('Player Game Board'!Q24,0,AVI1),0)</f>
        <v>0</v>
      </c>
      <c r="AVK17" s="321" t="str">
        <f t="shared" si="115"/>
        <v>Albania</v>
      </c>
      <c r="AVL17" s="321" t="str">
        <f ca="1">IF(AND(OFFSET('Player Game Board'!P24,0,AVI1)&lt;&gt;"",OFFSET('Player Game Board'!Q24,0,AVI1)&lt;&gt;""),IF(AVI17&gt;AVJ17,"W",IF(AVI17=AVJ17,"D","L")),"")</f>
        <v>W</v>
      </c>
      <c r="AVM17" s="321" t="str">
        <f t="shared" ca="1" si="116"/>
        <v>L</v>
      </c>
      <c r="AVN17" s="321"/>
      <c r="AVO17" s="321"/>
      <c r="AVP17" s="326" t="s">
        <v>15</v>
      </c>
      <c r="AVQ17" s="327" t="s">
        <v>3</v>
      </c>
      <c r="AVR17" s="327" t="s">
        <v>13</v>
      </c>
      <c r="AVS17" s="327" t="s">
        <v>95</v>
      </c>
      <c r="AVT17" s="326" t="s">
        <v>13</v>
      </c>
      <c r="AVU17" s="326" t="s">
        <v>95</v>
      </c>
      <c r="AVV17" s="326" t="s">
        <v>15</v>
      </c>
      <c r="AVW17" s="326" t="s">
        <v>3</v>
      </c>
      <c r="AVX17" s="327"/>
      <c r="AVY17" s="328">
        <f t="shared" ref="AVY17" ca="1" si="5027">IFERROR(MATCH(AVY12,AVP17:AVS17,0),0)</f>
        <v>2</v>
      </c>
      <c r="AVZ17" s="328">
        <f t="shared" ref="AVZ17" ca="1" si="5028">IFERROR(MATCH(AVZ12,AVP17:AVS17,0),0)</f>
        <v>0</v>
      </c>
      <c r="AWA17" s="328">
        <f t="shared" ref="AWA17" ca="1" si="5029">IFERROR(MATCH(AWA12,AVP17:AVS17,0),0)</f>
        <v>1</v>
      </c>
      <c r="AWB17" s="328">
        <f t="shared" ref="AWB17" ca="1" si="5030">IFERROR(MATCH(AWB12,AVP17:AVS17,0),0)</f>
        <v>0</v>
      </c>
      <c r="AWC17" s="328">
        <f t="shared" ca="1" si="4036"/>
        <v>3</v>
      </c>
      <c r="AWD17" s="327"/>
      <c r="AWE17" s="327"/>
      <c r="AWF17" s="327"/>
      <c r="AWG17" s="321"/>
      <c r="AWH17" s="321"/>
      <c r="AWI17" s="321"/>
      <c r="AWJ17" s="321"/>
      <c r="AWK17" s="321"/>
      <c r="AWL17" s="321"/>
      <c r="AWM17" s="321"/>
      <c r="AWN17" s="321"/>
      <c r="AWO17" s="321"/>
      <c r="AWP17" s="321"/>
      <c r="AWQ17" s="321"/>
      <c r="AWR17" s="321"/>
      <c r="AWS17" s="321"/>
      <c r="AWT17" s="321"/>
      <c r="AWU17" s="321"/>
      <c r="AWV17" s="321"/>
      <c r="AWW17" s="321"/>
      <c r="AWX17" s="321"/>
      <c r="AWY17" s="321"/>
      <c r="AWZ17" s="321"/>
      <c r="AXA17" s="321"/>
      <c r="AXB17" s="321"/>
      <c r="AXC17" s="321"/>
      <c r="AXD17" s="321"/>
      <c r="AXE17" s="321"/>
      <c r="AXF17" s="321"/>
      <c r="AXG17" s="321"/>
      <c r="AXH17" s="321"/>
      <c r="AXI17" s="321"/>
      <c r="AXJ17" s="321"/>
      <c r="AXK17" s="321"/>
      <c r="AXL17" s="321"/>
      <c r="AXM17" s="321"/>
      <c r="AXN17" s="321"/>
      <c r="AXO17" s="321"/>
      <c r="AXP17" s="321"/>
      <c r="AXQ17" s="321"/>
      <c r="AXR17" s="321"/>
      <c r="AXS17" s="321"/>
      <c r="AXT17" s="321"/>
      <c r="AXU17" s="321"/>
      <c r="AXV17" s="321"/>
      <c r="AXW17" s="321"/>
      <c r="AXX17" s="321"/>
      <c r="AXY17" s="321"/>
      <c r="AXZ17" s="321"/>
      <c r="AYA17" s="321"/>
      <c r="AYB17" s="321"/>
      <c r="AYC17" s="321"/>
      <c r="AYD17" s="321"/>
      <c r="AYE17" s="321"/>
      <c r="AYF17" s="321"/>
      <c r="AYG17" s="321"/>
      <c r="AYH17" s="321"/>
      <c r="AYI17" s="321"/>
      <c r="AYJ17" s="321"/>
      <c r="AYK17" s="321"/>
      <c r="AYL17" s="321"/>
      <c r="AYM17" s="321"/>
      <c r="AYN17" s="321"/>
      <c r="AYO17" s="321"/>
      <c r="AYP17" s="321"/>
      <c r="AYQ17" s="321"/>
      <c r="AYR17" s="321"/>
      <c r="AYS17" s="321"/>
      <c r="AYT17" s="321"/>
      <c r="AYU17" s="321"/>
      <c r="AYV17" s="321"/>
      <c r="AYW17" s="321"/>
      <c r="AYX17" s="321"/>
      <c r="AYY17" s="321"/>
      <c r="AYZ17" s="321"/>
      <c r="AZA17" s="321"/>
      <c r="AZB17" s="321"/>
      <c r="AZC17" s="321"/>
      <c r="AZD17" s="321"/>
      <c r="AZE17" s="321"/>
      <c r="AZF17" s="321"/>
      <c r="AZG17" s="321"/>
      <c r="AZH17" s="321"/>
      <c r="AZI17" s="321"/>
      <c r="AZJ17" s="321"/>
      <c r="AZK17" s="321"/>
      <c r="AZL17" s="321"/>
      <c r="AZM17" s="321"/>
      <c r="AZN17" s="321"/>
      <c r="AZO17" s="321"/>
      <c r="AZP17" s="321"/>
      <c r="AZQ17" s="321"/>
      <c r="AZR17" s="321"/>
      <c r="AZS17" s="321"/>
      <c r="AZT17" s="321"/>
      <c r="AZU17" s="321"/>
      <c r="AZV17" s="321"/>
      <c r="AZW17" s="321"/>
      <c r="AZX17" s="321"/>
      <c r="AZY17" s="321"/>
      <c r="AZZ17" s="321"/>
      <c r="BAA17" s="321"/>
      <c r="BAB17" s="321"/>
      <c r="BAC17" s="321"/>
      <c r="BAD17" s="321"/>
      <c r="BAE17" s="321">
        <v>15</v>
      </c>
      <c r="BAF17" s="321" t="str">
        <f t="shared" si="130"/>
        <v>Croatia</v>
      </c>
      <c r="BAG17" s="324">
        <f ca="1">IF(OFFSET('Player Game Board'!P24,0,BAG1)&lt;&gt;"",OFFSET('Player Game Board'!P24,0,BAG1),0)</f>
        <v>3</v>
      </c>
      <c r="BAH17" s="324">
        <f ca="1">IF(OFFSET('Player Game Board'!Q24,0,BAG1)&lt;&gt;"",OFFSET('Player Game Board'!Q24,0,BAG1),0)</f>
        <v>1</v>
      </c>
      <c r="BAI17" s="321" t="str">
        <f t="shared" si="131"/>
        <v>Albania</v>
      </c>
      <c r="BAJ17" s="321" t="str">
        <f ca="1">IF(AND(OFFSET('Player Game Board'!P24,0,BAG1)&lt;&gt;"",OFFSET('Player Game Board'!Q24,0,BAG1)&lt;&gt;""),IF(BAG17&gt;BAH17,"W",IF(BAG17=BAH17,"D","L")),"")</f>
        <v>W</v>
      </c>
      <c r="BAK17" s="321" t="str">
        <f t="shared" ca="1" si="132"/>
        <v>L</v>
      </c>
      <c r="BAL17" s="321"/>
      <c r="BAM17" s="321"/>
      <c r="BAN17" s="326" t="s">
        <v>15</v>
      </c>
      <c r="BAO17" s="327" t="s">
        <v>3</v>
      </c>
      <c r="BAP17" s="327" t="s">
        <v>13</v>
      </c>
      <c r="BAQ17" s="327" t="s">
        <v>95</v>
      </c>
      <c r="BAR17" s="326" t="s">
        <v>13</v>
      </c>
      <c r="BAS17" s="326" t="s">
        <v>95</v>
      </c>
      <c r="BAT17" s="326" t="s">
        <v>15</v>
      </c>
      <c r="BAU17" s="326" t="s">
        <v>3</v>
      </c>
      <c r="BAV17" s="327"/>
      <c r="BAW17" s="328">
        <f t="shared" ref="BAW17" ca="1" si="5031">IFERROR(MATCH(BAW12,BAN17:BAQ17,0),0)</f>
        <v>1</v>
      </c>
      <c r="BAX17" s="328">
        <f t="shared" ref="BAX17" ca="1" si="5032">IFERROR(MATCH(BAX12,BAN17:BAQ17,0),0)</f>
        <v>2</v>
      </c>
      <c r="BAY17" s="328">
        <f t="shared" ref="BAY17" ca="1" si="5033">IFERROR(MATCH(BAY12,BAN17:BAQ17,0),0)</f>
        <v>0</v>
      </c>
      <c r="BAZ17" s="328">
        <f t="shared" ref="BAZ17" ca="1" si="5034">IFERROR(MATCH(BAZ12,BAN17:BAQ17,0),0)</f>
        <v>4</v>
      </c>
      <c r="BBA17" s="328">
        <f t="shared" ca="1" si="4106"/>
        <v>7</v>
      </c>
      <c r="BBB17" s="327"/>
      <c r="BBC17" s="327"/>
      <c r="BBD17" s="327"/>
      <c r="BBE17" s="321"/>
      <c r="BBF17" s="321"/>
      <c r="BBG17" s="321"/>
      <c r="BBH17" s="321"/>
      <c r="BBI17" s="321"/>
      <c r="BBJ17" s="321"/>
      <c r="BBK17" s="321"/>
      <c r="BBL17" s="321"/>
      <c r="BBM17" s="321"/>
      <c r="BBN17" s="321"/>
      <c r="BBO17" s="321"/>
      <c r="BBP17" s="321"/>
      <c r="BBQ17" s="321"/>
      <c r="BBR17" s="321"/>
      <c r="BBS17" s="321"/>
      <c r="BBT17" s="321"/>
      <c r="BBU17" s="321"/>
      <c r="BBV17" s="321"/>
      <c r="BBW17" s="321"/>
      <c r="BBX17" s="321"/>
      <c r="BBY17" s="321"/>
      <c r="BBZ17" s="321"/>
      <c r="BCA17" s="321"/>
      <c r="BCB17" s="321"/>
      <c r="BCC17" s="321"/>
      <c r="BCD17" s="321"/>
      <c r="BCE17" s="321"/>
      <c r="BCF17" s="321"/>
      <c r="BCG17" s="321"/>
      <c r="BCH17" s="321"/>
      <c r="BCI17" s="321"/>
      <c r="BCJ17" s="321"/>
      <c r="BCK17" s="321"/>
      <c r="BCL17" s="321"/>
      <c r="BCM17" s="321"/>
      <c r="BCN17" s="321"/>
      <c r="BCO17" s="321"/>
      <c r="BCP17" s="321"/>
      <c r="BCQ17" s="321"/>
      <c r="BCR17" s="321"/>
      <c r="BCS17" s="321"/>
      <c r="BCT17" s="321"/>
      <c r="BCU17" s="321"/>
      <c r="BCV17" s="321"/>
      <c r="BCW17" s="321"/>
      <c r="BCX17" s="321"/>
      <c r="BCY17" s="321"/>
      <c r="BCZ17" s="321"/>
      <c r="BDA17" s="321"/>
      <c r="BDB17" s="321"/>
      <c r="BDC17" s="321"/>
      <c r="BDD17" s="321"/>
      <c r="BDE17" s="321"/>
      <c r="BDF17" s="321"/>
      <c r="BDG17" s="321"/>
      <c r="BDH17" s="321"/>
      <c r="BDI17" s="321"/>
      <c r="BDJ17" s="321"/>
      <c r="BDK17" s="321"/>
      <c r="BDL17" s="321"/>
      <c r="BDM17" s="321"/>
      <c r="BDN17" s="321"/>
      <c r="BDO17" s="321"/>
      <c r="BDP17" s="321"/>
      <c r="BDQ17" s="321"/>
      <c r="BDR17" s="321"/>
      <c r="BDS17" s="321"/>
      <c r="BDT17" s="321"/>
      <c r="BDU17" s="321"/>
      <c r="BDV17" s="321"/>
      <c r="BDW17" s="321"/>
      <c r="BDX17" s="321"/>
      <c r="BDY17" s="321"/>
      <c r="BDZ17" s="321"/>
      <c r="BEA17" s="321"/>
      <c r="BEB17" s="321"/>
      <c r="BEC17" s="321"/>
      <c r="BED17" s="321"/>
      <c r="BEE17" s="321"/>
      <c r="BEF17" s="321"/>
      <c r="BEG17" s="321"/>
      <c r="BEH17" s="321"/>
      <c r="BEI17" s="321"/>
      <c r="BEJ17" s="321"/>
      <c r="BEK17" s="321"/>
      <c r="BEL17" s="321"/>
      <c r="BEM17" s="321"/>
      <c r="BEN17" s="321"/>
      <c r="BEO17" s="321"/>
      <c r="BEP17" s="321"/>
      <c r="BEQ17" s="321"/>
      <c r="BER17" s="321"/>
      <c r="BES17" s="321"/>
      <c r="BET17" s="321"/>
      <c r="BEU17" s="321"/>
      <c r="BEV17" s="321"/>
      <c r="BEW17" s="321"/>
      <c r="BEX17" s="321"/>
      <c r="BEY17" s="321"/>
      <c r="BEZ17" s="321"/>
      <c r="BFA17" s="321"/>
      <c r="BFB17" s="321"/>
      <c r="BFC17" s="321">
        <v>15</v>
      </c>
      <c r="BFD17" s="321" t="str">
        <f t="shared" si="146"/>
        <v>Croatia</v>
      </c>
      <c r="BFE17" s="324">
        <f ca="1">IF(OFFSET('Player Game Board'!P24,0,BFE1)&lt;&gt;"",OFFSET('Player Game Board'!P24,0,BFE1),0)</f>
        <v>0</v>
      </c>
      <c r="BFF17" s="324">
        <f ca="1">IF(OFFSET('Player Game Board'!Q24,0,BFE1)&lt;&gt;"",OFFSET('Player Game Board'!Q24,0,BFE1),0)</f>
        <v>0</v>
      </c>
      <c r="BFG17" s="321" t="str">
        <f t="shared" si="147"/>
        <v>Albania</v>
      </c>
      <c r="BFH17" s="321" t="str">
        <f ca="1">IF(AND(OFFSET('Player Game Board'!P24,0,BFE1)&lt;&gt;"",OFFSET('Player Game Board'!Q24,0,BFE1)&lt;&gt;""),IF(BFE17&gt;BFF17,"W",IF(BFE17=BFF17,"D","L")),"")</f>
        <v/>
      </c>
      <c r="BFI17" s="321" t="str">
        <f t="shared" ca="1" si="148"/>
        <v/>
      </c>
      <c r="BFJ17" s="321"/>
      <c r="BFK17" s="321"/>
      <c r="BFL17" s="326" t="s">
        <v>15</v>
      </c>
      <c r="BFM17" s="327" t="s">
        <v>3</v>
      </c>
      <c r="BFN17" s="327" t="s">
        <v>13</v>
      </c>
      <c r="BFO17" s="327" t="s">
        <v>95</v>
      </c>
      <c r="BFP17" s="326" t="s">
        <v>13</v>
      </c>
      <c r="BFQ17" s="326" t="s">
        <v>95</v>
      </c>
      <c r="BFR17" s="326" t="s">
        <v>15</v>
      </c>
      <c r="BFS17" s="326" t="s">
        <v>3</v>
      </c>
      <c r="BFT17" s="327"/>
      <c r="BFU17" s="328">
        <f t="shared" ref="BFU17" ca="1" si="5035">IFERROR(MATCH(BFU12,BFL17:BFO17,0),0)</f>
        <v>1</v>
      </c>
      <c r="BFV17" s="328">
        <f t="shared" ref="BFV17" ca="1" si="5036">IFERROR(MATCH(BFV12,BFL17:BFO17,0),0)</f>
        <v>3</v>
      </c>
      <c r="BFW17" s="328">
        <f t="shared" ref="BFW17" ca="1" si="5037">IFERROR(MATCH(BFW12,BFL17:BFO17,0),0)</f>
        <v>2</v>
      </c>
      <c r="BFX17" s="328">
        <f t="shared" ref="BFX17" ca="1" si="5038">IFERROR(MATCH(BFX12,BFL17:BFO17,0),0)</f>
        <v>0</v>
      </c>
      <c r="BFY17" s="328">
        <f t="shared" ca="1" si="4176"/>
        <v>6</v>
      </c>
      <c r="BFZ17" s="327"/>
      <c r="BGA17" s="327"/>
      <c r="BGB17" s="327"/>
    </row>
    <row r="18" spans="1:1536" ht="13.8" x14ac:dyDescent="0.3">
      <c r="A18" s="321">
        <f>VLOOKUP(B18,CW18:CX22,2,FALSE)</f>
        <v>4</v>
      </c>
      <c r="B18" s="321" t="str">
        <f>'Language Table'!C21</f>
        <v>Serbia</v>
      </c>
      <c r="C18" s="321">
        <f>SUMPRODUCT((CZ3:CZ42=B18)*(DD3:DD42="W"))+SUMPRODUCT((DC3:DC42=B18)*(DE3:DE42="W"))</f>
        <v>0</v>
      </c>
      <c r="D18" s="321">
        <f>SUMPRODUCT((CZ3:CZ42=B18)*(DD3:DD42="D"))+SUMPRODUCT((DC3:DC42=B18)*(DE3:DE42="D"))</f>
        <v>2</v>
      </c>
      <c r="E18" s="321">
        <f>SUMPRODUCT((CZ3:CZ42=B18)*(DD3:DD42="L"))+SUMPRODUCT((DC3:DC42=B18)*(DE3:DE42="L"))</f>
        <v>1</v>
      </c>
      <c r="F18" s="321">
        <f>SUMIF(CZ3:CZ60,B18,DA3:DA60)+SUMIF(DC3:DC60,B18,DB3:DB60)</f>
        <v>1</v>
      </c>
      <c r="G18" s="321">
        <f>SUMIF(DC3:DC60,B18,DA3:DA60)+SUMIF(CZ3:CZ60,B18,DB3:DB60)</f>
        <v>2</v>
      </c>
      <c r="H18" s="321">
        <f t="shared" ref="H18:H21" si="5039">F18-G18+1000</f>
        <v>999</v>
      </c>
      <c r="I18" s="321">
        <f t="shared" ref="I18:I21" si="5040">C18*3+D18*1</f>
        <v>2</v>
      </c>
      <c r="J18" s="321">
        <v>35</v>
      </c>
      <c r="K18" s="321">
        <f>IF(COUNTIF(I18:I22,4)&lt;&gt;4,RANK(I18,I18:I22),I58)</f>
        <v>4</v>
      </c>
      <c r="L18" s="321"/>
      <c r="M18" s="321">
        <f>SUMPRODUCT((K18:K21=K18)*(J18:J21&lt;J18))+K18</f>
        <v>4</v>
      </c>
      <c r="N18" s="321" t="str">
        <f>INDEX(B18:B22,MATCH(1,M18:M22,0),0)</f>
        <v>England</v>
      </c>
      <c r="O18" s="321">
        <f>INDEX(K18:K22,MATCH(N18,B18:B22,0),0)</f>
        <v>1</v>
      </c>
      <c r="P18" s="321" t="str">
        <f>IF(O19=1,N18,"")</f>
        <v/>
      </c>
      <c r="Q18" s="321" t="str">
        <f>IF(O20=2,N19,"")</f>
        <v>Slovenia</v>
      </c>
      <c r="R18" s="321" t="str">
        <f>IF(O21=3,N20,"")</f>
        <v/>
      </c>
      <c r="S18" s="321" t="str">
        <f>IF(O22=4,N21,"")</f>
        <v/>
      </c>
      <c r="T18" s="321"/>
      <c r="U18" s="321" t="str">
        <f>IF(P18&lt;&gt;"",P18,"")</f>
        <v/>
      </c>
      <c r="V18" s="321">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21">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21">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21">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21">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21">
        <f>Y18-Z18+1000</f>
        <v>1000</v>
      </c>
      <c r="AB18" s="321" t="str">
        <f t="shared" ref="AB18:AB21" si="5041">IF(U18&lt;&gt;"",V18*3+W18*1,"")</f>
        <v/>
      </c>
      <c r="AC18" s="321" t="str">
        <f>IF(U18&lt;&gt;"",VLOOKUP(U18,B4:H40,7,FALSE),"")</f>
        <v/>
      </c>
      <c r="AD18" s="321" t="str">
        <f>IF(U18&lt;&gt;"",VLOOKUP(U18,B4:H40,5,FALSE),"")</f>
        <v/>
      </c>
      <c r="AE18" s="321" t="str">
        <f>IF(U18&lt;&gt;"",VLOOKUP(U18,B4:J40,9,FALSE),"")</f>
        <v/>
      </c>
      <c r="AF18" s="321" t="str">
        <f t="shared" ref="AF18:AF21" si="5042">AB18</f>
        <v/>
      </c>
      <c r="AG18" s="321" t="str">
        <f>IF(U18&lt;&gt;"",RANK(AF18,AF18:AF22),"")</f>
        <v/>
      </c>
      <c r="AH18" s="321" t="str">
        <f>IF(U18&lt;&gt;"",SUMPRODUCT((AF18:AF22=AF18)*(AA18:AA22&gt;AA18)),"")</f>
        <v/>
      </c>
      <c r="AI18" s="321" t="str">
        <f>IF(U18&lt;&gt;"",SUMPRODUCT((AF18:AF22=AF18)*(AA18:AA22=AA18)*(Y18:Y22&gt;Y18)),"")</f>
        <v/>
      </c>
      <c r="AJ18" s="321" t="str">
        <f>IF(U18&lt;&gt;"",SUMPRODUCT((AF18:AF22=AF18)*(AA18:AA22=AA18)*(Y18:Y22=Y18)*(AC18:AC22&gt;AC18)),"")</f>
        <v/>
      </c>
      <c r="AK18" s="321" t="str">
        <f>IF(U18&lt;&gt;"",SUMPRODUCT((AF18:AF22=AF18)*(AA18:AA22=AA18)*(Y18:Y22=Y18)*(AC18:AC22=AC18)*(AD18:AD22&gt;AD18)),"")</f>
        <v/>
      </c>
      <c r="AL18" s="321" t="str">
        <f>IF(U18&lt;&gt;"",SUMPRODUCT((AF18:AF22=AF18)*(AA18:AA22=AA18)*(Y18:Y22=Y18)*(AC18:AC22=AC18)*(AD18:AD22=AD18)*(AE18:AE22&gt;AE18)),"")</f>
        <v/>
      </c>
      <c r="AM18" s="321" t="str">
        <f>IF(U18&lt;&gt;"",IF(AM58&lt;&gt;"",IF(T57=3,AM58,AM58+T57),SUM(AG18:AL18)),"")</f>
        <v/>
      </c>
      <c r="AN18" s="321" t="str">
        <f>IF(U18&lt;&gt;"",INDEX(U18:U22,MATCH(1,AM18:AM22,0),0),"")</f>
        <v/>
      </c>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c r="BM18" s="321"/>
      <c r="BN18" s="321"/>
      <c r="BO18" s="321"/>
      <c r="BP18" s="321"/>
      <c r="BQ18" s="321"/>
      <c r="BR18" s="321"/>
      <c r="BS18" s="321"/>
      <c r="BT18" s="321"/>
      <c r="BU18" s="321"/>
      <c r="BV18" s="321"/>
      <c r="BW18" s="321"/>
      <c r="BX18" s="321"/>
      <c r="BY18" s="321"/>
      <c r="BZ18" s="321"/>
      <c r="CA18" s="321"/>
      <c r="CB18" s="321"/>
      <c r="CC18" s="321"/>
      <c r="CD18" s="321"/>
      <c r="CE18" s="321"/>
      <c r="CF18" s="321"/>
      <c r="CG18" s="321"/>
      <c r="CH18" s="321"/>
      <c r="CI18" s="321"/>
      <c r="CJ18" s="321"/>
      <c r="CK18" s="321"/>
      <c r="CL18" s="321"/>
      <c r="CM18" s="321"/>
      <c r="CN18" s="321"/>
      <c r="CO18" s="321"/>
      <c r="CP18" s="321"/>
      <c r="CQ18" s="321"/>
      <c r="CR18" s="321"/>
      <c r="CS18" s="321"/>
      <c r="CT18" s="321"/>
      <c r="CU18" s="321"/>
      <c r="CV18" s="321"/>
      <c r="CW18" s="321" t="str">
        <f>IF(AN18&lt;&gt;"",AN18,N18)</f>
        <v>England</v>
      </c>
      <c r="CX18" s="321">
        <v>1</v>
      </c>
      <c r="CY18" s="321">
        <v>16</v>
      </c>
      <c r="CZ18" s="321" t="str">
        <f>Matches!G23</f>
        <v>Spain</v>
      </c>
      <c r="DA18" s="321">
        <f>IF(AND(Matches!H23&lt;&gt;"",Matches!I23&lt;&gt;""),Matches!H23,0)</f>
        <v>1</v>
      </c>
      <c r="DB18" s="321">
        <f>IF(AND(Matches!I23&lt;&gt;"",Matches!H23&lt;&gt;""),Matches!I23,0)</f>
        <v>0</v>
      </c>
      <c r="DC18" s="321" t="str">
        <f>Matches!J23</f>
        <v>Italy</v>
      </c>
      <c r="DD18" s="321" t="str">
        <f>IF(AND(Matches!H23&lt;&gt;"",Matches!I23&lt;&gt;""),IF(DA18&gt;DB18,"W",IF(DA18=DB18,"D","L")),"")</f>
        <v>W</v>
      </c>
      <c r="DE18" s="321" t="str">
        <f t="shared" si="162"/>
        <v>L</v>
      </c>
      <c r="DF18" s="321"/>
      <c r="DG18" s="321"/>
      <c r="DH18" s="326" t="s">
        <v>15</v>
      </c>
      <c r="DI18" s="327" t="s">
        <v>3</v>
      </c>
      <c r="DJ18" s="327" t="s">
        <v>94</v>
      </c>
      <c r="DK18" s="327" t="s">
        <v>95</v>
      </c>
      <c r="DL18" s="326" t="s">
        <v>94</v>
      </c>
      <c r="DM18" s="326" t="s">
        <v>95</v>
      </c>
      <c r="DN18" s="326" t="s">
        <v>3</v>
      </c>
      <c r="DO18" s="326" t="s">
        <v>15</v>
      </c>
      <c r="DP18" s="327"/>
      <c r="DQ18" s="328">
        <f>IFERROR(MATCH(DQ12,DH18:DK18,0),0)</f>
        <v>0</v>
      </c>
      <c r="DR18" s="328">
        <f>IFERROR(MATCH(DR12,DH18:DK18,0),0)</f>
        <v>4</v>
      </c>
      <c r="DS18" s="328">
        <f>IFERROR(MATCH(DS12,DH18:DK18,0),0)</f>
        <v>3</v>
      </c>
      <c r="DT18" s="328">
        <f>IFERROR(MATCH(DT12,DH18:DK18,0),0)</f>
        <v>0</v>
      </c>
      <c r="DU18" s="328">
        <f t="shared" si="3541"/>
        <v>7</v>
      </c>
      <c r="DV18" s="327" t="s">
        <v>44</v>
      </c>
      <c r="DW18" s="327" t="str">
        <f>INDEX(DH3:DH8,MATCH(INDEX(DL13:DL27,MATCH(10,DU13:DU27,0),0),DV3:DV8,0),0)</f>
        <v>Georgia</v>
      </c>
      <c r="DX18" s="327"/>
      <c r="DY18" s="321">
        <f ca="1">VLOOKUP(DZ18,HU18:HV22,2,FALSE)</f>
        <v>3</v>
      </c>
      <c r="DZ18" s="321" t="str">
        <f>B18</f>
        <v>Serbia</v>
      </c>
      <c r="EA18" s="321">
        <f ca="1">SUMPRODUCT((HX3:HX42=DZ18)*(IB3:IB42="W"))+SUMPRODUCT((IA3:IA42=DZ18)*(IC3:IC42="W"))</f>
        <v>1</v>
      </c>
      <c r="EB18" s="321">
        <f ca="1">SUMPRODUCT((HX3:HX42=DZ18)*(IB3:IB42="D"))+SUMPRODUCT((IA3:IA42=DZ18)*(IC3:IC42="D"))</f>
        <v>0</v>
      </c>
      <c r="EC18" s="321">
        <f ca="1">SUMPRODUCT((HX3:HX42=DZ18)*(IB3:IB42="L"))+SUMPRODUCT((IA3:IA42=DZ18)*(IC3:IC42="L"))</f>
        <v>2</v>
      </c>
      <c r="ED18" s="321">
        <f ca="1">SUMIF(HX3:HX60,DZ18,HY3:HY60)+SUMIF(IA3:IA60,DZ18,HZ3:HZ60)</f>
        <v>3</v>
      </c>
      <c r="EE18" s="321">
        <f ca="1">SUMIF(IA3:IA60,DZ18,HY3:HY60)+SUMIF(HX3:HX60,DZ18,HZ3:HZ60)</f>
        <v>4</v>
      </c>
      <c r="EF18" s="321">
        <f t="shared" ref="EF18:EF21" ca="1" si="5043">ED18-EE18+1000</f>
        <v>999</v>
      </c>
      <c r="EG18" s="321">
        <f t="shared" ref="EG18:EG21" ca="1" si="5044">EA18*3+EB18*1</f>
        <v>3</v>
      </c>
      <c r="EH18" s="321">
        <f t="shared" si="609"/>
        <v>35</v>
      </c>
      <c r="EI18" s="321">
        <f ca="1">IF(COUNTIF(EG18:EG22,4)&lt;&gt;4,RANK(EG18,EG18:EG22),EG58)</f>
        <v>3</v>
      </c>
      <c r="EJ18" s="321"/>
      <c r="EK18" s="321">
        <f ca="1">SUMPRODUCT((EI18:EI21=EI18)*(EH18:EH21&lt;EH18))+EI18</f>
        <v>3</v>
      </c>
      <c r="EL18" s="321" t="str">
        <f ca="1">INDEX(DZ18:DZ22,MATCH(1,EK18:EK22,0),0)</f>
        <v>England</v>
      </c>
      <c r="EM18" s="321">
        <f ca="1">INDEX(EI18:EI22,MATCH(EL18,DZ18:DZ22,0),0)</f>
        <v>1</v>
      </c>
      <c r="EN18" s="321" t="str">
        <f ca="1">IF(EM19=1,EL18,"")</f>
        <v/>
      </c>
      <c r="EO18" s="321" t="str">
        <f ca="1">IF(EM20=2,EL19,"")</f>
        <v/>
      </c>
      <c r="EP18" s="321" t="str">
        <f ca="1">IF(EM21=3,EL20,"")</f>
        <v/>
      </c>
      <c r="EQ18" s="321" t="str">
        <f>IF(EM22=4,EL21,"")</f>
        <v/>
      </c>
      <c r="ER18" s="321"/>
      <c r="ES18" s="321" t="str">
        <f ca="1">IF(EN18&lt;&gt;"",EN18,"")</f>
        <v/>
      </c>
      <c r="ET18" s="321">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21">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21">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21">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21">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21">
        <f ca="1">EW18-EX18+1000</f>
        <v>1000</v>
      </c>
      <c r="EZ18" s="321" t="str">
        <f t="shared" ref="EZ18:EZ21" ca="1" si="5045">IF(ES18&lt;&gt;"",ET18*3+EU18*1,"")</f>
        <v/>
      </c>
      <c r="FA18" s="321" t="str">
        <f ca="1">IF(ES18&lt;&gt;"",VLOOKUP(ES18,DZ4:EF40,7,FALSE),"")</f>
        <v/>
      </c>
      <c r="FB18" s="321" t="str">
        <f ca="1">IF(ES18&lt;&gt;"",VLOOKUP(ES18,DZ4:EF40,5,FALSE),"")</f>
        <v/>
      </c>
      <c r="FC18" s="321" t="str">
        <f ca="1">IF(ES18&lt;&gt;"",VLOOKUP(ES18,DZ4:EH40,9,FALSE),"")</f>
        <v/>
      </c>
      <c r="FD18" s="321" t="str">
        <f t="shared" ref="FD18:FD21" ca="1" si="5046">EZ18</f>
        <v/>
      </c>
      <c r="FE18" s="321" t="str">
        <f ca="1">IF(ES18&lt;&gt;"",RANK(FD18,FD18:FD22),"")</f>
        <v/>
      </c>
      <c r="FF18" s="321" t="str">
        <f ca="1">IF(ES18&lt;&gt;"",SUMPRODUCT((FD18:FD22=FD18)*(EY18:EY22&gt;EY18)),"")</f>
        <v/>
      </c>
      <c r="FG18" s="321" t="str">
        <f ca="1">IF(ES18&lt;&gt;"",SUMPRODUCT((FD18:FD22=FD18)*(EY18:EY22=EY18)*(EW18:EW22&gt;EW18)),"")</f>
        <v/>
      </c>
      <c r="FH18" s="321" t="str">
        <f ca="1">IF(ES18&lt;&gt;"",SUMPRODUCT((FD18:FD22=FD18)*(EY18:EY22=EY18)*(EW18:EW22=EW18)*(FA18:FA22&gt;FA18)),"")</f>
        <v/>
      </c>
      <c r="FI18" s="321" t="str">
        <f ca="1">IF(ES18&lt;&gt;"",SUMPRODUCT((FD18:FD22=FD18)*(EY18:EY22=EY18)*(EW18:EW22=EW18)*(FA18:FA22=FA18)*(FB18:FB22&gt;FB18)),"")</f>
        <v/>
      </c>
      <c r="FJ18" s="321" t="str">
        <f ca="1">IF(ES18&lt;&gt;"",SUMPRODUCT((FD18:FD22=FD18)*(EY18:EY22=EY18)*(EW18:EW22=EW18)*(FA18:FA22=FA18)*(FB18:FB22=FB18)*(FC18:FC22&gt;FC18)),"")</f>
        <v/>
      </c>
      <c r="FK18" s="321" t="str">
        <f ca="1">IF(ES18&lt;&gt;"",IF(FK58&lt;&gt;"",IF(ER57=3,FK58,FK58+ER57),SUM(FE18:FJ18)),"")</f>
        <v/>
      </c>
      <c r="FL18" s="321" t="str">
        <f ca="1">IF(ES18&lt;&gt;"",INDEX(ES18:ES22,MATCH(1,FK18:FK22,0),0),"")</f>
        <v/>
      </c>
      <c r="FM18" s="321"/>
      <c r="FN18" s="321"/>
      <c r="FO18" s="321"/>
      <c r="FP18" s="321"/>
      <c r="FQ18" s="321"/>
      <c r="FR18" s="321"/>
      <c r="FS18" s="321"/>
      <c r="FT18" s="321"/>
      <c r="FU18" s="321"/>
      <c r="FV18" s="321"/>
      <c r="FW18" s="321"/>
      <c r="FX18" s="321"/>
      <c r="FY18" s="321"/>
      <c r="FZ18" s="321"/>
      <c r="GA18" s="321"/>
      <c r="GB18" s="321"/>
      <c r="GC18" s="321"/>
      <c r="GD18" s="321"/>
      <c r="GE18" s="321"/>
      <c r="GF18" s="321"/>
      <c r="GG18" s="321"/>
      <c r="GH18" s="321"/>
      <c r="GI18" s="321"/>
      <c r="GJ18" s="321"/>
      <c r="GK18" s="321"/>
      <c r="GL18" s="321"/>
      <c r="GM18" s="321"/>
      <c r="GN18" s="321"/>
      <c r="GO18" s="321"/>
      <c r="GP18" s="321"/>
      <c r="GQ18" s="321"/>
      <c r="GR18" s="321"/>
      <c r="GS18" s="321"/>
      <c r="GT18" s="321"/>
      <c r="GU18" s="321"/>
      <c r="GV18" s="321"/>
      <c r="GW18" s="321"/>
      <c r="GX18" s="321"/>
      <c r="GY18" s="321"/>
      <c r="GZ18" s="321"/>
      <c r="HA18" s="321"/>
      <c r="HB18" s="321"/>
      <c r="HC18" s="321"/>
      <c r="HD18" s="321"/>
      <c r="HE18" s="321"/>
      <c r="HF18" s="321"/>
      <c r="HG18" s="321"/>
      <c r="HH18" s="321"/>
      <c r="HI18" s="321"/>
      <c r="HJ18" s="321"/>
      <c r="HK18" s="321"/>
      <c r="HL18" s="321"/>
      <c r="HM18" s="321"/>
      <c r="HN18" s="321"/>
      <c r="HO18" s="321"/>
      <c r="HP18" s="321"/>
      <c r="HQ18" s="321"/>
      <c r="HR18" s="321"/>
      <c r="HS18" s="321"/>
      <c r="HT18" s="321"/>
      <c r="HU18" s="321" t="str">
        <f ca="1">IF(FL18&lt;&gt;"",FL18,EL18)</f>
        <v>England</v>
      </c>
      <c r="HV18" s="321">
        <v>1</v>
      </c>
      <c r="HW18" s="321">
        <v>16</v>
      </c>
      <c r="HX18" s="321" t="str">
        <f t="shared" si="164"/>
        <v>Spain</v>
      </c>
      <c r="HY18" s="324">
        <f ca="1">IF(OFFSET('Player Game Board'!P25,0,HY1)&lt;&gt;"",OFFSET('Player Game Board'!P25,0,HY1),0)</f>
        <v>1</v>
      </c>
      <c r="HZ18" s="324">
        <f ca="1">IF(OFFSET('Player Game Board'!Q25,0,HY1)&lt;&gt;"",OFFSET('Player Game Board'!Q25,0,HY1),0)</f>
        <v>1</v>
      </c>
      <c r="IA18" s="321" t="str">
        <f t="shared" si="165"/>
        <v>Italy</v>
      </c>
      <c r="IB18" s="321" t="str">
        <f ca="1">IF(AND(OFFSET('Player Game Board'!P25,0,HY1)&lt;&gt;"",OFFSET('Player Game Board'!Q25,0,HY1)&lt;&gt;""),IF(HY18&gt;HZ18,"W",IF(HY18=HZ18,"D","L")),"")</f>
        <v>D</v>
      </c>
      <c r="IC18" s="321" t="str">
        <f t="shared" ca="1" si="166"/>
        <v>D</v>
      </c>
      <c r="ID18" s="321"/>
      <c r="IE18" s="321"/>
      <c r="IF18" s="326" t="s">
        <v>15</v>
      </c>
      <c r="IG18" s="327" t="s">
        <v>3</v>
      </c>
      <c r="IH18" s="327" t="s">
        <v>94</v>
      </c>
      <c r="II18" s="327" t="s">
        <v>95</v>
      </c>
      <c r="IJ18" s="326" t="s">
        <v>94</v>
      </c>
      <c r="IK18" s="326" t="s">
        <v>95</v>
      </c>
      <c r="IL18" s="326" t="s">
        <v>3</v>
      </c>
      <c r="IM18" s="326" t="s">
        <v>15</v>
      </c>
      <c r="IN18" s="327"/>
      <c r="IO18" s="328">
        <f ca="1">IFERROR(MATCH(IO12,IF18:II18,0),0)</f>
        <v>2</v>
      </c>
      <c r="IP18" s="328">
        <f ca="1">IFERROR(MATCH(IP12,IF18:II18,0),0)</f>
        <v>4</v>
      </c>
      <c r="IQ18" s="328">
        <f ca="1">IFERROR(MATCH(IQ12,IF18:II18,0),0)</f>
        <v>1</v>
      </c>
      <c r="IR18" s="328">
        <f ca="1">IFERROR(MATCH(IR12,IF18:II18,0),0)</f>
        <v>0</v>
      </c>
      <c r="IS18" s="328">
        <f t="shared" ca="1" si="3544"/>
        <v>7</v>
      </c>
      <c r="IT18" s="327" t="s">
        <v>44</v>
      </c>
      <c r="IU18" s="327" t="str">
        <f ca="1">INDEX(IF3:IF8,MATCH(INDEX(IJ13:IJ27,MATCH(10,IS13:IS27,0),0),IT3:IT8,0),0)</f>
        <v>Scotland</v>
      </c>
      <c r="IV18" s="327">
        <f t="shared" ref="IV18:IV33" ca="1" si="5047">IFERROR(IF(MATCH(IU18,QualifiedCountries,0),1,0),0)</f>
        <v>0</v>
      </c>
      <c r="IW18" s="321">
        <f ca="1">VLOOKUP(IX18,MS18:MT22,2,FALSE)</f>
        <v>4</v>
      </c>
      <c r="IX18" s="321" t="str">
        <f>DZ18</f>
        <v>Serbia</v>
      </c>
      <c r="IY18" s="321">
        <f ca="1">SUMPRODUCT((MV3:MV42=IX18)*(MZ3:MZ42="W"))+SUMPRODUCT((MY3:MY42=IX18)*(NA3:NA42="W"))</f>
        <v>0</v>
      </c>
      <c r="IZ18" s="321">
        <f ca="1">SUMPRODUCT((MV3:MV42=IX18)*(MZ3:MZ42="D"))+SUMPRODUCT((MY3:MY42=IX18)*(NA3:NA42="D"))</f>
        <v>1</v>
      </c>
      <c r="JA18" s="321">
        <f ca="1">SUMPRODUCT((MV3:MV42=IX18)*(MZ3:MZ42="L"))+SUMPRODUCT((MY3:MY42=IX18)*(NA3:NA42="L"))</f>
        <v>2</v>
      </c>
      <c r="JB18" s="321">
        <f ca="1">SUMIF(MV3:MV60,IX18,MW3:MW60)+SUMIF(MY3:MY60,IX18,MX3:MX60)</f>
        <v>4</v>
      </c>
      <c r="JC18" s="321">
        <f ca="1">SUMIF(MY3:MY60,IX18,MW3:MW60)+SUMIF(MV3:MV60,IX18,MX3:MX60)</f>
        <v>7</v>
      </c>
      <c r="JD18" s="321">
        <f t="shared" ref="JD18:JD21" ca="1" si="5048">JB18-JC18+1000</f>
        <v>997</v>
      </c>
      <c r="JE18" s="321">
        <f t="shared" ref="JE18:JE21" ca="1" si="5049">IY18*3+IZ18*1</f>
        <v>1</v>
      </c>
      <c r="JF18" s="321">
        <f t="shared" si="618"/>
        <v>35</v>
      </c>
      <c r="JG18" s="321">
        <f ca="1">IF(COUNTIF(JE18:JE22,4)&lt;&gt;4,RANK(JE18,JE18:JE22),JE58)</f>
        <v>4</v>
      </c>
      <c r="JH18" s="321"/>
      <c r="JI18" s="321">
        <f ca="1">SUMPRODUCT((JG18:JG21=JG18)*(JF18:JF21&lt;JF18))+JG18</f>
        <v>4</v>
      </c>
      <c r="JJ18" s="321" t="str">
        <f ca="1">INDEX(IX18:IX22,MATCH(1,JI18:JI22,0),0)</f>
        <v>England</v>
      </c>
      <c r="JK18" s="321">
        <f ca="1">INDEX(JG18:JG22,MATCH(JJ18,IX18:IX22,0),0)</f>
        <v>1</v>
      </c>
      <c r="JL18" s="321" t="str">
        <f ca="1">IF(JK19=1,JJ18,"")</f>
        <v/>
      </c>
      <c r="JM18" s="321" t="str">
        <f ca="1">IF(JK20=2,JJ19,"")</f>
        <v/>
      </c>
      <c r="JN18" s="321" t="str">
        <f ca="1">IF(JK21=3,JJ20,"")</f>
        <v/>
      </c>
      <c r="JO18" s="321" t="str">
        <f>IF(JK22=4,JJ21,"")</f>
        <v/>
      </c>
      <c r="JP18" s="321"/>
      <c r="JQ18" s="321" t="str">
        <f ca="1">IF(JL18&lt;&gt;"",JL18,"")</f>
        <v/>
      </c>
      <c r="JR18" s="321">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21">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21">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21">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21">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21">
        <f ca="1">JU18-JV18+1000</f>
        <v>1000</v>
      </c>
      <c r="JX18" s="321" t="str">
        <f t="shared" ref="JX18:JX21" ca="1" si="5050">IF(JQ18&lt;&gt;"",JR18*3+JS18*1,"")</f>
        <v/>
      </c>
      <c r="JY18" s="321" t="str">
        <f ca="1">IF(JQ18&lt;&gt;"",VLOOKUP(JQ18,IX4:JD40,7,FALSE),"")</f>
        <v/>
      </c>
      <c r="JZ18" s="321" t="str">
        <f ca="1">IF(JQ18&lt;&gt;"",VLOOKUP(JQ18,IX4:JD40,5,FALSE),"")</f>
        <v/>
      </c>
      <c r="KA18" s="321" t="str">
        <f ca="1">IF(JQ18&lt;&gt;"",VLOOKUP(JQ18,IX4:JF40,9,FALSE),"")</f>
        <v/>
      </c>
      <c r="KB18" s="321" t="str">
        <f t="shared" ref="KB18:KB21" ca="1" si="5051">JX18</f>
        <v/>
      </c>
      <c r="KC18" s="321" t="str">
        <f ca="1">IF(JQ18&lt;&gt;"",RANK(KB18,KB18:KB22),"")</f>
        <v/>
      </c>
      <c r="KD18" s="321" t="str">
        <f ca="1">IF(JQ18&lt;&gt;"",SUMPRODUCT((KB18:KB22=KB18)*(JW18:JW22&gt;JW18)),"")</f>
        <v/>
      </c>
      <c r="KE18" s="321" t="str">
        <f ca="1">IF(JQ18&lt;&gt;"",SUMPRODUCT((KB18:KB22=KB18)*(JW18:JW22=JW18)*(JU18:JU22&gt;JU18)),"")</f>
        <v/>
      </c>
      <c r="KF18" s="321" t="str">
        <f ca="1">IF(JQ18&lt;&gt;"",SUMPRODUCT((KB18:KB22=KB18)*(JW18:JW22=JW18)*(JU18:JU22=JU18)*(JY18:JY22&gt;JY18)),"")</f>
        <v/>
      </c>
      <c r="KG18" s="321" t="str">
        <f ca="1">IF(JQ18&lt;&gt;"",SUMPRODUCT((KB18:KB22=KB18)*(JW18:JW22=JW18)*(JU18:JU22=JU18)*(JY18:JY22=JY18)*(JZ18:JZ22&gt;JZ18)),"")</f>
        <v/>
      </c>
      <c r="KH18" s="321" t="str">
        <f ca="1">IF(JQ18&lt;&gt;"",SUMPRODUCT((KB18:KB22=KB18)*(JW18:JW22=JW18)*(JU18:JU22=JU18)*(JY18:JY22=JY18)*(JZ18:JZ22=JZ18)*(KA18:KA22&gt;KA18)),"")</f>
        <v/>
      </c>
      <c r="KI18" s="321" t="str">
        <f ca="1">IF(JQ18&lt;&gt;"",IF(KI58&lt;&gt;"",IF(JP57=3,KI58,KI58+JP57),SUM(KC18:KH18)),"")</f>
        <v/>
      </c>
      <c r="KJ18" s="321" t="str">
        <f ca="1">IF(JQ18&lt;&gt;"",INDEX(JQ18:JQ22,MATCH(1,KI18:KI22,0),0),"")</f>
        <v/>
      </c>
      <c r="KK18" s="321"/>
      <c r="KL18" s="321"/>
      <c r="KM18" s="321"/>
      <c r="KN18" s="321"/>
      <c r="KO18" s="321"/>
      <c r="KP18" s="321"/>
      <c r="KQ18" s="321"/>
      <c r="KR18" s="321"/>
      <c r="KS18" s="321"/>
      <c r="KT18" s="321"/>
      <c r="KU18" s="321"/>
      <c r="KV18" s="321"/>
      <c r="KW18" s="321"/>
      <c r="KX18" s="321"/>
      <c r="KY18" s="321"/>
      <c r="KZ18" s="321"/>
      <c r="LA18" s="321"/>
      <c r="LB18" s="321"/>
      <c r="LC18" s="321"/>
      <c r="LD18" s="321"/>
      <c r="LE18" s="321"/>
      <c r="LF18" s="321"/>
      <c r="LG18" s="321"/>
      <c r="LH18" s="321"/>
      <c r="LI18" s="321"/>
      <c r="LJ18" s="321"/>
      <c r="LK18" s="321"/>
      <c r="LL18" s="321"/>
      <c r="LM18" s="321"/>
      <c r="LN18" s="321"/>
      <c r="LO18" s="321"/>
      <c r="LP18" s="321"/>
      <c r="LQ18" s="321"/>
      <c r="LR18" s="321"/>
      <c r="LS18" s="321"/>
      <c r="LT18" s="321"/>
      <c r="LU18" s="321"/>
      <c r="LV18" s="321"/>
      <c r="LW18" s="321"/>
      <c r="LX18" s="321"/>
      <c r="LY18" s="321"/>
      <c r="LZ18" s="321"/>
      <c r="MA18" s="321"/>
      <c r="MB18" s="321"/>
      <c r="MC18" s="321"/>
      <c r="MD18" s="321"/>
      <c r="ME18" s="321"/>
      <c r="MF18" s="321"/>
      <c r="MG18" s="321"/>
      <c r="MH18" s="321"/>
      <c r="MI18" s="321"/>
      <c r="MJ18" s="321"/>
      <c r="MK18" s="321"/>
      <c r="ML18" s="321"/>
      <c r="MM18" s="321"/>
      <c r="MN18" s="321"/>
      <c r="MO18" s="321"/>
      <c r="MP18" s="321"/>
      <c r="MQ18" s="321"/>
      <c r="MR18" s="321"/>
      <c r="MS18" s="321" t="str">
        <f ca="1">IF(KJ18&lt;&gt;"",KJ18,JJ18)</f>
        <v>England</v>
      </c>
      <c r="MT18" s="321">
        <v>1</v>
      </c>
      <c r="MU18" s="321">
        <v>16</v>
      </c>
      <c r="MV18" s="321" t="str">
        <f t="shared" si="170"/>
        <v>Spain</v>
      </c>
      <c r="MW18" s="324">
        <f ca="1">IF(OFFSET('Player Game Board'!P25,0,MW1)&lt;&gt;"",OFFSET('Player Game Board'!P25,0,MW1),0)</f>
        <v>2</v>
      </c>
      <c r="MX18" s="324">
        <f ca="1">IF(OFFSET('Player Game Board'!Q25,0,MW1)&lt;&gt;"",OFFSET('Player Game Board'!Q25,0,MW1),0)</f>
        <v>2</v>
      </c>
      <c r="MY18" s="321" t="str">
        <f t="shared" si="171"/>
        <v>Italy</v>
      </c>
      <c r="MZ18" s="321" t="str">
        <f ca="1">IF(AND(OFFSET('Player Game Board'!P25,0,MW1)&lt;&gt;"",OFFSET('Player Game Board'!Q25,0,MW1)&lt;&gt;""),IF(MW18&gt;MX18,"W",IF(MW18=MX18,"D","L")),"")</f>
        <v>D</v>
      </c>
      <c r="NA18" s="321" t="str">
        <f t="shared" ca="1" si="172"/>
        <v>D</v>
      </c>
      <c r="NB18" s="321"/>
      <c r="NC18" s="321"/>
      <c r="ND18" s="326" t="s">
        <v>15</v>
      </c>
      <c r="NE18" s="327" t="s">
        <v>3</v>
      </c>
      <c r="NF18" s="327" t="s">
        <v>94</v>
      </c>
      <c r="NG18" s="327" t="s">
        <v>95</v>
      </c>
      <c r="NH18" s="326" t="s">
        <v>94</v>
      </c>
      <c r="NI18" s="326" t="s">
        <v>95</v>
      </c>
      <c r="NJ18" s="326" t="s">
        <v>3</v>
      </c>
      <c r="NK18" s="326" t="s">
        <v>15</v>
      </c>
      <c r="NL18" s="327"/>
      <c r="NM18" s="328">
        <f ca="1">IFERROR(MATCH(NM12,ND18:NG18,0),0)</f>
        <v>2</v>
      </c>
      <c r="NN18" s="328">
        <f ca="1">IFERROR(MATCH(NN12,ND18:NG18,0),0)</f>
        <v>3</v>
      </c>
      <c r="NO18" s="328">
        <f ca="1">IFERROR(MATCH(NO12,ND18:NG18,0),0)</f>
        <v>1</v>
      </c>
      <c r="NP18" s="328">
        <f ca="1">IFERROR(MATCH(NP12,ND18:NG18,0),0)</f>
        <v>0</v>
      </c>
      <c r="NQ18" s="328">
        <f t="shared" ca="1" si="3547"/>
        <v>6</v>
      </c>
      <c r="NR18" s="327" t="s">
        <v>44</v>
      </c>
      <c r="NS18" s="327" t="str">
        <f ca="1">INDEX(ND3:ND8,MATCH(INDEX(NH13:NH27,MATCH(10,NQ13:NQ27,0),0),NR3:NR8,0),0)</f>
        <v>Poland</v>
      </c>
      <c r="NT18" s="327">
        <f t="shared" ref="NT18:NT33" ca="1" si="5052">IFERROR(IF(MATCH(NS18,QualifiedCountries,0),1,0),0)</f>
        <v>0</v>
      </c>
      <c r="NU18" s="321">
        <f t="shared" ref="NU18" ca="1" si="5053">VLOOKUP(NV18,RQ18:RR22,2,FALSE)</f>
        <v>4</v>
      </c>
      <c r="NV18" s="321" t="str">
        <f t="shared" ref="NV18:NV21" si="5054">IX18</f>
        <v>Serbia</v>
      </c>
      <c r="NW18" s="321">
        <f t="shared" ref="NW18" ca="1" si="5055">SUMPRODUCT((RT3:RT42=NV18)*(RX3:RX42="W"))+SUMPRODUCT((RW3:RW42=NV18)*(RY3:RY42="W"))</f>
        <v>0</v>
      </c>
      <c r="NX18" s="321">
        <f t="shared" ref="NX18" ca="1" si="5056">SUMPRODUCT((RT3:RT42=NV18)*(RX3:RX42="D"))+SUMPRODUCT((RW3:RW42=NV18)*(RY3:RY42="D"))</f>
        <v>0</v>
      </c>
      <c r="NY18" s="321">
        <f t="shared" ref="NY18" ca="1" si="5057">SUMPRODUCT((RT3:RT42=NV18)*(RX3:RX42="L"))+SUMPRODUCT((RW3:RW42=NV18)*(RY3:RY42="L"))</f>
        <v>3</v>
      </c>
      <c r="NZ18" s="321">
        <f t="shared" ref="NZ18" ca="1" si="5058">SUMIF(RT3:RT60,NV18,RU3:RU60)+SUMIF(RW3:RW60,NV18,RV3:RV60)</f>
        <v>1</v>
      </c>
      <c r="OA18" s="321">
        <f t="shared" ref="OA18" ca="1" si="5059">SUMIF(RW3:RW60,NV18,RU3:RU60)+SUMIF(RT3:RT60,NV18,RV3:RV60)</f>
        <v>5</v>
      </c>
      <c r="OB18" s="321">
        <f t="shared" ref="OB18:OB21" ca="1" si="5060">NZ18-OA18+1000</f>
        <v>996</v>
      </c>
      <c r="OC18" s="321">
        <f t="shared" ref="OC18:OC21" ca="1" si="5061">NW18*3+NX18*1</f>
        <v>0</v>
      </c>
      <c r="OD18" s="321">
        <f t="shared" si="630"/>
        <v>35</v>
      </c>
      <c r="OE18" s="321">
        <f t="shared" ref="OE18" ca="1" si="5062">IF(COUNTIF(OC18:OC22,4)&lt;&gt;4,RANK(OC18,OC18:OC22),OC58)</f>
        <v>4</v>
      </c>
      <c r="OF18" s="321"/>
      <c r="OG18" s="321">
        <f t="shared" ref="OG18" ca="1" si="5063">SUMPRODUCT((OE18:OE21=OE18)*(OD18:OD21&lt;OD18))+OE18</f>
        <v>4</v>
      </c>
      <c r="OH18" s="321" t="str">
        <f t="shared" ref="OH18" ca="1" si="5064">INDEX(NV18:NV22,MATCH(1,OG18:OG22,0),0)</f>
        <v>Denmark</v>
      </c>
      <c r="OI18" s="321">
        <f t="shared" ref="OI18" ca="1" si="5065">INDEX(OE18:OE22,MATCH(OH18,NV18:NV22,0),0)</f>
        <v>1</v>
      </c>
      <c r="OJ18" s="321" t="str">
        <f t="shared" ref="OJ18" ca="1" si="5066">IF(OI19=1,OH18,"")</f>
        <v/>
      </c>
      <c r="OK18" s="321" t="str">
        <f t="shared" ref="OK18" ca="1" si="5067">IF(OI20=2,OH19,"")</f>
        <v/>
      </c>
      <c r="OL18" s="321" t="str">
        <f t="shared" ref="OL18" ca="1" si="5068">IF(OI21=3,OH20,"")</f>
        <v/>
      </c>
      <c r="OM18" s="321" t="str">
        <f t="shared" ref="OM18" si="5069">IF(OI22=4,OH21,"")</f>
        <v/>
      </c>
      <c r="ON18" s="321"/>
      <c r="OO18" s="321" t="str">
        <f t="shared" ref="OO18:OO21" ca="1" si="5070">IF(OJ18&lt;&gt;"",OJ18,"")</f>
        <v/>
      </c>
      <c r="OP18" s="321">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21">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21">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21">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21">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21">
        <f t="shared" ref="OU18:OU21" ca="1" si="5076">OS18-OT18+1000</f>
        <v>1000</v>
      </c>
      <c r="OV18" s="321" t="str">
        <f t="shared" ref="OV18:OV21" ca="1" si="5077">IF(OO18&lt;&gt;"",OP18*3+OQ18*1,"")</f>
        <v/>
      </c>
      <c r="OW18" s="321" t="str">
        <f t="shared" ref="OW18" ca="1" si="5078">IF(OO18&lt;&gt;"",VLOOKUP(OO18,NV4:OB40,7,FALSE),"")</f>
        <v/>
      </c>
      <c r="OX18" s="321" t="str">
        <f t="shared" ref="OX18" ca="1" si="5079">IF(OO18&lt;&gt;"",VLOOKUP(OO18,NV4:OB40,5,FALSE),"")</f>
        <v/>
      </c>
      <c r="OY18" s="321" t="str">
        <f t="shared" ref="OY18" ca="1" si="5080">IF(OO18&lt;&gt;"",VLOOKUP(OO18,NV4:OD40,9,FALSE),"")</f>
        <v/>
      </c>
      <c r="OZ18" s="321" t="str">
        <f t="shared" ref="OZ18:OZ21" ca="1" si="5081">OV18</f>
        <v/>
      </c>
      <c r="PA18" s="321" t="str">
        <f t="shared" ref="PA18" ca="1" si="5082">IF(OO18&lt;&gt;"",RANK(OZ18,OZ18:OZ22),"")</f>
        <v/>
      </c>
      <c r="PB18" s="321" t="str">
        <f t="shared" ref="PB18" ca="1" si="5083">IF(OO18&lt;&gt;"",SUMPRODUCT((OZ18:OZ22=OZ18)*(OU18:OU22&gt;OU18)),"")</f>
        <v/>
      </c>
      <c r="PC18" s="321" t="str">
        <f t="shared" ref="PC18" ca="1" si="5084">IF(OO18&lt;&gt;"",SUMPRODUCT((OZ18:OZ22=OZ18)*(OU18:OU22=OU18)*(OS18:OS22&gt;OS18)),"")</f>
        <v/>
      </c>
      <c r="PD18" s="321" t="str">
        <f t="shared" ref="PD18" ca="1" si="5085">IF(OO18&lt;&gt;"",SUMPRODUCT((OZ18:OZ22=OZ18)*(OU18:OU22=OU18)*(OS18:OS22=OS18)*(OW18:OW22&gt;OW18)),"")</f>
        <v/>
      </c>
      <c r="PE18" s="321" t="str">
        <f t="shared" ref="PE18" ca="1" si="5086">IF(OO18&lt;&gt;"",SUMPRODUCT((OZ18:OZ22=OZ18)*(OU18:OU22=OU18)*(OS18:OS22=OS18)*(OW18:OW22=OW18)*(OX18:OX22&gt;OX18)),"")</f>
        <v/>
      </c>
      <c r="PF18" s="321" t="str">
        <f t="shared" ref="PF18" ca="1" si="5087">IF(OO18&lt;&gt;"",SUMPRODUCT((OZ18:OZ22=OZ18)*(OU18:OU22=OU18)*(OS18:OS22=OS18)*(OW18:OW22=OW18)*(OX18:OX22=OX18)*(OY18:OY22&gt;OY18)),"")</f>
        <v/>
      </c>
      <c r="PG18" s="321" t="str">
        <f ca="1">IF(OO18&lt;&gt;"",IF(PG58&lt;&gt;"",IF(ON57=3,PG58,PG58+ON57),SUM(PA18:PF18)),"")</f>
        <v/>
      </c>
      <c r="PH18" s="321" t="str">
        <f t="shared" ref="PH18" ca="1" si="5088">IF(OO18&lt;&gt;"",INDEX(OO18:OO22,MATCH(1,PG18:PG22,0),0),"")</f>
        <v/>
      </c>
      <c r="PI18" s="321"/>
      <c r="PJ18" s="321"/>
      <c r="PK18" s="321"/>
      <c r="PL18" s="321"/>
      <c r="PM18" s="321"/>
      <c r="PN18" s="321"/>
      <c r="PO18" s="321"/>
      <c r="PP18" s="321"/>
      <c r="PQ18" s="321"/>
      <c r="PR18" s="321"/>
      <c r="PS18" s="321"/>
      <c r="PT18" s="321"/>
      <c r="PU18" s="321"/>
      <c r="PV18" s="321"/>
      <c r="PW18" s="321"/>
      <c r="PX18" s="321"/>
      <c r="PY18" s="321"/>
      <c r="PZ18" s="321"/>
      <c r="QA18" s="321"/>
      <c r="QB18" s="321"/>
      <c r="QC18" s="321"/>
      <c r="QD18" s="321"/>
      <c r="QE18" s="321"/>
      <c r="QF18" s="321"/>
      <c r="QG18" s="321"/>
      <c r="QH18" s="321"/>
      <c r="QI18" s="321"/>
      <c r="QJ18" s="321"/>
      <c r="QK18" s="321"/>
      <c r="QL18" s="321"/>
      <c r="QM18" s="321"/>
      <c r="QN18" s="321"/>
      <c r="QO18" s="321"/>
      <c r="QP18" s="321"/>
      <c r="QQ18" s="321"/>
      <c r="QR18" s="321"/>
      <c r="QS18" s="321"/>
      <c r="QT18" s="321"/>
      <c r="QU18" s="321"/>
      <c r="QV18" s="321"/>
      <c r="QW18" s="321"/>
      <c r="QX18" s="321"/>
      <c r="QY18" s="321"/>
      <c r="QZ18" s="321"/>
      <c r="RA18" s="321"/>
      <c r="RB18" s="321"/>
      <c r="RC18" s="321"/>
      <c r="RD18" s="321"/>
      <c r="RE18" s="321"/>
      <c r="RF18" s="321"/>
      <c r="RG18" s="321"/>
      <c r="RH18" s="321"/>
      <c r="RI18" s="321"/>
      <c r="RJ18" s="321"/>
      <c r="RK18" s="321"/>
      <c r="RL18" s="321"/>
      <c r="RM18" s="321"/>
      <c r="RN18" s="321"/>
      <c r="RO18" s="321"/>
      <c r="RP18" s="321"/>
      <c r="RQ18" s="321" t="str">
        <f t="shared" ref="RQ18" ca="1" si="5089">IF(PH18&lt;&gt;"",PH18,OH18)</f>
        <v>Denmark</v>
      </c>
      <c r="RR18" s="321">
        <v>1</v>
      </c>
      <c r="RS18" s="321">
        <v>16</v>
      </c>
      <c r="RT18" s="321" t="str">
        <f t="shared" si="18"/>
        <v>Spain</v>
      </c>
      <c r="RU18" s="324">
        <f ca="1">IF(OFFSET('Player Game Board'!P25,0,RU1)&lt;&gt;"",OFFSET('Player Game Board'!P25,0,RU1),0)</f>
        <v>1</v>
      </c>
      <c r="RV18" s="324">
        <f ca="1">IF(OFFSET('Player Game Board'!Q25,0,RU1)&lt;&gt;"",OFFSET('Player Game Board'!Q25,0,RU1),0)</f>
        <v>1</v>
      </c>
      <c r="RW18" s="321" t="str">
        <f t="shared" si="19"/>
        <v>Italy</v>
      </c>
      <c r="RX18" s="321" t="str">
        <f ca="1">IF(AND(OFFSET('Player Game Board'!P25,0,RU1)&lt;&gt;"",OFFSET('Player Game Board'!Q25,0,RU1)&lt;&gt;""),IF(RU18&gt;RV18,"W",IF(RU18=RV18,"D","L")),"")</f>
        <v>D</v>
      </c>
      <c r="RY18" s="321" t="str">
        <f t="shared" ca="1" si="20"/>
        <v>D</v>
      </c>
      <c r="RZ18" s="321"/>
      <c r="SA18" s="321"/>
      <c r="SB18" s="326" t="s">
        <v>15</v>
      </c>
      <c r="SC18" s="327" t="s">
        <v>3</v>
      </c>
      <c r="SD18" s="327" t="s">
        <v>94</v>
      </c>
      <c r="SE18" s="327" t="s">
        <v>95</v>
      </c>
      <c r="SF18" s="326" t="s">
        <v>94</v>
      </c>
      <c r="SG18" s="326" t="s">
        <v>95</v>
      </c>
      <c r="SH18" s="326" t="s">
        <v>3</v>
      </c>
      <c r="SI18" s="326" t="s">
        <v>15</v>
      </c>
      <c r="SJ18" s="327"/>
      <c r="SK18" s="328">
        <f t="shared" ref="SK18" ca="1" si="5090">IFERROR(MATCH(SK12,SB18:SE18,0),0)</f>
        <v>2</v>
      </c>
      <c r="SL18" s="328">
        <f t="shared" ref="SL18" ca="1" si="5091">IFERROR(MATCH(SL12,SB18:SE18,0),0)</f>
        <v>0</v>
      </c>
      <c r="SM18" s="328">
        <f t="shared" ref="SM18" ca="1" si="5092">IFERROR(MATCH(SM12,SB18:SE18,0),0)</f>
        <v>0</v>
      </c>
      <c r="SN18" s="328">
        <f t="shared" ref="SN18" ca="1" si="5093">IFERROR(MATCH(SN12,SB18:SE18,0),0)</f>
        <v>3</v>
      </c>
      <c r="SO18" s="328">
        <f t="shared" ca="1" si="3616"/>
        <v>5</v>
      </c>
      <c r="SP18" s="327" t="s">
        <v>44</v>
      </c>
      <c r="SQ18" s="327" t="str">
        <f t="shared" ref="SQ18" ca="1" si="5094">INDEX(SB3:SB8,MATCH(INDEX(SF13:SF27,MATCH(10,SO13:SO27,0),0),SP3:SP8,0),0)</f>
        <v>Slovakia</v>
      </c>
      <c r="SR18" s="327">
        <f t="shared" ref="SR18:SR33" ca="1" si="5095">IFERROR(IF(MATCH(SQ18,QualifiedCountries,0),1,0),0)</f>
        <v>1</v>
      </c>
      <c r="SS18" s="321">
        <f t="shared" ref="SS18" ca="1" si="5096">VLOOKUP(ST18,WO18:WP22,2,FALSE)</f>
        <v>3</v>
      </c>
      <c r="ST18" s="321" t="str">
        <f t="shared" ref="ST18:ST21" si="5097">NV18</f>
        <v>Serbia</v>
      </c>
      <c r="SU18" s="321">
        <f t="shared" ref="SU18" ca="1" si="5098">SUMPRODUCT((WR3:WR42=ST18)*(WV3:WV42="W"))+SUMPRODUCT((WU3:WU42=ST18)*(WW3:WW42="W"))</f>
        <v>1</v>
      </c>
      <c r="SV18" s="321">
        <f t="shared" ref="SV18" ca="1" si="5099">SUMPRODUCT((WR3:WR42=ST18)*(WV3:WV42="D"))+SUMPRODUCT((WU3:WU42=ST18)*(WW3:WW42="D"))</f>
        <v>0</v>
      </c>
      <c r="SW18" s="321">
        <f t="shared" ref="SW18" ca="1" si="5100">SUMPRODUCT((WR3:WR42=ST18)*(WV3:WV42="L"))+SUMPRODUCT((WU3:WU42=ST18)*(WW3:WW42="L"))</f>
        <v>2</v>
      </c>
      <c r="SX18" s="321">
        <f t="shared" ref="SX18" ca="1" si="5101">SUMIF(WR3:WR60,ST18,WS3:WS60)+SUMIF(WU3:WU60,ST18,WT3:WT60)</f>
        <v>3</v>
      </c>
      <c r="SY18" s="321">
        <f t="shared" ref="SY18" ca="1" si="5102">SUMIF(WU3:WU60,ST18,WS3:WS60)+SUMIF(WR3:WR60,ST18,WT3:WT60)</f>
        <v>5</v>
      </c>
      <c r="SZ18" s="321">
        <f t="shared" ref="SZ18:SZ21" ca="1" si="5103">SX18-SY18+1000</f>
        <v>998</v>
      </c>
      <c r="TA18" s="321">
        <f t="shared" ref="TA18:TA21" ca="1" si="5104">SU18*3+SV18*1</f>
        <v>3</v>
      </c>
      <c r="TB18" s="321">
        <f t="shared" si="690"/>
        <v>35</v>
      </c>
      <c r="TC18" s="321">
        <f t="shared" ref="TC18" ca="1" si="5105">IF(COUNTIF(TA18:TA22,4)&lt;&gt;4,RANK(TA18,TA18:TA22),TA58)</f>
        <v>3</v>
      </c>
      <c r="TD18" s="321"/>
      <c r="TE18" s="321">
        <f t="shared" ref="TE18" ca="1" si="5106">SUMPRODUCT((TC18:TC21=TC18)*(TB18:TB21&lt;TB18))+TC18</f>
        <v>3</v>
      </c>
      <c r="TF18" s="321" t="str">
        <f t="shared" ref="TF18" ca="1" si="5107">INDEX(ST18:ST22,MATCH(1,TE18:TE22,0),0)</f>
        <v>Denmark</v>
      </c>
      <c r="TG18" s="321">
        <f t="shared" ref="TG18" ca="1" si="5108">INDEX(TC18:TC22,MATCH(TF18,ST18:ST22,0),0)</f>
        <v>1</v>
      </c>
      <c r="TH18" s="321" t="str">
        <f t="shared" ref="TH18" ca="1" si="5109">IF(TG19=1,TF18,"")</f>
        <v>Denmark</v>
      </c>
      <c r="TI18" s="321" t="str">
        <f t="shared" ref="TI18" ca="1" si="5110">IF(TG20=2,TF19,"")</f>
        <v/>
      </c>
      <c r="TJ18" s="321" t="str">
        <f t="shared" ref="TJ18" ca="1" si="5111">IF(TG21=3,TF20,"")</f>
        <v/>
      </c>
      <c r="TK18" s="321" t="str">
        <f t="shared" ref="TK18" si="5112">IF(TG22=4,TF21,"")</f>
        <v/>
      </c>
      <c r="TL18" s="321"/>
      <c r="TM18" s="321" t="str">
        <f t="shared" ref="TM18:TM21" ca="1" si="5113">IF(TH18&lt;&gt;"",TH18,"")</f>
        <v>Denmark</v>
      </c>
      <c r="TN18" s="321">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21">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21">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21">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21">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21">
        <f t="shared" ref="TS18:TS21" ca="1" si="5119">TQ18-TR18+1000</f>
        <v>1000</v>
      </c>
      <c r="TT18" s="321">
        <f t="shared" ref="TT18:TT21" ca="1" si="5120">IF(TM18&lt;&gt;"",TN18*3+TO18*1,"")</f>
        <v>1</v>
      </c>
      <c r="TU18" s="321">
        <f t="shared" ref="TU18" ca="1" si="5121">IF(TM18&lt;&gt;"",VLOOKUP(TM18,ST4:SZ40,7,FALSE),"")</f>
        <v>1002</v>
      </c>
      <c r="TV18" s="321">
        <f t="shared" ref="TV18" ca="1" si="5122">IF(TM18&lt;&gt;"",VLOOKUP(TM18,ST4:SZ40,5,FALSE),"")</f>
        <v>6</v>
      </c>
      <c r="TW18" s="321">
        <f t="shared" ref="TW18" ca="1" si="5123">IF(TM18&lt;&gt;"",VLOOKUP(TM18,ST4:TB40,9,FALSE),"")</f>
        <v>45</v>
      </c>
      <c r="TX18" s="321">
        <f t="shared" ref="TX18:TX21" ca="1" si="5124">TT18</f>
        <v>1</v>
      </c>
      <c r="TY18" s="321">
        <f t="shared" ref="TY18" ca="1" si="5125">IF(TM18&lt;&gt;"",RANK(TX18,TX18:TX22),"")</f>
        <v>1</v>
      </c>
      <c r="TZ18" s="321">
        <f t="shared" ref="TZ18" ca="1" si="5126">IF(TM18&lt;&gt;"",SUMPRODUCT((TX18:TX22=TX18)*(TS18:TS22&gt;TS18)),"")</f>
        <v>0</v>
      </c>
      <c r="UA18" s="321">
        <f t="shared" ref="UA18" ca="1" si="5127">IF(TM18&lt;&gt;"",SUMPRODUCT((TX18:TX22=TX18)*(TS18:TS22=TS18)*(TQ18:TQ22&gt;TQ18)),"")</f>
        <v>0</v>
      </c>
      <c r="UB18" s="321">
        <f t="shared" ref="UB18" ca="1" si="5128">IF(TM18&lt;&gt;"",SUMPRODUCT((TX18:TX22=TX18)*(TS18:TS22=TS18)*(TQ18:TQ22=TQ18)*(TU18:TU22&gt;TU18)),"")</f>
        <v>1</v>
      </c>
      <c r="UC18" s="321">
        <f t="shared" ref="UC18" ca="1" si="5129">IF(TM18&lt;&gt;"",SUMPRODUCT((TX18:TX22=TX18)*(TS18:TS22=TS18)*(TQ18:TQ22=TQ18)*(TU18:TU22=TU18)*(TV18:TV22&gt;TV18)),"")</f>
        <v>0</v>
      </c>
      <c r="UD18" s="321">
        <f t="shared" ref="UD18" ca="1" si="5130">IF(TM18&lt;&gt;"",SUMPRODUCT((TX18:TX22=TX18)*(TS18:TS22=TS18)*(TQ18:TQ22=TQ18)*(TU18:TU22=TU18)*(TV18:TV22=TV18)*(TW18:TW22&gt;TW18)),"")</f>
        <v>0</v>
      </c>
      <c r="UE18" s="321">
        <f ca="1">IF(TM18&lt;&gt;"",IF(UE58&lt;&gt;"",IF(TL57=3,UE58,UE58+TL57),SUM(TY18:UD18)),"")</f>
        <v>2</v>
      </c>
      <c r="UF18" s="321" t="str">
        <f t="shared" ref="UF18" ca="1" si="5131">IF(TM18&lt;&gt;"",INDEX(TM18:TM22,MATCH(1,UE18:UE22,0),0),"")</f>
        <v>England</v>
      </c>
      <c r="UG18" s="321"/>
      <c r="UH18" s="321"/>
      <c r="UI18" s="321"/>
      <c r="UJ18" s="321"/>
      <c r="UK18" s="321"/>
      <c r="UL18" s="321"/>
      <c r="UM18" s="321"/>
      <c r="UN18" s="321"/>
      <c r="UO18" s="321"/>
      <c r="UP18" s="321"/>
      <c r="UQ18" s="321"/>
      <c r="UR18" s="321"/>
      <c r="US18" s="321"/>
      <c r="UT18" s="321"/>
      <c r="UU18" s="321"/>
      <c r="UV18" s="321"/>
      <c r="UW18" s="321"/>
      <c r="UX18" s="321"/>
      <c r="UY18" s="321"/>
      <c r="UZ18" s="321"/>
      <c r="VA18" s="321"/>
      <c r="VB18" s="321"/>
      <c r="VC18" s="321"/>
      <c r="VD18" s="321"/>
      <c r="VE18" s="321"/>
      <c r="VF18" s="321"/>
      <c r="VG18" s="321"/>
      <c r="VH18" s="321"/>
      <c r="VI18" s="321"/>
      <c r="VJ18" s="321"/>
      <c r="VK18" s="321"/>
      <c r="VL18" s="321"/>
      <c r="VM18" s="321"/>
      <c r="VN18" s="321"/>
      <c r="VO18" s="321"/>
      <c r="VP18" s="321"/>
      <c r="VQ18" s="321"/>
      <c r="VR18" s="321"/>
      <c r="VS18" s="321"/>
      <c r="VT18" s="321"/>
      <c r="VU18" s="321"/>
      <c r="VV18" s="321"/>
      <c r="VW18" s="321"/>
      <c r="VX18" s="321"/>
      <c r="VY18" s="321"/>
      <c r="VZ18" s="321"/>
      <c r="WA18" s="321"/>
      <c r="WB18" s="321"/>
      <c r="WC18" s="321"/>
      <c r="WD18" s="321"/>
      <c r="WE18" s="321"/>
      <c r="WF18" s="321"/>
      <c r="WG18" s="321"/>
      <c r="WH18" s="321"/>
      <c r="WI18" s="321"/>
      <c r="WJ18" s="321"/>
      <c r="WK18" s="321"/>
      <c r="WL18" s="321"/>
      <c r="WM18" s="321"/>
      <c r="WN18" s="321"/>
      <c r="WO18" s="321" t="str">
        <f t="shared" ref="WO18" ca="1" si="5132">IF(UF18&lt;&gt;"",UF18,TF18)</f>
        <v>England</v>
      </c>
      <c r="WP18" s="321">
        <v>1</v>
      </c>
      <c r="WQ18" s="321">
        <v>16</v>
      </c>
      <c r="WR18" s="321" t="str">
        <f t="shared" si="34"/>
        <v>Spain</v>
      </c>
      <c r="WS18" s="324">
        <f ca="1">IF(OFFSET('Player Game Board'!P25,0,WS1)&lt;&gt;"",OFFSET('Player Game Board'!P25,0,WS1),0)</f>
        <v>2</v>
      </c>
      <c r="WT18" s="324">
        <f ca="1">IF(OFFSET('Player Game Board'!Q25,0,WS1)&lt;&gt;"",OFFSET('Player Game Board'!Q25,0,WS1),0)</f>
        <v>0</v>
      </c>
      <c r="WU18" s="321" t="str">
        <f t="shared" si="35"/>
        <v>Italy</v>
      </c>
      <c r="WV18" s="321" t="str">
        <f ca="1">IF(AND(OFFSET('Player Game Board'!P25,0,WS1)&lt;&gt;"",OFFSET('Player Game Board'!Q25,0,WS1)&lt;&gt;""),IF(WS18&gt;WT18,"W",IF(WS18=WT18,"D","L")),"")</f>
        <v>W</v>
      </c>
      <c r="WW18" s="321" t="str">
        <f t="shared" ca="1" si="36"/>
        <v>L</v>
      </c>
      <c r="WX18" s="321"/>
      <c r="WY18" s="321"/>
      <c r="WZ18" s="326" t="s">
        <v>15</v>
      </c>
      <c r="XA18" s="327" t="s">
        <v>3</v>
      </c>
      <c r="XB18" s="327" t="s">
        <v>94</v>
      </c>
      <c r="XC18" s="327" t="s">
        <v>95</v>
      </c>
      <c r="XD18" s="326" t="s">
        <v>94</v>
      </c>
      <c r="XE18" s="326" t="s">
        <v>95</v>
      </c>
      <c r="XF18" s="326" t="s">
        <v>3</v>
      </c>
      <c r="XG18" s="326" t="s">
        <v>15</v>
      </c>
      <c r="XH18" s="327"/>
      <c r="XI18" s="328">
        <f t="shared" ref="XI18" ca="1" si="5133">IFERROR(MATCH(XI12,WZ18:XC18,0),0)</f>
        <v>2</v>
      </c>
      <c r="XJ18" s="328">
        <f t="shared" ref="XJ18" ca="1" si="5134">IFERROR(MATCH(XJ12,WZ18:XC18,0),0)</f>
        <v>4</v>
      </c>
      <c r="XK18" s="328">
        <f t="shared" ref="XK18" ca="1" si="5135">IFERROR(MATCH(XK12,WZ18:XC18,0),0)</f>
        <v>0</v>
      </c>
      <c r="XL18" s="328">
        <f t="shared" ref="XL18" ca="1" si="5136">IFERROR(MATCH(XL12,WZ18:XC18,0),0)</f>
        <v>0</v>
      </c>
      <c r="XM18" s="328">
        <f t="shared" ca="1" si="3686"/>
        <v>6</v>
      </c>
      <c r="XN18" s="327" t="s">
        <v>44</v>
      </c>
      <c r="XO18" s="327" t="str">
        <f t="shared" ref="XO18" ca="1" si="5137">INDEX(WZ3:WZ8,MATCH(INDEX(XD13:XD27,MATCH(10,XM13:XM27,0),0),XN3:XN8,0),0)</f>
        <v>Türkiye</v>
      </c>
      <c r="XP18" s="327">
        <f t="shared" ref="XP18:XP33" ca="1" si="5138">IFERROR(IF(MATCH(XO18,QualifiedCountries,0),1,0),0)</f>
        <v>1</v>
      </c>
      <c r="XQ18" s="321">
        <f t="shared" ref="XQ18" ca="1" si="5139">VLOOKUP(XR18,ABM18:ABN22,2,FALSE)</f>
        <v>3</v>
      </c>
      <c r="XR18" s="321" t="str">
        <f t="shared" ref="XR18:XR21" si="5140">ST18</f>
        <v>Serbia</v>
      </c>
      <c r="XS18" s="321">
        <f t="shared" ref="XS18" ca="1" si="5141">SUMPRODUCT((ABP3:ABP42=XR18)*(ABT3:ABT42="W"))+SUMPRODUCT((ABS3:ABS42=XR18)*(ABU3:ABU42="W"))</f>
        <v>0</v>
      </c>
      <c r="XT18" s="321">
        <f t="shared" ref="XT18" ca="1" si="5142">SUMPRODUCT((ABP3:ABP42=XR18)*(ABT3:ABT42="D"))+SUMPRODUCT((ABS3:ABS42=XR18)*(ABU3:ABU42="D"))</f>
        <v>1</v>
      </c>
      <c r="XU18" s="321">
        <f t="shared" ref="XU18" ca="1" si="5143">SUMPRODUCT((ABP3:ABP42=XR18)*(ABT3:ABT42="L"))+SUMPRODUCT((ABS3:ABS42=XR18)*(ABU3:ABU42="L"))</f>
        <v>2</v>
      </c>
      <c r="XV18" s="321">
        <f t="shared" ref="XV18" ca="1" si="5144">SUMIF(ABP3:ABP60,XR18,ABQ3:ABQ60)+SUMIF(ABS3:ABS60,XR18,ABR3:ABR60)</f>
        <v>2</v>
      </c>
      <c r="XW18" s="321">
        <f t="shared" ref="XW18" ca="1" si="5145">SUMIF(ABS3:ABS60,XR18,ABQ3:ABQ60)+SUMIF(ABP3:ABP60,XR18,ABR3:ABR60)</f>
        <v>4</v>
      </c>
      <c r="XX18" s="321">
        <f t="shared" ref="XX18:XX21" ca="1" si="5146">XV18-XW18+1000</f>
        <v>998</v>
      </c>
      <c r="XY18" s="321">
        <f t="shared" ref="XY18:XY21" ca="1" si="5147">XS18*3+XT18*1</f>
        <v>1</v>
      </c>
      <c r="XZ18" s="321">
        <f t="shared" si="750"/>
        <v>35</v>
      </c>
      <c r="YA18" s="321">
        <f t="shared" ref="YA18" ca="1" si="5148">IF(COUNTIF(XY18:XY22,4)&lt;&gt;4,RANK(XY18,XY18:XY22),XY58)</f>
        <v>3</v>
      </c>
      <c r="YB18" s="321"/>
      <c r="YC18" s="321">
        <f t="shared" ref="YC18" ca="1" si="5149">SUMPRODUCT((YA18:YA21=YA18)*(XZ18:XZ21&lt;XZ18))+YA18</f>
        <v>3</v>
      </c>
      <c r="YD18" s="321" t="str">
        <f t="shared" ref="YD18" ca="1" si="5150">INDEX(XR18:XR22,MATCH(1,YC18:YC22,0),0)</f>
        <v>England</v>
      </c>
      <c r="YE18" s="321">
        <f t="shared" ref="YE18" ca="1" si="5151">INDEX(YA18:YA22,MATCH(YD18,XR18:XR22,0),0)</f>
        <v>1</v>
      </c>
      <c r="YF18" s="321" t="str">
        <f t="shared" ref="YF18" ca="1" si="5152">IF(YE19=1,YD18,"")</f>
        <v/>
      </c>
      <c r="YG18" s="321" t="str">
        <f t="shared" ref="YG18" ca="1" si="5153">IF(YE20=2,YD19,"")</f>
        <v/>
      </c>
      <c r="YH18" s="321" t="str">
        <f t="shared" ref="YH18" ca="1" si="5154">IF(YE21=3,YD20,"")</f>
        <v>Serbia</v>
      </c>
      <c r="YI18" s="321" t="str">
        <f t="shared" ref="YI18" si="5155">IF(YE22=4,YD21,"")</f>
        <v/>
      </c>
      <c r="YJ18" s="321"/>
      <c r="YK18" s="321" t="str">
        <f t="shared" ref="YK18:YK21" ca="1" si="5156">IF(YF18&lt;&gt;"",YF18,"")</f>
        <v/>
      </c>
      <c r="YL18" s="321">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21">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21">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21">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21">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21">
        <f t="shared" ref="YQ18:YQ21" ca="1" si="5162">YO18-YP18+1000</f>
        <v>1000</v>
      </c>
      <c r="YR18" s="321" t="str">
        <f t="shared" ref="YR18:YR21" ca="1" si="5163">IF(YK18&lt;&gt;"",YL18*3+YM18*1,"")</f>
        <v/>
      </c>
      <c r="YS18" s="321" t="str">
        <f t="shared" ref="YS18" ca="1" si="5164">IF(YK18&lt;&gt;"",VLOOKUP(YK18,XR4:XX40,7,FALSE),"")</f>
        <v/>
      </c>
      <c r="YT18" s="321" t="str">
        <f t="shared" ref="YT18" ca="1" si="5165">IF(YK18&lt;&gt;"",VLOOKUP(YK18,XR4:XX40,5,FALSE),"")</f>
        <v/>
      </c>
      <c r="YU18" s="321" t="str">
        <f t="shared" ref="YU18" ca="1" si="5166">IF(YK18&lt;&gt;"",VLOOKUP(YK18,XR4:XZ40,9,FALSE),"")</f>
        <v/>
      </c>
      <c r="YV18" s="321" t="str">
        <f t="shared" ref="YV18:YV21" ca="1" si="5167">YR18</f>
        <v/>
      </c>
      <c r="YW18" s="321" t="str">
        <f t="shared" ref="YW18" ca="1" si="5168">IF(YK18&lt;&gt;"",RANK(YV18,YV18:YV22),"")</f>
        <v/>
      </c>
      <c r="YX18" s="321" t="str">
        <f t="shared" ref="YX18" ca="1" si="5169">IF(YK18&lt;&gt;"",SUMPRODUCT((YV18:YV22=YV18)*(YQ18:YQ22&gt;YQ18)),"")</f>
        <v/>
      </c>
      <c r="YY18" s="321" t="str">
        <f t="shared" ref="YY18" ca="1" si="5170">IF(YK18&lt;&gt;"",SUMPRODUCT((YV18:YV22=YV18)*(YQ18:YQ22=YQ18)*(YO18:YO22&gt;YO18)),"")</f>
        <v/>
      </c>
      <c r="YZ18" s="321" t="str">
        <f t="shared" ref="YZ18" ca="1" si="5171">IF(YK18&lt;&gt;"",SUMPRODUCT((YV18:YV22=YV18)*(YQ18:YQ22=YQ18)*(YO18:YO22=YO18)*(YS18:YS22&gt;YS18)),"")</f>
        <v/>
      </c>
      <c r="ZA18" s="321" t="str">
        <f t="shared" ref="ZA18" ca="1" si="5172">IF(YK18&lt;&gt;"",SUMPRODUCT((YV18:YV22=YV18)*(YQ18:YQ22=YQ18)*(YO18:YO22=YO18)*(YS18:YS22=YS18)*(YT18:YT22&gt;YT18)),"")</f>
        <v/>
      </c>
      <c r="ZB18" s="321" t="str">
        <f t="shared" ref="ZB18" ca="1" si="5173">IF(YK18&lt;&gt;"",SUMPRODUCT((YV18:YV22=YV18)*(YQ18:YQ22=YQ18)*(YO18:YO22=YO18)*(YS18:YS22=YS18)*(YT18:YT22=YT18)*(YU18:YU22&gt;YU18)),"")</f>
        <v/>
      </c>
      <c r="ZC18" s="321" t="str">
        <f ca="1">IF(YK18&lt;&gt;"",IF(ZC58&lt;&gt;"",IF(YJ57=3,ZC58,ZC58+YJ57),SUM(YW18:ZB18)),"")</f>
        <v/>
      </c>
      <c r="ZD18" s="321" t="str">
        <f t="shared" ref="ZD18" ca="1" si="5174">IF(YK18&lt;&gt;"",INDEX(YK18:YK22,MATCH(1,ZC18:ZC22,0),0),"")</f>
        <v/>
      </c>
      <c r="ZE18" s="321"/>
      <c r="ZF18" s="321"/>
      <c r="ZG18" s="321"/>
      <c r="ZH18" s="321"/>
      <c r="ZI18" s="321"/>
      <c r="ZJ18" s="321"/>
      <c r="ZK18" s="321"/>
      <c r="ZL18" s="321"/>
      <c r="ZM18" s="321"/>
      <c r="ZN18" s="321"/>
      <c r="ZO18" s="321"/>
      <c r="ZP18" s="321"/>
      <c r="ZQ18" s="321"/>
      <c r="ZR18" s="321"/>
      <c r="ZS18" s="321"/>
      <c r="ZT18" s="321"/>
      <c r="ZU18" s="321"/>
      <c r="ZV18" s="321"/>
      <c r="ZW18" s="321"/>
      <c r="ZX18" s="321"/>
      <c r="ZY18" s="321"/>
      <c r="ZZ18" s="321"/>
      <c r="AAA18" s="321"/>
      <c r="AAB18" s="321"/>
      <c r="AAC18" s="321"/>
      <c r="AAD18" s="321"/>
      <c r="AAE18" s="321"/>
      <c r="AAF18" s="321"/>
      <c r="AAG18" s="321"/>
      <c r="AAH18" s="321"/>
      <c r="AAI18" s="321"/>
      <c r="AAJ18" s="321"/>
      <c r="AAK18" s="321"/>
      <c r="AAL18" s="321"/>
      <c r="AAM18" s="321"/>
      <c r="AAN18" s="321"/>
      <c r="AAO18" s="321"/>
      <c r="AAP18" s="321"/>
      <c r="AAQ18" s="321"/>
      <c r="AAR18" s="321"/>
      <c r="AAS18" s="321"/>
      <c r="AAT18" s="321"/>
      <c r="AAU18" s="321"/>
      <c r="AAV18" s="321"/>
      <c r="AAW18" s="321"/>
      <c r="AAX18" s="321"/>
      <c r="AAY18" s="321"/>
      <c r="AAZ18" s="321"/>
      <c r="ABA18" s="321"/>
      <c r="ABB18" s="321"/>
      <c r="ABC18" s="321"/>
      <c r="ABD18" s="321"/>
      <c r="ABE18" s="321"/>
      <c r="ABF18" s="321"/>
      <c r="ABG18" s="321"/>
      <c r="ABH18" s="321"/>
      <c r="ABI18" s="321"/>
      <c r="ABJ18" s="321"/>
      <c r="ABK18" s="321"/>
      <c r="ABL18" s="321"/>
      <c r="ABM18" s="321" t="str">
        <f t="shared" ref="ABM18" ca="1" si="5175">IF(ZD18&lt;&gt;"",ZD18,YD18)</f>
        <v>England</v>
      </c>
      <c r="ABN18" s="321">
        <v>1</v>
      </c>
      <c r="ABO18" s="321">
        <v>16</v>
      </c>
      <c r="ABP18" s="321" t="str">
        <f t="shared" si="50"/>
        <v>Spain</v>
      </c>
      <c r="ABQ18" s="324">
        <f ca="1">IF(OFFSET('Player Game Board'!P25,0,ABQ1)&lt;&gt;"",OFFSET('Player Game Board'!P25,0,ABQ1),0)</f>
        <v>1</v>
      </c>
      <c r="ABR18" s="324">
        <f ca="1">IF(OFFSET('Player Game Board'!Q25,0,ABQ1)&lt;&gt;"",OFFSET('Player Game Board'!Q25,0,ABQ1),0)</f>
        <v>1</v>
      </c>
      <c r="ABS18" s="321" t="str">
        <f t="shared" si="51"/>
        <v>Italy</v>
      </c>
      <c r="ABT18" s="321" t="str">
        <f ca="1">IF(AND(OFFSET('Player Game Board'!P25,0,ABQ1)&lt;&gt;"",OFFSET('Player Game Board'!Q25,0,ABQ1)&lt;&gt;""),IF(ABQ18&gt;ABR18,"W",IF(ABQ18=ABR18,"D","L")),"")</f>
        <v>D</v>
      </c>
      <c r="ABU18" s="321" t="str">
        <f t="shared" ca="1" si="52"/>
        <v>D</v>
      </c>
      <c r="ABV18" s="321"/>
      <c r="ABW18" s="321"/>
      <c r="ABX18" s="326" t="s">
        <v>15</v>
      </c>
      <c r="ABY18" s="327" t="s">
        <v>3</v>
      </c>
      <c r="ABZ18" s="327" t="s">
        <v>94</v>
      </c>
      <c r="ACA18" s="327" t="s">
        <v>95</v>
      </c>
      <c r="ACB18" s="326" t="s">
        <v>94</v>
      </c>
      <c r="ACC18" s="326" t="s">
        <v>95</v>
      </c>
      <c r="ACD18" s="326" t="s">
        <v>3</v>
      </c>
      <c r="ACE18" s="326" t="s">
        <v>15</v>
      </c>
      <c r="ACF18" s="327"/>
      <c r="ACG18" s="328">
        <f t="shared" ref="ACG18" ca="1" si="5176">IFERROR(MATCH(ACG12,ABX18:ACA18,0),0)</f>
        <v>2</v>
      </c>
      <c r="ACH18" s="328">
        <f t="shared" ref="ACH18" ca="1" si="5177">IFERROR(MATCH(ACH12,ABX18:ACA18,0),0)</f>
        <v>4</v>
      </c>
      <c r="ACI18" s="328">
        <f t="shared" ref="ACI18" ca="1" si="5178">IFERROR(MATCH(ACI12,ABX18:ACA18,0),0)</f>
        <v>3</v>
      </c>
      <c r="ACJ18" s="328">
        <f t="shared" ref="ACJ18" ca="1" si="5179">IFERROR(MATCH(ACJ12,ABX18:ACA18,0),0)</f>
        <v>0</v>
      </c>
      <c r="ACK18" s="328">
        <f t="shared" ca="1" si="3756"/>
        <v>9</v>
      </c>
      <c r="ACL18" s="327" t="s">
        <v>44</v>
      </c>
      <c r="ACM18" s="327" t="str">
        <f t="shared" ref="ACM18" ca="1" si="5180">INDEX(ABX3:ABX8,MATCH(INDEX(ACB13:ACB27,MATCH(10,ACK13:ACK27,0),0),ACL3:ACL8,0),0)</f>
        <v>Czechia</v>
      </c>
      <c r="ACN18" s="327">
        <f t="shared" ref="ACN18:ACN33" ca="1" si="5181">IFERROR(IF(MATCH(ACM18,QualifiedCountries,0),1,0),0)</f>
        <v>0</v>
      </c>
      <c r="ACO18" s="321">
        <f t="shared" ref="ACO18" ca="1" si="5182">VLOOKUP(ACP18,AGK18:AGL22,2,FALSE)</f>
        <v>4</v>
      </c>
      <c r="ACP18" s="321" t="str">
        <f t="shared" ref="ACP18:ACP21" si="5183">XR18</f>
        <v>Serbia</v>
      </c>
      <c r="ACQ18" s="321">
        <f t="shared" ref="ACQ18" ca="1" si="5184">SUMPRODUCT((AGN3:AGN42=ACP18)*(AGR3:AGR42="W"))+SUMPRODUCT((AGQ3:AGQ42=ACP18)*(AGS3:AGS42="W"))</f>
        <v>0</v>
      </c>
      <c r="ACR18" s="321">
        <f t="shared" ref="ACR18" ca="1" si="5185">SUMPRODUCT((AGN3:AGN42=ACP18)*(AGR3:AGR42="D"))+SUMPRODUCT((AGQ3:AGQ42=ACP18)*(AGS3:AGS42="D"))</f>
        <v>2</v>
      </c>
      <c r="ACS18" s="321">
        <f t="shared" ref="ACS18" ca="1" si="5186">SUMPRODUCT((AGN3:AGN42=ACP18)*(AGR3:AGR42="L"))+SUMPRODUCT((AGQ3:AGQ42=ACP18)*(AGS3:AGS42="L"))</f>
        <v>1</v>
      </c>
      <c r="ACT18" s="321">
        <f t="shared" ref="ACT18" ca="1" si="5187">SUMIF(AGN3:AGN60,ACP18,AGO3:AGO60)+SUMIF(AGQ3:AGQ60,ACP18,AGP3:AGP60)</f>
        <v>2</v>
      </c>
      <c r="ACU18" s="321">
        <f t="shared" ref="ACU18" ca="1" si="5188">SUMIF(AGQ3:AGQ60,ACP18,AGO3:AGO60)+SUMIF(AGN3:AGN60,ACP18,AGP3:AGP60)</f>
        <v>3</v>
      </c>
      <c r="ACV18" s="321">
        <f t="shared" ref="ACV18:ACV21" ca="1" si="5189">ACT18-ACU18+1000</f>
        <v>999</v>
      </c>
      <c r="ACW18" s="321">
        <f t="shared" ref="ACW18:ACW21" ca="1" si="5190">ACQ18*3+ACR18*1</f>
        <v>2</v>
      </c>
      <c r="ACX18" s="321">
        <f t="shared" si="810"/>
        <v>35</v>
      </c>
      <c r="ACY18" s="321">
        <f t="shared" ref="ACY18" ca="1" si="5191">IF(COUNTIF(ACW18:ACW22,4)&lt;&gt;4,RANK(ACW18,ACW18:ACW22),ACW58)</f>
        <v>4</v>
      </c>
      <c r="ACZ18" s="321"/>
      <c r="ADA18" s="321">
        <f t="shared" ref="ADA18" ca="1" si="5192">SUMPRODUCT((ACY18:ACY21=ACY18)*(ACX18:ACX21&lt;ACX18))+ACY18</f>
        <v>4</v>
      </c>
      <c r="ADB18" s="321" t="str">
        <f t="shared" ref="ADB18" ca="1" si="5193">INDEX(ACP18:ACP22,MATCH(1,ADA18:ADA22,0),0)</f>
        <v>England</v>
      </c>
      <c r="ADC18" s="321">
        <f t="shared" ref="ADC18" ca="1" si="5194">INDEX(ACY18:ACY22,MATCH(ADB18,ACP18:ACP22,0),0)</f>
        <v>1</v>
      </c>
      <c r="ADD18" s="321" t="str">
        <f t="shared" ref="ADD18" ca="1" si="5195">IF(ADC19=1,ADB18,"")</f>
        <v/>
      </c>
      <c r="ADE18" s="321" t="str">
        <f t="shared" ref="ADE18" ca="1" si="5196">IF(ADC20=2,ADB19,"")</f>
        <v/>
      </c>
      <c r="ADF18" s="321" t="str">
        <f t="shared" ref="ADF18" ca="1" si="5197">IF(ADC21=3,ADB20,"")</f>
        <v/>
      </c>
      <c r="ADG18" s="321" t="str">
        <f t="shared" ref="ADG18" si="5198">IF(ADC22=4,ADB21,"")</f>
        <v/>
      </c>
      <c r="ADH18" s="321"/>
      <c r="ADI18" s="321" t="str">
        <f t="shared" ref="ADI18:ADI21" ca="1" si="5199">IF(ADD18&lt;&gt;"",ADD18,"")</f>
        <v/>
      </c>
      <c r="ADJ18" s="321">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21">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21">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21">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21">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21">
        <f t="shared" ref="ADO18:ADO21" ca="1" si="5205">ADM18-ADN18+1000</f>
        <v>1000</v>
      </c>
      <c r="ADP18" s="321" t="str">
        <f t="shared" ref="ADP18:ADP21" ca="1" si="5206">IF(ADI18&lt;&gt;"",ADJ18*3+ADK18*1,"")</f>
        <v/>
      </c>
      <c r="ADQ18" s="321" t="str">
        <f t="shared" ref="ADQ18" ca="1" si="5207">IF(ADI18&lt;&gt;"",VLOOKUP(ADI18,ACP4:ACV40,7,FALSE),"")</f>
        <v/>
      </c>
      <c r="ADR18" s="321" t="str">
        <f t="shared" ref="ADR18" ca="1" si="5208">IF(ADI18&lt;&gt;"",VLOOKUP(ADI18,ACP4:ACV40,5,FALSE),"")</f>
        <v/>
      </c>
      <c r="ADS18" s="321" t="str">
        <f t="shared" ref="ADS18" ca="1" si="5209">IF(ADI18&lt;&gt;"",VLOOKUP(ADI18,ACP4:ACX40,9,FALSE),"")</f>
        <v/>
      </c>
      <c r="ADT18" s="321" t="str">
        <f t="shared" ref="ADT18:ADT21" ca="1" si="5210">ADP18</f>
        <v/>
      </c>
      <c r="ADU18" s="321" t="str">
        <f t="shared" ref="ADU18" ca="1" si="5211">IF(ADI18&lt;&gt;"",RANK(ADT18,ADT18:ADT22),"")</f>
        <v/>
      </c>
      <c r="ADV18" s="321" t="str">
        <f t="shared" ref="ADV18" ca="1" si="5212">IF(ADI18&lt;&gt;"",SUMPRODUCT((ADT18:ADT22=ADT18)*(ADO18:ADO22&gt;ADO18)),"")</f>
        <v/>
      </c>
      <c r="ADW18" s="321" t="str">
        <f t="shared" ref="ADW18" ca="1" si="5213">IF(ADI18&lt;&gt;"",SUMPRODUCT((ADT18:ADT22=ADT18)*(ADO18:ADO22=ADO18)*(ADM18:ADM22&gt;ADM18)),"")</f>
        <v/>
      </c>
      <c r="ADX18" s="321" t="str">
        <f t="shared" ref="ADX18" ca="1" si="5214">IF(ADI18&lt;&gt;"",SUMPRODUCT((ADT18:ADT22=ADT18)*(ADO18:ADO22=ADO18)*(ADM18:ADM22=ADM18)*(ADQ18:ADQ22&gt;ADQ18)),"")</f>
        <v/>
      </c>
      <c r="ADY18" s="321" t="str">
        <f t="shared" ref="ADY18" ca="1" si="5215">IF(ADI18&lt;&gt;"",SUMPRODUCT((ADT18:ADT22=ADT18)*(ADO18:ADO22=ADO18)*(ADM18:ADM22=ADM18)*(ADQ18:ADQ22=ADQ18)*(ADR18:ADR22&gt;ADR18)),"")</f>
        <v/>
      </c>
      <c r="ADZ18" s="321" t="str">
        <f t="shared" ref="ADZ18" ca="1" si="5216">IF(ADI18&lt;&gt;"",SUMPRODUCT((ADT18:ADT22=ADT18)*(ADO18:ADO22=ADO18)*(ADM18:ADM22=ADM18)*(ADQ18:ADQ22=ADQ18)*(ADR18:ADR22=ADR18)*(ADS18:ADS22&gt;ADS18)),"")</f>
        <v/>
      </c>
      <c r="AEA18" s="321" t="str">
        <f ca="1">IF(ADI18&lt;&gt;"",IF(AEA58&lt;&gt;"",IF(ADH57=3,AEA58,AEA58+ADH57),SUM(ADU18:ADZ18)),"")</f>
        <v/>
      </c>
      <c r="AEB18" s="321" t="str">
        <f t="shared" ref="AEB18" ca="1" si="5217">IF(ADI18&lt;&gt;"",INDEX(ADI18:ADI22,MATCH(1,AEA18:AEA22,0),0),"")</f>
        <v/>
      </c>
      <c r="AEC18" s="321"/>
      <c r="AED18" s="321"/>
      <c r="AEE18" s="321"/>
      <c r="AEF18" s="321"/>
      <c r="AEG18" s="321"/>
      <c r="AEH18" s="321"/>
      <c r="AEI18" s="321"/>
      <c r="AEJ18" s="321"/>
      <c r="AEK18" s="321"/>
      <c r="AEL18" s="321"/>
      <c r="AEM18" s="321"/>
      <c r="AEN18" s="321"/>
      <c r="AEO18" s="321"/>
      <c r="AEP18" s="321"/>
      <c r="AEQ18" s="321"/>
      <c r="AER18" s="321"/>
      <c r="AES18" s="321"/>
      <c r="AET18" s="321"/>
      <c r="AEU18" s="321"/>
      <c r="AEV18" s="321"/>
      <c r="AEW18" s="321"/>
      <c r="AEX18" s="321"/>
      <c r="AEY18" s="321"/>
      <c r="AEZ18" s="321"/>
      <c r="AFA18" s="321"/>
      <c r="AFB18" s="321"/>
      <c r="AFC18" s="321"/>
      <c r="AFD18" s="321"/>
      <c r="AFE18" s="321"/>
      <c r="AFF18" s="321"/>
      <c r="AFG18" s="321"/>
      <c r="AFH18" s="321"/>
      <c r="AFI18" s="321"/>
      <c r="AFJ18" s="321"/>
      <c r="AFK18" s="321"/>
      <c r="AFL18" s="321"/>
      <c r="AFM18" s="321"/>
      <c r="AFN18" s="321"/>
      <c r="AFO18" s="321"/>
      <c r="AFP18" s="321"/>
      <c r="AFQ18" s="321"/>
      <c r="AFR18" s="321"/>
      <c r="AFS18" s="321"/>
      <c r="AFT18" s="321"/>
      <c r="AFU18" s="321"/>
      <c r="AFV18" s="321"/>
      <c r="AFW18" s="321"/>
      <c r="AFX18" s="321"/>
      <c r="AFY18" s="321"/>
      <c r="AFZ18" s="321"/>
      <c r="AGA18" s="321"/>
      <c r="AGB18" s="321"/>
      <c r="AGC18" s="321"/>
      <c r="AGD18" s="321"/>
      <c r="AGE18" s="321"/>
      <c r="AGF18" s="321"/>
      <c r="AGG18" s="321"/>
      <c r="AGH18" s="321"/>
      <c r="AGI18" s="321"/>
      <c r="AGJ18" s="321"/>
      <c r="AGK18" s="321" t="str">
        <f t="shared" ref="AGK18" ca="1" si="5218">IF(AEB18&lt;&gt;"",AEB18,ADB18)</f>
        <v>England</v>
      </c>
      <c r="AGL18" s="321">
        <v>1</v>
      </c>
      <c r="AGM18" s="321">
        <v>16</v>
      </c>
      <c r="AGN18" s="321" t="str">
        <f t="shared" si="66"/>
        <v>Spain</v>
      </c>
      <c r="AGO18" s="324">
        <f ca="1">IF(OFFSET('Player Game Board'!P25,0,AGO1)&lt;&gt;"",OFFSET('Player Game Board'!P25,0,AGO1),0)</f>
        <v>2</v>
      </c>
      <c r="AGP18" s="324">
        <f ca="1">IF(OFFSET('Player Game Board'!Q25,0,AGO1)&lt;&gt;"",OFFSET('Player Game Board'!Q25,0,AGO1),0)</f>
        <v>1</v>
      </c>
      <c r="AGQ18" s="321" t="str">
        <f t="shared" si="67"/>
        <v>Italy</v>
      </c>
      <c r="AGR18" s="321" t="str">
        <f ca="1">IF(AND(OFFSET('Player Game Board'!P25,0,AGO1)&lt;&gt;"",OFFSET('Player Game Board'!Q25,0,AGO1)&lt;&gt;""),IF(AGO18&gt;AGP18,"W",IF(AGO18=AGP18,"D","L")),"")</f>
        <v>W</v>
      </c>
      <c r="AGS18" s="321" t="str">
        <f t="shared" ca="1" si="68"/>
        <v>L</v>
      </c>
      <c r="AGT18" s="321"/>
      <c r="AGU18" s="321"/>
      <c r="AGV18" s="326" t="s">
        <v>15</v>
      </c>
      <c r="AGW18" s="327" t="s">
        <v>3</v>
      </c>
      <c r="AGX18" s="327" t="s">
        <v>94</v>
      </c>
      <c r="AGY18" s="327" t="s">
        <v>95</v>
      </c>
      <c r="AGZ18" s="326" t="s">
        <v>94</v>
      </c>
      <c r="AHA18" s="326" t="s">
        <v>95</v>
      </c>
      <c r="AHB18" s="326" t="s">
        <v>3</v>
      </c>
      <c r="AHC18" s="326" t="s">
        <v>15</v>
      </c>
      <c r="AHD18" s="327"/>
      <c r="AHE18" s="328">
        <f t="shared" ref="AHE18" ca="1" si="5219">IFERROR(MATCH(AHE12,AGV18:AGY18,0),0)</f>
        <v>2</v>
      </c>
      <c r="AHF18" s="328">
        <f t="shared" ref="AHF18" ca="1" si="5220">IFERROR(MATCH(AHF12,AGV18:AGY18,0),0)</f>
        <v>0</v>
      </c>
      <c r="AHG18" s="328">
        <f t="shared" ref="AHG18" ca="1" si="5221">IFERROR(MATCH(AHG12,AGV18:AGY18,0),0)</f>
        <v>0</v>
      </c>
      <c r="AHH18" s="328">
        <f t="shared" ref="AHH18" ca="1" si="5222">IFERROR(MATCH(AHH12,AGV18:AGY18,0),0)</f>
        <v>4</v>
      </c>
      <c r="AHI18" s="328">
        <f t="shared" ca="1" si="3826"/>
        <v>6</v>
      </c>
      <c r="AHJ18" s="327" t="s">
        <v>44</v>
      </c>
      <c r="AHK18" s="327" t="str">
        <f t="shared" ref="AHK18" ca="1" si="5223">INDEX(AGV3:AGV8,MATCH(INDEX(AGZ13:AGZ27,MATCH(10,AHI13:AHI27,0),0),AHJ3:AHJ8,0),0)</f>
        <v>Portugal</v>
      </c>
      <c r="AHL18" s="327">
        <f t="shared" ref="AHL18:AHL33" ca="1" si="5224">IFERROR(IF(MATCH(AHK18,QualifiedCountries,0),1,0),0)</f>
        <v>1</v>
      </c>
      <c r="AHM18" s="321">
        <f t="shared" ref="AHM18" ca="1" si="5225">VLOOKUP(AHN18,ALI18:ALJ22,2,FALSE)</f>
        <v>4</v>
      </c>
      <c r="AHN18" s="321" t="str">
        <f t="shared" ref="AHN18:AHN21" si="5226">ACP18</f>
        <v>Serbia</v>
      </c>
      <c r="AHO18" s="321">
        <f t="shared" ref="AHO18" ca="1" si="5227">SUMPRODUCT((ALL3:ALL42=AHN18)*(ALP3:ALP42="W"))+SUMPRODUCT((ALO3:ALO42=AHN18)*(ALQ3:ALQ42="W"))</f>
        <v>0</v>
      </c>
      <c r="AHP18" s="321">
        <f t="shared" ref="AHP18" ca="1" si="5228">SUMPRODUCT((ALL3:ALL42=AHN18)*(ALP3:ALP42="D"))+SUMPRODUCT((ALO3:ALO42=AHN18)*(ALQ3:ALQ42="D"))</f>
        <v>1</v>
      </c>
      <c r="AHQ18" s="321">
        <f t="shared" ref="AHQ18" ca="1" si="5229">SUMPRODUCT((ALL3:ALL42=AHN18)*(ALP3:ALP42="L"))+SUMPRODUCT((ALO3:ALO42=AHN18)*(ALQ3:ALQ42="L"))</f>
        <v>2</v>
      </c>
      <c r="AHR18" s="321">
        <f t="shared" ref="AHR18" ca="1" si="5230">SUMIF(ALL3:ALL60,AHN18,ALM3:ALM60)+SUMIF(ALO3:ALO60,AHN18,ALN3:ALN60)</f>
        <v>0</v>
      </c>
      <c r="AHS18" s="321">
        <f t="shared" ref="AHS18" ca="1" si="5231">SUMIF(ALO3:ALO60,AHN18,ALM3:ALM60)+SUMIF(ALL3:ALL60,AHN18,ALN3:ALN60)</f>
        <v>2</v>
      </c>
      <c r="AHT18" s="321">
        <f t="shared" ref="AHT18:AHT21" ca="1" si="5232">AHR18-AHS18+1000</f>
        <v>998</v>
      </c>
      <c r="AHU18" s="321">
        <f t="shared" ref="AHU18:AHU21" ca="1" si="5233">AHO18*3+AHP18*1</f>
        <v>1</v>
      </c>
      <c r="AHV18" s="321">
        <f t="shared" si="870"/>
        <v>35</v>
      </c>
      <c r="AHW18" s="321">
        <f t="shared" ref="AHW18" ca="1" si="5234">IF(COUNTIF(AHU18:AHU22,4)&lt;&gt;4,RANK(AHU18,AHU18:AHU22),AHU58)</f>
        <v>4</v>
      </c>
      <c r="AHX18" s="321"/>
      <c r="AHY18" s="321">
        <f t="shared" ref="AHY18" ca="1" si="5235">SUMPRODUCT((AHW18:AHW21=AHW18)*(AHV18:AHV21&lt;AHV18))+AHW18</f>
        <v>4</v>
      </c>
      <c r="AHZ18" s="321" t="str">
        <f t="shared" ref="AHZ18" ca="1" si="5236">INDEX(AHN18:AHN22,MATCH(1,AHY18:AHY22,0),0)</f>
        <v>England</v>
      </c>
      <c r="AIA18" s="321">
        <f t="shared" ref="AIA18" ca="1" si="5237">INDEX(AHW18:AHW22,MATCH(AHZ18,AHN18:AHN22,0),0)</f>
        <v>1</v>
      </c>
      <c r="AIB18" s="321" t="str">
        <f t="shared" ref="AIB18" ca="1" si="5238">IF(AIA19=1,AHZ18,"")</f>
        <v/>
      </c>
      <c r="AIC18" s="321" t="str">
        <f t="shared" ref="AIC18" ca="1" si="5239">IF(AIA20=2,AHZ19,"")</f>
        <v/>
      </c>
      <c r="AID18" s="321" t="str">
        <f t="shared" ref="AID18" ca="1" si="5240">IF(AIA21=3,AHZ20,"")</f>
        <v/>
      </c>
      <c r="AIE18" s="321" t="str">
        <f t="shared" ref="AIE18" si="5241">IF(AIA22=4,AHZ21,"")</f>
        <v/>
      </c>
      <c r="AIF18" s="321"/>
      <c r="AIG18" s="321" t="str">
        <f t="shared" ref="AIG18:AIG21" ca="1" si="5242">IF(AIB18&lt;&gt;"",AIB18,"")</f>
        <v/>
      </c>
      <c r="AIH18" s="321">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21">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21">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21">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21">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21">
        <f t="shared" ref="AIM18:AIM21" ca="1" si="5248">AIK18-AIL18+1000</f>
        <v>1000</v>
      </c>
      <c r="AIN18" s="321" t="str">
        <f t="shared" ref="AIN18:AIN21" ca="1" si="5249">IF(AIG18&lt;&gt;"",AIH18*3+AII18*1,"")</f>
        <v/>
      </c>
      <c r="AIO18" s="321" t="str">
        <f t="shared" ref="AIO18" ca="1" si="5250">IF(AIG18&lt;&gt;"",VLOOKUP(AIG18,AHN4:AHT40,7,FALSE),"")</f>
        <v/>
      </c>
      <c r="AIP18" s="321" t="str">
        <f t="shared" ref="AIP18" ca="1" si="5251">IF(AIG18&lt;&gt;"",VLOOKUP(AIG18,AHN4:AHT40,5,FALSE),"")</f>
        <v/>
      </c>
      <c r="AIQ18" s="321" t="str">
        <f t="shared" ref="AIQ18" ca="1" si="5252">IF(AIG18&lt;&gt;"",VLOOKUP(AIG18,AHN4:AHV40,9,FALSE),"")</f>
        <v/>
      </c>
      <c r="AIR18" s="321" t="str">
        <f t="shared" ref="AIR18:AIR21" ca="1" si="5253">AIN18</f>
        <v/>
      </c>
      <c r="AIS18" s="321" t="str">
        <f t="shared" ref="AIS18" ca="1" si="5254">IF(AIG18&lt;&gt;"",RANK(AIR18,AIR18:AIR22),"")</f>
        <v/>
      </c>
      <c r="AIT18" s="321" t="str">
        <f t="shared" ref="AIT18" ca="1" si="5255">IF(AIG18&lt;&gt;"",SUMPRODUCT((AIR18:AIR22=AIR18)*(AIM18:AIM22&gt;AIM18)),"")</f>
        <v/>
      </c>
      <c r="AIU18" s="321" t="str">
        <f t="shared" ref="AIU18" ca="1" si="5256">IF(AIG18&lt;&gt;"",SUMPRODUCT((AIR18:AIR22=AIR18)*(AIM18:AIM22=AIM18)*(AIK18:AIK22&gt;AIK18)),"")</f>
        <v/>
      </c>
      <c r="AIV18" s="321" t="str">
        <f t="shared" ref="AIV18" ca="1" si="5257">IF(AIG18&lt;&gt;"",SUMPRODUCT((AIR18:AIR22=AIR18)*(AIM18:AIM22=AIM18)*(AIK18:AIK22=AIK18)*(AIO18:AIO22&gt;AIO18)),"")</f>
        <v/>
      </c>
      <c r="AIW18" s="321" t="str">
        <f t="shared" ref="AIW18" ca="1" si="5258">IF(AIG18&lt;&gt;"",SUMPRODUCT((AIR18:AIR22=AIR18)*(AIM18:AIM22=AIM18)*(AIK18:AIK22=AIK18)*(AIO18:AIO22=AIO18)*(AIP18:AIP22&gt;AIP18)),"")</f>
        <v/>
      </c>
      <c r="AIX18" s="321" t="str">
        <f t="shared" ref="AIX18" ca="1" si="5259">IF(AIG18&lt;&gt;"",SUMPRODUCT((AIR18:AIR22=AIR18)*(AIM18:AIM22=AIM18)*(AIK18:AIK22=AIK18)*(AIO18:AIO22=AIO18)*(AIP18:AIP22=AIP18)*(AIQ18:AIQ22&gt;AIQ18)),"")</f>
        <v/>
      </c>
      <c r="AIY18" s="321" t="str">
        <f ca="1">IF(AIG18&lt;&gt;"",IF(AIY58&lt;&gt;"",IF(AIF57=3,AIY58,AIY58+AIF57),SUM(AIS18:AIX18)),"")</f>
        <v/>
      </c>
      <c r="AIZ18" s="321" t="str">
        <f t="shared" ref="AIZ18" ca="1" si="5260">IF(AIG18&lt;&gt;"",INDEX(AIG18:AIG22,MATCH(1,AIY18:AIY22,0),0),"")</f>
        <v/>
      </c>
      <c r="AJA18" s="321"/>
      <c r="AJB18" s="321"/>
      <c r="AJC18" s="321"/>
      <c r="AJD18" s="321"/>
      <c r="AJE18" s="321"/>
      <c r="AJF18" s="321"/>
      <c r="AJG18" s="321"/>
      <c r="AJH18" s="321"/>
      <c r="AJI18" s="321"/>
      <c r="AJJ18" s="321"/>
      <c r="AJK18" s="321"/>
      <c r="AJL18" s="321"/>
      <c r="AJM18" s="321"/>
      <c r="AJN18" s="321"/>
      <c r="AJO18" s="321"/>
      <c r="AJP18" s="321"/>
      <c r="AJQ18" s="321"/>
      <c r="AJR18" s="321"/>
      <c r="AJS18" s="321"/>
      <c r="AJT18" s="321"/>
      <c r="AJU18" s="321"/>
      <c r="AJV18" s="321"/>
      <c r="AJW18" s="321"/>
      <c r="AJX18" s="321"/>
      <c r="AJY18" s="321"/>
      <c r="AJZ18" s="321"/>
      <c r="AKA18" s="321"/>
      <c r="AKB18" s="321"/>
      <c r="AKC18" s="321"/>
      <c r="AKD18" s="321"/>
      <c r="AKE18" s="321"/>
      <c r="AKF18" s="321"/>
      <c r="AKG18" s="321"/>
      <c r="AKH18" s="321"/>
      <c r="AKI18" s="321"/>
      <c r="AKJ18" s="321"/>
      <c r="AKK18" s="321"/>
      <c r="AKL18" s="321"/>
      <c r="AKM18" s="321"/>
      <c r="AKN18" s="321"/>
      <c r="AKO18" s="321"/>
      <c r="AKP18" s="321"/>
      <c r="AKQ18" s="321"/>
      <c r="AKR18" s="321"/>
      <c r="AKS18" s="321"/>
      <c r="AKT18" s="321"/>
      <c r="AKU18" s="321"/>
      <c r="AKV18" s="321"/>
      <c r="AKW18" s="321"/>
      <c r="AKX18" s="321"/>
      <c r="AKY18" s="321"/>
      <c r="AKZ18" s="321"/>
      <c r="ALA18" s="321"/>
      <c r="ALB18" s="321"/>
      <c r="ALC18" s="321"/>
      <c r="ALD18" s="321"/>
      <c r="ALE18" s="321"/>
      <c r="ALF18" s="321"/>
      <c r="ALG18" s="321"/>
      <c r="ALH18" s="321"/>
      <c r="ALI18" s="321" t="str">
        <f t="shared" ref="ALI18" ca="1" si="5261">IF(AIZ18&lt;&gt;"",AIZ18,AHZ18)</f>
        <v>England</v>
      </c>
      <c r="ALJ18" s="321">
        <v>1</v>
      </c>
      <c r="ALK18" s="321">
        <v>16</v>
      </c>
      <c r="ALL18" s="321" t="str">
        <f t="shared" si="82"/>
        <v>Spain</v>
      </c>
      <c r="ALM18" s="324">
        <f ca="1">IF(OFFSET('Player Game Board'!P25,0,ALM1)&lt;&gt;"",OFFSET('Player Game Board'!P25,0,ALM1),0)</f>
        <v>2</v>
      </c>
      <c r="ALN18" s="324">
        <f ca="1">IF(OFFSET('Player Game Board'!Q25,0,ALM1)&lt;&gt;"",OFFSET('Player Game Board'!Q25,0,ALM1),0)</f>
        <v>2</v>
      </c>
      <c r="ALO18" s="321" t="str">
        <f t="shared" si="83"/>
        <v>Italy</v>
      </c>
      <c r="ALP18" s="321" t="str">
        <f ca="1">IF(AND(OFFSET('Player Game Board'!P25,0,ALM1)&lt;&gt;"",OFFSET('Player Game Board'!Q25,0,ALM1)&lt;&gt;""),IF(ALM18&gt;ALN18,"W",IF(ALM18=ALN18,"D","L")),"")</f>
        <v>D</v>
      </c>
      <c r="ALQ18" s="321" t="str">
        <f t="shared" ca="1" si="84"/>
        <v>D</v>
      </c>
      <c r="ALR18" s="321"/>
      <c r="ALS18" s="321"/>
      <c r="ALT18" s="326" t="s">
        <v>15</v>
      </c>
      <c r="ALU18" s="327" t="s">
        <v>3</v>
      </c>
      <c r="ALV18" s="327" t="s">
        <v>94</v>
      </c>
      <c r="ALW18" s="327" t="s">
        <v>95</v>
      </c>
      <c r="ALX18" s="326" t="s">
        <v>94</v>
      </c>
      <c r="ALY18" s="326" t="s">
        <v>95</v>
      </c>
      <c r="ALZ18" s="326" t="s">
        <v>3</v>
      </c>
      <c r="AMA18" s="326" t="s">
        <v>15</v>
      </c>
      <c r="AMB18" s="327"/>
      <c r="AMC18" s="328">
        <f t="shared" ref="AMC18" ca="1" si="5262">IFERROR(MATCH(AMC12,ALT18:ALW18,0),0)</f>
        <v>3</v>
      </c>
      <c r="AMD18" s="328">
        <f t="shared" ref="AMD18" ca="1" si="5263">IFERROR(MATCH(AMD12,ALT18:ALW18,0),0)</f>
        <v>2</v>
      </c>
      <c r="AME18" s="328">
        <f t="shared" ref="AME18" ca="1" si="5264">IFERROR(MATCH(AME12,ALT18:ALW18,0),0)</f>
        <v>0</v>
      </c>
      <c r="AMF18" s="328">
        <f t="shared" ref="AMF18" ca="1" si="5265">IFERROR(MATCH(AMF12,ALT18:ALW18,0),0)</f>
        <v>0</v>
      </c>
      <c r="AMG18" s="328">
        <f t="shared" ca="1" si="3896"/>
        <v>5</v>
      </c>
      <c r="AMH18" s="327" t="s">
        <v>44</v>
      </c>
      <c r="AMI18" s="327" t="str">
        <f t="shared" ref="AMI18" ca="1" si="5266">INDEX(ALT3:ALT8,MATCH(INDEX(ALX13:ALX27,MATCH(10,AMG13:AMG27,0),0),AMH3:AMH8,0),0)</f>
        <v>Slovakia</v>
      </c>
      <c r="AMJ18" s="327">
        <f t="shared" ref="AMJ18:AMJ33" ca="1" si="5267">IFERROR(IF(MATCH(AMI18,QualifiedCountries,0),1,0),0)</f>
        <v>1</v>
      </c>
      <c r="AMK18" s="321">
        <f t="shared" ref="AMK18" ca="1" si="5268">VLOOKUP(AML18,AQG18:AQH22,2,FALSE)</f>
        <v>3</v>
      </c>
      <c r="AML18" s="321" t="str">
        <f t="shared" ref="AML18:AML21" si="5269">AHN18</f>
        <v>Serbia</v>
      </c>
      <c r="AMM18" s="321">
        <f t="shared" ref="AMM18" ca="1" si="5270">SUMPRODUCT((AQJ3:AQJ42=AML18)*(AQN3:AQN42="W"))+SUMPRODUCT((AQM3:AQM42=AML18)*(AQO3:AQO42="W"))</f>
        <v>0</v>
      </c>
      <c r="AMN18" s="321">
        <f t="shared" ref="AMN18" ca="1" si="5271">SUMPRODUCT((AQJ3:AQJ42=AML18)*(AQN3:AQN42="D"))+SUMPRODUCT((AQM3:AQM42=AML18)*(AQO3:AQO42="D"))</f>
        <v>1</v>
      </c>
      <c r="AMO18" s="321">
        <f t="shared" ref="AMO18" ca="1" si="5272">SUMPRODUCT((AQJ3:AQJ42=AML18)*(AQN3:AQN42="L"))+SUMPRODUCT((AQM3:AQM42=AML18)*(AQO3:AQO42="L"))</f>
        <v>2</v>
      </c>
      <c r="AMP18" s="321">
        <f t="shared" ref="AMP18" ca="1" si="5273">SUMIF(AQJ3:AQJ60,AML18,AQK3:AQK60)+SUMIF(AQM3:AQM60,AML18,AQL3:AQL60)</f>
        <v>1</v>
      </c>
      <c r="AMQ18" s="321">
        <f t="shared" ref="AMQ18" ca="1" si="5274">SUMIF(AQM3:AQM60,AML18,AQK3:AQK60)+SUMIF(AQJ3:AQJ60,AML18,AQL3:AQL60)</f>
        <v>3</v>
      </c>
      <c r="AMR18" s="321">
        <f t="shared" ref="AMR18:AMR21" ca="1" si="5275">AMP18-AMQ18+1000</f>
        <v>998</v>
      </c>
      <c r="AMS18" s="321">
        <f t="shared" ref="AMS18:AMS21" ca="1" si="5276">AMM18*3+AMN18*1</f>
        <v>1</v>
      </c>
      <c r="AMT18" s="321">
        <f t="shared" si="930"/>
        <v>35</v>
      </c>
      <c r="AMU18" s="321">
        <f t="shared" ref="AMU18" ca="1" si="5277">IF(COUNTIF(AMS18:AMS22,4)&lt;&gt;4,RANK(AMS18,AMS18:AMS22),AMS58)</f>
        <v>3</v>
      </c>
      <c r="AMV18" s="321"/>
      <c r="AMW18" s="321">
        <f t="shared" ref="AMW18" ca="1" si="5278">SUMPRODUCT((AMU18:AMU21=AMU18)*(AMT18:AMT21&lt;AMT18))+AMU18</f>
        <v>3</v>
      </c>
      <c r="AMX18" s="321" t="str">
        <f t="shared" ref="AMX18" ca="1" si="5279">INDEX(AML18:AML22,MATCH(1,AMW18:AMW22,0),0)</f>
        <v>Denmark</v>
      </c>
      <c r="AMY18" s="321">
        <f t="shared" ref="AMY18" ca="1" si="5280">INDEX(AMU18:AMU22,MATCH(AMX18,AML18:AML22,0),0)</f>
        <v>1</v>
      </c>
      <c r="AMZ18" s="321" t="str">
        <f t="shared" ref="AMZ18" ca="1" si="5281">IF(AMY19=1,AMX18,"")</f>
        <v>Denmark</v>
      </c>
      <c r="ANA18" s="321" t="str">
        <f t="shared" ref="ANA18" ca="1" si="5282">IF(AMY20=2,AMX19,"")</f>
        <v/>
      </c>
      <c r="ANB18" s="321" t="str">
        <f t="shared" ref="ANB18" ca="1" si="5283">IF(AMY21=3,AMX20,"")</f>
        <v>Serbia</v>
      </c>
      <c r="ANC18" s="321" t="str">
        <f t="shared" ref="ANC18" si="5284">IF(AMY22=4,AMX21,"")</f>
        <v/>
      </c>
      <c r="AND18" s="321"/>
      <c r="ANE18" s="321" t="str">
        <f t="shared" ref="ANE18:ANE21" ca="1" si="5285">IF(AMZ18&lt;&gt;"",AMZ18,"")</f>
        <v>Denmark</v>
      </c>
      <c r="ANF18" s="321">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21">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21">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21">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21">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21">
        <f t="shared" ref="ANK18:ANK21" ca="1" si="5291">ANI18-ANJ18+1000</f>
        <v>1000</v>
      </c>
      <c r="ANL18" s="321">
        <f t="shared" ref="ANL18:ANL21" ca="1" si="5292">IF(ANE18&lt;&gt;"",ANF18*3+ANG18*1,"")</f>
        <v>1</v>
      </c>
      <c r="ANM18" s="321">
        <f t="shared" ref="ANM18" ca="1" si="5293">IF(ANE18&lt;&gt;"",VLOOKUP(ANE18,AML4:AMR40,7,FALSE),"")</f>
        <v>1002</v>
      </c>
      <c r="ANN18" s="321">
        <f t="shared" ref="ANN18" ca="1" si="5294">IF(ANE18&lt;&gt;"",VLOOKUP(ANE18,AML4:AMR40,5,FALSE),"")</f>
        <v>4</v>
      </c>
      <c r="ANO18" s="321">
        <f t="shared" ref="ANO18" ca="1" si="5295">IF(ANE18&lt;&gt;"",VLOOKUP(ANE18,AML4:AMT40,9,FALSE),"")</f>
        <v>45</v>
      </c>
      <c r="ANP18" s="321">
        <f t="shared" ref="ANP18:ANP21" ca="1" si="5296">ANL18</f>
        <v>1</v>
      </c>
      <c r="ANQ18" s="321">
        <f t="shared" ref="ANQ18" ca="1" si="5297">IF(ANE18&lt;&gt;"",RANK(ANP18,ANP18:ANP22),"")</f>
        <v>1</v>
      </c>
      <c r="ANR18" s="321">
        <f t="shared" ref="ANR18" ca="1" si="5298">IF(ANE18&lt;&gt;"",SUMPRODUCT((ANP18:ANP22=ANP18)*(ANK18:ANK22&gt;ANK18)),"")</f>
        <v>0</v>
      </c>
      <c r="ANS18" s="321">
        <f t="shared" ref="ANS18" ca="1" si="5299">IF(ANE18&lt;&gt;"",SUMPRODUCT((ANP18:ANP22=ANP18)*(ANK18:ANK22=ANK18)*(ANI18:ANI22&gt;ANI18)),"")</f>
        <v>0</v>
      </c>
      <c r="ANT18" s="321">
        <f t="shared" ref="ANT18" ca="1" si="5300">IF(ANE18&lt;&gt;"",SUMPRODUCT((ANP18:ANP22=ANP18)*(ANK18:ANK22=ANK18)*(ANI18:ANI22=ANI18)*(ANM18:ANM22&gt;ANM18)),"")</f>
        <v>1</v>
      </c>
      <c r="ANU18" s="321">
        <f t="shared" ref="ANU18" ca="1" si="5301">IF(ANE18&lt;&gt;"",SUMPRODUCT((ANP18:ANP22=ANP18)*(ANK18:ANK22=ANK18)*(ANI18:ANI22=ANI18)*(ANM18:ANM22=ANM18)*(ANN18:ANN22&gt;ANN18)),"")</f>
        <v>0</v>
      </c>
      <c r="ANV18" s="321">
        <f t="shared" ref="ANV18" ca="1" si="5302">IF(ANE18&lt;&gt;"",SUMPRODUCT((ANP18:ANP22=ANP18)*(ANK18:ANK22=ANK18)*(ANI18:ANI22=ANI18)*(ANM18:ANM22=ANM18)*(ANN18:ANN22=ANN18)*(ANO18:ANO22&gt;ANO18)),"")</f>
        <v>0</v>
      </c>
      <c r="ANW18" s="321">
        <f ca="1">IF(ANE18&lt;&gt;"",IF(ANW58&lt;&gt;"",IF(AND57=3,ANW58,ANW58+AND57),SUM(ANQ18:ANV18)),"")</f>
        <v>2</v>
      </c>
      <c r="ANX18" s="321" t="str">
        <f t="shared" ref="ANX18" ca="1" si="5303">IF(ANE18&lt;&gt;"",INDEX(ANE18:ANE22,MATCH(1,ANW18:ANW22,0),0),"")</f>
        <v>England</v>
      </c>
      <c r="ANY18" s="321"/>
      <c r="ANZ18" s="321"/>
      <c r="AOA18" s="321"/>
      <c r="AOB18" s="321"/>
      <c r="AOC18" s="321"/>
      <c r="AOD18" s="321"/>
      <c r="AOE18" s="321"/>
      <c r="AOF18" s="321"/>
      <c r="AOG18" s="321"/>
      <c r="AOH18" s="321"/>
      <c r="AOI18" s="321"/>
      <c r="AOJ18" s="321"/>
      <c r="AOK18" s="321"/>
      <c r="AOL18" s="321"/>
      <c r="AOM18" s="321"/>
      <c r="AON18" s="321"/>
      <c r="AOO18" s="321"/>
      <c r="AOP18" s="321"/>
      <c r="AOQ18" s="321"/>
      <c r="AOR18" s="321"/>
      <c r="AOS18" s="321"/>
      <c r="AOT18" s="321"/>
      <c r="AOU18" s="321"/>
      <c r="AOV18" s="321"/>
      <c r="AOW18" s="321"/>
      <c r="AOX18" s="321"/>
      <c r="AOY18" s="321"/>
      <c r="AOZ18" s="321"/>
      <c r="APA18" s="321"/>
      <c r="APB18" s="321"/>
      <c r="APC18" s="321"/>
      <c r="APD18" s="321"/>
      <c r="APE18" s="321"/>
      <c r="APF18" s="321"/>
      <c r="APG18" s="321"/>
      <c r="APH18" s="321"/>
      <c r="API18" s="321"/>
      <c r="APJ18" s="321"/>
      <c r="APK18" s="321"/>
      <c r="APL18" s="321"/>
      <c r="APM18" s="321"/>
      <c r="APN18" s="321"/>
      <c r="APO18" s="321"/>
      <c r="APP18" s="321"/>
      <c r="APQ18" s="321"/>
      <c r="APR18" s="321"/>
      <c r="APS18" s="321"/>
      <c r="APT18" s="321"/>
      <c r="APU18" s="321"/>
      <c r="APV18" s="321"/>
      <c r="APW18" s="321"/>
      <c r="APX18" s="321"/>
      <c r="APY18" s="321"/>
      <c r="APZ18" s="321"/>
      <c r="AQA18" s="321"/>
      <c r="AQB18" s="321"/>
      <c r="AQC18" s="321"/>
      <c r="AQD18" s="321"/>
      <c r="AQE18" s="321"/>
      <c r="AQF18" s="321"/>
      <c r="AQG18" s="321" t="str">
        <f t="shared" ref="AQG18" ca="1" si="5304">IF(ANX18&lt;&gt;"",ANX18,AMX18)</f>
        <v>England</v>
      </c>
      <c r="AQH18" s="321">
        <v>1</v>
      </c>
      <c r="AQI18" s="321">
        <v>16</v>
      </c>
      <c r="AQJ18" s="321" t="str">
        <f t="shared" si="98"/>
        <v>Spain</v>
      </c>
      <c r="AQK18" s="324">
        <f ca="1">IF(OFFSET('Player Game Board'!P25,0,AQK1)&lt;&gt;"",OFFSET('Player Game Board'!P25,0,AQK1),0)</f>
        <v>2</v>
      </c>
      <c r="AQL18" s="324">
        <f ca="1">IF(OFFSET('Player Game Board'!Q25,0,AQK1)&lt;&gt;"",OFFSET('Player Game Board'!Q25,0,AQK1),0)</f>
        <v>1</v>
      </c>
      <c r="AQM18" s="321" t="str">
        <f t="shared" si="99"/>
        <v>Italy</v>
      </c>
      <c r="AQN18" s="321" t="str">
        <f ca="1">IF(AND(OFFSET('Player Game Board'!P25,0,AQK1)&lt;&gt;"",OFFSET('Player Game Board'!Q25,0,AQK1)&lt;&gt;""),IF(AQK18&gt;AQL18,"W",IF(AQK18=AQL18,"D","L")),"")</f>
        <v>W</v>
      </c>
      <c r="AQO18" s="321" t="str">
        <f t="shared" ca="1" si="100"/>
        <v>L</v>
      </c>
      <c r="AQP18" s="321"/>
      <c r="AQQ18" s="321"/>
      <c r="AQR18" s="326" t="s">
        <v>15</v>
      </c>
      <c r="AQS18" s="327" t="s">
        <v>3</v>
      </c>
      <c r="AQT18" s="327" t="s">
        <v>94</v>
      </c>
      <c r="AQU18" s="327" t="s">
        <v>95</v>
      </c>
      <c r="AQV18" s="326" t="s">
        <v>94</v>
      </c>
      <c r="AQW18" s="326" t="s">
        <v>95</v>
      </c>
      <c r="AQX18" s="326" t="s">
        <v>3</v>
      </c>
      <c r="AQY18" s="326" t="s">
        <v>15</v>
      </c>
      <c r="AQZ18" s="327"/>
      <c r="ARA18" s="328">
        <f t="shared" ref="ARA18" ca="1" si="5305">IFERROR(MATCH(ARA12,AQR18:AQU18,0),0)</f>
        <v>2</v>
      </c>
      <c r="ARB18" s="328">
        <f t="shared" ref="ARB18" ca="1" si="5306">IFERROR(MATCH(ARB12,AQR18:AQU18,0),0)</f>
        <v>1</v>
      </c>
      <c r="ARC18" s="328">
        <f t="shared" ref="ARC18" ca="1" si="5307">IFERROR(MATCH(ARC12,AQR18:AQU18,0),0)</f>
        <v>4</v>
      </c>
      <c r="ARD18" s="328">
        <f t="shared" ref="ARD18" ca="1" si="5308">IFERROR(MATCH(ARD12,AQR18:AQU18,0),0)</f>
        <v>3</v>
      </c>
      <c r="ARE18" s="328">
        <f t="shared" ca="1" si="3966"/>
        <v>10</v>
      </c>
      <c r="ARF18" s="327" t="s">
        <v>44</v>
      </c>
      <c r="ARG18" s="327" t="str">
        <f t="shared" ref="ARG18" ca="1" si="5309">INDEX(AQR3:AQR8,MATCH(INDEX(AQV13:AQV27,MATCH(10,ARE13:ARE27,0),0),ARF3:ARF8,0),0)</f>
        <v>Ukraine</v>
      </c>
      <c r="ARH18" s="327">
        <f t="shared" ref="ARH18:ARH33" ca="1" si="5310">IFERROR(IF(MATCH(ARG18,QualifiedCountries,0),1,0),0)</f>
        <v>0</v>
      </c>
      <c r="ARI18" s="321">
        <f t="shared" ref="ARI18" ca="1" si="5311">VLOOKUP(ARJ18,AVE18:AVF22,2,FALSE)</f>
        <v>2</v>
      </c>
      <c r="ARJ18" s="321" t="str">
        <f t="shared" ref="ARJ18:ARJ21" si="5312">AML18</f>
        <v>Serbia</v>
      </c>
      <c r="ARK18" s="321">
        <f t="shared" ref="ARK18" ca="1" si="5313">SUMPRODUCT((AVH3:AVH42=ARJ18)*(AVL3:AVL42="W"))+SUMPRODUCT((AVK3:AVK42=ARJ18)*(AVM3:AVM42="W"))</f>
        <v>1</v>
      </c>
      <c r="ARL18" s="321">
        <f t="shared" ref="ARL18" ca="1" si="5314">SUMPRODUCT((AVH3:AVH42=ARJ18)*(AVL3:AVL42="D"))+SUMPRODUCT((AVK3:AVK42=ARJ18)*(AVM3:AVM42="D"))</f>
        <v>1</v>
      </c>
      <c r="ARM18" s="321">
        <f t="shared" ref="ARM18" ca="1" si="5315">SUMPRODUCT((AVH3:AVH42=ARJ18)*(AVL3:AVL42="L"))+SUMPRODUCT((AVK3:AVK42=ARJ18)*(AVM3:AVM42="L"))</f>
        <v>1</v>
      </c>
      <c r="ARN18" s="321">
        <f t="shared" ref="ARN18" ca="1" si="5316">SUMIF(AVH3:AVH60,ARJ18,AVI3:AVI60)+SUMIF(AVK3:AVK60,ARJ18,AVJ3:AVJ60)</f>
        <v>5</v>
      </c>
      <c r="ARO18" s="321">
        <f t="shared" ref="ARO18" ca="1" si="5317">SUMIF(AVK3:AVK60,ARJ18,AVI3:AVI60)+SUMIF(AVH3:AVH60,ARJ18,AVJ3:AVJ60)</f>
        <v>4</v>
      </c>
      <c r="ARP18" s="321">
        <f t="shared" ref="ARP18:ARP21" ca="1" si="5318">ARN18-ARO18+1000</f>
        <v>1001</v>
      </c>
      <c r="ARQ18" s="321">
        <f t="shared" ref="ARQ18:ARQ21" ca="1" si="5319">ARK18*3+ARL18*1</f>
        <v>4</v>
      </c>
      <c r="ARR18" s="321">
        <f t="shared" si="990"/>
        <v>35</v>
      </c>
      <c r="ARS18" s="321">
        <f t="shared" ref="ARS18" ca="1" si="5320">IF(COUNTIF(ARQ18:ARQ22,4)&lt;&gt;4,RANK(ARQ18,ARQ18:ARQ22),ARQ58)</f>
        <v>2</v>
      </c>
      <c r="ART18" s="321"/>
      <c r="ARU18" s="321">
        <f t="shared" ref="ARU18" ca="1" si="5321">SUMPRODUCT((ARS18:ARS21=ARS18)*(ARR18:ARR21&lt;ARR18))+ARS18</f>
        <v>2</v>
      </c>
      <c r="ARV18" s="321" t="str">
        <f t="shared" ref="ARV18" ca="1" si="5322">INDEX(ARJ18:ARJ22,MATCH(1,ARU18:ARU22,0),0)</f>
        <v>Slovenia</v>
      </c>
      <c r="ARW18" s="321">
        <f t="shared" ref="ARW18" ca="1" si="5323">INDEX(ARS18:ARS22,MATCH(ARV18,ARJ18:ARJ22,0),0)</f>
        <v>1</v>
      </c>
      <c r="ARX18" s="321" t="str">
        <f t="shared" ref="ARX18" ca="1" si="5324">IF(ARW19=1,ARV18,"")</f>
        <v/>
      </c>
      <c r="ARY18" s="321" t="str">
        <f t="shared" ref="ARY18" ca="1" si="5325">IF(ARW20=2,ARV19,"")</f>
        <v/>
      </c>
      <c r="ARZ18" s="321" t="str">
        <f t="shared" ref="ARZ18" ca="1" si="5326">IF(ARW21=3,ARV20,"")</f>
        <v>Denmark</v>
      </c>
      <c r="ASA18" s="321" t="str">
        <f t="shared" ref="ASA18" si="5327">IF(ARW22=4,ARV21,"")</f>
        <v/>
      </c>
      <c r="ASB18" s="321"/>
      <c r="ASC18" s="321" t="str">
        <f t="shared" ref="ASC18:ASC21" ca="1" si="5328">IF(ARX18&lt;&gt;"",ARX18,"")</f>
        <v/>
      </c>
      <c r="ASD18" s="321">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21">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21">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21">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21">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21">
        <f t="shared" ref="ASI18:ASI21" ca="1" si="5334">ASG18-ASH18+1000</f>
        <v>1000</v>
      </c>
      <c r="ASJ18" s="321" t="str">
        <f t="shared" ref="ASJ18:ASJ21" ca="1" si="5335">IF(ASC18&lt;&gt;"",ASD18*3+ASE18*1,"")</f>
        <v/>
      </c>
      <c r="ASK18" s="321" t="str">
        <f t="shared" ref="ASK18" ca="1" si="5336">IF(ASC18&lt;&gt;"",VLOOKUP(ASC18,ARJ4:ARP40,7,FALSE),"")</f>
        <v/>
      </c>
      <c r="ASL18" s="321" t="str">
        <f t="shared" ref="ASL18" ca="1" si="5337">IF(ASC18&lt;&gt;"",VLOOKUP(ASC18,ARJ4:ARP40,5,FALSE),"")</f>
        <v/>
      </c>
      <c r="ASM18" s="321" t="str">
        <f t="shared" ref="ASM18" ca="1" si="5338">IF(ASC18&lt;&gt;"",VLOOKUP(ASC18,ARJ4:ARR40,9,FALSE),"")</f>
        <v/>
      </c>
      <c r="ASN18" s="321" t="str">
        <f t="shared" ref="ASN18:ASN21" ca="1" si="5339">ASJ18</f>
        <v/>
      </c>
      <c r="ASO18" s="321" t="str">
        <f t="shared" ref="ASO18" ca="1" si="5340">IF(ASC18&lt;&gt;"",RANK(ASN18,ASN18:ASN22),"")</f>
        <v/>
      </c>
      <c r="ASP18" s="321" t="str">
        <f t="shared" ref="ASP18" ca="1" si="5341">IF(ASC18&lt;&gt;"",SUMPRODUCT((ASN18:ASN22=ASN18)*(ASI18:ASI22&gt;ASI18)),"")</f>
        <v/>
      </c>
      <c r="ASQ18" s="321" t="str">
        <f t="shared" ref="ASQ18" ca="1" si="5342">IF(ASC18&lt;&gt;"",SUMPRODUCT((ASN18:ASN22=ASN18)*(ASI18:ASI22=ASI18)*(ASG18:ASG22&gt;ASG18)),"")</f>
        <v/>
      </c>
      <c r="ASR18" s="321" t="str">
        <f t="shared" ref="ASR18" ca="1" si="5343">IF(ASC18&lt;&gt;"",SUMPRODUCT((ASN18:ASN22=ASN18)*(ASI18:ASI22=ASI18)*(ASG18:ASG22=ASG18)*(ASK18:ASK22&gt;ASK18)),"")</f>
        <v/>
      </c>
      <c r="ASS18" s="321" t="str">
        <f t="shared" ref="ASS18" ca="1" si="5344">IF(ASC18&lt;&gt;"",SUMPRODUCT((ASN18:ASN22=ASN18)*(ASI18:ASI22=ASI18)*(ASG18:ASG22=ASG18)*(ASK18:ASK22=ASK18)*(ASL18:ASL22&gt;ASL18)),"")</f>
        <v/>
      </c>
      <c r="AST18" s="321" t="str">
        <f t="shared" ref="AST18" ca="1" si="5345">IF(ASC18&lt;&gt;"",SUMPRODUCT((ASN18:ASN22=ASN18)*(ASI18:ASI22=ASI18)*(ASG18:ASG22=ASG18)*(ASK18:ASK22=ASK18)*(ASL18:ASL22=ASL18)*(ASM18:ASM22&gt;ASM18)),"")</f>
        <v/>
      </c>
      <c r="ASU18" s="321" t="str">
        <f ca="1">IF(ASC18&lt;&gt;"",IF(ASU58&lt;&gt;"",IF(ASB57=3,ASU58,ASU58+ASB57),SUM(ASO18:AST18)),"")</f>
        <v/>
      </c>
      <c r="ASV18" s="321" t="str">
        <f t="shared" ref="ASV18" ca="1" si="5346">IF(ASC18&lt;&gt;"",INDEX(ASC18:ASC22,MATCH(1,ASU18:ASU22,0),0),"")</f>
        <v/>
      </c>
      <c r="ASW18" s="321"/>
      <c r="ASX18" s="321"/>
      <c r="ASY18" s="321"/>
      <c r="ASZ18" s="321"/>
      <c r="ATA18" s="321"/>
      <c r="ATB18" s="321"/>
      <c r="ATC18" s="321"/>
      <c r="ATD18" s="321"/>
      <c r="ATE18" s="321"/>
      <c r="ATF18" s="321"/>
      <c r="ATG18" s="321"/>
      <c r="ATH18" s="321"/>
      <c r="ATI18" s="321"/>
      <c r="ATJ18" s="321"/>
      <c r="ATK18" s="321"/>
      <c r="ATL18" s="321"/>
      <c r="ATM18" s="321"/>
      <c r="ATN18" s="321"/>
      <c r="ATO18" s="321"/>
      <c r="ATP18" s="321"/>
      <c r="ATQ18" s="321"/>
      <c r="ATR18" s="321"/>
      <c r="ATS18" s="321"/>
      <c r="ATT18" s="321"/>
      <c r="ATU18" s="321"/>
      <c r="ATV18" s="321"/>
      <c r="ATW18" s="321"/>
      <c r="ATX18" s="321"/>
      <c r="ATY18" s="321"/>
      <c r="ATZ18" s="321"/>
      <c r="AUA18" s="321"/>
      <c r="AUB18" s="321"/>
      <c r="AUC18" s="321"/>
      <c r="AUD18" s="321"/>
      <c r="AUE18" s="321"/>
      <c r="AUF18" s="321"/>
      <c r="AUG18" s="321"/>
      <c r="AUH18" s="321"/>
      <c r="AUI18" s="321"/>
      <c r="AUJ18" s="321"/>
      <c r="AUK18" s="321"/>
      <c r="AUL18" s="321"/>
      <c r="AUM18" s="321"/>
      <c r="AUN18" s="321"/>
      <c r="AUO18" s="321"/>
      <c r="AUP18" s="321"/>
      <c r="AUQ18" s="321"/>
      <c r="AUR18" s="321"/>
      <c r="AUS18" s="321"/>
      <c r="AUT18" s="321"/>
      <c r="AUU18" s="321"/>
      <c r="AUV18" s="321"/>
      <c r="AUW18" s="321"/>
      <c r="AUX18" s="321"/>
      <c r="AUY18" s="321"/>
      <c r="AUZ18" s="321"/>
      <c r="AVA18" s="321"/>
      <c r="AVB18" s="321"/>
      <c r="AVC18" s="321"/>
      <c r="AVD18" s="321"/>
      <c r="AVE18" s="321" t="str">
        <f t="shared" ref="AVE18" ca="1" si="5347">IF(ASV18&lt;&gt;"",ASV18,ARV18)</f>
        <v>Slovenia</v>
      </c>
      <c r="AVF18" s="321">
        <v>1</v>
      </c>
      <c r="AVG18" s="321">
        <v>16</v>
      </c>
      <c r="AVH18" s="321" t="str">
        <f t="shared" si="114"/>
        <v>Spain</v>
      </c>
      <c r="AVI18" s="324">
        <f ca="1">IF(OFFSET('Player Game Board'!P25,0,AVI1)&lt;&gt;"",OFFSET('Player Game Board'!P25,0,AVI1),0)</f>
        <v>3</v>
      </c>
      <c r="AVJ18" s="324">
        <f ca="1">IF(OFFSET('Player Game Board'!Q25,0,AVI1)&lt;&gt;"",OFFSET('Player Game Board'!Q25,0,AVI1),0)</f>
        <v>3</v>
      </c>
      <c r="AVK18" s="321" t="str">
        <f t="shared" si="115"/>
        <v>Italy</v>
      </c>
      <c r="AVL18" s="321" t="str">
        <f ca="1">IF(AND(OFFSET('Player Game Board'!P25,0,AVI1)&lt;&gt;"",OFFSET('Player Game Board'!Q25,0,AVI1)&lt;&gt;""),IF(AVI18&gt;AVJ18,"W",IF(AVI18=AVJ18,"D","L")),"")</f>
        <v>D</v>
      </c>
      <c r="AVM18" s="321" t="str">
        <f t="shared" ca="1" si="116"/>
        <v>D</v>
      </c>
      <c r="AVN18" s="321"/>
      <c r="AVO18" s="321"/>
      <c r="AVP18" s="326" t="s">
        <v>15</v>
      </c>
      <c r="AVQ18" s="327" t="s">
        <v>3</v>
      </c>
      <c r="AVR18" s="327" t="s">
        <v>94</v>
      </c>
      <c r="AVS18" s="327" t="s">
        <v>95</v>
      </c>
      <c r="AVT18" s="326" t="s">
        <v>94</v>
      </c>
      <c r="AVU18" s="326" t="s">
        <v>95</v>
      </c>
      <c r="AVV18" s="326" t="s">
        <v>3</v>
      </c>
      <c r="AVW18" s="326" t="s">
        <v>15</v>
      </c>
      <c r="AVX18" s="327"/>
      <c r="AVY18" s="328">
        <f t="shared" ref="AVY18" ca="1" si="5348">IFERROR(MATCH(AVY12,AVP18:AVS18,0),0)</f>
        <v>2</v>
      </c>
      <c r="AVZ18" s="328">
        <f t="shared" ref="AVZ18" ca="1" si="5349">IFERROR(MATCH(AVZ12,AVP18:AVS18,0),0)</f>
        <v>3</v>
      </c>
      <c r="AWA18" s="328">
        <f t="shared" ref="AWA18" ca="1" si="5350">IFERROR(MATCH(AWA12,AVP18:AVS18,0),0)</f>
        <v>1</v>
      </c>
      <c r="AWB18" s="328">
        <f t="shared" ref="AWB18" ca="1" si="5351">IFERROR(MATCH(AWB12,AVP18:AVS18,0),0)</f>
        <v>0</v>
      </c>
      <c r="AWC18" s="328">
        <f t="shared" ca="1" si="4036"/>
        <v>6</v>
      </c>
      <c r="AWD18" s="327" t="s">
        <v>44</v>
      </c>
      <c r="AWE18" s="327" t="str">
        <f t="shared" ref="AWE18" ca="1" si="5352">INDEX(AVP3:AVP8,MATCH(INDEX(AVT13:AVT27,MATCH(10,AWC13:AWC27,0),0),AWD3:AWD8,0),0)</f>
        <v>Scotland</v>
      </c>
      <c r="AWF18" s="327">
        <f t="shared" ref="AWF18:AWF33" ca="1" si="5353">IFERROR(IF(MATCH(AWE18,QualifiedCountries,0),1,0),0)</f>
        <v>0</v>
      </c>
      <c r="AWG18" s="321">
        <f t="shared" ref="AWG18" ca="1" si="5354">VLOOKUP(AWH18,BAC18:BAD22,2,FALSE)</f>
        <v>3</v>
      </c>
      <c r="AWH18" s="321" t="str">
        <f t="shared" ref="AWH18:AWH21" si="5355">ARJ18</f>
        <v>Serbia</v>
      </c>
      <c r="AWI18" s="321">
        <f t="shared" ref="AWI18" ca="1" si="5356">SUMPRODUCT((BAF3:BAF42=AWH18)*(BAJ3:BAJ42="W"))+SUMPRODUCT((BAI3:BAI42=AWH18)*(BAK3:BAK42="W"))</f>
        <v>1</v>
      </c>
      <c r="AWJ18" s="321">
        <f t="shared" ref="AWJ18" ca="1" si="5357">SUMPRODUCT((BAF3:BAF42=AWH18)*(BAJ3:BAJ42="D"))+SUMPRODUCT((BAI3:BAI42=AWH18)*(BAK3:BAK42="D"))</f>
        <v>0</v>
      </c>
      <c r="AWK18" s="321">
        <f t="shared" ref="AWK18" ca="1" si="5358">SUMPRODUCT((BAF3:BAF42=AWH18)*(BAJ3:BAJ42="L"))+SUMPRODUCT((BAI3:BAI42=AWH18)*(BAK3:BAK42="L"))</f>
        <v>2</v>
      </c>
      <c r="AWL18" s="321">
        <f t="shared" ref="AWL18" ca="1" si="5359">SUMIF(BAF3:BAF60,AWH18,BAG3:BAG60)+SUMIF(BAI3:BAI60,AWH18,BAH3:BAH60)</f>
        <v>4</v>
      </c>
      <c r="AWM18" s="321">
        <f t="shared" ref="AWM18" ca="1" si="5360">SUMIF(BAI3:BAI60,AWH18,BAG3:BAG60)+SUMIF(BAF3:BAF60,AWH18,BAH3:BAH60)</f>
        <v>8</v>
      </c>
      <c r="AWN18" s="321">
        <f t="shared" ref="AWN18:AWN21" ca="1" si="5361">AWL18-AWM18+1000</f>
        <v>996</v>
      </c>
      <c r="AWO18" s="321">
        <f t="shared" ref="AWO18:AWO21" ca="1" si="5362">AWI18*3+AWJ18*1</f>
        <v>3</v>
      </c>
      <c r="AWP18" s="321">
        <f t="shared" si="1050"/>
        <v>35</v>
      </c>
      <c r="AWQ18" s="321">
        <f t="shared" ref="AWQ18" ca="1" si="5363">IF(COUNTIF(AWO18:AWO22,4)&lt;&gt;4,RANK(AWO18,AWO18:AWO22),AWO58)</f>
        <v>3</v>
      </c>
      <c r="AWR18" s="321"/>
      <c r="AWS18" s="321">
        <f t="shared" ref="AWS18" ca="1" si="5364">SUMPRODUCT((AWQ18:AWQ21=AWQ18)*(AWP18:AWP21&lt;AWP18))+AWQ18</f>
        <v>3</v>
      </c>
      <c r="AWT18" s="321" t="str">
        <f t="shared" ref="AWT18" ca="1" si="5365">INDEX(AWH18:AWH22,MATCH(1,AWS18:AWS22,0),0)</f>
        <v>England</v>
      </c>
      <c r="AWU18" s="321">
        <f t="shared" ref="AWU18" ca="1" si="5366">INDEX(AWQ18:AWQ22,MATCH(AWT18,AWH18:AWH22,0),0)</f>
        <v>1</v>
      </c>
      <c r="AWV18" s="321" t="str">
        <f t="shared" ref="AWV18" ca="1" si="5367">IF(AWU19=1,AWT18,"")</f>
        <v/>
      </c>
      <c r="AWW18" s="321" t="str">
        <f t="shared" ref="AWW18" ca="1" si="5368">IF(AWU20=2,AWT19,"")</f>
        <v/>
      </c>
      <c r="AWX18" s="321" t="str">
        <f t="shared" ref="AWX18" ca="1" si="5369">IF(AWU21=3,AWT20,"")</f>
        <v/>
      </c>
      <c r="AWY18" s="321" t="str">
        <f t="shared" ref="AWY18" si="5370">IF(AWU22=4,AWT21,"")</f>
        <v/>
      </c>
      <c r="AWZ18" s="321"/>
      <c r="AXA18" s="321" t="str">
        <f t="shared" ref="AXA18:AXA21" ca="1" si="5371">IF(AWV18&lt;&gt;"",AWV18,"")</f>
        <v/>
      </c>
      <c r="AXB18" s="321">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21">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21">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21">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21">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21">
        <f t="shared" ref="AXG18:AXG21" ca="1" si="5377">AXE18-AXF18+1000</f>
        <v>1000</v>
      </c>
      <c r="AXH18" s="321" t="str">
        <f t="shared" ref="AXH18:AXH21" ca="1" si="5378">IF(AXA18&lt;&gt;"",AXB18*3+AXC18*1,"")</f>
        <v/>
      </c>
      <c r="AXI18" s="321" t="str">
        <f t="shared" ref="AXI18" ca="1" si="5379">IF(AXA18&lt;&gt;"",VLOOKUP(AXA18,AWH4:AWN40,7,FALSE),"")</f>
        <v/>
      </c>
      <c r="AXJ18" s="321" t="str">
        <f t="shared" ref="AXJ18" ca="1" si="5380">IF(AXA18&lt;&gt;"",VLOOKUP(AXA18,AWH4:AWN40,5,FALSE),"")</f>
        <v/>
      </c>
      <c r="AXK18" s="321" t="str">
        <f t="shared" ref="AXK18" ca="1" si="5381">IF(AXA18&lt;&gt;"",VLOOKUP(AXA18,AWH4:AWP40,9,FALSE),"")</f>
        <v/>
      </c>
      <c r="AXL18" s="321" t="str">
        <f t="shared" ref="AXL18:AXL21" ca="1" si="5382">AXH18</f>
        <v/>
      </c>
      <c r="AXM18" s="321" t="str">
        <f t="shared" ref="AXM18" ca="1" si="5383">IF(AXA18&lt;&gt;"",RANK(AXL18,AXL18:AXL22),"")</f>
        <v/>
      </c>
      <c r="AXN18" s="321" t="str">
        <f t="shared" ref="AXN18" ca="1" si="5384">IF(AXA18&lt;&gt;"",SUMPRODUCT((AXL18:AXL22=AXL18)*(AXG18:AXG22&gt;AXG18)),"")</f>
        <v/>
      </c>
      <c r="AXO18" s="321" t="str">
        <f t="shared" ref="AXO18" ca="1" si="5385">IF(AXA18&lt;&gt;"",SUMPRODUCT((AXL18:AXL22=AXL18)*(AXG18:AXG22=AXG18)*(AXE18:AXE22&gt;AXE18)),"")</f>
        <v/>
      </c>
      <c r="AXP18" s="321" t="str">
        <f t="shared" ref="AXP18" ca="1" si="5386">IF(AXA18&lt;&gt;"",SUMPRODUCT((AXL18:AXL22=AXL18)*(AXG18:AXG22=AXG18)*(AXE18:AXE22=AXE18)*(AXI18:AXI22&gt;AXI18)),"")</f>
        <v/>
      </c>
      <c r="AXQ18" s="321" t="str">
        <f t="shared" ref="AXQ18" ca="1" si="5387">IF(AXA18&lt;&gt;"",SUMPRODUCT((AXL18:AXL22=AXL18)*(AXG18:AXG22=AXG18)*(AXE18:AXE22=AXE18)*(AXI18:AXI22=AXI18)*(AXJ18:AXJ22&gt;AXJ18)),"")</f>
        <v/>
      </c>
      <c r="AXR18" s="321" t="str">
        <f t="shared" ref="AXR18" ca="1" si="5388">IF(AXA18&lt;&gt;"",SUMPRODUCT((AXL18:AXL22=AXL18)*(AXG18:AXG22=AXG18)*(AXE18:AXE22=AXE18)*(AXI18:AXI22=AXI18)*(AXJ18:AXJ22=AXJ18)*(AXK18:AXK22&gt;AXK18)),"")</f>
        <v/>
      </c>
      <c r="AXS18" s="321" t="str">
        <f ca="1">IF(AXA18&lt;&gt;"",IF(AXS58&lt;&gt;"",IF(AWZ57=3,AXS58,AXS58+AWZ57),SUM(AXM18:AXR18)),"")</f>
        <v/>
      </c>
      <c r="AXT18" s="321" t="str">
        <f t="shared" ref="AXT18" ca="1" si="5389">IF(AXA18&lt;&gt;"",INDEX(AXA18:AXA22,MATCH(1,AXS18:AXS22,0),0),"")</f>
        <v/>
      </c>
      <c r="AXU18" s="321"/>
      <c r="AXV18" s="321"/>
      <c r="AXW18" s="321"/>
      <c r="AXX18" s="321"/>
      <c r="AXY18" s="321"/>
      <c r="AXZ18" s="321"/>
      <c r="AYA18" s="321"/>
      <c r="AYB18" s="321"/>
      <c r="AYC18" s="321"/>
      <c r="AYD18" s="321"/>
      <c r="AYE18" s="321"/>
      <c r="AYF18" s="321"/>
      <c r="AYG18" s="321"/>
      <c r="AYH18" s="321"/>
      <c r="AYI18" s="321"/>
      <c r="AYJ18" s="321"/>
      <c r="AYK18" s="321"/>
      <c r="AYL18" s="321"/>
      <c r="AYM18" s="321"/>
      <c r="AYN18" s="321"/>
      <c r="AYO18" s="321"/>
      <c r="AYP18" s="321"/>
      <c r="AYQ18" s="321"/>
      <c r="AYR18" s="321"/>
      <c r="AYS18" s="321"/>
      <c r="AYT18" s="321"/>
      <c r="AYU18" s="321"/>
      <c r="AYV18" s="321"/>
      <c r="AYW18" s="321"/>
      <c r="AYX18" s="321"/>
      <c r="AYY18" s="321"/>
      <c r="AYZ18" s="321"/>
      <c r="AZA18" s="321"/>
      <c r="AZB18" s="321"/>
      <c r="AZC18" s="321"/>
      <c r="AZD18" s="321"/>
      <c r="AZE18" s="321"/>
      <c r="AZF18" s="321"/>
      <c r="AZG18" s="321"/>
      <c r="AZH18" s="321"/>
      <c r="AZI18" s="321"/>
      <c r="AZJ18" s="321"/>
      <c r="AZK18" s="321"/>
      <c r="AZL18" s="321"/>
      <c r="AZM18" s="321"/>
      <c r="AZN18" s="321"/>
      <c r="AZO18" s="321"/>
      <c r="AZP18" s="321"/>
      <c r="AZQ18" s="321"/>
      <c r="AZR18" s="321"/>
      <c r="AZS18" s="321"/>
      <c r="AZT18" s="321"/>
      <c r="AZU18" s="321"/>
      <c r="AZV18" s="321"/>
      <c r="AZW18" s="321"/>
      <c r="AZX18" s="321"/>
      <c r="AZY18" s="321"/>
      <c r="AZZ18" s="321"/>
      <c r="BAA18" s="321"/>
      <c r="BAB18" s="321"/>
      <c r="BAC18" s="321" t="str">
        <f t="shared" ref="BAC18" ca="1" si="5390">IF(AXT18&lt;&gt;"",AXT18,AWT18)</f>
        <v>England</v>
      </c>
      <c r="BAD18" s="321">
        <v>1</v>
      </c>
      <c r="BAE18" s="321">
        <v>16</v>
      </c>
      <c r="BAF18" s="321" t="str">
        <f t="shared" si="130"/>
        <v>Spain</v>
      </c>
      <c r="BAG18" s="324">
        <f ca="1">IF(OFFSET('Player Game Board'!P25,0,BAG1)&lt;&gt;"",OFFSET('Player Game Board'!P25,0,BAG1),0)</f>
        <v>1</v>
      </c>
      <c r="BAH18" s="324">
        <f ca="1">IF(OFFSET('Player Game Board'!Q25,0,BAG1)&lt;&gt;"",OFFSET('Player Game Board'!Q25,0,BAG1),0)</f>
        <v>3</v>
      </c>
      <c r="BAI18" s="321" t="str">
        <f t="shared" si="131"/>
        <v>Italy</v>
      </c>
      <c r="BAJ18" s="321" t="str">
        <f ca="1">IF(AND(OFFSET('Player Game Board'!P25,0,BAG1)&lt;&gt;"",OFFSET('Player Game Board'!Q25,0,BAG1)&lt;&gt;""),IF(BAG18&gt;BAH18,"W",IF(BAG18=BAH18,"D","L")),"")</f>
        <v>L</v>
      </c>
      <c r="BAK18" s="321" t="str">
        <f t="shared" ca="1" si="132"/>
        <v>W</v>
      </c>
      <c r="BAL18" s="321"/>
      <c r="BAM18" s="321"/>
      <c r="BAN18" s="326" t="s">
        <v>15</v>
      </c>
      <c r="BAO18" s="327" t="s">
        <v>3</v>
      </c>
      <c r="BAP18" s="327" t="s">
        <v>94</v>
      </c>
      <c r="BAQ18" s="327" t="s">
        <v>95</v>
      </c>
      <c r="BAR18" s="326" t="s">
        <v>94</v>
      </c>
      <c r="BAS18" s="326" t="s">
        <v>95</v>
      </c>
      <c r="BAT18" s="326" t="s">
        <v>3</v>
      </c>
      <c r="BAU18" s="326" t="s">
        <v>15</v>
      </c>
      <c r="BAV18" s="327"/>
      <c r="BAW18" s="328">
        <f t="shared" ref="BAW18" ca="1" si="5391">IFERROR(MATCH(BAW12,BAN18:BAQ18,0),0)</f>
        <v>1</v>
      </c>
      <c r="BAX18" s="328">
        <f t="shared" ref="BAX18" ca="1" si="5392">IFERROR(MATCH(BAX12,BAN18:BAQ18,0),0)</f>
        <v>2</v>
      </c>
      <c r="BAY18" s="328">
        <f t="shared" ref="BAY18" ca="1" si="5393">IFERROR(MATCH(BAY12,BAN18:BAQ18,0),0)</f>
        <v>3</v>
      </c>
      <c r="BAZ18" s="328">
        <f t="shared" ref="BAZ18" ca="1" si="5394">IFERROR(MATCH(BAZ12,BAN18:BAQ18,0),0)</f>
        <v>4</v>
      </c>
      <c r="BBA18" s="328">
        <f t="shared" ca="1" si="4106"/>
        <v>10</v>
      </c>
      <c r="BBB18" s="327" t="s">
        <v>44</v>
      </c>
      <c r="BBC18" s="327" t="str">
        <f t="shared" ref="BBC18" ca="1" si="5395">INDEX(BAN3:BAN8,MATCH(INDEX(BAR13:BAR27,MATCH(10,BBA13:BBA27,0),0),BBB3:BBB8,0),0)</f>
        <v>Romania</v>
      </c>
      <c r="BBD18" s="327">
        <f t="shared" ref="BBD18:BBD33" ca="1" si="5396">IFERROR(IF(MATCH(BBC18,QualifiedCountries,0),1,0),0)</f>
        <v>1</v>
      </c>
      <c r="BBE18" s="321">
        <f t="shared" ref="BBE18" ca="1" si="5397">VLOOKUP(BBF18,BFA18:BFB22,2,FALSE)</f>
        <v>4</v>
      </c>
      <c r="BBF18" s="321" t="str">
        <f t="shared" ref="BBF18:BBF21" si="5398">AWH18</f>
        <v>Serbia</v>
      </c>
      <c r="BBG18" s="321">
        <f t="shared" ref="BBG18" ca="1" si="5399">SUMPRODUCT((BFD3:BFD42=BBF18)*(BFH3:BFH42="W"))+SUMPRODUCT((BFG3:BFG42=BBF18)*(BFI3:BFI42="W"))</f>
        <v>0</v>
      </c>
      <c r="BBH18" s="321">
        <f t="shared" ref="BBH18" ca="1" si="5400">SUMPRODUCT((BFD3:BFD42=BBF18)*(BFH3:BFH42="D"))+SUMPRODUCT((BFG3:BFG42=BBF18)*(BFI3:BFI42="D"))</f>
        <v>0</v>
      </c>
      <c r="BBI18" s="321">
        <f t="shared" ref="BBI18" ca="1" si="5401">SUMPRODUCT((BFD3:BFD42=BBF18)*(BFH3:BFH42="L"))+SUMPRODUCT((BFG3:BFG42=BBF18)*(BFI3:BFI42="L"))</f>
        <v>0</v>
      </c>
      <c r="BBJ18" s="321">
        <f t="shared" ref="BBJ18" ca="1" si="5402">SUMIF(BFD3:BFD60,BBF18,BFE3:BFE60)+SUMIF(BFG3:BFG60,BBF18,BFF3:BFF60)</f>
        <v>0</v>
      </c>
      <c r="BBK18" s="321">
        <f t="shared" ref="BBK18" ca="1" si="5403">SUMIF(BFG3:BFG60,BBF18,BFE3:BFE60)+SUMIF(BFD3:BFD60,BBF18,BFF3:BFF60)</f>
        <v>0</v>
      </c>
      <c r="BBL18" s="321">
        <f t="shared" ref="BBL18:BBL21" ca="1" si="5404">BBJ18-BBK18+1000</f>
        <v>1000</v>
      </c>
      <c r="BBM18" s="321">
        <f t="shared" ref="BBM18:BBM21" ca="1" si="5405">BBG18*3+BBH18*1</f>
        <v>0</v>
      </c>
      <c r="BBN18" s="321">
        <f t="shared" si="1110"/>
        <v>35</v>
      </c>
      <c r="BBO18" s="321">
        <f t="shared" ref="BBO18" ca="1" si="5406">IF(COUNTIF(BBM18:BBM22,4)&lt;&gt;4,RANK(BBM18,BBM18:BBM22),BBM58)</f>
        <v>1</v>
      </c>
      <c r="BBP18" s="321"/>
      <c r="BBQ18" s="321">
        <f t="shared" ref="BBQ18" ca="1" si="5407">SUMPRODUCT((BBO18:BBO21=BBO18)*(BBN18:BBN21&lt;BBN18))+BBO18</f>
        <v>1</v>
      </c>
      <c r="BBR18" s="321" t="str">
        <f t="shared" ref="BBR18" ca="1" si="5408">INDEX(BBF18:BBF22,MATCH(1,BBQ18:BBQ22,0),0)</f>
        <v>Serbia</v>
      </c>
      <c r="BBS18" s="321">
        <f t="shared" ref="BBS18" ca="1" si="5409">INDEX(BBO18:BBO22,MATCH(BBR18,BBF18:BBF22,0),0)</f>
        <v>1</v>
      </c>
      <c r="BBT18" s="321" t="str">
        <f t="shared" ref="BBT18" ca="1" si="5410">IF(BBS19=1,BBR18,"")</f>
        <v>Serbia</v>
      </c>
      <c r="BBU18" s="321" t="str">
        <f t="shared" ref="BBU18" ca="1" si="5411">IF(BBS20=2,BBR19,"")</f>
        <v/>
      </c>
      <c r="BBV18" s="321" t="str">
        <f t="shared" ref="BBV18" ca="1" si="5412">IF(BBS21=3,BBR20,"")</f>
        <v/>
      </c>
      <c r="BBW18" s="321" t="str">
        <f t="shared" ref="BBW18" si="5413">IF(BBS22=4,BBR21,"")</f>
        <v/>
      </c>
      <c r="BBX18" s="321"/>
      <c r="BBY18" s="321" t="str">
        <f t="shared" ref="BBY18:BBY21" ca="1" si="5414">IF(BBT18&lt;&gt;"",BBT18,"")</f>
        <v>Serbia</v>
      </c>
      <c r="BBZ18" s="321">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21">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21">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21">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21">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21">
        <f t="shared" ref="BCE18:BCE21" ca="1" si="5420">BCC18-BCD18+1000</f>
        <v>1000</v>
      </c>
      <c r="BCF18" s="321">
        <f t="shared" ref="BCF18:BCF21" ca="1" si="5421">IF(BBY18&lt;&gt;"",BBZ18*3+BCA18*1,"")</f>
        <v>0</v>
      </c>
      <c r="BCG18" s="321">
        <f t="shared" ref="BCG18" ca="1" si="5422">IF(BBY18&lt;&gt;"",VLOOKUP(BBY18,BBF4:BBL40,7,FALSE),"")</f>
        <v>1000</v>
      </c>
      <c r="BCH18" s="321">
        <f t="shared" ref="BCH18" ca="1" si="5423">IF(BBY18&lt;&gt;"",VLOOKUP(BBY18,BBF4:BBL40,5,FALSE),"")</f>
        <v>0</v>
      </c>
      <c r="BCI18" s="321">
        <f t="shared" ref="BCI18" ca="1" si="5424">IF(BBY18&lt;&gt;"",VLOOKUP(BBY18,BBF4:BBN40,9,FALSE),"")</f>
        <v>35</v>
      </c>
      <c r="BCJ18" s="321">
        <f t="shared" ref="BCJ18:BCJ21" ca="1" si="5425">BCF18</f>
        <v>0</v>
      </c>
      <c r="BCK18" s="321">
        <f t="shared" ref="BCK18" ca="1" si="5426">IF(BBY18&lt;&gt;"",RANK(BCJ18,BCJ18:BCJ22),"")</f>
        <v>1</v>
      </c>
      <c r="BCL18" s="321">
        <f t="shared" ref="BCL18" ca="1" si="5427">IF(BBY18&lt;&gt;"",SUMPRODUCT((BCJ18:BCJ22=BCJ18)*(BCE18:BCE22&gt;BCE18)),"")</f>
        <v>0</v>
      </c>
      <c r="BCM18" s="321">
        <f t="shared" ref="BCM18" ca="1" si="5428">IF(BBY18&lt;&gt;"",SUMPRODUCT((BCJ18:BCJ22=BCJ18)*(BCE18:BCE22=BCE18)*(BCC18:BCC22&gt;BCC18)),"")</f>
        <v>0</v>
      </c>
      <c r="BCN18" s="321">
        <f t="shared" ref="BCN18" ca="1" si="5429">IF(BBY18&lt;&gt;"",SUMPRODUCT((BCJ18:BCJ22=BCJ18)*(BCE18:BCE22=BCE18)*(BCC18:BCC22=BCC18)*(BCG18:BCG22&gt;BCG18)),"")</f>
        <v>0</v>
      </c>
      <c r="BCO18" s="321">
        <f t="shared" ref="BCO18" ca="1" si="5430">IF(BBY18&lt;&gt;"",SUMPRODUCT((BCJ18:BCJ22=BCJ18)*(BCE18:BCE22=BCE18)*(BCC18:BCC22=BCC18)*(BCG18:BCG22=BCG18)*(BCH18:BCH22&gt;BCH18)),"")</f>
        <v>0</v>
      </c>
      <c r="BCP18" s="321">
        <f t="shared" ref="BCP18" ca="1" si="5431">IF(BBY18&lt;&gt;"",SUMPRODUCT((BCJ18:BCJ22=BCJ18)*(BCE18:BCE22=BCE18)*(BCC18:BCC22=BCC18)*(BCG18:BCG22=BCG18)*(BCH18:BCH22=BCH18)*(BCI18:BCI22&gt;BCI18)),"")</f>
        <v>3</v>
      </c>
      <c r="BCQ18" s="321">
        <f ca="1">IF(BBY18&lt;&gt;"",IF(BCQ58&lt;&gt;"",IF(BBX57=3,BCQ58,BCQ58+BBX57),SUM(BCK18:BCP18)),"")</f>
        <v>4</v>
      </c>
      <c r="BCR18" s="321" t="str">
        <f t="shared" ref="BCR18" ca="1" si="5432">IF(BBY18&lt;&gt;"",INDEX(BBY18:BBY22,MATCH(1,BCQ18:BCQ22,0),0),"")</f>
        <v>England</v>
      </c>
      <c r="BCS18" s="321"/>
      <c r="BCT18" s="321"/>
      <c r="BCU18" s="321"/>
      <c r="BCV18" s="321"/>
      <c r="BCW18" s="321"/>
      <c r="BCX18" s="321"/>
      <c r="BCY18" s="321"/>
      <c r="BCZ18" s="321"/>
      <c r="BDA18" s="321"/>
      <c r="BDB18" s="321"/>
      <c r="BDC18" s="321"/>
      <c r="BDD18" s="321"/>
      <c r="BDE18" s="321"/>
      <c r="BDF18" s="321"/>
      <c r="BDG18" s="321"/>
      <c r="BDH18" s="321"/>
      <c r="BDI18" s="321"/>
      <c r="BDJ18" s="321"/>
      <c r="BDK18" s="321"/>
      <c r="BDL18" s="321"/>
      <c r="BDM18" s="321"/>
      <c r="BDN18" s="321"/>
      <c r="BDO18" s="321"/>
      <c r="BDP18" s="321"/>
      <c r="BDQ18" s="321"/>
      <c r="BDR18" s="321"/>
      <c r="BDS18" s="321"/>
      <c r="BDT18" s="321"/>
      <c r="BDU18" s="321"/>
      <c r="BDV18" s="321"/>
      <c r="BDW18" s="321"/>
      <c r="BDX18" s="321"/>
      <c r="BDY18" s="321"/>
      <c r="BDZ18" s="321"/>
      <c r="BEA18" s="321"/>
      <c r="BEB18" s="321"/>
      <c r="BEC18" s="321"/>
      <c r="BED18" s="321"/>
      <c r="BEE18" s="321"/>
      <c r="BEF18" s="321"/>
      <c r="BEG18" s="321"/>
      <c r="BEH18" s="321"/>
      <c r="BEI18" s="321"/>
      <c r="BEJ18" s="321"/>
      <c r="BEK18" s="321"/>
      <c r="BEL18" s="321"/>
      <c r="BEM18" s="321"/>
      <c r="BEN18" s="321"/>
      <c r="BEO18" s="321"/>
      <c r="BEP18" s="321"/>
      <c r="BEQ18" s="321"/>
      <c r="BER18" s="321"/>
      <c r="BES18" s="321"/>
      <c r="BET18" s="321"/>
      <c r="BEU18" s="321"/>
      <c r="BEV18" s="321"/>
      <c r="BEW18" s="321"/>
      <c r="BEX18" s="321"/>
      <c r="BEY18" s="321"/>
      <c r="BEZ18" s="321"/>
      <c r="BFA18" s="321" t="str">
        <f t="shared" ref="BFA18" ca="1" si="5433">IF(BCR18&lt;&gt;"",BCR18,BBR18)</f>
        <v>England</v>
      </c>
      <c r="BFB18" s="321">
        <v>1</v>
      </c>
      <c r="BFC18" s="321">
        <v>16</v>
      </c>
      <c r="BFD18" s="321" t="str">
        <f t="shared" si="146"/>
        <v>Spain</v>
      </c>
      <c r="BFE18" s="324">
        <f ca="1">IF(OFFSET('Player Game Board'!P25,0,BFE1)&lt;&gt;"",OFFSET('Player Game Board'!P25,0,BFE1),0)</f>
        <v>0</v>
      </c>
      <c r="BFF18" s="324">
        <f ca="1">IF(OFFSET('Player Game Board'!Q25,0,BFE1)&lt;&gt;"",OFFSET('Player Game Board'!Q25,0,BFE1),0)</f>
        <v>0</v>
      </c>
      <c r="BFG18" s="321" t="str">
        <f t="shared" si="147"/>
        <v>Italy</v>
      </c>
      <c r="BFH18" s="321" t="str">
        <f ca="1">IF(AND(OFFSET('Player Game Board'!P25,0,BFE1)&lt;&gt;"",OFFSET('Player Game Board'!Q25,0,BFE1)&lt;&gt;""),IF(BFE18&gt;BFF18,"W",IF(BFE18=BFF18,"D","L")),"")</f>
        <v/>
      </c>
      <c r="BFI18" s="321" t="str">
        <f t="shared" ca="1" si="148"/>
        <v/>
      </c>
      <c r="BFJ18" s="321"/>
      <c r="BFK18" s="321"/>
      <c r="BFL18" s="326" t="s">
        <v>15</v>
      </c>
      <c r="BFM18" s="327" t="s">
        <v>3</v>
      </c>
      <c r="BFN18" s="327" t="s">
        <v>94</v>
      </c>
      <c r="BFO18" s="327" t="s">
        <v>95</v>
      </c>
      <c r="BFP18" s="326" t="s">
        <v>94</v>
      </c>
      <c r="BFQ18" s="326" t="s">
        <v>95</v>
      </c>
      <c r="BFR18" s="326" t="s">
        <v>3</v>
      </c>
      <c r="BFS18" s="326" t="s">
        <v>15</v>
      </c>
      <c r="BFT18" s="327"/>
      <c r="BFU18" s="328">
        <f t="shared" ref="BFU18" ca="1" si="5434">IFERROR(MATCH(BFU12,BFL18:BFO18,0),0)</f>
        <v>1</v>
      </c>
      <c r="BFV18" s="328">
        <f t="shared" ref="BFV18" ca="1" si="5435">IFERROR(MATCH(BFV12,BFL18:BFO18,0),0)</f>
        <v>0</v>
      </c>
      <c r="BFW18" s="328">
        <f t="shared" ref="BFW18" ca="1" si="5436">IFERROR(MATCH(BFW12,BFL18:BFO18,0),0)</f>
        <v>2</v>
      </c>
      <c r="BFX18" s="328">
        <f t="shared" ref="BFX18" ca="1" si="5437">IFERROR(MATCH(BFX12,BFL18:BFO18,0),0)</f>
        <v>0</v>
      </c>
      <c r="BFY18" s="328">
        <f t="shared" ca="1" si="4176"/>
        <v>3</v>
      </c>
      <c r="BFZ18" s="327" t="s">
        <v>44</v>
      </c>
      <c r="BGA18" s="327" t="str">
        <f t="shared" ref="BGA18" ca="1" si="5438">INDEX(BFL3:BFL8,MATCH(INDEX(BFP13:BFP27,MATCH(10,BFY13:BFY27,0),0),BFZ3:BFZ8,0),0)</f>
        <v>Scotland</v>
      </c>
      <c r="BGB18" s="327">
        <f t="shared" ref="BGB18:BGB33" ca="1" si="5439">IFERROR(IF(MATCH(BGA18,QualifiedCountries,0),1,0),0)</f>
        <v>0</v>
      </c>
    </row>
    <row r="19" spans="1:1536" ht="13.8" x14ac:dyDescent="0.3">
      <c r="A19" s="321">
        <f>VLOOKUP(B19,CW18:CX22,2,FALSE)</f>
        <v>1</v>
      </c>
      <c r="B19" s="321" t="str">
        <f>'Language Table'!C12</f>
        <v>England</v>
      </c>
      <c r="C19" s="321">
        <f>SUMPRODUCT((CZ3:CZ42=B19)*(DD3:DD42="W"))+SUMPRODUCT((DC3:DC42=B19)*(DE3:DE42="W"))</f>
        <v>1</v>
      </c>
      <c r="D19" s="321">
        <f>SUMPRODUCT((CZ3:CZ42=B19)*(DD3:DD42="D"))+SUMPRODUCT((DC3:DC42=B19)*(DE3:DE42="D"))</f>
        <v>2</v>
      </c>
      <c r="E19" s="321">
        <f>SUMPRODUCT((CZ3:CZ42=B19)*(DD3:DD42="L"))+SUMPRODUCT((DC3:DC42=B19)*(DE3:DE42="L"))</f>
        <v>0</v>
      </c>
      <c r="F19" s="321">
        <f>SUMIF(CZ3:CZ60,B19,DA3:DA60)+SUMIF(DC3:DC60,B19,DB3:DB60)</f>
        <v>2</v>
      </c>
      <c r="G19" s="321">
        <f>SUMIF(DC3:DC60,B19,DA3:DA60)+SUMIF(CZ3:CZ60,B19,DB3:DB60)</f>
        <v>1</v>
      </c>
      <c r="H19" s="321">
        <f t="shared" si="5039"/>
        <v>1001</v>
      </c>
      <c r="I19" s="321">
        <f t="shared" si="5040"/>
        <v>5</v>
      </c>
      <c r="J19" s="321">
        <v>49</v>
      </c>
      <c r="K19" s="321">
        <f>IF(COUNTIF(I18:I22,4)&lt;&gt;4,RANK(I19,I18:I22),I59)</f>
        <v>1</v>
      </c>
      <c r="L19" s="321"/>
      <c r="M19" s="321">
        <f>IF('Game Setup'!B67="© 2024 | journalSHEET.com",SUMPRODUCT((K18:K21=K19)*(J18:J21&lt;J19))+K19,1)</f>
        <v>1</v>
      </c>
      <c r="N19" s="321" t="str">
        <f>INDEX(B18:B22,MATCH(2,M18:M22,0),0)</f>
        <v>Slovenia</v>
      </c>
      <c r="O19" s="321">
        <f>INDEX(K18:K22,MATCH(N19,B18:B22,0),0)</f>
        <v>2</v>
      </c>
      <c r="P19" s="321" t="str">
        <f>IF(P18&lt;&gt;"",N19,"")</f>
        <v/>
      </c>
      <c r="Q19" s="321" t="str">
        <f>IF(Q18&lt;&gt;"",N20,"")</f>
        <v>Denmark</v>
      </c>
      <c r="R19" s="321" t="str">
        <f>IF(R18&lt;&gt;"",N21,"")</f>
        <v/>
      </c>
      <c r="S19" s="321" t="str">
        <f>IF(S18&lt;&gt;"",N22,"")</f>
        <v/>
      </c>
      <c r="T19" s="321"/>
      <c r="U19" s="321" t="str">
        <f t="shared" ref="U19:U21" si="5440">IF(P19&lt;&gt;"",P19,"")</f>
        <v/>
      </c>
      <c r="V19" s="321">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21">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21">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21">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21">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21">
        <f>Y19-Z19+1000</f>
        <v>1000</v>
      </c>
      <c r="AB19" s="321" t="str">
        <f t="shared" si="5041"/>
        <v/>
      </c>
      <c r="AC19" s="321" t="str">
        <f>IF(U19&lt;&gt;"",VLOOKUP(U19,B4:H40,7,FALSE),"")</f>
        <v/>
      </c>
      <c r="AD19" s="321" t="str">
        <f>IF(U19&lt;&gt;"",VLOOKUP(U19,B4:H40,5,FALSE),"")</f>
        <v/>
      </c>
      <c r="AE19" s="321" t="str">
        <f>IF(U19&lt;&gt;"",VLOOKUP(U19,B4:J40,9,FALSE),"")</f>
        <v/>
      </c>
      <c r="AF19" s="321" t="str">
        <f t="shared" si="5042"/>
        <v/>
      </c>
      <c r="AG19" s="321" t="str">
        <f>IF(U19&lt;&gt;"",RANK(AF19,AF18:AF22),"")</f>
        <v/>
      </c>
      <c r="AH19" s="321" t="str">
        <f>IF(U19&lt;&gt;"",SUMPRODUCT((AF18:AF22=AF19)*(AA18:AA22&gt;AA19)),"")</f>
        <v/>
      </c>
      <c r="AI19" s="321" t="str">
        <f>IF(U19&lt;&gt;"",SUMPRODUCT((AF18:AF22=AF19)*(AA18:AA22=AA19)*(Y18:Y22&gt;Y19)),"")</f>
        <v/>
      </c>
      <c r="AJ19" s="321" t="str">
        <f>IF(U19&lt;&gt;"",SUMPRODUCT((AF18:AF22=AF19)*(AA18:AA22=AA19)*(Y18:Y22=Y19)*(AC18:AC22&gt;AC19)),"")</f>
        <v/>
      </c>
      <c r="AK19" s="321" t="str">
        <f>IF(U19&lt;&gt;"",SUMPRODUCT((AF18:AF22=AF19)*(AA18:AA22=AA19)*(Y18:Y22=Y19)*(AC18:AC22=AC19)*(AD18:AD22&gt;AD19)),"")</f>
        <v/>
      </c>
      <c r="AL19" s="321" t="str">
        <f>IF(U19&lt;&gt;"",SUMPRODUCT((AF18:AF22=AF19)*(AA18:AA22=AA19)*(Y18:Y22=Y19)*(AC18:AC22=AC19)*(AD18:AD22=AD19)*(AE18:AE22&gt;AE19)),"")</f>
        <v/>
      </c>
      <c r="AM19" s="321" t="str">
        <f>IF(U19&lt;&gt;"",IF(AM59&lt;&gt;"",IF(T57=3,AM59,AM59+T57),SUM(AG19:AL19)),"")</f>
        <v/>
      </c>
      <c r="AN19" s="321" t="str">
        <f>IF(U19&lt;&gt;"",INDEX(U18:U22,MATCH(2,AM18:AM22,0),0),"")</f>
        <v/>
      </c>
      <c r="AO19" s="321" t="str">
        <f>IF(Q18&lt;&gt;"",Q18,"")</f>
        <v>Slovenia</v>
      </c>
      <c r="AP19" s="321">
        <f>SUMPRODUCT((CZ3:CZ42=AO19)*(DC3:DC42=AO20)*(DD3:DD42="W"))+SUMPRODUCT((CZ3:CZ42=AO19)*(DC3:DC42=AO21)*(DD3:DD42="W"))+SUMPRODUCT((CZ3:CZ42=AO19)*(DC3:DC42=AO22)*(DD3:DD42="W"))+SUMPRODUCT((CZ3:CZ42=AO20)*(DC3:DC42=AO19)*(DE3:DE42="W"))+SUMPRODUCT((CZ3:CZ42=AO21)*(DC3:DC42=AO19)*(DE3:DE42="W"))+SUMPRODUCT((CZ3:CZ42=AO22)*(DC3:DC42=AO19)*(DE3:DE42="W"))</f>
        <v>0</v>
      </c>
      <c r="AQ19" s="321">
        <f>SUMPRODUCT((CZ3:CZ42=AO19)*(DC3:DC42=AO20)*(DD3:DD42="D"))+SUMPRODUCT((CZ3:CZ42=AO19)*(DC3:DC42=AO21)*(DD3:DD42="D"))+SUMPRODUCT((CZ3:CZ42=AO19)*(DC3:DC42=AO22)*(DD3:DD42="D"))+SUMPRODUCT((CZ3:CZ42=AO20)*(DC3:DC42=AO19)*(DD3:DD42="D"))+SUMPRODUCT((CZ3:CZ42=AO21)*(DC3:DC42=AO19)*(DD3:DD42="D"))+SUMPRODUCT((CZ3:CZ42=AO22)*(DC3:DC42=AO19)*(DD3:DD42="D"))</f>
        <v>1</v>
      </c>
      <c r="AR19" s="321">
        <f>SUMPRODUCT((CZ3:CZ42=AO19)*(DC3:DC42=AO20)*(DD3:DD42="L"))+SUMPRODUCT((CZ3:CZ42=AO19)*(DC3:DC42=AO21)*(DD3:DD42="L"))+SUMPRODUCT((CZ3:CZ42=AO19)*(DC3:DC42=AO22)*(DD3:DD42="L"))+SUMPRODUCT((CZ3:CZ42=AO20)*(DC3:DC42=AO19)*(DE3:DE42="L"))+SUMPRODUCT((CZ3:CZ42=AO21)*(DC3:DC42=AO19)*(DE3:DE42="L"))+SUMPRODUCT((CZ3:CZ42=AO22)*(DC3:DC42=AO19)*(DE3:DE42="L"))</f>
        <v>0</v>
      </c>
      <c r="AS19" s="321">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21">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21">
        <f>AS19-AT19+1000</f>
        <v>1000</v>
      </c>
      <c r="AV19" s="321">
        <f t="shared" ref="AV19:AV21" si="5441">IF(AO19&lt;&gt;"",AP19*3+AQ19*1,"")</f>
        <v>1</v>
      </c>
      <c r="AW19" s="321">
        <f>IF(AO19&lt;&gt;"",VLOOKUP(AO19,B4:H40,7,FALSE),"")</f>
        <v>1000</v>
      </c>
      <c r="AX19" s="321">
        <f>IF(AO19&lt;&gt;"",VLOOKUP(AO19,B4:H40,5,FALSE),"")</f>
        <v>2</v>
      </c>
      <c r="AY19" s="321">
        <f>IF(AO19&lt;&gt;"",VLOOKUP(AO19,B4:J40,9,FALSE),"")</f>
        <v>39</v>
      </c>
      <c r="AZ19" s="321">
        <f t="shared" ref="AZ19:AZ21" si="5442">AV19</f>
        <v>1</v>
      </c>
      <c r="BA19" s="321">
        <f>IF(AO19&lt;&gt;"",RANK(AZ19,AZ18:AZ22),"")</f>
        <v>1</v>
      </c>
      <c r="BB19" s="321">
        <f>IF(AO19&lt;&gt;"",SUMPRODUCT((AZ18:AZ22=AZ19)*(AU18:AU22&gt;AU19)),"")</f>
        <v>0</v>
      </c>
      <c r="BC19" s="321">
        <f>IF(AO19&lt;&gt;"",SUMPRODUCT((AZ18:AZ22=AZ19)*(AU18:AU22=AU19)*(AS18:AS22&gt;AS19)),"")</f>
        <v>0</v>
      </c>
      <c r="BD19" s="321">
        <f>IF(AO19&lt;&gt;"",SUMPRODUCT((AZ18:AZ22=AZ19)*(AU18:AU22=AU19)*(AS18:AS22=AS19)*(AW18:AW22&gt;AW19)),"")</f>
        <v>0</v>
      </c>
      <c r="BE19" s="321">
        <f>IF(AO19&lt;&gt;"",SUMPRODUCT((AZ18:AZ22=AZ19)*(AU18:AU22=AU19)*(AS18:AS22=AS19)*(AW18:AW22=AW19)*(AX18:AX22&gt;AX19)),"")</f>
        <v>0</v>
      </c>
      <c r="BF19" s="321">
        <f>IF(AO19&lt;&gt;"",SUMPRODUCT((AZ18:AZ22=AZ19)*(AU18:AU22=AU19)*(AS18:AS22=AS19)*(AW18:AW22=AW19)*(AX18:AX22=AX19)*(AY18:AY22&gt;AY19)),"")</f>
        <v>1</v>
      </c>
      <c r="BG19" s="321">
        <f>IF(AO19&lt;&gt;"",IF(BG59&lt;&gt;"",IF(AN57=3,BG59,BG59+AN57),SUM(BA19:BF19)+1),"")</f>
        <v>3</v>
      </c>
      <c r="BH19" s="321" t="str">
        <f>IF(AO19&lt;&gt;"",INDEX(AO19:AO22,MATCH(2,BG19:BG22,0),0),"")</f>
        <v>Denmark</v>
      </c>
      <c r="BI19" s="321"/>
      <c r="BJ19" s="321"/>
      <c r="BK19" s="321"/>
      <c r="BL19" s="321"/>
      <c r="BM19" s="321"/>
      <c r="BN19" s="321"/>
      <c r="BO19" s="321"/>
      <c r="BP19" s="321"/>
      <c r="BQ19" s="321"/>
      <c r="BR19" s="321"/>
      <c r="BS19" s="321"/>
      <c r="BT19" s="321"/>
      <c r="BU19" s="321"/>
      <c r="BV19" s="321"/>
      <c r="BW19" s="321"/>
      <c r="BX19" s="321"/>
      <c r="BY19" s="321"/>
      <c r="BZ19" s="321"/>
      <c r="CA19" s="321"/>
      <c r="CB19" s="321"/>
      <c r="CC19" s="321"/>
      <c r="CD19" s="321"/>
      <c r="CE19" s="321"/>
      <c r="CF19" s="321"/>
      <c r="CG19" s="321"/>
      <c r="CH19" s="321"/>
      <c r="CI19" s="321"/>
      <c r="CJ19" s="321"/>
      <c r="CK19" s="321"/>
      <c r="CL19" s="321"/>
      <c r="CM19" s="321"/>
      <c r="CN19" s="321"/>
      <c r="CO19" s="321"/>
      <c r="CP19" s="321"/>
      <c r="CQ19" s="321"/>
      <c r="CR19" s="321"/>
      <c r="CS19" s="321"/>
      <c r="CT19" s="321"/>
      <c r="CU19" s="321"/>
      <c r="CV19" s="321"/>
      <c r="CW19" s="321" t="str">
        <f>IF(BH19&lt;&gt;"",BH19,IF(AN19&lt;&gt;"",AN19,N19))</f>
        <v>Denmark</v>
      </c>
      <c r="CX19" s="321">
        <v>2</v>
      </c>
      <c r="CY19" s="321">
        <v>17</v>
      </c>
      <c r="CZ19" s="321" t="str">
        <f>Matches!G24</f>
        <v>Denmark</v>
      </c>
      <c r="DA19" s="321">
        <f>IF(AND(Matches!H24&lt;&gt;"",Matches!I24&lt;&gt;""),Matches!H24,0)</f>
        <v>1</v>
      </c>
      <c r="DB19" s="321">
        <f>IF(License!G14="Musa",IF(AND(Matches!I24&lt;&gt;"",Matches!H24&lt;&gt;""),Matches!I24,0),1)</f>
        <v>1</v>
      </c>
      <c r="DC19" s="321" t="str">
        <f>Matches!J24</f>
        <v>England</v>
      </c>
      <c r="DD19" s="321" t="str">
        <f>IF(AND(Matches!H24&lt;&gt;"",Matches!I24&lt;&gt;""),IF(DA19&gt;DB19,"W",IF(DA19=DB19,"D","L")),"")</f>
        <v>D</v>
      </c>
      <c r="DE19" s="321" t="str">
        <f t="shared" si="162"/>
        <v>D</v>
      </c>
      <c r="DF19" s="321"/>
      <c r="DG19" s="321"/>
      <c r="DH19" s="326" t="s">
        <v>15</v>
      </c>
      <c r="DI19" s="327" t="s">
        <v>4</v>
      </c>
      <c r="DJ19" s="327" t="s">
        <v>13</v>
      </c>
      <c r="DK19" s="327" t="s">
        <v>94</v>
      </c>
      <c r="DL19" s="326" t="s">
        <v>94</v>
      </c>
      <c r="DM19" s="326" t="s">
        <v>13</v>
      </c>
      <c r="DN19" s="326" t="s">
        <v>4</v>
      </c>
      <c r="DO19" s="326" t="s">
        <v>15</v>
      </c>
      <c r="DP19" s="327"/>
      <c r="DQ19" s="328">
        <f>IFERROR(MATCH(DQ12,DH19:DK19,0),0)</f>
        <v>3</v>
      </c>
      <c r="DR19" s="328">
        <f>IFERROR(MATCH(DR12,DH19:DK19,0),0)</f>
        <v>0</v>
      </c>
      <c r="DS19" s="328">
        <f>IFERROR(MATCH(DS12,DH19:DK19,0),0)</f>
        <v>4</v>
      </c>
      <c r="DT19" s="328">
        <f>IFERROR(MATCH(DT12,DH19:DK19,0),0)</f>
        <v>2</v>
      </c>
      <c r="DU19" s="328">
        <f t="shared" si="3541"/>
        <v>9</v>
      </c>
      <c r="DV19" s="327" t="s">
        <v>45</v>
      </c>
      <c r="DW19" s="327" t="str">
        <f>INDEX(DH3:DH8,MATCH(INDEX(DM13:DM27,MATCH(10,DU13:DU27,0),0),DV3:DV8,0),0)</f>
        <v>Slovakia</v>
      </c>
      <c r="DX19" s="327"/>
      <c r="DY19" s="321">
        <f ca="1">VLOOKUP(DZ19,HU18:HV22,2,FALSE)</f>
        <v>1</v>
      </c>
      <c r="DZ19" s="321" t="str">
        <f t="shared" ref="DZ19:DZ21" si="5443">B19</f>
        <v>England</v>
      </c>
      <c r="EA19" s="321">
        <f ca="1">SUMPRODUCT((HX3:HX42=DZ19)*(IB3:IB42="W"))+SUMPRODUCT((IA3:IA42=DZ19)*(IC3:IC42="W"))</f>
        <v>3</v>
      </c>
      <c r="EB19" s="321">
        <f ca="1">SUMPRODUCT((HX3:HX42=DZ19)*(IB3:IB42="D"))+SUMPRODUCT((IA3:IA42=DZ19)*(IC3:IC42="D"))</f>
        <v>0</v>
      </c>
      <c r="EC19" s="321">
        <f ca="1">SUMPRODUCT((HX3:HX42=DZ19)*(IB3:IB42="L"))+SUMPRODUCT((IA3:IA42=DZ19)*(IC3:IC42="L"))</f>
        <v>0</v>
      </c>
      <c r="ED19" s="321">
        <f ca="1">SUMIF(HX3:HX60,DZ19,HY3:HY60)+SUMIF(IA3:IA60,DZ19,HZ3:HZ60)</f>
        <v>7</v>
      </c>
      <c r="EE19" s="321">
        <f ca="1">SUMIF(IA3:IA60,DZ19,HY3:HY60)+SUMIF(HX3:HX60,DZ19,HZ3:HZ60)</f>
        <v>2</v>
      </c>
      <c r="EF19" s="321">
        <f t="shared" ca="1" si="5043"/>
        <v>1005</v>
      </c>
      <c r="EG19" s="321">
        <f t="shared" ca="1" si="5044"/>
        <v>9</v>
      </c>
      <c r="EH19" s="321">
        <f t="shared" si="609"/>
        <v>49</v>
      </c>
      <c r="EI19" s="321">
        <f ca="1">IF(COUNTIF(EG18:EG22,4)&lt;&gt;4,RANK(EG19,EG18:EG22),EG59)</f>
        <v>1</v>
      </c>
      <c r="EJ19" s="321"/>
      <c r="EK19" s="321">
        <f ca="1">SUMPRODUCT((EI18:EI21=EI19)*(EH18:EH21&lt;EH19))+EI19</f>
        <v>1</v>
      </c>
      <c r="EL19" s="321" t="str">
        <f ca="1">INDEX(DZ18:DZ22,MATCH(2,EK18:EK22,0),0)</f>
        <v>Denmark</v>
      </c>
      <c r="EM19" s="321">
        <f ca="1">INDEX(EI18:EI22,MATCH(EL19,DZ18:DZ22,0),0)</f>
        <v>2</v>
      </c>
      <c r="EN19" s="321" t="str">
        <f ca="1">IF(EN18&lt;&gt;"",EL19,"")</f>
        <v/>
      </c>
      <c r="EO19" s="321" t="str">
        <f ca="1">IF(EO18&lt;&gt;"",EL20,"")</f>
        <v/>
      </c>
      <c r="EP19" s="321" t="str">
        <f ca="1">IF(EP18&lt;&gt;"",EL21,"")</f>
        <v/>
      </c>
      <c r="EQ19" s="321" t="str">
        <f>IF(EQ18&lt;&gt;"",EL22,"")</f>
        <v/>
      </c>
      <c r="ER19" s="321"/>
      <c r="ES19" s="321" t="str">
        <f t="shared" ref="ES19:ES21" ca="1" si="5444">IF(EN19&lt;&gt;"",EN19,"")</f>
        <v/>
      </c>
      <c r="ET19" s="321">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21">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21">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21">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21">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21">
        <f ca="1">EW19-EX19+1000</f>
        <v>1000</v>
      </c>
      <c r="EZ19" s="321" t="str">
        <f t="shared" ca="1" si="5045"/>
        <v/>
      </c>
      <c r="FA19" s="321" t="str">
        <f ca="1">IF(ES19&lt;&gt;"",VLOOKUP(ES19,DZ4:EF40,7,FALSE),"")</f>
        <v/>
      </c>
      <c r="FB19" s="321" t="str">
        <f ca="1">IF(ES19&lt;&gt;"",VLOOKUP(ES19,DZ4:EF40,5,FALSE),"")</f>
        <v/>
      </c>
      <c r="FC19" s="321" t="str">
        <f ca="1">IF(ES19&lt;&gt;"",VLOOKUP(ES19,DZ4:EH40,9,FALSE),"")</f>
        <v/>
      </c>
      <c r="FD19" s="321" t="str">
        <f t="shared" ca="1" si="5046"/>
        <v/>
      </c>
      <c r="FE19" s="321" t="str">
        <f ca="1">IF(ES19&lt;&gt;"",RANK(FD19,FD18:FD22),"")</f>
        <v/>
      </c>
      <c r="FF19" s="321" t="str">
        <f ca="1">IF(ES19&lt;&gt;"",SUMPRODUCT((FD18:FD22=FD19)*(EY18:EY22&gt;EY19)),"")</f>
        <v/>
      </c>
      <c r="FG19" s="321" t="str">
        <f ca="1">IF(ES19&lt;&gt;"",SUMPRODUCT((FD18:FD22=FD19)*(EY18:EY22=EY19)*(EW18:EW22&gt;EW19)),"")</f>
        <v/>
      </c>
      <c r="FH19" s="321" t="str">
        <f ca="1">IF(ES19&lt;&gt;"",SUMPRODUCT((FD18:FD22=FD19)*(EY18:EY22=EY19)*(EW18:EW22=EW19)*(FA18:FA22&gt;FA19)),"")</f>
        <v/>
      </c>
      <c r="FI19" s="321" t="str">
        <f ca="1">IF(ES19&lt;&gt;"",SUMPRODUCT((FD18:FD22=FD19)*(EY18:EY22=EY19)*(EW18:EW22=EW19)*(FA18:FA22=FA19)*(FB18:FB22&gt;FB19)),"")</f>
        <v/>
      </c>
      <c r="FJ19" s="321" t="str">
        <f ca="1">IF(ES19&lt;&gt;"",SUMPRODUCT((FD18:FD22=FD19)*(EY18:EY22=EY19)*(EW18:EW22=EW19)*(FA18:FA22=FA19)*(FB18:FB22=FB19)*(FC18:FC22&gt;FC19)),"")</f>
        <v/>
      </c>
      <c r="FK19" s="321" t="str">
        <f ca="1">IF(ES19&lt;&gt;"",IF(FK59&lt;&gt;"",IF(ER57=3,FK59,FK59+ER57),SUM(FE19:FJ19)),"")</f>
        <v/>
      </c>
      <c r="FL19" s="321" t="str">
        <f ca="1">IF(ES19&lt;&gt;"",INDEX(ES18:ES22,MATCH(2,FK18:FK22,0),0),"")</f>
        <v/>
      </c>
      <c r="FM19" s="321" t="str">
        <f ca="1">IF(EO18&lt;&gt;"",EO18,"")</f>
        <v/>
      </c>
      <c r="FN19" s="321">
        <f ca="1">SUMPRODUCT((HX3:HX42=FM19)*(IA3:IA42=FM20)*(IB3:IB42="W"))+SUMPRODUCT((HX3:HX42=FM19)*(IA3:IA42=FM21)*(IB3:IB42="W"))+SUMPRODUCT((HX3:HX42=FM19)*(IA3:IA42=FM22)*(IB3:IB42="W"))+SUMPRODUCT((HX3:HX42=FM20)*(IA3:IA42=FM19)*(IC3:IC42="W"))+SUMPRODUCT((HX3:HX42=FM21)*(IA3:IA42=FM19)*(IC3:IC42="W"))+SUMPRODUCT((HX3:HX42=FM22)*(IA3:IA42=FM19)*(IC3:IC42="W"))</f>
        <v>0</v>
      </c>
      <c r="FO19" s="321">
        <f ca="1">SUMPRODUCT((HX3:HX42=FM19)*(IA3:IA42=FM20)*(IB3:IB42="D"))+SUMPRODUCT((HX3:HX42=FM19)*(IA3:IA42=FM21)*(IB3:IB42="D"))+SUMPRODUCT((HX3:HX42=FM19)*(IA3:IA42=FM22)*(IB3:IB42="D"))+SUMPRODUCT((HX3:HX42=FM20)*(IA3:IA42=FM19)*(IB3:IB42="D"))+SUMPRODUCT((HX3:HX42=FM21)*(IA3:IA42=FM19)*(IB3:IB42="D"))+SUMPRODUCT((HX3:HX42=FM22)*(IA3:IA42=FM19)*(IB3:IB42="D"))</f>
        <v>0</v>
      </c>
      <c r="FP19" s="321">
        <f ca="1">SUMPRODUCT((HX3:HX42=FM19)*(IA3:IA42=FM20)*(IB3:IB42="L"))+SUMPRODUCT((HX3:HX42=FM19)*(IA3:IA42=FM21)*(IB3:IB42="L"))+SUMPRODUCT((HX3:HX42=FM19)*(IA3:IA42=FM22)*(IB3:IB42="L"))+SUMPRODUCT((HX3:HX42=FM20)*(IA3:IA42=FM19)*(IC3:IC42="L"))+SUMPRODUCT((HX3:HX42=FM21)*(IA3:IA42=FM19)*(IC3:IC42="L"))+SUMPRODUCT((HX3:HX42=FM22)*(IA3:IA42=FM19)*(IC3:IC42="L"))</f>
        <v>0</v>
      </c>
      <c r="FQ19" s="321">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21">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21">
        <f ca="1">FQ19-FR19+1000</f>
        <v>1000</v>
      </c>
      <c r="FT19" s="321" t="str">
        <f t="shared" ref="FT19:FT21" ca="1" si="5445">IF(FM19&lt;&gt;"",FN19*3+FO19*1,"")</f>
        <v/>
      </c>
      <c r="FU19" s="321" t="str">
        <f ca="1">IF(FM19&lt;&gt;"",VLOOKUP(FM19,DZ4:EF40,7,FALSE),"")</f>
        <v/>
      </c>
      <c r="FV19" s="321" t="str">
        <f ca="1">IF(FM19&lt;&gt;"",VLOOKUP(FM19,DZ4:EF40,5,FALSE),"")</f>
        <v/>
      </c>
      <c r="FW19" s="321" t="str">
        <f ca="1">IF(FM19&lt;&gt;"",VLOOKUP(FM19,DZ4:EH40,9,FALSE),"")</f>
        <v/>
      </c>
      <c r="FX19" s="321" t="str">
        <f t="shared" ref="FX19:FX21" ca="1" si="5446">FT19</f>
        <v/>
      </c>
      <c r="FY19" s="321" t="str">
        <f ca="1">IF(FM19&lt;&gt;"",RANK(FX19,FX18:FX22),"")</f>
        <v/>
      </c>
      <c r="FZ19" s="321" t="str">
        <f ca="1">IF(FM19&lt;&gt;"",SUMPRODUCT((FX18:FX22=FX19)*(FS18:FS22&gt;FS19)),"")</f>
        <v/>
      </c>
      <c r="GA19" s="321" t="str">
        <f ca="1">IF(FM19&lt;&gt;"",SUMPRODUCT((FX18:FX22=FX19)*(FS18:FS22=FS19)*(FQ18:FQ22&gt;FQ19)),"")</f>
        <v/>
      </c>
      <c r="GB19" s="321" t="str">
        <f ca="1">IF(FM19&lt;&gt;"",SUMPRODUCT((FX18:FX22=FX19)*(FS18:FS22=FS19)*(FQ18:FQ22=FQ19)*(FU18:FU22&gt;FU19)),"")</f>
        <v/>
      </c>
      <c r="GC19" s="321" t="str">
        <f ca="1">IF(FM19&lt;&gt;"",SUMPRODUCT((FX18:FX22=FX19)*(FS18:FS22=FS19)*(FQ18:FQ22=FQ19)*(FU18:FU22=FU19)*(FV18:FV22&gt;FV19)),"")</f>
        <v/>
      </c>
      <c r="GD19" s="321" t="str">
        <f ca="1">IF(FM19&lt;&gt;"",SUMPRODUCT((FX18:FX22=FX19)*(FS18:FS22=FS19)*(FQ18:FQ22=FQ19)*(FU18:FU22=FU19)*(FV18:FV22=FV19)*(FW18:FW22&gt;FW19)),"")</f>
        <v/>
      </c>
      <c r="GE19" s="321" t="str">
        <f ca="1">IF(FM19&lt;&gt;"",IF(GE59&lt;&gt;"",IF(FL57=3,GE59,GE59+FL57),SUM(FY19:GD19)+1),"")</f>
        <v/>
      </c>
      <c r="GF19" s="321" t="str">
        <f ca="1">IF(FM19&lt;&gt;"",INDEX(FM19:FM22,MATCH(2,GE19:GE22,0),0),"")</f>
        <v/>
      </c>
      <c r="GG19" s="321"/>
      <c r="GH19" s="321"/>
      <c r="GI19" s="321"/>
      <c r="GJ19" s="321"/>
      <c r="GK19" s="321"/>
      <c r="GL19" s="321"/>
      <c r="GM19" s="321"/>
      <c r="GN19" s="321"/>
      <c r="GO19" s="321"/>
      <c r="GP19" s="321"/>
      <c r="GQ19" s="321"/>
      <c r="GR19" s="321"/>
      <c r="GS19" s="321"/>
      <c r="GT19" s="321"/>
      <c r="GU19" s="321"/>
      <c r="GV19" s="321"/>
      <c r="GW19" s="321"/>
      <c r="GX19" s="321"/>
      <c r="GY19" s="321"/>
      <c r="GZ19" s="321"/>
      <c r="HA19" s="321"/>
      <c r="HB19" s="321"/>
      <c r="HC19" s="321"/>
      <c r="HD19" s="321"/>
      <c r="HE19" s="321"/>
      <c r="HF19" s="321"/>
      <c r="HG19" s="321"/>
      <c r="HH19" s="321"/>
      <c r="HI19" s="321"/>
      <c r="HJ19" s="321"/>
      <c r="HK19" s="321"/>
      <c r="HL19" s="321"/>
      <c r="HM19" s="321"/>
      <c r="HN19" s="321"/>
      <c r="HO19" s="321"/>
      <c r="HP19" s="321"/>
      <c r="HQ19" s="321"/>
      <c r="HR19" s="321"/>
      <c r="HS19" s="321"/>
      <c r="HT19" s="321"/>
      <c r="HU19" s="321" t="str">
        <f ca="1">IF(GF19&lt;&gt;"",GF19,IF(FL19&lt;&gt;"",FL19,EL19))</f>
        <v>Denmark</v>
      </c>
      <c r="HV19" s="321">
        <v>2</v>
      </c>
      <c r="HW19" s="321">
        <v>17</v>
      </c>
      <c r="HX19" s="321" t="str">
        <f t="shared" si="164"/>
        <v>Denmark</v>
      </c>
      <c r="HY19" s="324">
        <f ca="1">IF(OFFSET('Player Game Board'!P26,0,HY1)&lt;&gt;"",OFFSET('Player Game Board'!P26,0,HY1),0)</f>
        <v>1</v>
      </c>
      <c r="HZ19" s="324">
        <f ca="1">IF(OFFSET('Player Game Board'!Q26,0,HY1)&lt;&gt;"",OFFSET('Player Game Board'!Q26,0,HY1),0)</f>
        <v>2</v>
      </c>
      <c r="IA19" s="321" t="str">
        <f t="shared" si="165"/>
        <v>England</v>
      </c>
      <c r="IB19" s="321" t="str">
        <f ca="1">IF(AND(OFFSET('Player Game Board'!P26,0,HY1)&lt;&gt;"",OFFSET('Player Game Board'!Q26,0,HY1)&lt;&gt;""),IF(HY19&gt;HZ19,"W",IF(HY19=HZ19,"D","L")),"")</f>
        <v>L</v>
      </c>
      <c r="IC19" s="321" t="str">
        <f t="shared" ca="1" si="166"/>
        <v>W</v>
      </c>
      <c r="ID19" s="321"/>
      <c r="IE19" s="321"/>
      <c r="IF19" s="326" t="s">
        <v>15</v>
      </c>
      <c r="IG19" s="327" t="s">
        <v>4</v>
      </c>
      <c r="IH19" s="327" t="s">
        <v>13</v>
      </c>
      <c r="II19" s="327" t="s">
        <v>94</v>
      </c>
      <c r="IJ19" s="326" t="s">
        <v>94</v>
      </c>
      <c r="IK19" s="326" t="s">
        <v>13</v>
      </c>
      <c r="IL19" s="326" t="s">
        <v>4</v>
      </c>
      <c r="IM19" s="326" t="s">
        <v>15</v>
      </c>
      <c r="IN19" s="327"/>
      <c r="IO19" s="328">
        <f ca="1">IFERROR(MATCH(IO12,IF19:II19,0),0)</f>
        <v>0</v>
      </c>
      <c r="IP19" s="328">
        <f ca="1">IFERROR(MATCH(IP12,IF19:II19,0),0)</f>
        <v>0</v>
      </c>
      <c r="IQ19" s="328">
        <f ca="1">IFERROR(MATCH(IQ12,IF19:II19,0),0)</f>
        <v>1</v>
      </c>
      <c r="IR19" s="328">
        <f ca="1">IFERROR(MATCH(IR12,IF19:II19,0),0)</f>
        <v>2</v>
      </c>
      <c r="IS19" s="328">
        <f t="shared" ca="1" si="3544"/>
        <v>3</v>
      </c>
      <c r="IT19" s="327" t="s">
        <v>45</v>
      </c>
      <c r="IU19" s="327" t="str">
        <f ca="1">INDEX(IF3:IF8,MATCH(INDEX(IK13:IK27,MATCH(10,IS13:IS27,0),0),IT3:IT8,0),0)</f>
        <v>Czechia</v>
      </c>
      <c r="IV19" s="327">
        <f t="shared" ca="1" si="5047"/>
        <v>0</v>
      </c>
      <c r="IW19" s="321">
        <f ca="1">VLOOKUP(IX19,MS18:MT22,2,FALSE)</f>
        <v>1</v>
      </c>
      <c r="IX19" s="321" t="str">
        <f t="shared" ref="IX19:IX21" si="5447">DZ19</f>
        <v>England</v>
      </c>
      <c r="IY19" s="321">
        <f ca="1">SUMPRODUCT((MV3:MV42=IX19)*(MZ3:MZ42="W"))+SUMPRODUCT((MY3:MY42=IX19)*(NA3:NA42="W"))</f>
        <v>3</v>
      </c>
      <c r="IZ19" s="321">
        <f ca="1">SUMPRODUCT((MV3:MV42=IX19)*(MZ3:MZ42="D"))+SUMPRODUCT((MY3:MY42=IX19)*(NA3:NA42="D"))</f>
        <v>0</v>
      </c>
      <c r="JA19" s="321">
        <f ca="1">SUMPRODUCT((MV3:MV42=IX19)*(MZ3:MZ42="L"))+SUMPRODUCT((MY3:MY42=IX19)*(NA3:NA42="L"))</f>
        <v>0</v>
      </c>
      <c r="JB19" s="321">
        <f ca="1">SUMIF(MV3:MV60,IX19,MW3:MW60)+SUMIF(MY3:MY60,IX19,MX3:MX60)</f>
        <v>8</v>
      </c>
      <c r="JC19" s="321">
        <f ca="1">SUMIF(MY3:MY60,IX19,MW3:MW60)+SUMIF(MV3:MV60,IX19,MX3:MX60)</f>
        <v>2</v>
      </c>
      <c r="JD19" s="321">
        <f t="shared" ca="1" si="5048"/>
        <v>1006</v>
      </c>
      <c r="JE19" s="321">
        <f t="shared" ca="1" si="5049"/>
        <v>9</v>
      </c>
      <c r="JF19" s="321">
        <f t="shared" si="618"/>
        <v>49</v>
      </c>
      <c r="JG19" s="321">
        <f ca="1">IF(COUNTIF(JE18:JE22,4)&lt;&gt;4,RANK(JE19,JE18:JE22),JE59)</f>
        <v>1</v>
      </c>
      <c r="JH19" s="321"/>
      <c r="JI19" s="321">
        <f ca="1">SUMPRODUCT((JG18:JG21=JG19)*(JF18:JF21&lt;JF19))+JG19</f>
        <v>1</v>
      </c>
      <c r="JJ19" s="321" t="str">
        <f ca="1">INDEX(IX18:IX22,MATCH(2,JI18:JI22,0),0)</f>
        <v>Denmark</v>
      </c>
      <c r="JK19" s="321">
        <f ca="1">INDEX(JG18:JG22,MATCH(JJ19,IX18:IX22,0),0)</f>
        <v>2</v>
      </c>
      <c r="JL19" s="321" t="str">
        <f ca="1">IF(JL18&lt;&gt;"",JJ19,"")</f>
        <v/>
      </c>
      <c r="JM19" s="321" t="str">
        <f ca="1">IF(JM18&lt;&gt;"",JJ20,"")</f>
        <v/>
      </c>
      <c r="JN19" s="321" t="str">
        <f ca="1">IF(JN18&lt;&gt;"",JJ21,"")</f>
        <v/>
      </c>
      <c r="JO19" s="321" t="str">
        <f>IF(JO18&lt;&gt;"",JJ22,"")</f>
        <v/>
      </c>
      <c r="JP19" s="321"/>
      <c r="JQ19" s="321" t="str">
        <f t="shared" ref="JQ19:JQ21" ca="1" si="5448">IF(JL19&lt;&gt;"",JL19,"")</f>
        <v/>
      </c>
      <c r="JR19" s="321">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21">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21">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21">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21">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21">
        <f ca="1">JU19-JV19+1000</f>
        <v>1000</v>
      </c>
      <c r="JX19" s="321" t="str">
        <f t="shared" ca="1" si="5050"/>
        <v/>
      </c>
      <c r="JY19" s="321" t="str">
        <f ca="1">IF(JQ19&lt;&gt;"",VLOOKUP(JQ19,IX4:JD40,7,FALSE),"")</f>
        <v/>
      </c>
      <c r="JZ19" s="321" t="str">
        <f ca="1">IF(JQ19&lt;&gt;"",VLOOKUP(JQ19,IX4:JD40,5,FALSE),"")</f>
        <v/>
      </c>
      <c r="KA19" s="321" t="str">
        <f ca="1">IF(JQ19&lt;&gt;"",VLOOKUP(JQ19,IX4:JF40,9,FALSE),"")</f>
        <v/>
      </c>
      <c r="KB19" s="321" t="str">
        <f t="shared" ca="1" si="5051"/>
        <v/>
      </c>
      <c r="KC19" s="321" t="str">
        <f ca="1">IF(JQ19&lt;&gt;"",RANK(KB19,KB18:KB22),"")</f>
        <v/>
      </c>
      <c r="KD19" s="321" t="str">
        <f ca="1">IF(JQ19&lt;&gt;"",SUMPRODUCT((KB18:KB22=KB19)*(JW18:JW22&gt;JW19)),"")</f>
        <v/>
      </c>
      <c r="KE19" s="321" t="str">
        <f ca="1">IF(JQ19&lt;&gt;"",SUMPRODUCT((KB18:KB22=KB19)*(JW18:JW22=JW19)*(JU18:JU22&gt;JU19)),"")</f>
        <v/>
      </c>
      <c r="KF19" s="321" t="str">
        <f ca="1">IF(JQ19&lt;&gt;"",SUMPRODUCT((KB18:KB22=KB19)*(JW18:JW22=JW19)*(JU18:JU22=JU19)*(JY18:JY22&gt;JY19)),"")</f>
        <v/>
      </c>
      <c r="KG19" s="321" t="str">
        <f ca="1">IF(JQ19&lt;&gt;"",SUMPRODUCT((KB18:KB22=KB19)*(JW18:JW22=JW19)*(JU18:JU22=JU19)*(JY18:JY22=JY19)*(JZ18:JZ22&gt;JZ19)),"")</f>
        <v/>
      </c>
      <c r="KH19" s="321" t="str">
        <f ca="1">IF(JQ19&lt;&gt;"",SUMPRODUCT((KB18:KB22=KB19)*(JW18:JW22=JW19)*(JU18:JU22=JU19)*(JY18:JY22=JY19)*(JZ18:JZ22=JZ19)*(KA18:KA22&gt;KA19)),"")</f>
        <v/>
      </c>
      <c r="KI19" s="321" t="str">
        <f ca="1">IF(JQ19&lt;&gt;"",IF(KI59&lt;&gt;"",IF(JP57=3,KI59,KI59+JP57),SUM(KC19:KH19)),"")</f>
        <v/>
      </c>
      <c r="KJ19" s="321" t="str">
        <f ca="1">IF(JQ19&lt;&gt;"",INDEX(JQ18:JQ22,MATCH(2,KI18:KI22,0),0),"")</f>
        <v/>
      </c>
      <c r="KK19" s="321" t="str">
        <f ca="1">IF(JM18&lt;&gt;"",JM18,"")</f>
        <v/>
      </c>
      <c r="KL19" s="321">
        <f ca="1">SUMPRODUCT((MV3:MV42=KK19)*(MY3:MY42=KK20)*(MZ3:MZ42="W"))+SUMPRODUCT((MV3:MV42=KK19)*(MY3:MY42=KK21)*(MZ3:MZ42="W"))+SUMPRODUCT((MV3:MV42=KK19)*(MY3:MY42=KK22)*(MZ3:MZ42="W"))+SUMPRODUCT((MV3:MV42=KK20)*(MY3:MY42=KK19)*(NA3:NA42="W"))+SUMPRODUCT((MV3:MV42=KK21)*(MY3:MY42=KK19)*(NA3:NA42="W"))+SUMPRODUCT((MV3:MV42=KK22)*(MY3:MY42=KK19)*(NA3:NA42="W"))</f>
        <v>0</v>
      </c>
      <c r="KM19" s="321">
        <f ca="1">SUMPRODUCT((MV3:MV42=KK19)*(MY3:MY42=KK20)*(MZ3:MZ42="D"))+SUMPRODUCT((MV3:MV42=KK19)*(MY3:MY42=KK21)*(MZ3:MZ42="D"))+SUMPRODUCT((MV3:MV42=KK19)*(MY3:MY42=KK22)*(MZ3:MZ42="D"))+SUMPRODUCT((MV3:MV42=KK20)*(MY3:MY42=KK19)*(MZ3:MZ42="D"))+SUMPRODUCT((MV3:MV42=KK21)*(MY3:MY42=KK19)*(MZ3:MZ42="D"))+SUMPRODUCT((MV3:MV42=KK22)*(MY3:MY42=KK19)*(MZ3:MZ42="D"))</f>
        <v>0</v>
      </c>
      <c r="KN19" s="321">
        <f ca="1">SUMPRODUCT((MV3:MV42=KK19)*(MY3:MY42=KK20)*(MZ3:MZ42="L"))+SUMPRODUCT((MV3:MV42=KK19)*(MY3:MY42=KK21)*(MZ3:MZ42="L"))+SUMPRODUCT((MV3:MV42=KK19)*(MY3:MY42=KK22)*(MZ3:MZ42="L"))+SUMPRODUCT((MV3:MV42=KK20)*(MY3:MY42=KK19)*(NA3:NA42="L"))+SUMPRODUCT((MV3:MV42=KK21)*(MY3:MY42=KK19)*(NA3:NA42="L"))+SUMPRODUCT((MV3:MV42=KK22)*(MY3:MY42=KK19)*(NA3:NA42="L"))</f>
        <v>0</v>
      </c>
      <c r="KO19" s="321">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21">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21">
        <f ca="1">KO19-KP19+1000</f>
        <v>1000</v>
      </c>
      <c r="KR19" s="321" t="str">
        <f t="shared" ref="KR19:KR21" ca="1" si="5449">IF(KK19&lt;&gt;"",KL19*3+KM19*1,"")</f>
        <v/>
      </c>
      <c r="KS19" s="321" t="str">
        <f ca="1">IF(KK19&lt;&gt;"",VLOOKUP(KK19,IX4:JD40,7,FALSE),"")</f>
        <v/>
      </c>
      <c r="KT19" s="321" t="str">
        <f ca="1">IF(KK19&lt;&gt;"",VLOOKUP(KK19,IX4:JD40,5,FALSE),"")</f>
        <v/>
      </c>
      <c r="KU19" s="321" t="str">
        <f ca="1">IF(KK19&lt;&gt;"",VLOOKUP(KK19,IX4:JF40,9,FALSE),"")</f>
        <v/>
      </c>
      <c r="KV19" s="321" t="str">
        <f t="shared" ref="KV19:KV21" ca="1" si="5450">KR19</f>
        <v/>
      </c>
      <c r="KW19" s="321" t="str">
        <f ca="1">IF(KK19&lt;&gt;"",RANK(KV19,KV18:KV22),"")</f>
        <v/>
      </c>
      <c r="KX19" s="321" t="str">
        <f ca="1">IF(KK19&lt;&gt;"",SUMPRODUCT((KV18:KV22=KV19)*(KQ18:KQ22&gt;KQ19)),"")</f>
        <v/>
      </c>
      <c r="KY19" s="321" t="str">
        <f ca="1">IF(KK19&lt;&gt;"",SUMPRODUCT((KV18:KV22=KV19)*(KQ18:KQ22=KQ19)*(KO18:KO22&gt;KO19)),"")</f>
        <v/>
      </c>
      <c r="KZ19" s="321" t="str">
        <f ca="1">IF(KK19&lt;&gt;"",SUMPRODUCT((KV18:KV22=KV19)*(KQ18:KQ22=KQ19)*(KO18:KO22=KO19)*(KS18:KS22&gt;KS19)),"")</f>
        <v/>
      </c>
      <c r="LA19" s="321" t="str">
        <f ca="1">IF(KK19&lt;&gt;"",SUMPRODUCT((KV18:KV22=KV19)*(KQ18:KQ22=KQ19)*(KO18:KO22=KO19)*(KS18:KS22=KS19)*(KT18:KT22&gt;KT19)),"")</f>
        <v/>
      </c>
      <c r="LB19" s="321" t="str">
        <f ca="1">IF(KK19&lt;&gt;"",SUMPRODUCT((KV18:KV22=KV19)*(KQ18:KQ22=KQ19)*(KO18:KO22=KO19)*(KS18:KS22=KS19)*(KT18:KT22=KT19)*(KU18:KU22&gt;KU19)),"")</f>
        <v/>
      </c>
      <c r="LC19" s="321" t="str">
        <f ca="1">IF(KK19&lt;&gt;"",IF(LC59&lt;&gt;"",IF(KJ57=3,LC59,LC59+KJ57),SUM(KW19:LB19)+1),"")</f>
        <v/>
      </c>
      <c r="LD19" s="321" t="str">
        <f ca="1">IF(KK19&lt;&gt;"",INDEX(KK19:KK22,MATCH(2,LC19:LC22,0),0),"")</f>
        <v/>
      </c>
      <c r="LE19" s="321"/>
      <c r="LF19" s="321"/>
      <c r="LG19" s="321"/>
      <c r="LH19" s="321"/>
      <c r="LI19" s="321"/>
      <c r="LJ19" s="321"/>
      <c r="LK19" s="321"/>
      <c r="LL19" s="321"/>
      <c r="LM19" s="321"/>
      <c r="LN19" s="321"/>
      <c r="LO19" s="321"/>
      <c r="LP19" s="321"/>
      <c r="LQ19" s="321"/>
      <c r="LR19" s="321"/>
      <c r="LS19" s="321"/>
      <c r="LT19" s="321"/>
      <c r="LU19" s="321"/>
      <c r="LV19" s="321"/>
      <c r="LW19" s="321"/>
      <c r="LX19" s="321"/>
      <c r="LY19" s="321"/>
      <c r="LZ19" s="321"/>
      <c r="MA19" s="321"/>
      <c r="MB19" s="321"/>
      <c r="MC19" s="321"/>
      <c r="MD19" s="321"/>
      <c r="ME19" s="321"/>
      <c r="MF19" s="321"/>
      <c r="MG19" s="321"/>
      <c r="MH19" s="321"/>
      <c r="MI19" s="321"/>
      <c r="MJ19" s="321"/>
      <c r="MK19" s="321"/>
      <c r="ML19" s="321"/>
      <c r="MM19" s="321"/>
      <c r="MN19" s="321"/>
      <c r="MO19" s="321"/>
      <c r="MP19" s="321"/>
      <c r="MQ19" s="321"/>
      <c r="MR19" s="321"/>
      <c r="MS19" s="321" t="str">
        <f ca="1">IF(LD19&lt;&gt;"",LD19,IF(KJ19&lt;&gt;"",KJ19,JJ19))</f>
        <v>Denmark</v>
      </c>
      <c r="MT19" s="321">
        <v>2</v>
      </c>
      <c r="MU19" s="321">
        <v>17</v>
      </c>
      <c r="MV19" s="321" t="str">
        <f t="shared" si="170"/>
        <v>Denmark</v>
      </c>
      <c r="MW19" s="324">
        <f ca="1">IF(OFFSET('Player Game Board'!P26,0,MW1)&lt;&gt;"",OFFSET('Player Game Board'!P26,0,MW1),0)</f>
        <v>1</v>
      </c>
      <c r="MX19" s="324">
        <f ca="1">IF(OFFSET('Player Game Board'!Q26,0,MW1)&lt;&gt;"",OFFSET('Player Game Board'!Q26,0,MW1),0)</f>
        <v>3</v>
      </c>
      <c r="MY19" s="321" t="str">
        <f t="shared" si="171"/>
        <v>England</v>
      </c>
      <c r="MZ19" s="321" t="str">
        <f ca="1">IF(AND(OFFSET('Player Game Board'!P26,0,MW1)&lt;&gt;"",OFFSET('Player Game Board'!Q26,0,MW1)&lt;&gt;""),IF(MW19&gt;MX19,"W",IF(MW19=MX19,"D","L")),"")</f>
        <v>L</v>
      </c>
      <c r="NA19" s="321" t="str">
        <f t="shared" ca="1" si="172"/>
        <v>W</v>
      </c>
      <c r="NB19" s="321"/>
      <c r="NC19" s="321"/>
      <c r="ND19" s="326" t="s">
        <v>15</v>
      </c>
      <c r="NE19" s="327" t="s">
        <v>4</v>
      </c>
      <c r="NF19" s="327" t="s">
        <v>13</v>
      </c>
      <c r="NG19" s="327" t="s">
        <v>94</v>
      </c>
      <c r="NH19" s="326" t="s">
        <v>94</v>
      </c>
      <c r="NI19" s="326" t="s">
        <v>13</v>
      </c>
      <c r="NJ19" s="326" t="s">
        <v>4</v>
      </c>
      <c r="NK19" s="326" t="s">
        <v>15</v>
      </c>
      <c r="NL19" s="327"/>
      <c r="NM19" s="328">
        <f ca="1">IFERROR(MATCH(NM12,ND19:NG19,0),0)</f>
        <v>0</v>
      </c>
      <c r="NN19" s="328">
        <f ca="1">IFERROR(MATCH(NN12,ND19:NG19,0),0)</f>
        <v>4</v>
      </c>
      <c r="NO19" s="328">
        <f ca="1">IFERROR(MATCH(NO12,ND19:NG19,0),0)</f>
        <v>1</v>
      </c>
      <c r="NP19" s="328">
        <f ca="1">IFERROR(MATCH(NP12,ND19:NG19,0),0)</f>
        <v>3</v>
      </c>
      <c r="NQ19" s="328">
        <f t="shared" ca="1" si="3547"/>
        <v>8</v>
      </c>
      <c r="NR19" s="327" t="s">
        <v>45</v>
      </c>
      <c r="NS19" s="327" t="str">
        <f ca="1">INDEX(ND3:ND8,MATCH(INDEX(NI13:NI27,MATCH(10,NQ13:NQ27,0),0),NR3:NR8,0),0)</f>
        <v>Slovakia</v>
      </c>
      <c r="NT19" s="327">
        <f t="shared" ca="1" si="5052"/>
        <v>1</v>
      </c>
      <c r="NU19" s="321">
        <f t="shared" ref="NU19" ca="1" si="5451">VLOOKUP(NV19,RQ18:RR22,2,FALSE)</f>
        <v>2</v>
      </c>
      <c r="NV19" s="321" t="str">
        <f t="shared" si="5054"/>
        <v>England</v>
      </c>
      <c r="NW19" s="321">
        <f t="shared" ref="NW19" ca="1" si="5452">SUMPRODUCT((RT3:RT42=NV19)*(RX3:RX42="W"))+SUMPRODUCT((RW3:RW42=NV19)*(RY3:RY42="W"))</f>
        <v>2</v>
      </c>
      <c r="NX19" s="321">
        <f t="shared" ref="NX19" ca="1" si="5453">SUMPRODUCT((RT3:RT42=NV19)*(RX3:RX42="D"))+SUMPRODUCT((RW3:RW42=NV19)*(RY3:RY42="D"))</f>
        <v>0</v>
      </c>
      <c r="NY19" s="321">
        <f t="shared" ref="NY19" ca="1" si="5454">SUMPRODUCT((RT3:RT42=NV19)*(RX3:RX42="L"))+SUMPRODUCT((RW3:RW42=NV19)*(RY3:RY42="L"))</f>
        <v>1</v>
      </c>
      <c r="NZ19" s="321">
        <f t="shared" ref="NZ19" ca="1" si="5455">SUMIF(RT3:RT60,NV19,RU3:RU60)+SUMIF(RW3:RW60,NV19,RV3:RV60)</f>
        <v>5</v>
      </c>
      <c r="OA19" s="321">
        <f t="shared" ref="OA19" ca="1" si="5456">SUMIF(RW3:RW60,NV19,RU3:RU60)+SUMIF(RT3:RT60,NV19,RV3:RV60)</f>
        <v>4</v>
      </c>
      <c r="OB19" s="321">
        <f t="shared" ca="1" si="5060"/>
        <v>1001</v>
      </c>
      <c r="OC19" s="321">
        <f t="shared" ca="1" si="5061"/>
        <v>6</v>
      </c>
      <c r="OD19" s="321">
        <f t="shared" si="630"/>
        <v>49</v>
      </c>
      <c r="OE19" s="321">
        <f t="shared" ref="OE19" ca="1" si="5457">IF(COUNTIF(OC18:OC22,4)&lt;&gt;4,RANK(OC19,OC18:OC22),OC59)</f>
        <v>2</v>
      </c>
      <c r="OF19" s="321"/>
      <c r="OG19" s="321">
        <f t="shared" ref="OG19" ca="1" si="5458">SUMPRODUCT((OE18:OE21=OE19)*(OD18:OD21&lt;OD19))+OE19</f>
        <v>2</v>
      </c>
      <c r="OH19" s="321" t="str">
        <f t="shared" ref="OH19" ca="1" si="5459">INDEX(NV18:NV22,MATCH(2,OG18:OG22,0),0)</f>
        <v>England</v>
      </c>
      <c r="OI19" s="321">
        <f t="shared" ref="OI19" ca="1" si="5460">INDEX(OE18:OE22,MATCH(OH19,NV18:NV22,0),0)</f>
        <v>2</v>
      </c>
      <c r="OJ19" s="321" t="str">
        <f t="shared" ref="OJ19" ca="1" si="5461">IF(OJ18&lt;&gt;"",OH19,"")</f>
        <v/>
      </c>
      <c r="OK19" s="321" t="str">
        <f t="shared" ref="OK19" ca="1" si="5462">IF(OK18&lt;&gt;"",OH20,"")</f>
        <v/>
      </c>
      <c r="OL19" s="321" t="str">
        <f t="shared" ref="OL19" ca="1" si="5463">IF(OL18&lt;&gt;"",OH21,"")</f>
        <v/>
      </c>
      <c r="OM19" s="321" t="str">
        <f t="shared" ref="OM19" si="5464">IF(OM18&lt;&gt;"",OH22,"")</f>
        <v/>
      </c>
      <c r="ON19" s="321"/>
      <c r="OO19" s="321" t="str">
        <f t="shared" ca="1" si="5070"/>
        <v/>
      </c>
      <c r="OP19" s="321">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21">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21">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21">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21">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21">
        <f t="shared" ca="1" si="5076"/>
        <v>1000</v>
      </c>
      <c r="OV19" s="321" t="str">
        <f t="shared" ca="1" si="5077"/>
        <v/>
      </c>
      <c r="OW19" s="321" t="str">
        <f t="shared" ref="OW19" ca="1" si="5470">IF(OO19&lt;&gt;"",VLOOKUP(OO19,NV4:OB40,7,FALSE),"")</f>
        <v/>
      </c>
      <c r="OX19" s="321" t="str">
        <f t="shared" ref="OX19" ca="1" si="5471">IF(OO19&lt;&gt;"",VLOOKUP(OO19,NV4:OB40,5,FALSE),"")</f>
        <v/>
      </c>
      <c r="OY19" s="321" t="str">
        <f t="shared" ref="OY19" ca="1" si="5472">IF(OO19&lt;&gt;"",VLOOKUP(OO19,NV4:OD40,9,FALSE),"")</f>
        <v/>
      </c>
      <c r="OZ19" s="321" t="str">
        <f t="shared" ca="1" si="5081"/>
        <v/>
      </c>
      <c r="PA19" s="321" t="str">
        <f t="shared" ref="PA19" ca="1" si="5473">IF(OO19&lt;&gt;"",RANK(OZ19,OZ18:OZ22),"")</f>
        <v/>
      </c>
      <c r="PB19" s="321" t="str">
        <f t="shared" ref="PB19" ca="1" si="5474">IF(OO19&lt;&gt;"",SUMPRODUCT((OZ18:OZ22=OZ19)*(OU18:OU22&gt;OU19)),"")</f>
        <v/>
      </c>
      <c r="PC19" s="321" t="str">
        <f t="shared" ref="PC19" ca="1" si="5475">IF(OO19&lt;&gt;"",SUMPRODUCT((OZ18:OZ22=OZ19)*(OU18:OU22=OU19)*(OS18:OS22&gt;OS19)),"")</f>
        <v/>
      </c>
      <c r="PD19" s="321" t="str">
        <f t="shared" ref="PD19" ca="1" si="5476">IF(OO19&lt;&gt;"",SUMPRODUCT((OZ18:OZ22=OZ19)*(OU18:OU22=OU19)*(OS18:OS22=OS19)*(OW18:OW22&gt;OW19)),"")</f>
        <v/>
      </c>
      <c r="PE19" s="321" t="str">
        <f t="shared" ref="PE19" ca="1" si="5477">IF(OO19&lt;&gt;"",SUMPRODUCT((OZ18:OZ22=OZ19)*(OU18:OU22=OU19)*(OS18:OS22=OS19)*(OW18:OW22=OW19)*(OX18:OX22&gt;OX19)),"")</f>
        <v/>
      </c>
      <c r="PF19" s="321" t="str">
        <f t="shared" ref="PF19" ca="1" si="5478">IF(OO19&lt;&gt;"",SUMPRODUCT((OZ18:OZ22=OZ19)*(OU18:OU22=OU19)*(OS18:OS22=OS19)*(OW18:OW22=OW19)*(OX18:OX22=OX19)*(OY18:OY22&gt;OY19)),"")</f>
        <v/>
      </c>
      <c r="PG19" s="321" t="str">
        <f ca="1">IF(OO19&lt;&gt;"",IF(PG59&lt;&gt;"",IF(ON57=3,PG59,PG59+ON57),SUM(PA19:PF19)),"")</f>
        <v/>
      </c>
      <c r="PH19" s="321" t="str">
        <f t="shared" ref="PH19" ca="1" si="5479">IF(OO19&lt;&gt;"",INDEX(OO18:OO22,MATCH(2,PG18:PG22,0),0),"")</f>
        <v/>
      </c>
      <c r="PI19" s="321" t="str">
        <f t="shared" ref="PI19:PI21" ca="1" si="5480">IF(OK18&lt;&gt;"",OK18,"")</f>
        <v/>
      </c>
      <c r="PJ19" s="321">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21">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21">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21">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21">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21">
        <f t="shared" ref="PO19:PO21" ca="1" si="5486">PM19-PN19+1000</f>
        <v>1000</v>
      </c>
      <c r="PP19" s="321" t="str">
        <f t="shared" ref="PP19:PP21" ca="1" si="5487">IF(PI19&lt;&gt;"",PJ19*3+PK19*1,"")</f>
        <v/>
      </c>
      <c r="PQ19" s="321" t="str">
        <f t="shared" ref="PQ19" ca="1" si="5488">IF(PI19&lt;&gt;"",VLOOKUP(PI19,NV4:OB40,7,FALSE),"")</f>
        <v/>
      </c>
      <c r="PR19" s="321" t="str">
        <f t="shared" ref="PR19" ca="1" si="5489">IF(PI19&lt;&gt;"",VLOOKUP(PI19,NV4:OB40,5,FALSE),"")</f>
        <v/>
      </c>
      <c r="PS19" s="321" t="str">
        <f t="shared" ref="PS19" ca="1" si="5490">IF(PI19&lt;&gt;"",VLOOKUP(PI19,NV4:OD40,9,FALSE),"")</f>
        <v/>
      </c>
      <c r="PT19" s="321" t="str">
        <f t="shared" ref="PT19:PT21" ca="1" si="5491">PP19</f>
        <v/>
      </c>
      <c r="PU19" s="321" t="str">
        <f t="shared" ref="PU19" ca="1" si="5492">IF(PI19&lt;&gt;"",RANK(PT19,PT18:PT22),"")</f>
        <v/>
      </c>
      <c r="PV19" s="321" t="str">
        <f t="shared" ref="PV19" ca="1" si="5493">IF(PI19&lt;&gt;"",SUMPRODUCT((PT18:PT22=PT19)*(PO18:PO22&gt;PO19)),"")</f>
        <v/>
      </c>
      <c r="PW19" s="321" t="str">
        <f t="shared" ref="PW19" ca="1" si="5494">IF(PI19&lt;&gt;"",SUMPRODUCT((PT18:PT22=PT19)*(PO18:PO22=PO19)*(PM18:PM22&gt;PM19)),"")</f>
        <v/>
      </c>
      <c r="PX19" s="321" t="str">
        <f t="shared" ref="PX19" ca="1" si="5495">IF(PI19&lt;&gt;"",SUMPRODUCT((PT18:PT22=PT19)*(PO18:PO22=PO19)*(PM18:PM22=PM19)*(PQ18:PQ22&gt;PQ19)),"")</f>
        <v/>
      </c>
      <c r="PY19" s="321" t="str">
        <f t="shared" ref="PY19" ca="1" si="5496">IF(PI19&lt;&gt;"",SUMPRODUCT((PT18:PT22=PT19)*(PO18:PO22=PO19)*(PM18:PM22=PM19)*(PQ18:PQ22=PQ19)*(PR18:PR22&gt;PR19)),"")</f>
        <v/>
      </c>
      <c r="PZ19" s="321" t="str">
        <f t="shared" ref="PZ19" ca="1" si="5497">IF(PI19&lt;&gt;"",SUMPRODUCT((PT18:PT22=PT19)*(PO18:PO22=PO19)*(PM18:PM22=PM19)*(PQ18:PQ22=PQ19)*(PR18:PR22=PR19)*(PS18:PS22&gt;PS19)),"")</f>
        <v/>
      </c>
      <c r="QA19" s="321" t="str">
        <f ca="1">IF(PI19&lt;&gt;"",IF(QA59&lt;&gt;"",IF(PH57=3,QA59,QA59+PH57),SUM(PU19:PZ19)+1),"")</f>
        <v/>
      </c>
      <c r="QB19" s="321" t="str">
        <f t="shared" ref="QB19" ca="1" si="5498">IF(PI19&lt;&gt;"",INDEX(PI19:PI22,MATCH(2,QA19:QA22,0),0),"")</f>
        <v/>
      </c>
      <c r="QC19" s="321"/>
      <c r="QD19" s="321"/>
      <c r="QE19" s="321"/>
      <c r="QF19" s="321"/>
      <c r="QG19" s="321"/>
      <c r="QH19" s="321"/>
      <c r="QI19" s="321"/>
      <c r="QJ19" s="321"/>
      <c r="QK19" s="321"/>
      <c r="QL19" s="321"/>
      <c r="QM19" s="321"/>
      <c r="QN19" s="321"/>
      <c r="QO19" s="321"/>
      <c r="QP19" s="321"/>
      <c r="QQ19" s="321"/>
      <c r="QR19" s="321"/>
      <c r="QS19" s="321"/>
      <c r="QT19" s="321"/>
      <c r="QU19" s="321"/>
      <c r="QV19" s="321"/>
      <c r="QW19" s="321"/>
      <c r="QX19" s="321"/>
      <c r="QY19" s="321"/>
      <c r="QZ19" s="321"/>
      <c r="RA19" s="321"/>
      <c r="RB19" s="321"/>
      <c r="RC19" s="321"/>
      <c r="RD19" s="321"/>
      <c r="RE19" s="321"/>
      <c r="RF19" s="321"/>
      <c r="RG19" s="321"/>
      <c r="RH19" s="321"/>
      <c r="RI19" s="321"/>
      <c r="RJ19" s="321"/>
      <c r="RK19" s="321"/>
      <c r="RL19" s="321"/>
      <c r="RM19" s="321"/>
      <c r="RN19" s="321"/>
      <c r="RO19" s="321"/>
      <c r="RP19" s="321"/>
      <c r="RQ19" s="321" t="str">
        <f t="shared" ref="RQ19" ca="1" si="5499">IF(QB19&lt;&gt;"",QB19,IF(PH19&lt;&gt;"",PH19,OH19))</f>
        <v>England</v>
      </c>
      <c r="RR19" s="321">
        <v>2</v>
      </c>
      <c r="RS19" s="321">
        <v>17</v>
      </c>
      <c r="RT19" s="321" t="str">
        <f t="shared" si="18"/>
        <v>Denmark</v>
      </c>
      <c r="RU19" s="324">
        <f ca="1">IF(OFFSET('Player Game Board'!P26,0,RU1)&lt;&gt;"",OFFSET('Player Game Board'!P26,0,RU1),0)</f>
        <v>2</v>
      </c>
      <c r="RV19" s="324">
        <f ca="1">IF(OFFSET('Player Game Board'!Q26,0,RU1)&lt;&gt;"",OFFSET('Player Game Board'!Q26,0,RU1),0)</f>
        <v>1</v>
      </c>
      <c r="RW19" s="321" t="str">
        <f t="shared" si="19"/>
        <v>England</v>
      </c>
      <c r="RX19" s="321" t="str">
        <f ca="1">IF(AND(OFFSET('Player Game Board'!P26,0,RU1)&lt;&gt;"",OFFSET('Player Game Board'!Q26,0,RU1)&lt;&gt;""),IF(RU19&gt;RV19,"W",IF(RU19=RV19,"D","L")),"")</f>
        <v>W</v>
      </c>
      <c r="RY19" s="321" t="str">
        <f t="shared" ref="RY19:RY38" ca="1" si="5500">IF(RX19&lt;&gt;"",IF(RX19="W","L",IF(RX19="L","W","D")),"")</f>
        <v>L</v>
      </c>
      <c r="RZ19" s="321"/>
      <c r="SA19" s="321"/>
      <c r="SB19" s="326" t="s">
        <v>15</v>
      </c>
      <c r="SC19" s="327" t="s">
        <v>4</v>
      </c>
      <c r="SD19" s="327" t="s">
        <v>13</v>
      </c>
      <c r="SE19" s="327" t="s">
        <v>94</v>
      </c>
      <c r="SF19" s="326" t="s">
        <v>94</v>
      </c>
      <c r="SG19" s="326" t="s">
        <v>13</v>
      </c>
      <c r="SH19" s="326" t="s">
        <v>4</v>
      </c>
      <c r="SI19" s="326" t="s">
        <v>15</v>
      </c>
      <c r="SJ19" s="327"/>
      <c r="SK19" s="328">
        <f t="shared" ref="SK19" ca="1" si="5501">IFERROR(MATCH(SK12,SB19:SE19,0),0)</f>
        <v>0</v>
      </c>
      <c r="SL19" s="328">
        <f t="shared" ref="SL19" ca="1" si="5502">IFERROR(MATCH(SL12,SB19:SE19,0),0)</f>
        <v>3</v>
      </c>
      <c r="SM19" s="328">
        <f t="shared" ref="SM19" ca="1" si="5503">IFERROR(MATCH(SM12,SB19:SE19,0),0)</f>
        <v>2</v>
      </c>
      <c r="SN19" s="328">
        <f t="shared" ref="SN19" ca="1" si="5504">IFERROR(MATCH(SN12,SB19:SE19,0),0)</f>
        <v>4</v>
      </c>
      <c r="SO19" s="328">
        <f t="shared" ca="1" si="3616"/>
        <v>9</v>
      </c>
      <c r="SP19" s="327" t="s">
        <v>45</v>
      </c>
      <c r="SQ19" s="327" t="str">
        <f t="shared" ref="SQ19" ca="1" si="5505">INDEX(SB3:SB8,MATCH(INDEX(SG13:SG27,MATCH(10,SO13:SO27,0),0),SP3:SP8,0),0)</f>
        <v>Austria</v>
      </c>
      <c r="SR19" s="327">
        <f t="shared" ca="1" si="5095"/>
        <v>1</v>
      </c>
      <c r="SS19" s="321">
        <f t="shared" ref="SS19" ca="1" si="5506">VLOOKUP(ST19,WO18:WP22,2,FALSE)</f>
        <v>1</v>
      </c>
      <c r="ST19" s="321" t="str">
        <f t="shared" si="5097"/>
        <v>England</v>
      </c>
      <c r="SU19" s="321">
        <f t="shared" ref="SU19" ca="1" si="5507">SUMPRODUCT((WR3:WR42=ST19)*(WV3:WV42="W"))+SUMPRODUCT((WU3:WU42=ST19)*(WW3:WW42="W"))</f>
        <v>2</v>
      </c>
      <c r="SV19" s="321">
        <f t="shared" ref="SV19" ca="1" si="5508">SUMPRODUCT((WR3:WR42=ST19)*(WV3:WV42="D"))+SUMPRODUCT((WU3:WU42=ST19)*(WW3:WW42="D"))</f>
        <v>1</v>
      </c>
      <c r="SW19" s="321">
        <f t="shared" ref="SW19" ca="1" si="5509">SUMPRODUCT((WR3:WR42=ST19)*(WV3:WV42="L"))+SUMPRODUCT((WU3:WU42=ST19)*(WW3:WW42="L"))</f>
        <v>0</v>
      </c>
      <c r="SX19" s="321">
        <f t="shared" ref="SX19" ca="1" si="5510">SUMIF(WR3:WR60,ST19,WS3:WS60)+SUMIF(WU3:WU60,ST19,WT3:WT60)</f>
        <v>4</v>
      </c>
      <c r="SY19" s="321">
        <f t="shared" ref="SY19" ca="1" si="5511">SUMIF(WU3:WU60,ST19,WS3:WS60)+SUMIF(WR3:WR60,ST19,WT3:WT60)</f>
        <v>1</v>
      </c>
      <c r="SZ19" s="321">
        <f t="shared" ca="1" si="5103"/>
        <v>1003</v>
      </c>
      <c r="TA19" s="321">
        <f t="shared" ca="1" si="5104"/>
        <v>7</v>
      </c>
      <c r="TB19" s="321">
        <f t="shared" si="690"/>
        <v>49</v>
      </c>
      <c r="TC19" s="321">
        <f t="shared" ref="TC19" ca="1" si="5512">IF(COUNTIF(TA18:TA22,4)&lt;&gt;4,RANK(TA19,TA18:TA22),TA59)</f>
        <v>1</v>
      </c>
      <c r="TD19" s="321"/>
      <c r="TE19" s="321">
        <f t="shared" ref="TE19" ca="1" si="5513">SUMPRODUCT((TC18:TC21=TC19)*(TB18:TB21&lt;TB19))+TC19</f>
        <v>2</v>
      </c>
      <c r="TF19" s="321" t="str">
        <f t="shared" ref="TF19" ca="1" si="5514">INDEX(ST18:ST22,MATCH(2,TE18:TE22,0),0)</f>
        <v>England</v>
      </c>
      <c r="TG19" s="321">
        <f t="shared" ref="TG19" ca="1" si="5515">INDEX(TC18:TC22,MATCH(TF19,ST18:ST22,0),0)</f>
        <v>1</v>
      </c>
      <c r="TH19" s="321" t="str">
        <f t="shared" ref="TH19" ca="1" si="5516">IF(TH18&lt;&gt;"",TF19,"")</f>
        <v>England</v>
      </c>
      <c r="TI19" s="321" t="str">
        <f t="shared" ref="TI19" ca="1" si="5517">IF(TI18&lt;&gt;"",TF20,"")</f>
        <v/>
      </c>
      <c r="TJ19" s="321" t="str">
        <f t="shared" ref="TJ19" ca="1" si="5518">IF(TJ18&lt;&gt;"",TF21,"")</f>
        <v/>
      </c>
      <c r="TK19" s="321" t="str">
        <f t="shared" ref="TK19" si="5519">IF(TK18&lt;&gt;"",TF22,"")</f>
        <v/>
      </c>
      <c r="TL19" s="321"/>
      <c r="TM19" s="321" t="str">
        <f t="shared" ca="1" si="5113"/>
        <v>England</v>
      </c>
      <c r="TN19" s="321">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21">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21">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21">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21">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21">
        <f t="shared" ca="1" si="5119"/>
        <v>1000</v>
      </c>
      <c r="TT19" s="321">
        <f t="shared" ca="1" si="5120"/>
        <v>1</v>
      </c>
      <c r="TU19" s="321">
        <f t="shared" ref="TU19" ca="1" si="5525">IF(TM19&lt;&gt;"",VLOOKUP(TM19,ST4:SZ40,7,FALSE),"")</f>
        <v>1003</v>
      </c>
      <c r="TV19" s="321">
        <f t="shared" ref="TV19" ca="1" si="5526">IF(TM19&lt;&gt;"",VLOOKUP(TM19,ST4:SZ40,5,FALSE),"")</f>
        <v>4</v>
      </c>
      <c r="TW19" s="321">
        <f t="shared" ref="TW19" ca="1" si="5527">IF(TM19&lt;&gt;"",VLOOKUP(TM19,ST4:TB40,9,FALSE),"")</f>
        <v>49</v>
      </c>
      <c r="TX19" s="321">
        <f t="shared" ca="1" si="5124"/>
        <v>1</v>
      </c>
      <c r="TY19" s="321">
        <f t="shared" ref="TY19" ca="1" si="5528">IF(TM19&lt;&gt;"",RANK(TX19,TX18:TX22),"")</f>
        <v>1</v>
      </c>
      <c r="TZ19" s="321">
        <f t="shared" ref="TZ19" ca="1" si="5529">IF(TM19&lt;&gt;"",SUMPRODUCT((TX18:TX22=TX19)*(TS18:TS22&gt;TS19)),"")</f>
        <v>0</v>
      </c>
      <c r="UA19" s="321">
        <f t="shared" ref="UA19" ca="1" si="5530">IF(TM19&lt;&gt;"",SUMPRODUCT((TX18:TX22=TX19)*(TS18:TS22=TS19)*(TQ18:TQ22&gt;TQ19)),"")</f>
        <v>0</v>
      </c>
      <c r="UB19" s="321">
        <f t="shared" ref="UB19" ca="1" si="5531">IF(TM19&lt;&gt;"",SUMPRODUCT((TX18:TX22=TX19)*(TS18:TS22=TS19)*(TQ18:TQ22=TQ19)*(TU18:TU22&gt;TU19)),"")</f>
        <v>0</v>
      </c>
      <c r="UC19" s="321">
        <f t="shared" ref="UC19" ca="1" si="5532">IF(TM19&lt;&gt;"",SUMPRODUCT((TX18:TX22=TX19)*(TS18:TS22=TS19)*(TQ18:TQ22=TQ19)*(TU18:TU22=TU19)*(TV18:TV22&gt;TV19)),"")</f>
        <v>0</v>
      </c>
      <c r="UD19" s="321">
        <f t="shared" ref="UD19" ca="1" si="5533">IF(TM19&lt;&gt;"",SUMPRODUCT((TX18:TX22=TX19)*(TS18:TS22=TS19)*(TQ18:TQ22=TQ19)*(TU18:TU22=TU19)*(TV18:TV22=TV19)*(TW18:TW22&gt;TW19)),"")</f>
        <v>0</v>
      </c>
      <c r="UE19" s="321">
        <f ca="1">IF(TM19&lt;&gt;"",IF(UE59&lt;&gt;"",IF(TL57=3,UE59,UE59+TL57),SUM(TY19:UD19)),"")</f>
        <v>1</v>
      </c>
      <c r="UF19" s="321" t="str">
        <f t="shared" ref="UF19" ca="1" si="5534">IF(TM19&lt;&gt;"",INDEX(TM18:TM22,MATCH(2,UE18:UE22,0),0),"")</f>
        <v>Denmark</v>
      </c>
      <c r="UG19" s="321" t="str">
        <f t="shared" ref="UG19:UG21" ca="1" si="5535">IF(TI18&lt;&gt;"",TI18,"")</f>
        <v/>
      </c>
      <c r="UH19" s="321">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21">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21">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21">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21">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21">
        <f t="shared" ref="UM19:UM21" ca="1" si="5541">UK19-UL19+1000</f>
        <v>1000</v>
      </c>
      <c r="UN19" s="321" t="str">
        <f t="shared" ref="UN19:UN21" ca="1" si="5542">IF(UG19&lt;&gt;"",UH19*3+UI19*1,"")</f>
        <v/>
      </c>
      <c r="UO19" s="321" t="str">
        <f t="shared" ref="UO19" ca="1" si="5543">IF(UG19&lt;&gt;"",VLOOKUP(UG19,ST4:SZ40,7,FALSE),"")</f>
        <v/>
      </c>
      <c r="UP19" s="321" t="str">
        <f t="shared" ref="UP19" ca="1" si="5544">IF(UG19&lt;&gt;"",VLOOKUP(UG19,ST4:SZ40,5,FALSE),"")</f>
        <v/>
      </c>
      <c r="UQ19" s="321" t="str">
        <f t="shared" ref="UQ19" ca="1" si="5545">IF(UG19&lt;&gt;"",VLOOKUP(UG19,ST4:TB40,9,FALSE),"")</f>
        <v/>
      </c>
      <c r="UR19" s="321" t="str">
        <f t="shared" ref="UR19:UR21" ca="1" si="5546">UN19</f>
        <v/>
      </c>
      <c r="US19" s="321" t="str">
        <f t="shared" ref="US19" ca="1" si="5547">IF(UG19&lt;&gt;"",RANK(UR19,UR18:UR22),"")</f>
        <v/>
      </c>
      <c r="UT19" s="321" t="str">
        <f t="shared" ref="UT19" ca="1" si="5548">IF(UG19&lt;&gt;"",SUMPRODUCT((UR18:UR22=UR19)*(UM18:UM22&gt;UM19)),"")</f>
        <v/>
      </c>
      <c r="UU19" s="321" t="str">
        <f t="shared" ref="UU19" ca="1" si="5549">IF(UG19&lt;&gt;"",SUMPRODUCT((UR18:UR22=UR19)*(UM18:UM22=UM19)*(UK18:UK22&gt;UK19)),"")</f>
        <v/>
      </c>
      <c r="UV19" s="321" t="str">
        <f t="shared" ref="UV19" ca="1" si="5550">IF(UG19&lt;&gt;"",SUMPRODUCT((UR18:UR22=UR19)*(UM18:UM22=UM19)*(UK18:UK22=UK19)*(UO18:UO22&gt;UO19)),"")</f>
        <v/>
      </c>
      <c r="UW19" s="321" t="str">
        <f t="shared" ref="UW19" ca="1" si="5551">IF(UG19&lt;&gt;"",SUMPRODUCT((UR18:UR22=UR19)*(UM18:UM22=UM19)*(UK18:UK22=UK19)*(UO18:UO22=UO19)*(UP18:UP22&gt;UP19)),"")</f>
        <v/>
      </c>
      <c r="UX19" s="321" t="str">
        <f t="shared" ref="UX19" ca="1" si="5552">IF(UG19&lt;&gt;"",SUMPRODUCT((UR18:UR22=UR19)*(UM18:UM22=UM19)*(UK18:UK22=UK19)*(UO18:UO22=UO19)*(UP18:UP22=UP19)*(UQ18:UQ22&gt;UQ19)),"")</f>
        <v/>
      </c>
      <c r="UY19" s="321" t="str">
        <f ca="1">IF(UG19&lt;&gt;"",IF(UY59&lt;&gt;"",IF(UF57=3,UY59,UY59+UF57),SUM(US19:UX19)+1),"")</f>
        <v/>
      </c>
      <c r="UZ19" s="321" t="str">
        <f t="shared" ref="UZ19" ca="1" si="5553">IF(UG19&lt;&gt;"",INDEX(UG19:UG22,MATCH(2,UY19:UY22,0),0),"")</f>
        <v/>
      </c>
      <c r="VA19" s="321"/>
      <c r="VB19" s="321"/>
      <c r="VC19" s="321"/>
      <c r="VD19" s="321"/>
      <c r="VE19" s="321"/>
      <c r="VF19" s="321"/>
      <c r="VG19" s="321"/>
      <c r="VH19" s="321"/>
      <c r="VI19" s="321"/>
      <c r="VJ19" s="321"/>
      <c r="VK19" s="321"/>
      <c r="VL19" s="321"/>
      <c r="VM19" s="321"/>
      <c r="VN19" s="321"/>
      <c r="VO19" s="321"/>
      <c r="VP19" s="321"/>
      <c r="VQ19" s="321"/>
      <c r="VR19" s="321"/>
      <c r="VS19" s="321"/>
      <c r="VT19" s="321"/>
      <c r="VU19" s="321"/>
      <c r="VV19" s="321"/>
      <c r="VW19" s="321"/>
      <c r="VX19" s="321"/>
      <c r="VY19" s="321"/>
      <c r="VZ19" s="321"/>
      <c r="WA19" s="321"/>
      <c r="WB19" s="321"/>
      <c r="WC19" s="321"/>
      <c r="WD19" s="321"/>
      <c r="WE19" s="321"/>
      <c r="WF19" s="321"/>
      <c r="WG19" s="321"/>
      <c r="WH19" s="321"/>
      <c r="WI19" s="321"/>
      <c r="WJ19" s="321"/>
      <c r="WK19" s="321"/>
      <c r="WL19" s="321"/>
      <c r="WM19" s="321"/>
      <c r="WN19" s="321"/>
      <c r="WO19" s="321" t="str">
        <f t="shared" ref="WO19" ca="1" si="5554">IF(UZ19&lt;&gt;"",UZ19,IF(UF19&lt;&gt;"",UF19,TF19))</f>
        <v>Denmark</v>
      </c>
      <c r="WP19" s="321">
        <v>2</v>
      </c>
      <c r="WQ19" s="321">
        <v>17</v>
      </c>
      <c r="WR19" s="321" t="str">
        <f t="shared" si="34"/>
        <v>Denmark</v>
      </c>
      <c r="WS19" s="324">
        <f ca="1">IF(OFFSET('Player Game Board'!P26,0,WS1)&lt;&gt;"",OFFSET('Player Game Board'!P26,0,WS1),0)</f>
        <v>1</v>
      </c>
      <c r="WT19" s="324">
        <f ca="1">IF(OFFSET('Player Game Board'!Q26,0,WS1)&lt;&gt;"",OFFSET('Player Game Board'!Q26,0,WS1),0)</f>
        <v>1</v>
      </c>
      <c r="WU19" s="321" t="str">
        <f t="shared" si="35"/>
        <v>England</v>
      </c>
      <c r="WV19" s="321" t="str">
        <f ca="1">IF(AND(OFFSET('Player Game Board'!P26,0,WS1)&lt;&gt;"",OFFSET('Player Game Board'!Q26,0,WS1)&lt;&gt;""),IF(WS19&gt;WT19,"W",IF(WS19=WT19,"D","L")),"")</f>
        <v>D</v>
      </c>
      <c r="WW19" s="321" t="str">
        <f t="shared" ref="WW19:WW38" ca="1" si="5555">IF(WV19&lt;&gt;"",IF(WV19="W","L",IF(WV19="L","W","D")),"")</f>
        <v>D</v>
      </c>
      <c r="WX19" s="321"/>
      <c r="WY19" s="321"/>
      <c r="WZ19" s="326" t="s">
        <v>15</v>
      </c>
      <c r="XA19" s="327" t="s">
        <v>4</v>
      </c>
      <c r="XB19" s="327" t="s">
        <v>13</v>
      </c>
      <c r="XC19" s="327" t="s">
        <v>94</v>
      </c>
      <c r="XD19" s="326" t="s">
        <v>94</v>
      </c>
      <c r="XE19" s="326" t="s">
        <v>13</v>
      </c>
      <c r="XF19" s="326" t="s">
        <v>4</v>
      </c>
      <c r="XG19" s="326" t="s">
        <v>15</v>
      </c>
      <c r="XH19" s="327"/>
      <c r="XI19" s="328">
        <f t="shared" ref="XI19" ca="1" si="5556">IFERROR(MATCH(XI12,WZ19:XC19,0),0)</f>
        <v>0</v>
      </c>
      <c r="XJ19" s="328">
        <f t="shared" ref="XJ19" ca="1" si="5557">IFERROR(MATCH(XJ12,WZ19:XC19,0),0)</f>
        <v>0</v>
      </c>
      <c r="XK19" s="328">
        <f t="shared" ref="XK19" ca="1" si="5558">IFERROR(MATCH(XK12,WZ19:XC19,0),0)</f>
        <v>2</v>
      </c>
      <c r="XL19" s="328">
        <f t="shared" ref="XL19" ca="1" si="5559">IFERROR(MATCH(XL12,WZ19:XC19,0),0)</f>
        <v>3</v>
      </c>
      <c r="XM19" s="328">
        <f t="shared" ca="1" si="3686"/>
        <v>5</v>
      </c>
      <c r="XN19" s="327" t="s">
        <v>45</v>
      </c>
      <c r="XO19" s="327" t="str">
        <f t="shared" ref="XO19" ca="1" si="5560">INDEX(WZ3:WZ8,MATCH(INDEX(XE13:XE27,MATCH(10,XM13:XM27,0),0),XN3:XN8,0),0)</f>
        <v>Poland</v>
      </c>
      <c r="XP19" s="327">
        <f t="shared" ca="1" si="5138"/>
        <v>0</v>
      </c>
      <c r="XQ19" s="321">
        <f t="shared" ref="XQ19" ca="1" si="5561">VLOOKUP(XR19,ABM18:ABN22,2,FALSE)</f>
        <v>1</v>
      </c>
      <c r="XR19" s="321" t="str">
        <f t="shared" si="5140"/>
        <v>England</v>
      </c>
      <c r="XS19" s="321">
        <f t="shared" ref="XS19" ca="1" si="5562">SUMPRODUCT((ABP3:ABP42=XR19)*(ABT3:ABT42="W"))+SUMPRODUCT((ABS3:ABS42=XR19)*(ABU3:ABU42="W"))</f>
        <v>3</v>
      </c>
      <c r="XT19" s="321">
        <f t="shared" ref="XT19" ca="1" si="5563">SUMPRODUCT((ABP3:ABP42=XR19)*(ABT3:ABT42="D"))+SUMPRODUCT((ABS3:ABS42=XR19)*(ABU3:ABU42="D"))</f>
        <v>0</v>
      </c>
      <c r="XU19" s="321">
        <f t="shared" ref="XU19" ca="1" si="5564">SUMPRODUCT((ABP3:ABP42=XR19)*(ABT3:ABT42="L"))+SUMPRODUCT((ABS3:ABS42=XR19)*(ABU3:ABU42="L"))</f>
        <v>0</v>
      </c>
      <c r="XV19" s="321">
        <f t="shared" ref="XV19" ca="1" si="5565">SUMIF(ABP3:ABP60,XR19,ABQ3:ABQ60)+SUMIF(ABS3:ABS60,XR19,ABR3:ABR60)</f>
        <v>6</v>
      </c>
      <c r="XW19" s="321">
        <f t="shared" ref="XW19" ca="1" si="5566">SUMIF(ABS3:ABS60,XR19,ABQ3:ABQ60)+SUMIF(ABP3:ABP60,XR19,ABR3:ABR60)</f>
        <v>1</v>
      </c>
      <c r="XX19" s="321">
        <f t="shared" ca="1" si="5146"/>
        <v>1005</v>
      </c>
      <c r="XY19" s="321">
        <f t="shared" ca="1" si="5147"/>
        <v>9</v>
      </c>
      <c r="XZ19" s="321">
        <f t="shared" si="750"/>
        <v>49</v>
      </c>
      <c r="YA19" s="321">
        <f t="shared" ref="YA19" ca="1" si="5567">IF(COUNTIF(XY18:XY22,4)&lt;&gt;4,RANK(XY19,XY18:XY22),XY59)</f>
        <v>1</v>
      </c>
      <c r="YB19" s="321"/>
      <c r="YC19" s="321">
        <f t="shared" ref="YC19" ca="1" si="5568">SUMPRODUCT((YA18:YA21=YA19)*(XZ18:XZ21&lt;XZ19))+YA19</f>
        <v>1</v>
      </c>
      <c r="YD19" s="321" t="str">
        <f t="shared" ref="YD19" ca="1" si="5569">INDEX(XR18:XR22,MATCH(2,YC18:YC22,0),0)</f>
        <v>Denmark</v>
      </c>
      <c r="YE19" s="321">
        <f t="shared" ref="YE19" ca="1" si="5570">INDEX(YA18:YA22,MATCH(YD19,XR18:XR22,0),0)</f>
        <v>2</v>
      </c>
      <c r="YF19" s="321" t="str">
        <f t="shared" ref="YF19" ca="1" si="5571">IF(YF18&lt;&gt;"",YD19,"")</f>
        <v/>
      </c>
      <c r="YG19" s="321" t="str">
        <f t="shared" ref="YG19" ca="1" si="5572">IF(YG18&lt;&gt;"",YD20,"")</f>
        <v/>
      </c>
      <c r="YH19" s="321" t="str">
        <f t="shared" ref="YH19" ca="1" si="5573">IF(YH18&lt;&gt;"",YD21,"")</f>
        <v>Slovenia</v>
      </c>
      <c r="YI19" s="321" t="str">
        <f t="shared" ref="YI19" si="5574">IF(YI18&lt;&gt;"",YD22,"")</f>
        <v/>
      </c>
      <c r="YJ19" s="321"/>
      <c r="YK19" s="321" t="str">
        <f t="shared" ca="1" si="5156"/>
        <v/>
      </c>
      <c r="YL19" s="321">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21">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21">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21">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21">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21">
        <f t="shared" ca="1" si="5162"/>
        <v>1000</v>
      </c>
      <c r="YR19" s="321" t="str">
        <f t="shared" ca="1" si="5163"/>
        <v/>
      </c>
      <c r="YS19" s="321" t="str">
        <f t="shared" ref="YS19" ca="1" si="5580">IF(YK19&lt;&gt;"",VLOOKUP(YK19,XR4:XX40,7,FALSE),"")</f>
        <v/>
      </c>
      <c r="YT19" s="321" t="str">
        <f t="shared" ref="YT19" ca="1" si="5581">IF(YK19&lt;&gt;"",VLOOKUP(YK19,XR4:XX40,5,FALSE),"")</f>
        <v/>
      </c>
      <c r="YU19" s="321" t="str">
        <f t="shared" ref="YU19" ca="1" si="5582">IF(YK19&lt;&gt;"",VLOOKUP(YK19,XR4:XZ40,9,FALSE),"")</f>
        <v/>
      </c>
      <c r="YV19" s="321" t="str">
        <f t="shared" ca="1" si="5167"/>
        <v/>
      </c>
      <c r="YW19" s="321" t="str">
        <f t="shared" ref="YW19" ca="1" si="5583">IF(YK19&lt;&gt;"",RANK(YV19,YV18:YV22),"")</f>
        <v/>
      </c>
      <c r="YX19" s="321" t="str">
        <f t="shared" ref="YX19" ca="1" si="5584">IF(YK19&lt;&gt;"",SUMPRODUCT((YV18:YV22=YV19)*(YQ18:YQ22&gt;YQ19)),"")</f>
        <v/>
      </c>
      <c r="YY19" s="321" t="str">
        <f t="shared" ref="YY19" ca="1" si="5585">IF(YK19&lt;&gt;"",SUMPRODUCT((YV18:YV22=YV19)*(YQ18:YQ22=YQ19)*(YO18:YO22&gt;YO19)),"")</f>
        <v/>
      </c>
      <c r="YZ19" s="321" t="str">
        <f t="shared" ref="YZ19" ca="1" si="5586">IF(YK19&lt;&gt;"",SUMPRODUCT((YV18:YV22=YV19)*(YQ18:YQ22=YQ19)*(YO18:YO22=YO19)*(YS18:YS22&gt;YS19)),"")</f>
        <v/>
      </c>
      <c r="ZA19" s="321" t="str">
        <f t="shared" ref="ZA19" ca="1" si="5587">IF(YK19&lt;&gt;"",SUMPRODUCT((YV18:YV22=YV19)*(YQ18:YQ22=YQ19)*(YO18:YO22=YO19)*(YS18:YS22=YS19)*(YT18:YT22&gt;YT19)),"")</f>
        <v/>
      </c>
      <c r="ZB19" s="321" t="str">
        <f t="shared" ref="ZB19" ca="1" si="5588">IF(YK19&lt;&gt;"",SUMPRODUCT((YV18:YV22=YV19)*(YQ18:YQ22=YQ19)*(YO18:YO22=YO19)*(YS18:YS22=YS19)*(YT18:YT22=YT19)*(YU18:YU22&gt;YU19)),"")</f>
        <v/>
      </c>
      <c r="ZC19" s="321" t="str">
        <f ca="1">IF(YK19&lt;&gt;"",IF(ZC59&lt;&gt;"",IF(YJ57=3,ZC59,ZC59+YJ57),SUM(YW19:ZB19)),"")</f>
        <v/>
      </c>
      <c r="ZD19" s="321" t="str">
        <f t="shared" ref="ZD19" ca="1" si="5589">IF(YK19&lt;&gt;"",INDEX(YK18:YK22,MATCH(2,ZC18:ZC22,0),0),"")</f>
        <v/>
      </c>
      <c r="ZE19" s="321" t="str">
        <f t="shared" ref="ZE19:ZE21" ca="1" si="5590">IF(YG18&lt;&gt;"",YG18,"")</f>
        <v/>
      </c>
      <c r="ZF19" s="321">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21">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21">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21">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21">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21">
        <f t="shared" ref="ZK19:ZK21" ca="1" si="5596">ZI19-ZJ19+1000</f>
        <v>1000</v>
      </c>
      <c r="ZL19" s="321" t="str">
        <f t="shared" ref="ZL19:ZL21" ca="1" si="5597">IF(ZE19&lt;&gt;"",ZF19*3+ZG19*1,"")</f>
        <v/>
      </c>
      <c r="ZM19" s="321" t="str">
        <f t="shared" ref="ZM19" ca="1" si="5598">IF(ZE19&lt;&gt;"",VLOOKUP(ZE19,XR4:XX40,7,FALSE),"")</f>
        <v/>
      </c>
      <c r="ZN19" s="321" t="str">
        <f t="shared" ref="ZN19" ca="1" si="5599">IF(ZE19&lt;&gt;"",VLOOKUP(ZE19,XR4:XX40,5,FALSE),"")</f>
        <v/>
      </c>
      <c r="ZO19" s="321" t="str">
        <f t="shared" ref="ZO19" ca="1" si="5600">IF(ZE19&lt;&gt;"",VLOOKUP(ZE19,XR4:XZ40,9,FALSE),"")</f>
        <v/>
      </c>
      <c r="ZP19" s="321" t="str">
        <f t="shared" ref="ZP19:ZP21" ca="1" si="5601">ZL19</f>
        <v/>
      </c>
      <c r="ZQ19" s="321" t="str">
        <f t="shared" ref="ZQ19" ca="1" si="5602">IF(ZE19&lt;&gt;"",RANK(ZP19,ZP18:ZP22),"")</f>
        <v/>
      </c>
      <c r="ZR19" s="321" t="str">
        <f t="shared" ref="ZR19" ca="1" si="5603">IF(ZE19&lt;&gt;"",SUMPRODUCT((ZP18:ZP22=ZP19)*(ZK18:ZK22&gt;ZK19)),"")</f>
        <v/>
      </c>
      <c r="ZS19" s="321" t="str">
        <f t="shared" ref="ZS19" ca="1" si="5604">IF(ZE19&lt;&gt;"",SUMPRODUCT((ZP18:ZP22=ZP19)*(ZK18:ZK22=ZK19)*(ZI18:ZI22&gt;ZI19)),"")</f>
        <v/>
      </c>
      <c r="ZT19" s="321" t="str">
        <f t="shared" ref="ZT19" ca="1" si="5605">IF(ZE19&lt;&gt;"",SUMPRODUCT((ZP18:ZP22=ZP19)*(ZK18:ZK22=ZK19)*(ZI18:ZI22=ZI19)*(ZM18:ZM22&gt;ZM19)),"")</f>
        <v/>
      </c>
      <c r="ZU19" s="321" t="str">
        <f t="shared" ref="ZU19" ca="1" si="5606">IF(ZE19&lt;&gt;"",SUMPRODUCT((ZP18:ZP22=ZP19)*(ZK18:ZK22=ZK19)*(ZI18:ZI22=ZI19)*(ZM18:ZM22=ZM19)*(ZN18:ZN22&gt;ZN19)),"")</f>
        <v/>
      </c>
      <c r="ZV19" s="321" t="str">
        <f t="shared" ref="ZV19" ca="1" si="5607">IF(ZE19&lt;&gt;"",SUMPRODUCT((ZP18:ZP22=ZP19)*(ZK18:ZK22=ZK19)*(ZI18:ZI22=ZI19)*(ZM18:ZM22=ZM19)*(ZN18:ZN22=ZN19)*(ZO18:ZO22&gt;ZO19)),"")</f>
        <v/>
      </c>
      <c r="ZW19" s="321" t="str">
        <f ca="1">IF(ZE19&lt;&gt;"",IF(ZW59&lt;&gt;"",IF(ZD57=3,ZW59,ZW59+ZD57),SUM(ZQ19:ZV19)+1),"")</f>
        <v/>
      </c>
      <c r="ZX19" s="321" t="str">
        <f t="shared" ref="ZX19" ca="1" si="5608">IF(ZE19&lt;&gt;"",INDEX(ZE19:ZE22,MATCH(2,ZW19:ZW22,0),0),"")</f>
        <v/>
      </c>
      <c r="ZY19" s="321"/>
      <c r="ZZ19" s="321"/>
      <c r="AAA19" s="321"/>
      <c r="AAB19" s="321"/>
      <c r="AAC19" s="321"/>
      <c r="AAD19" s="321"/>
      <c r="AAE19" s="321"/>
      <c r="AAF19" s="321"/>
      <c r="AAG19" s="321"/>
      <c r="AAH19" s="321"/>
      <c r="AAI19" s="321"/>
      <c r="AAJ19" s="321"/>
      <c r="AAK19" s="321"/>
      <c r="AAL19" s="321"/>
      <c r="AAM19" s="321"/>
      <c r="AAN19" s="321"/>
      <c r="AAO19" s="321"/>
      <c r="AAP19" s="321"/>
      <c r="AAQ19" s="321"/>
      <c r="AAR19" s="321"/>
      <c r="AAS19" s="321"/>
      <c r="AAT19" s="321"/>
      <c r="AAU19" s="321"/>
      <c r="AAV19" s="321"/>
      <c r="AAW19" s="321"/>
      <c r="AAX19" s="321"/>
      <c r="AAY19" s="321"/>
      <c r="AAZ19" s="321"/>
      <c r="ABA19" s="321"/>
      <c r="ABB19" s="321"/>
      <c r="ABC19" s="321"/>
      <c r="ABD19" s="321"/>
      <c r="ABE19" s="321"/>
      <c r="ABF19" s="321"/>
      <c r="ABG19" s="321"/>
      <c r="ABH19" s="321"/>
      <c r="ABI19" s="321"/>
      <c r="ABJ19" s="321"/>
      <c r="ABK19" s="321"/>
      <c r="ABL19" s="321"/>
      <c r="ABM19" s="321" t="str">
        <f t="shared" ref="ABM19" ca="1" si="5609">IF(ZX19&lt;&gt;"",ZX19,IF(ZD19&lt;&gt;"",ZD19,YD19))</f>
        <v>Denmark</v>
      </c>
      <c r="ABN19" s="321">
        <v>2</v>
      </c>
      <c r="ABO19" s="321">
        <v>17</v>
      </c>
      <c r="ABP19" s="321" t="str">
        <f t="shared" si="50"/>
        <v>Denmark</v>
      </c>
      <c r="ABQ19" s="324">
        <f ca="1">IF(OFFSET('Player Game Board'!P26,0,ABQ1)&lt;&gt;"",OFFSET('Player Game Board'!P26,0,ABQ1),0)</f>
        <v>1</v>
      </c>
      <c r="ABR19" s="324">
        <f ca="1">IF(OFFSET('Player Game Board'!Q26,0,ABQ1)&lt;&gt;"",OFFSET('Player Game Board'!Q26,0,ABQ1),0)</f>
        <v>2</v>
      </c>
      <c r="ABS19" s="321" t="str">
        <f t="shared" si="51"/>
        <v>England</v>
      </c>
      <c r="ABT19" s="321" t="str">
        <f ca="1">IF(AND(OFFSET('Player Game Board'!P26,0,ABQ1)&lt;&gt;"",OFFSET('Player Game Board'!Q26,0,ABQ1)&lt;&gt;""),IF(ABQ19&gt;ABR19,"W",IF(ABQ19=ABR19,"D","L")),"")</f>
        <v>L</v>
      </c>
      <c r="ABU19" s="321" t="str">
        <f t="shared" ref="ABU19:ABU38" ca="1" si="5610">IF(ABT19&lt;&gt;"",IF(ABT19="W","L",IF(ABT19="L","W","D")),"")</f>
        <v>W</v>
      </c>
      <c r="ABV19" s="321"/>
      <c r="ABW19" s="321"/>
      <c r="ABX19" s="326" t="s">
        <v>15</v>
      </c>
      <c r="ABY19" s="327" t="s">
        <v>4</v>
      </c>
      <c r="ABZ19" s="327" t="s">
        <v>13</v>
      </c>
      <c r="ACA19" s="327" t="s">
        <v>94</v>
      </c>
      <c r="ACB19" s="326" t="s">
        <v>94</v>
      </c>
      <c r="ACC19" s="326" t="s">
        <v>13</v>
      </c>
      <c r="ACD19" s="326" t="s">
        <v>4</v>
      </c>
      <c r="ACE19" s="326" t="s">
        <v>15</v>
      </c>
      <c r="ACF19" s="327"/>
      <c r="ACG19" s="328">
        <f t="shared" ref="ACG19" ca="1" si="5611">IFERROR(MATCH(ACG12,ABX19:ACA19,0),0)</f>
        <v>0</v>
      </c>
      <c r="ACH19" s="328">
        <f t="shared" ref="ACH19" ca="1" si="5612">IFERROR(MATCH(ACH12,ABX19:ACA19,0),0)</f>
        <v>0</v>
      </c>
      <c r="ACI19" s="328">
        <f t="shared" ref="ACI19" ca="1" si="5613">IFERROR(MATCH(ACI12,ABX19:ACA19,0),0)</f>
        <v>4</v>
      </c>
      <c r="ACJ19" s="328">
        <f t="shared" ref="ACJ19" ca="1" si="5614">IFERROR(MATCH(ACJ12,ABX19:ACA19,0),0)</f>
        <v>3</v>
      </c>
      <c r="ACK19" s="328">
        <f t="shared" ca="1" si="3756"/>
        <v>7</v>
      </c>
      <c r="ACL19" s="327" t="s">
        <v>45</v>
      </c>
      <c r="ACM19" s="327" t="str">
        <f t="shared" ref="ACM19" ca="1" si="5615">INDEX(ABX3:ABX8,MATCH(INDEX(ACC13:ACC27,MATCH(10,ACK13:ACK27,0),0),ACL3:ACL8,0),0)</f>
        <v>Slovakia</v>
      </c>
      <c r="ACN19" s="327">
        <f t="shared" ca="1" si="5181"/>
        <v>1</v>
      </c>
      <c r="ACO19" s="321">
        <f t="shared" ref="ACO19" ca="1" si="5616">VLOOKUP(ACP19,AGK18:AGL22,2,FALSE)</f>
        <v>1</v>
      </c>
      <c r="ACP19" s="321" t="str">
        <f t="shared" si="5183"/>
        <v>England</v>
      </c>
      <c r="ACQ19" s="321">
        <f t="shared" ref="ACQ19" ca="1" si="5617">SUMPRODUCT((AGN3:AGN42=ACP19)*(AGR3:AGR42="W"))+SUMPRODUCT((AGQ3:AGQ42=ACP19)*(AGS3:AGS42="W"))</f>
        <v>1</v>
      </c>
      <c r="ACR19" s="321">
        <f t="shared" ref="ACR19" ca="1" si="5618">SUMPRODUCT((AGN3:AGN42=ACP19)*(AGR3:AGR42="D"))+SUMPRODUCT((AGQ3:AGQ42=ACP19)*(AGS3:AGS42="D"))</f>
        <v>2</v>
      </c>
      <c r="ACS19" s="321">
        <f t="shared" ref="ACS19" ca="1" si="5619">SUMPRODUCT((AGN3:AGN42=ACP19)*(AGR3:AGR42="L"))+SUMPRODUCT((AGQ3:AGQ42=ACP19)*(AGS3:AGS42="L"))</f>
        <v>0</v>
      </c>
      <c r="ACT19" s="321">
        <f t="shared" ref="ACT19" ca="1" si="5620">SUMIF(AGN3:AGN60,ACP19,AGO3:AGO60)+SUMIF(AGQ3:AGQ60,ACP19,AGP3:AGP60)</f>
        <v>2</v>
      </c>
      <c r="ACU19" s="321">
        <f t="shared" ref="ACU19" ca="1" si="5621">SUMIF(AGQ3:AGQ60,ACP19,AGO3:AGO60)+SUMIF(AGN3:AGN60,ACP19,AGP3:AGP60)</f>
        <v>0</v>
      </c>
      <c r="ACV19" s="321">
        <f t="shared" ca="1" si="5189"/>
        <v>1002</v>
      </c>
      <c r="ACW19" s="321">
        <f t="shared" ca="1" si="5190"/>
        <v>5</v>
      </c>
      <c r="ACX19" s="321">
        <f t="shared" si="810"/>
        <v>49</v>
      </c>
      <c r="ACY19" s="321">
        <f t="shared" ref="ACY19" ca="1" si="5622">IF(COUNTIF(ACW18:ACW22,4)&lt;&gt;4,RANK(ACW19,ACW18:ACW22),ACW59)</f>
        <v>1</v>
      </c>
      <c r="ACZ19" s="321"/>
      <c r="ADA19" s="321">
        <f t="shared" ref="ADA19" ca="1" si="5623">SUMPRODUCT((ACY18:ACY21=ACY19)*(ACX18:ACX21&lt;ACX19))+ACY19</f>
        <v>1</v>
      </c>
      <c r="ADB19" s="321" t="str">
        <f t="shared" ref="ADB19" ca="1" si="5624">INDEX(ACP18:ACP22,MATCH(2,ADA18:ADA22,0),0)</f>
        <v>Denmark</v>
      </c>
      <c r="ADC19" s="321">
        <f t="shared" ref="ADC19" ca="1" si="5625">INDEX(ACY18:ACY22,MATCH(ADB19,ACP18:ACP22,0),0)</f>
        <v>2</v>
      </c>
      <c r="ADD19" s="321" t="str">
        <f t="shared" ref="ADD19" ca="1" si="5626">IF(ADD18&lt;&gt;"",ADB19,"")</f>
        <v/>
      </c>
      <c r="ADE19" s="321" t="str">
        <f t="shared" ref="ADE19" ca="1" si="5627">IF(ADE18&lt;&gt;"",ADB20,"")</f>
        <v/>
      </c>
      <c r="ADF19" s="321" t="str">
        <f t="shared" ref="ADF19" ca="1" si="5628">IF(ADF18&lt;&gt;"",ADB21,"")</f>
        <v/>
      </c>
      <c r="ADG19" s="321" t="str">
        <f t="shared" ref="ADG19" si="5629">IF(ADG18&lt;&gt;"",ADB22,"")</f>
        <v/>
      </c>
      <c r="ADH19" s="321"/>
      <c r="ADI19" s="321" t="str">
        <f t="shared" ca="1" si="5199"/>
        <v/>
      </c>
      <c r="ADJ19" s="321">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21">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21">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21">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21">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21">
        <f t="shared" ca="1" si="5205"/>
        <v>1000</v>
      </c>
      <c r="ADP19" s="321" t="str">
        <f t="shared" ca="1" si="5206"/>
        <v/>
      </c>
      <c r="ADQ19" s="321" t="str">
        <f t="shared" ref="ADQ19" ca="1" si="5635">IF(ADI19&lt;&gt;"",VLOOKUP(ADI19,ACP4:ACV40,7,FALSE),"")</f>
        <v/>
      </c>
      <c r="ADR19" s="321" t="str">
        <f t="shared" ref="ADR19" ca="1" si="5636">IF(ADI19&lt;&gt;"",VLOOKUP(ADI19,ACP4:ACV40,5,FALSE),"")</f>
        <v/>
      </c>
      <c r="ADS19" s="321" t="str">
        <f t="shared" ref="ADS19" ca="1" si="5637">IF(ADI19&lt;&gt;"",VLOOKUP(ADI19,ACP4:ACX40,9,FALSE),"")</f>
        <v/>
      </c>
      <c r="ADT19" s="321" t="str">
        <f t="shared" ca="1" si="5210"/>
        <v/>
      </c>
      <c r="ADU19" s="321" t="str">
        <f t="shared" ref="ADU19" ca="1" si="5638">IF(ADI19&lt;&gt;"",RANK(ADT19,ADT18:ADT22),"")</f>
        <v/>
      </c>
      <c r="ADV19" s="321" t="str">
        <f t="shared" ref="ADV19" ca="1" si="5639">IF(ADI19&lt;&gt;"",SUMPRODUCT((ADT18:ADT22=ADT19)*(ADO18:ADO22&gt;ADO19)),"")</f>
        <v/>
      </c>
      <c r="ADW19" s="321" t="str">
        <f t="shared" ref="ADW19" ca="1" si="5640">IF(ADI19&lt;&gt;"",SUMPRODUCT((ADT18:ADT22=ADT19)*(ADO18:ADO22=ADO19)*(ADM18:ADM22&gt;ADM19)),"")</f>
        <v/>
      </c>
      <c r="ADX19" s="321" t="str">
        <f t="shared" ref="ADX19" ca="1" si="5641">IF(ADI19&lt;&gt;"",SUMPRODUCT((ADT18:ADT22=ADT19)*(ADO18:ADO22=ADO19)*(ADM18:ADM22=ADM19)*(ADQ18:ADQ22&gt;ADQ19)),"")</f>
        <v/>
      </c>
      <c r="ADY19" s="321" t="str">
        <f t="shared" ref="ADY19" ca="1" si="5642">IF(ADI19&lt;&gt;"",SUMPRODUCT((ADT18:ADT22=ADT19)*(ADO18:ADO22=ADO19)*(ADM18:ADM22=ADM19)*(ADQ18:ADQ22=ADQ19)*(ADR18:ADR22&gt;ADR19)),"")</f>
        <v/>
      </c>
      <c r="ADZ19" s="321" t="str">
        <f t="shared" ref="ADZ19" ca="1" si="5643">IF(ADI19&lt;&gt;"",SUMPRODUCT((ADT18:ADT22=ADT19)*(ADO18:ADO22=ADO19)*(ADM18:ADM22=ADM19)*(ADQ18:ADQ22=ADQ19)*(ADR18:ADR22=ADR19)*(ADS18:ADS22&gt;ADS19)),"")</f>
        <v/>
      </c>
      <c r="AEA19" s="321" t="str">
        <f ca="1">IF(ADI19&lt;&gt;"",IF(AEA59&lt;&gt;"",IF(ADH57=3,AEA59,AEA59+ADH57),SUM(ADU19:ADZ19)),"")</f>
        <v/>
      </c>
      <c r="AEB19" s="321" t="str">
        <f t="shared" ref="AEB19" ca="1" si="5644">IF(ADI19&lt;&gt;"",INDEX(ADI18:ADI22,MATCH(2,AEA18:AEA22,0),0),"")</f>
        <v/>
      </c>
      <c r="AEC19" s="321" t="str">
        <f t="shared" ref="AEC19:AEC21" ca="1" si="5645">IF(ADE18&lt;&gt;"",ADE18,"")</f>
        <v/>
      </c>
      <c r="AED19" s="321">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21">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21">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21">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21">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21">
        <f t="shared" ref="AEI19:AEI21" ca="1" si="5651">AEG19-AEH19+1000</f>
        <v>1000</v>
      </c>
      <c r="AEJ19" s="321" t="str">
        <f t="shared" ref="AEJ19:AEJ21" ca="1" si="5652">IF(AEC19&lt;&gt;"",AED19*3+AEE19*1,"")</f>
        <v/>
      </c>
      <c r="AEK19" s="321" t="str">
        <f t="shared" ref="AEK19" ca="1" si="5653">IF(AEC19&lt;&gt;"",VLOOKUP(AEC19,ACP4:ACV40,7,FALSE),"")</f>
        <v/>
      </c>
      <c r="AEL19" s="321" t="str">
        <f t="shared" ref="AEL19" ca="1" si="5654">IF(AEC19&lt;&gt;"",VLOOKUP(AEC19,ACP4:ACV40,5,FALSE),"")</f>
        <v/>
      </c>
      <c r="AEM19" s="321" t="str">
        <f t="shared" ref="AEM19" ca="1" si="5655">IF(AEC19&lt;&gt;"",VLOOKUP(AEC19,ACP4:ACX40,9,FALSE),"")</f>
        <v/>
      </c>
      <c r="AEN19" s="321" t="str">
        <f t="shared" ref="AEN19:AEN21" ca="1" si="5656">AEJ19</f>
        <v/>
      </c>
      <c r="AEO19" s="321" t="str">
        <f t="shared" ref="AEO19" ca="1" si="5657">IF(AEC19&lt;&gt;"",RANK(AEN19,AEN18:AEN22),"")</f>
        <v/>
      </c>
      <c r="AEP19" s="321" t="str">
        <f t="shared" ref="AEP19" ca="1" si="5658">IF(AEC19&lt;&gt;"",SUMPRODUCT((AEN18:AEN22=AEN19)*(AEI18:AEI22&gt;AEI19)),"")</f>
        <v/>
      </c>
      <c r="AEQ19" s="321" t="str">
        <f t="shared" ref="AEQ19" ca="1" si="5659">IF(AEC19&lt;&gt;"",SUMPRODUCT((AEN18:AEN22=AEN19)*(AEI18:AEI22=AEI19)*(AEG18:AEG22&gt;AEG19)),"")</f>
        <v/>
      </c>
      <c r="AER19" s="321" t="str">
        <f t="shared" ref="AER19" ca="1" si="5660">IF(AEC19&lt;&gt;"",SUMPRODUCT((AEN18:AEN22=AEN19)*(AEI18:AEI22=AEI19)*(AEG18:AEG22=AEG19)*(AEK18:AEK22&gt;AEK19)),"")</f>
        <v/>
      </c>
      <c r="AES19" s="321" t="str">
        <f t="shared" ref="AES19" ca="1" si="5661">IF(AEC19&lt;&gt;"",SUMPRODUCT((AEN18:AEN22=AEN19)*(AEI18:AEI22=AEI19)*(AEG18:AEG22=AEG19)*(AEK18:AEK22=AEK19)*(AEL18:AEL22&gt;AEL19)),"")</f>
        <v/>
      </c>
      <c r="AET19" s="321" t="str">
        <f t="shared" ref="AET19" ca="1" si="5662">IF(AEC19&lt;&gt;"",SUMPRODUCT((AEN18:AEN22=AEN19)*(AEI18:AEI22=AEI19)*(AEG18:AEG22=AEG19)*(AEK18:AEK22=AEK19)*(AEL18:AEL22=AEL19)*(AEM18:AEM22&gt;AEM19)),"")</f>
        <v/>
      </c>
      <c r="AEU19" s="321" t="str">
        <f ca="1">IF(AEC19&lt;&gt;"",IF(AEU59&lt;&gt;"",IF(AEB57=3,AEU59,AEU59+AEB57),SUM(AEO19:AET19)+1),"")</f>
        <v/>
      </c>
      <c r="AEV19" s="321" t="str">
        <f t="shared" ref="AEV19" ca="1" si="5663">IF(AEC19&lt;&gt;"",INDEX(AEC19:AEC22,MATCH(2,AEU19:AEU22,0),0),"")</f>
        <v/>
      </c>
      <c r="AEW19" s="321"/>
      <c r="AEX19" s="321"/>
      <c r="AEY19" s="321"/>
      <c r="AEZ19" s="321"/>
      <c r="AFA19" s="321"/>
      <c r="AFB19" s="321"/>
      <c r="AFC19" s="321"/>
      <c r="AFD19" s="321"/>
      <c r="AFE19" s="321"/>
      <c r="AFF19" s="321"/>
      <c r="AFG19" s="321"/>
      <c r="AFH19" s="321"/>
      <c r="AFI19" s="321"/>
      <c r="AFJ19" s="321"/>
      <c r="AFK19" s="321"/>
      <c r="AFL19" s="321"/>
      <c r="AFM19" s="321"/>
      <c r="AFN19" s="321"/>
      <c r="AFO19" s="321"/>
      <c r="AFP19" s="321"/>
      <c r="AFQ19" s="321"/>
      <c r="AFR19" s="321"/>
      <c r="AFS19" s="321"/>
      <c r="AFT19" s="321"/>
      <c r="AFU19" s="321"/>
      <c r="AFV19" s="321"/>
      <c r="AFW19" s="321"/>
      <c r="AFX19" s="321"/>
      <c r="AFY19" s="321"/>
      <c r="AFZ19" s="321"/>
      <c r="AGA19" s="321"/>
      <c r="AGB19" s="321"/>
      <c r="AGC19" s="321"/>
      <c r="AGD19" s="321"/>
      <c r="AGE19" s="321"/>
      <c r="AGF19" s="321"/>
      <c r="AGG19" s="321"/>
      <c r="AGH19" s="321"/>
      <c r="AGI19" s="321"/>
      <c r="AGJ19" s="321"/>
      <c r="AGK19" s="321" t="str">
        <f t="shared" ref="AGK19" ca="1" si="5664">IF(AEV19&lt;&gt;"",AEV19,IF(AEB19&lt;&gt;"",AEB19,ADB19))</f>
        <v>Denmark</v>
      </c>
      <c r="AGL19" s="321">
        <v>2</v>
      </c>
      <c r="AGM19" s="321">
        <v>17</v>
      </c>
      <c r="AGN19" s="321" t="str">
        <f t="shared" si="66"/>
        <v>Denmark</v>
      </c>
      <c r="AGO19" s="324">
        <f ca="1">IF(OFFSET('Player Game Board'!P26,0,AGO1)&lt;&gt;"",OFFSET('Player Game Board'!P26,0,AGO1),0)</f>
        <v>0</v>
      </c>
      <c r="AGP19" s="324">
        <f ca="1">IF(OFFSET('Player Game Board'!Q26,0,AGO1)&lt;&gt;"",OFFSET('Player Game Board'!Q26,0,AGO1),0)</f>
        <v>2</v>
      </c>
      <c r="AGQ19" s="321" t="str">
        <f t="shared" si="67"/>
        <v>England</v>
      </c>
      <c r="AGR19" s="321" t="str">
        <f ca="1">IF(AND(OFFSET('Player Game Board'!P26,0,AGO1)&lt;&gt;"",OFFSET('Player Game Board'!Q26,0,AGO1)&lt;&gt;""),IF(AGO19&gt;AGP19,"W",IF(AGO19=AGP19,"D","L")),"")</f>
        <v>L</v>
      </c>
      <c r="AGS19" s="321" t="str">
        <f t="shared" ref="AGS19:AGS38" ca="1" si="5665">IF(AGR19&lt;&gt;"",IF(AGR19="W","L",IF(AGR19="L","W","D")),"")</f>
        <v>W</v>
      </c>
      <c r="AGT19" s="321"/>
      <c r="AGU19" s="321"/>
      <c r="AGV19" s="326" t="s">
        <v>15</v>
      </c>
      <c r="AGW19" s="327" t="s">
        <v>4</v>
      </c>
      <c r="AGX19" s="327" t="s">
        <v>13</v>
      </c>
      <c r="AGY19" s="327" t="s">
        <v>94</v>
      </c>
      <c r="AGZ19" s="326" t="s">
        <v>94</v>
      </c>
      <c r="AHA19" s="326" t="s">
        <v>13</v>
      </c>
      <c r="AHB19" s="326" t="s">
        <v>4</v>
      </c>
      <c r="AHC19" s="326" t="s">
        <v>15</v>
      </c>
      <c r="AHD19" s="327"/>
      <c r="AHE19" s="328">
        <f t="shared" ref="AHE19" ca="1" si="5666">IFERROR(MATCH(AHE12,AGV19:AGY19,0),0)</f>
        <v>0</v>
      </c>
      <c r="AHF19" s="328">
        <f t="shared" ref="AHF19" ca="1" si="5667">IFERROR(MATCH(AHF12,AGV19:AGY19,0),0)</f>
        <v>2</v>
      </c>
      <c r="AHG19" s="328">
        <f t="shared" ref="AHG19" ca="1" si="5668">IFERROR(MATCH(AHG12,AGV19:AGY19,0),0)</f>
        <v>3</v>
      </c>
      <c r="AHH19" s="328">
        <f t="shared" ref="AHH19" ca="1" si="5669">IFERROR(MATCH(AHH12,AGV19:AGY19,0),0)</f>
        <v>0</v>
      </c>
      <c r="AHI19" s="328">
        <f t="shared" ca="1" si="3826"/>
        <v>5</v>
      </c>
      <c r="AHJ19" s="327" t="s">
        <v>45</v>
      </c>
      <c r="AHK19" s="327" t="str">
        <f t="shared" ref="AHK19" ca="1" si="5670">INDEX(AGV3:AGV8,MATCH(INDEX(AHA13:AHA27,MATCH(10,AHI13:AHI27,0),0),AHJ3:AHJ8,0),0)</f>
        <v>Poland</v>
      </c>
      <c r="AHL19" s="327">
        <f t="shared" ca="1" si="5224"/>
        <v>0</v>
      </c>
      <c r="AHM19" s="321">
        <f t="shared" ref="AHM19" ca="1" si="5671">VLOOKUP(AHN19,ALI18:ALJ22,2,FALSE)</f>
        <v>1</v>
      </c>
      <c r="AHN19" s="321" t="str">
        <f t="shared" si="5226"/>
        <v>England</v>
      </c>
      <c r="AHO19" s="321">
        <f t="shared" ref="AHO19" ca="1" si="5672">SUMPRODUCT((ALL3:ALL42=AHN19)*(ALP3:ALP42="W"))+SUMPRODUCT((ALO3:ALO42=AHN19)*(ALQ3:ALQ42="W"))</f>
        <v>3</v>
      </c>
      <c r="AHP19" s="321">
        <f t="shared" ref="AHP19" ca="1" si="5673">SUMPRODUCT((ALL3:ALL42=AHN19)*(ALP3:ALP42="D"))+SUMPRODUCT((ALO3:ALO42=AHN19)*(ALQ3:ALQ42="D"))</f>
        <v>0</v>
      </c>
      <c r="AHQ19" s="321">
        <f t="shared" ref="AHQ19" ca="1" si="5674">SUMPRODUCT((ALL3:ALL42=AHN19)*(ALP3:ALP42="L"))+SUMPRODUCT((ALO3:ALO42=AHN19)*(ALQ3:ALQ42="L"))</f>
        <v>0</v>
      </c>
      <c r="AHR19" s="321">
        <f t="shared" ref="AHR19" ca="1" si="5675">SUMIF(ALL3:ALL60,AHN19,ALM3:ALM60)+SUMIF(ALO3:ALO60,AHN19,ALN3:ALN60)</f>
        <v>5</v>
      </c>
      <c r="AHS19" s="321">
        <f t="shared" ref="AHS19" ca="1" si="5676">SUMIF(ALO3:ALO60,AHN19,ALM3:ALM60)+SUMIF(ALL3:ALL60,AHN19,ALN3:ALN60)</f>
        <v>2</v>
      </c>
      <c r="AHT19" s="321">
        <f t="shared" ca="1" si="5232"/>
        <v>1003</v>
      </c>
      <c r="AHU19" s="321">
        <f t="shared" ca="1" si="5233"/>
        <v>9</v>
      </c>
      <c r="AHV19" s="321">
        <f t="shared" si="870"/>
        <v>49</v>
      </c>
      <c r="AHW19" s="321">
        <f t="shared" ref="AHW19" ca="1" si="5677">IF(COUNTIF(AHU18:AHU22,4)&lt;&gt;4,RANK(AHU19,AHU18:AHU22),AHU59)</f>
        <v>1</v>
      </c>
      <c r="AHX19" s="321"/>
      <c r="AHY19" s="321">
        <f t="shared" ref="AHY19" ca="1" si="5678">SUMPRODUCT((AHW18:AHW21=AHW19)*(AHV18:AHV21&lt;AHV19))+AHW19</f>
        <v>1</v>
      </c>
      <c r="AHZ19" s="321" t="str">
        <f t="shared" ref="AHZ19" ca="1" si="5679">INDEX(AHN18:AHN22,MATCH(2,AHY18:AHY22,0),0)</f>
        <v>Denmark</v>
      </c>
      <c r="AIA19" s="321">
        <f t="shared" ref="AIA19" ca="1" si="5680">INDEX(AHW18:AHW22,MATCH(AHZ19,AHN18:AHN22,0),0)</f>
        <v>2</v>
      </c>
      <c r="AIB19" s="321" t="str">
        <f t="shared" ref="AIB19" ca="1" si="5681">IF(AIB18&lt;&gt;"",AHZ19,"")</f>
        <v/>
      </c>
      <c r="AIC19" s="321" t="str">
        <f t="shared" ref="AIC19" ca="1" si="5682">IF(AIC18&lt;&gt;"",AHZ20,"")</f>
        <v/>
      </c>
      <c r="AID19" s="321" t="str">
        <f t="shared" ref="AID19" ca="1" si="5683">IF(AID18&lt;&gt;"",AHZ21,"")</f>
        <v/>
      </c>
      <c r="AIE19" s="321" t="str">
        <f t="shared" ref="AIE19" si="5684">IF(AIE18&lt;&gt;"",AHZ22,"")</f>
        <v/>
      </c>
      <c r="AIF19" s="321"/>
      <c r="AIG19" s="321" t="str">
        <f t="shared" ca="1" si="5242"/>
        <v/>
      </c>
      <c r="AIH19" s="321">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21">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21">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21">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21">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21">
        <f t="shared" ca="1" si="5248"/>
        <v>1000</v>
      </c>
      <c r="AIN19" s="321" t="str">
        <f t="shared" ca="1" si="5249"/>
        <v/>
      </c>
      <c r="AIO19" s="321" t="str">
        <f t="shared" ref="AIO19" ca="1" si="5690">IF(AIG19&lt;&gt;"",VLOOKUP(AIG19,AHN4:AHT40,7,FALSE),"")</f>
        <v/>
      </c>
      <c r="AIP19" s="321" t="str">
        <f t="shared" ref="AIP19" ca="1" si="5691">IF(AIG19&lt;&gt;"",VLOOKUP(AIG19,AHN4:AHT40,5,FALSE),"")</f>
        <v/>
      </c>
      <c r="AIQ19" s="321" t="str">
        <f t="shared" ref="AIQ19" ca="1" si="5692">IF(AIG19&lt;&gt;"",VLOOKUP(AIG19,AHN4:AHV40,9,FALSE),"")</f>
        <v/>
      </c>
      <c r="AIR19" s="321" t="str">
        <f t="shared" ca="1" si="5253"/>
        <v/>
      </c>
      <c r="AIS19" s="321" t="str">
        <f t="shared" ref="AIS19" ca="1" si="5693">IF(AIG19&lt;&gt;"",RANK(AIR19,AIR18:AIR22),"")</f>
        <v/>
      </c>
      <c r="AIT19" s="321" t="str">
        <f t="shared" ref="AIT19" ca="1" si="5694">IF(AIG19&lt;&gt;"",SUMPRODUCT((AIR18:AIR22=AIR19)*(AIM18:AIM22&gt;AIM19)),"")</f>
        <v/>
      </c>
      <c r="AIU19" s="321" t="str">
        <f t="shared" ref="AIU19" ca="1" si="5695">IF(AIG19&lt;&gt;"",SUMPRODUCT((AIR18:AIR22=AIR19)*(AIM18:AIM22=AIM19)*(AIK18:AIK22&gt;AIK19)),"")</f>
        <v/>
      </c>
      <c r="AIV19" s="321" t="str">
        <f t="shared" ref="AIV19" ca="1" si="5696">IF(AIG19&lt;&gt;"",SUMPRODUCT((AIR18:AIR22=AIR19)*(AIM18:AIM22=AIM19)*(AIK18:AIK22=AIK19)*(AIO18:AIO22&gt;AIO19)),"")</f>
        <v/>
      </c>
      <c r="AIW19" s="321" t="str">
        <f t="shared" ref="AIW19" ca="1" si="5697">IF(AIG19&lt;&gt;"",SUMPRODUCT((AIR18:AIR22=AIR19)*(AIM18:AIM22=AIM19)*(AIK18:AIK22=AIK19)*(AIO18:AIO22=AIO19)*(AIP18:AIP22&gt;AIP19)),"")</f>
        <v/>
      </c>
      <c r="AIX19" s="321" t="str">
        <f t="shared" ref="AIX19" ca="1" si="5698">IF(AIG19&lt;&gt;"",SUMPRODUCT((AIR18:AIR22=AIR19)*(AIM18:AIM22=AIM19)*(AIK18:AIK22=AIK19)*(AIO18:AIO22=AIO19)*(AIP18:AIP22=AIP19)*(AIQ18:AIQ22&gt;AIQ19)),"")</f>
        <v/>
      </c>
      <c r="AIY19" s="321" t="str">
        <f ca="1">IF(AIG19&lt;&gt;"",IF(AIY59&lt;&gt;"",IF(AIF57=3,AIY59,AIY59+AIF57),SUM(AIS19:AIX19)),"")</f>
        <v/>
      </c>
      <c r="AIZ19" s="321" t="str">
        <f t="shared" ref="AIZ19" ca="1" si="5699">IF(AIG19&lt;&gt;"",INDEX(AIG18:AIG22,MATCH(2,AIY18:AIY22,0),0),"")</f>
        <v/>
      </c>
      <c r="AJA19" s="321" t="str">
        <f t="shared" ref="AJA19:AJA21" ca="1" si="5700">IF(AIC18&lt;&gt;"",AIC18,"")</f>
        <v/>
      </c>
      <c r="AJB19" s="321">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21">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21">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21">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21">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21">
        <f t="shared" ref="AJG19:AJG21" ca="1" si="5706">AJE19-AJF19+1000</f>
        <v>1000</v>
      </c>
      <c r="AJH19" s="321" t="str">
        <f t="shared" ref="AJH19:AJH21" ca="1" si="5707">IF(AJA19&lt;&gt;"",AJB19*3+AJC19*1,"")</f>
        <v/>
      </c>
      <c r="AJI19" s="321" t="str">
        <f t="shared" ref="AJI19" ca="1" si="5708">IF(AJA19&lt;&gt;"",VLOOKUP(AJA19,AHN4:AHT40,7,FALSE),"")</f>
        <v/>
      </c>
      <c r="AJJ19" s="321" t="str">
        <f t="shared" ref="AJJ19" ca="1" si="5709">IF(AJA19&lt;&gt;"",VLOOKUP(AJA19,AHN4:AHT40,5,FALSE),"")</f>
        <v/>
      </c>
      <c r="AJK19" s="321" t="str">
        <f t="shared" ref="AJK19" ca="1" si="5710">IF(AJA19&lt;&gt;"",VLOOKUP(AJA19,AHN4:AHV40,9,FALSE),"")</f>
        <v/>
      </c>
      <c r="AJL19" s="321" t="str">
        <f t="shared" ref="AJL19:AJL21" ca="1" si="5711">AJH19</f>
        <v/>
      </c>
      <c r="AJM19" s="321" t="str">
        <f t="shared" ref="AJM19" ca="1" si="5712">IF(AJA19&lt;&gt;"",RANK(AJL19,AJL18:AJL22),"")</f>
        <v/>
      </c>
      <c r="AJN19" s="321" t="str">
        <f t="shared" ref="AJN19" ca="1" si="5713">IF(AJA19&lt;&gt;"",SUMPRODUCT((AJL18:AJL22=AJL19)*(AJG18:AJG22&gt;AJG19)),"")</f>
        <v/>
      </c>
      <c r="AJO19" s="321" t="str">
        <f t="shared" ref="AJO19" ca="1" si="5714">IF(AJA19&lt;&gt;"",SUMPRODUCT((AJL18:AJL22=AJL19)*(AJG18:AJG22=AJG19)*(AJE18:AJE22&gt;AJE19)),"")</f>
        <v/>
      </c>
      <c r="AJP19" s="321" t="str">
        <f t="shared" ref="AJP19" ca="1" si="5715">IF(AJA19&lt;&gt;"",SUMPRODUCT((AJL18:AJL22=AJL19)*(AJG18:AJG22=AJG19)*(AJE18:AJE22=AJE19)*(AJI18:AJI22&gt;AJI19)),"")</f>
        <v/>
      </c>
      <c r="AJQ19" s="321" t="str">
        <f t="shared" ref="AJQ19" ca="1" si="5716">IF(AJA19&lt;&gt;"",SUMPRODUCT((AJL18:AJL22=AJL19)*(AJG18:AJG22=AJG19)*(AJE18:AJE22=AJE19)*(AJI18:AJI22=AJI19)*(AJJ18:AJJ22&gt;AJJ19)),"")</f>
        <v/>
      </c>
      <c r="AJR19" s="321" t="str">
        <f t="shared" ref="AJR19" ca="1" si="5717">IF(AJA19&lt;&gt;"",SUMPRODUCT((AJL18:AJL22=AJL19)*(AJG18:AJG22=AJG19)*(AJE18:AJE22=AJE19)*(AJI18:AJI22=AJI19)*(AJJ18:AJJ22=AJJ19)*(AJK18:AJK22&gt;AJK19)),"")</f>
        <v/>
      </c>
      <c r="AJS19" s="321" t="str">
        <f ca="1">IF(AJA19&lt;&gt;"",IF(AJS59&lt;&gt;"",IF(AIZ57=3,AJS59,AJS59+AIZ57),SUM(AJM19:AJR19)+1),"")</f>
        <v/>
      </c>
      <c r="AJT19" s="321" t="str">
        <f t="shared" ref="AJT19" ca="1" si="5718">IF(AJA19&lt;&gt;"",INDEX(AJA19:AJA22,MATCH(2,AJS19:AJS22,0),0),"")</f>
        <v/>
      </c>
      <c r="AJU19" s="321"/>
      <c r="AJV19" s="321"/>
      <c r="AJW19" s="321"/>
      <c r="AJX19" s="321"/>
      <c r="AJY19" s="321"/>
      <c r="AJZ19" s="321"/>
      <c r="AKA19" s="321"/>
      <c r="AKB19" s="321"/>
      <c r="AKC19" s="321"/>
      <c r="AKD19" s="321"/>
      <c r="AKE19" s="321"/>
      <c r="AKF19" s="321"/>
      <c r="AKG19" s="321"/>
      <c r="AKH19" s="321"/>
      <c r="AKI19" s="321"/>
      <c r="AKJ19" s="321"/>
      <c r="AKK19" s="321"/>
      <c r="AKL19" s="321"/>
      <c r="AKM19" s="321"/>
      <c r="AKN19" s="321"/>
      <c r="AKO19" s="321"/>
      <c r="AKP19" s="321"/>
      <c r="AKQ19" s="321"/>
      <c r="AKR19" s="321"/>
      <c r="AKS19" s="321"/>
      <c r="AKT19" s="321"/>
      <c r="AKU19" s="321"/>
      <c r="AKV19" s="321"/>
      <c r="AKW19" s="321"/>
      <c r="AKX19" s="321"/>
      <c r="AKY19" s="321"/>
      <c r="AKZ19" s="321"/>
      <c r="ALA19" s="321"/>
      <c r="ALB19" s="321"/>
      <c r="ALC19" s="321"/>
      <c r="ALD19" s="321"/>
      <c r="ALE19" s="321"/>
      <c r="ALF19" s="321"/>
      <c r="ALG19" s="321"/>
      <c r="ALH19" s="321"/>
      <c r="ALI19" s="321" t="str">
        <f t="shared" ref="ALI19" ca="1" si="5719">IF(AJT19&lt;&gt;"",AJT19,IF(AIZ19&lt;&gt;"",AIZ19,AHZ19))</f>
        <v>Denmark</v>
      </c>
      <c r="ALJ19" s="321">
        <v>2</v>
      </c>
      <c r="ALK19" s="321">
        <v>17</v>
      </c>
      <c r="ALL19" s="321" t="str">
        <f t="shared" si="82"/>
        <v>Denmark</v>
      </c>
      <c r="ALM19" s="324">
        <f ca="1">IF(OFFSET('Player Game Board'!P26,0,ALM1)&lt;&gt;"",OFFSET('Player Game Board'!P26,0,ALM1),0)</f>
        <v>1</v>
      </c>
      <c r="ALN19" s="324">
        <f ca="1">IF(OFFSET('Player Game Board'!Q26,0,ALM1)&lt;&gt;"",OFFSET('Player Game Board'!Q26,0,ALM1),0)</f>
        <v>2</v>
      </c>
      <c r="ALO19" s="321" t="str">
        <f t="shared" si="83"/>
        <v>England</v>
      </c>
      <c r="ALP19" s="321" t="str">
        <f ca="1">IF(AND(OFFSET('Player Game Board'!P26,0,ALM1)&lt;&gt;"",OFFSET('Player Game Board'!Q26,0,ALM1)&lt;&gt;""),IF(ALM19&gt;ALN19,"W",IF(ALM19=ALN19,"D","L")),"")</f>
        <v>L</v>
      </c>
      <c r="ALQ19" s="321" t="str">
        <f t="shared" ref="ALQ19:ALQ38" ca="1" si="5720">IF(ALP19&lt;&gt;"",IF(ALP19="W","L",IF(ALP19="L","W","D")),"")</f>
        <v>W</v>
      </c>
      <c r="ALR19" s="321"/>
      <c r="ALS19" s="321"/>
      <c r="ALT19" s="326" t="s">
        <v>15</v>
      </c>
      <c r="ALU19" s="327" t="s">
        <v>4</v>
      </c>
      <c r="ALV19" s="327" t="s">
        <v>13</v>
      </c>
      <c r="ALW19" s="327" t="s">
        <v>94</v>
      </c>
      <c r="ALX19" s="326" t="s">
        <v>94</v>
      </c>
      <c r="ALY19" s="326" t="s">
        <v>13</v>
      </c>
      <c r="ALZ19" s="326" t="s">
        <v>4</v>
      </c>
      <c r="AMA19" s="326" t="s">
        <v>15</v>
      </c>
      <c r="AMB19" s="327"/>
      <c r="AMC19" s="328">
        <f t="shared" ref="AMC19" ca="1" si="5721">IFERROR(MATCH(AMC12,ALT19:ALW19,0),0)</f>
        <v>4</v>
      </c>
      <c r="AMD19" s="328">
        <f t="shared" ref="AMD19" ca="1" si="5722">IFERROR(MATCH(AMD12,ALT19:ALW19,0),0)</f>
        <v>0</v>
      </c>
      <c r="AME19" s="328">
        <f t="shared" ref="AME19" ca="1" si="5723">IFERROR(MATCH(AME12,ALT19:ALW19,0),0)</f>
        <v>3</v>
      </c>
      <c r="AMF19" s="328">
        <f t="shared" ref="AMF19" ca="1" si="5724">IFERROR(MATCH(AMF12,ALT19:ALW19,0),0)</f>
        <v>2</v>
      </c>
      <c r="AMG19" s="328">
        <f t="shared" ca="1" si="3896"/>
        <v>9</v>
      </c>
      <c r="AMH19" s="327" t="s">
        <v>45</v>
      </c>
      <c r="AMI19" s="327" t="str">
        <f t="shared" ref="AMI19" ca="1" si="5725">INDEX(ALT3:ALT8,MATCH(INDEX(ALY13:ALY27,MATCH(10,AMG13:AMG27,0),0),AMH3:AMH8,0),0)</f>
        <v>Austria</v>
      </c>
      <c r="AMJ19" s="327">
        <f t="shared" ca="1" si="5267"/>
        <v>1</v>
      </c>
      <c r="AMK19" s="321">
        <f t="shared" ref="AMK19" ca="1" si="5726">VLOOKUP(AML19,AQG18:AQH22,2,FALSE)</f>
        <v>1</v>
      </c>
      <c r="AML19" s="321" t="str">
        <f t="shared" si="5269"/>
        <v>England</v>
      </c>
      <c r="AMM19" s="321">
        <f t="shared" ref="AMM19" ca="1" si="5727">SUMPRODUCT((AQJ3:AQJ42=AML19)*(AQN3:AQN42="W"))+SUMPRODUCT((AQM3:AQM42=AML19)*(AQO3:AQO42="W"))</f>
        <v>2</v>
      </c>
      <c r="AMN19" s="321">
        <f t="shared" ref="AMN19" ca="1" si="5728">SUMPRODUCT((AQJ3:AQJ42=AML19)*(AQN3:AQN42="D"))+SUMPRODUCT((AQM3:AQM42=AML19)*(AQO3:AQO42="D"))</f>
        <v>1</v>
      </c>
      <c r="AMO19" s="321">
        <f t="shared" ref="AMO19" ca="1" si="5729">SUMPRODUCT((AQJ3:AQJ42=AML19)*(AQN3:AQN42="L"))+SUMPRODUCT((AQM3:AQM42=AML19)*(AQO3:AQO42="L"))</f>
        <v>0</v>
      </c>
      <c r="AMP19" s="321">
        <f t="shared" ref="AMP19" ca="1" si="5730">SUMIF(AQJ3:AQJ60,AML19,AQK3:AQK60)+SUMIF(AQM3:AQM60,AML19,AQL3:AQL60)</f>
        <v>5</v>
      </c>
      <c r="AMQ19" s="321">
        <f t="shared" ref="AMQ19" ca="1" si="5731">SUMIF(AQM3:AQM60,AML19,AQK3:AQK60)+SUMIF(AQJ3:AQJ60,AML19,AQL3:AQL60)</f>
        <v>2</v>
      </c>
      <c r="AMR19" s="321">
        <f t="shared" ca="1" si="5275"/>
        <v>1003</v>
      </c>
      <c r="AMS19" s="321">
        <f t="shared" ca="1" si="5276"/>
        <v>7</v>
      </c>
      <c r="AMT19" s="321">
        <f t="shared" si="930"/>
        <v>49</v>
      </c>
      <c r="AMU19" s="321">
        <f t="shared" ref="AMU19" ca="1" si="5732">IF(COUNTIF(AMS18:AMS22,4)&lt;&gt;4,RANK(AMS19,AMS18:AMS22),AMS59)</f>
        <v>1</v>
      </c>
      <c r="AMV19" s="321"/>
      <c r="AMW19" s="321">
        <f t="shared" ref="AMW19" ca="1" si="5733">SUMPRODUCT((AMU18:AMU21=AMU19)*(AMT18:AMT21&lt;AMT19))+AMU19</f>
        <v>2</v>
      </c>
      <c r="AMX19" s="321" t="str">
        <f t="shared" ref="AMX19" ca="1" si="5734">INDEX(AML18:AML22,MATCH(2,AMW18:AMW22,0),0)</f>
        <v>England</v>
      </c>
      <c r="AMY19" s="321">
        <f t="shared" ref="AMY19" ca="1" si="5735">INDEX(AMU18:AMU22,MATCH(AMX19,AML18:AML22,0),0)</f>
        <v>1</v>
      </c>
      <c r="AMZ19" s="321" t="str">
        <f t="shared" ref="AMZ19" ca="1" si="5736">IF(AMZ18&lt;&gt;"",AMX19,"")</f>
        <v>England</v>
      </c>
      <c r="ANA19" s="321" t="str">
        <f t="shared" ref="ANA19" ca="1" si="5737">IF(ANA18&lt;&gt;"",AMX20,"")</f>
        <v/>
      </c>
      <c r="ANB19" s="321" t="str">
        <f t="shared" ref="ANB19" ca="1" si="5738">IF(ANB18&lt;&gt;"",AMX21,"")</f>
        <v>Slovenia</v>
      </c>
      <c r="ANC19" s="321" t="str">
        <f t="shared" ref="ANC19" si="5739">IF(ANC18&lt;&gt;"",AMX22,"")</f>
        <v/>
      </c>
      <c r="AND19" s="321"/>
      <c r="ANE19" s="321" t="str">
        <f t="shared" ca="1" si="5285"/>
        <v>England</v>
      </c>
      <c r="ANF19" s="321">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21">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21">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21">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21">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21">
        <f t="shared" ca="1" si="5291"/>
        <v>1000</v>
      </c>
      <c r="ANL19" s="321">
        <f t="shared" ca="1" si="5292"/>
        <v>1</v>
      </c>
      <c r="ANM19" s="321">
        <f t="shared" ref="ANM19" ca="1" si="5745">IF(ANE19&lt;&gt;"",VLOOKUP(ANE19,AML4:AMR40,7,FALSE),"")</f>
        <v>1003</v>
      </c>
      <c r="ANN19" s="321">
        <f t="shared" ref="ANN19" ca="1" si="5746">IF(ANE19&lt;&gt;"",VLOOKUP(ANE19,AML4:AMR40,5,FALSE),"")</f>
        <v>5</v>
      </c>
      <c r="ANO19" s="321">
        <f t="shared" ref="ANO19" ca="1" si="5747">IF(ANE19&lt;&gt;"",VLOOKUP(ANE19,AML4:AMT40,9,FALSE),"")</f>
        <v>49</v>
      </c>
      <c r="ANP19" s="321">
        <f t="shared" ca="1" si="5296"/>
        <v>1</v>
      </c>
      <c r="ANQ19" s="321">
        <f t="shared" ref="ANQ19" ca="1" si="5748">IF(ANE19&lt;&gt;"",RANK(ANP19,ANP18:ANP22),"")</f>
        <v>1</v>
      </c>
      <c r="ANR19" s="321">
        <f t="shared" ref="ANR19" ca="1" si="5749">IF(ANE19&lt;&gt;"",SUMPRODUCT((ANP18:ANP22=ANP19)*(ANK18:ANK22&gt;ANK19)),"")</f>
        <v>0</v>
      </c>
      <c r="ANS19" s="321">
        <f t="shared" ref="ANS19" ca="1" si="5750">IF(ANE19&lt;&gt;"",SUMPRODUCT((ANP18:ANP22=ANP19)*(ANK18:ANK22=ANK19)*(ANI18:ANI22&gt;ANI19)),"")</f>
        <v>0</v>
      </c>
      <c r="ANT19" s="321">
        <f t="shared" ref="ANT19" ca="1" si="5751">IF(ANE19&lt;&gt;"",SUMPRODUCT((ANP18:ANP22=ANP19)*(ANK18:ANK22=ANK19)*(ANI18:ANI22=ANI19)*(ANM18:ANM22&gt;ANM19)),"")</f>
        <v>0</v>
      </c>
      <c r="ANU19" s="321">
        <f t="shared" ref="ANU19" ca="1" si="5752">IF(ANE19&lt;&gt;"",SUMPRODUCT((ANP18:ANP22=ANP19)*(ANK18:ANK22=ANK19)*(ANI18:ANI22=ANI19)*(ANM18:ANM22=ANM19)*(ANN18:ANN22&gt;ANN19)),"")</f>
        <v>0</v>
      </c>
      <c r="ANV19" s="321">
        <f t="shared" ref="ANV19" ca="1" si="5753">IF(ANE19&lt;&gt;"",SUMPRODUCT((ANP18:ANP22=ANP19)*(ANK18:ANK22=ANK19)*(ANI18:ANI22=ANI19)*(ANM18:ANM22=ANM19)*(ANN18:ANN22=ANN19)*(ANO18:ANO22&gt;ANO19)),"")</f>
        <v>0</v>
      </c>
      <c r="ANW19" s="321">
        <f ca="1">IF(ANE19&lt;&gt;"",IF(ANW59&lt;&gt;"",IF(AND57=3,ANW59,ANW59+AND57),SUM(ANQ19:ANV19)),"")</f>
        <v>1</v>
      </c>
      <c r="ANX19" s="321" t="str">
        <f t="shared" ref="ANX19" ca="1" si="5754">IF(ANE19&lt;&gt;"",INDEX(ANE18:ANE22,MATCH(2,ANW18:ANW22,0),0),"")</f>
        <v>Denmark</v>
      </c>
      <c r="ANY19" s="321" t="str">
        <f t="shared" ref="ANY19:ANY21" ca="1" si="5755">IF(ANA18&lt;&gt;"",ANA18,"")</f>
        <v/>
      </c>
      <c r="ANZ19" s="321">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21">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21">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21">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21">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21">
        <f t="shared" ref="AOE19:AOE21" ca="1" si="5761">AOC19-AOD19+1000</f>
        <v>1000</v>
      </c>
      <c r="AOF19" s="321" t="str">
        <f t="shared" ref="AOF19:AOF21" ca="1" si="5762">IF(ANY19&lt;&gt;"",ANZ19*3+AOA19*1,"")</f>
        <v/>
      </c>
      <c r="AOG19" s="321" t="str">
        <f t="shared" ref="AOG19" ca="1" si="5763">IF(ANY19&lt;&gt;"",VLOOKUP(ANY19,AML4:AMR40,7,FALSE),"")</f>
        <v/>
      </c>
      <c r="AOH19" s="321" t="str">
        <f t="shared" ref="AOH19" ca="1" si="5764">IF(ANY19&lt;&gt;"",VLOOKUP(ANY19,AML4:AMR40,5,FALSE),"")</f>
        <v/>
      </c>
      <c r="AOI19" s="321" t="str">
        <f t="shared" ref="AOI19" ca="1" si="5765">IF(ANY19&lt;&gt;"",VLOOKUP(ANY19,AML4:AMT40,9,FALSE),"")</f>
        <v/>
      </c>
      <c r="AOJ19" s="321" t="str">
        <f t="shared" ref="AOJ19:AOJ21" ca="1" si="5766">AOF19</f>
        <v/>
      </c>
      <c r="AOK19" s="321" t="str">
        <f t="shared" ref="AOK19" ca="1" si="5767">IF(ANY19&lt;&gt;"",RANK(AOJ19,AOJ18:AOJ22),"")</f>
        <v/>
      </c>
      <c r="AOL19" s="321" t="str">
        <f t="shared" ref="AOL19" ca="1" si="5768">IF(ANY19&lt;&gt;"",SUMPRODUCT((AOJ18:AOJ22=AOJ19)*(AOE18:AOE22&gt;AOE19)),"")</f>
        <v/>
      </c>
      <c r="AOM19" s="321" t="str">
        <f t="shared" ref="AOM19" ca="1" si="5769">IF(ANY19&lt;&gt;"",SUMPRODUCT((AOJ18:AOJ22=AOJ19)*(AOE18:AOE22=AOE19)*(AOC18:AOC22&gt;AOC19)),"")</f>
        <v/>
      </c>
      <c r="AON19" s="321" t="str">
        <f t="shared" ref="AON19" ca="1" si="5770">IF(ANY19&lt;&gt;"",SUMPRODUCT((AOJ18:AOJ22=AOJ19)*(AOE18:AOE22=AOE19)*(AOC18:AOC22=AOC19)*(AOG18:AOG22&gt;AOG19)),"")</f>
        <v/>
      </c>
      <c r="AOO19" s="321" t="str">
        <f t="shared" ref="AOO19" ca="1" si="5771">IF(ANY19&lt;&gt;"",SUMPRODUCT((AOJ18:AOJ22=AOJ19)*(AOE18:AOE22=AOE19)*(AOC18:AOC22=AOC19)*(AOG18:AOG22=AOG19)*(AOH18:AOH22&gt;AOH19)),"")</f>
        <v/>
      </c>
      <c r="AOP19" s="321" t="str">
        <f t="shared" ref="AOP19" ca="1" si="5772">IF(ANY19&lt;&gt;"",SUMPRODUCT((AOJ18:AOJ22=AOJ19)*(AOE18:AOE22=AOE19)*(AOC18:AOC22=AOC19)*(AOG18:AOG22=AOG19)*(AOH18:AOH22=AOH19)*(AOI18:AOI22&gt;AOI19)),"")</f>
        <v/>
      </c>
      <c r="AOQ19" s="321" t="str">
        <f ca="1">IF(ANY19&lt;&gt;"",IF(AOQ59&lt;&gt;"",IF(ANX57=3,AOQ59,AOQ59+ANX57),SUM(AOK19:AOP19)+1),"")</f>
        <v/>
      </c>
      <c r="AOR19" s="321" t="str">
        <f t="shared" ref="AOR19" ca="1" si="5773">IF(ANY19&lt;&gt;"",INDEX(ANY19:ANY22,MATCH(2,AOQ19:AOQ22,0),0),"")</f>
        <v/>
      </c>
      <c r="AOS19" s="321"/>
      <c r="AOT19" s="321"/>
      <c r="AOU19" s="321"/>
      <c r="AOV19" s="321"/>
      <c r="AOW19" s="321"/>
      <c r="AOX19" s="321"/>
      <c r="AOY19" s="321"/>
      <c r="AOZ19" s="321"/>
      <c r="APA19" s="321"/>
      <c r="APB19" s="321"/>
      <c r="APC19" s="321"/>
      <c r="APD19" s="321"/>
      <c r="APE19" s="321"/>
      <c r="APF19" s="321"/>
      <c r="APG19" s="321"/>
      <c r="APH19" s="321"/>
      <c r="API19" s="321"/>
      <c r="APJ19" s="321"/>
      <c r="APK19" s="321"/>
      <c r="APL19" s="321"/>
      <c r="APM19" s="321"/>
      <c r="APN19" s="321"/>
      <c r="APO19" s="321"/>
      <c r="APP19" s="321"/>
      <c r="APQ19" s="321"/>
      <c r="APR19" s="321"/>
      <c r="APS19" s="321"/>
      <c r="APT19" s="321"/>
      <c r="APU19" s="321"/>
      <c r="APV19" s="321"/>
      <c r="APW19" s="321"/>
      <c r="APX19" s="321"/>
      <c r="APY19" s="321"/>
      <c r="APZ19" s="321"/>
      <c r="AQA19" s="321"/>
      <c r="AQB19" s="321"/>
      <c r="AQC19" s="321"/>
      <c r="AQD19" s="321"/>
      <c r="AQE19" s="321"/>
      <c r="AQF19" s="321"/>
      <c r="AQG19" s="321" t="str">
        <f t="shared" ref="AQG19" ca="1" si="5774">IF(AOR19&lt;&gt;"",AOR19,IF(ANX19&lt;&gt;"",ANX19,AMX19))</f>
        <v>Denmark</v>
      </c>
      <c r="AQH19" s="321">
        <v>2</v>
      </c>
      <c r="AQI19" s="321">
        <v>17</v>
      </c>
      <c r="AQJ19" s="321" t="str">
        <f t="shared" si="98"/>
        <v>Denmark</v>
      </c>
      <c r="AQK19" s="324">
        <f ca="1">IF(OFFSET('Player Game Board'!P26,0,AQK1)&lt;&gt;"",OFFSET('Player Game Board'!P26,0,AQK1),0)</f>
        <v>1</v>
      </c>
      <c r="AQL19" s="324">
        <f ca="1">IF(OFFSET('Player Game Board'!Q26,0,AQK1)&lt;&gt;"",OFFSET('Player Game Board'!Q26,0,AQK1),0)</f>
        <v>1</v>
      </c>
      <c r="AQM19" s="321" t="str">
        <f t="shared" si="99"/>
        <v>England</v>
      </c>
      <c r="AQN19" s="321" t="str">
        <f ca="1">IF(AND(OFFSET('Player Game Board'!P26,0,AQK1)&lt;&gt;"",OFFSET('Player Game Board'!Q26,0,AQK1)&lt;&gt;""),IF(AQK19&gt;AQL19,"W",IF(AQK19=AQL19,"D","L")),"")</f>
        <v>D</v>
      </c>
      <c r="AQO19" s="321" t="str">
        <f t="shared" ref="AQO19:AQO38" ca="1" si="5775">IF(AQN19&lt;&gt;"",IF(AQN19="W","L",IF(AQN19="L","W","D")),"")</f>
        <v>D</v>
      </c>
      <c r="AQP19" s="321"/>
      <c r="AQQ19" s="321"/>
      <c r="AQR19" s="326" t="s">
        <v>15</v>
      </c>
      <c r="AQS19" s="327" t="s">
        <v>4</v>
      </c>
      <c r="AQT19" s="327" t="s">
        <v>13</v>
      </c>
      <c r="AQU19" s="327" t="s">
        <v>94</v>
      </c>
      <c r="AQV19" s="326" t="s">
        <v>94</v>
      </c>
      <c r="AQW19" s="326" t="s">
        <v>13</v>
      </c>
      <c r="AQX19" s="326" t="s">
        <v>4</v>
      </c>
      <c r="AQY19" s="326" t="s">
        <v>15</v>
      </c>
      <c r="AQZ19" s="327"/>
      <c r="ARA19" s="328">
        <f t="shared" ref="ARA19" ca="1" si="5776">IFERROR(MATCH(ARA12,AQR19:AQU19,0),0)</f>
        <v>0</v>
      </c>
      <c r="ARB19" s="328">
        <f t="shared" ref="ARB19" ca="1" si="5777">IFERROR(MATCH(ARB12,AQR19:AQU19,0),0)</f>
        <v>1</v>
      </c>
      <c r="ARC19" s="328">
        <f t="shared" ref="ARC19" ca="1" si="5778">IFERROR(MATCH(ARC12,AQR19:AQU19,0),0)</f>
        <v>0</v>
      </c>
      <c r="ARD19" s="328">
        <f t="shared" ref="ARD19" ca="1" si="5779">IFERROR(MATCH(ARD12,AQR19:AQU19,0),0)</f>
        <v>4</v>
      </c>
      <c r="ARE19" s="328">
        <f t="shared" ca="1" si="3966"/>
        <v>5</v>
      </c>
      <c r="ARF19" s="327" t="s">
        <v>45</v>
      </c>
      <c r="ARG19" s="327" t="str">
        <f t="shared" ref="ARG19" ca="1" si="5780">INDEX(AQR3:AQR8,MATCH(INDEX(AQW13:AQW27,MATCH(10,ARE13:ARE27,0),0),ARF3:ARF8,0),0)</f>
        <v>Türkiye</v>
      </c>
      <c r="ARH19" s="327">
        <f t="shared" ca="1" si="5310"/>
        <v>1</v>
      </c>
      <c r="ARI19" s="321">
        <f t="shared" ref="ARI19" ca="1" si="5781">VLOOKUP(ARJ19,AVE18:AVF22,2,FALSE)</f>
        <v>3</v>
      </c>
      <c r="ARJ19" s="321" t="str">
        <f t="shared" si="5312"/>
        <v>England</v>
      </c>
      <c r="ARK19" s="321">
        <f t="shared" ref="ARK19" ca="1" si="5782">SUMPRODUCT((AVH3:AVH42=ARJ19)*(AVL3:AVL42="W"))+SUMPRODUCT((AVK3:AVK42=ARJ19)*(AVM3:AVM42="W"))</f>
        <v>1</v>
      </c>
      <c r="ARL19" s="321">
        <f t="shared" ref="ARL19" ca="1" si="5783">SUMPRODUCT((AVH3:AVH42=ARJ19)*(AVL3:AVL42="D"))+SUMPRODUCT((AVK3:AVK42=ARJ19)*(AVM3:AVM42="D"))</f>
        <v>0</v>
      </c>
      <c r="ARM19" s="321">
        <f t="shared" ref="ARM19" ca="1" si="5784">SUMPRODUCT((AVH3:AVH42=ARJ19)*(AVL3:AVL42="L"))+SUMPRODUCT((AVK3:AVK42=ARJ19)*(AVM3:AVM42="L"))</f>
        <v>2</v>
      </c>
      <c r="ARN19" s="321">
        <f t="shared" ref="ARN19" ca="1" si="5785">SUMIF(AVH3:AVH60,ARJ19,AVI3:AVI60)+SUMIF(AVK3:AVK60,ARJ19,AVJ3:AVJ60)</f>
        <v>3</v>
      </c>
      <c r="ARO19" s="321">
        <f t="shared" ref="ARO19" ca="1" si="5786">SUMIF(AVK3:AVK60,ARJ19,AVI3:AVI60)+SUMIF(AVH3:AVH60,ARJ19,AVJ3:AVJ60)</f>
        <v>6</v>
      </c>
      <c r="ARP19" s="321">
        <f t="shared" ca="1" si="5318"/>
        <v>997</v>
      </c>
      <c r="ARQ19" s="321">
        <f t="shared" ca="1" si="5319"/>
        <v>3</v>
      </c>
      <c r="ARR19" s="321">
        <f t="shared" si="990"/>
        <v>49</v>
      </c>
      <c r="ARS19" s="321">
        <f t="shared" ref="ARS19" ca="1" si="5787">IF(COUNTIF(ARQ18:ARQ22,4)&lt;&gt;4,RANK(ARQ19,ARQ18:ARQ22),ARQ59)</f>
        <v>3</v>
      </c>
      <c r="ART19" s="321"/>
      <c r="ARU19" s="321">
        <f t="shared" ref="ARU19" ca="1" si="5788">SUMPRODUCT((ARS18:ARS21=ARS19)*(ARR18:ARR21&lt;ARR19))+ARS19</f>
        <v>4</v>
      </c>
      <c r="ARV19" s="321" t="str">
        <f t="shared" ref="ARV19" ca="1" si="5789">INDEX(ARJ18:ARJ22,MATCH(2,ARU18:ARU22,0),0)</f>
        <v>Serbia</v>
      </c>
      <c r="ARW19" s="321">
        <f t="shared" ref="ARW19" ca="1" si="5790">INDEX(ARS18:ARS22,MATCH(ARV19,ARJ18:ARJ22,0),0)</f>
        <v>2</v>
      </c>
      <c r="ARX19" s="321" t="str">
        <f t="shared" ref="ARX19" ca="1" si="5791">IF(ARX18&lt;&gt;"",ARV19,"")</f>
        <v/>
      </c>
      <c r="ARY19" s="321" t="str">
        <f t="shared" ref="ARY19" ca="1" si="5792">IF(ARY18&lt;&gt;"",ARV20,"")</f>
        <v/>
      </c>
      <c r="ARZ19" s="321" t="str">
        <f t="shared" ref="ARZ19" ca="1" si="5793">IF(ARZ18&lt;&gt;"",ARV21,"")</f>
        <v>England</v>
      </c>
      <c r="ASA19" s="321" t="str">
        <f t="shared" ref="ASA19" si="5794">IF(ASA18&lt;&gt;"",ARV22,"")</f>
        <v/>
      </c>
      <c r="ASB19" s="321"/>
      <c r="ASC19" s="321" t="str">
        <f t="shared" ca="1" si="5328"/>
        <v/>
      </c>
      <c r="ASD19" s="321">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21">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21">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21">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21">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21">
        <f t="shared" ca="1" si="5334"/>
        <v>1000</v>
      </c>
      <c r="ASJ19" s="321" t="str">
        <f t="shared" ca="1" si="5335"/>
        <v/>
      </c>
      <c r="ASK19" s="321" t="str">
        <f t="shared" ref="ASK19" ca="1" si="5800">IF(ASC19&lt;&gt;"",VLOOKUP(ASC19,ARJ4:ARP40,7,FALSE),"")</f>
        <v/>
      </c>
      <c r="ASL19" s="321" t="str">
        <f t="shared" ref="ASL19" ca="1" si="5801">IF(ASC19&lt;&gt;"",VLOOKUP(ASC19,ARJ4:ARP40,5,FALSE),"")</f>
        <v/>
      </c>
      <c r="ASM19" s="321" t="str">
        <f t="shared" ref="ASM19" ca="1" si="5802">IF(ASC19&lt;&gt;"",VLOOKUP(ASC19,ARJ4:ARR40,9,FALSE),"")</f>
        <v/>
      </c>
      <c r="ASN19" s="321" t="str">
        <f t="shared" ca="1" si="5339"/>
        <v/>
      </c>
      <c r="ASO19" s="321" t="str">
        <f t="shared" ref="ASO19" ca="1" si="5803">IF(ASC19&lt;&gt;"",RANK(ASN19,ASN18:ASN22),"")</f>
        <v/>
      </c>
      <c r="ASP19" s="321" t="str">
        <f t="shared" ref="ASP19" ca="1" si="5804">IF(ASC19&lt;&gt;"",SUMPRODUCT((ASN18:ASN22=ASN19)*(ASI18:ASI22&gt;ASI19)),"")</f>
        <v/>
      </c>
      <c r="ASQ19" s="321" t="str">
        <f t="shared" ref="ASQ19" ca="1" si="5805">IF(ASC19&lt;&gt;"",SUMPRODUCT((ASN18:ASN22=ASN19)*(ASI18:ASI22=ASI19)*(ASG18:ASG22&gt;ASG19)),"")</f>
        <v/>
      </c>
      <c r="ASR19" s="321" t="str">
        <f t="shared" ref="ASR19" ca="1" si="5806">IF(ASC19&lt;&gt;"",SUMPRODUCT((ASN18:ASN22=ASN19)*(ASI18:ASI22=ASI19)*(ASG18:ASG22=ASG19)*(ASK18:ASK22&gt;ASK19)),"")</f>
        <v/>
      </c>
      <c r="ASS19" s="321" t="str">
        <f t="shared" ref="ASS19" ca="1" si="5807">IF(ASC19&lt;&gt;"",SUMPRODUCT((ASN18:ASN22=ASN19)*(ASI18:ASI22=ASI19)*(ASG18:ASG22=ASG19)*(ASK18:ASK22=ASK19)*(ASL18:ASL22&gt;ASL19)),"")</f>
        <v/>
      </c>
      <c r="AST19" s="321" t="str">
        <f t="shared" ref="AST19" ca="1" si="5808">IF(ASC19&lt;&gt;"",SUMPRODUCT((ASN18:ASN22=ASN19)*(ASI18:ASI22=ASI19)*(ASG18:ASG22=ASG19)*(ASK18:ASK22=ASK19)*(ASL18:ASL22=ASL19)*(ASM18:ASM22&gt;ASM19)),"")</f>
        <v/>
      </c>
      <c r="ASU19" s="321" t="str">
        <f ca="1">IF(ASC19&lt;&gt;"",IF(ASU59&lt;&gt;"",IF(ASB57=3,ASU59,ASU59+ASB57),SUM(ASO19:AST19)),"")</f>
        <v/>
      </c>
      <c r="ASV19" s="321" t="str">
        <f t="shared" ref="ASV19" ca="1" si="5809">IF(ASC19&lt;&gt;"",INDEX(ASC18:ASC22,MATCH(2,ASU18:ASU22,0),0),"")</f>
        <v/>
      </c>
      <c r="ASW19" s="321" t="str">
        <f t="shared" ref="ASW19:ASW21" ca="1" si="5810">IF(ARY18&lt;&gt;"",ARY18,"")</f>
        <v/>
      </c>
      <c r="ASX19" s="321">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21">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21">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21">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21">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21">
        <f t="shared" ref="ATC19:ATC21" ca="1" si="5816">ATA19-ATB19+1000</f>
        <v>1000</v>
      </c>
      <c r="ATD19" s="321" t="str">
        <f t="shared" ref="ATD19:ATD21" ca="1" si="5817">IF(ASW19&lt;&gt;"",ASX19*3+ASY19*1,"")</f>
        <v/>
      </c>
      <c r="ATE19" s="321" t="str">
        <f t="shared" ref="ATE19" ca="1" si="5818">IF(ASW19&lt;&gt;"",VLOOKUP(ASW19,ARJ4:ARP40,7,FALSE),"")</f>
        <v/>
      </c>
      <c r="ATF19" s="321" t="str">
        <f t="shared" ref="ATF19" ca="1" si="5819">IF(ASW19&lt;&gt;"",VLOOKUP(ASW19,ARJ4:ARP40,5,FALSE),"")</f>
        <v/>
      </c>
      <c r="ATG19" s="321" t="str">
        <f t="shared" ref="ATG19" ca="1" si="5820">IF(ASW19&lt;&gt;"",VLOOKUP(ASW19,ARJ4:ARR40,9,FALSE),"")</f>
        <v/>
      </c>
      <c r="ATH19" s="321" t="str">
        <f t="shared" ref="ATH19:ATH21" ca="1" si="5821">ATD19</f>
        <v/>
      </c>
      <c r="ATI19" s="321" t="str">
        <f t="shared" ref="ATI19" ca="1" si="5822">IF(ASW19&lt;&gt;"",RANK(ATH19,ATH18:ATH22),"")</f>
        <v/>
      </c>
      <c r="ATJ19" s="321" t="str">
        <f t="shared" ref="ATJ19" ca="1" si="5823">IF(ASW19&lt;&gt;"",SUMPRODUCT((ATH18:ATH22=ATH19)*(ATC18:ATC22&gt;ATC19)),"")</f>
        <v/>
      </c>
      <c r="ATK19" s="321" t="str">
        <f t="shared" ref="ATK19" ca="1" si="5824">IF(ASW19&lt;&gt;"",SUMPRODUCT((ATH18:ATH22=ATH19)*(ATC18:ATC22=ATC19)*(ATA18:ATA22&gt;ATA19)),"")</f>
        <v/>
      </c>
      <c r="ATL19" s="321" t="str">
        <f t="shared" ref="ATL19" ca="1" si="5825">IF(ASW19&lt;&gt;"",SUMPRODUCT((ATH18:ATH22=ATH19)*(ATC18:ATC22=ATC19)*(ATA18:ATA22=ATA19)*(ATE18:ATE22&gt;ATE19)),"")</f>
        <v/>
      </c>
      <c r="ATM19" s="321" t="str">
        <f t="shared" ref="ATM19" ca="1" si="5826">IF(ASW19&lt;&gt;"",SUMPRODUCT((ATH18:ATH22=ATH19)*(ATC18:ATC22=ATC19)*(ATA18:ATA22=ATA19)*(ATE18:ATE22=ATE19)*(ATF18:ATF22&gt;ATF19)),"")</f>
        <v/>
      </c>
      <c r="ATN19" s="321" t="str">
        <f t="shared" ref="ATN19" ca="1" si="5827">IF(ASW19&lt;&gt;"",SUMPRODUCT((ATH18:ATH22=ATH19)*(ATC18:ATC22=ATC19)*(ATA18:ATA22=ATA19)*(ATE18:ATE22=ATE19)*(ATF18:ATF22=ATF19)*(ATG18:ATG22&gt;ATG19)),"")</f>
        <v/>
      </c>
      <c r="ATO19" s="321" t="str">
        <f ca="1">IF(ASW19&lt;&gt;"",IF(ATO59&lt;&gt;"",IF(ASV57=3,ATO59,ATO59+ASV57),SUM(ATI19:ATN19)+1),"")</f>
        <v/>
      </c>
      <c r="ATP19" s="321" t="str">
        <f t="shared" ref="ATP19" ca="1" si="5828">IF(ASW19&lt;&gt;"",INDEX(ASW19:ASW22,MATCH(2,ATO19:ATO22,0),0),"")</f>
        <v/>
      </c>
      <c r="ATQ19" s="321"/>
      <c r="ATR19" s="321"/>
      <c r="ATS19" s="321"/>
      <c r="ATT19" s="321"/>
      <c r="ATU19" s="321"/>
      <c r="ATV19" s="321"/>
      <c r="ATW19" s="321"/>
      <c r="ATX19" s="321"/>
      <c r="ATY19" s="321"/>
      <c r="ATZ19" s="321"/>
      <c r="AUA19" s="321"/>
      <c r="AUB19" s="321"/>
      <c r="AUC19" s="321"/>
      <c r="AUD19" s="321"/>
      <c r="AUE19" s="321"/>
      <c r="AUF19" s="321"/>
      <c r="AUG19" s="321"/>
      <c r="AUH19" s="321"/>
      <c r="AUI19" s="321"/>
      <c r="AUJ19" s="321"/>
      <c r="AUK19" s="321"/>
      <c r="AUL19" s="321"/>
      <c r="AUM19" s="321"/>
      <c r="AUN19" s="321"/>
      <c r="AUO19" s="321"/>
      <c r="AUP19" s="321"/>
      <c r="AUQ19" s="321"/>
      <c r="AUR19" s="321"/>
      <c r="AUS19" s="321"/>
      <c r="AUT19" s="321"/>
      <c r="AUU19" s="321"/>
      <c r="AUV19" s="321"/>
      <c r="AUW19" s="321"/>
      <c r="AUX19" s="321"/>
      <c r="AUY19" s="321"/>
      <c r="AUZ19" s="321"/>
      <c r="AVA19" s="321"/>
      <c r="AVB19" s="321"/>
      <c r="AVC19" s="321"/>
      <c r="AVD19" s="321"/>
      <c r="AVE19" s="321" t="str">
        <f t="shared" ref="AVE19" ca="1" si="5829">IF(ATP19&lt;&gt;"",ATP19,IF(ASV19&lt;&gt;"",ASV19,ARV19))</f>
        <v>Serbia</v>
      </c>
      <c r="AVF19" s="321">
        <v>2</v>
      </c>
      <c r="AVG19" s="321">
        <v>17</v>
      </c>
      <c r="AVH19" s="321" t="str">
        <f t="shared" si="114"/>
        <v>Denmark</v>
      </c>
      <c r="AVI19" s="324">
        <f ca="1">IF(OFFSET('Player Game Board'!P26,0,AVI1)&lt;&gt;"",OFFSET('Player Game Board'!P26,0,AVI1),0)</f>
        <v>1</v>
      </c>
      <c r="AVJ19" s="324">
        <f ca="1">IF(OFFSET('Player Game Board'!Q26,0,AVI1)&lt;&gt;"",OFFSET('Player Game Board'!Q26,0,AVI1),0)</f>
        <v>2</v>
      </c>
      <c r="AVK19" s="321" t="str">
        <f t="shared" si="115"/>
        <v>England</v>
      </c>
      <c r="AVL19" s="321" t="str">
        <f ca="1">IF(AND(OFFSET('Player Game Board'!P26,0,AVI1)&lt;&gt;"",OFFSET('Player Game Board'!Q26,0,AVI1)&lt;&gt;""),IF(AVI19&gt;AVJ19,"W",IF(AVI19=AVJ19,"D","L")),"")</f>
        <v>L</v>
      </c>
      <c r="AVM19" s="321" t="str">
        <f t="shared" ref="AVM19:AVM38" ca="1" si="5830">IF(AVL19&lt;&gt;"",IF(AVL19="W","L",IF(AVL19="L","W","D")),"")</f>
        <v>W</v>
      </c>
      <c r="AVN19" s="321"/>
      <c r="AVO19" s="321"/>
      <c r="AVP19" s="326" t="s">
        <v>15</v>
      </c>
      <c r="AVQ19" s="327" t="s">
        <v>4</v>
      </c>
      <c r="AVR19" s="327" t="s">
        <v>13</v>
      </c>
      <c r="AVS19" s="327" t="s">
        <v>94</v>
      </c>
      <c r="AVT19" s="326" t="s">
        <v>94</v>
      </c>
      <c r="AVU19" s="326" t="s">
        <v>13</v>
      </c>
      <c r="AVV19" s="326" t="s">
        <v>4</v>
      </c>
      <c r="AVW19" s="326" t="s">
        <v>15</v>
      </c>
      <c r="AVX19" s="327"/>
      <c r="AVY19" s="328">
        <f t="shared" ref="AVY19" ca="1" si="5831">IFERROR(MATCH(AVY12,AVP19:AVS19,0),0)</f>
        <v>0</v>
      </c>
      <c r="AVZ19" s="328">
        <f t="shared" ref="AVZ19" ca="1" si="5832">IFERROR(MATCH(AVZ12,AVP19:AVS19,0),0)</f>
        <v>4</v>
      </c>
      <c r="AWA19" s="328">
        <f t="shared" ref="AWA19" ca="1" si="5833">IFERROR(MATCH(AWA12,AVP19:AVS19,0),0)</f>
        <v>1</v>
      </c>
      <c r="AWB19" s="328">
        <f t="shared" ref="AWB19" ca="1" si="5834">IFERROR(MATCH(AWB12,AVP19:AVS19,0),0)</f>
        <v>2</v>
      </c>
      <c r="AWC19" s="328">
        <f t="shared" ca="1" si="4036"/>
        <v>7</v>
      </c>
      <c r="AWD19" s="327" t="s">
        <v>45</v>
      </c>
      <c r="AWE19" s="327" t="str">
        <f t="shared" ref="AWE19" ca="1" si="5835">INDEX(AVP3:AVP8,MATCH(INDEX(AVU13:AVU27,MATCH(10,AWC13:AWC27,0),0),AWD3:AWD8,0),0)</f>
        <v>Romania</v>
      </c>
      <c r="AWF19" s="327">
        <f t="shared" ca="1" si="5353"/>
        <v>1</v>
      </c>
      <c r="AWG19" s="321">
        <f t="shared" ref="AWG19" ca="1" si="5836">VLOOKUP(AWH19,BAC18:BAD22,2,FALSE)</f>
        <v>1</v>
      </c>
      <c r="AWH19" s="321" t="str">
        <f t="shared" si="5355"/>
        <v>England</v>
      </c>
      <c r="AWI19" s="321">
        <f t="shared" ref="AWI19" ca="1" si="5837">SUMPRODUCT((BAF3:BAF42=AWH19)*(BAJ3:BAJ42="W"))+SUMPRODUCT((BAI3:BAI42=AWH19)*(BAK3:BAK42="W"))</f>
        <v>3</v>
      </c>
      <c r="AWJ19" s="321">
        <f t="shared" ref="AWJ19" ca="1" si="5838">SUMPRODUCT((BAF3:BAF42=AWH19)*(BAJ3:BAJ42="D"))+SUMPRODUCT((BAI3:BAI42=AWH19)*(BAK3:BAK42="D"))</f>
        <v>0</v>
      </c>
      <c r="AWK19" s="321">
        <f t="shared" ref="AWK19" ca="1" si="5839">SUMPRODUCT((BAF3:BAF42=AWH19)*(BAJ3:BAJ42="L"))+SUMPRODUCT((BAI3:BAI42=AWH19)*(BAK3:BAK42="L"))</f>
        <v>0</v>
      </c>
      <c r="AWL19" s="321">
        <f t="shared" ref="AWL19" ca="1" si="5840">SUMIF(BAF3:BAF60,AWH19,BAG3:BAG60)+SUMIF(BAI3:BAI60,AWH19,BAH3:BAH60)</f>
        <v>10</v>
      </c>
      <c r="AWM19" s="321">
        <f t="shared" ref="AWM19" ca="1" si="5841">SUMIF(BAI3:BAI60,AWH19,BAG3:BAG60)+SUMIF(BAF3:BAF60,AWH19,BAH3:BAH60)</f>
        <v>2</v>
      </c>
      <c r="AWN19" s="321">
        <f t="shared" ca="1" si="5361"/>
        <v>1008</v>
      </c>
      <c r="AWO19" s="321">
        <f t="shared" ca="1" si="5362"/>
        <v>9</v>
      </c>
      <c r="AWP19" s="321">
        <f t="shared" si="1050"/>
        <v>49</v>
      </c>
      <c r="AWQ19" s="321">
        <f t="shared" ref="AWQ19" ca="1" si="5842">IF(COUNTIF(AWO18:AWO22,4)&lt;&gt;4,RANK(AWO19,AWO18:AWO22),AWO59)</f>
        <v>1</v>
      </c>
      <c r="AWR19" s="321"/>
      <c r="AWS19" s="321">
        <f t="shared" ref="AWS19" ca="1" si="5843">SUMPRODUCT((AWQ18:AWQ21=AWQ19)*(AWP18:AWP21&lt;AWP19))+AWQ19</f>
        <v>1</v>
      </c>
      <c r="AWT19" s="321" t="str">
        <f t="shared" ref="AWT19" ca="1" si="5844">INDEX(AWH18:AWH22,MATCH(2,AWS18:AWS22,0),0)</f>
        <v>Denmark</v>
      </c>
      <c r="AWU19" s="321">
        <f t="shared" ref="AWU19" ca="1" si="5845">INDEX(AWQ18:AWQ22,MATCH(AWT19,AWH18:AWH22,0),0)</f>
        <v>2</v>
      </c>
      <c r="AWV19" s="321" t="str">
        <f t="shared" ref="AWV19" ca="1" si="5846">IF(AWV18&lt;&gt;"",AWT19,"")</f>
        <v/>
      </c>
      <c r="AWW19" s="321" t="str">
        <f t="shared" ref="AWW19" ca="1" si="5847">IF(AWW18&lt;&gt;"",AWT20,"")</f>
        <v/>
      </c>
      <c r="AWX19" s="321" t="str">
        <f t="shared" ref="AWX19" ca="1" si="5848">IF(AWX18&lt;&gt;"",AWT21,"")</f>
        <v/>
      </c>
      <c r="AWY19" s="321" t="str">
        <f t="shared" ref="AWY19" si="5849">IF(AWY18&lt;&gt;"",AWT22,"")</f>
        <v/>
      </c>
      <c r="AWZ19" s="321"/>
      <c r="AXA19" s="321" t="str">
        <f t="shared" ca="1" si="5371"/>
        <v/>
      </c>
      <c r="AXB19" s="321">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21">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21">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21">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21">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21">
        <f t="shared" ca="1" si="5377"/>
        <v>1000</v>
      </c>
      <c r="AXH19" s="321" t="str">
        <f t="shared" ca="1" si="5378"/>
        <v/>
      </c>
      <c r="AXI19" s="321" t="str">
        <f t="shared" ref="AXI19" ca="1" si="5855">IF(AXA19&lt;&gt;"",VLOOKUP(AXA19,AWH4:AWN40,7,FALSE),"")</f>
        <v/>
      </c>
      <c r="AXJ19" s="321" t="str">
        <f t="shared" ref="AXJ19" ca="1" si="5856">IF(AXA19&lt;&gt;"",VLOOKUP(AXA19,AWH4:AWN40,5,FALSE),"")</f>
        <v/>
      </c>
      <c r="AXK19" s="321" t="str">
        <f t="shared" ref="AXK19" ca="1" si="5857">IF(AXA19&lt;&gt;"",VLOOKUP(AXA19,AWH4:AWP40,9,FALSE),"")</f>
        <v/>
      </c>
      <c r="AXL19" s="321" t="str">
        <f t="shared" ca="1" si="5382"/>
        <v/>
      </c>
      <c r="AXM19" s="321" t="str">
        <f t="shared" ref="AXM19" ca="1" si="5858">IF(AXA19&lt;&gt;"",RANK(AXL19,AXL18:AXL22),"")</f>
        <v/>
      </c>
      <c r="AXN19" s="321" t="str">
        <f t="shared" ref="AXN19" ca="1" si="5859">IF(AXA19&lt;&gt;"",SUMPRODUCT((AXL18:AXL22=AXL19)*(AXG18:AXG22&gt;AXG19)),"")</f>
        <v/>
      </c>
      <c r="AXO19" s="321" t="str">
        <f t="shared" ref="AXO19" ca="1" si="5860">IF(AXA19&lt;&gt;"",SUMPRODUCT((AXL18:AXL22=AXL19)*(AXG18:AXG22=AXG19)*(AXE18:AXE22&gt;AXE19)),"")</f>
        <v/>
      </c>
      <c r="AXP19" s="321" t="str">
        <f t="shared" ref="AXP19" ca="1" si="5861">IF(AXA19&lt;&gt;"",SUMPRODUCT((AXL18:AXL22=AXL19)*(AXG18:AXG22=AXG19)*(AXE18:AXE22=AXE19)*(AXI18:AXI22&gt;AXI19)),"")</f>
        <v/>
      </c>
      <c r="AXQ19" s="321" t="str">
        <f t="shared" ref="AXQ19" ca="1" si="5862">IF(AXA19&lt;&gt;"",SUMPRODUCT((AXL18:AXL22=AXL19)*(AXG18:AXG22=AXG19)*(AXE18:AXE22=AXE19)*(AXI18:AXI22=AXI19)*(AXJ18:AXJ22&gt;AXJ19)),"")</f>
        <v/>
      </c>
      <c r="AXR19" s="321" t="str">
        <f t="shared" ref="AXR19" ca="1" si="5863">IF(AXA19&lt;&gt;"",SUMPRODUCT((AXL18:AXL22=AXL19)*(AXG18:AXG22=AXG19)*(AXE18:AXE22=AXE19)*(AXI18:AXI22=AXI19)*(AXJ18:AXJ22=AXJ19)*(AXK18:AXK22&gt;AXK19)),"")</f>
        <v/>
      </c>
      <c r="AXS19" s="321" t="str">
        <f ca="1">IF(AXA19&lt;&gt;"",IF(AXS59&lt;&gt;"",IF(AWZ57=3,AXS59,AXS59+AWZ57),SUM(AXM19:AXR19)),"")</f>
        <v/>
      </c>
      <c r="AXT19" s="321" t="str">
        <f t="shared" ref="AXT19" ca="1" si="5864">IF(AXA19&lt;&gt;"",INDEX(AXA18:AXA22,MATCH(2,AXS18:AXS22,0),0),"")</f>
        <v/>
      </c>
      <c r="AXU19" s="321" t="str">
        <f t="shared" ref="AXU19:AXU21" ca="1" si="5865">IF(AWW18&lt;&gt;"",AWW18,"")</f>
        <v/>
      </c>
      <c r="AXV19" s="321">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21">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21">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21">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21">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21">
        <f t="shared" ref="AYA19:AYA21" ca="1" si="5871">AXY19-AXZ19+1000</f>
        <v>1000</v>
      </c>
      <c r="AYB19" s="321" t="str">
        <f t="shared" ref="AYB19:AYB21" ca="1" si="5872">IF(AXU19&lt;&gt;"",AXV19*3+AXW19*1,"")</f>
        <v/>
      </c>
      <c r="AYC19" s="321" t="str">
        <f t="shared" ref="AYC19" ca="1" si="5873">IF(AXU19&lt;&gt;"",VLOOKUP(AXU19,AWH4:AWN40,7,FALSE),"")</f>
        <v/>
      </c>
      <c r="AYD19" s="321" t="str">
        <f t="shared" ref="AYD19" ca="1" si="5874">IF(AXU19&lt;&gt;"",VLOOKUP(AXU19,AWH4:AWN40,5,FALSE),"")</f>
        <v/>
      </c>
      <c r="AYE19" s="321" t="str">
        <f t="shared" ref="AYE19" ca="1" si="5875">IF(AXU19&lt;&gt;"",VLOOKUP(AXU19,AWH4:AWP40,9,FALSE),"")</f>
        <v/>
      </c>
      <c r="AYF19" s="321" t="str">
        <f t="shared" ref="AYF19:AYF21" ca="1" si="5876">AYB19</f>
        <v/>
      </c>
      <c r="AYG19" s="321" t="str">
        <f t="shared" ref="AYG19" ca="1" si="5877">IF(AXU19&lt;&gt;"",RANK(AYF19,AYF18:AYF22),"")</f>
        <v/>
      </c>
      <c r="AYH19" s="321" t="str">
        <f t="shared" ref="AYH19" ca="1" si="5878">IF(AXU19&lt;&gt;"",SUMPRODUCT((AYF18:AYF22=AYF19)*(AYA18:AYA22&gt;AYA19)),"")</f>
        <v/>
      </c>
      <c r="AYI19" s="321" t="str">
        <f t="shared" ref="AYI19" ca="1" si="5879">IF(AXU19&lt;&gt;"",SUMPRODUCT((AYF18:AYF22=AYF19)*(AYA18:AYA22=AYA19)*(AXY18:AXY22&gt;AXY19)),"")</f>
        <v/>
      </c>
      <c r="AYJ19" s="321" t="str">
        <f t="shared" ref="AYJ19" ca="1" si="5880">IF(AXU19&lt;&gt;"",SUMPRODUCT((AYF18:AYF22=AYF19)*(AYA18:AYA22=AYA19)*(AXY18:AXY22=AXY19)*(AYC18:AYC22&gt;AYC19)),"")</f>
        <v/>
      </c>
      <c r="AYK19" s="321" t="str">
        <f t="shared" ref="AYK19" ca="1" si="5881">IF(AXU19&lt;&gt;"",SUMPRODUCT((AYF18:AYF22=AYF19)*(AYA18:AYA22=AYA19)*(AXY18:AXY22=AXY19)*(AYC18:AYC22=AYC19)*(AYD18:AYD22&gt;AYD19)),"")</f>
        <v/>
      </c>
      <c r="AYL19" s="321" t="str">
        <f t="shared" ref="AYL19" ca="1" si="5882">IF(AXU19&lt;&gt;"",SUMPRODUCT((AYF18:AYF22=AYF19)*(AYA18:AYA22=AYA19)*(AXY18:AXY22=AXY19)*(AYC18:AYC22=AYC19)*(AYD18:AYD22=AYD19)*(AYE18:AYE22&gt;AYE19)),"")</f>
        <v/>
      </c>
      <c r="AYM19" s="321" t="str">
        <f ca="1">IF(AXU19&lt;&gt;"",IF(AYM59&lt;&gt;"",IF(AXT57=3,AYM59,AYM59+AXT57),SUM(AYG19:AYL19)+1),"")</f>
        <v/>
      </c>
      <c r="AYN19" s="321" t="str">
        <f t="shared" ref="AYN19" ca="1" si="5883">IF(AXU19&lt;&gt;"",INDEX(AXU19:AXU22,MATCH(2,AYM19:AYM22,0),0),"")</f>
        <v/>
      </c>
      <c r="AYO19" s="321"/>
      <c r="AYP19" s="321"/>
      <c r="AYQ19" s="321"/>
      <c r="AYR19" s="321"/>
      <c r="AYS19" s="321"/>
      <c r="AYT19" s="321"/>
      <c r="AYU19" s="321"/>
      <c r="AYV19" s="321"/>
      <c r="AYW19" s="321"/>
      <c r="AYX19" s="321"/>
      <c r="AYY19" s="321"/>
      <c r="AYZ19" s="321"/>
      <c r="AZA19" s="321"/>
      <c r="AZB19" s="321"/>
      <c r="AZC19" s="321"/>
      <c r="AZD19" s="321"/>
      <c r="AZE19" s="321"/>
      <c r="AZF19" s="321"/>
      <c r="AZG19" s="321"/>
      <c r="AZH19" s="321"/>
      <c r="AZI19" s="321"/>
      <c r="AZJ19" s="321"/>
      <c r="AZK19" s="321"/>
      <c r="AZL19" s="321"/>
      <c r="AZM19" s="321"/>
      <c r="AZN19" s="321"/>
      <c r="AZO19" s="321"/>
      <c r="AZP19" s="321"/>
      <c r="AZQ19" s="321"/>
      <c r="AZR19" s="321"/>
      <c r="AZS19" s="321"/>
      <c r="AZT19" s="321"/>
      <c r="AZU19" s="321"/>
      <c r="AZV19" s="321"/>
      <c r="AZW19" s="321"/>
      <c r="AZX19" s="321"/>
      <c r="AZY19" s="321"/>
      <c r="AZZ19" s="321"/>
      <c r="BAA19" s="321"/>
      <c r="BAB19" s="321"/>
      <c r="BAC19" s="321" t="str">
        <f t="shared" ref="BAC19" ca="1" si="5884">IF(AYN19&lt;&gt;"",AYN19,IF(AXT19&lt;&gt;"",AXT19,AWT19))</f>
        <v>Denmark</v>
      </c>
      <c r="BAD19" s="321">
        <v>2</v>
      </c>
      <c r="BAE19" s="321">
        <v>17</v>
      </c>
      <c r="BAF19" s="321" t="str">
        <f t="shared" si="130"/>
        <v>Denmark</v>
      </c>
      <c r="BAG19" s="324">
        <f ca="1">IF(OFFSET('Player Game Board'!P26,0,BAG1)&lt;&gt;"",OFFSET('Player Game Board'!P26,0,BAG1),0)</f>
        <v>1</v>
      </c>
      <c r="BAH19" s="324">
        <f ca="1">IF(OFFSET('Player Game Board'!Q26,0,BAG1)&lt;&gt;"",OFFSET('Player Game Board'!Q26,0,BAG1),0)</f>
        <v>2</v>
      </c>
      <c r="BAI19" s="321" t="str">
        <f t="shared" si="131"/>
        <v>England</v>
      </c>
      <c r="BAJ19" s="321" t="str">
        <f ca="1">IF(AND(OFFSET('Player Game Board'!P26,0,BAG1)&lt;&gt;"",OFFSET('Player Game Board'!Q26,0,BAG1)&lt;&gt;""),IF(BAG19&gt;BAH19,"W",IF(BAG19=BAH19,"D","L")),"")</f>
        <v>L</v>
      </c>
      <c r="BAK19" s="321" t="str">
        <f t="shared" ref="BAK19:BAK38" ca="1" si="5885">IF(BAJ19&lt;&gt;"",IF(BAJ19="W","L",IF(BAJ19="L","W","D")),"")</f>
        <v>W</v>
      </c>
      <c r="BAL19" s="321"/>
      <c r="BAM19" s="321"/>
      <c r="BAN19" s="326" t="s">
        <v>15</v>
      </c>
      <c r="BAO19" s="327" t="s">
        <v>4</v>
      </c>
      <c r="BAP19" s="327" t="s">
        <v>13</v>
      </c>
      <c r="BAQ19" s="327" t="s">
        <v>94</v>
      </c>
      <c r="BAR19" s="326" t="s">
        <v>94</v>
      </c>
      <c r="BAS19" s="326" t="s">
        <v>13</v>
      </c>
      <c r="BAT19" s="326" t="s">
        <v>4</v>
      </c>
      <c r="BAU19" s="326" t="s">
        <v>15</v>
      </c>
      <c r="BAV19" s="327"/>
      <c r="BAW19" s="328">
        <f t="shared" ref="BAW19" ca="1" si="5886">IFERROR(MATCH(BAW12,BAN19:BAQ19,0),0)</f>
        <v>1</v>
      </c>
      <c r="BAX19" s="328">
        <f t="shared" ref="BAX19" ca="1" si="5887">IFERROR(MATCH(BAX12,BAN19:BAQ19,0),0)</f>
        <v>0</v>
      </c>
      <c r="BAY19" s="328">
        <f t="shared" ref="BAY19" ca="1" si="5888">IFERROR(MATCH(BAY12,BAN19:BAQ19,0),0)</f>
        <v>4</v>
      </c>
      <c r="BAZ19" s="328">
        <f t="shared" ref="BAZ19" ca="1" si="5889">IFERROR(MATCH(BAZ12,BAN19:BAQ19,0),0)</f>
        <v>0</v>
      </c>
      <c r="BBA19" s="328">
        <f t="shared" ca="1" si="4106"/>
        <v>5</v>
      </c>
      <c r="BBB19" s="327" t="s">
        <v>45</v>
      </c>
      <c r="BBC19" s="327" t="str">
        <f t="shared" ref="BBC19" ca="1" si="5890">INDEX(BAN3:BAN8,MATCH(INDEX(BAS13:BAS27,MATCH(10,BBA13:BBA27,0),0),BBB3:BBB8,0),0)</f>
        <v>Georgia</v>
      </c>
      <c r="BBD19" s="327">
        <f t="shared" ca="1" si="5396"/>
        <v>1</v>
      </c>
      <c r="BBE19" s="321">
        <f t="shared" ref="BBE19" ca="1" si="5891">VLOOKUP(BBF19,BFA18:BFB22,2,FALSE)</f>
        <v>1</v>
      </c>
      <c r="BBF19" s="321" t="str">
        <f t="shared" si="5398"/>
        <v>England</v>
      </c>
      <c r="BBG19" s="321">
        <f t="shared" ref="BBG19" ca="1" si="5892">SUMPRODUCT((BFD3:BFD42=BBF19)*(BFH3:BFH42="W"))+SUMPRODUCT((BFG3:BFG42=BBF19)*(BFI3:BFI42="W"))</f>
        <v>0</v>
      </c>
      <c r="BBH19" s="321">
        <f t="shared" ref="BBH19" ca="1" si="5893">SUMPRODUCT((BFD3:BFD42=BBF19)*(BFH3:BFH42="D"))+SUMPRODUCT((BFG3:BFG42=BBF19)*(BFI3:BFI42="D"))</f>
        <v>0</v>
      </c>
      <c r="BBI19" s="321">
        <f t="shared" ref="BBI19" ca="1" si="5894">SUMPRODUCT((BFD3:BFD42=BBF19)*(BFH3:BFH42="L"))+SUMPRODUCT((BFG3:BFG42=BBF19)*(BFI3:BFI42="L"))</f>
        <v>0</v>
      </c>
      <c r="BBJ19" s="321">
        <f t="shared" ref="BBJ19" ca="1" si="5895">SUMIF(BFD3:BFD60,BBF19,BFE3:BFE60)+SUMIF(BFG3:BFG60,BBF19,BFF3:BFF60)</f>
        <v>0</v>
      </c>
      <c r="BBK19" s="321">
        <f t="shared" ref="BBK19" ca="1" si="5896">SUMIF(BFG3:BFG60,BBF19,BFE3:BFE60)+SUMIF(BFD3:BFD60,BBF19,BFF3:BFF60)</f>
        <v>0</v>
      </c>
      <c r="BBL19" s="321">
        <f t="shared" ca="1" si="5404"/>
        <v>1000</v>
      </c>
      <c r="BBM19" s="321">
        <f t="shared" ca="1" si="5405"/>
        <v>0</v>
      </c>
      <c r="BBN19" s="321">
        <f t="shared" si="1110"/>
        <v>49</v>
      </c>
      <c r="BBO19" s="321">
        <f t="shared" ref="BBO19" ca="1" si="5897">IF(COUNTIF(BBM18:BBM22,4)&lt;&gt;4,RANK(BBM19,BBM18:BBM22),BBM59)</f>
        <v>1</v>
      </c>
      <c r="BBP19" s="321"/>
      <c r="BBQ19" s="321">
        <f t="shared" ref="BBQ19" ca="1" si="5898">SUMPRODUCT((BBO18:BBO21=BBO19)*(BBN18:BBN21&lt;BBN19))+BBO19</f>
        <v>4</v>
      </c>
      <c r="BBR19" s="321" t="str">
        <f t="shared" ref="BBR19" ca="1" si="5899">INDEX(BBF18:BBF22,MATCH(2,BBQ18:BBQ22,0),0)</f>
        <v>Slovenia</v>
      </c>
      <c r="BBS19" s="321">
        <f t="shared" ref="BBS19" ca="1" si="5900">INDEX(BBO18:BBO22,MATCH(BBR19,BBF18:BBF22,0),0)</f>
        <v>1</v>
      </c>
      <c r="BBT19" s="321" t="str">
        <f t="shared" ref="BBT19" ca="1" si="5901">IF(BBT18&lt;&gt;"",BBR19,"")</f>
        <v>Slovenia</v>
      </c>
      <c r="BBU19" s="321" t="str">
        <f t="shared" ref="BBU19" ca="1" si="5902">IF(BBU18&lt;&gt;"",BBR20,"")</f>
        <v/>
      </c>
      <c r="BBV19" s="321" t="str">
        <f t="shared" ref="BBV19" ca="1" si="5903">IF(BBV18&lt;&gt;"",BBR21,"")</f>
        <v/>
      </c>
      <c r="BBW19" s="321" t="str">
        <f t="shared" ref="BBW19" si="5904">IF(BBW18&lt;&gt;"",BBR22,"")</f>
        <v/>
      </c>
      <c r="BBX19" s="321"/>
      <c r="BBY19" s="321" t="str">
        <f t="shared" ca="1" si="5414"/>
        <v>Slovenia</v>
      </c>
      <c r="BBZ19" s="321">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21">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21">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21">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21">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21">
        <f t="shared" ca="1" si="5420"/>
        <v>1000</v>
      </c>
      <c r="BCF19" s="321">
        <f t="shared" ca="1" si="5421"/>
        <v>0</v>
      </c>
      <c r="BCG19" s="321">
        <f t="shared" ref="BCG19" ca="1" si="5910">IF(BBY19&lt;&gt;"",VLOOKUP(BBY19,BBF4:BBL40,7,FALSE),"")</f>
        <v>1000</v>
      </c>
      <c r="BCH19" s="321">
        <f t="shared" ref="BCH19" ca="1" si="5911">IF(BBY19&lt;&gt;"",VLOOKUP(BBY19,BBF4:BBL40,5,FALSE),"")</f>
        <v>0</v>
      </c>
      <c r="BCI19" s="321">
        <f t="shared" ref="BCI19" ca="1" si="5912">IF(BBY19&lt;&gt;"",VLOOKUP(BBY19,BBF4:BBN40,9,FALSE),"")</f>
        <v>39</v>
      </c>
      <c r="BCJ19" s="321">
        <f t="shared" ca="1" si="5425"/>
        <v>0</v>
      </c>
      <c r="BCK19" s="321">
        <f t="shared" ref="BCK19" ca="1" si="5913">IF(BBY19&lt;&gt;"",RANK(BCJ19,BCJ18:BCJ22),"")</f>
        <v>1</v>
      </c>
      <c r="BCL19" s="321">
        <f t="shared" ref="BCL19" ca="1" si="5914">IF(BBY19&lt;&gt;"",SUMPRODUCT((BCJ18:BCJ22=BCJ19)*(BCE18:BCE22&gt;BCE19)),"")</f>
        <v>0</v>
      </c>
      <c r="BCM19" s="321">
        <f t="shared" ref="BCM19" ca="1" si="5915">IF(BBY19&lt;&gt;"",SUMPRODUCT((BCJ18:BCJ22=BCJ19)*(BCE18:BCE22=BCE19)*(BCC18:BCC22&gt;BCC19)),"")</f>
        <v>0</v>
      </c>
      <c r="BCN19" s="321">
        <f t="shared" ref="BCN19" ca="1" si="5916">IF(BBY19&lt;&gt;"",SUMPRODUCT((BCJ18:BCJ22=BCJ19)*(BCE18:BCE22=BCE19)*(BCC18:BCC22=BCC19)*(BCG18:BCG22&gt;BCG19)),"")</f>
        <v>0</v>
      </c>
      <c r="BCO19" s="321">
        <f t="shared" ref="BCO19" ca="1" si="5917">IF(BBY19&lt;&gt;"",SUMPRODUCT((BCJ18:BCJ22=BCJ19)*(BCE18:BCE22=BCE19)*(BCC18:BCC22=BCC19)*(BCG18:BCG22=BCG19)*(BCH18:BCH22&gt;BCH19)),"")</f>
        <v>0</v>
      </c>
      <c r="BCP19" s="321">
        <f t="shared" ref="BCP19" ca="1" si="5918">IF(BBY19&lt;&gt;"",SUMPRODUCT((BCJ18:BCJ22=BCJ19)*(BCE18:BCE22=BCE19)*(BCC18:BCC22=BCC19)*(BCG18:BCG22=BCG19)*(BCH18:BCH22=BCH19)*(BCI18:BCI22&gt;BCI19)),"")</f>
        <v>2</v>
      </c>
      <c r="BCQ19" s="321">
        <f ca="1">IF(BBY19&lt;&gt;"",IF(BCQ59&lt;&gt;"",IF(BBX57=3,BCQ59,BCQ59+BBX57),SUM(BCK19:BCP19)),"")</f>
        <v>3</v>
      </c>
      <c r="BCR19" s="321" t="str">
        <f t="shared" ref="BCR19" ca="1" si="5919">IF(BBY19&lt;&gt;"",INDEX(BBY18:BBY22,MATCH(2,BCQ18:BCQ22,0),0),"")</f>
        <v>Denmark</v>
      </c>
      <c r="BCS19" s="321" t="str">
        <f t="shared" ref="BCS19:BCS21" ca="1" si="5920">IF(BBU18&lt;&gt;"",BBU18,"")</f>
        <v/>
      </c>
      <c r="BCT19" s="321">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21">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21">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21">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21">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21">
        <f t="shared" ref="BCY19:BCY21" ca="1" si="5926">BCW19-BCX19+1000</f>
        <v>1000</v>
      </c>
      <c r="BCZ19" s="321" t="str">
        <f t="shared" ref="BCZ19:BCZ21" ca="1" si="5927">IF(BCS19&lt;&gt;"",BCT19*3+BCU19*1,"")</f>
        <v/>
      </c>
      <c r="BDA19" s="321" t="str">
        <f t="shared" ref="BDA19" ca="1" si="5928">IF(BCS19&lt;&gt;"",VLOOKUP(BCS19,BBF4:BBL40,7,FALSE),"")</f>
        <v/>
      </c>
      <c r="BDB19" s="321" t="str">
        <f t="shared" ref="BDB19" ca="1" si="5929">IF(BCS19&lt;&gt;"",VLOOKUP(BCS19,BBF4:BBL40,5,FALSE),"")</f>
        <v/>
      </c>
      <c r="BDC19" s="321" t="str">
        <f t="shared" ref="BDC19" ca="1" si="5930">IF(BCS19&lt;&gt;"",VLOOKUP(BCS19,BBF4:BBN40,9,FALSE),"")</f>
        <v/>
      </c>
      <c r="BDD19" s="321" t="str">
        <f t="shared" ref="BDD19:BDD21" ca="1" si="5931">BCZ19</f>
        <v/>
      </c>
      <c r="BDE19" s="321" t="str">
        <f t="shared" ref="BDE19" ca="1" si="5932">IF(BCS19&lt;&gt;"",RANK(BDD19,BDD18:BDD22),"")</f>
        <v/>
      </c>
      <c r="BDF19" s="321" t="str">
        <f t="shared" ref="BDF19" ca="1" si="5933">IF(BCS19&lt;&gt;"",SUMPRODUCT((BDD18:BDD22=BDD19)*(BCY18:BCY22&gt;BCY19)),"")</f>
        <v/>
      </c>
      <c r="BDG19" s="321" t="str">
        <f t="shared" ref="BDG19" ca="1" si="5934">IF(BCS19&lt;&gt;"",SUMPRODUCT((BDD18:BDD22=BDD19)*(BCY18:BCY22=BCY19)*(BCW18:BCW22&gt;BCW19)),"")</f>
        <v/>
      </c>
      <c r="BDH19" s="321" t="str">
        <f t="shared" ref="BDH19" ca="1" si="5935">IF(BCS19&lt;&gt;"",SUMPRODUCT((BDD18:BDD22=BDD19)*(BCY18:BCY22=BCY19)*(BCW18:BCW22=BCW19)*(BDA18:BDA22&gt;BDA19)),"")</f>
        <v/>
      </c>
      <c r="BDI19" s="321" t="str">
        <f t="shared" ref="BDI19" ca="1" si="5936">IF(BCS19&lt;&gt;"",SUMPRODUCT((BDD18:BDD22=BDD19)*(BCY18:BCY22=BCY19)*(BCW18:BCW22=BCW19)*(BDA18:BDA22=BDA19)*(BDB18:BDB22&gt;BDB19)),"")</f>
        <v/>
      </c>
      <c r="BDJ19" s="321" t="str">
        <f t="shared" ref="BDJ19" ca="1" si="5937">IF(BCS19&lt;&gt;"",SUMPRODUCT((BDD18:BDD22=BDD19)*(BCY18:BCY22=BCY19)*(BCW18:BCW22=BCW19)*(BDA18:BDA22=BDA19)*(BDB18:BDB22=BDB19)*(BDC18:BDC22&gt;BDC19)),"")</f>
        <v/>
      </c>
      <c r="BDK19" s="321" t="str">
        <f ca="1">IF(BCS19&lt;&gt;"",IF(BDK59&lt;&gt;"",IF(BCR57=3,BDK59,BDK59+BCR57),SUM(BDE19:BDJ19)+1),"")</f>
        <v/>
      </c>
      <c r="BDL19" s="321" t="str">
        <f t="shared" ref="BDL19" ca="1" si="5938">IF(BCS19&lt;&gt;"",INDEX(BCS19:BCS22,MATCH(2,BDK19:BDK22,0),0),"")</f>
        <v/>
      </c>
      <c r="BDM19" s="321"/>
      <c r="BDN19" s="321"/>
      <c r="BDO19" s="321"/>
      <c r="BDP19" s="321"/>
      <c r="BDQ19" s="321"/>
      <c r="BDR19" s="321"/>
      <c r="BDS19" s="321"/>
      <c r="BDT19" s="321"/>
      <c r="BDU19" s="321"/>
      <c r="BDV19" s="321"/>
      <c r="BDW19" s="321"/>
      <c r="BDX19" s="321"/>
      <c r="BDY19" s="321"/>
      <c r="BDZ19" s="321"/>
      <c r="BEA19" s="321"/>
      <c r="BEB19" s="321"/>
      <c r="BEC19" s="321"/>
      <c r="BED19" s="321"/>
      <c r="BEE19" s="321"/>
      <c r="BEF19" s="321"/>
      <c r="BEG19" s="321"/>
      <c r="BEH19" s="321"/>
      <c r="BEI19" s="321"/>
      <c r="BEJ19" s="321"/>
      <c r="BEK19" s="321"/>
      <c r="BEL19" s="321"/>
      <c r="BEM19" s="321"/>
      <c r="BEN19" s="321"/>
      <c r="BEO19" s="321"/>
      <c r="BEP19" s="321"/>
      <c r="BEQ19" s="321"/>
      <c r="BER19" s="321"/>
      <c r="BES19" s="321"/>
      <c r="BET19" s="321"/>
      <c r="BEU19" s="321"/>
      <c r="BEV19" s="321"/>
      <c r="BEW19" s="321"/>
      <c r="BEX19" s="321"/>
      <c r="BEY19" s="321"/>
      <c r="BEZ19" s="321"/>
      <c r="BFA19" s="321" t="str">
        <f t="shared" ref="BFA19" ca="1" si="5939">IF(BDL19&lt;&gt;"",BDL19,IF(BCR19&lt;&gt;"",BCR19,BBR19))</f>
        <v>Denmark</v>
      </c>
      <c r="BFB19" s="321">
        <v>2</v>
      </c>
      <c r="BFC19" s="321">
        <v>17</v>
      </c>
      <c r="BFD19" s="321" t="str">
        <f t="shared" si="146"/>
        <v>Denmark</v>
      </c>
      <c r="BFE19" s="324">
        <f ca="1">IF(OFFSET('Player Game Board'!P26,0,BFE1)&lt;&gt;"",OFFSET('Player Game Board'!P26,0,BFE1),0)</f>
        <v>0</v>
      </c>
      <c r="BFF19" s="324">
        <f ca="1">IF(OFFSET('Player Game Board'!Q26,0,BFE1)&lt;&gt;"",OFFSET('Player Game Board'!Q26,0,BFE1),0)</f>
        <v>0</v>
      </c>
      <c r="BFG19" s="321" t="str">
        <f t="shared" si="147"/>
        <v>England</v>
      </c>
      <c r="BFH19" s="321" t="str">
        <f ca="1">IF(AND(OFFSET('Player Game Board'!P26,0,BFE1)&lt;&gt;"",OFFSET('Player Game Board'!Q26,0,BFE1)&lt;&gt;""),IF(BFE19&gt;BFF19,"W",IF(BFE19=BFF19,"D","L")),"")</f>
        <v/>
      </c>
      <c r="BFI19" s="321" t="str">
        <f t="shared" ref="BFI19:BFI38" ca="1" si="5940">IF(BFH19&lt;&gt;"",IF(BFH19="W","L",IF(BFH19="L","W","D")),"")</f>
        <v/>
      </c>
      <c r="BFJ19" s="321"/>
      <c r="BFK19" s="321"/>
      <c r="BFL19" s="326" t="s">
        <v>15</v>
      </c>
      <c r="BFM19" s="327" t="s">
        <v>4</v>
      </c>
      <c r="BFN19" s="327" t="s">
        <v>13</v>
      </c>
      <c r="BFO19" s="327" t="s">
        <v>94</v>
      </c>
      <c r="BFP19" s="326" t="s">
        <v>94</v>
      </c>
      <c r="BFQ19" s="326" t="s">
        <v>13</v>
      </c>
      <c r="BFR19" s="326" t="s">
        <v>4</v>
      </c>
      <c r="BFS19" s="326" t="s">
        <v>15</v>
      </c>
      <c r="BFT19" s="327"/>
      <c r="BFU19" s="328">
        <f t="shared" ref="BFU19" ca="1" si="5941">IFERROR(MATCH(BFU12,BFL19:BFO19,0),0)</f>
        <v>1</v>
      </c>
      <c r="BFV19" s="328">
        <f t="shared" ref="BFV19" ca="1" si="5942">IFERROR(MATCH(BFV12,BFL19:BFO19,0),0)</f>
        <v>3</v>
      </c>
      <c r="BFW19" s="328">
        <f t="shared" ref="BFW19" ca="1" si="5943">IFERROR(MATCH(BFW12,BFL19:BFO19,0),0)</f>
        <v>0</v>
      </c>
      <c r="BFX19" s="328">
        <f t="shared" ref="BFX19" ca="1" si="5944">IFERROR(MATCH(BFX12,BFL19:BFO19,0),0)</f>
        <v>2</v>
      </c>
      <c r="BFY19" s="328">
        <f t="shared" ca="1" si="4176"/>
        <v>6</v>
      </c>
      <c r="BFZ19" s="327" t="s">
        <v>45</v>
      </c>
      <c r="BGA19" s="327" t="str">
        <f t="shared" ref="BGA19" ca="1" si="5945">INDEX(BFL3:BFL8,MATCH(INDEX(BFQ13:BFQ27,MATCH(10,BFY13:BFY27,0),0),BFZ3:BFZ8,0),0)</f>
        <v>Austria</v>
      </c>
      <c r="BGB19" s="327">
        <f t="shared" ca="1" si="5439"/>
        <v>1</v>
      </c>
    </row>
    <row r="20" spans="1:1536" ht="13.8" x14ac:dyDescent="0.3">
      <c r="A20" s="321">
        <f>VLOOKUP(B20,CW18:CX22,2,FALSE)</f>
        <v>3</v>
      </c>
      <c r="B20" s="321" t="str">
        <f>'Language Table'!C23</f>
        <v>Slovenia</v>
      </c>
      <c r="C20" s="321">
        <f>SUMPRODUCT((CZ3:CZ42=B20)*(DD3:DD42="W"))+SUMPRODUCT((DC3:DC42=B20)*(DE3:DE42="W"))</f>
        <v>0</v>
      </c>
      <c r="D20" s="321">
        <f>SUMPRODUCT((CZ3:CZ42=B20)*(DD3:DD42="D"))+SUMPRODUCT((DC3:DC42=B20)*(DE3:DE42="D"))</f>
        <v>3</v>
      </c>
      <c r="E20" s="321">
        <f>SUMPRODUCT((CZ3:CZ42=B20)*(DD3:DD42="L"))+SUMPRODUCT((DC3:DC42=B20)*(DE3:DE42="L"))</f>
        <v>0</v>
      </c>
      <c r="F20" s="321">
        <f>SUMIF(CZ3:CZ60,B20,DA3:DA60)+SUMIF(DC3:DC60,B20,DB3:DB60)</f>
        <v>2</v>
      </c>
      <c r="G20" s="321">
        <f>SUMIF(DC3:DC60,B20,DA3:DA60)+SUMIF(CZ3:CZ60,B20,DB3:DB60)</f>
        <v>2</v>
      </c>
      <c r="H20" s="321">
        <f t="shared" si="5039"/>
        <v>1000</v>
      </c>
      <c r="I20" s="321">
        <f t="shared" si="5040"/>
        <v>3</v>
      </c>
      <c r="J20" s="321">
        <v>39</v>
      </c>
      <c r="K20" s="321">
        <f>IF(COUNTIF(I18:I22,4)&lt;&gt;4,RANK(I20,I18:I22),I60)</f>
        <v>2</v>
      </c>
      <c r="L20" s="321"/>
      <c r="M20" s="321">
        <f>SUMPRODUCT((K18:K21=K20)*(J18:J21&lt;J20))+K20</f>
        <v>2</v>
      </c>
      <c r="N20" s="321" t="str">
        <f>INDEX(B18:B22,MATCH(3,M18:M22,0),0)</f>
        <v>Denmark</v>
      </c>
      <c r="O20" s="321">
        <f>INDEX(K18:K22,MATCH(N20,B18:B22,0),0)</f>
        <v>2</v>
      </c>
      <c r="P20" s="321" t="str">
        <f>IF(AND(P19&lt;&gt;"",O20=1),N20,"")</f>
        <v/>
      </c>
      <c r="Q20" s="321" t="str">
        <f>IF(AND(Q19&lt;&gt;"",O21=2),N21,"")</f>
        <v/>
      </c>
      <c r="R20" s="321" t="str">
        <f>IF(AND(R19&lt;&gt;"",O22=3),N22,"")</f>
        <v/>
      </c>
      <c r="S20" s="321"/>
      <c r="T20" s="321"/>
      <c r="U20" s="321" t="str">
        <f t="shared" si="5440"/>
        <v/>
      </c>
      <c r="V20" s="321">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21">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21">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21">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21">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21">
        <f>Y20-Z20+1000</f>
        <v>1000</v>
      </c>
      <c r="AB20" s="321" t="str">
        <f t="shared" si="5041"/>
        <v/>
      </c>
      <c r="AC20" s="321" t="str">
        <f>IF(U20&lt;&gt;"",VLOOKUP(U20,B4:H40,7,FALSE),"")</f>
        <v/>
      </c>
      <c r="AD20" s="321" t="str">
        <f>IF(U20&lt;&gt;"",VLOOKUP(U20,B4:H40,5,FALSE),"")</f>
        <v/>
      </c>
      <c r="AE20" s="321" t="str">
        <f>IF(U20&lt;&gt;"",VLOOKUP(U20,B4:J40,9,FALSE),"")</f>
        <v/>
      </c>
      <c r="AF20" s="321" t="str">
        <f t="shared" si="5042"/>
        <v/>
      </c>
      <c r="AG20" s="321" t="str">
        <f>IF(U20&lt;&gt;"",RANK(AF20,AF18:AF22),"")</f>
        <v/>
      </c>
      <c r="AH20" s="321" t="str">
        <f>IF(U20&lt;&gt;"",SUMPRODUCT((AF18:AF22=AF20)*(AA18:AA22&gt;AA20)),"")</f>
        <v/>
      </c>
      <c r="AI20" s="321" t="str">
        <f>IF(U20&lt;&gt;"",SUMPRODUCT((AF18:AF22=AF20)*(AA18:AA22=AA20)*(Y18:Y22&gt;Y20)),"")</f>
        <v/>
      </c>
      <c r="AJ20" s="321" t="str">
        <f>IF(U20&lt;&gt;"",SUMPRODUCT((AF18:AF22=AF20)*(AA18:AA22=AA20)*(Y18:Y22=Y20)*(AC18:AC22&gt;AC20)),"")</f>
        <v/>
      </c>
      <c r="AK20" s="321" t="str">
        <f>IF(U20&lt;&gt;"",SUMPRODUCT((AF18:AF22=AF20)*(AA18:AA22=AA20)*(Y18:Y22=Y20)*(AC18:AC22=AC20)*(AD18:AD22&gt;AD20)),"")</f>
        <v/>
      </c>
      <c r="AL20" s="321" t="str">
        <f>IF(U20&lt;&gt;"",SUMPRODUCT((AF18:AF22=AF20)*(AA18:AA22=AA20)*(Y18:Y22=Y20)*(AC18:AC22=AC20)*(AD18:AD22=AD20)*(AE18:AE22&gt;AE20)),"")</f>
        <v/>
      </c>
      <c r="AM20" s="321" t="str">
        <f>IF(U20&lt;&gt;"",IF(AM60&lt;&gt;"",IF(T57=3,AM60,AM60+T57),SUM(AG20:AL20)),"")</f>
        <v/>
      </c>
      <c r="AN20" s="321" t="str">
        <f>IF(U20&lt;&gt;"",INDEX(U18:U22,MATCH(3,AM18:AM22,0),0),"")</f>
        <v/>
      </c>
      <c r="AO20" s="321" t="str">
        <f>IF(Q19&lt;&gt;"",Q19,"")</f>
        <v>Denmark</v>
      </c>
      <c r="AP20" s="321">
        <f>SUMPRODUCT((CZ3:CZ42=AO20)*(DC3:DC42=AO21)*(DD3:DD42="W"))+SUMPRODUCT((CZ3:CZ42=AO20)*(DC3:DC42=AO22)*(DD3:DD42="W"))+SUMPRODUCT((CZ3:CZ42=AO20)*(DC3:DC42=AO19)*(DD3:DD42="W"))+SUMPRODUCT((CZ3:CZ42=AO21)*(DC3:DC42=AO20)*(DE3:DE42="W"))+SUMPRODUCT((CZ3:CZ42=AO22)*(DC3:DC42=AO20)*(DE3:DE42="W"))+SUMPRODUCT((CZ3:CZ42=AO19)*(DC3:DC42=AO20)*(DE3:DE42="W"))</f>
        <v>0</v>
      </c>
      <c r="AQ20" s="321">
        <f>SUMPRODUCT((CZ3:CZ42=AO20)*(DC3:DC42=AO21)*(DD3:DD42="D"))+SUMPRODUCT((CZ3:CZ42=AO20)*(DC3:DC42=AO22)*(DD3:DD42="D"))+SUMPRODUCT((CZ3:CZ42=AO20)*(DC3:DC42=AO19)*(DD3:DD42="D"))+SUMPRODUCT((CZ3:CZ42=AO21)*(DC3:DC42=AO20)*(DD3:DD42="D"))+SUMPRODUCT((CZ3:CZ42=AO22)*(DC3:DC42=AO20)*(DD3:DD42="D"))+SUMPRODUCT((CZ3:CZ42=AO19)*(DC3:DC42=AO20)*(DD3:DD42="D"))</f>
        <v>1</v>
      </c>
      <c r="AR20" s="321">
        <f>SUMPRODUCT((CZ3:CZ42=AO20)*(DC3:DC42=AO21)*(DD3:DD42="L"))+SUMPRODUCT((CZ3:CZ42=AO20)*(DC3:DC42=AO22)*(DD3:DD42="L"))+SUMPRODUCT((CZ3:CZ42=AO20)*(DC3:DC42=AO19)*(DD3:DD42="L"))+SUMPRODUCT((CZ3:CZ42=AO21)*(DC3:DC42=AO20)*(DE3:DE42="L"))+SUMPRODUCT((CZ3:CZ42=AO22)*(DC3:DC42=AO20)*(DE3:DE42="L"))+SUMPRODUCT((CZ3:CZ42=AO19)*(DC3:DC42=AO20)*(DE3:DE42="L"))</f>
        <v>0</v>
      </c>
      <c r="AS20" s="321">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21">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21">
        <f>AS20-AT20+1000</f>
        <v>1000</v>
      </c>
      <c r="AV20" s="321">
        <f t="shared" si="5441"/>
        <v>1</v>
      </c>
      <c r="AW20" s="321">
        <f>IF(AO20&lt;&gt;"",VLOOKUP(AO20,B4:H40,7,FALSE),"")</f>
        <v>1000</v>
      </c>
      <c r="AX20" s="321">
        <f>IF(AO20&lt;&gt;"",VLOOKUP(AO20,B4:H40,5,FALSE),"")</f>
        <v>2</v>
      </c>
      <c r="AY20" s="321">
        <f>IF(AO20&lt;&gt;"",VLOOKUP(AO20,B4:J40,9,FALSE),"")</f>
        <v>45</v>
      </c>
      <c r="AZ20" s="321">
        <f t="shared" si="5442"/>
        <v>1</v>
      </c>
      <c r="BA20" s="321">
        <f>IF(AO20&lt;&gt;"",RANK(AZ20,AZ18:AZ22),"")</f>
        <v>1</v>
      </c>
      <c r="BB20" s="321">
        <f>IF(AO20&lt;&gt;"",SUMPRODUCT((AZ18:AZ22=AZ20)*(AU18:AU22&gt;AU20)),"")</f>
        <v>0</v>
      </c>
      <c r="BC20" s="321">
        <f>IF(AO20&lt;&gt;"",SUMPRODUCT((AZ18:AZ22=AZ20)*(AU18:AU22=AU20)*(AS18:AS22&gt;AS20)),"")</f>
        <v>0</v>
      </c>
      <c r="BD20" s="321">
        <f>IF(AO20&lt;&gt;"",SUMPRODUCT((AZ18:AZ22=AZ20)*(AU18:AU22=AU20)*(AS18:AS22=AS20)*(AW18:AW22&gt;AW20)),"")</f>
        <v>0</v>
      </c>
      <c r="BE20" s="321">
        <f>IF(AO20&lt;&gt;"",SUMPRODUCT((AZ18:AZ22=AZ20)*(AU18:AU22=AU20)*(AS18:AS22=AS20)*(AW18:AW22=AW20)*(AX18:AX22&gt;AX20)),"")</f>
        <v>0</v>
      </c>
      <c r="BF20" s="321">
        <f>IF(AO20&lt;&gt;"",SUMPRODUCT((AZ18:AZ22=AZ20)*(AU18:AU22=AU20)*(AS18:AS22=AS20)*(AW18:AW22=AW20)*(AX18:AX22=AX20)*(AY18:AY22&gt;AY20)),"")</f>
        <v>0</v>
      </c>
      <c r="BG20" s="321">
        <f>IF(AO20&lt;&gt;"",IF(BG60&lt;&gt;"",IF(AN57=3,BG60,BG60+AN57),SUM(BA20:BF20)+1),"")</f>
        <v>2</v>
      </c>
      <c r="BH20" s="321" t="str">
        <f>IF(AO20&lt;&gt;"",INDEX(AO19:AO22,MATCH(3,BG19:BG22,0),0),"")</f>
        <v>Slovenia</v>
      </c>
      <c r="BI20" s="321" t="str">
        <f>IF(R18&lt;&gt;"",R18,"")</f>
        <v/>
      </c>
      <c r="BJ20" s="321">
        <f>SUMPRODUCT((CZ3:CZ42=BI20)*(DC3:DC42=BI21)*(DD3:DD42="W"))+SUMPRODUCT((CZ3:CZ42=BI20)*(DC3:DC42=BI22)*(DD3:DD42="W"))+SUMPRODUCT((CZ3:CZ42=BI20)*(DC3:DC42=BI23)*(DD3:DD42="W"))+SUMPRODUCT((CZ3:CZ42=BI21)*(DC3:DC42=BI20)*(DE3:DE42="W"))+SUMPRODUCT((CZ3:CZ42=BI22)*(DC3:DC42=BI20)*(DE3:DE42="W"))+SUMPRODUCT((CZ3:CZ42=BI23)*(DC3:DC42=BI20)*(DE3:DE42="W"))</f>
        <v>0</v>
      </c>
      <c r="BK20" s="321">
        <f>SUMPRODUCT((CZ3:CZ42=BI20)*(DC3:DC42=BI21)*(DD3:DD42="D"))+SUMPRODUCT((CZ3:CZ42=BI20)*(DC3:DC42=BI22)*(DD3:DD42="D"))+SUMPRODUCT((CZ3:CZ42=BI20)*(DC3:DC42=BI23)*(DD3:DD42="D"))+SUMPRODUCT((CZ3:CZ42=BI21)*(DC3:DC42=BI20)*(DD3:DD42="D"))+SUMPRODUCT((CZ3:CZ42=BI22)*(DC3:DC42=BI20)*(DD3:DD42="D"))+SUMPRODUCT((CZ3:CZ42=BI23)*(DC3:DC42=BI20)*(DD3:DD42="D"))</f>
        <v>0</v>
      </c>
      <c r="BL20" s="321">
        <f>SUMPRODUCT((CZ3:CZ42=BI20)*(DC3:DC42=BI21)*(DD3:DD42="L"))+SUMPRODUCT((CZ3:CZ42=BI20)*(DC3:DC42=BI22)*(DD3:DD42="L"))+SUMPRODUCT((CZ3:CZ42=BI20)*(DC3:DC42=BI23)*(DD3:DD42="L"))+SUMPRODUCT((CZ3:CZ42=BI21)*(DC3:DC42=BI20)*(DE3:DE42="L"))+SUMPRODUCT((CZ3:CZ42=BI22)*(DC3:DC42=BI20)*(DE3:DE42="L"))+SUMPRODUCT((CZ3:CZ42=BI23)*(DC3:DC42=BI20)*(DE3:DE42="L"))</f>
        <v>0</v>
      </c>
      <c r="BM20" s="321">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21">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21">
        <f>BM20-BN20+1000</f>
        <v>1000</v>
      </c>
      <c r="BP20" s="321" t="str">
        <f t="shared" ref="BP20:BP21" si="5946">IF(BI20&lt;&gt;"",BJ20*3+BK20*1,"")</f>
        <v/>
      </c>
      <c r="BQ20" s="321" t="str">
        <f>IF(BI20&lt;&gt;"",VLOOKUP(BI20,B4:H40,7,FALSE),"")</f>
        <v/>
      </c>
      <c r="BR20" s="321" t="str">
        <f>IF(BI20&lt;&gt;"",VLOOKUP(BI20,B4:H40,5,FALSE),"")</f>
        <v/>
      </c>
      <c r="BS20" s="321" t="str">
        <f>IF(BI20&lt;&gt;"",VLOOKUP(BI20,B4:J40,9,FALSE),"")</f>
        <v/>
      </c>
      <c r="BT20" s="321" t="str">
        <f t="shared" ref="BT20:BT21" si="5947">BP20</f>
        <v/>
      </c>
      <c r="BU20" s="321" t="str">
        <f>IF(BI20&lt;&gt;"",RANK(BT20,BT18:BT22),"")</f>
        <v/>
      </c>
      <c r="BV20" s="321" t="str">
        <f>IF(BI20&lt;&gt;"",SUMPRODUCT((BT18:BT22=BT20)*(BO18:BO22&gt;BO20)),"")</f>
        <v/>
      </c>
      <c r="BW20" s="321" t="str">
        <f>IF(BI20&lt;&gt;"",SUMPRODUCT((BT18:BT22=BT20)*(BO18:BO22=BO20)*(BM18:BM22&gt;BM20)),"")</f>
        <v/>
      </c>
      <c r="BX20" s="321" t="str">
        <f>IF(BI20&lt;&gt;"",SUMPRODUCT((BT18:BT22=BT20)*(BO18:BO22=BO20)*(BM18:BM22=BM20)*(BQ18:BQ22&gt;BQ20)),"")</f>
        <v/>
      </c>
      <c r="BY20" s="321" t="str">
        <f>IF(BI20&lt;&gt;"",SUMPRODUCT((BT18:BT22=BT20)*(BO18:BO22=BO20)*(BM18:BM22=BM20)*(BQ18:BQ22=BQ20)*(BR18:BR22&gt;BR20)),"")</f>
        <v/>
      </c>
      <c r="BZ20" s="321" t="str">
        <f>IF(BI20&lt;&gt;"",SUMPRODUCT((BT18:BT22=BT20)*(BO18:BO22=BO20)*(BM18:BM22=BM20)*(BQ18:BQ22=BQ20)*(BR18:BR22=BR20)*(BS18:BS22&gt;BS20)),"")</f>
        <v/>
      </c>
      <c r="CA20" s="321" t="str">
        <f>IF(BI20&lt;&gt;"",SUM(BU20:BZ20)+2,"")</f>
        <v/>
      </c>
      <c r="CB20" s="321" t="str">
        <f>IF(BI20&lt;&gt;"",INDEX(BI20:BI22,MATCH(3,CA20:CA22,0),0),"")</f>
        <v/>
      </c>
      <c r="CC20" s="321"/>
      <c r="CD20" s="321"/>
      <c r="CE20" s="321"/>
      <c r="CF20" s="321"/>
      <c r="CG20" s="321"/>
      <c r="CH20" s="321"/>
      <c r="CI20" s="321"/>
      <c r="CJ20" s="321"/>
      <c r="CK20" s="321"/>
      <c r="CL20" s="321"/>
      <c r="CM20" s="321"/>
      <c r="CN20" s="321"/>
      <c r="CO20" s="321"/>
      <c r="CP20" s="321"/>
      <c r="CQ20" s="321"/>
      <c r="CR20" s="321"/>
      <c r="CS20" s="321"/>
      <c r="CT20" s="321"/>
      <c r="CU20" s="321"/>
      <c r="CV20" s="321"/>
      <c r="CW20" s="321" t="str">
        <f>IF(CB20&lt;&gt;"",CB20,IF(BH20&lt;&gt;"",BH20,IF(AN20&lt;&gt;"",AN20,N20)))</f>
        <v>Slovenia</v>
      </c>
      <c r="CX20" s="321">
        <v>3</v>
      </c>
      <c r="CY20" s="321">
        <v>18</v>
      </c>
      <c r="CZ20" s="321" t="str">
        <f>Matches!G25</f>
        <v>Slovenia</v>
      </c>
      <c r="DA20" s="321">
        <f>IF(AND(Matches!H25&lt;&gt;"",Matches!I25&lt;&gt;""),Matches!H25,0)</f>
        <v>1</v>
      </c>
      <c r="DB20" s="321">
        <f>IF(AND(Matches!I25&lt;&gt;"",Matches!H25&lt;&gt;""),Matches!I25,0)</f>
        <v>1</v>
      </c>
      <c r="DC20" s="321" t="str">
        <f>Matches!J25</f>
        <v>Serbia</v>
      </c>
      <c r="DD20" s="321" t="str">
        <f>IF(AND(Matches!H25&lt;&gt;"",Matches!I25&lt;&gt;""),IF(DA20&gt;DB20,"W",IF(DA20=DB20,"D","L")),"")</f>
        <v>D</v>
      </c>
      <c r="DE20" s="321" t="str">
        <f t="shared" si="162"/>
        <v>D</v>
      </c>
      <c r="DF20" s="321"/>
      <c r="DG20" s="321"/>
      <c r="DH20" s="326" t="s">
        <v>15</v>
      </c>
      <c r="DI20" s="327" t="s">
        <v>4</v>
      </c>
      <c r="DJ20" s="327" t="s">
        <v>13</v>
      </c>
      <c r="DK20" s="327" t="s">
        <v>95</v>
      </c>
      <c r="DL20" s="326" t="s">
        <v>95</v>
      </c>
      <c r="DM20" s="326" t="s">
        <v>13</v>
      </c>
      <c r="DN20" s="326" t="s">
        <v>4</v>
      </c>
      <c r="DO20" s="326" t="s">
        <v>15</v>
      </c>
      <c r="DP20" s="327"/>
      <c r="DQ20" s="328">
        <f>IFERROR(MATCH(DQ12,DH20:DK20,0),0)</f>
        <v>3</v>
      </c>
      <c r="DR20" s="328">
        <f>IFERROR(MATCH(DR12,DH20:DK20,0),0)</f>
        <v>4</v>
      </c>
      <c r="DS20" s="328">
        <f>IFERROR(MATCH(DS12,DH20:DK20,0),0)</f>
        <v>0</v>
      </c>
      <c r="DT20" s="328">
        <f>IFERROR(MATCH(DT12,DH20:DK20,0),0)</f>
        <v>2</v>
      </c>
      <c r="DU20" s="328">
        <f t="shared" si="3541"/>
        <v>9</v>
      </c>
      <c r="DV20" s="327" t="s">
        <v>46</v>
      </c>
      <c r="DW20" s="327" t="str">
        <f>INDEX(DH3:DH8,MATCH(INDEX(DN13:DN27,MATCH(10,DU13:DU27,0),0),DV3:DV8,0),0)</f>
        <v>Netherlands</v>
      </c>
      <c r="DX20" s="327"/>
      <c r="DY20" s="321">
        <f ca="1">VLOOKUP(DZ20,HU18:HV22,2,FALSE)</f>
        <v>4</v>
      </c>
      <c r="DZ20" s="321" t="str">
        <f t="shared" si="5443"/>
        <v>Slovenia</v>
      </c>
      <c r="EA20" s="321">
        <f ca="1">SUMPRODUCT((HX3:HX42=DZ20)*(IB3:IB42="W"))+SUMPRODUCT((IA3:IA42=DZ20)*(IC3:IC42="W"))</f>
        <v>0</v>
      </c>
      <c r="EB20" s="321">
        <f ca="1">SUMPRODUCT((HX3:HX42=DZ20)*(IB3:IB42="D"))+SUMPRODUCT((IA3:IA42=DZ20)*(IC3:IC42="D"))</f>
        <v>0</v>
      </c>
      <c r="EC20" s="321">
        <f ca="1">SUMPRODUCT((HX3:HX42=DZ20)*(IB3:IB42="L"))+SUMPRODUCT((IA3:IA42=DZ20)*(IC3:IC42="L"))</f>
        <v>3</v>
      </c>
      <c r="ED20" s="321">
        <f ca="1">SUMIF(HX3:HX60,DZ20,HY3:HY60)+SUMIF(IA3:IA60,DZ20,HZ3:HZ60)</f>
        <v>0</v>
      </c>
      <c r="EE20" s="321">
        <f ca="1">SUMIF(IA3:IA60,DZ20,HY3:HY60)+SUMIF(HX3:HX60,DZ20,HZ3:HZ60)</f>
        <v>6</v>
      </c>
      <c r="EF20" s="321">
        <f t="shared" ca="1" si="5043"/>
        <v>994</v>
      </c>
      <c r="EG20" s="321">
        <f t="shared" ca="1" si="5044"/>
        <v>0</v>
      </c>
      <c r="EH20" s="321">
        <f t="shared" si="609"/>
        <v>39</v>
      </c>
      <c r="EI20" s="321">
        <f ca="1">IF(COUNTIF(EG18:EG22,4)&lt;&gt;4,RANK(EG20,EG18:EG22),EG60)</f>
        <v>4</v>
      </c>
      <c r="EJ20" s="321"/>
      <c r="EK20" s="321">
        <f ca="1">SUMPRODUCT((EI18:EI21=EI20)*(EH18:EH21&lt;EH20))+EI20</f>
        <v>4</v>
      </c>
      <c r="EL20" s="321" t="str">
        <f ca="1">INDEX(DZ18:DZ22,MATCH(3,EK18:EK22,0),0)</f>
        <v>Serbia</v>
      </c>
      <c r="EM20" s="321">
        <f ca="1">INDEX(EI18:EI22,MATCH(EL20,DZ18:DZ22,0),0)</f>
        <v>3</v>
      </c>
      <c r="EN20" s="321" t="str">
        <f ca="1">IF(AND(EN19&lt;&gt;"",EM20=1),EL20,"")</f>
        <v/>
      </c>
      <c r="EO20" s="321" t="str">
        <f ca="1">IF(AND(EO19&lt;&gt;"",EM21=2),EL21,"")</f>
        <v/>
      </c>
      <c r="EP20" s="321" t="str">
        <f ca="1">IF(AND(EP19&lt;&gt;"",EM22=3),EL22,"")</f>
        <v/>
      </c>
      <c r="EQ20" s="321"/>
      <c r="ER20" s="321"/>
      <c r="ES20" s="321" t="str">
        <f t="shared" ca="1" si="5444"/>
        <v/>
      </c>
      <c r="ET20" s="321">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21">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21">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21">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21">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21">
        <f ca="1">EW20-EX20+1000</f>
        <v>1000</v>
      </c>
      <c r="EZ20" s="321" t="str">
        <f t="shared" ca="1" si="5045"/>
        <v/>
      </c>
      <c r="FA20" s="321" t="str">
        <f ca="1">IF(ES20&lt;&gt;"",VLOOKUP(ES20,DZ4:EF40,7,FALSE),"")</f>
        <v/>
      </c>
      <c r="FB20" s="321" t="str">
        <f ca="1">IF(ES20&lt;&gt;"",VLOOKUP(ES20,DZ4:EF40,5,FALSE),"")</f>
        <v/>
      </c>
      <c r="FC20" s="321" t="str">
        <f ca="1">IF(ES20&lt;&gt;"",VLOOKUP(ES20,DZ4:EH40,9,FALSE),"")</f>
        <v/>
      </c>
      <c r="FD20" s="321" t="str">
        <f t="shared" ca="1" si="5046"/>
        <v/>
      </c>
      <c r="FE20" s="321" t="str">
        <f ca="1">IF(ES20&lt;&gt;"",RANK(FD20,FD18:FD22),"")</f>
        <v/>
      </c>
      <c r="FF20" s="321" t="str">
        <f ca="1">IF(ES20&lt;&gt;"",SUMPRODUCT((FD18:FD22=FD20)*(EY18:EY22&gt;EY20)),"")</f>
        <v/>
      </c>
      <c r="FG20" s="321" t="str">
        <f ca="1">IF(ES20&lt;&gt;"",SUMPRODUCT((FD18:FD22=FD20)*(EY18:EY22=EY20)*(EW18:EW22&gt;EW20)),"")</f>
        <v/>
      </c>
      <c r="FH20" s="321" t="str">
        <f ca="1">IF(ES20&lt;&gt;"",SUMPRODUCT((FD18:FD22=FD20)*(EY18:EY22=EY20)*(EW18:EW22=EW20)*(FA18:FA22&gt;FA20)),"")</f>
        <v/>
      </c>
      <c r="FI20" s="321" t="str">
        <f ca="1">IF(ES20&lt;&gt;"",SUMPRODUCT((FD18:FD22=FD20)*(EY18:EY22=EY20)*(EW18:EW22=EW20)*(FA18:FA22=FA20)*(FB18:FB22&gt;FB20)),"")</f>
        <v/>
      </c>
      <c r="FJ20" s="321" t="str">
        <f ca="1">IF(ES20&lt;&gt;"",SUMPRODUCT((FD18:FD22=FD20)*(EY18:EY22=EY20)*(EW18:EW22=EW20)*(FA18:FA22=FA20)*(FB18:FB22=FB20)*(FC18:FC22&gt;FC20)),"")</f>
        <v/>
      </c>
      <c r="FK20" s="321" t="str">
        <f ca="1">IF(ES20&lt;&gt;"",IF(FK60&lt;&gt;"",IF(ER57=3,FK60,FK60+ER57),SUM(FE20:FJ20)),"")</f>
        <v/>
      </c>
      <c r="FL20" s="321" t="str">
        <f ca="1">IF(ES20&lt;&gt;"",INDEX(ES18:ES22,MATCH(3,FK18:FK22,0),0),"")</f>
        <v/>
      </c>
      <c r="FM20" s="321" t="str">
        <f ca="1">IF(EO19&lt;&gt;"",EO19,"")</f>
        <v/>
      </c>
      <c r="FN20" s="321">
        <f ca="1">SUMPRODUCT((HX3:HX42=FM20)*(IA3:IA42=FM21)*(IB3:IB42="W"))+SUMPRODUCT((HX3:HX42=FM20)*(IA3:IA42=FM22)*(IB3:IB42="W"))+SUMPRODUCT((HX3:HX42=FM20)*(IA3:IA42=FM19)*(IB3:IB42="W"))+SUMPRODUCT((HX3:HX42=FM21)*(IA3:IA42=FM20)*(IC3:IC42="W"))+SUMPRODUCT((HX3:HX42=FM22)*(IA3:IA42=FM20)*(IC3:IC42="W"))+SUMPRODUCT((HX3:HX42=FM19)*(IA3:IA42=FM20)*(IC3:IC42="W"))</f>
        <v>0</v>
      </c>
      <c r="FO20" s="321">
        <f ca="1">SUMPRODUCT((HX3:HX42=FM20)*(IA3:IA42=FM21)*(IB3:IB42="D"))+SUMPRODUCT((HX3:HX42=FM20)*(IA3:IA42=FM22)*(IB3:IB42="D"))+SUMPRODUCT((HX3:HX42=FM20)*(IA3:IA42=FM19)*(IB3:IB42="D"))+SUMPRODUCT((HX3:HX42=FM21)*(IA3:IA42=FM20)*(IB3:IB42="D"))+SUMPRODUCT((HX3:HX42=FM22)*(IA3:IA42=FM20)*(IB3:IB42="D"))+SUMPRODUCT((HX3:HX42=FM19)*(IA3:IA42=FM20)*(IB3:IB42="D"))</f>
        <v>0</v>
      </c>
      <c r="FP20" s="321">
        <f ca="1">SUMPRODUCT((HX3:HX42=FM20)*(IA3:IA42=FM21)*(IB3:IB42="L"))+SUMPRODUCT((HX3:HX42=FM20)*(IA3:IA42=FM22)*(IB3:IB42="L"))+SUMPRODUCT((HX3:HX42=FM20)*(IA3:IA42=FM19)*(IB3:IB42="L"))+SUMPRODUCT((HX3:HX42=FM21)*(IA3:IA42=FM20)*(IC3:IC42="L"))+SUMPRODUCT((HX3:HX42=FM22)*(IA3:IA42=FM20)*(IC3:IC42="L"))+SUMPRODUCT((HX3:HX42=FM19)*(IA3:IA42=FM20)*(IC3:IC42="L"))</f>
        <v>0</v>
      </c>
      <c r="FQ20" s="321">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21">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21">
        <f ca="1">FQ20-FR20+1000</f>
        <v>1000</v>
      </c>
      <c r="FT20" s="321" t="str">
        <f t="shared" ca="1" si="5445"/>
        <v/>
      </c>
      <c r="FU20" s="321" t="str">
        <f ca="1">IF(FM20&lt;&gt;"",VLOOKUP(FM20,DZ4:EF40,7,FALSE),"")</f>
        <v/>
      </c>
      <c r="FV20" s="321" t="str">
        <f ca="1">IF(FM20&lt;&gt;"",VLOOKUP(FM20,DZ4:EF40,5,FALSE),"")</f>
        <v/>
      </c>
      <c r="FW20" s="321" t="str">
        <f ca="1">IF(FM20&lt;&gt;"",VLOOKUP(FM20,DZ4:EH40,9,FALSE),"")</f>
        <v/>
      </c>
      <c r="FX20" s="321" t="str">
        <f t="shared" ca="1" si="5446"/>
        <v/>
      </c>
      <c r="FY20" s="321" t="str">
        <f ca="1">IF(FM20&lt;&gt;"",RANK(FX20,FX18:FX22),"")</f>
        <v/>
      </c>
      <c r="FZ20" s="321" t="str">
        <f ca="1">IF(FM20&lt;&gt;"",SUMPRODUCT((FX18:FX22=FX20)*(FS18:FS22&gt;FS20)),"")</f>
        <v/>
      </c>
      <c r="GA20" s="321" t="str">
        <f ca="1">IF(FM20&lt;&gt;"",SUMPRODUCT((FX18:FX22=FX20)*(FS18:FS22=FS20)*(FQ18:FQ22&gt;FQ20)),"")</f>
        <v/>
      </c>
      <c r="GB20" s="321" t="str">
        <f ca="1">IF(FM20&lt;&gt;"",SUMPRODUCT((FX18:FX22=FX20)*(FS18:FS22=FS20)*(FQ18:FQ22=FQ20)*(FU18:FU22&gt;FU20)),"")</f>
        <v/>
      </c>
      <c r="GC20" s="321" t="str">
        <f ca="1">IF(FM20&lt;&gt;"",SUMPRODUCT((FX18:FX22=FX20)*(FS18:FS22=FS20)*(FQ18:FQ22=FQ20)*(FU18:FU22=FU20)*(FV18:FV22&gt;FV20)),"")</f>
        <v/>
      </c>
      <c r="GD20" s="321" t="str">
        <f ca="1">IF(FM20&lt;&gt;"",SUMPRODUCT((FX18:FX22=FX20)*(FS18:FS22=FS20)*(FQ18:FQ22=FQ20)*(FU18:FU22=FU20)*(FV18:FV22=FV20)*(FW18:FW22&gt;FW20)),"")</f>
        <v/>
      </c>
      <c r="GE20" s="321" t="str">
        <f ca="1">IF(FM20&lt;&gt;"",IF(GE60&lt;&gt;"",IF(FL57=3,GE60,GE60+FL57),SUM(FY20:GD20)+1),"")</f>
        <v/>
      </c>
      <c r="GF20" s="321" t="str">
        <f ca="1">IF(FM20&lt;&gt;"",INDEX(FM19:FM22,MATCH(3,GE19:GE22,0),0),"")</f>
        <v/>
      </c>
      <c r="GG20" s="321" t="str">
        <f ca="1">IF(EP18&lt;&gt;"",EP18,"")</f>
        <v/>
      </c>
      <c r="GH20" s="321">
        <f ca="1">SUMPRODUCT((HX3:HX42=GG20)*(IA3:IA42=GG21)*(IB3:IB42="W"))+SUMPRODUCT((HX3:HX42=GG20)*(IA3:IA42=GG22)*(IB3:IB42="W"))+SUMPRODUCT((HX3:HX42=GG20)*(IA3:IA42=GG23)*(IB3:IB42="W"))+SUMPRODUCT((HX3:HX42=GG21)*(IA3:IA42=GG20)*(IC3:IC42="W"))+SUMPRODUCT((HX3:HX42=GG22)*(IA3:IA42=GG20)*(IC3:IC42="W"))+SUMPRODUCT((HX3:HX42=GG23)*(IA3:IA42=GG20)*(IC3:IC42="W"))</f>
        <v>0</v>
      </c>
      <c r="GI20" s="321">
        <f ca="1">SUMPRODUCT((HX3:HX42=GG20)*(IA3:IA42=GG21)*(IB3:IB42="D"))+SUMPRODUCT((HX3:HX42=GG20)*(IA3:IA42=GG22)*(IB3:IB42="D"))+SUMPRODUCT((HX3:HX42=GG20)*(IA3:IA42=GG23)*(IB3:IB42="D"))+SUMPRODUCT((HX3:HX42=GG21)*(IA3:IA42=GG20)*(IB3:IB42="D"))+SUMPRODUCT((HX3:HX42=GG22)*(IA3:IA42=GG20)*(IB3:IB42="D"))+SUMPRODUCT((HX3:HX42=GG23)*(IA3:IA42=GG20)*(IB3:IB42="D"))</f>
        <v>0</v>
      </c>
      <c r="GJ20" s="321">
        <f ca="1">SUMPRODUCT((HX3:HX42=GG20)*(IA3:IA42=GG21)*(IB3:IB42="L"))+SUMPRODUCT((HX3:HX42=GG20)*(IA3:IA42=GG22)*(IB3:IB42="L"))+SUMPRODUCT((HX3:HX42=GG20)*(IA3:IA42=GG23)*(IB3:IB42="L"))+SUMPRODUCT((HX3:HX42=GG21)*(IA3:IA42=GG20)*(IC3:IC42="L"))+SUMPRODUCT((HX3:HX42=GG22)*(IA3:IA42=GG20)*(IC3:IC42="L"))+SUMPRODUCT((HX3:HX42=GG23)*(IA3:IA42=GG20)*(IC3:IC42="L"))</f>
        <v>0</v>
      </c>
      <c r="GK20" s="321">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21">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21">
        <f ca="1">GK20-GL20+1000</f>
        <v>1000</v>
      </c>
      <c r="GN20" s="321" t="str">
        <f t="shared" ref="GN20:GN21" ca="1" si="5948">IF(GG20&lt;&gt;"",GH20*3+GI20*1,"")</f>
        <v/>
      </c>
      <c r="GO20" s="321" t="str">
        <f ca="1">IF(GG20&lt;&gt;"",VLOOKUP(GG20,DZ4:EF40,7,FALSE),"")</f>
        <v/>
      </c>
      <c r="GP20" s="321" t="str">
        <f ca="1">IF(GG20&lt;&gt;"",VLOOKUP(GG20,DZ4:EF40,5,FALSE),"")</f>
        <v/>
      </c>
      <c r="GQ20" s="321" t="str">
        <f ca="1">IF(GG20&lt;&gt;"",VLOOKUP(GG20,DZ4:EH40,9,FALSE),"")</f>
        <v/>
      </c>
      <c r="GR20" s="321" t="str">
        <f t="shared" ref="GR20:GR21" ca="1" si="5949">GN20</f>
        <v/>
      </c>
      <c r="GS20" s="321" t="str">
        <f ca="1">IF(GG20&lt;&gt;"",RANK(GR20,GR18:GR22),"")</f>
        <v/>
      </c>
      <c r="GT20" s="321" t="str">
        <f ca="1">IF(GG20&lt;&gt;"",SUMPRODUCT((GR18:GR22=GR20)*(GM18:GM22&gt;GM20)),"")</f>
        <v/>
      </c>
      <c r="GU20" s="321" t="str">
        <f ca="1">IF(GG20&lt;&gt;"",SUMPRODUCT((GR18:GR22=GR20)*(GM18:GM22=GM20)*(GK18:GK22&gt;GK20)),"")</f>
        <v/>
      </c>
      <c r="GV20" s="321" t="str">
        <f ca="1">IF(GG20&lt;&gt;"",SUMPRODUCT((GR18:GR22=GR20)*(GM18:GM22=GM20)*(GK18:GK22=GK20)*(GO18:GO22&gt;GO20)),"")</f>
        <v/>
      </c>
      <c r="GW20" s="321" t="str">
        <f ca="1">IF(GG20&lt;&gt;"",SUMPRODUCT((GR18:GR22=GR20)*(GM18:GM22=GM20)*(GK18:GK22=GK20)*(GO18:GO22=GO20)*(GP18:GP22&gt;GP20)),"")</f>
        <v/>
      </c>
      <c r="GX20" s="321" t="str">
        <f ca="1">IF(GG20&lt;&gt;"",SUMPRODUCT((GR18:GR22=GR20)*(GM18:GM22=GM20)*(GK18:GK22=GK20)*(GO18:GO22=GO20)*(GP18:GP22=GP20)*(GQ18:GQ22&gt;GQ20)),"")</f>
        <v/>
      </c>
      <c r="GY20" s="321" t="str">
        <f ca="1">IF(GG20&lt;&gt;"",SUM(GS20:GX20)+2,"")</f>
        <v/>
      </c>
      <c r="GZ20" s="321" t="str">
        <f ca="1">IF(GG20&lt;&gt;"",INDEX(GG20:GG22,MATCH(3,GY20:GY22,0),0),"")</f>
        <v/>
      </c>
      <c r="HA20" s="321"/>
      <c r="HB20" s="321"/>
      <c r="HC20" s="321"/>
      <c r="HD20" s="321"/>
      <c r="HE20" s="321"/>
      <c r="HF20" s="321"/>
      <c r="HG20" s="321"/>
      <c r="HH20" s="321"/>
      <c r="HI20" s="321"/>
      <c r="HJ20" s="321"/>
      <c r="HK20" s="321"/>
      <c r="HL20" s="321"/>
      <c r="HM20" s="321"/>
      <c r="HN20" s="321"/>
      <c r="HO20" s="321"/>
      <c r="HP20" s="321"/>
      <c r="HQ20" s="321"/>
      <c r="HR20" s="321"/>
      <c r="HS20" s="321"/>
      <c r="HT20" s="321"/>
      <c r="HU20" s="321" t="str">
        <f ca="1">IF(GZ20&lt;&gt;"",GZ20,IF(GF20&lt;&gt;"",GF20,IF(FL20&lt;&gt;"",FL20,EL20)))</f>
        <v>Serbia</v>
      </c>
      <c r="HV20" s="321">
        <v>3</v>
      </c>
      <c r="HW20" s="321">
        <v>18</v>
      </c>
      <c r="HX20" s="321" t="str">
        <f t="shared" si="164"/>
        <v>Slovenia</v>
      </c>
      <c r="HY20" s="324">
        <f ca="1">IF(OFFSET('Player Game Board'!P27,0,HY1)&lt;&gt;"",OFFSET('Player Game Board'!P27,0,HY1),0)</f>
        <v>0</v>
      </c>
      <c r="HZ20" s="324">
        <f ca="1">IF(OFFSET('Player Game Board'!Q27,0,HY1)&lt;&gt;"",OFFSET('Player Game Board'!Q27,0,HY1),0)</f>
        <v>1</v>
      </c>
      <c r="IA20" s="321" t="str">
        <f t="shared" si="165"/>
        <v>Serbia</v>
      </c>
      <c r="IB20" s="321" t="str">
        <f ca="1">IF(AND(OFFSET('Player Game Board'!P27,0,HY1)&lt;&gt;"",OFFSET('Player Game Board'!Q27,0,HY1)&lt;&gt;""),IF(HY20&gt;HZ20,"W",IF(HY20=HZ20,"D","L")),"")</f>
        <v>L</v>
      </c>
      <c r="IC20" s="321" t="str">
        <f t="shared" ca="1" si="166"/>
        <v>W</v>
      </c>
      <c r="ID20" s="321"/>
      <c r="IE20" s="321"/>
      <c r="IF20" s="326" t="s">
        <v>15</v>
      </c>
      <c r="IG20" s="327" t="s">
        <v>4</v>
      </c>
      <c r="IH20" s="327" t="s">
        <v>13</v>
      </c>
      <c r="II20" s="327" t="s">
        <v>95</v>
      </c>
      <c r="IJ20" s="326" t="s">
        <v>95</v>
      </c>
      <c r="IK20" s="326" t="s">
        <v>13</v>
      </c>
      <c r="IL20" s="326" t="s">
        <v>4</v>
      </c>
      <c r="IM20" s="326" t="s">
        <v>15</v>
      </c>
      <c r="IN20" s="327"/>
      <c r="IO20" s="328">
        <f ca="1">IFERROR(MATCH(IO12,IF20:II20,0),0)</f>
        <v>0</v>
      </c>
      <c r="IP20" s="328">
        <f ca="1">IFERROR(MATCH(IP12,IF20:II20,0),0)</f>
        <v>4</v>
      </c>
      <c r="IQ20" s="328">
        <f ca="1">IFERROR(MATCH(IQ12,IF20:II20,0),0)</f>
        <v>1</v>
      </c>
      <c r="IR20" s="328">
        <f ca="1">IFERROR(MATCH(IR12,IF20:II20,0),0)</f>
        <v>2</v>
      </c>
      <c r="IS20" s="328">
        <f t="shared" ca="1" si="3544"/>
        <v>7</v>
      </c>
      <c r="IT20" s="327" t="s">
        <v>46</v>
      </c>
      <c r="IU20" s="327" t="str">
        <f ca="1">INDEX(IF3:IF8,MATCH(INDEX(IL13:IL27,MATCH(10,IS13:IS27,0),0),IT3:IT8,0),0)</f>
        <v>Croatia</v>
      </c>
      <c r="IV20" s="327">
        <f t="shared" ca="1" si="5047"/>
        <v>0</v>
      </c>
      <c r="IW20" s="321">
        <f ca="1">VLOOKUP(IX20,MS18:MT22,2,FALSE)</f>
        <v>3</v>
      </c>
      <c r="IX20" s="321" t="str">
        <f t="shared" si="5447"/>
        <v>Slovenia</v>
      </c>
      <c r="IY20" s="321">
        <f ca="1">SUMPRODUCT((MV3:MV42=IX20)*(MZ3:MZ42="W"))+SUMPRODUCT((MY3:MY42=IX20)*(NA3:NA42="W"))</f>
        <v>0</v>
      </c>
      <c r="IZ20" s="321">
        <f ca="1">SUMPRODUCT((MV3:MV42=IX20)*(MZ3:MZ42="D"))+SUMPRODUCT((MY3:MY42=IX20)*(NA3:NA42="D"))</f>
        <v>2</v>
      </c>
      <c r="JA20" s="321">
        <f ca="1">SUMPRODUCT((MV3:MV42=IX20)*(MZ3:MZ42="L"))+SUMPRODUCT((MY3:MY42=IX20)*(NA3:NA42="L"))</f>
        <v>1</v>
      </c>
      <c r="JB20" s="321">
        <f ca="1">SUMIF(MV3:MV60,IX20,MW3:MW60)+SUMIF(MY3:MY60,IX20,MX3:MX60)</f>
        <v>3</v>
      </c>
      <c r="JC20" s="321">
        <f ca="1">SUMIF(MY3:MY60,IX20,MW3:MW60)+SUMIF(MV3:MV60,IX20,MX3:MX60)</f>
        <v>5</v>
      </c>
      <c r="JD20" s="321">
        <f t="shared" ca="1" si="5048"/>
        <v>998</v>
      </c>
      <c r="JE20" s="321">
        <f t="shared" ca="1" si="5049"/>
        <v>2</v>
      </c>
      <c r="JF20" s="321">
        <f t="shared" si="618"/>
        <v>39</v>
      </c>
      <c r="JG20" s="321">
        <f ca="1">IF(COUNTIF(JE18:JE22,4)&lt;&gt;4,RANK(JE20,JE18:JE22),JE60)</f>
        <v>3</v>
      </c>
      <c r="JH20" s="321"/>
      <c r="JI20" s="321">
        <f ca="1">SUMPRODUCT((JG18:JG21=JG20)*(JF18:JF21&lt;JF20))+JG20</f>
        <v>3</v>
      </c>
      <c r="JJ20" s="321" t="str">
        <f ca="1">INDEX(IX18:IX22,MATCH(3,JI18:JI22,0),0)</f>
        <v>Slovenia</v>
      </c>
      <c r="JK20" s="321">
        <f ca="1">INDEX(JG18:JG22,MATCH(JJ20,IX18:IX22,0),0)</f>
        <v>3</v>
      </c>
      <c r="JL20" s="321" t="str">
        <f ca="1">IF(AND(JL19&lt;&gt;"",JK20=1),JJ20,"")</f>
        <v/>
      </c>
      <c r="JM20" s="321" t="str">
        <f ca="1">IF(AND(JM19&lt;&gt;"",JK21=2),JJ21,"")</f>
        <v/>
      </c>
      <c r="JN20" s="321" t="str">
        <f ca="1">IF(AND(JN19&lt;&gt;"",JK22=3),JJ22,"")</f>
        <v/>
      </c>
      <c r="JO20" s="321"/>
      <c r="JP20" s="321"/>
      <c r="JQ20" s="321" t="str">
        <f t="shared" ca="1" si="5448"/>
        <v/>
      </c>
      <c r="JR20" s="321">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21">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21">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21">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21">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21">
        <f ca="1">JU20-JV20+1000</f>
        <v>1000</v>
      </c>
      <c r="JX20" s="321" t="str">
        <f t="shared" ca="1" si="5050"/>
        <v/>
      </c>
      <c r="JY20" s="321" t="str">
        <f ca="1">IF(JQ20&lt;&gt;"",VLOOKUP(JQ20,IX4:JD40,7,FALSE),"")</f>
        <v/>
      </c>
      <c r="JZ20" s="321" t="str">
        <f ca="1">IF(JQ20&lt;&gt;"",VLOOKUP(JQ20,IX4:JD40,5,FALSE),"")</f>
        <v/>
      </c>
      <c r="KA20" s="321" t="str">
        <f ca="1">IF(JQ20&lt;&gt;"",VLOOKUP(JQ20,IX4:JF40,9,FALSE),"")</f>
        <v/>
      </c>
      <c r="KB20" s="321" t="str">
        <f t="shared" ca="1" si="5051"/>
        <v/>
      </c>
      <c r="KC20" s="321" t="str">
        <f ca="1">IF(JQ20&lt;&gt;"",RANK(KB20,KB18:KB22),"")</f>
        <v/>
      </c>
      <c r="KD20" s="321" t="str">
        <f ca="1">IF(JQ20&lt;&gt;"",SUMPRODUCT((KB18:KB22=KB20)*(JW18:JW22&gt;JW20)),"")</f>
        <v/>
      </c>
      <c r="KE20" s="321" t="str">
        <f ca="1">IF(JQ20&lt;&gt;"",SUMPRODUCT((KB18:KB22=KB20)*(JW18:JW22=JW20)*(JU18:JU22&gt;JU20)),"")</f>
        <v/>
      </c>
      <c r="KF20" s="321" t="str">
        <f ca="1">IF(JQ20&lt;&gt;"",SUMPRODUCT((KB18:KB22=KB20)*(JW18:JW22=JW20)*(JU18:JU22=JU20)*(JY18:JY22&gt;JY20)),"")</f>
        <v/>
      </c>
      <c r="KG20" s="321" t="str">
        <f ca="1">IF(JQ20&lt;&gt;"",SUMPRODUCT((KB18:KB22=KB20)*(JW18:JW22=JW20)*(JU18:JU22=JU20)*(JY18:JY22=JY20)*(JZ18:JZ22&gt;JZ20)),"")</f>
        <v/>
      </c>
      <c r="KH20" s="321" t="str">
        <f ca="1">IF(JQ20&lt;&gt;"",SUMPRODUCT((KB18:KB22=KB20)*(JW18:JW22=JW20)*(JU18:JU22=JU20)*(JY18:JY22=JY20)*(JZ18:JZ22=JZ20)*(KA18:KA22&gt;KA20)),"")</f>
        <v/>
      </c>
      <c r="KI20" s="321" t="str">
        <f ca="1">IF(JQ20&lt;&gt;"",IF(KI60&lt;&gt;"",IF(JP57=3,KI60,KI60+JP57),SUM(KC20:KH20)),"")</f>
        <v/>
      </c>
      <c r="KJ20" s="321" t="str">
        <f ca="1">IF(JQ20&lt;&gt;"",INDEX(JQ18:JQ22,MATCH(3,KI18:KI22,0),0),"")</f>
        <v/>
      </c>
      <c r="KK20" s="321" t="str">
        <f ca="1">IF(JM19&lt;&gt;"",JM19,"")</f>
        <v/>
      </c>
      <c r="KL20" s="321">
        <f ca="1">SUMPRODUCT((MV3:MV42=KK20)*(MY3:MY42=KK21)*(MZ3:MZ42="W"))+SUMPRODUCT((MV3:MV42=KK20)*(MY3:MY42=KK22)*(MZ3:MZ42="W"))+SUMPRODUCT((MV3:MV42=KK20)*(MY3:MY42=KK19)*(MZ3:MZ42="W"))+SUMPRODUCT((MV3:MV42=KK21)*(MY3:MY42=KK20)*(NA3:NA42="W"))+SUMPRODUCT((MV3:MV42=KK22)*(MY3:MY42=KK20)*(NA3:NA42="W"))+SUMPRODUCT((MV3:MV42=KK19)*(MY3:MY42=KK20)*(NA3:NA42="W"))</f>
        <v>0</v>
      </c>
      <c r="KM20" s="321">
        <f ca="1">SUMPRODUCT((MV3:MV42=KK20)*(MY3:MY42=KK21)*(MZ3:MZ42="D"))+SUMPRODUCT((MV3:MV42=KK20)*(MY3:MY42=KK22)*(MZ3:MZ42="D"))+SUMPRODUCT((MV3:MV42=KK20)*(MY3:MY42=KK19)*(MZ3:MZ42="D"))+SUMPRODUCT((MV3:MV42=KK21)*(MY3:MY42=KK20)*(MZ3:MZ42="D"))+SUMPRODUCT((MV3:MV42=KK22)*(MY3:MY42=KK20)*(MZ3:MZ42="D"))+SUMPRODUCT((MV3:MV42=KK19)*(MY3:MY42=KK20)*(MZ3:MZ42="D"))</f>
        <v>0</v>
      </c>
      <c r="KN20" s="321">
        <f ca="1">SUMPRODUCT((MV3:MV42=KK20)*(MY3:MY42=KK21)*(MZ3:MZ42="L"))+SUMPRODUCT((MV3:MV42=KK20)*(MY3:MY42=KK22)*(MZ3:MZ42="L"))+SUMPRODUCT((MV3:MV42=KK20)*(MY3:MY42=KK19)*(MZ3:MZ42="L"))+SUMPRODUCT((MV3:MV42=KK21)*(MY3:MY42=KK20)*(NA3:NA42="L"))+SUMPRODUCT((MV3:MV42=KK22)*(MY3:MY42=KK20)*(NA3:NA42="L"))+SUMPRODUCT((MV3:MV42=KK19)*(MY3:MY42=KK20)*(NA3:NA42="L"))</f>
        <v>0</v>
      </c>
      <c r="KO20" s="321">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21">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21">
        <f ca="1">KO20-KP20+1000</f>
        <v>1000</v>
      </c>
      <c r="KR20" s="321" t="str">
        <f t="shared" ca="1" si="5449"/>
        <v/>
      </c>
      <c r="KS20" s="321" t="str">
        <f ca="1">IF(KK20&lt;&gt;"",VLOOKUP(KK20,IX4:JD40,7,FALSE),"")</f>
        <v/>
      </c>
      <c r="KT20" s="321" t="str">
        <f ca="1">IF(KK20&lt;&gt;"",VLOOKUP(KK20,IX4:JD40,5,FALSE),"")</f>
        <v/>
      </c>
      <c r="KU20" s="321" t="str">
        <f ca="1">IF(KK20&lt;&gt;"",VLOOKUP(KK20,IX4:JF40,9,FALSE),"")</f>
        <v/>
      </c>
      <c r="KV20" s="321" t="str">
        <f t="shared" ca="1" si="5450"/>
        <v/>
      </c>
      <c r="KW20" s="321" t="str">
        <f ca="1">IF(KK20&lt;&gt;"",RANK(KV20,KV18:KV22),"")</f>
        <v/>
      </c>
      <c r="KX20" s="321" t="str">
        <f ca="1">IF(KK20&lt;&gt;"",SUMPRODUCT((KV18:KV22=KV20)*(KQ18:KQ22&gt;KQ20)),"")</f>
        <v/>
      </c>
      <c r="KY20" s="321" t="str">
        <f ca="1">IF(KK20&lt;&gt;"",SUMPRODUCT((KV18:KV22=KV20)*(KQ18:KQ22=KQ20)*(KO18:KO22&gt;KO20)),"")</f>
        <v/>
      </c>
      <c r="KZ20" s="321" t="str">
        <f ca="1">IF(KK20&lt;&gt;"",SUMPRODUCT((KV18:KV22=KV20)*(KQ18:KQ22=KQ20)*(KO18:KO22=KO20)*(KS18:KS22&gt;KS20)),"")</f>
        <v/>
      </c>
      <c r="LA20" s="321" t="str">
        <f ca="1">IF(KK20&lt;&gt;"",SUMPRODUCT((KV18:KV22=KV20)*(KQ18:KQ22=KQ20)*(KO18:KO22=KO20)*(KS18:KS22=KS20)*(KT18:KT22&gt;KT20)),"")</f>
        <v/>
      </c>
      <c r="LB20" s="321" t="str">
        <f ca="1">IF(KK20&lt;&gt;"",SUMPRODUCT((KV18:KV22=KV20)*(KQ18:KQ22=KQ20)*(KO18:KO22=KO20)*(KS18:KS22=KS20)*(KT18:KT22=KT20)*(KU18:KU22&gt;KU20)),"")</f>
        <v/>
      </c>
      <c r="LC20" s="321" t="str">
        <f ca="1">IF(KK20&lt;&gt;"",IF(LC60&lt;&gt;"",IF(KJ57=3,LC60,LC60+KJ57),SUM(KW20:LB20)+1),"")</f>
        <v/>
      </c>
      <c r="LD20" s="321" t="str">
        <f ca="1">IF(KK20&lt;&gt;"",INDEX(KK19:KK22,MATCH(3,LC19:LC22,0),0),"")</f>
        <v/>
      </c>
      <c r="LE20" s="321" t="str">
        <f ca="1">IF(JN18&lt;&gt;"",JN18,"")</f>
        <v/>
      </c>
      <c r="LF20" s="321">
        <f ca="1">SUMPRODUCT((MV3:MV42=LE20)*(MY3:MY42=LE21)*(MZ3:MZ42="W"))+SUMPRODUCT((MV3:MV42=LE20)*(MY3:MY42=LE22)*(MZ3:MZ42="W"))+SUMPRODUCT((MV3:MV42=LE20)*(MY3:MY42=LE23)*(MZ3:MZ42="W"))+SUMPRODUCT((MV3:MV42=LE21)*(MY3:MY42=LE20)*(NA3:NA42="W"))+SUMPRODUCT((MV3:MV42=LE22)*(MY3:MY42=LE20)*(NA3:NA42="W"))+SUMPRODUCT((MV3:MV42=LE23)*(MY3:MY42=LE20)*(NA3:NA42="W"))</f>
        <v>0</v>
      </c>
      <c r="LG20" s="321">
        <f ca="1">SUMPRODUCT((MV3:MV42=LE20)*(MY3:MY42=LE21)*(MZ3:MZ42="D"))+SUMPRODUCT((MV3:MV42=LE20)*(MY3:MY42=LE22)*(MZ3:MZ42="D"))+SUMPRODUCT((MV3:MV42=LE20)*(MY3:MY42=LE23)*(MZ3:MZ42="D"))+SUMPRODUCT((MV3:MV42=LE21)*(MY3:MY42=LE20)*(MZ3:MZ42="D"))+SUMPRODUCT((MV3:MV42=LE22)*(MY3:MY42=LE20)*(MZ3:MZ42="D"))+SUMPRODUCT((MV3:MV42=LE23)*(MY3:MY42=LE20)*(MZ3:MZ42="D"))</f>
        <v>0</v>
      </c>
      <c r="LH20" s="321">
        <f ca="1">SUMPRODUCT((MV3:MV42=LE20)*(MY3:MY42=LE21)*(MZ3:MZ42="L"))+SUMPRODUCT((MV3:MV42=LE20)*(MY3:MY42=LE22)*(MZ3:MZ42="L"))+SUMPRODUCT((MV3:MV42=LE20)*(MY3:MY42=LE23)*(MZ3:MZ42="L"))+SUMPRODUCT((MV3:MV42=LE21)*(MY3:MY42=LE20)*(NA3:NA42="L"))+SUMPRODUCT((MV3:MV42=LE22)*(MY3:MY42=LE20)*(NA3:NA42="L"))+SUMPRODUCT((MV3:MV42=LE23)*(MY3:MY42=LE20)*(NA3:NA42="L"))</f>
        <v>0</v>
      </c>
      <c r="LI20" s="321">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21">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21">
        <f ca="1">LI20-LJ20+1000</f>
        <v>1000</v>
      </c>
      <c r="LL20" s="321" t="str">
        <f t="shared" ref="LL20:LL21" ca="1" si="5950">IF(LE20&lt;&gt;"",LF20*3+LG20*1,"")</f>
        <v/>
      </c>
      <c r="LM20" s="321" t="str">
        <f ca="1">IF(LE20&lt;&gt;"",VLOOKUP(LE20,IX4:JD40,7,FALSE),"")</f>
        <v/>
      </c>
      <c r="LN20" s="321" t="str">
        <f ca="1">IF(LE20&lt;&gt;"",VLOOKUP(LE20,IX4:JD40,5,FALSE),"")</f>
        <v/>
      </c>
      <c r="LO20" s="321" t="str">
        <f ca="1">IF(LE20&lt;&gt;"",VLOOKUP(LE20,IX4:JF40,9,FALSE),"")</f>
        <v/>
      </c>
      <c r="LP20" s="321" t="str">
        <f t="shared" ref="LP20:LP21" ca="1" si="5951">LL20</f>
        <v/>
      </c>
      <c r="LQ20" s="321" t="str">
        <f ca="1">IF(LE20&lt;&gt;"",RANK(LP20,LP18:LP22),"")</f>
        <v/>
      </c>
      <c r="LR20" s="321" t="str">
        <f ca="1">IF(LE20&lt;&gt;"",SUMPRODUCT((LP18:LP22=LP20)*(LK18:LK22&gt;LK20)),"")</f>
        <v/>
      </c>
      <c r="LS20" s="321" t="str">
        <f ca="1">IF(LE20&lt;&gt;"",SUMPRODUCT((LP18:LP22=LP20)*(LK18:LK22=LK20)*(LI18:LI22&gt;LI20)),"")</f>
        <v/>
      </c>
      <c r="LT20" s="321" t="str">
        <f ca="1">IF(LE20&lt;&gt;"",SUMPRODUCT((LP18:LP22=LP20)*(LK18:LK22=LK20)*(LI18:LI22=LI20)*(LM18:LM22&gt;LM20)),"")</f>
        <v/>
      </c>
      <c r="LU20" s="321" t="str">
        <f ca="1">IF(LE20&lt;&gt;"",SUMPRODUCT((LP18:LP22=LP20)*(LK18:LK22=LK20)*(LI18:LI22=LI20)*(LM18:LM22=LM20)*(LN18:LN22&gt;LN20)),"")</f>
        <v/>
      </c>
      <c r="LV20" s="321" t="str">
        <f ca="1">IF(LE20&lt;&gt;"",SUMPRODUCT((LP18:LP22=LP20)*(LK18:LK22=LK20)*(LI18:LI22=LI20)*(LM18:LM22=LM20)*(LN18:LN22=LN20)*(LO18:LO22&gt;LO20)),"")</f>
        <v/>
      </c>
      <c r="LW20" s="321" t="str">
        <f ca="1">IF(LE20&lt;&gt;"",SUM(LQ20:LV20)+2,"")</f>
        <v/>
      </c>
      <c r="LX20" s="321" t="str">
        <f ca="1">IF(LE20&lt;&gt;"",INDEX(LE20:LE22,MATCH(3,LW20:LW22,0),0),"")</f>
        <v/>
      </c>
      <c r="LY20" s="321"/>
      <c r="LZ20" s="321"/>
      <c r="MA20" s="321"/>
      <c r="MB20" s="321"/>
      <c r="MC20" s="321"/>
      <c r="MD20" s="321"/>
      <c r="ME20" s="321"/>
      <c r="MF20" s="321"/>
      <c r="MG20" s="321"/>
      <c r="MH20" s="321"/>
      <c r="MI20" s="321"/>
      <c r="MJ20" s="321"/>
      <c r="MK20" s="321"/>
      <c r="ML20" s="321"/>
      <c r="MM20" s="321"/>
      <c r="MN20" s="321"/>
      <c r="MO20" s="321"/>
      <c r="MP20" s="321"/>
      <c r="MQ20" s="321"/>
      <c r="MR20" s="321"/>
      <c r="MS20" s="321" t="str">
        <f ca="1">IF(LX20&lt;&gt;"",LX20,IF(LD20&lt;&gt;"",LD20,IF(KJ20&lt;&gt;"",KJ20,JJ20)))</f>
        <v>Slovenia</v>
      </c>
      <c r="MT20" s="321">
        <v>3</v>
      </c>
      <c r="MU20" s="321">
        <v>18</v>
      </c>
      <c r="MV20" s="321" t="str">
        <f t="shared" si="170"/>
        <v>Slovenia</v>
      </c>
      <c r="MW20" s="324">
        <f ca="1">IF(OFFSET('Player Game Board'!P27,0,MW1)&lt;&gt;"",OFFSET('Player Game Board'!P27,0,MW1),0)</f>
        <v>2</v>
      </c>
      <c r="MX20" s="324">
        <f ca="1">IF(OFFSET('Player Game Board'!Q27,0,MW1)&lt;&gt;"",OFFSET('Player Game Board'!Q27,0,MW1),0)</f>
        <v>2</v>
      </c>
      <c r="MY20" s="321" t="str">
        <f t="shared" si="171"/>
        <v>Serbia</v>
      </c>
      <c r="MZ20" s="321" t="str">
        <f ca="1">IF(AND(OFFSET('Player Game Board'!P27,0,MW1)&lt;&gt;"",OFFSET('Player Game Board'!Q27,0,MW1)&lt;&gt;""),IF(MW20&gt;MX20,"W",IF(MW20=MX20,"D","L")),"")</f>
        <v>D</v>
      </c>
      <c r="NA20" s="321" t="str">
        <f t="shared" ca="1" si="172"/>
        <v>D</v>
      </c>
      <c r="NB20" s="321"/>
      <c r="NC20" s="321"/>
      <c r="ND20" s="326" t="s">
        <v>15</v>
      </c>
      <c r="NE20" s="327" t="s">
        <v>4</v>
      </c>
      <c r="NF20" s="327" t="s">
        <v>13</v>
      </c>
      <c r="NG20" s="327" t="s">
        <v>95</v>
      </c>
      <c r="NH20" s="326" t="s">
        <v>95</v>
      </c>
      <c r="NI20" s="326" t="s">
        <v>13</v>
      </c>
      <c r="NJ20" s="326" t="s">
        <v>4</v>
      </c>
      <c r="NK20" s="326" t="s">
        <v>15</v>
      </c>
      <c r="NL20" s="327"/>
      <c r="NM20" s="328">
        <f ca="1">IFERROR(MATCH(NM12,ND20:NG20,0),0)</f>
        <v>0</v>
      </c>
      <c r="NN20" s="328">
        <f ca="1">IFERROR(MATCH(NN12,ND20:NG20,0),0)</f>
        <v>0</v>
      </c>
      <c r="NO20" s="328">
        <f ca="1">IFERROR(MATCH(NO12,ND20:NG20,0),0)</f>
        <v>1</v>
      </c>
      <c r="NP20" s="328">
        <f ca="1">IFERROR(MATCH(NP12,ND20:NG20,0),0)</f>
        <v>3</v>
      </c>
      <c r="NQ20" s="328">
        <f t="shared" ca="1" si="3547"/>
        <v>4</v>
      </c>
      <c r="NR20" s="327" t="s">
        <v>46</v>
      </c>
      <c r="NS20" s="327" t="str">
        <f ca="1">INDEX(ND3:ND8,MATCH(INDEX(NJ13:NJ27,MATCH(10,NQ13:NQ27,0),0),NR3:NR8,0),0)</f>
        <v>Hungary</v>
      </c>
      <c r="NT20" s="327">
        <f t="shared" ca="1" si="5052"/>
        <v>0</v>
      </c>
      <c r="NU20" s="321">
        <f t="shared" ref="NU20" ca="1" si="5952">VLOOKUP(NV20,RQ18:RR22,2,FALSE)</f>
        <v>3</v>
      </c>
      <c r="NV20" s="321" t="str">
        <f t="shared" si="5054"/>
        <v>Slovenia</v>
      </c>
      <c r="NW20" s="321">
        <f t="shared" ref="NW20" ca="1" si="5953">SUMPRODUCT((RT3:RT42=NV20)*(RX3:RX42="W"))+SUMPRODUCT((RW3:RW42=NV20)*(RY3:RY42="W"))</f>
        <v>1</v>
      </c>
      <c r="NX20" s="321">
        <f t="shared" ref="NX20" ca="1" si="5954">SUMPRODUCT((RT3:RT42=NV20)*(RX3:RX42="D"))+SUMPRODUCT((RW3:RW42=NV20)*(RY3:RY42="D"))</f>
        <v>0</v>
      </c>
      <c r="NY20" s="321">
        <f t="shared" ref="NY20" ca="1" si="5955">SUMPRODUCT((RT3:RT42=NV20)*(RX3:RX42="L"))+SUMPRODUCT((RW3:RW42=NV20)*(RY3:RY42="L"))</f>
        <v>2</v>
      </c>
      <c r="NZ20" s="321">
        <f t="shared" ref="NZ20" ca="1" si="5956">SUMIF(RT3:RT60,NV20,RU3:RU60)+SUMIF(RW3:RW60,NV20,RV3:RV60)</f>
        <v>3</v>
      </c>
      <c r="OA20" s="321">
        <f t="shared" ref="OA20" ca="1" si="5957">SUMIF(RW3:RW60,NV20,RU3:RU60)+SUMIF(RT3:RT60,NV20,RV3:RV60)</f>
        <v>4</v>
      </c>
      <c r="OB20" s="321">
        <f t="shared" ca="1" si="5060"/>
        <v>999</v>
      </c>
      <c r="OC20" s="321">
        <f t="shared" ca="1" si="5061"/>
        <v>3</v>
      </c>
      <c r="OD20" s="321">
        <f t="shared" si="630"/>
        <v>39</v>
      </c>
      <c r="OE20" s="321">
        <f t="shared" ref="OE20" ca="1" si="5958">IF(COUNTIF(OC18:OC22,4)&lt;&gt;4,RANK(OC20,OC18:OC22),OC60)</f>
        <v>3</v>
      </c>
      <c r="OF20" s="321"/>
      <c r="OG20" s="321">
        <f t="shared" ref="OG20" ca="1" si="5959">SUMPRODUCT((OE18:OE21=OE20)*(OD18:OD21&lt;OD20))+OE20</f>
        <v>3</v>
      </c>
      <c r="OH20" s="321" t="str">
        <f t="shared" ref="OH20" ca="1" si="5960">INDEX(NV18:NV22,MATCH(3,OG18:OG22,0),0)</f>
        <v>Slovenia</v>
      </c>
      <c r="OI20" s="321">
        <f t="shared" ref="OI20" ca="1" si="5961">INDEX(OE18:OE22,MATCH(OH20,NV18:NV22,0),0)</f>
        <v>3</v>
      </c>
      <c r="OJ20" s="321" t="str">
        <f t="shared" ref="OJ20:OJ21" ca="1" si="5962">IF(AND(OJ19&lt;&gt;"",OI20=1),OH20,"")</f>
        <v/>
      </c>
      <c r="OK20" s="321" t="str">
        <f t="shared" ref="OK20:OK21" ca="1" si="5963">IF(AND(OK19&lt;&gt;"",OI21=2),OH21,"")</f>
        <v/>
      </c>
      <c r="OL20" s="321" t="str">
        <f t="shared" ref="OL20" ca="1" si="5964">IF(AND(OL19&lt;&gt;"",OI22=3),OH22,"")</f>
        <v/>
      </c>
      <c r="OM20" s="321"/>
      <c r="ON20" s="321"/>
      <c r="OO20" s="321" t="str">
        <f t="shared" ca="1" si="5070"/>
        <v/>
      </c>
      <c r="OP20" s="321">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21">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21">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21">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21">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21">
        <f t="shared" ca="1" si="5076"/>
        <v>1000</v>
      </c>
      <c r="OV20" s="321" t="str">
        <f t="shared" ca="1" si="5077"/>
        <v/>
      </c>
      <c r="OW20" s="321" t="str">
        <f t="shared" ref="OW20" ca="1" si="5970">IF(OO20&lt;&gt;"",VLOOKUP(OO20,NV4:OB40,7,FALSE),"")</f>
        <v/>
      </c>
      <c r="OX20" s="321" t="str">
        <f t="shared" ref="OX20" ca="1" si="5971">IF(OO20&lt;&gt;"",VLOOKUP(OO20,NV4:OB40,5,FALSE),"")</f>
        <v/>
      </c>
      <c r="OY20" s="321" t="str">
        <f t="shared" ref="OY20" ca="1" si="5972">IF(OO20&lt;&gt;"",VLOOKUP(OO20,NV4:OD40,9,FALSE),"")</f>
        <v/>
      </c>
      <c r="OZ20" s="321" t="str">
        <f t="shared" ca="1" si="5081"/>
        <v/>
      </c>
      <c r="PA20" s="321" t="str">
        <f t="shared" ref="PA20" ca="1" si="5973">IF(OO20&lt;&gt;"",RANK(OZ20,OZ18:OZ22),"")</f>
        <v/>
      </c>
      <c r="PB20" s="321" t="str">
        <f t="shared" ref="PB20" ca="1" si="5974">IF(OO20&lt;&gt;"",SUMPRODUCT((OZ18:OZ22=OZ20)*(OU18:OU22&gt;OU20)),"")</f>
        <v/>
      </c>
      <c r="PC20" s="321" t="str">
        <f t="shared" ref="PC20" ca="1" si="5975">IF(OO20&lt;&gt;"",SUMPRODUCT((OZ18:OZ22=OZ20)*(OU18:OU22=OU20)*(OS18:OS22&gt;OS20)),"")</f>
        <v/>
      </c>
      <c r="PD20" s="321" t="str">
        <f t="shared" ref="PD20" ca="1" si="5976">IF(OO20&lt;&gt;"",SUMPRODUCT((OZ18:OZ22=OZ20)*(OU18:OU22=OU20)*(OS18:OS22=OS20)*(OW18:OW22&gt;OW20)),"")</f>
        <v/>
      </c>
      <c r="PE20" s="321" t="str">
        <f t="shared" ref="PE20" ca="1" si="5977">IF(OO20&lt;&gt;"",SUMPRODUCT((OZ18:OZ22=OZ20)*(OU18:OU22=OU20)*(OS18:OS22=OS20)*(OW18:OW22=OW20)*(OX18:OX22&gt;OX20)),"")</f>
        <v/>
      </c>
      <c r="PF20" s="321" t="str">
        <f t="shared" ref="PF20" ca="1" si="5978">IF(OO20&lt;&gt;"",SUMPRODUCT((OZ18:OZ22=OZ20)*(OU18:OU22=OU20)*(OS18:OS22=OS20)*(OW18:OW22=OW20)*(OX18:OX22=OX20)*(OY18:OY22&gt;OY20)),"")</f>
        <v/>
      </c>
      <c r="PG20" s="321" t="str">
        <f ca="1">IF(OO20&lt;&gt;"",IF(PG60&lt;&gt;"",IF(ON57=3,PG60,PG60+ON57),SUM(PA20:PF20)),"")</f>
        <v/>
      </c>
      <c r="PH20" s="321" t="str">
        <f t="shared" ref="PH20" ca="1" si="5979">IF(OO20&lt;&gt;"",INDEX(OO18:OO22,MATCH(3,PG18:PG22,0),0),"")</f>
        <v/>
      </c>
      <c r="PI20" s="321" t="str">
        <f t="shared" ca="1" si="5480"/>
        <v/>
      </c>
      <c r="PJ20" s="321">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21">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21">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21">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21">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21">
        <f t="shared" ca="1" si="5486"/>
        <v>1000</v>
      </c>
      <c r="PP20" s="321" t="str">
        <f t="shared" ca="1" si="5487"/>
        <v/>
      </c>
      <c r="PQ20" s="321" t="str">
        <f t="shared" ref="PQ20" ca="1" si="5985">IF(PI20&lt;&gt;"",VLOOKUP(PI20,NV4:OB40,7,FALSE),"")</f>
        <v/>
      </c>
      <c r="PR20" s="321" t="str">
        <f t="shared" ref="PR20" ca="1" si="5986">IF(PI20&lt;&gt;"",VLOOKUP(PI20,NV4:OB40,5,FALSE),"")</f>
        <v/>
      </c>
      <c r="PS20" s="321" t="str">
        <f t="shared" ref="PS20" ca="1" si="5987">IF(PI20&lt;&gt;"",VLOOKUP(PI20,NV4:OD40,9,FALSE),"")</f>
        <v/>
      </c>
      <c r="PT20" s="321" t="str">
        <f t="shared" ca="1" si="5491"/>
        <v/>
      </c>
      <c r="PU20" s="321" t="str">
        <f t="shared" ref="PU20" ca="1" si="5988">IF(PI20&lt;&gt;"",RANK(PT20,PT18:PT22),"")</f>
        <v/>
      </c>
      <c r="PV20" s="321" t="str">
        <f t="shared" ref="PV20" ca="1" si="5989">IF(PI20&lt;&gt;"",SUMPRODUCT((PT18:PT22=PT20)*(PO18:PO22&gt;PO20)),"")</f>
        <v/>
      </c>
      <c r="PW20" s="321" t="str">
        <f t="shared" ref="PW20" ca="1" si="5990">IF(PI20&lt;&gt;"",SUMPRODUCT((PT18:PT22=PT20)*(PO18:PO22=PO20)*(PM18:PM22&gt;PM20)),"")</f>
        <v/>
      </c>
      <c r="PX20" s="321" t="str">
        <f t="shared" ref="PX20" ca="1" si="5991">IF(PI20&lt;&gt;"",SUMPRODUCT((PT18:PT22=PT20)*(PO18:PO22=PO20)*(PM18:PM22=PM20)*(PQ18:PQ22&gt;PQ20)),"")</f>
        <v/>
      </c>
      <c r="PY20" s="321" t="str">
        <f t="shared" ref="PY20" ca="1" si="5992">IF(PI20&lt;&gt;"",SUMPRODUCT((PT18:PT22=PT20)*(PO18:PO22=PO20)*(PM18:PM22=PM20)*(PQ18:PQ22=PQ20)*(PR18:PR22&gt;PR20)),"")</f>
        <v/>
      </c>
      <c r="PZ20" s="321" t="str">
        <f t="shared" ref="PZ20" ca="1" si="5993">IF(PI20&lt;&gt;"",SUMPRODUCT((PT18:PT22=PT20)*(PO18:PO22=PO20)*(PM18:PM22=PM20)*(PQ18:PQ22=PQ20)*(PR18:PR22=PR20)*(PS18:PS22&gt;PS20)),"")</f>
        <v/>
      </c>
      <c r="QA20" s="321" t="str">
        <f ca="1">IF(PI20&lt;&gt;"",IF(QA60&lt;&gt;"",IF(PH57=3,QA60,QA60+PH57),SUM(PU20:PZ20)+1),"")</f>
        <v/>
      </c>
      <c r="QB20" s="321" t="str">
        <f t="shared" ref="QB20" ca="1" si="5994">IF(PI20&lt;&gt;"",INDEX(PI19:PI22,MATCH(3,QA19:QA22,0),0),"")</f>
        <v/>
      </c>
      <c r="QC20" s="321" t="str">
        <f t="shared" ref="QC20:QC21" ca="1" si="5995">IF(OL18&lt;&gt;"",OL18,"")</f>
        <v/>
      </c>
      <c r="QD20" s="321">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21">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21">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21">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21">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21">
        <f t="shared" ref="QI20:QI21" ca="1" si="6001">QG20-QH20+1000</f>
        <v>1000</v>
      </c>
      <c r="QJ20" s="321" t="str">
        <f t="shared" ref="QJ20:QJ21" ca="1" si="6002">IF(QC20&lt;&gt;"",QD20*3+QE20*1,"")</f>
        <v/>
      </c>
      <c r="QK20" s="321" t="str">
        <f t="shared" ref="QK20" ca="1" si="6003">IF(QC20&lt;&gt;"",VLOOKUP(QC20,NV4:OB40,7,FALSE),"")</f>
        <v/>
      </c>
      <c r="QL20" s="321" t="str">
        <f t="shared" ref="QL20" ca="1" si="6004">IF(QC20&lt;&gt;"",VLOOKUP(QC20,NV4:OB40,5,FALSE),"")</f>
        <v/>
      </c>
      <c r="QM20" s="321" t="str">
        <f t="shared" ref="QM20" ca="1" si="6005">IF(QC20&lt;&gt;"",VLOOKUP(QC20,NV4:OD40,9,FALSE),"")</f>
        <v/>
      </c>
      <c r="QN20" s="321" t="str">
        <f t="shared" ref="QN20:QN21" ca="1" si="6006">QJ20</f>
        <v/>
      </c>
      <c r="QO20" s="321" t="str">
        <f t="shared" ref="QO20" ca="1" si="6007">IF(QC20&lt;&gt;"",RANK(QN20,QN18:QN22),"")</f>
        <v/>
      </c>
      <c r="QP20" s="321" t="str">
        <f t="shared" ref="QP20" ca="1" si="6008">IF(QC20&lt;&gt;"",SUMPRODUCT((QN18:QN22=QN20)*(QI18:QI22&gt;QI20)),"")</f>
        <v/>
      </c>
      <c r="QQ20" s="321" t="str">
        <f t="shared" ref="QQ20" ca="1" si="6009">IF(QC20&lt;&gt;"",SUMPRODUCT((QN18:QN22=QN20)*(QI18:QI22=QI20)*(QG18:QG22&gt;QG20)),"")</f>
        <v/>
      </c>
      <c r="QR20" s="321" t="str">
        <f t="shared" ref="QR20" ca="1" si="6010">IF(QC20&lt;&gt;"",SUMPRODUCT((QN18:QN22=QN20)*(QI18:QI22=QI20)*(QG18:QG22=QG20)*(QK18:QK22&gt;QK20)),"")</f>
        <v/>
      </c>
      <c r="QS20" s="321" t="str">
        <f t="shared" ref="QS20" ca="1" si="6011">IF(QC20&lt;&gt;"",SUMPRODUCT((QN18:QN22=QN20)*(QI18:QI22=QI20)*(QG18:QG22=QG20)*(QK18:QK22=QK20)*(QL18:QL22&gt;QL20)),"")</f>
        <v/>
      </c>
      <c r="QT20" s="321" t="str">
        <f t="shared" ref="QT20" ca="1" si="6012">IF(QC20&lt;&gt;"",SUMPRODUCT((QN18:QN22=QN20)*(QI18:QI22=QI20)*(QG18:QG22=QG20)*(QK18:QK22=QK20)*(QL18:QL22=QL20)*(QM18:QM22&gt;QM20)),"")</f>
        <v/>
      </c>
      <c r="QU20" s="321" t="str">
        <f t="shared" ref="QU20:QU21" ca="1" si="6013">IF(QC20&lt;&gt;"",SUM(QO20:QT20)+2,"")</f>
        <v/>
      </c>
      <c r="QV20" s="321" t="str">
        <f t="shared" ref="QV20" ca="1" si="6014">IF(QC20&lt;&gt;"",INDEX(QC20:QC22,MATCH(3,QU20:QU22,0),0),"")</f>
        <v/>
      </c>
      <c r="QW20" s="321"/>
      <c r="QX20" s="321"/>
      <c r="QY20" s="321"/>
      <c r="QZ20" s="321"/>
      <c r="RA20" s="321"/>
      <c r="RB20" s="321"/>
      <c r="RC20" s="321"/>
      <c r="RD20" s="321"/>
      <c r="RE20" s="321"/>
      <c r="RF20" s="321"/>
      <c r="RG20" s="321"/>
      <c r="RH20" s="321"/>
      <c r="RI20" s="321"/>
      <c r="RJ20" s="321"/>
      <c r="RK20" s="321"/>
      <c r="RL20" s="321"/>
      <c r="RM20" s="321"/>
      <c r="RN20" s="321"/>
      <c r="RO20" s="321"/>
      <c r="RP20" s="321"/>
      <c r="RQ20" s="321" t="str">
        <f t="shared" ref="RQ20" ca="1" si="6015">IF(QV20&lt;&gt;"",QV20,IF(QB20&lt;&gt;"",QB20,IF(PH20&lt;&gt;"",PH20,OH20)))</f>
        <v>Slovenia</v>
      </c>
      <c r="RR20" s="321">
        <v>3</v>
      </c>
      <c r="RS20" s="321">
        <v>18</v>
      </c>
      <c r="RT20" s="321" t="str">
        <f t="shared" si="18"/>
        <v>Slovenia</v>
      </c>
      <c r="RU20" s="324">
        <f ca="1">IF(OFFSET('Player Game Board'!P27,0,RU1)&lt;&gt;"",OFFSET('Player Game Board'!P27,0,RU1),0)</f>
        <v>1</v>
      </c>
      <c r="RV20" s="324">
        <f ca="1">IF(OFFSET('Player Game Board'!Q27,0,RU1)&lt;&gt;"",OFFSET('Player Game Board'!Q27,0,RU1),0)</f>
        <v>0</v>
      </c>
      <c r="RW20" s="321" t="str">
        <f t="shared" si="19"/>
        <v>Serbia</v>
      </c>
      <c r="RX20" s="321" t="str">
        <f ca="1">IF(AND(OFFSET('Player Game Board'!P27,0,RU1)&lt;&gt;"",OFFSET('Player Game Board'!Q27,0,RU1)&lt;&gt;""),IF(RU20&gt;RV20,"W",IF(RU20=RV20,"D","L")),"")</f>
        <v>W</v>
      </c>
      <c r="RY20" s="321" t="str">
        <f t="shared" ca="1" si="5500"/>
        <v>L</v>
      </c>
      <c r="RZ20" s="321"/>
      <c r="SA20" s="321"/>
      <c r="SB20" s="326" t="s">
        <v>15</v>
      </c>
      <c r="SC20" s="327" t="s">
        <v>4</v>
      </c>
      <c r="SD20" s="327" t="s">
        <v>13</v>
      </c>
      <c r="SE20" s="327" t="s">
        <v>95</v>
      </c>
      <c r="SF20" s="326" t="s">
        <v>95</v>
      </c>
      <c r="SG20" s="326" t="s">
        <v>13</v>
      </c>
      <c r="SH20" s="326" t="s">
        <v>4</v>
      </c>
      <c r="SI20" s="326" t="s">
        <v>15</v>
      </c>
      <c r="SJ20" s="327"/>
      <c r="SK20" s="328">
        <f t="shared" ref="SK20" ca="1" si="6016">IFERROR(MATCH(SK12,SB20:SE20,0),0)</f>
        <v>0</v>
      </c>
      <c r="SL20" s="328">
        <f t="shared" ref="SL20" ca="1" si="6017">IFERROR(MATCH(SL12,SB20:SE20,0),0)</f>
        <v>3</v>
      </c>
      <c r="SM20" s="328">
        <f t="shared" ref="SM20" ca="1" si="6018">IFERROR(MATCH(SM12,SB20:SE20,0),0)</f>
        <v>2</v>
      </c>
      <c r="SN20" s="328">
        <f t="shared" ref="SN20" ca="1" si="6019">IFERROR(MATCH(SN12,SB20:SE20,0),0)</f>
        <v>0</v>
      </c>
      <c r="SO20" s="328">
        <f t="shared" ca="1" si="3616"/>
        <v>5</v>
      </c>
      <c r="SP20" s="327" t="s">
        <v>46</v>
      </c>
      <c r="SQ20" s="327" t="str">
        <f t="shared" ref="SQ20" ca="1" si="6020">INDEX(SB3:SB8,MATCH(INDEX(SH13:SH27,MATCH(10,SO13:SO27,0),0),SP3:SP8,0),0)</f>
        <v>Croatia</v>
      </c>
      <c r="SR20" s="327">
        <f t="shared" ca="1" si="5095"/>
        <v>0</v>
      </c>
      <c r="SS20" s="321">
        <f t="shared" ref="SS20" ca="1" si="6021">VLOOKUP(ST20,WO18:WP22,2,FALSE)</f>
        <v>4</v>
      </c>
      <c r="ST20" s="321" t="str">
        <f t="shared" si="5097"/>
        <v>Slovenia</v>
      </c>
      <c r="SU20" s="321">
        <f t="shared" ref="SU20" ca="1" si="6022">SUMPRODUCT((WR3:WR42=ST20)*(WV3:WV42="W"))+SUMPRODUCT((WU3:WU42=ST20)*(WW3:WW42="W"))</f>
        <v>0</v>
      </c>
      <c r="SV20" s="321">
        <f t="shared" ref="SV20" ca="1" si="6023">SUMPRODUCT((WR3:WR42=ST20)*(WV3:WV42="D"))+SUMPRODUCT((WU3:WU42=ST20)*(WW3:WW42="D"))</f>
        <v>0</v>
      </c>
      <c r="SW20" s="321">
        <f t="shared" ref="SW20" ca="1" si="6024">SUMPRODUCT((WR3:WR42=ST20)*(WV3:WV42="L"))+SUMPRODUCT((WU3:WU42=ST20)*(WW3:WW42="L"))</f>
        <v>3</v>
      </c>
      <c r="SX20" s="321">
        <f t="shared" ref="SX20" ca="1" si="6025">SUMIF(WR3:WR60,ST20,WS3:WS60)+SUMIF(WU3:WU60,ST20,WT3:WT60)</f>
        <v>3</v>
      </c>
      <c r="SY20" s="321">
        <f t="shared" ref="SY20" ca="1" si="6026">SUMIF(WU3:WU60,ST20,WS3:WS60)+SUMIF(WR3:WR60,ST20,WT3:WT60)</f>
        <v>6</v>
      </c>
      <c r="SZ20" s="321">
        <f t="shared" ca="1" si="5103"/>
        <v>997</v>
      </c>
      <c r="TA20" s="321">
        <f t="shared" ca="1" si="5104"/>
        <v>0</v>
      </c>
      <c r="TB20" s="321">
        <f t="shared" si="690"/>
        <v>39</v>
      </c>
      <c r="TC20" s="321">
        <f t="shared" ref="TC20" ca="1" si="6027">IF(COUNTIF(TA18:TA22,4)&lt;&gt;4,RANK(TA20,TA18:TA22),TA60)</f>
        <v>4</v>
      </c>
      <c r="TD20" s="321"/>
      <c r="TE20" s="321">
        <f t="shared" ref="TE20" ca="1" si="6028">SUMPRODUCT((TC18:TC21=TC20)*(TB18:TB21&lt;TB20))+TC20</f>
        <v>4</v>
      </c>
      <c r="TF20" s="321" t="str">
        <f t="shared" ref="TF20" ca="1" si="6029">INDEX(ST18:ST22,MATCH(3,TE18:TE22,0),0)</f>
        <v>Serbia</v>
      </c>
      <c r="TG20" s="321">
        <f t="shared" ref="TG20" ca="1" si="6030">INDEX(TC18:TC22,MATCH(TF20,ST18:ST22,0),0)</f>
        <v>3</v>
      </c>
      <c r="TH20" s="321" t="str">
        <f t="shared" ref="TH20:TH21" ca="1" si="6031">IF(AND(TH19&lt;&gt;"",TG20=1),TF20,"")</f>
        <v/>
      </c>
      <c r="TI20" s="321" t="str">
        <f t="shared" ref="TI20:TI21" ca="1" si="6032">IF(AND(TI19&lt;&gt;"",TG21=2),TF21,"")</f>
        <v/>
      </c>
      <c r="TJ20" s="321" t="str">
        <f t="shared" ref="TJ20" ca="1" si="6033">IF(AND(TJ19&lt;&gt;"",TG22=3),TF22,"")</f>
        <v/>
      </c>
      <c r="TK20" s="321"/>
      <c r="TL20" s="321"/>
      <c r="TM20" s="321" t="str">
        <f t="shared" ca="1" si="5113"/>
        <v/>
      </c>
      <c r="TN20" s="321">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21">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21">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21">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21">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21">
        <f t="shared" ca="1" si="5119"/>
        <v>1000</v>
      </c>
      <c r="TT20" s="321" t="str">
        <f t="shared" ca="1" si="5120"/>
        <v/>
      </c>
      <c r="TU20" s="321" t="str">
        <f t="shared" ref="TU20" ca="1" si="6039">IF(TM20&lt;&gt;"",VLOOKUP(TM20,ST4:SZ40,7,FALSE),"")</f>
        <v/>
      </c>
      <c r="TV20" s="321" t="str">
        <f t="shared" ref="TV20" ca="1" si="6040">IF(TM20&lt;&gt;"",VLOOKUP(TM20,ST4:SZ40,5,FALSE),"")</f>
        <v/>
      </c>
      <c r="TW20" s="321" t="str">
        <f t="shared" ref="TW20" ca="1" si="6041">IF(TM20&lt;&gt;"",VLOOKUP(TM20,ST4:TB40,9,FALSE),"")</f>
        <v/>
      </c>
      <c r="TX20" s="321" t="str">
        <f t="shared" ca="1" si="5124"/>
        <v/>
      </c>
      <c r="TY20" s="321" t="str">
        <f t="shared" ref="TY20" ca="1" si="6042">IF(TM20&lt;&gt;"",RANK(TX20,TX18:TX22),"")</f>
        <v/>
      </c>
      <c r="TZ20" s="321" t="str">
        <f t="shared" ref="TZ20" ca="1" si="6043">IF(TM20&lt;&gt;"",SUMPRODUCT((TX18:TX22=TX20)*(TS18:TS22&gt;TS20)),"")</f>
        <v/>
      </c>
      <c r="UA20" s="321" t="str">
        <f t="shared" ref="UA20" ca="1" si="6044">IF(TM20&lt;&gt;"",SUMPRODUCT((TX18:TX22=TX20)*(TS18:TS22=TS20)*(TQ18:TQ22&gt;TQ20)),"")</f>
        <v/>
      </c>
      <c r="UB20" s="321" t="str">
        <f t="shared" ref="UB20" ca="1" si="6045">IF(TM20&lt;&gt;"",SUMPRODUCT((TX18:TX22=TX20)*(TS18:TS22=TS20)*(TQ18:TQ22=TQ20)*(TU18:TU22&gt;TU20)),"")</f>
        <v/>
      </c>
      <c r="UC20" s="321" t="str">
        <f t="shared" ref="UC20" ca="1" si="6046">IF(TM20&lt;&gt;"",SUMPRODUCT((TX18:TX22=TX20)*(TS18:TS22=TS20)*(TQ18:TQ22=TQ20)*(TU18:TU22=TU20)*(TV18:TV22&gt;TV20)),"")</f>
        <v/>
      </c>
      <c r="UD20" s="321" t="str">
        <f t="shared" ref="UD20" ca="1" si="6047">IF(TM20&lt;&gt;"",SUMPRODUCT((TX18:TX22=TX20)*(TS18:TS22=TS20)*(TQ18:TQ22=TQ20)*(TU18:TU22=TU20)*(TV18:TV22=TV20)*(TW18:TW22&gt;TW20)),"")</f>
        <v/>
      </c>
      <c r="UE20" s="321" t="str">
        <f ca="1">IF(TM20&lt;&gt;"",IF(UE60&lt;&gt;"",IF(TL57=3,UE60,UE60+TL57),SUM(TY20:UD20)),"")</f>
        <v/>
      </c>
      <c r="UF20" s="321" t="str">
        <f t="shared" ref="UF20" ca="1" si="6048">IF(TM20&lt;&gt;"",INDEX(TM18:TM22,MATCH(3,UE18:UE22,0),0),"")</f>
        <v/>
      </c>
      <c r="UG20" s="321" t="str">
        <f t="shared" ca="1" si="5535"/>
        <v/>
      </c>
      <c r="UH20" s="321">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21">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21">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21">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21">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21">
        <f t="shared" ca="1" si="5541"/>
        <v>1000</v>
      </c>
      <c r="UN20" s="321" t="str">
        <f t="shared" ca="1" si="5542"/>
        <v/>
      </c>
      <c r="UO20" s="321" t="str">
        <f t="shared" ref="UO20" ca="1" si="6054">IF(UG20&lt;&gt;"",VLOOKUP(UG20,ST4:SZ40,7,FALSE),"")</f>
        <v/>
      </c>
      <c r="UP20" s="321" t="str">
        <f t="shared" ref="UP20" ca="1" si="6055">IF(UG20&lt;&gt;"",VLOOKUP(UG20,ST4:SZ40,5,FALSE),"")</f>
        <v/>
      </c>
      <c r="UQ20" s="321" t="str">
        <f t="shared" ref="UQ20" ca="1" si="6056">IF(UG20&lt;&gt;"",VLOOKUP(UG20,ST4:TB40,9,FALSE),"")</f>
        <v/>
      </c>
      <c r="UR20" s="321" t="str">
        <f t="shared" ca="1" si="5546"/>
        <v/>
      </c>
      <c r="US20" s="321" t="str">
        <f t="shared" ref="US20" ca="1" si="6057">IF(UG20&lt;&gt;"",RANK(UR20,UR18:UR22),"")</f>
        <v/>
      </c>
      <c r="UT20" s="321" t="str">
        <f t="shared" ref="UT20" ca="1" si="6058">IF(UG20&lt;&gt;"",SUMPRODUCT((UR18:UR22=UR20)*(UM18:UM22&gt;UM20)),"")</f>
        <v/>
      </c>
      <c r="UU20" s="321" t="str">
        <f t="shared" ref="UU20" ca="1" si="6059">IF(UG20&lt;&gt;"",SUMPRODUCT((UR18:UR22=UR20)*(UM18:UM22=UM20)*(UK18:UK22&gt;UK20)),"")</f>
        <v/>
      </c>
      <c r="UV20" s="321" t="str">
        <f t="shared" ref="UV20" ca="1" si="6060">IF(UG20&lt;&gt;"",SUMPRODUCT((UR18:UR22=UR20)*(UM18:UM22=UM20)*(UK18:UK22=UK20)*(UO18:UO22&gt;UO20)),"")</f>
        <v/>
      </c>
      <c r="UW20" s="321" t="str">
        <f t="shared" ref="UW20" ca="1" si="6061">IF(UG20&lt;&gt;"",SUMPRODUCT((UR18:UR22=UR20)*(UM18:UM22=UM20)*(UK18:UK22=UK20)*(UO18:UO22=UO20)*(UP18:UP22&gt;UP20)),"")</f>
        <v/>
      </c>
      <c r="UX20" s="321" t="str">
        <f t="shared" ref="UX20" ca="1" si="6062">IF(UG20&lt;&gt;"",SUMPRODUCT((UR18:UR22=UR20)*(UM18:UM22=UM20)*(UK18:UK22=UK20)*(UO18:UO22=UO20)*(UP18:UP22=UP20)*(UQ18:UQ22&gt;UQ20)),"")</f>
        <v/>
      </c>
      <c r="UY20" s="321" t="str">
        <f ca="1">IF(UG20&lt;&gt;"",IF(UY60&lt;&gt;"",IF(UF57=3,UY60,UY60+UF57),SUM(US20:UX20)+1),"")</f>
        <v/>
      </c>
      <c r="UZ20" s="321" t="str">
        <f t="shared" ref="UZ20" ca="1" si="6063">IF(UG20&lt;&gt;"",INDEX(UG19:UG22,MATCH(3,UY19:UY22,0),0),"")</f>
        <v/>
      </c>
      <c r="VA20" s="321" t="str">
        <f t="shared" ref="VA20:VA21" ca="1" si="6064">IF(TJ18&lt;&gt;"",TJ18,"")</f>
        <v/>
      </c>
      <c r="VB20" s="321">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21">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21">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21">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21">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21">
        <f t="shared" ref="VG20:VG21" ca="1" si="6070">VE20-VF20+1000</f>
        <v>1000</v>
      </c>
      <c r="VH20" s="321" t="str">
        <f t="shared" ref="VH20:VH21" ca="1" si="6071">IF(VA20&lt;&gt;"",VB20*3+VC20*1,"")</f>
        <v/>
      </c>
      <c r="VI20" s="321" t="str">
        <f t="shared" ref="VI20" ca="1" si="6072">IF(VA20&lt;&gt;"",VLOOKUP(VA20,ST4:SZ40,7,FALSE),"")</f>
        <v/>
      </c>
      <c r="VJ20" s="321" t="str">
        <f t="shared" ref="VJ20" ca="1" si="6073">IF(VA20&lt;&gt;"",VLOOKUP(VA20,ST4:SZ40,5,FALSE),"")</f>
        <v/>
      </c>
      <c r="VK20" s="321" t="str">
        <f t="shared" ref="VK20" ca="1" si="6074">IF(VA20&lt;&gt;"",VLOOKUP(VA20,ST4:TB40,9,FALSE),"")</f>
        <v/>
      </c>
      <c r="VL20" s="321" t="str">
        <f t="shared" ref="VL20:VL21" ca="1" si="6075">VH20</f>
        <v/>
      </c>
      <c r="VM20" s="321" t="str">
        <f t="shared" ref="VM20" ca="1" si="6076">IF(VA20&lt;&gt;"",RANK(VL20,VL18:VL22),"")</f>
        <v/>
      </c>
      <c r="VN20" s="321" t="str">
        <f t="shared" ref="VN20" ca="1" si="6077">IF(VA20&lt;&gt;"",SUMPRODUCT((VL18:VL22=VL20)*(VG18:VG22&gt;VG20)),"")</f>
        <v/>
      </c>
      <c r="VO20" s="321" t="str">
        <f t="shared" ref="VO20" ca="1" si="6078">IF(VA20&lt;&gt;"",SUMPRODUCT((VL18:VL22=VL20)*(VG18:VG22=VG20)*(VE18:VE22&gt;VE20)),"")</f>
        <v/>
      </c>
      <c r="VP20" s="321" t="str">
        <f t="shared" ref="VP20" ca="1" si="6079">IF(VA20&lt;&gt;"",SUMPRODUCT((VL18:VL22=VL20)*(VG18:VG22=VG20)*(VE18:VE22=VE20)*(VI18:VI22&gt;VI20)),"")</f>
        <v/>
      </c>
      <c r="VQ20" s="321" t="str">
        <f t="shared" ref="VQ20" ca="1" si="6080">IF(VA20&lt;&gt;"",SUMPRODUCT((VL18:VL22=VL20)*(VG18:VG22=VG20)*(VE18:VE22=VE20)*(VI18:VI22=VI20)*(VJ18:VJ22&gt;VJ20)),"")</f>
        <v/>
      </c>
      <c r="VR20" s="321" t="str">
        <f t="shared" ref="VR20" ca="1" si="6081">IF(VA20&lt;&gt;"",SUMPRODUCT((VL18:VL22=VL20)*(VG18:VG22=VG20)*(VE18:VE22=VE20)*(VI18:VI22=VI20)*(VJ18:VJ22=VJ20)*(VK18:VK22&gt;VK20)),"")</f>
        <v/>
      </c>
      <c r="VS20" s="321" t="str">
        <f t="shared" ref="VS20:VS21" ca="1" si="6082">IF(VA20&lt;&gt;"",SUM(VM20:VR20)+2,"")</f>
        <v/>
      </c>
      <c r="VT20" s="321" t="str">
        <f t="shared" ref="VT20" ca="1" si="6083">IF(VA20&lt;&gt;"",INDEX(VA20:VA22,MATCH(3,VS20:VS22,0),0),"")</f>
        <v/>
      </c>
      <c r="VU20" s="321"/>
      <c r="VV20" s="321"/>
      <c r="VW20" s="321"/>
      <c r="VX20" s="321"/>
      <c r="VY20" s="321"/>
      <c r="VZ20" s="321"/>
      <c r="WA20" s="321"/>
      <c r="WB20" s="321"/>
      <c r="WC20" s="321"/>
      <c r="WD20" s="321"/>
      <c r="WE20" s="321"/>
      <c r="WF20" s="321"/>
      <c r="WG20" s="321"/>
      <c r="WH20" s="321"/>
      <c r="WI20" s="321"/>
      <c r="WJ20" s="321"/>
      <c r="WK20" s="321"/>
      <c r="WL20" s="321"/>
      <c r="WM20" s="321"/>
      <c r="WN20" s="321"/>
      <c r="WO20" s="321" t="str">
        <f t="shared" ref="WO20" ca="1" si="6084">IF(VT20&lt;&gt;"",VT20,IF(UZ20&lt;&gt;"",UZ20,IF(UF20&lt;&gt;"",UF20,TF20)))</f>
        <v>Serbia</v>
      </c>
      <c r="WP20" s="321">
        <v>3</v>
      </c>
      <c r="WQ20" s="321">
        <v>18</v>
      </c>
      <c r="WR20" s="321" t="str">
        <f t="shared" si="34"/>
        <v>Slovenia</v>
      </c>
      <c r="WS20" s="324">
        <f ca="1">IF(OFFSET('Player Game Board'!P27,0,WS1)&lt;&gt;"",OFFSET('Player Game Board'!P27,0,WS1),0)</f>
        <v>1</v>
      </c>
      <c r="WT20" s="324">
        <f ca="1">IF(OFFSET('Player Game Board'!Q27,0,WS1)&lt;&gt;"",OFFSET('Player Game Board'!Q27,0,WS1),0)</f>
        <v>2</v>
      </c>
      <c r="WU20" s="321" t="str">
        <f t="shared" si="35"/>
        <v>Serbia</v>
      </c>
      <c r="WV20" s="321" t="str">
        <f ca="1">IF(AND(OFFSET('Player Game Board'!P27,0,WS1)&lt;&gt;"",OFFSET('Player Game Board'!Q27,0,WS1)&lt;&gt;""),IF(WS20&gt;WT20,"W",IF(WS20=WT20,"D","L")),"")</f>
        <v>L</v>
      </c>
      <c r="WW20" s="321" t="str">
        <f t="shared" ca="1" si="5555"/>
        <v>W</v>
      </c>
      <c r="WX20" s="321"/>
      <c r="WY20" s="321"/>
      <c r="WZ20" s="326" t="s">
        <v>15</v>
      </c>
      <c r="XA20" s="327" t="s">
        <v>4</v>
      </c>
      <c r="XB20" s="327" t="s">
        <v>13</v>
      </c>
      <c r="XC20" s="327" t="s">
        <v>95</v>
      </c>
      <c r="XD20" s="326" t="s">
        <v>95</v>
      </c>
      <c r="XE20" s="326" t="s">
        <v>13</v>
      </c>
      <c r="XF20" s="326" t="s">
        <v>4</v>
      </c>
      <c r="XG20" s="326" t="s">
        <v>15</v>
      </c>
      <c r="XH20" s="327"/>
      <c r="XI20" s="328">
        <f t="shared" ref="XI20" ca="1" si="6085">IFERROR(MATCH(XI12,WZ20:XC20,0),0)</f>
        <v>0</v>
      </c>
      <c r="XJ20" s="328">
        <f t="shared" ref="XJ20" ca="1" si="6086">IFERROR(MATCH(XJ12,WZ20:XC20,0),0)</f>
        <v>4</v>
      </c>
      <c r="XK20" s="328">
        <f t="shared" ref="XK20" ca="1" si="6087">IFERROR(MATCH(XK12,WZ20:XC20,0),0)</f>
        <v>2</v>
      </c>
      <c r="XL20" s="328">
        <f t="shared" ref="XL20" ca="1" si="6088">IFERROR(MATCH(XL12,WZ20:XC20,0),0)</f>
        <v>3</v>
      </c>
      <c r="XM20" s="328">
        <f t="shared" ca="1" si="3686"/>
        <v>9</v>
      </c>
      <c r="XN20" s="327" t="s">
        <v>46</v>
      </c>
      <c r="XO20" s="327" t="str">
        <f t="shared" ref="XO20" ca="1" si="6089">INDEX(WZ3:WZ8,MATCH(INDEX(XF13:XF27,MATCH(10,XM13:XM27,0),0),XN3:XN8,0),0)</f>
        <v>Serbia</v>
      </c>
      <c r="XP20" s="327">
        <f t="shared" ca="1" si="5138"/>
        <v>0</v>
      </c>
      <c r="XQ20" s="321">
        <f t="shared" ref="XQ20" ca="1" si="6090">VLOOKUP(XR20,ABM18:ABN22,2,FALSE)</f>
        <v>4</v>
      </c>
      <c r="XR20" s="321" t="str">
        <f t="shared" si="5140"/>
        <v>Slovenia</v>
      </c>
      <c r="XS20" s="321">
        <f t="shared" ref="XS20" ca="1" si="6091">SUMPRODUCT((ABP3:ABP42=XR20)*(ABT3:ABT42="W"))+SUMPRODUCT((ABS3:ABS42=XR20)*(ABU3:ABU42="W"))</f>
        <v>0</v>
      </c>
      <c r="XT20" s="321">
        <f t="shared" ref="XT20" ca="1" si="6092">SUMPRODUCT((ABP3:ABP42=XR20)*(ABT3:ABT42="D"))+SUMPRODUCT((ABS3:ABS42=XR20)*(ABU3:ABU42="D"))</f>
        <v>1</v>
      </c>
      <c r="XU20" s="321">
        <f t="shared" ref="XU20" ca="1" si="6093">SUMPRODUCT((ABP3:ABP42=XR20)*(ABT3:ABT42="L"))+SUMPRODUCT((ABS3:ABS42=XR20)*(ABU3:ABU42="L"))</f>
        <v>2</v>
      </c>
      <c r="XV20" s="321">
        <f t="shared" ref="XV20" ca="1" si="6094">SUMIF(ABP3:ABP60,XR20,ABQ3:ABQ60)+SUMIF(ABS3:ABS60,XR20,ABR3:ABR60)</f>
        <v>1</v>
      </c>
      <c r="XW20" s="321">
        <f t="shared" ref="XW20" ca="1" si="6095">SUMIF(ABS3:ABS60,XR20,ABQ3:ABQ60)+SUMIF(ABP3:ABP60,XR20,ABR3:ABR60)</f>
        <v>6</v>
      </c>
      <c r="XX20" s="321">
        <f t="shared" ca="1" si="5146"/>
        <v>995</v>
      </c>
      <c r="XY20" s="321">
        <f t="shared" ca="1" si="5147"/>
        <v>1</v>
      </c>
      <c r="XZ20" s="321">
        <f t="shared" si="750"/>
        <v>39</v>
      </c>
      <c r="YA20" s="321">
        <f t="shared" ref="YA20" ca="1" si="6096">IF(COUNTIF(XY18:XY22,4)&lt;&gt;4,RANK(XY20,XY18:XY22),XY60)</f>
        <v>3</v>
      </c>
      <c r="YB20" s="321"/>
      <c r="YC20" s="321">
        <f t="shared" ref="YC20" ca="1" si="6097">SUMPRODUCT((YA18:YA21=YA20)*(XZ18:XZ21&lt;XZ20))+YA20</f>
        <v>4</v>
      </c>
      <c r="YD20" s="321" t="str">
        <f t="shared" ref="YD20" ca="1" si="6098">INDEX(XR18:XR22,MATCH(3,YC18:YC22,0),0)</f>
        <v>Serbia</v>
      </c>
      <c r="YE20" s="321">
        <f t="shared" ref="YE20" ca="1" si="6099">INDEX(YA18:YA22,MATCH(YD20,XR18:XR22,0),0)</f>
        <v>3</v>
      </c>
      <c r="YF20" s="321" t="str">
        <f t="shared" ref="YF20:YF21" ca="1" si="6100">IF(AND(YF19&lt;&gt;"",YE20=1),YD20,"")</f>
        <v/>
      </c>
      <c r="YG20" s="321" t="str">
        <f t="shared" ref="YG20:YG21" ca="1" si="6101">IF(AND(YG19&lt;&gt;"",YE21=2),YD21,"")</f>
        <v/>
      </c>
      <c r="YH20" s="321" t="str">
        <f t="shared" ref="YH20" ca="1" si="6102">IF(AND(YH19&lt;&gt;"",YE22=3),YD22,"")</f>
        <v/>
      </c>
      <c r="YI20" s="321"/>
      <c r="YJ20" s="321"/>
      <c r="YK20" s="321" t="str">
        <f t="shared" ca="1" si="5156"/>
        <v/>
      </c>
      <c r="YL20" s="321">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21">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21">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21">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21">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21">
        <f t="shared" ca="1" si="5162"/>
        <v>1000</v>
      </c>
      <c r="YR20" s="321" t="str">
        <f t="shared" ca="1" si="5163"/>
        <v/>
      </c>
      <c r="YS20" s="321" t="str">
        <f t="shared" ref="YS20" ca="1" si="6108">IF(YK20&lt;&gt;"",VLOOKUP(YK20,XR4:XX40,7,FALSE),"")</f>
        <v/>
      </c>
      <c r="YT20" s="321" t="str">
        <f t="shared" ref="YT20" ca="1" si="6109">IF(YK20&lt;&gt;"",VLOOKUP(YK20,XR4:XX40,5,FALSE),"")</f>
        <v/>
      </c>
      <c r="YU20" s="321" t="str">
        <f t="shared" ref="YU20" ca="1" si="6110">IF(YK20&lt;&gt;"",VLOOKUP(YK20,XR4:XZ40,9,FALSE),"")</f>
        <v/>
      </c>
      <c r="YV20" s="321" t="str">
        <f t="shared" ca="1" si="5167"/>
        <v/>
      </c>
      <c r="YW20" s="321" t="str">
        <f t="shared" ref="YW20" ca="1" si="6111">IF(YK20&lt;&gt;"",RANK(YV20,YV18:YV22),"")</f>
        <v/>
      </c>
      <c r="YX20" s="321" t="str">
        <f t="shared" ref="YX20" ca="1" si="6112">IF(YK20&lt;&gt;"",SUMPRODUCT((YV18:YV22=YV20)*(YQ18:YQ22&gt;YQ20)),"")</f>
        <v/>
      </c>
      <c r="YY20" s="321" t="str">
        <f t="shared" ref="YY20" ca="1" si="6113">IF(YK20&lt;&gt;"",SUMPRODUCT((YV18:YV22=YV20)*(YQ18:YQ22=YQ20)*(YO18:YO22&gt;YO20)),"")</f>
        <v/>
      </c>
      <c r="YZ20" s="321" t="str">
        <f t="shared" ref="YZ20" ca="1" si="6114">IF(YK20&lt;&gt;"",SUMPRODUCT((YV18:YV22=YV20)*(YQ18:YQ22=YQ20)*(YO18:YO22=YO20)*(YS18:YS22&gt;YS20)),"")</f>
        <v/>
      </c>
      <c r="ZA20" s="321" t="str">
        <f t="shared" ref="ZA20" ca="1" si="6115">IF(YK20&lt;&gt;"",SUMPRODUCT((YV18:YV22=YV20)*(YQ18:YQ22=YQ20)*(YO18:YO22=YO20)*(YS18:YS22=YS20)*(YT18:YT22&gt;YT20)),"")</f>
        <v/>
      </c>
      <c r="ZB20" s="321" t="str">
        <f t="shared" ref="ZB20" ca="1" si="6116">IF(YK20&lt;&gt;"",SUMPRODUCT((YV18:YV22=YV20)*(YQ18:YQ22=YQ20)*(YO18:YO22=YO20)*(YS18:YS22=YS20)*(YT18:YT22=YT20)*(YU18:YU22&gt;YU20)),"")</f>
        <v/>
      </c>
      <c r="ZC20" s="321" t="str">
        <f ca="1">IF(YK20&lt;&gt;"",IF(ZC60&lt;&gt;"",IF(YJ57=3,ZC60,ZC60+YJ57),SUM(YW20:ZB20)),"")</f>
        <v/>
      </c>
      <c r="ZD20" s="321" t="str">
        <f t="shared" ref="ZD20" ca="1" si="6117">IF(YK20&lt;&gt;"",INDEX(YK18:YK22,MATCH(3,ZC18:ZC22,0),0),"")</f>
        <v/>
      </c>
      <c r="ZE20" s="321" t="str">
        <f t="shared" ca="1" si="5590"/>
        <v/>
      </c>
      <c r="ZF20" s="321">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21">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21">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21">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21">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21">
        <f t="shared" ca="1" si="5596"/>
        <v>1000</v>
      </c>
      <c r="ZL20" s="321" t="str">
        <f t="shared" ca="1" si="5597"/>
        <v/>
      </c>
      <c r="ZM20" s="321" t="str">
        <f t="shared" ref="ZM20" ca="1" si="6123">IF(ZE20&lt;&gt;"",VLOOKUP(ZE20,XR4:XX40,7,FALSE),"")</f>
        <v/>
      </c>
      <c r="ZN20" s="321" t="str">
        <f t="shared" ref="ZN20" ca="1" si="6124">IF(ZE20&lt;&gt;"",VLOOKUP(ZE20,XR4:XX40,5,FALSE),"")</f>
        <v/>
      </c>
      <c r="ZO20" s="321" t="str">
        <f t="shared" ref="ZO20" ca="1" si="6125">IF(ZE20&lt;&gt;"",VLOOKUP(ZE20,XR4:XZ40,9,FALSE),"")</f>
        <v/>
      </c>
      <c r="ZP20" s="321" t="str">
        <f t="shared" ca="1" si="5601"/>
        <v/>
      </c>
      <c r="ZQ20" s="321" t="str">
        <f t="shared" ref="ZQ20" ca="1" si="6126">IF(ZE20&lt;&gt;"",RANK(ZP20,ZP18:ZP22),"")</f>
        <v/>
      </c>
      <c r="ZR20" s="321" t="str">
        <f t="shared" ref="ZR20" ca="1" si="6127">IF(ZE20&lt;&gt;"",SUMPRODUCT((ZP18:ZP22=ZP20)*(ZK18:ZK22&gt;ZK20)),"")</f>
        <v/>
      </c>
      <c r="ZS20" s="321" t="str">
        <f t="shared" ref="ZS20" ca="1" si="6128">IF(ZE20&lt;&gt;"",SUMPRODUCT((ZP18:ZP22=ZP20)*(ZK18:ZK22=ZK20)*(ZI18:ZI22&gt;ZI20)),"")</f>
        <v/>
      </c>
      <c r="ZT20" s="321" t="str">
        <f t="shared" ref="ZT20" ca="1" si="6129">IF(ZE20&lt;&gt;"",SUMPRODUCT((ZP18:ZP22=ZP20)*(ZK18:ZK22=ZK20)*(ZI18:ZI22=ZI20)*(ZM18:ZM22&gt;ZM20)),"")</f>
        <v/>
      </c>
      <c r="ZU20" s="321" t="str">
        <f t="shared" ref="ZU20" ca="1" si="6130">IF(ZE20&lt;&gt;"",SUMPRODUCT((ZP18:ZP22=ZP20)*(ZK18:ZK22=ZK20)*(ZI18:ZI22=ZI20)*(ZM18:ZM22=ZM20)*(ZN18:ZN22&gt;ZN20)),"")</f>
        <v/>
      </c>
      <c r="ZV20" s="321" t="str">
        <f t="shared" ref="ZV20" ca="1" si="6131">IF(ZE20&lt;&gt;"",SUMPRODUCT((ZP18:ZP22=ZP20)*(ZK18:ZK22=ZK20)*(ZI18:ZI22=ZI20)*(ZM18:ZM22=ZM20)*(ZN18:ZN22=ZN20)*(ZO18:ZO22&gt;ZO20)),"")</f>
        <v/>
      </c>
      <c r="ZW20" s="321" t="str">
        <f ca="1">IF(ZE20&lt;&gt;"",IF(ZW60&lt;&gt;"",IF(ZD57=3,ZW60,ZW60+ZD57),SUM(ZQ20:ZV20)+1),"")</f>
        <v/>
      </c>
      <c r="ZX20" s="321" t="str">
        <f t="shared" ref="ZX20" ca="1" si="6132">IF(ZE20&lt;&gt;"",INDEX(ZE19:ZE22,MATCH(3,ZW19:ZW22,0),0),"")</f>
        <v/>
      </c>
      <c r="ZY20" s="321" t="str">
        <f t="shared" ref="ZY20:ZY21" ca="1" si="6133">IF(YH18&lt;&gt;"",YH18,"")</f>
        <v>Serbia</v>
      </c>
      <c r="ZZ20" s="321">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21">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21">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21">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21">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21">
        <f t="shared" ref="AAE20:AAE21" ca="1" si="6139">AAC20-AAD20+1000</f>
        <v>1000</v>
      </c>
      <c r="AAF20" s="321">
        <f t="shared" ref="AAF20:AAF21" ca="1" si="6140">IF(ZY20&lt;&gt;"",ZZ20*3+AAA20*1,"")</f>
        <v>1</v>
      </c>
      <c r="AAG20" s="321">
        <f t="shared" ref="AAG20" ca="1" si="6141">IF(ZY20&lt;&gt;"",VLOOKUP(ZY20,XR4:XX40,7,FALSE),"")</f>
        <v>998</v>
      </c>
      <c r="AAH20" s="321">
        <f t="shared" ref="AAH20" ca="1" si="6142">IF(ZY20&lt;&gt;"",VLOOKUP(ZY20,XR4:XX40,5,FALSE),"")</f>
        <v>2</v>
      </c>
      <c r="AAI20" s="321">
        <f t="shared" ref="AAI20" ca="1" si="6143">IF(ZY20&lt;&gt;"",VLOOKUP(ZY20,XR4:XZ40,9,FALSE),"")</f>
        <v>35</v>
      </c>
      <c r="AAJ20" s="321">
        <f t="shared" ref="AAJ20:AAJ21" ca="1" si="6144">AAF20</f>
        <v>1</v>
      </c>
      <c r="AAK20" s="321">
        <f t="shared" ref="AAK20" ca="1" si="6145">IF(ZY20&lt;&gt;"",RANK(AAJ20,AAJ18:AAJ22),"")</f>
        <v>1</v>
      </c>
      <c r="AAL20" s="321">
        <f t="shared" ref="AAL20" ca="1" si="6146">IF(ZY20&lt;&gt;"",SUMPRODUCT((AAJ18:AAJ22=AAJ20)*(AAE18:AAE22&gt;AAE20)),"")</f>
        <v>0</v>
      </c>
      <c r="AAM20" s="321">
        <f t="shared" ref="AAM20" ca="1" si="6147">IF(ZY20&lt;&gt;"",SUMPRODUCT((AAJ18:AAJ22=AAJ20)*(AAE18:AAE22=AAE20)*(AAC18:AAC22&gt;AAC20)),"")</f>
        <v>0</v>
      </c>
      <c r="AAN20" s="321">
        <f t="shared" ref="AAN20" ca="1" si="6148">IF(ZY20&lt;&gt;"",SUMPRODUCT((AAJ18:AAJ22=AAJ20)*(AAE18:AAE22=AAE20)*(AAC18:AAC22=AAC20)*(AAG18:AAG22&gt;AAG20)),"")</f>
        <v>0</v>
      </c>
      <c r="AAO20" s="321">
        <f t="shared" ref="AAO20" ca="1" si="6149">IF(ZY20&lt;&gt;"",SUMPRODUCT((AAJ18:AAJ22=AAJ20)*(AAE18:AAE22=AAE20)*(AAC18:AAC22=AAC20)*(AAG18:AAG22=AAG20)*(AAH18:AAH22&gt;AAH20)),"")</f>
        <v>0</v>
      </c>
      <c r="AAP20" s="321">
        <f t="shared" ref="AAP20" ca="1" si="6150">IF(ZY20&lt;&gt;"",SUMPRODUCT((AAJ18:AAJ22=AAJ20)*(AAE18:AAE22=AAE20)*(AAC18:AAC22=AAC20)*(AAG18:AAG22=AAG20)*(AAH18:AAH22=AAH20)*(AAI18:AAI22&gt;AAI20)),"")</f>
        <v>0</v>
      </c>
      <c r="AAQ20" s="321">
        <f t="shared" ref="AAQ20:AAQ21" ca="1" si="6151">IF(ZY20&lt;&gt;"",SUM(AAK20:AAP20)+2,"")</f>
        <v>3</v>
      </c>
      <c r="AAR20" s="321" t="str">
        <f t="shared" ref="AAR20" ca="1" si="6152">IF(ZY20&lt;&gt;"",INDEX(ZY20:ZY22,MATCH(3,AAQ20:AAQ22,0),0),"")</f>
        <v>Serbia</v>
      </c>
      <c r="AAS20" s="321"/>
      <c r="AAT20" s="321"/>
      <c r="AAU20" s="321"/>
      <c r="AAV20" s="321"/>
      <c r="AAW20" s="321"/>
      <c r="AAX20" s="321"/>
      <c r="AAY20" s="321"/>
      <c r="AAZ20" s="321"/>
      <c r="ABA20" s="321"/>
      <c r="ABB20" s="321"/>
      <c r="ABC20" s="321"/>
      <c r="ABD20" s="321"/>
      <c r="ABE20" s="321"/>
      <c r="ABF20" s="321"/>
      <c r="ABG20" s="321"/>
      <c r="ABH20" s="321"/>
      <c r="ABI20" s="321"/>
      <c r="ABJ20" s="321"/>
      <c r="ABK20" s="321"/>
      <c r="ABL20" s="321"/>
      <c r="ABM20" s="321" t="str">
        <f t="shared" ref="ABM20" ca="1" si="6153">IF(AAR20&lt;&gt;"",AAR20,IF(ZX20&lt;&gt;"",ZX20,IF(ZD20&lt;&gt;"",ZD20,YD20)))</f>
        <v>Serbia</v>
      </c>
      <c r="ABN20" s="321">
        <v>3</v>
      </c>
      <c r="ABO20" s="321">
        <v>18</v>
      </c>
      <c r="ABP20" s="321" t="str">
        <f t="shared" si="50"/>
        <v>Slovenia</v>
      </c>
      <c r="ABQ20" s="324">
        <f ca="1">IF(OFFSET('Player Game Board'!P27,0,ABQ1)&lt;&gt;"",OFFSET('Player Game Board'!P27,0,ABQ1),0)</f>
        <v>0</v>
      </c>
      <c r="ABR20" s="324">
        <f ca="1">IF(OFFSET('Player Game Board'!Q27,0,ABQ1)&lt;&gt;"",OFFSET('Player Game Board'!Q27,0,ABQ1),0)</f>
        <v>0</v>
      </c>
      <c r="ABS20" s="321" t="str">
        <f t="shared" si="51"/>
        <v>Serbia</v>
      </c>
      <c r="ABT20" s="321" t="str">
        <f ca="1">IF(AND(OFFSET('Player Game Board'!P27,0,ABQ1)&lt;&gt;"",OFFSET('Player Game Board'!Q27,0,ABQ1)&lt;&gt;""),IF(ABQ20&gt;ABR20,"W",IF(ABQ20=ABR20,"D","L")),"")</f>
        <v>D</v>
      </c>
      <c r="ABU20" s="321" t="str">
        <f t="shared" ca="1" si="5610"/>
        <v>D</v>
      </c>
      <c r="ABV20" s="321"/>
      <c r="ABW20" s="321"/>
      <c r="ABX20" s="326" t="s">
        <v>15</v>
      </c>
      <c r="ABY20" s="327" t="s">
        <v>4</v>
      </c>
      <c r="ABZ20" s="327" t="s">
        <v>13</v>
      </c>
      <c r="ACA20" s="327" t="s">
        <v>95</v>
      </c>
      <c r="ACB20" s="326" t="s">
        <v>95</v>
      </c>
      <c r="ACC20" s="326" t="s">
        <v>13</v>
      </c>
      <c r="ACD20" s="326" t="s">
        <v>4</v>
      </c>
      <c r="ACE20" s="326" t="s">
        <v>15</v>
      </c>
      <c r="ACF20" s="327"/>
      <c r="ACG20" s="328">
        <f t="shared" ref="ACG20" ca="1" si="6154">IFERROR(MATCH(ACG12,ABX20:ACA20,0),0)</f>
        <v>0</v>
      </c>
      <c r="ACH20" s="328">
        <f t="shared" ref="ACH20" ca="1" si="6155">IFERROR(MATCH(ACH12,ABX20:ACA20,0),0)</f>
        <v>4</v>
      </c>
      <c r="ACI20" s="328">
        <f t="shared" ref="ACI20" ca="1" si="6156">IFERROR(MATCH(ACI12,ABX20:ACA20,0),0)</f>
        <v>0</v>
      </c>
      <c r="ACJ20" s="328">
        <f t="shared" ref="ACJ20" ca="1" si="6157">IFERROR(MATCH(ACJ12,ABX20:ACA20,0),0)</f>
        <v>3</v>
      </c>
      <c r="ACK20" s="328">
        <f t="shared" ca="1" si="3756"/>
        <v>7</v>
      </c>
      <c r="ACL20" s="327" t="s">
        <v>46</v>
      </c>
      <c r="ACM20" s="327" t="str">
        <f t="shared" ref="ACM20" ca="1" si="6158">INDEX(ABX3:ABX8,MATCH(INDEX(ACD13:ACD27,MATCH(10,ACK13:ACK27,0),0),ACL3:ACL8,0),0)</f>
        <v>Poland</v>
      </c>
      <c r="ACN20" s="327">
        <f t="shared" ca="1" si="5181"/>
        <v>0</v>
      </c>
      <c r="ACO20" s="321">
        <f t="shared" ref="ACO20" ca="1" si="6159">VLOOKUP(ACP20,AGK18:AGL22,2,FALSE)</f>
        <v>3</v>
      </c>
      <c r="ACP20" s="321" t="str">
        <f t="shared" si="5183"/>
        <v>Slovenia</v>
      </c>
      <c r="ACQ20" s="321">
        <f t="shared" ref="ACQ20" ca="1" si="6160">SUMPRODUCT((AGN3:AGN42=ACP20)*(AGR3:AGR42="W"))+SUMPRODUCT((AGQ3:AGQ42=ACP20)*(AGS3:AGS42="W"))</f>
        <v>0</v>
      </c>
      <c r="ACR20" s="321">
        <f t="shared" ref="ACR20" ca="1" si="6161">SUMPRODUCT((AGN3:AGN42=ACP20)*(AGR3:AGR42="D"))+SUMPRODUCT((AGQ3:AGQ42=ACP20)*(AGS3:AGS42="D"))</f>
        <v>3</v>
      </c>
      <c r="ACS20" s="321">
        <f t="shared" ref="ACS20" ca="1" si="6162">SUMPRODUCT((AGN3:AGN42=ACP20)*(AGR3:AGR42="L"))+SUMPRODUCT((AGQ3:AGQ42=ACP20)*(AGS3:AGS42="L"))</f>
        <v>0</v>
      </c>
      <c r="ACT20" s="321">
        <f t="shared" ref="ACT20" ca="1" si="6163">SUMIF(AGN3:AGN60,ACP20,AGO3:AGO60)+SUMIF(AGQ3:AGQ60,ACP20,AGP3:AGP60)</f>
        <v>3</v>
      </c>
      <c r="ACU20" s="321">
        <f t="shared" ref="ACU20" ca="1" si="6164">SUMIF(AGQ3:AGQ60,ACP20,AGO3:AGO60)+SUMIF(AGN3:AGN60,ACP20,AGP3:AGP60)</f>
        <v>3</v>
      </c>
      <c r="ACV20" s="321">
        <f t="shared" ca="1" si="5189"/>
        <v>1000</v>
      </c>
      <c r="ACW20" s="321">
        <f t="shared" ca="1" si="5190"/>
        <v>3</v>
      </c>
      <c r="ACX20" s="321">
        <f t="shared" si="810"/>
        <v>39</v>
      </c>
      <c r="ACY20" s="321">
        <f t="shared" ref="ACY20" ca="1" si="6165">IF(COUNTIF(ACW18:ACW22,4)&lt;&gt;4,RANK(ACW20,ACW18:ACW22),ACW60)</f>
        <v>3</v>
      </c>
      <c r="ACZ20" s="321"/>
      <c r="ADA20" s="321">
        <f t="shared" ref="ADA20" ca="1" si="6166">SUMPRODUCT((ACY18:ACY21=ACY20)*(ACX18:ACX21&lt;ACX20))+ACY20</f>
        <v>3</v>
      </c>
      <c r="ADB20" s="321" t="str">
        <f t="shared" ref="ADB20" ca="1" si="6167">INDEX(ACP18:ACP22,MATCH(3,ADA18:ADA22,0),0)</f>
        <v>Slovenia</v>
      </c>
      <c r="ADC20" s="321">
        <f t="shared" ref="ADC20" ca="1" si="6168">INDEX(ACY18:ACY22,MATCH(ADB20,ACP18:ACP22,0),0)</f>
        <v>3</v>
      </c>
      <c r="ADD20" s="321" t="str">
        <f t="shared" ref="ADD20:ADD21" ca="1" si="6169">IF(AND(ADD19&lt;&gt;"",ADC20=1),ADB20,"")</f>
        <v/>
      </c>
      <c r="ADE20" s="321" t="str">
        <f t="shared" ref="ADE20:ADE21" ca="1" si="6170">IF(AND(ADE19&lt;&gt;"",ADC21=2),ADB21,"")</f>
        <v/>
      </c>
      <c r="ADF20" s="321" t="str">
        <f t="shared" ref="ADF20" ca="1" si="6171">IF(AND(ADF19&lt;&gt;"",ADC22=3),ADB22,"")</f>
        <v/>
      </c>
      <c r="ADG20" s="321"/>
      <c r="ADH20" s="321"/>
      <c r="ADI20" s="321" t="str">
        <f t="shared" ca="1" si="5199"/>
        <v/>
      </c>
      <c r="ADJ20" s="321">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21">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21">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21">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21">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21">
        <f t="shared" ca="1" si="5205"/>
        <v>1000</v>
      </c>
      <c r="ADP20" s="321" t="str">
        <f t="shared" ca="1" si="5206"/>
        <v/>
      </c>
      <c r="ADQ20" s="321" t="str">
        <f t="shared" ref="ADQ20" ca="1" si="6177">IF(ADI20&lt;&gt;"",VLOOKUP(ADI20,ACP4:ACV40,7,FALSE),"")</f>
        <v/>
      </c>
      <c r="ADR20" s="321" t="str">
        <f t="shared" ref="ADR20" ca="1" si="6178">IF(ADI20&lt;&gt;"",VLOOKUP(ADI20,ACP4:ACV40,5,FALSE),"")</f>
        <v/>
      </c>
      <c r="ADS20" s="321" t="str">
        <f t="shared" ref="ADS20" ca="1" si="6179">IF(ADI20&lt;&gt;"",VLOOKUP(ADI20,ACP4:ACX40,9,FALSE),"")</f>
        <v/>
      </c>
      <c r="ADT20" s="321" t="str">
        <f t="shared" ca="1" si="5210"/>
        <v/>
      </c>
      <c r="ADU20" s="321" t="str">
        <f t="shared" ref="ADU20" ca="1" si="6180">IF(ADI20&lt;&gt;"",RANK(ADT20,ADT18:ADT22),"")</f>
        <v/>
      </c>
      <c r="ADV20" s="321" t="str">
        <f t="shared" ref="ADV20" ca="1" si="6181">IF(ADI20&lt;&gt;"",SUMPRODUCT((ADT18:ADT22=ADT20)*(ADO18:ADO22&gt;ADO20)),"")</f>
        <v/>
      </c>
      <c r="ADW20" s="321" t="str">
        <f t="shared" ref="ADW20" ca="1" si="6182">IF(ADI20&lt;&gt;"",SUMPRODUCT((ADT18:ADT22=ADT20)*(ADO18:ADO22=ADO20)*(ADM18:ADM22&gt;ADM20)),"")</f>
        <v/>
      </c>
      <c r="ADX20" s="321" t="str">
        <f t="shared" ref="ADX20" ca="1" si="6183">IF(ADI20&lt;&gt;"",SUMPRODUCT((ADT18:ADT22=ADT20)*(ADO18:ADO22=ADO20)*(ADM18:ADM22=ADM20)*(ADQ18:ADQ22&gt;ADQ20)),"")</f>
        <v/>
      </c>
      <c r="ADY20" s="321" t="str">
        <f t="shared" ref="ADY20" ca="1" si="6184">IF(ADI20&lt;&gt;"",SUMPRODUCT((ADT18:ADT22=ADT20)*(ADO18:ADO22=ADO20)*(ADM18:ADM22=ADM20)*(ADQ18:ADQ22=ADQ20)*(ADR18:ADR22&gt;ADR20)),"")</f>
        <v/>
      </c>
      <c r="ADZ20" s="321" t="str">
        <f t="shared" ref="ADZ20" ca="1" si="6185">IF(ADI20&lt;&gt;"",SUMPRODUCT((ADT18:ADT22=ADT20)*(ADO18:ADO22=ADO20)*(ADM18:ADM22=ADM20)*(ADQ18:ADQ22=ADQ20)*(ADR18:ADR22=ADR20)*(ADS18:ADS22&gt;ADS20)),"")</f>
        <v/>
      </c>
      <c r="AEA20" s="321" t="str">
        <f ca="1">IF(ADI20&lt;&gt;"",IF(AEA60&lt;&gt;"",IF(ADH57=3,AEA60,AEA60+ADH57),SUM(ADU20:ADZ20)),"")</f>
        <v/>
      </c>
      <c r="AEB20" s="321" t="str">
        <f t="shared" ref="AEB20" ca="1" si="6186">IF(ADI20&lt;&gt;"",INDEX(ADI18:ADI22,MATCH(3,AEA18:AEA22,0),0),"")</f>
        <v/>
      </c>
      <c r="AEC20" s="321" t="str">
        <f t="shared" ca="1" si="5645"/>
        <v/>
      </c>
      <c r="AED20" s="321">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21">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21">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21">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21">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21">
        <f t="shared" ca="1" si="5651"/>
        <v>1000</v>
      </c>
      <c r="AEJ20" s="321" t="str">
        <f t="shared" ca="1" si="5652"/>
        <v/>
      </c>
      <c r="AEK20" s="321" t="str">
        <f t="shared" ref="AEK20" ca="1" si="6192">IF(AEC20&lt;&gt;"",VLOOKUP(AEC20,ACP4:ACV40,7,FALSE),"")</f>
        <v/>
      </c>
      <c r="AEL20" s="321" t="str">
        <f t="shared" ref="AEL20" ca="1" si="6193">IF(AEC20&lt;&gt;"",VLOOKUP(AEC20,ACP4:ACV40,5,FALSE),"")</f>
        <v/>
      </c>
      <c r="AEM20" s="321" t="str">
        <f t="shared" ref="AEM20" ca="1" si="6194">IF(AEC20&lt;&gt;"",VLOOKUP(AEC20,ACP4:ACX40,9,FALSE),"")</f>
        <v/>
      </c>
      <c r="AEN20" s="321" t="str">
        <f t="shared" ca="1" si="5656"/>
        <v/>
      </c>
      <c r="AEO20" s="321" t="str">
        <f t="shared" ref="AEO20" ca="1" si="6195">IF(AEC20&lt;&gt;"",RANK(AEN20,AEN18:AEN22),"")</f>
        <v/>
      </c>
      <c r="AEP20" s="321" t="str">
        <f t="shared" ref="AEP20" ca="1" si="6196">IF(AEC20&lt;&gt;"",SUMPRODUCT((AEN18:AEN22=AEN20)*(AEI18:AEI22&gt;AEI20)),"")</f>
        <v/>
      </c>
      <c r="AEQ20" s="321" t="str">
        <f t="shared" ref="AEQ20" ca="1" si="6197">IF(AEC20&lt;&gt;"",SUMPRODUCT((AEN18:AEN22=AEN20)*(AEI18:AEI22=AEI20)*(AEG18:AEG22&gt;AEG20)),"")</f>
        <v/>
      </c>
      <c r="AER20" s="321" t="str">
        <f t="shared" ref="AER20" ca="1" si="6198">IF(AEC20&lt;&gt;"",SUMPRODUCT((AEN18:AEN22=AEN20)*(AEI18:AEI22=AEI20)*(AEG18:AEG22=AEG20)*(AEK18:AEK22&gt;AEK20)),"")</f>
        <v/>
      </c>
      <c r="AES20" s="321" t="str">
        <f t="shared" ref="AES20" ca="1" si="6199">IF(AEC20&lt;&gt;"",SUMPRODUCT((AEN18:AEN22=AEN20)*(AEI18:AEI22=AEI20)*(AEG18:AEG22=AEG20)*(AEK18:AEK22=AEK20)*(AEL18:AEL22&gt;AEL20)),"")</f>
        <v/>
      </c>
      <c r="AET20" s="321" t="str">
        <f t="shared" ref="AET20" ca="1" si="6200">IF(AEC20&lt;&gt;"",SUMPRODUCT((AEN18:AEN22=AEN20)*(AEI18:AEI22=AEI20)*(AEG18:AEG22=AEG20)*(AEK18:AEK22=AEK20)*(AEL18:AEL22=AEL20)*(AEM18:AEM22&gt;AEM20)),"")</f>
        <v/>
      </c>
      <c r="AEU20" s="321" t="str">
        <f ca="1">IF(AEC20&lt;&gt;"",IF(AEU60&lt;&gt;"",IF(AEB57=3,AEU60,AEU60+AEB57),SUM(AEO20:AET20)+1),"")</f>
        <v/>
      </c>
      <c r="AEV20" s="321" t="str">
        <f t="shared" ref="AEV20" ca="1" si="6201">IF(AEC20&lt;&gt;"",INDEX(AEC19:AEC22,MATCH(3,AEU19:AEU22,0),0),"")</f>
        <v/>
      </c>
      <c r="AEW20" s="321" t="str">
        <f t="shared" ref="AEW20:AEW21" ca="1" si="6202">IF(ADF18&lt;&gt;"",ADF18,"")</f>
        <v/>
      </c>
      <c r="AEX20" s="321">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21">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21">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21">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21">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21">
        <f t="shared" ref="AFC20:AFC21" ca="1" si="6208">AFA20-AFB20+1000</f>
        <v>1000</v>
      </c>
      <c r="AFD20" s="321" t="str">
        <f t="shared" ref="AFD20:AFD21" ca="1" si="6209">IF(AEW20&lt;&gt;"",AEX20*3+AEY20*1,"")</f>
        <v/>
      </c>
      <c r="AFE20" s="321" t="str">
        <f t="shared" ref="AFE20" ca="1" si="6210">IF(AEW20&lt;&gt;"",VLOOKUP(AEW20,ACP4:ACV40,7,FALSE),"")</f>
        <v/>
      </c>
      <c r="AFF20" s="321" t="str">
        <f t="shared" ref="AFF20" ca="1" si="6211">IF(AEW20&lt;&gt;"",VLOOKUP(AEW20,ACP4:ACV40,5,FALSE),"")</f>
        <v/>
      </c>
      <c r="AFG20" s="321" t="str">
        <f t="shared" ref="AFG20" ca="1" si="6212">IF(AEW20&lt;&gt;"",VLOOKUP(AEW20,ACP4:ACX40,9,FALSE),"")</f>
        <v/>
      </c>
      <c r="AFH20" s="321" t="str">
        <f t="shared" ref="AFH20:AFH21" ca="1" si="6213">AFD20</f>
        <v/>
      </c>
      <c r="AFI20" s="321" t="str">
        <f t="shared" ref="AFI20" ca="1" si="6214">IF(AEW20&lt;&gt;"",RANK(AFH20,AFH18:AFH22),"")</f>
        <v/>
      </c>
      <c r="AFJ20" s="321" t="str">
        <f t="shared" ref="AFJ20" ca="1" si="6215">IF(AEW20&lt;&gt;"",SUMPRODUCT((AFH18:AFH22=AFH20)*(AFC18:AFC22&gt;AFC20)),"")</f>
        <v/>
      </c>
      <c r="AFK20" s="321" t="str">
        <f t="shared" ref="AFK20" ca="1" si="6216">IF(AEW20&lt;&gt;"",SUMPRODUCT((AFH18:AFH22=AFH20)*(AFC18:AFC22=AFC20)*(AFA18:AFA22&gt;AFA20)),"")</f>
        <v/>
      </c>
      <c r="AFL20" s="321" t="str">
        <f t="shared" ref="AFL20" ca="1" si="6217">IF(AEW20&lt;&gt;"",SUMPRODUCT((AFH18:AFH22=AFH20)*(AFC18:AFC22=AFC20)*(AFA18:AFA22=AFA20)*(AFE18:AFE22&gt;AFE20)),"")</f>
        <v/>
      </c>
      <c r="AFM20" s="321" t="str">
        <f t="shared" ref="AFM20" ca="1" si="6218">IF(AEW20&lt;&gt;"",SUMPRODUCT((AFH18:AFH22=AFH20)*(AFC18:AFC22=AFC20)*(AFA18:AFA22=AFA20)*(AFE18:AFE22=AFE20)*(AFF18:AFF22&gt;AFF20)),"")</f>
        <v/>
      </c>
      <c r="AFN20" s="321" t="str">
        <f t="shared" ref="AFN20" ca="1" si="6219">IF(AEW20&lt;&gt;"",SUMPRODUCT((AFH18:AFH22=AFH20)*(AFC18:AFC22=AFC20)*(AFA18:AFA22=AFA20)*(AFE18:AFE22=AFE20)*(AFF18:AFF22=AFF20)*(AFG18:AFG22&gt;AFG20)),"")</f>
        <v/>
      </c>
      <c r="AFO20" s="321" t="str">
        <f t="shared" ref="AFO20:AFO21" ca="1" si="6220">IF(AEW20&lt;&gt;"",SUM(AFI20:AFN20)+2,"")</f>
        <v/>
      </c>
      <c r="AFP20" s="321" t="str">
        <f t="shared" ref="AFP20" ca="1" si="6221">IF(AEW20&lt;&gt;"",INDEX(AEW20:AEW22,MATCH(3,AFO20:AFO22,0),0),"")</f>
        <v/>
      </c>
      <c r="AFQ20" s="321"/>
      <c r="AFR20" s="321"/>
      <c r="AFS20" s="321"/>
      <c r="AFT20" s="321"/>
      <c r="AFU20" s="321"/>
      <c r="AFV20" s="321"/>
      <c r="AFW20" s="321"/>
      <c r="AFX20" s="321"/>
      <c r="AFY20" s="321"/>
      <c r="AFZ20" s="321"/>
      <c r="AGA20" s="321"/>
      <c r="AGB20" s="321"/>
      <c r="AGC20" s="321"/>
      <c r="AGD20" s="321"/>
      <c r="AGE20" s="321"/>
      <c r="AGF20" s="321"/>
      <c r="AGG20" s="321"/>
      <c r="AGH20" s="321"/>
      <c r="AGI20" s="321"/>
      <c r="AGJ20" s="321"/>
      <c r="AGK20" s="321" t="str">
        <f t="shared" ref="AGK20" ca="1" si="6222">IF(AFP20&lt;&gt;"",AFP20,IF(AEV20&lt;&gt;"",AEV20,IF(AEB20&lt;&gt;"",AEB20,ADB20)))</f>
        <v>Slovenia</v>
      </c>
      <c r="AGL20" s="321">
        <v>3</v>
      </c>
      <c r="AGM20" s="321">
        <v>18</v>
      </c>
      <c r="AGN20" s="321" t="str">
        <f t="shared" si="66"/>
        <v>Slovenia</v>
      </c>
      <c r="AGO20" s="324">
        <f ca="1">IF(OFFSET('Player Game Board'!P27,0,AGO1)&lt;&gt;"",OFFSET('Player Game Board'!P27,0,AGO1),0)</f>
        <v>2</v>
      </c>
      <c r="AGP20" s="324">
        <f ca="1">IF(OFFSET('Player Game Board'!Q27,0,AGO1)&lt;&gt;"",OFFSET('Player Game Board'!Q27,0,AGO1),0)</f>
        <v>2</v>
      </c>
      <c r="AGQ20" s="321" t="str">
        <f t="shared" si="67"/>
        <v>Serbia</v>
      </c>
      <c r="AGR20" s="321" t="str">
        <f ca="1">IF(AND(OFFSET('Player Game Board'!P27,0,AGO1)&lt;&gt;"",OFFSET('Player Game Board'!Q27,0,AGO1)&lt;&gt;""),IF(AGO20&gt;AGP20,"W",IF(AGO20=AGP20,"D","L")),"")</f>
        <v>D</v>
      </c>
      <c r="AGS20" s="321" t="str">
        <f t="shared" ca="1" si="5665"/>
        <v>D</v>
      </c>
      <c r="AGT20" s="321"/>
      <c r="AGU20" s="321"/>
      <c r="AGV20" s="326" t="s">
        <v>15</v>
      </c>
      <c r="AGW20" s="327" t="s">
        <v>4</v>
      </c>
      <c r="AGX20" s="327" t="s">
        <v>13</v>
      </c>
      <c r="AGY20" s="327" t="s">
        <v>95</v>
      </c>
      <c r="AGZ20" s="326" t="s">
        <v>95</v>
      </c>
      <c r="AHA20" s="326" t="s">
        <v>13</v>
      </c>
      <c r="AHB20" s="326" t="s">
        <v>4</v>
      </c>
      <c r="AHC20" s="326" t="s">
        <v>15</v>
      </c>
      <c r="AHD20" s="327"/>
      <c r="AHE20" s="328">
        <f t="shared" ref="AHE20" ca="1" si="6223">IFERROR(MATCH(AHE12,AGV20:AGY20,0),0)</f>
        <v>0</v>
      </c>
      <c r="AHF20" s="328">
        <f t="shared" ref="AHF20" ca="1" si="6224">IFERROR(MATCH(AHF12,AGV20:AGY20,0),0)</f>
        <v>2</v>
      </c>
      <c r="AHG20" s="328">
        <f t="shared" ref="AHG20" ca="1" si="6225">IFERROR(MATCH(AHG12,AGV20:AGY20,0),0)</f>
        <v>3</v>
      </c>
      <c r="AHH20" s="328">
        <f t="shared" ref="AHH20" ca="1" si="6226">IFERROR(MATCH(AHH12,AGV20:AGY20,0),0)</f>
        <v>4</v>
      </c>
      <c r="AHI20" s="328">
        <f t="shared" ca="1" si="3826"/>
        <v>9</v>
      </c>
      <c r="AHJ20" s="327" t="s">
        <v>46</v>
      </c>
      <c r="AHK20" s="327" t="str">
        <f t="shared" ref="AHK20" ca="1" si="6227">INDEX(AGV3:AGV8,MATCH(INDEX(AHB13:AHB27,MATCH(10,AHI13:AHI27,0),0),AHJ3:AHJ8,0),0)</f>
        <v>Slovenia</v>
      </c>
      <c r="AHL20" s="327">
        <f t="shared" ca="1" si="5224"/>
        <v>1</v>
      </c>
      <c r="AHM20" s="321">
        <f t="shared" ref="AHM20" ca="1" si="6228">VLOOKUP(AHN20,ALI18:ALJ22,2,FALSE)</f>
        <v>3</v>
      </c>
      <c r="AHN20" s="321" t="str">
        <f t="shared" si="5226"/>
        <v>Slovenia</v>
      </c>
      <c r="AHO20" s="321">
        <f t="shared" ref="AHO20" ca="1" si="6229">SUMPRODUCT((ALL3:ALL42=AHN20)*(ALP3:ALP42="W"))+SUMPRODUCT((ALO3:ALO42=AHN20)*(ALQ3:ALQ42="W"))</f>
        <v>0</v>
      </c>
      <c r="AHP20" s="321">
        <f t="shared" ref="AHP20" ca="1" si="6230">SUMPRODUCT((ALL3:ALL42=AHN20)*(ALP3:ALP42="D"))+SUMPRODUCT((ALO3:ALO42=AHN20)*(ALQ3:ALQ42="D"))</f>
        <v>2</v>
      </c>
      <c r="AHQ20" s="321">
        <f t="shared" ref="AHQ20" ca="1" si="6231">SUMPRODUCT((ALL3:ALL42=AHN20)*(ALP3:ALP42="L"))+SUMPRODUCT((ALO3:ALO42=AHN20)*(ALQ3:ALQ42="L"))</f>
        <v>1</v>
      </c>
      <c r="AHR20" s="321">
        <f t="shared" ref="AHR20" ca="1" si="6232">SUMIF(ALL3:ALL60,AHN20,ALM3:ALM60)+SUMIF(ALO3:ALO60,AHN20,ALN3:ALN60)</f>
        <v>1</v>
      </c>
      <c r="AHS20" s="321">
        <f t="shared" ref="AHS20" ca="1" si="6233">SUMIF(ALO3:ALO60,AHN20,ALM3:ALM60)+SUMIF(ALL3:ALL60,AHN20,ALN3:ALN60)</f>
        <v>2</v>
      </c>
      <c r="AHT20" s="321">
        <f t="shared" ca="1" si="5232"/>
        <v>999</v>
      </c>
      <c r="AHU20" s="321">
        <f t="shared" ca="1" si="5233"/>
        <v>2</v>
      </c>
      <c r="AHV20" s="321">
        <f t="shared" si="870"/>
        <v>39</v>
      </c>
      <c r="AHW20" s="321">
        <f t="shared" ref="AHW20" ca="1" si="6234">IF(COUNTIF(AHU18:AHU22,4)&lt;&gt;4,RANK(AHU20,AHU18:AHU22),AHU60)</f>
        <v>3</v>
      </c>
      <c r="AHX20" s="321"/>
      <c r="AHY20" s="321">
        <f t="shared" ref="AHY20" ca="1" si="6235">SUMPRODUCT((AHW18:AHW21=AHW20)*(AHV18:AHV21&lt;AHV20))+AHW20</f>
        <v>3</v>
      </c>
      <c r="AHZ20" s="321" t="str">
        <f t="shared" ref="AHZ20" ca="1" si="6236">INDEX(AHN18:AHN22,MATCH(3,AHY18:AHY22,0),0)</f>
        <v>Slovenia</v>
      </c>
      <c r="AIA20" s="321">
        <f t="shared" ref="AIA20" ca="1" si="6237">INDEX(AHW18:AHW22,MATCH(AHZ20,AHN18:AHN22,0),0)</f>
        <v>3</v>
      </c>
      <c r="AIB20" s="321" t="str">
        <f t="shared" ref="AIB20:AIB21" ca="1" si="6238">IF(AND(AIB19&lt;&gt;"",AIA20=1),AHZ20,"")</f>
        <v/>
      </c>
      <c r="AIC20" s="321" t="str">
        <f t="shared" ref="AIC20:AIC21" ca="1" si="6239">IF(AND(AIC19&lt;&gt;"",AIA21=2),AHZ21,"")</f>
        <v/>
      </c>
      <c r="AID20" s="321" t="str">
        <f t="shared" ref="AID20" ca="1" si="6240">IF(AND(AID19&lt;&gt;"",AIA22=3),AHZ22,"")</f>
        <v/>
      </c>
      <c r="AIE20" s="321"/>
      <c r="AIF20" s="321"/>
      <c r="AIG20" s="321" t="str">
        <f t="shared" ca="1" si="5242"/>
        <v/>
      </c>
      <c r="AIH20" s="321">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21">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21">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21">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21">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21">
        <f t="shared" ca="1" si="5248"/>
        <v>1000</v>
      </c>
      <c r="AIN20" s="321" t="str">
        <f t="shared" ca="1" si="5249"/>
        <v/>
      </c>
      <c r="AIO20" s="321" t="str">
        <f t="shared" ref="AIO20" ca="1" si="6246">IF(AIG20&lt;&gt;"",VLOOKUP(AIG20,AHN4:AHT40,7,FALSE),"")</f>
        <v/>
      </c>
      <c r="AIP20" s="321" t="str">
        <f t="shared" ref="AIP20" ca="1" si="6247">IF(AIG20&lt;&gt;"",VLOOKUP(AIG20,AHN4:AHT40,5,FALSE),"")</f>
        <v/>
      </c>
      <c r="AIQ20" s="321" t="str">
        <f t="shared" ref="AIQ20" ca="1" si="6248">IF(AIG20&lt;&gt;"",VLOOKUP(AIG20,AHN4:AHV40,9,FALSE),"")</f>
        <v/>
      </c>
      <c r="AIR20" s="321" t="str">
        <f t="shared" ca="1" si="5253"/>
        <v/>
      </c>
      <c r="AIS20" s="321" t="str">
        <f t="shared" ref="AIS20" ca="1" si="6249">IF(AIG20&lt;&gt;"",RANK(AIR20,AIR18:AIR22),"")</f>
        <v/>
      </c>
      <c r="AIT20" s="321" t="str">
        <f t="shared" ref="AIT20" ca="1" si="6250">IF(AIG20&lt;&gt;"",SUMPRODUCT((AIR18:AIR22=AIR20)*(AIM18:AIM22&gt;AIM20)),"")</f>
        <v/>
      </c>
      <c r="AIU20" s="321" t="str">
        <f t="shared" ref="AIU20" ca="1" si="6251">IF(AIG20&lt;&gt;"",SUMPRODUCT((AIR18:AIR22=AIR20)*(AIM18:AIM22=AIM20)*(AIK18:AIK22&gt;AIK20)),"")</f>
        <v/>
      </c>
      <c r="AIV20" s="321" t="str">
        <f t="shared" ref="AIV20" ca="1" si="6252">IF(AIG20&lt;&gt;"",SUMPRODUCT((AIR18:AIR22=AIR20)*(AIM18:AIM22=AIM20)*(AIK18:AIK22=AIK20)*(AIO18:AIO22&gt;AIO20)),"")</f>
        <v/>
      </c>
      <c r="AIW20" s="321" t="str">
        <f t="shared" ref="AIW20" ca="1" si="6253">IF(AIG20&lt;&gt;"",SUMPRODUCT((AIR18:AIR22=AIR20)*(AIM18:AIM22=AIM20)*(AIK18:AIK22=AIK20)*(AIO18:AIO22=AIO20)*(AIP18:AIP22&gt;AIP20)),"")</f>
        <v/>
      </c>
      <c r="AIX20" s="321" t="str">
        <f t="shared" ref="AIX20" ca="1" si="6254">IF(AIG20&lt;&gt;"",SUMPRODUCT((AIR18:AIR22=AIR20)*(AIM18:AIM22=AIM20)*(AIK18:AIK22=AIK20)*(AIO18:AIO22=AIO20)*(AIP18:AIP22=AIP20)*(AIQ18:AIQ22&gt;AIQ20)),"")</f>
        <v/>
      </c>
      <c r="AIY20" s="321" t="str">
        <f ca="1">IF(AIG20&lt;&gt;"",IF(AIY60&lt;&gt;"",IF(AIF57=3,AIY60,AIY60+AIF57),SUM(AIS20:AIX20)),"")</f>
        <v/>
      </c>
      <c r="AIZ20" s="321" t="str">
        <f t="shared" ref="AIZ20" ca="1" si="6255">IF(AIG20&lt;&gt;"",INDEX(AIG18:AIG22,MATCH(3,AIY18:AIY22,0),0),"")</f>
        <v/>
      </c>
      <c r="AJA20" s="321" t="str">
        <f t="shared" ca="1" si="5700"/>
        <v/>
      </c>
      <c r="AJB20" s="321">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21">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21">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21">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21">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21">
        <f t="shared" ca="1" si="5706"/>
        <v>1000</v>
      </c>
      <c r="AJH20" s="321" t="str">
        <f t="shared" ca="1" si="5707"/>
        <v/>
      </c>
      <c r="AJI20" s="321" t="str">
        <f t="shared" ref="AJI20" ca="1" si="6261">IF(AJA20&lt;&gt;"",VLOOKUP(AJA20,AHN4:AHT40,7,FALSE),"")</f>
        <v/>
      </c>
      <c r="AJJ20" s="321" t="str">
        <f t="shared" ref="AJJ20" ca="1" si="6262">IF(AJA20&lt;&gt;"",VLOOKUP(AJA20,AHN4:AHT40,5,FALSE),"")</f>
        <v/>
      </c>
      <c r="AJK20" s="321" t="str">
        <f t="shared" ref="AJK20" ca="1" si="6263">IF(AJA20&lt;&gt;"",VLOOKUP(AJA20,AHN4:AHV40,9,FALSE),"")</f>
        <v/>
      </c>
      <c r="AJL20" s="321" t="str">
        <f t="shared" ca="1" si="5711"/>
        <v/>
      </c>
      <c r="AJM20" s="321" t="str">
        <f t="shared" ref="AJM20" ca="1" si="6264">IF(AJA20&lt;&gt;"",RANK(AJL20,AJL18:AJL22),"")</f>
        <v/>
      </c>
      <c r="AJN20" s="321" t="str">
        <f t="shared" ref="AJN20" ca="1" si="6265">IF(AJA20&lt;&gt;"",SUMPRODUCT((AJL18:AJL22=AJL20)*(AJG18:AJG22&gt;AJG20)),"")</f>
        <v/>
      </c>
      <c r="AJO20" s="321" t="str">
        <f t="shared" ref="AJO20" ca="1" si="6266">IF(AJA20&lt;&gt;"",SUMPRODUCT((AJL18:AJL22=AJL20)*(AJG18:AJG22=AJG20)*(AJE18:AJE22&gt;AJE20)),"")</f>
        <v/>
      </c>
      <c r="AJP20" s="321" t="str">
        <f t="shared" ref="AJP20" ca="1" si="6267">IF(AJA20&lt;&gt;"",SUMPRODUCT((AJL18:AJL22=AJL20)*(AJG18:AJG22=AJG20)*(AJE18:AJE22=AJE20)*(AJI18:AJI22&gt;AJI20)),"")</f>
        <v/>
      </c>
      <c r="AJQ20" s="321" t="str">
        <f t="shared" ref="AJQ20" ca="1" si="6268">IF(AJA20&lt;&gt;"",SUMPRODUCT((AJL18:AJL22=AJL20)*(AJG18:AJG22=AJG20)*(AJE18:AJE22=AJE20)*(AJI18:AJI22=AJI20)*(AJJ18:AJJ22&gt;AJJ20)),"")</f>
        <v/>
      </c>
      <c r="AJR20" s="321" t="str">
        <f t="shared" ref="AJR20" ca="1" si="6269">IF(AJA20&lt;&gt;"",SUMPRODUCT((AJL18:AJL22=AJL20)*(AJG18:AJG22=AJG20)*(AJE18:AJE22=AJE20)*(AJI18:AJI22=AJI20)*(AJJ18:AJJ22=AJJ20)*(AJK18:AJK22&gt;AJK20)),"")</f>
        <v/>
      </c>
      <c r="AJS20" s="321" t="str">
        <f ca="1">IF(AJA20&lt;&gt;"",IF(AJS60&lt;&gt;"",IF(AIZ57=3,AJS60,AJS60+AIZ57),SUM(AJM20:AJR20)+1),"")</f>
        <v/>
      </c>
      <c r="AJT20" s="321" t="str">
        <f t="shared" ref="AJT20" ca="1" si="6270">IF(AJA20&lt;&gt;"",INDEX(AJA19:AJA22,MATCH(3,AJS19:AJS22,0),0),"")</f>
        <v/>
      </c>
      <c r="AJU20" s="321" t="str">
        <f t="shared" ref="AJU20:AJU21" ca="1" si="6271">IF(AID18&lt;&gt;"",AID18,"")</f>
        <v/>
      </c>
      <c r="AJV20" s="321">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21">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21">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21">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21">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21">
        <f t="shared" ref="AKA20:AKA21" ca="1" si="6277">AJY20-AJZ20+1000</f>
        <v>1000</v>
      </c>
      <c r="AKB20" s="321" t="str">
        <f t="shared" ref="AKB20:AKB21" ca="1" si="6278">IF(AJU20&lt;&gt;"",AJV20*3+AJW20*1,"")</f>
        <v/>
      </c>
      <c r="AKC20" s="321" t="str">
        <f t="shared" ref="AKC20" ca="1" si="6279">IF(AJU20&lt;&gt;"",VLOOKUP(AJU20,AHN4:AHT40,7,FALSE),"")</f>
        <v/>
      </c>
      <c r="AKD20" s="321" t="str">
        <f t="shared" ref="AKD20" ca="1" si="6280">IF(AJU20&lt;&gt;"",VLOOKUP(AJU20,AHN4:AHT40,5,FALSE),"")</f>
        <v/>
      </c>
      <c r="AKE20" s="321" t="str">
        <f t="shared" ref="AKE20" ca="1" si="6281">IF(AJU20&lt;&gt;"",VLOOKUP(AJU20,AHN4:AHV40,9,FALSE),"")</f>
        <v/>
      </c>
      <c r="AKF20" s="321" t="str">
        <f t="shared" ref="AKF20:AKF21" ca="1" si="6282">AKB20</f>
        <v/>
      </c>
      <c r="AKG20" s="321" t="str">
        <f t="shared" ref="AKG20" ca="1" si="6283">IF(AJU20&lt;&gt;"",RANK(AKF20,AKF18:AKF22),"")</f>
        <v/>
      </c>
      <c r="AKH20" s="321" t="str">
        <f t="shared" ref="AKH20" ca="1" si="6284">IF(AJU20&lt;&gt;"",SUMPRODUCT((AKF18:AKF22=AKF20)*(AKA18:AKA22&gt;AKA20)),"")</f>
        <v/>
      </c>
      <c r="AKI20" s="321" t="str">
        <f t="shared" ref="AKI20" ca="1" si="6285">IF(AJU20&lt;&gt;"",SUMPRODUCT((AKF18:AKF22=AKF20)*(AKA18:AKA22=AKA20)*(AJY18:AJY22&gt;AJY20)),"")</f>
        <v/>
      </c>
      <c r="AKJ20" s="321" t="str">
        <f t="shared" ref="AKJ20" ca="1" si="6286">IF(AJU20&lt;&gt;"",SUMPRODUCT((AKF18:AKF22=AKF20)*(AKA18:AKA22=AKA20)*(AJY18:AJY22=AJY20)*(AKC18:AKC22&gt;AKC20)),"")</f>
        <v/>
      </c>
      <c r="AKK20" s="321" t="str">
        <f t="shared" ref="AKK20" ca="1" si="6287">IF(AJU20&lt;&gt;"",SUMPRODUCT((AKF18:AKF22=AKF20)*(AKA18:AKA22=AKA20)*(AJY18:AJY22=AJY20)*(AKC18:AKC22=AKC20)*(AKD18:AKD22&gt;AKD20)),"")</f>
        <v/>
      </c>
      <c r="AKL20" s="321" t="str">
        <f t="shared" ref="AKL20" ca="1" si="6288">IF(AJU20&lt;&gt;"",SUMPRODUCT((AKF18:AKF22=AKF20)*(AKA18:AKA22=AKA20)*(AJY18:AJY22=AJY20)*(AKC18:AKC22=AKC20)*(AKD18:AKD22=AKD20)*(AKE18:AKE22&gt;AKE20)),"")</f>
        <v/>
      </c>
      <c r="AKM20" s="321" t="str">
        <f t="shared" ref="AKM20:AKM21" ca="1" si="6289">IF(AJU20&lt;&gt;"",SUM(AKG20:AKL20)+2,"")</f>
        <v/>
      </c>
      <c r="AKN20" s="321" t="str">
        <f t="shared" ref="AKN20" ca="1" si="6290">IF(AJU20&lt;&gt;"",INDEX(AJU20:AJU22,MATCH(3,AKM20:AKM22,0),0),"")</f>
        <v/>
      </c>
      <c r="AKO20" s="321"/>
      <c r="AKP20" s="321"/>
      <c r="AKQ20" s="321"/>
      <c r="AKR20" s="321"/>
      <c r="AKS20" s="321"/>
      <c r="AKT20" s="321"/>
      <c r="AKU20" s="321"/>
      <c r="AKV20" s="321"/>
      <c r="AKW20" s="321"/>
      <c r="AKX20" s="321"/>
      <c r="AKY20" s="321"/>
      <c r="AKZ20" s="321"/>
      <c r="ALA20" s="321"/>
      <c r="ALB20" s="321"/>
      <c r="ALC20" s="321"/>
      <c r="ALD20" s="321"/>
      <c r="ALE20" s="321"/>
      <c r="ALF20" s="321"/>
      <c r="ALG20" s="321"/>
      <c r="ALH20" s="321"/>
      <c r="ALI20" s="321" t="str">
        <f t="shared" ref="ALI20" ca="1" si="6291">IF(AKN20&lt;&gt;"",AKN20,IF(AJT20&lt;&gt;"",AJT20,IF(AIZ20&lt;&gt;"",AIZ20,AHZ20)))</f>
        <v>Slovenia</v>
      </c>
      <c r="ALJ20" s="321">
        <v>3</v>
      </c>
      <c r="ALK20" s="321">
        <v>18</v>
      </c>
      <c r="ALL20" s="321" t="str">
        <f t="shared" si="82"/>
        <v>Slovenia</v>
      </c>
      <c r="ALM20" s="324">
        <f ca="1">IF(OFFSET('Player Game Board'!P27,0,ALM1)&lt;&gt;"",OFFSET('Player Game Board'!P27,0,ALM1),0)</f>
        <v>0</v>
      </c>
      <c r="ALN20" s="324">
        <f ca="1">IF(OFFSET('Player Game Board'!Q27,0,ALM1)&lt;&gt;"",OFFSET('Player Game Board'!Q27,0,ALM1),0)</f>
        <v>0</v>
      </c>
      <c r="ALO20" s="321" t="str">
        <f t="shared" si="83"/>
        <v>Serbia</v>
      </c>
      <c r="ALP20" s="321" t="str">
        <f ca="1">IF(AND(OFFSET('Player Game Board'!P27,0,ALM1)&lt;&gt;"",OFFSET('Player Game Board'!Q27,0,ALM1)&lt;&gt;""),IF(ALM20&gt;ALN20,"W",IF(ALM20=ALN20,"D","L")),"")</f>
        <v>D</v>
      </c>
      <c r="ALQ20" s="321" t="str">
        <f t="shared" ca="1" si="5720"/>
        <v>D</v>
      </c>
      <c r="ALR20" s="321"/>
      <c r="ALS20" s="321"/>
      <c r="ALT20" s="326" t="s">
        <v>15</v>
      </c>
      <c r="ALU20" s="327" t="s">
        <v>4</v>
      </c>
      <c r="ALV20" s="327" t="s">
        <v>13</v>
      </c>
      <c r="ALW20" s="327" t="s">
        <v>95</v>
      </c>
      <c r="ALX20" s="326" t="s">
        <v>95</v>
      </c>
      <c r="ALY20" s="326" t="s">
        <v>13</v>
      </c>
      <c r="ALZ20" s="326" t="s">
        <v>4</v>
      </c>
      <c r="AMA20" s="326" t="s">
        <v>15</v>
      </c>
      <c r="AMB20" s="327"/>
      <c r="AMC20" s="328">
        <f t="shared" ref="AMC20" ca="1" si="6292">IFERROR(MATCH(AMC12,ALT20:ALW20,0),0)</f>
        <v>0</v>
      </c>
      <c r="AMD20" s="328">
        <f t="shared" ref="AMD20" ca="1" si="6293">IFERROR(MATCH(AMD12,ALT20:ALW20,0),0)</f>
        <v>0</v>
      </c>
      <c r="AME20" s="328">
        <f t="shared" ref="AME20" ca="1" si="6294">IFERROR(MATCH(AME12,ALT20:ALW20,0),0)</f>
        <v>3</v>
      </c>
      <c r="AMF20" s="328">
        <f t="shared" ref="AMF20" ca="1" si="6295">IFERROR(MATCH(AMF12,ALT20:ALW20,0),0)</f>
        <v>2</v>
      </c>
      <c r="AMG20" s="328">
        <f t="shared" ca="1" si="3896"/>
        <v>5</v>
      </c>
      <c r="AMH20" s="327" t="s">
        <v>46</v>
      </c>
      <c r="AMI20" s="327" t="str">
        <f t="shared" ref="AMI20" ca="1" si="6296">INDEX(ALT3:ALT8,MATCH(INDEX(ALZ13:ALZ27,MATCH(10,AMG13:AMG27,0),0),AMH3:AMH8,0),0)</f>
        <v>Croatia</v>
      </c>
      <c r="AMJ20" s="327">
        <f t="shared" ca="1" si="5267"/>
        <v>0</v>
      </c>
      <c r="AMK20" s="321">
        <f t="shared" ref="AMK20" ca="1" si="6297">VLOOKUP(AML20,AQG18:AQH22,2,FALSE)</f>
        <v>4</v>
      </c>
      <c r="AML20" s="321" t="str">
        <f t="shared" si="5269"/>
        <v>Slovenia</v>
      </c>
      <c r="AMM20" s="321">
        <f t="shared" ref="AMM20" ca="1" si="6298">SUMPRODUCT((AQJ3:AQJ42=AML20)*(AQN3:AQN42="W"))+SUMPRODUCT((AQM3:AQM42=AML20)*(AQO3:AQO42="W"))</f>
        <v>0</v>
      </c>
      <c r="AMN20" s="321">
        <f t="shared" ref="AMN20" ca="1" si="6299">SUMPRODUCT((AQJ3:AQJ42=AML20)*(AQN3:AQN42="D"))+SUMPRODUCT((AQM3:AQM42=AML20)*(AQO3:AQO42="D"))</f>
        <v>1</v>
      </c>
      <c r="AMO20" s="321">
        <f t="shared" ref="AMO20" ca="1" si="6300">SUMPRODUCT((AQJ3:AQJ42=AML20)*(AQN3:AQN42="L"))+SUMPRODUCT((AQM3:AQM42=AML20)*(AQO3:AQO42="L"))</f>
        <v>2</v>
      </c>
      <c r="AMP20" s="321">
        <f t="shared" ref="AMP20" ca="1" si="6301">SUMIF(AQJ3:AQJ60,AML20,AQK3:AQK60)+SUMIF(AQM3:AQM60,AML20,AQL3:AQL60)</f>
        <v>1</v>
      </c>
      <c r="AMQ20" s="321">
        <f t="shared" ref="AMQ20" ca="1" si="6302">SUMIF(AQM3:AQM60,AML20,AQK3:AQK60)+SUMIF(AQJ3:AQJ60,AML20,AQL3:AQL60)</f>
        <v>4</v>
      </c>
      <c r="AMR20" s="321">
        <f t="shared" ca="1" si="5275"/>
        <v>997</v>
      </c>
      <c r="AMS20" s="321">
        <f t="shared" ca="1" si="5276"/>
        <v>1</v>
      </c>
      <c r="AMT20" s="321">
        <f t="shared" si="930"/>
        <v>39</v>
      </c>
      <c r="AMU20" s="321">
        <f t="shared" ref="AMU20" ca="1" si="6303">IF(COUNTIF(AMS18:AMS22,4)&lt;&gt;4,RANK(AMS20,AMS18:AMS22),AMS60)</f>
        <v>3</v>
      </c>
      <c r="AMV20" s="321"/>
      <c r="AMW20" s="321">
        <f t="shared" ref="AMW20" ca="1" si="6304">SUMPRODUCT((AMU18:AMU21=AMU20)*(AMT18:AMT21&lt;AMT20))+AMU20</f>
        <v>4</v>
      </c>
      <c r="AMX20" s="321" t="str">
        <f t="shared" ref="AMX20" ca="1" si="6305">INDEX(AML18:AML22,MATCH(3,AMW18:AMW22,0),0)</f>
        <v>Serbia</v>
      </c>
      <c r="AMY20" s="321">
        <f t="shared" ref="AMY20" ca="1" si="6306">INDEX(AMU18:AMU22,MATCH(AMX20,AML18:AML22,0),0)</f>
        <v>3</v>
      </c>
      <c r="AMZ20" s="321" t="str">
        <f t="shared" ref="AMZ20:AMZ21" ca="1" si="6307">IF(AND(AMZ19&lt;&gt;"",AMY20=1),AMX20,"")</f>
        <v/>
      </c>
      <c r="ANA20" s="321" t="str">
        <f t="shared" ref="ANA20:ANA21" ca="1" si="6308">IF(AND(ANA19&lt;&gt;"",AMY21=2),AMX21,"")</f>
        <v/>
      </c>
      <c r="ANB20" s="321" t="str">
        <f t="shared" ref="ANB20" ca="1" si="6309">IF(AND(ANB19&lt;&gt;"",AMY22=3),AMX22,"")</f>
        <v/>
      </c>
      <c r="ANC20" s="321"/>
      <c r="AND20" s="321"/>
      <c r="ANE20" s="321" t="str">
        <f t="shared" ca="1" si="5285"/>
        <v/>
      </c>
      <c r="ANF20" s="321">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21">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21">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21">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21">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21">
        <f t="shared" ca="1" si="5291"/>
        <v>1000</v>
      </c>
      <c r="ANL20" s="321" t="str">
        <f t="shared" ca="1" si="5292"/>
        <v/>
      </c>
      <c r="ANM20" s="321" t="str">
        <f t="shared" ref="ANM20" ca="1" si="6315">IF(ANE20&lt;&gt;"",VLOOKUP(ANE20,AML4:AMR40,7,FALSE),"")</f>
        <v/>
      </c>
      <c r="ANN20" s="321" t="str">
        <f t="shared" ref="ANN20" ca="1" si="6316">IF(ANE20&lt;&gt;"",VLOOKUP(ANE20,AML4:AMR40,5,FALSE),"")</f>
        <v/>
      </c>
      <c r="ANO20" s="321" t="str">
        <f t="shared" ref="ANO20" ca="1" si="6317">IF(ANE20&lt;&gt;"",VLOOKUP(ANE20,AML4:AMT40,9,FALSE),"")</f>
        <v/>
      </c>
      <c r="ANP20" s="321" t="str">
        <f t="shared" ca="1" si="5296"/>
        <v/>
      </c>
      <c r="ANQ20" s="321" t="str">
        <f t="shared" ref="ANQ20" ca="1" si="6318">IF(ANE20&lt;&gt;"",RANK(ANP20,ANP18:ANP22),"")</f>
        <v/>
      </c>
      <c r="ANR20" s="321" t="str">
        <f t="shared" ref="ANR20" ca="1" si="6319">IF(ANE20&lt;&gt;"",SUMPRODUCT((ANP18:ANP22=ANP20)*(ANK18:ANK22&gt;ANK20)),"")</f>
        <v/>
      </c>
      <c r="ANS20" s="321" t="str">
        <f t="shared" ref="ANS20" ca="1" si="6320">IF(ANE20&lt;&gt;"",SUMPRODUCT((ANP18:ANP22=ANP20)*(ANK18:ANK22=ANK20)*(ANI18:ANI22&gt;ANI20)),"")</f>
        <v/>
      </c>
      <c r="ANT20" s="321" t="str">
        <f t="shared" ref="ANT20" ca="1" si="6321">IF(ANE20&lt;&gt;"",SUMPRODUCT((ANP18:ANP22=ANP20)*(ANK18:ANK22=ANK20)*(ANI18:ANI22=ANI20)*(ANM18:ANM22&gt;ANM20)),"")</f>
        <v/>
      </c>
      <c r="ANU20" s="321" t="str">
        <f t="shared" ref="ANU20" ca="1" si="6322">IF(ANE20&lt;&gt;"",SUMPRODUCT((ANP18:ANP22=ANP20)*(ANK18:ANK22=ANK20)*(ANI18:ANI22=ANI20)*(ANM18:ANM22=ANM20)*(ANN18:ANN22&gt;ANN20)),"")</f>
        <v/>
      </c>
      <c r="ANV20" s="321" t="str">
        <f t="shared" ref="ANV20" ca="1" si="6323">IF(ANE20&lt;&gt;"",SUMPRODUCT((ANP18:ANP22=ANP20)*(ANK18:ANK22=ANK20)*(ANI18:ANI22=ANI20)*(ANM18:ANM22=ANM20)*(ANN18:ANN22=ANN20)*(ANO18:ANO22&gt;ANO20)),"")</f>
        <v/>
      </c>
      <c r="ANW20" s="321" t="str">
        <f ca="1">IF(ANE20&lt;&gt;"",IF(ANW60&lt;&gt;"",IF(AND57=3,ANW60,ANW60+AND57),SUM(ANQ20:ANV20)),"")</f>
        <v/>
      </c>
      <c r="ANX20" s="321" t="str">
        <f t="shared" ref="ANX20" ca="1" si="6324">IF(ANE20&lt;&gt;"",INDEX(ANE18:ANE22,MATCH(3,ANW18:ANW22,0),0),"")</f>
        <v/>
      </c>
      <c r="ANY20" s="321" t="str">
        <f t="shared" ca="1" si="5755"/>
        <v/>
      </c>
      <c r="ANZ20" s="321">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21">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21">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21">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21">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21">
        <f t="shared" ca="1" si="5761"/>
        <v>1000</v>
      </c>
      <c r="AOF20" s="321" t="str">
        <f t="shared" ca="1" si="5762"/>
        <v/>
      </c>
      <c r="AOG20" s="321" t="str">
        <f t="shared" ref="AOG20" ca="1" si="6330">IF(ANY20&lt;&gt;"",VLOOKUP(ANY20,AML4:AMR40,7,FALSE),"")</f>
        <v/>
      </c>
      <c r="AOH20" s="321" t="str">
        <f t="shared" ref="AOH20" ca="1" si="6331">IF(ANY20&lt;&gt;"",VLOOKUP(ANY20,AML4:AMR40,5,FALSE),"")</f>
        <v/>
      </c>
      <c r="AOI20" s="321" t="str">
        <f t="shared" ref="AOI20" ca="1" si="6332">IF(ANY20&lt;&gt;"",VLOOKUP(ANY20,AML4:AMT40,9,FALSE),"")</f>
        <v/>
      </c>
      <c r="AOJ20" s="321" t="str">
        <f t="shared" ca="1" si="5766"/>
        <v/>
      </c>
      <c r="AOK20" s="321" t="str">
        <f t="shared" ref="AOK20" ca="1" si="6333">IF(ANY20&lt;&gt;"",RANK(AOJ20,AOJ18:AOJ22),"")</f>
        <v/>
      </c>
      <c r="AOL20" s="321" t="str">
        <f t="shared" ref="AOL20" ca="1" si="6334">IF(ANY20&lt;&gt;"",SUMPRODUCT((AOJ18:AOJ22=AOJ20)*(AOE18:AOE22&gt;AOE20)),"")</f>
        <v/>
      </c>
      <c r="AOM20" s="321" t="str">
        <f t="shared" ref="AOM20" ca="1" si="6335">IF(ANY20&lt;&gt;"",SUMPRODUCT((AOJ18:AOJ22=AOJ20)*(AOE18:AOE22=AOE20)*(AOC18:AOC22&gt;AOC20)),"")</f>
        <v/>
      </c>
      <c r="AON20" s="321" t="str">
        <f t="shared" ref="AON20" ca="1" si="6336">IF(ANY20&lt;&gt;"",SUMPRODUCT((AOJ18:AOJ22=AOJ20)*(AOE18:AOE22=AOE20)*(AOC18:AOC22=AOC20)*(AOG18:AOG22&gt;AOG20)),"")</f>
        <v/>
      </c>
      <c r="AOO20" s="321" t="str">
        <f t="shared" ref="AOO20" ca="1" si="6337">IF(ANY20&lt;&gt;"",SUMPRODUCT((AOJ18:AOJ22=AOJ20)*(AOE18:AOE22=AOE20)*(AOC18:AOC22=AOC20)*(AOG18:AOG22=AOG20)*(AOH18:AOH22&gt;AOH20)),"")</f>
        <v/>
      </c>
      <c r="AOP20" s="321" t="str">
        <f t="shared" ref="AOP20" ca="1" si="6338">IF(ANY20&lt;&gt;"",SUMPRODUCT((AOJ18:AOJ22=AOJ20)*(AOE18:AOE22=AOE20)*(AOC18:AOC22=AOC20)*(AOG18:AOG22=AOG20)*(AOH18:AOH22=AOH20)*(AOI18:AOI22&gt;AOI20)),"")</f>
        <v/>
      </c>
      <c r="AOQ20" s="321" t="str">
        <f ca="1">IF(ANY20&lt;&gt;"",IF(AOQ60&lt;&gt;"",IF(ANX57=3,AOQ60,AOQ60+ANX57),SUM(AOK20:AOP20)+1),"")</f>
        <v/>
      </c>
      <c r="AOR20" s="321" t="str">
        <f t="shared" ref="AOR20" ca="1" si="6339">IF(ANY20&lt;&gt;"",INDEX(ANY19:ANY22,MATCH(3,AOQ19:AOQ22,0),0),"")</f>
        <v/>
      </c>
      <c r="AOS20" s="321" t="str">
        <f t="shared" ref="AOS20:AOS21" ca="1" si="6340">IF(ANB18&lt;&gt;"",ANB18,"")</f>
        <v>Serbia</v>
      </c>
      <c r="AOT20" s="321">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21">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21">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21">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21">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21">
        <f t="shared" ref="AOY20:AOY21" ca="1" si="6346">AOW20-AOX20+1000</f>
        <v>1000</v>
      </c>
      <c r="AOZ20" s="321">
        <f t="shared" ref="AOZ20:AOZ21" ca="1" si="6347">IF(AOS20&lt;&gt;"",AOT20*3+AOU20*1,"")</f>
        <v>1</v>
      </c>
      <c r="APA20" s="321">
        <f t="shared" ref="APA20" ca="1" si="6348">IF(AOS20&lt;&gt;"",VLOOKUP(AOS20,AML4:AMR40,7,FALSE),"")</f>
        <v>998</v>
      </c>
      <c r="APB20" s="321">
        <f t="shared" ref="APB20" ca="1" si="6349">IF(AOS20&lt;&gt;"",VLOOKUP(AOS20,AML4:AMR40,5,FALSE),"")</f>
        <v>1</v>
      </c>
      <c r="APC20" s="321">
        <f t="shared" ref="APC20" ca="1" si="6350">IF(AOS20&lt;&gt;"",VLOOKUP(AOS20,AML4:AMT40,9,FALSE),"")</f>
        <v>35</v>
      </c>
      <c r="APD20" s="321">
        <f t="shared" ref="APD20:APD21" ca="1" si="6351">AOZ20</f>
        <v>1</v>
      </c>
      <c r="APE20" s="321">
        <f t="shared" ref="APE20" ca="1" si="6352">IF(AOS20&lt;&gt;"",RANK(APD20,APD18:APD22),"")</f>
        <v>1</v>
      </c>
      <c r="APF20" s="321">
        <f t="shared" ref="APF20" ca="1" si="6353">IF(AOS20&lt;&gt;"",SUMPRODUCT((APD18:APD22=APD20)*(AOY18:AOY22&gt;AOY20)),"")</f>
        <v>0</v>
      </c>
      <c r="APG20" s="321">
        <f t="shared" ref="APG20" ca="1" si="6354">IF(AOS20&lt;&gt;"",SUMPRODUCT((APD18:APD22=APD20)*(AOY18:AOY22=AOY20)*(AOW18:AOW22&gt;AOW20)),"")</f>
        <v>0</v>
      </c>
      <c r="APH20" s="321">
        <f t="shared" ref="APH20" ca="1" si="6355">IF(AOS20&lt;&gt;"",SUMPRODUCT((APD18:APD22=APD20)*(AOY18:AOY22=AOY20)*(AOW18:AOW22=AOW20)*(APA18:APA22&gt;APA20)),"")</f>
        <v>0</v>
      </c>
      <c r="API20" s="321">
        <f t="shared" ref="API20" ca="1" si="6356">IF(AOS20&lt;&gt;"",SUMPRODUCT((APD18:APD22=APD20)*(AOY18:AOY22=AOY20)*(AOW18:AOW22=AOW20)*(APA18:APA22=APA20)*(APB18:APB22&gt;APB20)),"")</f>
        <v>0</v>
      </c>
      <c r="APJ20" s="321">
        <f t="shared" ref="APJ20" ca="1" si="6357">IF(AOS20&lt;&gt;"",SUMPRODUCT((APD18:APD22=APD20)*(AOY18:AOY22=AOY20)*(AOW18:AOW22=AOW20)*(APA18:APA22=APA20)*(APB18:APB22=APB20)*(APC18:APC22&gt;APC20)),"")</f>
        <v>0</v>
      </c>
      <c r="APK20" s="321">
        <f t="shared" ref="APK20:APK21" ca="1" si="6358">IF(AOS20&lt;&gt;"",SUM(APE20:APJ20)+2,"")</f>
        <v>3</v>
      </c>
      <c r="APL20" s="321" t="str">
        <f t="shared" ref="APL20" ca="1" si="6359">IF(AOS20&lt;&gt;"",INDEX(AOS20:AOS22,MATCH(3,APK20:APK22,0),0),"")</f>
        <v>Serbia</v>
      </c>
      <c r="APM20" s="321"/>
      <c r="APN20" s="321"/>
      <c r="APO20" s="321"/>
      <c r="APP20" s="321"/>
      <c r="APQ20" s="321"/>
      <c r="APR20" s="321"/>
      <c r="APS20" s="321"/>
      <c r="APT20" s="321"/>
      <c r="APU20" s="321"/>
      <c r="APV20" s="321"/>
      <c r="APW20" s="321"/>
      <c r="APX20" s="321"/>
      <c r="APY20" s="321"/>
      <c r="APZ20" s="321"/>
      <c r="AQA20" s="321"/>
      <c r="AQB20" s="321"/>
      <c r="AQC20" s="321"/>
      <c r="AQD20" s="321"/>
      <c r="AQE20" s="321"/>
      <c r="AQF20" s="321"/>
      <c r="AQG20" s="321" t="str">
        <f t="shared" ref="AQG20" ca="1" si="6360">IF(APL20&lt;&gt;"",APL20,IF(AOR20&lt;&gt;"",AOR20,IF(ANX20&lt;&gt;"",ANX20,AMX20)))</f>
        <v>Serbia</v>
      </c>
      <c r="AQH20" s="321">
        <v>3</v>
      </c>
      <c r="AQI20" s="321">
        <v>18</v>
      </c>
      <c r="AQJ20" s="321" t="str">
        <f t="shared" si="98"/>
        <v>Slovenia</v>
      </c>
      <c r="AQK20" s="324">
        <f ca="1">IF(OFFSET('Player Game Board'!P27,0,AQK1)&lt;&gt;"",OFFSET('Player Game Board'!P27,0,AQK1),0)</f>
        <v>0</v>
      </c>
      <c r="AQL20" s="324">
        <f ca="1">IF(OFFSET('Player Game Board'!Q27,0,AQK1)&lt;&gt;"",OFFSET('Player Game Board'!Q27,0,AQK1),0)</f>
        <v>0</v>
      </c>
      <c r="AQM20" s="321" t="str">
        <f t="shared" si="99"/>
        <v>Serbia</v>
      </c>
      <c r="AQN20" s="321" t="str">
        <f ca="1">IF(AND(OFFSET('Player Game Board'!P27,0,AQK1)&lt;&gt;"",OFFSET('Player Game Board'!Q27,0,AQK1)&lt;&gt;""),IF(AQK20&gt;AQL20,"W",IF(AQK20=AQL20,"D","L")),"")</f>
        <v>D</v>
      </c>
      <c r="AQO20" s="321" t="str">
        <f t="shared" ca="1" si="5775"/>
        <v>D</v>
      </c>
      <c r="AQP20" s="321"/>
      <c r="AQQ20" s="321"/>
      <c r="AQR20" s="326" t="s">
        <v>15</v>
      </c>
      <c r="AQS20" s="327" t="s">
        <v>4</v>
      </c>
      <c r="AQT20" s="327" t="s">
        <v>13</v>
      </c>
      <c r="AQU20" s="327" t="s">
        <v>95</v>
      </c>
      <c r="AQV20" s="326" t="s">
        <v>95</v>
      </c>
      <c r="AQW20" s="326" t="s">
        <v>13</v>
      </c>
      <c r="AQX20" s="326" t="s">
        <v>4</v>
      </c>
      <c r="AQY20" s="326" t="s">
        <v>15</v>
      </c>
      <c r="AQZ20" s="327"/>
      <c r="ARA20" s="328">
        <f t="shared" ref="ARA20" ca="1" si="6361">IFERROR(MATCH(ARA12,AQR20:AQU20,0),0)</f>
        <v>0</v>
      </c>
      <c r="ARB20" s="328">
        <f t="shared" ref="ARB20" ca="1" si="6362">IFERROR(MATCH(ARB12,AQR20:AQU20,0),0)</f>
        <v>1</v>
      </c>
      <c r="ARC20" s="328">
        <f t="shared" ref="ARC20" ca="1" si="6363">IFERROR(MATCH(ARC12,AQR20:AQU20,0),0)</f>
        <v>4</v>
      </c>
      <c r="ARD20" s="328">
        <f t="shared" ref="ARD20" ca="1" si="6364">IFERROR(MATCH(ARD12,AQR20:AQU20,0),0)</f>
        <v>0</v>
      </c>
      <c r="ARE20" s="328">
        <f t="shared" ca="1" si="3966"/>
        <v>5</v>
      </c>
      <c r="ARF20" s="327" t="s">
        <v>46</v>
      </c>
      <c r="ARG20" s="327" t="str">
        <f t="shared" ref="ARG20" ca="1" si="6365">INDEX(AQR3:AQR8,MATCH(INDEX(AQX13:AQX27,MATCH(10,ARE13:ARE27,0),0),ARF3:ARF8,0),0)</f>
        <v>Croatia</v>
      </c>
      <c r="ARH20" s="327">
        <f t="shared" ca="1" si="5310"/>
        <v>0</v>
      </c>
      <c r="ARI20" s="321">
        <f t="shared" ref="ARI20" ca="1" si="6366">VLOOKUP(ARJ20,AVE18:AVF22,2,FALSE)</f>
        <v>1</v>
      </c>
      <c r="ARJ20" s="321" t="str">
        <f t="shared" si="5312"/>
        <v>Slovenia</v>
      </c>
      <c r="ARK20" s="321">
        <f t="shared" ref="ARK20" ca="1" si="6367">SUMPRODUCT((AVH3:AVH42=ARJ20)*(AVL3:AVL42="W"))+SUMPRODUCT((AVK3:AVK42=ARJ20)*(AVM3:AVM42="W"))</f>
        <v>2</v>
      </c>
      <c r="ARL20" s="321">
        <f t="shared" ref="ARL20" ca="1" si="6368">SUMPRODUCT((AVH3:AVH42=ARJ20)*(AVL3:AVL42="D"))+SUMPRODUCT((AVK3:AVK42=ARJ20)*(AVM3:AVM42="D"))</f>
        <v>1</v>
      </c>
      <c r="ARM20" s="321">
        <f t="shared" ref="ARM20" ca="1" si="6369">SUMPRODUCT((AVH3:AVH42=ARJ20)*(AVL3:AVL42="L"))+SUMPRODUCT((AVK3:AVK42=ARJ20)*(AVM3:AVM42="L"))</f>
        <v>0</v>
      </c>
      <c r="ARN20" s="321">
        <f t="shared" ref="ARN20" ca="1" si="6370">SUMIF(AVH3:AVH60,ARJ20,AVI3:AVI60)+SUMIF(AVK3:AVK60,ARJ20,AVJ3:AVJ60)</f>
        <v>5</v>
      </c>
      <c r="ARO20" s="321">
        <f t="shared" ref="ARO20" ca="1" si="6371">SUMIF(AVK3:AVK60,ARJ20,AVI3:AVI60)+SUMIF(AVH3:AVH60,ARJ20,AVJ3:AVJ60)</f>
        <v>2</v>
      </c>
      <c r="ARP20" s="321">
        <f t="shared" ca="1" si="5318"/>
        <v>1003</v>
      </c>
      <c r="ARQ20" s="321">
        <f t="shared" ca="1" si="5319"/>
        <v>7</v>
      </c>
      <c r="ARR20" s="321">
        <f t="shared" si="990"/>
        <v>39</v>
      </c>
      <c r="ARS20" s="321">
        <f t="shared" ref="ARS20" ca="1" si="6372">IF(COUNTIF(ARQ18:ARQ22,4)&lt;&gt;4,RANK(ARQ20,ARQ18:ARQ22),ARQ60)</f>
        <v>1</v>
      </c>
      <c r="ART20" s="321"/>
      <c r="ARU20" s="321">
        <f t="shared" ref="ARU20" ca="1" si="6373">SUMPRODUCT((ARS18:ARS21=ARS20)*(ARR18:ARR21&lt;ARR20))+ARS20</f>
        <v>1</v>
      </c>
      <c r="ARV20" s="321" t="str">
        <f t="shared" ref="ARV20" ca="1" si="6374">INDEX(ARJ18:ARJ22,MATCH(3,ARU18:ARU22,0),0)</f>
        <v>Denmark</v>
      </c>
      <c r="ARW20" s="321">
        <f t="shared" ref="ARW20" ca="1" si="6375">INDEX(ARS18:ARS22,MATCH(ARV20,ARJ18:ARJ22,0),0)</f>
        <v>3</v>
      </c>
      <c r="ARX20" s="321" t="str">
        <f t="shared" ref="ARX20:ARX21" ca="1" si="6376">IF(AND(ARX19&lt;&gt;"",ARW20=1),ARV20,"")</f>
        <v/>
      </c>
      <c r="ARY20" s="321" t="str">
        <f t="shared" ref="ARY20:ARY21" ca="1" si="6377">IF(AND(ARY19&lt;&gt;"",ARW21=2),ARV21,"")</f>
        <v/>
      </c>
      <c r="ARZ20" s="321" t="str">
        <f t="shared" ref="ARZ20" ca="1" si="6378">IF(AND(ARZ19&lt;&gt;"",ARW22=3),ARV22,"")</f>
        <v/>
      </c>
      <c r="ASA20" s="321"/>
      <c r="ASB20" s="321"/>
      <c r="ASC20" s="321" t="str">
        <f t="shared" ca="1" si="5328"/>
        <v/>
      </c>
      <c r="ASD20" s="321">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21">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21">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21">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21">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21">
        <f t="shared" ca="1" si="5334"/>
        <v>1000</v>
      </c>
      <c r="ASJ20" s="321" t="str">
        <f t="shared" ca="1" si="5335"/>
        <v/>
      </c>
      <c r="ASK20" s="321" t="str">
        <f t="shared" ref="ASK20" ca="1" si="6384">IF(ASC20&lt;&gt;"",VLOOKUP(ASC20,ARJ4:ARP40,7,FALSE),"")</f>
        <v/>
      </c>
      <c r="ASL20" s="321" t="str">
        <f t="shared" ref="ASL20" ca="1" si="6385">IF(ASC20&lt;&gt;"",VLOOKUP(ASC20,ARJ4:ARP40,5,FALSE),"")</f>
        <v/>
      </c>
      <c r="ASM20" s="321" t="str">
        <f t="shared" ref="ASM20" ca="1" si="6386">IF(ASC20&lt;&gt;"",VLOOKUP(ASC20,ARJ4:ARR40,9,FALSE),"")</f>
        <v/>
      </c>
      <c r="ASN20" s="321" t="str">
        <f t="shared" ca="1" si="5339"/>
        <v/>
      </c>
      <c r="ASO20" s="321" t="str">
        <f t="shared" ref="ASO20" ca="1" si="6387">IF(ASC20&lt;&gt;"",RANK(ASN20,ASN18:ASN22),"")</f>
        <v/>
      </c>
      <c r="ASP20" s="321" t="str">
        <f t="shared" ref="ASP20" ca="1" si="6388">IF(ASC20&lt;&gt;"",SUMPRODUCT((ASN18:ASN22=ASN20)*(ASI18:ASI22&gt;ASI20)),"")</f>
        <v/>
      </c>
      <c r="ASQ20" s="321" t="str">
        <f t="shared" ref="ASQ20" ca="1" si="6389">IF(ASC20&lt;&gt;"",SUMPRODUCT((ASN18:ASN22=ASN20)*(ASI18:ASI22=ASI20)*(ASG18:ASG22&gt;ASG20)),"")</f>
        <v/>
      </c>
      <c r="ASR20" s="321" t="str">
        <f t="shared" ref="ASR20" ca="1" si="6390">IF(ASC20&lt;&gt;"",SUMPRODUCT((ASN18:ASN22=ASN20)*(ASI18:ASI22=ASI20)*(ASG18:ASG22=ASG20)*(ASK18:ASK22&gt;ASK20)),"")</f>
        <v/>
      </c>
      <c r="ASS20" s="321" t="str">
        <f t="shared" ref="ASS20" ca="1" si="6391">IF(ASC20&lt;&gt;"",SUMPRODUCT((ASN18:ASN22=ASN20)*(ASI18:ASI22=ASI20)*(ASG18:ASG22=ASG20)*(ASK18:ASK22=ASK20)*(ASL18:ASL22&gt;ASL20)),"")</f>
        <v/>
      </c>
      <c r="AST20" s="321" t="str">
        <f t="shared" ref="AST20" ca="1" si="6392">IF(ASC20&lt;&gt;"",SUMPRODUCT((ASN18:ASN22=ASN20)*(ASI18:ASI22=ASI20)*(ASG18:ASG22=ASG20)*(ASK18:ASK22=ASK20)*(ASL18:ASL22=ASL20)*(ASM18:ASM22&gt;ASM20)),"")</f>
        <v/>
      </c>
      <c r="ASU20" s="321" t="str">
        <f ca="1">IF(ASC20&lt;&gt;"",IF(ASU60&lt;&gt;"",IF(ASB57=3,ASU60,ASU60+ASB57),SUM(ASO20:AST20)),"")</f>
        <v/>
      </c>
      <c r="ASV20" s="321" t="str">
        <f t="shared" ref="ASV20" ca="1" si="6393">IF(ASC20&lt;&gt;"",INDEX(ASC18:ASC22,MATCH(3,ASU18:ASU22,0),0),"")</f>
        <v/>
      </c>
      <c r="ASW20" s="321" t="str">
        <f t="shared" ca="1" si="5810"/>
        <v/>
      </c>
      <c r="ASX20" s="321">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21">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21">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21">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21">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21">
        <f t="shared" ca="1" si="5816"/>
        <v>1000</v>
      </c>
      <c r="ATD20" s="321" t="str">
        <f t="shared" ca="1" si="5817"/>
        <v/>
      </c>
      <c r="ATE20" s="321" t="str">
        <f t="shared" ref="ATE20" ca="1" si="6399">IF(ASW20&lt;&gt;"",VLOOKUP(ASW20,ARJ4:ARP40,7,FALSE),"")</f>
        <v/>
      </c>
      <c r="ATF20" s="321" t="str">
        <f t="shared" ref="ATF20" ca="1" si="6400">IF(ASW20&lt;&gt;"",VLOOKUP(ASW20,ARJ4:ARP40,5,FALSE),"")</f>
        <v/>
      </c>
      <c r="ATG20" s="321" t="str">
        <f t="shared" ref="ATG20" ca="1" si="6401">IF(ASW20&lt;&gt;"",VLOOKUP(ASW20,ARJ4:ARR40,9,FALSE),"")</f>
        <v/>
      </c>
      <c r="ATH20" s="321" t="str">
        <f t="shared" ca="1" si="5821"/>
        <v/>
      </c>
      <c r="ATI20" s="321" t="str">
        <f t="shared" ref="ATI20" ca="1" si="6402">IF(ASW20&lt;&gt;"",RANK(ATH20,ATH18:ATH22),"")</f>
        <v/>
      </c>
      <c r="ATJ20" s="321" t="str">
        <f t="shared" ref="ATJ20" ca="1" si="6403">IF(ASW20&lt;&gt;"",SUMPRODUCT((ATH18:ATH22=ATH20)*(ATC18:ATC22&gt;ATC20)),"")</f>
        <v/>
      </c>
      <c r="ATK20" s="321" t="str">
        <f t="shared" ref="ATK20" ca="1" si="6404">IF(ASW20&lt;&gt;"",SUMPRODUCT((ATH18:ATH22=ATH20)*(ATC18:ATC22=ATC20)*(ATA18:ATA22&gt;ATA20)),"")</f>
        <v/>
      </c>
      <c r="ATL20" s="321" t="str">
        <f t="shared" ref="ATL20" ca="1" si="6405">IF(ASW20&lt;&gt;"",SUMPRODUCT((ATH18:ATH22=ATH20)*(ATC18:ATC22=ATC20)*(ATA18:ATA22=ATA20)*(ATE18:ATE22&gt;ATE20)),"")</f>
        <v/>
      </c>
      <c r="ATM20" s="321" t="str">
        <f t="shared" ref="ATM20" ca="1" si="6406">IF(ASW20&lt;&gt;"",SUMPRODUCT((ATH18:ATH22=ATH20)*(ATC18:ATC22=ATC20)*(ATA18:ATA22=ATA20)*(ATE18:ATE22=ATE20)*(ATF18:ATF22&gt;ATF20)),"")</f>
        <v/>
      </c>
      <c r="ATN20" s="321" t="str">
        <f t="shared" ref="ATN20" ca="1" si="6407">IF(ASW20&lt;&gt;"",SUMPRODUCT((ATH18:ATH22=ATH20)*(ATC18:ATC22=ATC20)*(ATA18:ATA22=ATA20)*(ATE18:ATE22=ATE20)*(ATF18:ATF22=ATF20)*(ATG18:ATG22&gt;ATG20)),"")</f>
        <v/>
      </c>
      <c r="ATO20" s="321" t="str">
        <f ca="1">IF(ASW20&lt;&gt;"",IF(ATO60&lt;&gt;"",IF(ASV57=3,ATO60,ATO60+ASV57),SUM(ATI20:ATN20)+1),"")</f>
        <v/>
      </c>
      <c r="ATP20" s="321" t="str">
        <f t="shared" ref="ATP20" ca="1" si="6408">IF(ASW20&lt;&gt;"",INDEX(ASW19:ASW22,MATCH(3,ATO19:ATO22,0),0),"")</f>
        <v/>
      </c>
      <c r="ATQ20" s="321" t="str">
        <f t="shared" ref="ATQ20:ATQ21" ca="1" si="6409">IF(ARZ18&lt;&gt;"",ARZ18,"")</f>
        <v>Denmark</v>
      </c>
      <c r="ATR20" s="321">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21">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21">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21">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21">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21">
        <f t="shared" ref="ATW20:ATW21" ca="1" si="6415">ATU20-ATV20+1000</f>
        <v>999</v>
      </c>
      <c r="ATX20" s="321">
        <f t="shared" ref="ATX20:ATX21" ca="1" si="6416">IF(ATQ20&lt;&gt;"",ATR20*3+ATS20*1,"")</f>
        <v>0</v>
      </c>
      <c r="ATY20" s="321">
        <f t="shared" ref="ATY20" ca="1" si="6417">IF(ATQ20&lt;&gt;"",VLOOKUP(ATQ20,ARJ4:ARP40,7,FALSE),"")</f>
        <v>999</v>
      </c>
      <c r="ATZ20" s="321">
        <f t="shared" ref="ATZ20" ca="1" si="6418">IF(ATQ20&lt;&gt;"",VLOOKUP(ATQ20,ARJ4:ARP40,5,FALSE),"")</f>
        <v>4</v>
      </c>
      <c r="AUA20" s="321">
        <f t="shared" ref="AUA20" ca="1" si="6419">IF(ATQ20&lt;&gt;"",VLOOKUP(ATQ20,ARJ4:ARR40,9,FALSE),"")</f>
        <v>45</v>
      </c>
      <c r="AUB20" s="321">
        <f t="shared" ref="AUB20:AUB21" ca="1" si="6420">ATX20</f>
        <v>0</v>
      </c>
      <c r="AUC20" s="321">
        <f t="shared" ref="AUC20" ca="1" si="6421">IF(ATQ20&lt;&gt;"",RANK(AUB20,AUB18:AUB22),"")</f>
        <v>2</v>
      </c>
      <c r="AUD20" s="321">
        <f t="shared" ref="AUD20" ca="1" si="6422">IF(ATQ20&lt;&gt;"",SUMPRODUCT((AUB18:AUB22=AUB20)*(ATW18:ATW22&gt;ATW20)),"")</f>
        <v>0</v>
      </c>
      <c r="AUE20" s="321">
        <f t="shared" ref="AUE20" ca="1" si="6423">IF(ATQ20&lt;&gt;"",SUMPRODUCT((AUB18:AUB22=AUB20)*(ATW18:ATW22=ATW20)*(ATU18:ATU22&gt;ATU20)),"")</f>
        <v>0</v>
      </c>
      <c r="AUF20" s="321">
        <f t="shared" ref="AUF20" ca="1" si="6424">IF(ATQ20&lt;&gt;"",SUMPRODUCT((AUB18:AUB22=AUB20)*(ATW18:ATW22=ATW20)*(ATU18:ATU22=ATU20)*(ATY18:ATY22&gt;ATY20)),"")</f>
        <v>0</v>
      </c>
      <c r="AUG20" s="321">
        <f t="shared" ref="AUG20" ca="1" si="6425">IF(ATQ20&lt;&gt;"",SUMPRODUCT((AUB18:AUB22=AUB20)*(ATW18:ATW22=ATW20)*(ATU18:ATU22=ATU20)*(ATY18:ATY22=ATY20)*(ATZ18:ATZ22&gt;ATZ20)),"")</f>
        <v>0</v>
      </c>
      <c r="AUH20" s="321">
        <f t="shared" ref="AUH20" ca="1" si="6426">IF(ATQ20&lt;&gt;"",SUMPRODUCT((AUB18:AUB22=AUB20)*(ATW18:ATW22=ATW20)*(ATU18:ATU22=ATU20)*(ATY18:ATY22=ATY20)*(ATZ18:ATZ22=ATZ20)*(AUA18:AUA22&gt;AUA20)),"")</f>
        <v>0</v>
      </c>
      <c r="AUI20" s="321">
        <f t="shared" ref="AUI20:AUI21" ca="1" si="6427">IF(ATQ20&lt;&gt;"",SUM(AUC20:AUH20)+2,"")</f>
        <v>4</v>
      </c>
      <c r="AUJ20" s="321" t="str">
        <f t="shared" ref="AUJ20" ca="1" si="6428">IF(ATQ20&lt;&gt;"",INDEX(ATQ20:ATQ22,MATCH(3,AUI20:AUI22,0),0),"")</f>
        <v>England</v>
      </c>
      <c r="AUK20" s="321"/>
      <c r="AUL20" s="321"/>
      <c r="AUM20" s="321"/>
      <c r="AUN20" s="321"/>
      <c r="AUO20" s="321"/>
      <c r="AUP20" s="321"/>
      <c r="AUQ20" s="321"/>
      <c r="AUR20" s="321"/>
      <c r="AUS20" s="321"/>
      <c r="AUT20" s="321"/>
      <c r="AUU20" s="321"/>
      <c r="AUV20" s="321"/>
      <c r="AUW20" s="321"/>
      <c r="AUX20" s="321"/>
      <c r="AUY20" s="321"/>
      <c r="AUZ20" s="321"/>
      <c r="AVA20" s="321"/>
      <c r="AVB20" s="321"/>
      <c r="AVC20" s="321"/>
      <c r="AVD20" s="321"/>
      <c r="AVE20" s="321" t="str">
        <f t="shared" ref="AVE20" ca="1" si="6429">IF(AUJ20&lt;&gt;"",AUJ20,IF(ATP20&lt;&gt;"",ATP20,IF(ASV20&lt;&gt;"",ASV20,ARV20)))</f>
        <v>England</v>
      </c>
      <c r="AVF20" s="321">
        <v>3</v>
      </c>
      <c r="AVG20" s="321">
        <v>18</v>
      </c>
      <c r="AVH20" s="321" t="str">
        <f t="shared" si="114"/>
        <v>Slovenia</v>
      </c>
      <c r="AVI20" s="324">
        <f ca="1">IF(OFFSET('Player Game Board'!P27,0,AVI1)&lt;&gt;"",OFFSET('Player Game Board'!P27,0,AVI1),0)</f>
        <v>1</v>
      </c>
      <c r="AVJ20" s="324">
        <f ca="1">IF(OFFSET('Player Game Board'!Q27,0,AVI1)&lt;&gt;"",OFFSET('Player Game Board'!Q27,0,AVI1),0)</f>
        <v>1</v>
      </c>
      <c r="AVK20" s="321" t="str">
        <f t="shared" si="115"/>
        <v>Serbia</v>
      </c>
      <c r="AVL20" s="321" t="str">
        <f ca="1">IF(AND(OFFSET('Player Game Board'!P27,0,AVI1)&lt;&gt;"",OFFSET('Player Game Board'!Q27,0,AVI1)&lt;&gt;""),IF(AVI20&gt;AVJ20,"W",IF(AVI20=AVJ20,"D","L")),"")</f>
        <v>D</v>
      </c>
      <c r="AVM20" s="321" t="str">
        <f t="shared" ca="1" si="5830"/>
        <v>D</v>
      </c>
      <c r="AVN20" s="321"/>
      <c r="AVO20" s="321"/>
      <c r="AVP20" s="326" t="s">
        <v>15</v>
      </c>
      <c r="AVQ20" s="327" t="s">
        <v>4</v>
      </c>
      <c r="AVR20" s="327" t="s">
        <v>13</v>
      </c>
      <c r="AVS20" s="327" t="s">
        <v>95</v>
      </c>
      <c r="AVT20" s="326" t="s">
        <v>95</v>
      </c>
      <c r="AVU20" s="326" t="s">
        <v>13</v>
      </c>
      <c r="AVV20" s="326" t="s">
        <v>4</v>
      </c>
      <c r="AVW20" s="326" t="s">
        <v>15</v>
      </c>
      <c r="AVX20" s="327"/>
      <c r="AVY20" s="328">
        <f t="shared" ref="AVY20" ca="1" si="6430">IFERROR(MATCH(AVY12,AVP20:AVS20,0),0)</f>
        <v>0</v>
      </c>
      <c r="AVZ20" s="328">
        <f t="shared" ref="AVZ20" ca="1" si="6431">IFERROR(MATCH(AVZ12,AVP20:AVS20,0),0)</f>
        <v>0</v>
      </c>
      <c r="AWA20" s="328">
        <f t="shared" ref="AWA20" ca="1" si="6432">IFERROR(MATCH(AWA12,AVP20:AVS20,0),0)</f>
        <v>1</v>
      </c>
      <c r="AWB20" s="328">
        <f t="shared" ref="AWB20" ca="1" si="6433">IFERROR(MATCH(AWB12,AVP20:AVS20,0),0)</f>
        <v>2</v>
      </c>
      <c r="AWC20" s="328">
        <f t="shared" ca="1" si="4036"/>
        <v>3</v>
      </c>
      <c r="AWD20" s="327" t="s">
        <v>46</v>
      </c>
      <c r="AWE20" s="327" t="str">
        <f t="shared" ref="AWE20" ca="1" si="6434">INDEX(AVP3:AVP8,MATCH(INDEX(AVV13:AVV27,MATCH(10,AWC13:AWC27,0),0),AWD3:AWD8,0),0)</f>
        <v>Croatia</v>
      </c>
      <c r="AWF20" s="327">
        <f t="shared" ca="1" si="5353"/>
        <v>0</v>
      </c>
      <c r="AWG20" s="321">
        <f t="shared" ref="AWG20" ca="1" si="6435">VLOOKUP(AWH20,BAC18:BAD22,2,FALSE)</f>
        <v>4</v>
      </c>
      <c r="AWH20" s="321" t="str">
        <f t="shared" si="5355"/>
        <v>Slovenia</v>
      </c>
      <c r="AWI20" s="321">
        <f t="shared" ref="AWI20" ca="1" si="6436">SUMPRODUCT((BAF3:BAF42=AWH20)*(BAJ3:BAJ42="W"))+SUMPRODUCT((BAI3:BAI42=AWH20)*(BAK3:BAK42="W"))</f>
        <v>0</v>
      </c>
      <c r="AWJ20" s="321">
        <f t="shared" ref="AWJ20" ca="1" si="6437">SUMPRODUCT((BAF3:BAF42=AWH20)*(BAJ3:BAJ42="D"))+SUMPRODUCT((BAI3:BAI42=AWH20)*(BAK3:BAK42="D"))</f>
        <v>0</v>
      </c>
      <c r="AWK20" s="321">
        <f t="shared" ref="AWK20" ca="1" si="6438">SUMPRODUCT((BAF3:BAF42=AWH20)*(BAJ3:BAJ42="L"))+SUMPRODUCT((BAI3:BAI42=AWH20)*(BAK3:BAK42="L"))</f>
        <v>3</v>
      </c>
      <c r="AWL20" s="321">
        <f t="shared" ref="AWL20" ca="1" si="6439">SUMIF(BAF3:BAF60,AWH20,BAG3:BAG60)+SUMIF(BAI3:BAI60,AWH20,BAH3:BAH60)</f>
        <v>3</v>
      </c>
      <c r="AWM20" s="321">
        <f t="shared" ref="AWM20" ca="1" si="6440">SUMIF(BAI3:BAI60,AWH20,BAG3:BAG60)+SUMIF(BAF3:BAF60,AWH20,BAH3:BAH60)</f>
        <v>10</v>
      </c>
      <c r="AWN20" s="321">
        <f t="shared" ca="1" si="5361"/>
        <v>993</v>
      </c>
      <c r="AWO20" s="321">
        <f t="shared" ca="1" si="5362"/>
        <v>0</v>
      </c>
      <c r="AWP20" s="321">
        <f t="shared" si="1050"/>
        <v>39</v>
      </c>
      <c r="AWQ20" s="321">
        <f t="shared" ref="AWQ20" ca="1" si="6441">IF(COUNTIF(AWO18:AWO22,4)&lt;&gt;4,RANK(AWO20,AWO18:AWO22),AWO60)</f>
        <v>4</v>
      </c>
      <c r="AWR20" s="321"/>
      <c r="AWS20" s="321">
        <f t="shared" ref="AWS20" ca="1" si="6442">SUMPRODUCT((AWQ18:AWQ21=AWQ20)*(AWP18:AWP21&lt;AWP20))+AWQ20</f>
        <v>4</v>
      </c>
      <c r="AWT20" s="321" t="str">
        <f t="shared" ref="AWT20" ca="1" si="6443">INDEX(AWH18:AWH22,MATCH(3,AWS18:AWS22,0),0)</f>
        <v>Serbia</v>
      </c>
      <c r="AWU20" s="321">
        <f t="shared" ref="AWU20" ca="1" si="6444">INDEX(AWQ18:AWQ22,MATCH(AWT20,AWH18:AWH22,0),0)</f>
        <v>3</v>
      </c>
      <c r="AWV20" s="321" t="str">
        <f t="shared" ref="AWV20:AWV21" ca="1" si="6445">IF(AND(AWV19&lt;&gt;"",AWU20=1),AWT20,"")</f>
        <v/>
      </c>
      <c r="AWW20" s="321" t="str">
        <f t="shared" ref="AWW20:AWW21" ca="1" si="6446">IF(AND(AWW19&lt;&gt;"",AWU21=2),AWT21,"")</f>
        <v/>
      </c>
      <c r="AWX20" s="321" t="str">
        <f t="shared" ref="AWX20" ca="1" si="6447">IF(AND(AWX19&lt;&gt;"",AWU22=3),AWT22,"")</f>
        <v/>
      </c>
      <c r="AWY20" s="321"/>
      <c r="AWZ20" s="321"/>
      <c r="AXA20" s="321" t="str">
        <f t="shared" ca="1" si="5371"/>
        <v/>
      </c>
      <c r="AXB20" s="321">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21">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21">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21">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21">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21">
        <f t="shared" ca="1" si="5377"/>
        <v>1000</v>
      </c>
      <c r="AXH20" s="321" t="str">
        <f t="shared" ca="1" si="5378"/>
        <v/>
      </c>
      <c r="AXI20" s="321" t="str">
        <f t="shared" ref="AXI20" ca="1" si="6453">IF(AXA20&lt;&gt;"",VLOOKUP(AXA20,AWH4:AWN40,7,FALSE),"")</f>
        <v/>
      </c>
      <c r="AXJ20" s="321" t="str">
        <f t="shared" ref="AXJ20" ca="1" si="6454">IF(AXA20&lt;&gt;"",VLOOKUP(AXA20,AWH4:AWN40,5,FALSE),"")</f>
        <v/>
      </c>
      <c r="AXK20" s="321" t="str">
        <f t="shared" ref="AXK20" ca="1" si="6455">IF(AXA20&lt;&gt;"",VLOOKUP(AXA20,AWH4:AWP40,9,FALSE),"")</f>
        <v/>
      </c>
      <c r="AXL20" s="321" t="str">
        <f t="shared" ca="1" si="5382"/>
        <v/>
      </c>
      <c r="AXM20" s="321" t="str">
        <f t="shared" ref="AXM20" ca="1" si="6456">IF(AXA20&lt;&gt;"",RANK(AXL20,AXL18:AXL22),"")</f>
        <v/>
      </c>
      <c r="AXN20" s="321" t="str">
        <f t="shared" ref="AXN20" ca="1" si="6457">IF(AXA20&lt;&gt;"",SUMPRODUCT((AXL18:AXL22=AXL20)*(AXG18:AXG22&gt;AXG20)),"")</f>
        <v/>
      </c>
      <c r="AXO20" s="321" t="str">
        <f t="shared" ref="AXO20" ca="1" si="6458">IF(AXA20&lt;&gt;"",SUMPRODUCT((AXL18:AXL22=AXL20)*(AXG18:AXG22=AXG20)*(AXE18:AXE22&gt;AXE20)),"")</f>
        <v/>
      </c>
      <c r="AXP20" s="321" t="str">
        <f t="shared" ref="AXP20" ca="1" si="6459">IF(AXA20&lt;&gt;"",SUMPRODUCT((AXL18:AXL22=AXL20)*(AXG18:AXG22=AXG20)*(AXE18:AXE22=AXE20)*(AXI18:AXI22&gt;AXI20)),"")</f>
        <v/>
      </c>
      <c r="AXQ20" s="321" t="str">
        <f t="shared" ref="AXQ20" ca="1" si="6460">IF(AXA20&lt;&gt;"",SUMPRODUCT((AXL18:AXL22=AXL20)*(AXG18:AXG22=AXG20)*(AXE18:AXE22=AXE20)*(AXI18:AXI22=AXI20)*(AXJ18:AXJ22&gt;AXJ20)),"")</f>
        <v/>
      </c>
      <c r="AXR20" s="321" t="str">
        <f t="shared" ref="AXR20" ca="1" si="6461">IF(AXA20&lt;&gt;"",SUMPRODUCT((AXL18:AXL22=AXL20)*(AXG18:AXG22=AXG20)*(AXE18:AXE22=AXE20)*(AXI18:AXI22=AXI20)*(AXJ18:AXJ22=AXJ20)*(AXK18:AXK22&gt;AXK20)),"")</f>
        <v/>
      </c>
      <c r="AXS20" s="321" t="str">
        <f ca="1">IF(AXA20&lt;&gt;"",IF(AXS60&lt;&gt;"",IF(AWZ57=3,AXS60,AXS60+AWZ57),SUM(AXM20:AXR20)),"")</f>
        <v/>
      </c>
      <c r="AXT20" s="321" t="str">
        <f t="shared" ref="AXT20" ca="1" si="6462">IF(AXA20&lt;&gt;"",INDEX(AXA18:AXA22,MATCH(3,AXS18:AXS22,0),0),"")</f>
        <v/>
      </c>
      <c r="AXU20" s="321" t="str">
        <f t="shared" ca="1" si="5865"/>
        <v/>
      </c>
      <c r="AXV20" s="321">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21">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21">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21">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21">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21">
        <f t="shared" ca="1" si="5871"/>
        <v>1000</v>
      </c>
      <c r="AYB20" s="321" t="str">
        <f t="shared" ca="1" si="5872"/>
        <v/>
      </c>
      <c r="AYC20" s="321" t="str">
        <f t="shared" ref="AYC20" ca="1" si="6468">IF(AXU20&lt;&gt;"",VLOOKUP(AXU20,AWH4:AWN40,7,FALSE),"")</f>
        <v/>
      </c>
      <c r="AYD20" s="321" t="str">
        <f t="shared" ref="AYD20" ca="1" si="6469">IF(AXU20&lt;&gt;"",VLOOKUP(AXU20,AWH4:AWN40,5,FALSE),"")</f>
        <v/>
      </c>
      <c r="AYE20" s="321" t="str">
        <f t="shared" ref="AYE20" ca="1" si="6470">IF(AXU20&lt;&gt;"",VLOOKUP(AXU20,AWH4:AWP40,9,FALSE),"")</f>
        <v/>
      </c>
      <c r="AYF20" s="321" t="str">
        <f t="shared" ca="1" si="5876"/>
        <v/>
      </c>
      <c r="AYG20" s="321" t="str">
        <f t="shared" ref="AYG20" ca="1" si="6471">IF(AXU20&lt;&gt;"",RANK(AYF20,AYF18:AYF22),"")</f>
        <v/>
      </c>
      <c r="AYH20" s="321" t="str">
        <f t="shared" ref="AYH20" ca="1" si="6472">IF(AXU20&lt;&gt;"",SUMPRODUCT((AYF18:AYF22=AYF20)*(AYA18:AYA22&gt;AYA20)),"")</f>
        <v/>
      </c>
      <c r="AYI20" s="321" t="str">
        <f t="shared" ref="AYI20" ca="1" si="6473">IF(AXU20&lt;&gt;"",SUMPRODUCT((AYF18:AYF22=AYF20)*(AYA18:AYA22=AYA20)*(AXY18:AXY22&gt;AXY20)),"")</f>
        <v/>
      </c>
      <c r="AYJ20" s="321" t="str">
        <f t="shared" ref="AYJ20" ca="1" si="6474">IF(AXU20&lt;&gt;"",SUMPRODUCT((AYF18:AYF22=AYF20)*(AYA18:AYA22=AYA20)*(AXY18:AXY22=AXY20)*(AYC18:AYC22&gt;AYC20)),"")</f>
        <v/>
      </c>
      <c r="AYK20" s="321" t="str">
        <f t="shared" ref="AYK20" ca="1" si="6475">IF(AXU20&lt;&gt;"",SUMPRODUCT((AYF18:AYF22=AYF20)*(AYA18:AYA22=AYA20)*(AXY18:AXY22=AXY20)*(AYC18:AYC22=AYC20)*(AYD18:AYD22&gt;AYD20)),"")</f>
        <v/>
      </c>
      <c r="AYL20" s="321" t="str">
        <f t="shared" ref="AYL20" ca="1" si="6476">IF(AXU20&lt;&gt;"",SUMPRODUCT((AYF18:AYF22=AYF20)*(AYA18:AYA22=AYA20)*(AXY18:AXY22=AXY20)*(AYC18:AYC22=AYC20)*(AYD18:AYD22=AYD20)*(AYE18:AYE22&gt;AYE20)),"")</f>
        <v/>
      </c>
      <c r="AYM20" s="321" t="str">
        <f ca="1">IF(AXU20&lt;&gt;"",IF(AYM60&lt;&gt;"",IF(AXT57=3,AYM60,AYM60+AXT57),SUM(AYG20:AYL20)+1),"")</f>
        <v/>
      </c>
      <c r="AYN20" s="321" t="str">
        <f t="shared" ref="AYN20" ca="1" si="6477">IF(AXU20&lt;&gt;"",INDEX(AXU19:AXU22,MATCH(3,AYM19:AYM22,0),0),"")</f>
        <v/>
      </c>
      <c r="AYO20" s="321" t="str">
        <f t="shared" ref="AYO20:AYO21" ca="1" si="6478">IF(AWX18&lt;&gt;"",AWX18,"")</f>
        <v/>
      </c>
      <c r="AYP20" s="321">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21">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21">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21">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21">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21">
        <f t="shared" ref="AYU20:AYU21" ca="1" si="6484">AYS20-AYT20+1000</f>
        <v>1000</v>
      </c>
      <c r="AYV20" s="321" t="str">
        <f t="shared" ref="AYV20:AYV21" ca="1" si="6485">IF(AYO20&lt;&gt;"",AYP20*3+AYQ20*1,"")</f>
        <v/>
      </c>
      <c r="AYW20" s="321" t="str">
        <f t="shared" ref="AYW20" ca="1" si="6486">IF(AYO20&lt;&gt;"",VLOOKUP(AYO20,AWH4:AWN40,7,FALSE),"")</f>
        <v/>
      </c>
      <c r="AYX20" s="321" t="str">
        <f t="shared" ref="AYX20" ca="1" si="6487">IF(AYO20&lt;&gt;"",VLOOKUP(AYO20,AWH4:AWN40,5,FALSE),"")</f>
        <v/>
      </c>
      <c r="AYY20" s="321" t="str">
        <f t="shared" ref="AYY20" ca="1" si="6488">IF(AYO20&lt;&gt;"",VLOOKUP(AYO20,AWH4:AWP40,9,FALSE),"")</f>
        <v/>
      </c>
      <c r="AYZ20" s="321" t="str">
        <f t="shared" ref="AYZ20:AYZ21" ca="1" si="6489">AYV20</f>
        <v/>
      </c>
      <c r="AZA20" s="321" t="str">
        <f t="shared" ref="AZA20" ca="1" si="6490">IF(AYO20&lt;&gt;"",RANK(AYZ20,AYZ18:AYZ22),"")</f>
        <v/>
      </c>
      <c r="AZB20" s="321" t="str">
        <f t="shared" ref="AZB20" ca="1" si="6491">IF(AYO20&lt;&gt;"",SUMPRODUCT((AYZ18:AYZ22=AYZ20)*(AYU18:AYU22&gt;AYU20)),"")</f>
        <v/>
      </c>
      <c r="AZC20" s="321" t="str">
        <f t="shared" ref="AZC20" ca="1" si="6492">IF(AYO20&lt;&gt;"",SUMPRODUCT((AYZ18:AYZ22=AYZ20)*(AYU18:AYU22=AYU20)*(AYS18:AYS22&gt;AYS20)),"")</f>
        <v/>
      </c>
      <c r="AZD20" s="321" t="str">
        <f t="shared" ref="AZD20" ca="1" si="6493">IF(AYO20&lt;&gt;"",SUMPRODUCT((AYZ18:AYZ22=AYZ20)*(AYU18:AYU22=AYU20)*(AYS18:AYS22=AYS20)*(AYW18:AYW22&gt;AYW20)),"")</f>
        <v/>
      </c>
      <c r="AZE20" s="321" t="str">
        <f t="shared" ref="AZE20" ca="1" si="6494">IF(AYO20&lt;&gt;"",SUMPRODUCT((AYZ18:AYZ22=AYZ20)*(AYU18:AYU22=AYU20)*(AYS18:AYS22=AYS20)*(AYW18:AYW22=AYW20)*(AYX18:AYX22&gt;AYX20)),"")</f>
        <v/>
      </c>
      <c r="AZF20" s="321" t="str">
        <f t="shared" ref="AZF20" ca="1" si="6495">IF(AYO20&lt;&gt;"",SUMPRODUCT((AYZ18:AYZ22=AYZ20)*(AYU18:AYU22=AYU20)*(AYS18:AYS22=AYS20)*(AYW18:AYW22=AYW20)*(AYX18:AYX22=AYX20)*(AYY18:AYY22&gt;AYY20)),"")</f>
        <v/>
      </c>
      <c r="AZG20" s="321" t="str">
        <f t="shared" ref="AZG20:AZG21" ca="1" si="6496">IF(AYO20&lt;&gt;"",SUM(AZA20:AZF20)+2,"")</f>
        <v/>
      </c>
      <c r="AZH20" s="321" t="str">
        <f t="shared" ref="AZH20" ca="1" si="6497">IF(AYO20&lt;&gt;"",INDEX(AYO20:AYO22,MATCH(3,AZG20:AZG22,0),0),"")</f>
        <v/>
      </c>
      <c r="AZI20" s="321"/>
      <c r="AZJ20" s="321"/>
      <c r="AZK20" s="321"/>
      <c r="AZL20" s="321"/>
      <c r="AZM20" s="321"/>
      <c r="AZN20" s="321"/>
      <c r="AZO20" s="321"/>
      <c r="AZP20" s="321"/>
      <c r="AZQ20" s="321"/>
      <c r="AZR20" s="321"/>
      <c r="AZS20" s="321"/>
      <c r="AZT20" s="321"/>
      <c r="AZU20" s="321"/>
      <c r="AZV20" s="321"/>
      <c r="AZW20" s="321"/>
      <c r="AZX20" s="321"/>
      <c r="AZY20" s="321"/>
      <c r="AZZ20" s="321"/>
      <c r="BAA20" s="321"/>
      <c r="BAB20" s="321"/>
      <c r="BAC20" s="321" t="str">
        <f t="shared" ref="BAC20" ca="1" si="6498">IF(AZH20&lt;&gt;"",AZH20,IF(AYN20&lt;&gt;"",AYN20,IF(AXT20&lt;&gt;"",AXT20,AWT20)))</f>
        <v>Serbia</v>
      </c>
      <c r="BAD20" s="321">
        <v>3</v>
      </c>
      <c r="BAE20" s="321">
        <v>18</v>
      </c>
      <c r="BAF20" s="321" t="str">
        <f t="shared" si="130"/>
        <v>Slovenia</v>
      </c>
      <c r="BAG20" s="324">
        <f ca="1">IF(OFFSET('Player Game Board'!P27,0,BAG1)&lt;&gt;"",OFFSET('Player Game Board'!P27,0,BAG1),0)</f>
        <v>1</v>
      </c>
      <c r="BAH20" s="324">
        <f ca="1">IF(OFFSET('Player Game Board'!Q27,0,BAG1)&lt;&gt;"",OFFSET('Player Game Board'!Q27,0,BAG1),0)</f>
        <v>2</v>
      </c>
      <c r="BAI20" s="321" t="str">
        <f t="shared" si="131"/>
        <v>Serbia</v>
      </c>
      <c r="BAJ20" s="321" t="str">
        <f ca="1">IF(AND(OFFSET('Player Game Board'!P27,0,BAG1)&lt;&gt;"",OFFSET('Player Game Board'!Q27,0,BAG1)&lt;&gt;""),IF(BAG20&gt;BAH20,"W",IF(BAG20=BAH20,"D","L")),"")</f>
        <v>L</v>
      </c>
      <c r="BAK20" s="321" t="str">
        <f t="shared" ca="1" si="5885"/>
        <v>W</v>
      </c>
      <c r="BAL20" s="321"/>
      <c r="BAM20" s="321"/>
      <c r="BAN20" s="326" t="s">
        <v>15</v>
      </c>
      <c r="BAO20" s="327" t="s">
        <v>4</v>
      </c>
      <c r="BAP20" s="327" t="s">
        <v>13</v>
      </c>
      <c r="BAQ20" s="327" t="s">
        <v>95</v>
      </c>
      <c r="BAR20" s="326" t="s">
        <v>95</v>
      </c>
      <c r="BAS20" s="326" t="s">
        <v>13</v>
      </c>
      <c r="BAT20" s="326" t="s">
        <v>4</v>
      </c>
      <c r="BAU20" s="326" t="s">
        <v>15</v>
      </c>
      <c r="BAV20" s="327"/>
      <c r="BAW20" s="328">
        <f t="shared" ref="BAW20" ca="1" si="6499">IFERROR(MATCH(BAW12,BAN20:BAQ20,0),0)</f>
        <v>1</v>
      </c>
      <c r="BAX20" s="328">
        <f t="shared" ref="BAX20" ca="1" si="6500">IFERROR(MATCH(BAX12,BAN20:BAQ20,0),0)</f>
        <v>0</v>
      </c>
      <c r="BAY20" s="328">
        <f t="shared" ref="BAY20" ca="1" si="6501">IFERROR(MATCH(BAY12,BAN20:BAQ20,0),0)</f>
        <v>0</v>
      </c>
      <c r="BAZ20" s="328">
        <f t="shared" ref="BAZ20" ca="1" si="6502">IFERROR(MATCH(BAZ12,BAN20:BAQ20,0),0)</f>
        <v>4</v>
      </c>
      <c r="BBA20" s="328">
        <f t="shared" ca="1" si="4106"/>
        <v>5</v>
      </c>
      <c r="BBB20" s="327" t="s">
        <v>46</v>
      </c>
      <c r="BBC20" s="327" t="str">
        <f t="shared" ref="BBC20" ca="1" si="6503">INDEX(BAN3:BAN8,MATCH(INDEX(BAT13:BAT27,MATCH(10,BBA13:BBA27,0),0),BBB3:BBB8,0),0)</f>
        <v>Croatia</v>
      </c>
      <c r="BBD20" s="327">
        <f t="shared" ca="1" si="5396"/>
        <v>0</v>
      </c>
      <c r="BBE20" s="321">
        <f t="shared" ref="BBE20" ca="1" si="6504">VLOOKUP(BBF20,BFA18:BFB22,2,FALSE)</f>
        <v>3</v>
      </c>
      <c r="BBF20" s="321" t="str">
        <f t="shared" si="5398"/>
        <v>Slovenia</v>
      </c>
      <c r="BBG20" s="321">
        <f t="shared" ref="BBG20" ca="1" si="6505">SUMPRODUCT((BFD3:BFD42=BBF20)*(BFH3:BFH42="W"))+SUMPRODUCT((BFG3:BFG42=BBF20)*(BFI3:BFI42="W"))</f>
        <v>0</v>
      </c>
      <c r="BBH20" s="321">
        <f t="shared" ref="BBH20" ca="1" si="6506">SUMPRODUCT((BFD3:BFD42=BBF20)*(BFH3:BFH42="D"))+SUMPRODUCT((BFG3:BFG42=BBF20)*(BFI3:BFI42="D"))</f>
        <v>0</v>
      </c>
      <c r="BBI20" s="321">
        <f t="shared" ref="BBI20" ca="1" si="6507">SUMPRODUCT((BFD3:BFD42=BBF20)*(BFH3:BFH42="L"))+SUMPRODUCT((BFG3:BFG42=BBF20)*(BFI3:BFI42="L"))</f>
        <v>0</v>
      </c>
      <c r="BBJ20" s="321">
        <f t="shared" ref="BBJ20" ca="1" si="6508">SUMIF(BFD3:BFD60,BBF20,BFE3:BFE60)+SUMIF(BFG3:BFG60,BBF20,BFF3:BFF60)</f>
        <v>0</v>
      </c>
      <c r="BBK20" s="321">
        <f t="shared" ref="BBK20" ca="1" si="6509">SUMIF(BFG3:BFG60,BBF20,BFE3:BFE60)+SUMIF(BFD3:BFD60,BBF20,BFF3:BFF60)</f>
        <v>0</v>
      </c>
      <c r="BBL20" s="321">
        <f t="shared" ca="1" si="5404"/>
        <v>1000</v>
      </c>
      <c r="BBM20" s="321">
        <f t="shared" ca="1" si="5405"/>
        <v>0</v>
      </c>
      <c r="BBN20" s="321">
        <f t="shared" si="1110"/>
        <v>39</v>
      </c>
      <c r="BBO20" s="321">
        <f t="shared" ref="BBO20" ca="1" si="6510">IF(COUNTIF(BBM18:BBM22,4)&lt;&gt;4,RANK(BBM20,BBM18:BBM22),BBM60)</f>
        <v>1</v>
      </c>
      <c r="BBP20" s="321"/>
      <c r="BBQ20" s="321">
        <f t="shared" ref="BBQ20" ca="1" si="6511">SUMPRODUCT((BBO18:BBO21=BBO20)*(BBN18:BBN21&lt;BBN20))+BBO20</f>
        <v>2</v>
      </c>
      <c r="BBR20" s="321" t="str">
        <f t="shared" ref="BBR20" ca="1" si="6512">INDEX(BBF18:BBF22,MATCH(3,BBQ18:BBQ22,0),0)</f>
        <v>Denmark</v>
      </c>
      <c r="BBS20" s="321">
        <f t="shared" ref="BBS20" ca="1" si="6513">INDEX(BBO18:BBO22,MATCH(BBR20,BBF18:BBF22,0),0)</f>
        <v>1</v>
      </c>
      <c r="BBT20" s="321" t="str">
        <f t="shared" ref="BBT20:BBT21" ca="1" si="6514">IF(AND(BBT19&lt;&gt;"",BBS20=1),BBR20,"")</f>
        <v>Denmark</v>
      </c>
      <c r="BBU20" s="321" t="str">
        <f t="shared" ref="BBU20:BBU21" ca="1" si="6515">IF(AND(BBU19&lt;&gt;"",BBS21=2),BBR21,"")</f>
        <v/>
      </c>
      <c r="BBV20" s="321" t="str">
        <f t="shared" ref="BBV20" ca="1" si="6516">IF(AND(BBV19&lt;&gt;"",BBS22=3),BBR22,"")</f>
        <v/>
      </c>
      <c r="BBW20" s="321"/>
      <c r="BBX20" s="321"/>
      <c r="BBY20" s="321" t="str">
        <f t="shared" ca="1" si="5414"/>
        <v>Denmark</v>
      </c>
      <c r="BBZ20" s="321">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21">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21">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21">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21">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21">
        <f t="shared" ca="1" si="5420"/>
        <v>1000</v>
      </c>
      <c r="BCF20" s="321">
        <f t="shared" ca="1" si="5421"/>
        <v>0</v>
      </c>
      <c r="BCG20" s="321">
        <f t="shared" ref="BCG20" ca="1" si="6522">IF(BBY20&lt;&gt;"",VLOOKUP(BBY20,BBF4:BBL40,7,FALSE),"")</f>
        <v>1000</v>
      </c>
      <c r="BCH20" s="321">
        <f t="shared" ref="BCH20" ca="1" si="6523">IF(BBY20&lt;&gt;"",VLOOKUP(BBY20,BBF4:BBL40,5,FALSE),"")</f>
        <v>0</v>
      </c>
      <c r="BCI20" s="321">
        <f t="shared" ref="BCI20" ca="1" si="6524">IF(BBY20&lt;&gt;"",VLOOKUP(BBY20,BBF4:BBN40,9,FALSE),"")</f>
        <v>45</v>
      </c>
      <c r="BCJ20" s="321">
        <f t="shared" ca="1" si="5425"/>
        <v>0</v>
      </c>
      <c r="BCK20" s="321">
        <f t="shared" ref="BCK20" ca="1" si="6525">IF(BBY20&lt;&gt;"",RANK(BCJ20,BCJ18:BCJ22),"")</f>
        <v>1</v>
      </c>
      <c r="BCL20" s="321">
        <f t="shared" ref="BCL20" ca="1" si="6526">IF(BBY20&lt;&gt;"",SUMPRODUCT((BCJ18:BCJ22=BCJ20)*(BCE18:BCE22&gt;BCE20)),"")</f>
        <v>0</v>
      </c>
      <c r="BCM20" s="321">
        <f t="shared" ref="BCM20" ca="1" si="6527">IF(BBY20&lt;&gt;"",SUMPRODUCT((BCJ18:BCJ22=BCJ20)*(BCE18:BCE22=BCE20)*(BCC18:BCC22&gt;BCC20)),"")</f>
        <v>0</v>
      </c>
      <c r="BCN20" s="321">
        <f t="shared" ref="BCN20" ca="1" si="6528">IF(BBY20&lt;&gt;"",SUMPRODUCT((BCJ18:BCJ22=BCJ20)*(BCE18:BCE22=BCE20)*(BCC18:BCC22=BCC20)*(BCG18:BCG22&gt;BCG20)),"")</f>
        <v>0</v>
      </c>
      <c r="BCO20" s="321">
        <f t="shared" ref="BCO20" ca="1" si="6529">IF(BBY20&lt;&gt;"",SUMPRODUCT((BCJ18:BCJ22=BCJ20)*(BCE18:BCE22=BCE20)*(BCC18:BCC22=BCC20)*(BCG18:BCG22=BCG20)*(BCH18:BCH22&gt;BCH20)),"")</f>
        <v>0</v>
      </c>
      <c r="BCP20" s="321">
        <f t="shared" ref="BCP20" ca="1" si="6530">IF(BBY20&lt;&gt;"",SUMPRODUCT((BCJ18:BCJ22=BCJ20)*(BCE18:BCE22=BCE20)*(BCC18:BCC22=BCC20)*(BCG18:BCG22=BCG20)*(BCH18:BCH22=BCH20)*(BCI18:BCI22&gt;BCI20)),"")</f>
        <v>1</v>
      </c>
      <c r="BCQ20" s="321">
        <f ca="1">IF(BBY20&lt;&gt;"",IF(BCQ60&lt;&gt;"",IF(BBX57=3,BCQ60,BCQ60+BBX57),SUM(BCK20:BCP20)),"")</f>
        <v>2</v>
      </c>
      <c r="BCR20" s="321" t="str">
        <f t="shared" ref="BCR20" ca="1" si="6531">IF(BBY20&lt;&gt;"",INDEX(BBY18:BBY22,MATCH(3,BCQ18:BCQ22,0),0),"")</f>
        <v>Slovenia</v>
      </c>
      <c r="BCS20" s="321" t="str">
        <f t="shared" ca="1" si="5920"/>
        <v/>
      </c>
      <c r="BCT20" s="321">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21">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21">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21">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21">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21">
        <f t="shared" ca="1" si="5926"/>
        <v>1000</v>
      </c>
      <c r="BCZ20" s="321" t="str">
        <f t="shared" ca="1" si="5927"/>
        <v/>
      </c>
      <c r="BDA20" s="321" t="str">
        <f t="shared" ref="BDA20" ca="1" si="6537">IF(BCS20&lt;&gt;"",VLOOKUP(BCS20,BBF4:BBL40,7,FALSE),"")</f>
        <v/>
      </c>
      <c r="BDB20" s="321" t="str">
        <f t="shared" ref="BDB20" ca="1" si="6538">IF(BCS20&lt;&gt;"",VLOOKUP(BCS20,BBF4:BBL40,5,FALSE),"")</f>
        <v/>
      </c>
      <c r="BDC20" s="321" t="str">
        <f t="shared" ref="BDC20" ca="1" si="6539">IF(BCS20&lt;&gt;"",VLOOKUP(BCS20,BBF4:BBN40,9,FALSE),"")</f>
        <v/>
      </c>
      <c r="BDD20" s="321" t="str">
        <f t="shared" ca="1" si="5931"/>
        <v/>
      </c>
      <c r="BDE20" s="321" t="str">
        <f t="shared" ref="BDE20" ca="1" si="6540">IF(BCS20&lt;&gt;"",RANK(BDD20,BDD18:BDD22),"")</f>
        <v/>
      </c>
      <c r="BDF20" s="321" t="str">
        <f t="shared" ref="BDF20" ca="1" si="6541">IF(BCS20&lt;&gt;"",SUMPRODUCT((BDD18:BDD22=BDD20)*(BCY18:BCY22&gt;BCY20)),"")</f>
        <v/>
      </c>
      <c r="BDG20" s="321" t="str">
        <f t="shared" ref="BDG20" ca="1" si="6542">IF(BCS20&lt;&gt;"",SUMPRODUCT((BDD18:BDD22=BDD20)*(BCY18:BCY22=BCY20)*(BCW18:BCW22&gt;BCW20)),"")</f>
        <v/>
      </c>
      <c r="BDH20" s="321" t="str">
        <f t="shared" ref="BDH20" ca="1" si="6543">IF(BCS20&lt;&gt;"",SUMPRODUCT((BDD18:BDD22=BDD20)*(BCY18:BCY22=BCY20)*(BCW18:BCW22=BCW20)*(BDA18:BDA22&gt;BDA20)),"")</f>
        <v/>
      </c>
      <c r="BDI20" s="321" t="str">
        <f t="shared" ref="BDI20" ca="1" si="6544">IF(BCS20&lt;&gt;"",SUMPRODUCT((BDD18:BDD22=BDD20)*(BCY18:BCY22=BCY20)*(BCW18:BCW22=BCW20)*(BDA18:BDA22=BDA20)*(BDB18:BDB22&gt;BDB20)),"")</f>
        <v/>
      </c>
      <c r="BDJ20" s="321" t="str">
        <f t="shared" ref="BDJ20" ca="1" si="6545">IF(BCS20&lt;&gt;"",SUMPRODUCT((BDD18:BDD22=BDD20)*(BCY18:BCY22=BCY20)*(BCW18:BCW22=BCW20)*(BDA18:BDA22=BDA20)*(BDB18:BDB22=BDB20)*(BDC18:BDC22&gt;BDC20)),"")</f>
        <v/>
      </c>
      <c r="BDK20" s="321" t="str">
        <f ca="1">IF(BCS20&lt;&gt;"",IF(BDK60&lt;&gt;"",IF(BCR57=3,BDK60,BDK60+BCR57),SUM(BDE20:BDJ20)+1),"")</f>
        <v/>
      </c>
      <c r="BDL20" s="321" t="str">
        <f t="shared" ref="BDL20" ca="1" si="6546">IF(BCS20&lt;&gt;"",INDEX(BCS19:BCS22,MATCH(3,BDK19:BDK22,0),0),"")</f>
        <v/>
      </c>
      <c r="BDM20" s="321" t="str">
        <f t="shared" ref="BDM20:BDM21" ca="1" si="6547">IF(BBV18&lt;&gt;"",BBV18,"")</f>
        <v/>
      </c>
      <c r="BDN20" s="321">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21">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21">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21">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21">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21">
        <f t="shared" ref="BDS20:BDS21" ca="1" si="6553">BDQ20-BDR20+1000</f>
        <v>1000</v>
      </c>
      <c r="BDT20" s="321" t="str">
        <f t="shared" ref="BDT20:BDT21" ca="1" si="6554">IF(BDM20&lt;&gt;"",BDN20*3+BDO20*1,"")</f>
        <v/>
      </c>
      <c r="BDU20" s="321" t="str">
        <f t="shared" ref="BDU20" ca="1" si="6555">IF(BDM20&lt;&gt;"",VLOOKUP(BDM20,BBF4:BBL40,7,FALSE),"")</f>
        <v/>
      </c>
      <c r="BDV20" s="321" t="str">
        <f t="shared" ref="BDV20" ca="1" si="6556">IF(BDM20&lt;&gt;"",VLOOKUP(BDM20,BBF4:BBL40,5,FALSE),"")</f>
        <v/>
      </c>
      <c r="BDW20" s="321" t="str">
        <f t="shared" ref="BDW20" ca="1" si="6557">IF(BDM20&lt;&gt;"",VLOOKUP(BDM20,BBF4:BBN40,9,FALSE),"")</f>
        <v/>
      </c>
      <c r="BDX20" s="321" t="str">
        <f t="shared" ref="BDX20:BDX21" ca="1" si="6558">BDT20</f>
        <v/>
      </c>
      <c r="BDY20" s="321" t="str">
        <f t="shared" ref="BDY20" ca="1" si="6559">IF(BDM20&lt;&gt;"",RANK(BDX20,BDX18:BDX22),"")</f>
        <v/>
      </c>
      <c r="BDZ20" s="321" t="str">
        <f t="shared" ref="BDZ20" ca="1" si="6560">IF(BDM20&lt;&gt;"",SUMPRODUCT((BDX18:BDX22=BDX20)*(BDS18:BDS22&gt;BDS20)),"")</f>
        <v/>
      </c>
      <c r="BEA20" s="321" t="str">
        <f t="shared" ref="BEA20" ca="1" si="6561">IF(BDM20&lt;&gt;"",SUMPRODUCT((BDX18:BDX22=BDX20)*(BDS18:BDS22=BDS20)*(BDQ18:BDQ22&gt;BDQ20)),"")</f>
        <v/>
      </c>
      <c r="BEB20" s="321" t="str">
        <f t="shared" ref="BEB20" ca="1" si="6562">IF(BDM20&lt;&gt;"",SUMPRODUCT((BDX18:BDX22=BDX20)*(BDS18:BDS22=BDS20)*(BDQ18:BDQ22=BDQ20)*(BDU18:BDU22&gt;BDU20)),"")</f>
        <v/>
      </c>
      <c r="BEC20" s="321" t="str">
        <f t="shared" ref="BEC20" ca="1" si="6563">IF(BDM20&lt;&gt;"",SUMPRODUCT((BDX18:BDX22=BDX20)*(BDS18:BDS22=BDS20)*(BDQ18:BDQ22=BDQ20)*(BDU18:BDU22=BDU20)*(BDV18:BDV22&gt;BDV20)),"")</f>
        <v/>
      </c>
      <c r="BED20" s="321" t="str">
        <f t="shared" ref="BED20" ca="1" si="6564">IF(BDM20&lt;&gt;"",SUMPRODUCT((BDX18:BDX22=BDX20)*(BDS18:BDS22=BDS20)*(BDQ18:BDQ22=BDQ20)*(BDU18:BDU22=BDU20)*(BDV18:BDV22=BDV20)*(BDW18:BDW22&gt;BDW20)),"")</f>
        <v/>
      </c>
      <c r="BEE20" s="321" t="str">
        <f t="shared" ref="BEE20:BEE21" ca="1" si="6565">IF(BDM20&lt;&gt;"",SUM(BDY20:BED20)+2,"")</f>
        <v/>
      </c>
      <c r="BEF20" s="321" t="str">
        <f t="shared" ref="BEF20" ca="1" si="6566">IF(BDM20&lt;&gt;"",INDEX(BDM20:BDM22,MATCH(3,BEE20:BEE22,0),0),"")</f>
        <v/>
      </c>
      <c r="BEG20" s="321"/>
      <c r="BEH20" s="321"/>
      <c r="BEI20" s="321"/>
      <c r="BEJ20" s="321"/>
      <c r="BEK20" s="321"/>
      <c r="BEL20" s="321"/>
      <c r="BEM20" s="321"/>
      <c r="BEN20" s="321"/>
      <c r="BEO20" s="321"/>
      <c r="BEP20" s="321"/>
      <c r="BEQ20" s="321"/>
      <c r="BER20" s="321"/>
      <c r="BES20" s="321"/>
      <c r="BET20" s="321"/>
      <c r="BEU20" s="321"/>
      <c r="BEV20" s="321"/>
      <c r="BEW20" s="321"/>
      <c r="BEX20" s="321"/>
      <c r="BEY20" s="321"/>
      <c r="BEZ20" s="321"/>
      <c r="BFA20" s="321" t="str">
        <f t="shared" ref="BFA20" ca="1" si="6567">IF(BEF20&lt;&gt;"",BEF20,IF(BDL20&lt;&gt;"",BDL20,IF(BCR20&lt;&gt;"",BCR20,BBR20)))</f>
        <v>Slovenia</v>
      </c>
      <c r="BFB20" s="321">
        <v>3</v>
      </c>
      <c r="BFC20" s="321">
        <v>18</v>
      </c>
      <c r="BFD20" s="321" t="str">
        <f t="shared" si="146"/>
        <v>Slovenia</v>
      </c>
      <c r="BFE20" s="324">
        <f ca="1">IF(OFFSET('Player Game Board'!P27,0,BFE1)&lt;&gt;"",OFFSET('Player Game Board'!P27,0,BFE1),0)</f>
        <v>0</v>
      </c>
      <c r="BFF20" s="324">
        <f ca="1">IF(OFFSET('Player Game Board'!Q27,0,BFE1)&lt;&gt;"",OFFSET('Player Game Board'!Q27,0,BFE1),0)</f>
        <v>0</v>
      </c>
      <c r="BFG20" s="321" t="str">
        <f t="shared" si="147"/>
        <v>Serbia</v>
      </c>
      <c r="BFH20" s="321" t="str">
        <f ca="1">IF(AND(OFFSET('Player Game Board'!P27,0,BFE1)&lt;&gt;"",OFFSET('Player Game Board'!Q27,0,BFE1)&lt;&gt;""),IF(BFE20&gt;BFF20,"W",IF(BFE20=BFF20,"D","L")),"")</f>
        <v/>
      </c>
      <c r="BFI20" s="321" t="str">
        <f t="shared" ca="1" si="5940"/>
        <v/>
      </c>
      <c r="BFJ20" s="321"/>
      <c r="BFK20" s="321"/>
      <c r="BFL20" s="326" t="s">
        <v>15</v>
      </c>
      <c r="BFM20" s="327" t="s">
        <v>4</v>
      </c>
      <c r="BFN20" s="327" t="s">
        <v>13</v>
      </c>
      <c r="BFO20" s="327" t="s">
        <v>95</v>
      </c>
      <c r="BFP20" s="326" t="s">
        <v>95</v>
      </c>
      <c r="BFQ20" s="326" t="s">
        <v>13</v>
      </c>
      <c r="BFR20" s="326" t="s">
        <v>4</v>
      </c>
      <c r="BFS20" s="326" t="s">
        <v>15</v>
      </c>
      <c r="BFT20" s="327"/>
      <c r="BFU20" s="328">
        <f t="shared" ref="BFU20" ca="1" si="6568">IFERROR(MATCH(BFU12,BFL20:BFO20,0),0)</f>
        <v>1</v>
      </c>
      <c r="BFV20" s="328">
        <f t="shared" ref="BFV20" ca="1" si="6569">IFERROR(MATCH(BFV12,BFL20:BFO20,0),0)</f>
        <v>3</v>
      </c>
      <c r="BFW20" s="328">
        <f t="shared" ref="BFW20" ca="1" si="6570">IFERROR(MATCH(BFW12,BFL20:BFO20,0),0)</f>
        <v>0</v>
      </c>
      <c r="BFX20" s="328">
        <f t="shared" ref="BFX20" ca="1" si="6571">IFERROR(MATCH(BFX12,BFL20:BFO20,0),0)</f>
        <v>2</v>
      </c>
      <c r="BFY20" s="328">
        <f t="shared" ca="1" si="4176"/>
        <v>6</v>
      </c>
      <c r="BFZ20" s="327" t="s">
        <v>46</v>
      </c>
      <c r="BGA20" s="327" t="str">
        <f t="shared" ref="BGA20" ca="1" si="6572">INDEX(BFL3:BFL8,MATCH(INDEX(BFR13:BFR27,MATCH(10,BFY13:BFY27,0),0),BFZ3:BFZ8,0),0)</f>
        <v>Croatia</v>
      </c>
      <c r="BGB20" s="327">
        <f t="shared" ca="1" si="5439"/>
        <v>0</v>
      </c>
    </row>
    <row r="21" spans="1:1536" ht="13.8" x14ac:dyDescent="0.3">
      <c r="A21" s="321">
        <f>VLOOKUP(B21,CW18:CX22,2,FALSE)</f>
        <v>2</v>
      </c>
      <c r="B21" s="321" t="str">
        <f>'Language Table'!C11</f>
        <v>Denmark</v>
      </c>
      <c r="C21" s="321">
        <f>SUMPRODUCT((CZ3:CZ42=B21)*(DD3:DD42="W"))+SUMPRODUCT((DC3:DC42=B21)*(DE3:DE42="W"))</f>
        <v>0</v>
      </c>
      <c r="D21" s="321">
        <f>SUMPRODUCT((CZ3:CZ42=B21)*(DD3:DD42="D"))+SUMPRODUCT((DC3:DC42=B21)*(DE3:DE42="D"))</f>
        <v>3</v>
      </c>
      <c r="E21" s="321">
        <f>SUMPRODUCT((CZ3:CZ42=B21)*(DD3:DD42="L"))+SUMPRODUCT((DC3:DC42=B21)*(DE3:DE42="L"))</f>
        <v>0</v>
      </c>
      <c r="F21" s="321">
        <f>SUMIF(CZ3:CZ60,B21,DA3:DA60)+SUMIF(DC3:DC60,B21,DB3:DB60)</f>
        <v>2</v>
      </c>
      <c r="G21" s="321">
        <f>SUMIF(DC3:DC60,B21,DA3:DA60)+SUMIF(CZ3:CZ60,B21,DB3:DB60)</f>
        <v>2</v>
      </c>
      <c r="H21" s="321">
        <f t="shared" si="5039"/>
        <v>1000</v>
      </c>
      <c r="I21" s="321">
        <f t="shared" si="5040"/>
        <v>3</v>
      </c>
      <c r="J21" s="321">
        <v>45</v>
      </c>
      <c r="K21" s="321">
        <f>IF(COUNTIF(I18:I22,4)&lt;&gt;4,RANK(I21,I18:I22),I61)</f>
        <v>2</v>
      </c>
      <c r="L21" s="321"/>
      <c r="M21" s="321">
        <f>SUMPRODUCT((K18:K21=K21)*(J18:J21&lt;J21))+K21</f>
        <v>3</v>
      </c>
      <c r="N21" s="321" t="str">
        <f>INDEX(B18:B22,MATCH(4,M18:M22,0),0)</f>
        <v>Serbia</v>
      </c>
      <c r="O21" s="321">
        <f>INDEX(K18:K22,MATCH(N21,B18:B22,0),0)</f>
        <v>4</v>
      </c>
      <c r="P21" s="321" t="str">
        <f>IF(AND(P20&lt;&gt;"",O21=1),N21,"")</f>
        <v/>
      </c>
      <c r="Q21" s="321" t="str">
        <f>IF(AND(Q20&lt;&gt;"",O22=2),N22,"")</f>
        <v/>
      </c>
      <c r="R21" s="321"/>
      <c r="S21" s="321"/>
      <c r="T21" s="321"/>
      <c r="U21" s="321" t="str">
        <f t="shared" si="5440"/>
        <v/>
      </c>
      <c r="V21" s="321">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21">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21">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21">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21">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21">
        <f>Y21-Z21+1000</f>
        <v>1000</v>
      </c>
      <c r="AB21" s="321" t="str">
        <f t="shared" si="5041"/>
        <v/>
      </c>
      <c r="AC21" s="321" t="str">
        <f>IF(U21&lt;&gt;"",VLOOKUP(U21,B4:H40,7,FALSE),"")</f>
        <v/>
      </c>
      <c r="AD21" s="321" t="str">
        <f>IF(U21&lt;&gt;"",VLOOKUP(U21,B4:H40,5,FALSE),"")</f>
        <v/>
      </c>
      <c r="AE21" s="321" t="str">
        <f>IF(U21&lt;&gt;"",VLOOKUP(U21,B4:J40,9,FALSE),"")</f>
        <v/>
      </c>
      <c r="AF21" s="321" t="str">
        <f t="shared" si="5042"/>
        <v/>
      </c>
      <c r="AG21" s="321" t="str">
        <f>IF(U21&lt;&gt;"",RANK(AF21,AF18:AF22),"")</f>
        <v/>
      </c>
      <c r="AH21" s="321" t="str">
        <f>IF(U21&lt;&gt;"",SUMPRODUCT((AF18:AF22=AF21)*(AA18:AA22&gt;AA21)),"")</f>
        <v/>
      </c>
      <c r="AI21" s="321" t="str">
        <f>IF(U21&lt;&gt;"",SUMPRODUCT((AF18:AF22=AF21)*(AA18:AA22=AA21)*(Y18:Y22&gt;Y21)),"")</f>
        <v/>
      </c>
      <c r="AJ21" s="321" t="str">
        <f>IF(U21&lt;&gt;"",SUMPRODUCT((AF18:AF22=AF21)*(AA18:AA22=AA21)*(Y18:Y22=Y21)*(AC18:AC22&gt;AC21)),"")</f>
        <v/>
      </c>
      <c r="AK21" s="321" t="str">
        <f>IF(U21&lt;&gt;"",SUMPRODUCT((AF18:AF22=AF21)*(AA18:AA22=AA21)*(Y18:Y22=Y21)*(AC18:AC22=AC21)*(AD18:AD22&gt;AD21)),"")</f>
        <v/>
      </c>
      <c r="AL21" s="321" t="str">
        <f>IF(U21&lt;&gt;"",SUMPRODUCT((AF18:AF22=AF21)*(AA18:AA22=AA21)*(Y18:Y22=Y21)*(AC18:AC22=AC21)*(AD18:AD22=AD21)*(AE18:AE22&gt;AE21)),"")</f>
        <v/>
      </c>
      <c r="AM21" s="321" t="str">
        <f>IF(U21&lt;&gt;"",IF(AM61&lt;&gt;"",IF(T57=3,AM61,AM61+T57),SUM(AG21:AL21)),"")</f>
        <v/>
      </c>
      <c r="AN21" s="321" t="str">
        <f>IF(U21&lt;&gt;"",INDEX(U18:U22,MATCH(4,AM18:AM22,0),0),"")</f>
        <v/>
      </c>
      <c r="AO21" s="321" t="str">
        <f>IF(Q20&lt;&gt;"",Q20,"")</f>
        <v/>
      </c>
      <c r="AP21" s="321" t="str">
        <f>IF(AO21&lt;&gt;"",SUMPRODUCT((CZ3:CZ42=AO21)*(DC3:DC42=AO22)*(DD3:DD42="W"))+SUMPRODUCT((CZ3:CZ42=AO21)*(DC3:DC42=AO19)*(DD3:DD42="W"))+SUMPRODUCT((CZ3:CZ42=AO21)*(DC3:DC42=AO20)*(DD3:DD42="W"))+SUMPRODUCT((CZ3:CZ42=AO22)*(DC3:DC42=AO21)*(DE3:DE42="W"))+SUMPRODUCT((CZ3:CZ42=AO19)*(DC3:DC42=AO21)*(DE3:DE42="W"))+SUMPRODUCT((CZ3:CZ42=AO20)*(DC3:DC42=AO21)*(DE3:DE42="W")),"")</f>
        <v/>
      </c>
      <c r="AQ21" s="321" t="str">
        <f>IF(AO21&lt;&gt;"",SUMPRODUCT((CZ3:CZ42=AO21)*(DC3:DC42=AO22)*(DD3:DD42="D"))+SUMPRODUCT((CZ3:CZ42=AO21)*(DC3:DC42=AO19)*(DD3:DD42="D"))+SUMPRODUCT((CZ3:CZ42=AO21)*(DC3:DC42=AO20)*(DD3:DD42="D"))+SUMPRODUCT((CZ3:CZ42=AO22)*(DC3:DC42=AO21)*(DD3:DD42="D"))+SUMPRODUCT((CZ3:CZ42=AO19)*(DC3:DC42=AO21)*(DD3:DD42="D"))+SUMPRODUCT((CZ3:CZ42=AO20)*(DC3:DC42=AO21)*(DD3:DD42="D")),"")</f>
        <v/>
      </c>
      <c r="AR21" s="321" t="str">
        <f>IF(AO21&lt;&gt;"",SUMPRODUCT((CZ3:CZ42=AO21)*(DC3:DC42=AO22)*(DD3:DD42="L"))+SUMPRODUCT((CZ3:CZ42=AO21)*(DC3:DC42=AO19)*(DD3:DD42="L"))+SUMPRODUCT((CZ3:CZ42=AO21)*(DC3:DC42=AO20)*(DD3:DD42="L"))+SUMPRODUCT((CZ3:CZ42=AO22)*(DC3:DC42=AO21)*(DE3:DE42="L"))+SUMPRODUCT((CZ3:CZ42=AO19)*(DC3:DC42=AO21)*(DE3:DE42="L"))+SUMPRODUCT((CZ3:CZ42=AO20)*(DC3:DC42=AO21)*(DE3:DE42="L")),"")</f>
        <v/>
      </c>
      <c r="AS21" s="321">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21">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21">
        <f>AS21-AT21+1000</f>
        <v>1000</v>
      </c>
      <c r="AV21" s="321" t="str">
        <f t="shared" si="5441"/>
        <v/>
      </c>
      <c r="AW21" s="321" t="str">
        <f>IF(AO21&lt;&gt;"",VLOOKUP(AO21,B4:H40,7,FALSE),"")</f>
        <v/>
      </c>
      <c r="AX21" s="321" t="str">
        <f>IF(AO21&lt;&gt;"",VLOOKUP(AO21,B4:H40,5,FALSE),"")</f>
        <v/>
      </c>
      <c r="AY21" s="321" t="str">
        <f>IF(AO21&lt;&gt;"",VLOOKUP(AO21,B4:J40,9,FALSE),"")</f>
        <v/>
      </c>
      <c r="AZ21" s="321" t="str">
        <f t="shared" si="5442"/>
        <v/>
      </c>
      <c r="BA21" s="321" t="str">
        <f>IF(AO21&lt;&gt;"",RANK(AZ21,AZ18:AZ22),"")</f>
        <v/>
      </c>
      <c r="BB21" s="321" t="str">
        <f>IF(AO21&lt;&gt;"",SUMPRODUCT((AZ18:AZ22=AZ21)*(AU18:AU22&gt;AU21)),"")</f>
        <v/>
      </c>
      <c r="BC21" s="321" t="str">
        <f>IF(AO21&lt;&gt;"",SUMPRODUCT((AZ18:AZ22=AZ21)*(AU18:AU22=AU21)*(AS18:AS22&gt;AS21)),"")</f>
        <v/>
      </c>
      <c r="BD21" s="321" t="str">
        <f>IF(AO21&lt;&gt;"",SUMPRODUCT((AZ18:AZ22=AZ21)*(AU18:AU22=AU21)*(AS18:AS22=AS21)*(AW18:AW22&gt;AW21)),"")</f>
        <v/>
      </c>
      <c r="BE21" s="321" t="str">
        <f>IF(AO21&lt;&gt;"",SUMPRODUCT((AZ18:AZ22=AZ21)*(AU18:AU22=AU21)*(AS18:AS22=AS21)*(AW18:AW22=AW21)*(AX18:AX22&gt;AX21)),"")</f>
        <v/>
      </c>
      <c r="BF21" s="321" t="str">
        <f>IF(AO21&lt;&gt;"",SUMPRODUCT((AZ18:AZ22=AZ21)*(AU18:AU22=AU21)*(AS18:AS22=AS21)*(AW18:AW22=AW21)*(AX18:AX22=AX21)*(AY18:AY22&gt;AY21)),"")</f>
        <v/>
      </c>
      <c r="BG21" s="321" t="str">
        <f>IF(AO21&lt;&gt;"",IF(BG61&lt;&gt;"",IF(AN57=3,BG61,BG61+AN57),SUM(BA21:BF21)+1),"")</f>
        <v/>
      </c>
      <c r="BH21" s="321" t="str">
        <f>IF(AO21&lt;&gt;"",INDEX(AO19:AO22,MATCH(4,BG19:BG22,0),0),"")</f>
        <v/>
      </c>
      <c r="BI21" s="321" t="str">
        <f>IF(R19&lt;&gt;"",R19,"")</f>
        <v/>
      </c>
      <c r="BJ21" s="321">
        <f>SUMPRODUCT((CZ3:CZ42=BI21)*(DC3:DC42=BI22)*(DD3:DD42="W"))+SUMPRODUCT((CZ3:CZ42=BI21)*(DC3:DC42=BI23)*(DD3:DD42="W"))+SUMPRODUCT((CZ3:CZ42=BI21)*(DC3:DC42=BI20)*(DD3:DD42="W"))+SUMPRODUCT((CZ3:CZ42=BI22)*(DC3:DC42=BI21)*(DE3:DE42="W"))+SUMPRODUCT((CZ3:CZ42=BI23)*(DC3:DC42=BI21)*(DE3:DE42="W"))+SUMPRODUCT((CZ3:CZ42=BI20)*(DC3:DC42=BI21)*(DE3:DE42="W"))</f>
        <v>0</v>
      </c>
      <c r="BK21" s="321">
        <f>SUMPRODUCT((CZ3:CZ42=BI21)*(DC3:DC42=BI22)*(DD3:DD42="D"))+SUMPRODUCT((CZ3:CZ42=BI21)*(DC3:DC42=BI23)*(DD3:DD42="D"))+SUMPRODUCT((CZ3:CZ42=BI21)*(DC3:DC42=BI20)*(DD3:DD42="D"))+SUMPRODUCT((CZ3:CZ42=BI22)*(DC3:DC42=BI21)*(DD3:DD42="D"))+SUMPRODUCT((CZ3:CZ42=BI23)*(DC3:DC42=BI21)*(DD3:DD42="D"))+SUMPRODUCT((CZ3:CZ42=BI20)*(DC3:DC42=BI21)*(DD3:DD42="D"))</f>
        <v>0</v>
      </c>
      <c r="BL21" s="321">
        <f>SUMPRODUCT((CZ3:CZ42=BI21)*(DC3:DC42=BI22)*(DD3:DD42="L"))+SUMPRODUCT((CZ3:CZ42=BI21)*(DC3:DC42=BI23)*(DD3:DD42="L"))+SUMPRODUCT((CZ3:CZ42=BI21)*(DC3:DC42=BI20)*(DD3:DD42="L"))+SUMPRODUCT((CZ3:CZ42=BI22)*(DC3:DC42=BI21)*(DE3:DE42="L"))+SUMPRODUCT((CZ3:CZ42=BI23)*(DC3:DC42=BI21)*(DE3:DE42="L"))+SUMPRODUCT((CZ3:CZ42=BI20)*(DC3:DC42=BI21)*(DE3:DE42="L"))</f>
        <v>0</v>
      </c>
      <c r="BM21" s="321">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21">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21">
        <f>BM21-BN21+1000</f>
        <v>1000</v>
      </c>
      <c r="BP21" s="321" t="str">
        <f t="shared" si="5946"/>
        <v/>
      </c>
      <c r="BQ21" s="321" t="str">
        <f>IF(BI21&lt;&gt;"",VLOOKUP(BI21,B4:H40,7,FALSE),"")</f>
        <v/>
      </c>
      <c r="BR21" s="321" t="str">
        <f>IF(BI21&lt;&gt;"",VLOOKUP(BI21,B4:H40,5,FALSE),"")</f>
        <v/>
      </c>
      <c r="BS21" s="321" t="str">
        <f>IF(BI21&lt;&gt;"",VLOOKUP(BI21,B4:J40,9,FALSE),"")</f>
        <v/>
      </c>
      <c r="BT21" s="321" t="str">
        <f t="shared" si="5947"/>
        <v/>
      </c>
      <c r="BU21" s="321" t="str">
        <f>IF(BI21&lt;&gt;"",RANK(BT21,BT18:BT22),"")</f>
        <v/>
      </c>
      <c r="BV21" s="321" t="str">
        <f>IF(BI21&lt;&gt;"",SUMPRODUCT((BT18:BT22=BT21)*(BO18:BO22&gt;BO21)),"")</f>
        <v/>
      </c>
      <c r="BW21" s="321" t="str">
        <f>IF(BI21&lt;&gt;"",SUMPRODUCT((BT18:BT22=BT21)*(BO18:BO22=BO21)*(BM18:BM22&gt;BM21)),"")</f>
        <v/>
      </c>
      <c r="BX21" s="321" t="str">
        <f>IF(BI21&lt;&gt;"",SUMPRODUCT((BT18:BT22=BT21)*(BO18:BO22=BO21)*(BM18:BM22=BM21)*(BQ18:BQ22&gt;BQ21)),"")</f>
        <v/>
      </c>
      <c r="BY21" s="321" t="str">
        <f>IF(BI21&lt;&gt;"",SUMPRODUCT((BT18:BT22=BT21)*(BO18:BO22=BO21)*(BM18:BM22=BM21)*(BQ18:BQ22=BQ21)*(BR18:BR22&gt;BR21)),"")</f>
        <v/>
      </c>
      <c r="BZ21" s="321" t="str">
        <f>IF(BI21&lt;&gt;"",SUMPRODUCT((BT18:BT22=BT21)*(BO18:BO22=BO21)*(BM18:BM22=BM21)*(BQ18:BQ22=BQ21)*(BR18:BR22=BR21)*(BS18:BS22&gt;BS21)),"")</f>
        <v/>
      </c>
      <c r="CA21" s="321" t="str">
        <f>IF(BI21&lt;&gt;"",SUM(BU21:BZ21)+2,"")</f>
        <v/>
      </c>
      <c r="CB21" s="321" t="str">
        <f>IF(BI21&lt;&gt;"",INDEX(BI20:BI22,MATCH(4,CA20:CA22,0),0),"")</f>
        <v/>
      </c>
      <c r="CC21" s="321" t="str">
        <f>IF(S18&lt;&gt;"",S18,"")</f>
        <v/>
      </c>
      <c r="CD21" s="321">
        <f>SUMPRODUCT((CZ3:CZ42=CC21)*(DC3:DC42=CC22)*(DD3:DD42="W"))+SUMPRODUCT((CZ3:CZ42=CC21)*(DC3:DC42=CC23)*(DD3:DD42="W"))+SUMPRODUCT((CZ3:CZ42=CC21)*(DC3:DC42=CC24)*(DD3:DD42="W"))+SUMPRODUCT((CZ3:CZ42=CC22)*(DC3:DC42=CC21)*(DE3:DE42="W"))+SUMPRODUCT((CZ3:CZ42=CC23)*(DC3:DC42=CC21)*(DE3:DE42="W"))+SUMPRODUCT((CZ3:CZ42=CC24)*(DC3:DC42=CC21)*(DE3:DE42="W"))</f>
        <v>0</v>
      </c>
      <c r="CE21" s="321">
        <f>SUMPRODUCT((CZ3:CZ42=CC21)*(DC3:DC42=CC22)*(DD3:DD42="D"))+SUMPRODUCT((CZ3:CZ42=CC21)*(DC3:DC42=CC23)*(DD3:DD42="D"))+SUMPRODUCT((CZ3:CZ42=CC21)*(DC3:DC42=CC24)*(DD3:DD42="D"))+SUMPRODUCT((CZ3:CZ42=CC22)*(DC3:DC42=CC21)*(DD3:DD42="D"))+SUMPRODUCT((CZ3:CZ42=CC23)*(DC3:DC42=CC21)*(DD3:DD42="D"))+SUMPRODUCT((CZ3:CZ42=CC24)*(DC3:DC42=CC21)*(DD3:DD42="D"))</f>
        <v>0</v>
      </c>
      <c r="CF21" s="321">
        <f>SUMPRODUCT((CZ3:CZ42=CC21)*(DC3:DC42=CC22)*(DD3:DD42="L"))+SUMPRODUCT((CZ3:CZ42=CC21)*(DC3:DC42=CC23)*(DD3:DD42="L"))+SUMPRODUCT((CZ3:CZ42=CC21)*(DC3:DC42=CC24)*(DD3:DD42="L"))+SUMPRODUCT((CZ3:CZ42=CC22)*(DC3:DC42=CC21)*(DE3:DE42="L"))+SUMPRODUCT((CZ3:CZ42=CC23)*(DC3:DC42=CC21)*(DE3:DE42="L"))+SUMPRODUCT((CZ3:CZ42=CC24)*(DC3:DC42=CC21)*(DE3:DE42="L"))</f>
        <v>0</v>
      </c>
      <c r="CG21" s="321">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21">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21">
        <f>CG21-CH21+1000</f>
        <v>1000</v>
      </c>
      <c r="CJ21" s="321" t="str">
        <f t="shared" ref="CJ21" si="6573">IF(CC21&lt;&gt;"",CD21*3+CE21*1,"")</f>
        <v/>
      </c>
      <c r="CK21" s="321" t="str">
        <f>IF(CC21&lt;&gt;"",VLOOKUP(CC21,B4:H40,7,FALSE),"")</f>
        <v/>
      </c>
      <c r="CL21" s="321" t="str">
        <f>IF(CC21&lt;&gt;"",VLOOKUP(CC21,B4:H40,5,FALSE),"")</f>
        <v/>
      </c>
      <c r="CM21" s="321" t="str">
        <f>IF(CC21&lt;&gt;"",VLOOKUP(CC21,B4:J40,9,FALSE),"")</f>
        <v/>
      </c>
      <c r="CN21" s="321" t="str">
        <f t="shared" ref="CN21" si="6574">CJ21</f>
        <v/>
      </c>
      <c r="CO21" s="321" t="str">
        <f>IF(CC21&lt;&gt;"",RANK(CN21,CN18:CN22),"")</f>
        <v/>
      </c>
      <c r="CP21" s="321" t="str">
        <f>IF(CC21&lt;&gt;"",SUMPRODUCT((CN18:CN22=CN21)*(CI18:CI22&gt;CI21)),"")</f>
        <v/>
      </c>
      <c r="CQ21" s="321" t="str">
        <f>IF(CC21&lt;&gt;"",SUMPRODUCT((CN18:CN22=CN21)*(CI18:CI22=CI21)*(CG18:CG22&gt;CG21)),"")</f>
        <v/>
      </c>
      <c r="CR21" s="321" t="str">
        <f>IF(CC21&lt;&gt;"",SUMPRODUCT((CN18:CN22=CN21)*(CI18:CI22=CI21)*(CG18:CG22=CG21)*(CK18:CK22&gt;CK21)),"")</f>
        <v/>
      </c>
      <c r="CS21" s="321" t="str">
        <f>IF(CC21&lt;&gt;"",SUMPRODUCT((CN18:CN22=CN21)*(CI18:CI22=CI21)*(CG18:CG22=CG21)*(CK18:CK22=CK21)*(CL18:CL22&gt;CL21)),"")</f>
        <v/>
      </c>
      <c r="CT21" s="321" t="str">
        <f>IF(CC21&lt;&gt;"",SUMPRODUCT((CN18:CN22=CN21)*(CI18:CI22=CI21)*(CG18:CG22=CG21)*(CK18:CK22=CK21)*(CL18:CL22=CL21)*(CM18:CM22&gt;CM21)),"")</f>
        <v/>
      </c>
      <c r="CU21" s="321" t="str">
        <f>IF(CC21&lt;&gt;"",SUM(CO21:CT21)+3,"")</f>
        <v/>
      </c>
      <c r="CV21" s="321" t="str">
        <f>IF(CC21&lt;&gt;"",IF(CU21=4,CC21,CC22),"")</f>
        <v/>
      </c>
      <c r="CW21" s="321" t="str">
        <f>IF(CV21&lt;&gt;"",CV21,IF(CB21&lt;&gt;"",CB21,IF(BH21&lt;&gt;"",BH21,IF(AN21&lt;&gt;"",AN21,N21))))</f>
        <v>Serbia</v>
      </c>
      <c r="CX21" s="321">
        <v>4</v>
      </c>
      <c r="CY21" s="321">
        <v>19</v>
      </c>
      <c r="CZ21" s="321" t="str">
        <f>Matches!G26</f>
        <v>Poland</v>
      </c>
      <c r="DA21" s="321">
        <f>IF(AND(Matches!H26&lt;&gt;"",Matches!I26&lt;&gt;""),Matches!H26,0)</f>
        <v>1</v>
      </c>
      <c r="DB21" s="321">
        <f>IF(AND(Matches!I26&lt;&gt;"",Matches!H26&lt;&gt;""),Matches!I26,0)</f>
        <v>3</v>
      </c>
      <c r="DC21" s="321" t="str">
        <f>Matches!J26</f>
        <v>Austria</v>
      </c>
      <c r="DD21" s="321" t="str">
        <f>IF(AND(Matches!H26&lt;&gt;"",Matches!I26&lt;&gt;""),IF(DA21&gt;DB21,"W",IF(DA21=DB21,"D","L")),"")</f>
        <v>L</v>
      </c>
      <c r="DE21" s="321" t="str">
        <f t="shared" si="162"/>
        <v>W</v>
      </c>
      <c r="DF21" s="321"/>
      <c r="DG21" s="321"/>
      <c r="DH21" s="326" t="s">
        <v>15</v>
      </c>
      <c r="DI21" s="327" t="s">
        <v>4</v>
      </c>
      <c r="DJ21" s="327" t="s">
        <v>94</v>
      </c>
      <c r="DK21" s="327" t="s">
        <v>95</v>
      </c>
      <c r="DL21" s="326" t="s">
        <v>94</v>
      </c>
      <c r="DM21" s="326" t="s">
        <v>95</v>
      </c>
      <c r="DN21" s="326" t="s">
        <v>4</v>
      </c>
      <c r="DO21" s="326" t="s">
        <v>15</v>
      </c>
      <c r="DP21" s="327"/>
      <c r="DQ21" s="328">
        <f>IFERROR(MATCH(DQ12,DH21:DK21,0),0)</f>
        <v>0</v>
      </c>
      <c r="DR21" s="328">
        <f>IFERROR(MATCH(DR12,DH21:DK21,0),0)</f>
        <v>4</v>
      </c>
      <c r="DS21" s="328">
        <f>IFERROR(MATCH(DS12,DH21:DK21,0),0)</f>
        <v>3</v>
      </c>
      <c r="DT21" s="328">
        <f>IFERROR(MATCH(DT12,DH21:DK21,0),0)</f>
        <v>2</v>
      </c>
      <c r="DU21" s="328">
        <f t="shared" si="3541"/>
        <v>9</v>
      </c>
      <c r="DV21" s="327" t="s">
        <v>47</v>
      </c>
      <c r="DW21" s="327" t="str">
        <f>INDEX(DH3:DH8,MATCH(INDEX(DO13:DO27,MATCH(10,DU13:DU27,0),0),DV3:DV8,0),0)</f>
        <v>Slovenia</v>
      </c>
      <c r="DX21" s="327"/>
      <c r="DY21" s="321">
        <f ca="1">VLOOKUP(DZ21,HU18:HV22,2,FALSE)</f>
        <v>2</v>
      </c>
      <c r="DZ21" s="321" t="str">
        <f t="shared" si="5443"/>
        <v>Denmark</v>
      </c>
      <c r="EA21" s="321">
        <f ca="1">SUMPRODUCT((HX3:HX42=DZ21)*(IB3:IB42="W"))+SUMPRODUCT((IA3:IA42=DZ21)*(IC3:IC42="W"))</f>
        <v>2</v>
      </c>
      <c r="EB21" s="321">
        <f ca="1">SUMPRODUCT((HX3:HX42=DZ21)*(IB3:IB42="D"))+SUMPRODUCT((IA3:IA42=DZ21)*(IC3:IC42="D"))</f>
        <v>0</v>
      </c>
      <c r="EC21" s="321">
        <f ca="1">SUMPRODUCT((HX3:HX42=DZ21)*(IB3:IB42="L"))+SUMPRODUCT((IA3:IA42=DZ21)*(IC3:IC42="L"))</f>
        <v>1</v>
      </c>
      <c r="ED21" s="321">
        <f ca="1">SUMIF(HX3:HX60,DZ21,HY3:HY60)+SUMIF(IA3:IA60,DZ21,HZ3:HZ60)</f>
        <v>5</v>
      </c>
      <c r="EE21" s="321">
        <f ca="1">SUMIF(IA3:IA60,DZ21,HY3:HY60)+SUMIF(HX3:HX60,DZ21,HZ3:HZ60)</f>
        <v>3</v>
      </c>
      <c r="EF21" s="321">
        <f t="shared" ca="1" si="5043"/>
        <v>1002</v>
      </c>
      <c r="EG21" s="321">
        <f t="shared" ca="1" si="5044"/>
        <v>6</v>
      </c>
      <c r="EH21" s="321">
        <f t="shared" si="609"/>
        <v>45</v>
      </c>
      <c r="EI21" s="321">
        <f ca="1">IF(COUNTIF(EG18:EG22,4)&lt;&gt;4,RANK(EG21,EG18:EG22),EG61)</f>
        <v>2</v>
      </c>
      <c r="EJ21" s="321"/>
      <c r="EK21" s="321">
        <f ca="1">SUMPRODUCT((EI18:EI21=EI21)*(EH18:EH21&lt;EH21))+EI21</f>
        <v>2</v>
      </c>
      <c r="EL21" s="321" t="str">
        <f ca="1">INDEX(DZ18:DZ22,MATCH(4,EK18:EK22,0),0)</f>
        <v>Slovenia</v>
      </c>
      <c r="EM21" s="321">
        <f ca="1">INDEX(EI18:EI22,MATCH(EL21,DZ18:DZ22,0),0)</f>
        <v>4</v>
      </c>
      <c r="EN21" s="321" t="str">
        <f ca="1">IF(AND(EN20&lt;&gt;"",EM21=1),EL21,"")</f>
        <v/>
      </c>
      <c r="EO21" s="321" t="str">
        <f ca="1">IF(AND(EO20&lt;&gt;"",EM22=2),EL22,"")</f>
        <v/>
      </c>
      <c r="EP21" s="321"/>
      <c r="EQ21" s="321"/>
      <c r="ER21" s="321"/>
      <c r="ES21" s="321" t="str">
        <f t="shared" ca="1" si="5444"/>
        <v/>
      </c>
      <c r="ET21" s="321">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21">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21">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21">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21">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21">
        <f ca="1">EW21-EX21+1000</f>
        <v>1000</v>
      </c>
      <c r="EZ21" s="321" t="str">
        <f t="shared" ca="1" si="5045"/>
        <v/>
      </c>
      <c r="FA21" s="321" t="str">
        <f ca="1">IF(ES21&lt;&gt;"",VLOOKUP(ES21,DZ4:EF40,7,FALSE),"")</f>
        <v/>
      </c>
      <c r="FB21" s="321" t="str">
        <f ca="1">IF(ES21&lt;&gt;"",VLOOKUP(ES21,DZ4:EF40,5,FALSE),"")</f>
        <v/>
      </c>
      <c r="FC21" s="321" t="str">
        <f ca="1">IF(ES21&lt;&gt;"",VLOOKUP(ES21,DZ4:EH40,9,FALSE),"")</f>
        <v/>
      </c>
      <c r="FD21" s="321" t="str">
        <f t="shared" ca="1" si="5046"/>
        <v/>
      </c>
      <c r="FE21" s="321" t="str">
        <f ca="1">IF(ES21&lt;&gt;"",RANK(FD21,FD18:FD22),"")</f>
        <v/>
      </c>
      <c r="FF21" s="321" t="str">
        <f ca="1">IF(ES21&lt;&gt;"",SUMPRODUCT((FD18:FD22=FD21)*(EY18:EY22&gt;EY21)),"")</f>
        <v/>
      </c>
      <c r="FG21" s="321" t="str">
        <f ca="1">IF(ES21&lt;&gt;"",SUMPRODUCT((FD18:FD22=FD21)*(EY18:EY22=EY21)*(EW18:EW22&gt;EW21)),"")</f>
        <v/>
      </c>
      <c r="FH21" s="321" t="str">
        <f ca="1">IF(ES21&lt;&gt;"",SUMPRODUCT((FD18:FD22=FD21)*(EY18:EY22=EY21)*(EW18:EW22=EW21)*(FA18:FA22&gt;FA21)),"")</f>
        <v/>
      </c>
      <c r="FI21" s="321" t="str">
        <f ca="1">IF(ES21&lt;&gt;"",SUMPRODUCT((FD18:FD22=FD21)*(EY18:EY22=EY21)*(EW18:EW22=EW21)*(FA18:FA22=FA21)*(FB18:FB22&gt;FB21)),"")</f>
        <v/>
      </c>
      <c r="FJ21" s="321" t="str">
        <f ca="1">IF(ES21&lt;&gt;"",SUMPRODUCT((FD18:FD22=FD21)*(EY18:EY22=EY21)*(EW18:EW22=EW21)*(FA18:FA22=FA21)*(FB18:FB22=FB21)*(FC18:FC22&gt;FC21)),"")</f>
        <v/>
      </c>
      <c r="FK21" s="321" t="str">
        <f ca="1">IF(ES21&lt;&gt;"",IF(FK61&lt;&gt;"",IF(ER57=3,FK61,FK61+ER57),SUM(FE21:FJ21)),"")</f>
        <v/>
      </c>
      <c r="FL21" s="321" t="str">
        <f ca="1">IF(ES21&lt;&gt;"",INDEX(ES18:ES22,MATCH(4,FK18:FK22,0),0),"")</f>
        <v/>
      </c>
      <c r="FM21" s="321" t="str">
        <f ca="1">IF(EO20&lt;&gt;"",EO20,"")</f>
        <v/>
      </c>
      <c r="FN21" s="321" t="str">
        <f ca="1">IF(FM21&lt;&gt;"",SUMPRODUCT((HX3:HX42=FM21)*(IA3:IA42=FM22)*(IB3:IB42="W"))+SUMPRODUCT((HX3:HX42=FM21)*(IA3:IA42=FM19)*(IB3:IB42="W"))+SUMPRODUCT((HX3:HX42=FM21)*(IA3:IA42=FM20)*(IB3:IB42="W"))+SUMPRODUCT((HX3:HX42=FM22)*(IA3:IA42=FM21)*(IC3:IC42="W"))+SUMPRODUCT((HX3:HX42=FM19)*(IA3:IA42=FM21)*(IC3:IC42="W"))+SUMPRODUCT((HX3:HX42=FM20)*(IA3:IA42=FM21)*(IC3:IC42="W")),"")</f>
        <v/>
      </c>
      <c r="FO21" s="321" t="str">
        <f ca="1">IF(FM21&lt;&gt;"",SUMPRODUCT((HX3:HX42=FM21)*(IA3:IA42=FM22)*(IB3:IB42="D"))+SUMPRODUCT((HX3:HX42=FM21)*(IA3:IA42=FM19)*(IB3:IB42="D"))+SUMPRODUCT((HX3:HX42=FM21)*(IA3:IA42=FM20)*(IB3:IB42="D"))+SUMPRODUCT((HX3:HX42=FM22)*(IA3:IA42=FM21)*(IB3:IB42="D"))+SUMPRODUCT((HX3:HX42=FM19)*(IA3:IA42=FM21)*(IB3:IB42="D"))+SUMPRODUCT((HX3:HX42=FM20)*(IA3:IA42=FM21)*(IB3:IB42="D")),"")</f>
        <v/>
      </c>
      <c r="FP21" s="321" t="str">
        <f ca="1">IF(FM21&lt;&gt;"",SUMPRODUCT((HX3:HX42=FM21)*(IA3:IA42=FM22)*(IB3:IB42="L"))+SUMPRODUCT((HX3:HX42=FM21)*(IA3:IA42=FM19)*(IB3:IB42="L"))+SUMPRODUCT((HX3:HX42=FM21)*(IA3:IA42=FM20)*(IB3:IB42="L"))+SUMPRODUCT((HX3:HX42=FM22)*(IA3:IA42=FM21)*(IC3:IC42="L"))+SUMPRODUCT((HX3:HX42=FM19)*(IA3:IA42=FM21)*(IC3:IC42="L"))+SUMPRODUCT((HX3:HX42=FM20)*(IA3:IA42=FM21)*(IC3:IC42="L")),"")</f>
        <v/>
      </c>
      <c r="FQ21" s="321">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21">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21">
        <f ca="1">FQ21-FR21+1000</f>
        <v>1000</v>
      </c>
      <c r="FT21" s="321" t="str">
        <f t="shared" ca="1" si="5445"/>
        <v/>
      </c>
      <c r="FU21" s="321" t="str">
        <f ca="1">IF(FM21&lt;&gt;"",VLOOKUP(FM21,DZ4:EF40,7,FALSE),"")</f>
        <v/>
      </c>
      <c r="FV21" s="321" t="str">
        <f ca="1">IF(FM21&lt;&gt;"",VLOOKUP(FM21,DZ4:EF40,5,FALSE),"")</f>
        <v/>
      </c>
      <c r="FW21" s="321" t="str">
        <f ca="1">IF(FM21&lt;&gt;"",VLOOKUP(FM21,DZ4:EH40,9,FALSE),"")</f>
        <v/>
      </c>
      <c r="FX21" s="321" t="str">
        <f t="shared" ca="1" si="5446"/>
        <v/>
      </c>
      <c r="FY21" s="321" t="str">
        <f ca="1">IF(FM21&lt;&gt;"",RANK(FX21,FX18:FX22),"")</f>
        <v/>
      </c>
      <c r="FZ21" s="321" t="str">
        <f ca="1">IF(FM21&lt;&gt;"",SUMPRODUCT((FX18:FX22=FX21)*(FS18:FS22&gt;FS21)),"")</f>
        <v/>
      </c>
      <c r="GA21" s="321" t="str">
        <f ca="1">IF(FM21&lt;&gt;"",SUMPRODUCT((FX18:FX22=FX21)*(FS18:FS22=FS21)*(FQ18:FQ22&gt;FQ21)),"")</f>
        <v/>
      </c>
      <c r="GB21" s="321" t="str">
        <f ca="1">IF(FM21&lt;&gt;"",SUMPRODUCT((FX18:FX22=FX21)*(FS18:FS22=FS21)*(FQ18:FQ22=FQ21)*(FU18:FU22&gt;FU21)),"")</f>
        <v/>
      </c>
      <c r="GC21" s="321" t="str">
        <f ca="1">IF(FM21&lt;&gt;"",SUMPRODUCT((FX18:FX22=FX21)*(FS18:FS22=FS21)*(FQ18:FQ22=FQ21)*(FU18:FU22=FU21)*(FV18:FV22&gt;FV21)),"")</f>
        <v/>
      </c>
      <c r="GD21" s="321" t="str">
        <f ca="1">IF(FM21&lt;&gt;"",SUMPRODUCT((FX18:FX22=FX21)*(FS18:FS22=FS21)*(FQ18:FQ22=FQ21)*(FU18:FU22=FU21)*(FV18:FV22=FV21)*(FW18:FW22&gt;FW21)),"")</f>
        <v/>
      </c>
      <c r="GE21" s="321" t="str">
        <f ca="1">IF(FM21&lt;&gt;"",IF(GE61&lt;&gt;"",IF(FL57=3,GE61,GE61+FL57),SUM(FY21:GD21)+1),"")</f>
        <v/>
      </c>
      <c r="GF21" s="321" t="str">
        <f ca="1">IF(FM21&lt;&gt;"",INDEX(FM19:FM22,MATCH(4,GE19:GE22,0),0),"")</f>
        <v/>
      </c>
      <c r="GG21" s="321" t="str">
        <f ca="1">IF(EP19&lt;&gt;"",EP19,"")</f>
        <v/>
      </c>
      <c r="GH21" s="321">
        <f ca="1">SUMPRODUCT((HX3:HX42=GG21)*(IA3:IA42=GG22)*(IB3:IB42="W"))+SUMPRODUCT((HX3:HX42=GG21)*(IA3:IA42=GG23)*(IB3:IB42="W"))+SUMPRODUCT((HX3:HX42=GG21)*(IA3:IA42=GG20)*(IB3:IB42="W"))+SUMPRODUCT((HX3:HX42=GG22)*(IA3:IA42=GG21)*(IC3:IC42="W"))+SUMPRODUCT((HX3:HX42=GG23)*(IA3:IA42=GG21)*(IC3:IC42="W"))+SUMPRODUCT((HX3:HX42=GG20)*(IA3:IA42=GG21)*(IC3:IC42="W"))</f>
        <v>0</v>
      </c>
      <c r="GI21" s="321">
        <f ca="1">SUMPRODUCT((HX3:HX42=GG21)*(IA3:IA42=GG22)*(IB3:IB42="D"))+SUMPRODUCT((HX3:HX42=GG21)*(IA3:IA42=GG23)*(IB3:IB42="D"))+SUMPRODUCT((HX3:HX42=GG21)*(IA3:IA42=GG20)*(IB3:IB42="D"))+SUMPRODUCT((HX3:HX42=GG22)*(IA3:IA42=GG21)*(IB3:IB42="D"))+SUMPRODUCT((HX3:HX42=GG23)*(IA3:IA42=GG21)*(IB3:IB42="D"))+SUMPRODUCT((HX3:HX42=GG20)*(IA3:IA42=GG21)*(IB3:IB42="D"))</f>
        <v>0</v>
      </c>
      <c r="GJ21" s="321">
        <f ca="1">SUMPRODUCT((HX3:HX42=GG21)*(IA3:IA42=GG22)*(IB3:IB42="L"))+SUMPRODUCT((HX3:HX42=GG21)*(IA3:IA42=GG23)*(IB3:IB42="L"))+SUMPRODUCT((HX3:HX42=GG21)*(IA3:IA42=GG20)*(IB3:IB42="L"))+SUMPRODUCT((HX3:HX42=GG22)*(IA3:IA42=GG21)*(IC3:IC42="L"))+SUMPRODUCT((HX3:HX42=GG23)*(IA3:IA42=GG21)*(IC3:IC42="L"))+SUMPRODUCT((HX3:HX42=GG20)*(IA3:IA42=GG21)*(IC3:IC42="L"))</f>
        <v>0</v>
      </c>
      <c r="GK21" s="321">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21">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21">
        <f ca="1">GK21-GL21+1000</f>
        <v>1000</v>
      </c>
      <c r="GN21" s="321" t="str">
        <f t="shared" ca="1" si="5948"/>
        <v/>
      </c>
      <c r="GO21" s="321" t="str">
        <f ca="1">IF(GG21&lt;&gt;"",VLOOKUP(GG21,DZ4:EF40,7,FALSE),"")</f>
        <v/>
      </c>
      <c r="GP21" s="321" t="str">
        <f ca="1">IF(GG21&lt;&gt;"",VLOOKUP(GG21,DZ4:EF40,5,FALSE),"")</f>
        <v/>
      </c>
      <c r="GQ21" s="321" t="str">
        <f ca="1">IF(GG21&lt;&gt;"",VLOOKUP(GG21,DZ4:EH40,9,FALSE),"")</f>
        <v/>
      </c>
      <c r="GR21" s="321" t="str">
        <f t="shared" ca="1" si="5949"/>
        <v/>
      </c>
      <c r="GS21" s="321" t="str">
        <f ca="1">IF(GG21&lt;&gt;"",RANK(GR21,GR18:GR22),"")</f>
        <v/>
      </c>
      <c r="GT21" s="321" t="str">
        <f ca="1">IF(GG21&lt;&gt;"",SUMPRODUCT((GR18:GR22=GR21)*(GM18:GM22&gt;GM21)),"")</f>
        <v/>
      </c>
      <c r="GU21" s="321" t="str">
        <f ca="1">IF(GG21&lt;&gt;"",SUMPRODUCT((GR18:GR22=GR21)*(GM18:GM22=GM21)*(GK18:GK22&gt;GK21)),"")</f>
        <v/>
      </c>
      <c r="GV21" s="321" t="str">
        <f ca="1">IF(GG21&lt;&gt;"",SUMPRODUCT((GR18:GR22=GR21)*(GM18:GM22=GM21)*(GK18:GK22=GK21)*(GO18:GO22&gt;GO21)),"")</f>
        <v/>
      </c>
      <c r="GW21" s="321" t="str">
        <f ca="1">IF(GG21&lt;&gt;"",SUMPRODUCT((GR18:GR22=GR21)*(GM18:GM22=GM21)*(GK18:GK22=GK21)*(GO18:GO22=GO21)*(GP18:GP22&gt;GP21)),"")</f>
        <v/>
      </c>
      <c r="GX21" s="321" t="str">
        <f ca="1">IF(GG21&lt;&gt;"",SUMPRODUCT((GR18:GR22=GR21)*(GM18:GM22=GM21)*(GK18:GK22=GK21)*(GO18:GO22=GO21)*(GP18:GP22=GP21)*(GQ18:GQ22&gt;GQ21)),"")</f>
        <v/>
      </c>
      <c r="GY21" s="321" t="str">
        <f ca="1">IF(GG21&lt;&gt;"",SUM(GS21:GX21)+2,"")</f>
        <v/>
      </c>
      <c r="GZ21" s="321" t="str">
        <f ca="1">IF(GG21&lt;&gt;"",INDEX(GG20:GG22,MATCH(4,GY20:GY22,0),0),"")</f>
        <v/>
      </c>
      <c r="HA21" s="321" t="str">
        <f>IF(EQ18&lt;&gt;"",EQ18,"")</f>
        <v/>
      </c>
      <c r="HB21" s="321">
        <f ca="1">SUMPRODUCT((HX3:HX42=HA21)*(IA3:IA42=HA22)*(IB3:IB42="W"))+SUMPRODUCT((HX3:HX42=HA21)*(IA3:IA42=HA23)*(IB3:IB42="W"))+SUMPRODUCT((HX3:HX42=HA21)*(IA3:IA42=HA24)*(IB3:IB42="W"))+SUMPRODUCT((HX3:HX42=HA22)*(IA3:IA42=HA21)*(IC3:IC42="W"))+SUMPRODUCT((HX3:HX42=HA23)*(IA3:IA42=HA21)*(IC3:IC42="W"))+SUMPRODUCT((HX3:HX42=HA24)*(IA3:IA42=HA21)*(IC3:IC42="W"))</f>
        <v>0</v>
      </c>
      <c r="HC21" s="321">
        <f ca="1">SUMPRODUCT((HX3:HX42=HA21)*(IA3:IA42=HA22)*(IB3:IB42="D"))+SUMPRODUCT((HX3:HX42=HA21)*(IA3:IA42=HA23)*(IB3:IB42="D"))+SUMPRODUCT((HX3:HX42=HA21)*(IA3:IA42=HA24)*(IB3:IB42="D"))+SUMPRODUCT((HX3:HX42=HA22)*(IA3:IA42=HA21)*(IB3:IB42="D"))+SUMPRODUCT((HX3:HX42=HA23)*(IA3:IA42=HA21)*(IB3:IB42="D"))+SUMPRODUCT((HX3:HX42=HA24)*(IA3:IA42=HA21)*(IB3:IB42="D"))</f>
        <v>0</v>
      </c>
      <c r="HD21" s="321">
        <f ca="1">SUMPRODUCT((HX3:HX42=HA21)*(IA3:IA42=HA22)*(IB3:IB42="L"))+SUMPRODUCT((HX3:HX42=HA21)*(IA3:IA42=HA23)*(IB3:IB42="L"))+SUMPRODUCT((HX3:HX42=HA21)*(IA3:IA42=HA24)*(IB3:IB42="L"))+SUMPRODUCT((HX3:HX42=HA22)*(IA3:IA42=HA21)*(IC3:IC42="L"))+SUMPRODUCT((HX3:HX42=HA23)*(IA3:IA42=HA21)*(IC3:IC42="L"))+SUMPRODUCT((HX3:HX42=HA24)*(IA3:IA42=HA21)*(IC3:IC42="L"))</f>
        <v>0</v>
      </c>
      <c r="HE21" s="321">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21">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21">
        <f ca="1">HE21-HF21+1000</f>
        <v>1000</v>
      </c>
      <c r="HH21" s="321" t="str">
        <f t="shared" ref="HH21" si="6575">IF(HA21&lt;&gt;"",HB21*3+HC21*1,"")</f>
        <v/>
      </c>
      <c r="HI21" s="321" t="str">
        <f>IF(HA21&lt;&gt;"",VLOOKUP(HA21,DZ4:EF40,7,FALSE),"")</f>
        <v/>
      </c>
      <c r="HJ21" s="321" t="str">
        <f>IF(HA21&lt;&gt;"",VLOOKUP(HA21,DZ4:EF40,5,FALSE),"")</f>
        <v/>
      </c>
      <c r="HK21" s="321" t="str">
        <f>IF(HA21&lt;&gt;"",VLOOKUP(HA21,DZ4:EH40,9,FALSE),"")</f>
        <v/>
      </c>
      <c r="HL21" s="321" t="str">
        <f t="shared" ref="HL21" si="6576">HH21</f>
        <v/>
      </c>
      <c r="HM21" s="321" t="str">
        <f>IF(HA21&lt;&gt;"",RANK(HL21,HL18:HL22),"")</f>
        <v/>
      </c>
      <c r="HN21" s="321" t="str">
        <f>IF(HA21&lt;&gt;"",SUMPRODUCT((HL18:HL22=HL21)*(HG18:HG22&gt;HG21)),"")</f>
        <v/>
      </c>
      <c r="HO21" s="321" t="str">
        <f>IF(HA21&lt;&gt;"",SUMPRODUCT((HL18:HL22=HL21)*(HG18:HG22=HG21)*(HE18:HE22&gt;HE21)),"")</f>
        <v/>
      </c>
      <c r="HP21" s="321" t="str">
        <f>IF(HA21&lt;&gt;"",SUMPRODUCT((HL18:HL22=HL21)*(HG18:HG22=HG21)*(HE18:HE22=HE21)*(HI18:HI22&gt;HI21)),"")</f>
        <v/>
      </c>
      <c r="HQ21" s="321" t="str">
        <f>IF(HA21&lt;&gt;"",SUMPRODUCT((HL18:HL22=HL21)*(HG18:HG22=HG21)*(HE18:HE22=HE21)*(HI18:HI22=HI21)*(HJ18:HJ22&gt;HJ21)),"")</f>
        <v/>
      </c>
      <c r="HR21" s="321" t="str">
        <f>IF(HA21&lt;&gt;"",SUMPRODUCT((HL18:HL22=HL21)*(HG18:HG22=HG21)*(HE18:HE22=HE21)*(HI18:HI22=HI21)*(HJ18:HJ22=HJ21)*(HK18:HK22&gt;HK21)),"")</f>
        <v/>
      </c>
      <c r="HS21" s="321" t="str">
        <f>IF(HA21&lt;&gt;"",SUM(HM21:HR21)+3,"")</f>
        <v/>
      </c>
      <c r="HT21" s="321" t="str">
        <f>IF(HA21&lt;&gt;"",IF(HS21=4,HA21,HA22),"")</f>
        <v/>
      </c>
      <c r="HU21" s="321" t="str">
        <f ca="1">IF(HT21&lt;&gt;"",HT21,IF(GZ21&lt;&gt;"",GZ21,IF(GF21&lt;&gt;"",GF21,IF(FL21&lt;&gt;"",FL21,EL21))))</f>
        <v>Slovenia</v>
      </c>
      <c r="HV21" s="321">
        <v>4</v>
      </c>
      <c r="HW21" s="321">
        <v>19</v>
      </c>
      <c r="HX21" s="321" t="str">
        <f t="shared" si="164"/>
        <v>Poland</v>
      </c>
      <c r="HY21" s="324">
        <f ca="1">IF(OFFSET('Player Game Board'!P28,0,HY1)&lt;&gt;"",OFFSET('Player Game Board'!P28,0,HY1),0)</f>
        <v>2</v>
      </c>
      <c r="HZ21" s="324">
        <f ca="1">IF(OFFSET('Player Game Board'!Q28,0,HY1)&lt;&gt;"",OFFSET('Player Game Board'!Q28,0,HY1),0)</f>
        <v>1</v>
      </c>
      <c r="IA21" s="321" t="str">
        <f t="shared" si="165"/>
        <v>Austria</v>
      </c>
      <c r="IB21" s="321" t="str">
        <f ca="1">IF(AND(OFFSET('Player Game Board'!P28,0,HY1)&lt;&gt;"",OFFSET('Player Game Board'!Q28,0,HY1)&lt;&gt;""),IF(HY21&gt;HZ21,"W",IF(HY21=HZ21,"D","L")),"")</f>
        <v>W</v>
      </c>
      <c r="IC21" s="321" t="str">
        <f t="shared" ca="1" si="166"/>
        <v>L</v>
      </c>
      <c r="ID21" s="321"/>
      <c r="IE21" s="321"/>
      <c r="IF21" s="326" t="s">
        <v>15</v>
      </c>
      <c r="IG21" s="327" t="s">
        <v>4</v>
      </c>
      <c r="IH21" s="327" t="s">
        <v>94</v>
      </c>
      <c r="II21" s="327" t="s">
        <v>95</v>
      </c>
      <c r="IJ21" s="326" t="s">
        <v>94</v>
      </c>
      <c r="IK21" s="326" t="s">
        <v>95</v>
      </c>
      <c r="IL21" s="326" t="s">
        <v>4</v>
      </c>
      <c r="IM21" s="326" t="s">
        <v>15</v>
      </c>
      <c r="IN21" s="327"/>
      <c r="IO21" s="328">
        <f ca="1">IFERROR(MATCH(IO12,IF21:II21,0),0)</f>
        <v>0</v>
      </c>
      <c r="IP21" s="328">
        <f ca="1">IFERROR(MATCH(IP12,IF21:II21,0),0)</f>
        <v>4</v>
      </c>
      <c r="IQ21" s="328">
        <f ca="1">IFERROR(MATCH(IQ12,IF21:II21,0),0)</f>
        <v>1</v>
      </c>
      <c r="IR21" s="328">
        <f ca="1">IFERROR(MATCH(IR12,IF21:II21,0),0)</f>
        <v>2</v>
      </c>
      <c r="IS21" s="328">
        <f t="shared" ca="1" si="3544"/>
        <v>7</v>
      </c>
      <c r="IT21" s="327" t="s">
        <v>47</v>
      </c>
      <c r="IU21" s="327" t="str">
        <f ca="1">INDEX(IF3:IF8,MATCH(INDEX(IM13:IM27,MATCH(10,IS13:IS27,0),0),IT3:IT8,0),0)</f>
        <v>Serbia</v>
      </c>
      <c r="IV21" s="327">
        <f t="shared" ca="1" si="5047"/>
        <v>0</v>
      </c>
      <c r="IW21" s="321">
        <f ca="1">VLOOKUP(IX21,MS18:MT22,2,FALSE)</f>
        <v>2</v>
      </c>
      <c r="IX21" s="321" t="str">
        <f t="shared" si="5447"/>
        <v>Denmark</v>
      </c>
      <c r="IY21" s="321">
        <f ca="1">SUMPRODUCT((MV3:MV42=IX21)*(MZ3:MZ42="W"))+SUMPRODUCT((MY3:MY42=IX21)*(NA3:NA42="W"))</f>
        <v>1</v>
      </c>
      <c r="IZ21" s="321">
        <f ca="1">SUMPRODUCT((MV3:MV42=IX21)*(MZ3:MZ42="D"))+SUMPRODUCT((MY3:MY42=IX21)*(NA3:NA42="D"))</f>
        <v>1</v>
      </c>
      <c r="JA21" s="321">
        <f ca="1">SUMPRODUCT((MV3:MV42=IX21)*(MZ3:MZ42="L"))+SUMPRODUCT((MY3:MY42=IX21)*(NA3:NA42="L"))</f>
        <v>1</v>
      </c>
      <c r="JB21" s="321">
        <f ca="1">SUMIF(MV3:MV60,IX21,MW3:MW60)+SUMIF(MY3:MY60,IX21,MX3:MX60)</f>
        <v>4</v>
      </c>
      <c r="JC21" s="321">
        <f ca="1">SUMIF(MY3:MY60,IX21,MW3:MW60)+SUMIF(MV3:MV60,IX21,MX3:MX60)</f>
        <v>5</v>
      </c>
      <c r="JD21" s="321">
        <f t="shared" ca="1" si="5048"/>
        <v>999</v>
      </c>
      <c r="JE21" s="321">
        <f t="shared" ca="1" si="5049"/>
        <v>4</v>
      </c>
      <c r="JF21" s="321">
        <f t="shared" si="618"/>
        <v>45</v>
      </c>
      <c r="JG21" s="321">
        <f ca="1">IF(COUNTIF(JE18:JE22,4)&lt;&gt;4,RANK(JE21,JE18:JE22),JE61)</f>
        <v>2</v>
      </c>
      <c r="JH21" s="321"/>
      <c r="JI21" s="321">
        <f ca="1">SUMPRODUCT((JG18:JG21=JG21)*(JF18:JF21&lt;JF21))+JG21</f>
        <v>2</v>
      </c>
      <c r="JJ21" s="321" t="str">
        <f ca="1">INDEX(IX18:IX22,MATCH(4,JI18:JI22,0),0)</f>
        <v>Serbia</v>
      </c>
      <c r="JK21" s="321">
        <f ca="1">INDEX(JG18:JG22,MATCH(JJ21,IX18:IX22,0),0)</f>
        <v>4</v>
      </c>
      <c r="JL21" s="321" t="str">
        <f ca="1">IF(AND(JL20&lt;&gt;"",JK21=1),JJ21,"")</f>
        <v/>
      </c>
      <c r="JM21" s="321" t="str">
        <f ca="1">IF(AND(JM20&lt;&gt;"",JK22=2),JJ22,"")</f>
        <v/>
      </c>
      <c r="JN21" s="321"/>
      <c r="JO21" s="321"/>
      <c r="JP21" s="321"/>
      <c r="JQ21" s="321" t="str">
        <f t="shared" ca="1" si="5448"/>
        <v/>
      </c>
      <c r="JR21" s="321">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21">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21">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21">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21">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21">
        <f ca="1">JU21-JV21+1000</f>
        <v>1000</v>
      </c>
      <c r="JX21" s="321" t="str">
        <f t="shared" ca="1" si="5050"/>
        <v/>
      </c>
      <c r="JY21" s="321" t="str">
        <f ca="1">IF(JQ21&lt;&gt;"",VLOOKUP(JQ21,IX4:JD40,7,FALSE),"")</f>
        <v/>
      </c>
      <c r="JZ21" s="321" t="str">
        <f ca="1">IF(JQ21&lt;&gt;"",VLOOKUP(JQ21,IX4:JD40,5,FALSE),"")</f>
        <v/>
      </c>
      <c r="KA21" s="321" t="str">
        <f ca="1">IF(JQ21&lt;&gt;"",VLOOKUP(JQ21,IX4:JF40,9,FALSE),"")</f>
        <v/>
      </c>
      <c r="KB21" s="321" t="str">
        <f t="shared" ca="1" si="5051"/>
        <v/>
      </c>
      <c r="KC21" s="321" t="str">
        <f ca="1">IF(JQ21&lt;&gt;"",RANK(KB21,KB18:KB22),"")</f>
        <v/>
      </c>
      <c r="KD21" s="321" t="str">
        <f ca="1">IF(JQ21&lt;&gt;"",SUMPRODUCT((KB18:KB22=KB21)*(JW18:JW22&gt;JW21)),"")</f>
        <v/>
      </c>
      <c r="KE21" s="321" t="str">
        <f ca="1">IF(JQ21&lt;&gt;"",SUMPRODUCT((KB18:KB22=KB21)*(JW18:JW22=JW21)*(JU18:JU22&gt;JU21)),"")</f>
        <v/>
      </c>
      <c r="KF21" s="321" t="str">
        <f ca="1">IF(JQ21&lt;&gt;"",SUMPRODUCT((KB18:KB22=KB21)*(JW18:JW22=JW21)*(JU18:JU22=JU21)*(JY18:JY22&gt;JY21)),"")</f>
        <v/>
      </c>
      <c r="KG21" s="321" t="str">
        <f ca="1">IF(JQ21&lt;&gt;"",SUMPRODUCT((KB18:KB22=KB21)*(JW18:JW22=JW21)*(JU18:JU22=JU21)*(JY18:JY22=JY21)*(JZ18:JZ22&gt;JZ21)),"")</f>
        <v/>
      </c>
      <c r="KH21" s="321" t="str">
        <f ca="1">IF(JQ21&lt;&gt;"",SUMPRODUCT((KB18:KB22=KB21)*(JW18:JW22=JW21)*(JU18:JU22=JU21)*(JY18:JY22=JY21)*(JZ18:JZ22=JZ21)*(KA18:KA22&gt;KA21)),"")</f>
        <v/>
      </c>
      <c r="KI21" s="321" t="str">
        <f ca="1">IF(JQ21&lt;&gt;"",IF(KI61&lt;&gt;"",IF(JP57=3,KI61,KI61+JP57),SUM(KC21:KH21)),"")</f>
        <v/>
      </c>
      <c r="KJ21" s="321" t="str">
        <f ca="1">IF(JQ21&lt;&gt;"",INDEX(JQ18:JQ22,MATCH(4,KI18:KI22,0),0),"")</f>
        <v/>
      </c>
      <c r="KK21" s="321" t="str">
        <f ca="1">IF(JM20&lt;&gt;"",JM20,"")</f>
        <v/>
      </c>
      <c r="KL21" s="321" t="str">
        <f ca="1">IF(KK21&lt;&gt;"",SUMPRODUCT((MV3:MV42=KK21)*(MY3:MY42=KK22)*(MZ3:MZ42="W"))+SUMPRODUCT((MV3:MV42=KK21)*(MY3:MY42=KK19)*(MZ3:MZ42="W"))+SUMPRODUCT((MV3:MV42=KK21)*(MY3:MY42=KK20)*(MZ3:MZ42="W"))+SUMPRODUCT((MV3:MV42=KK22)*(MY3:MY42=KK21)*(NA3:NA42="W"))+SUMPRODUCT((MV3:MV42=KK19)*(MY3:MY42=KK21)*(NA3:NA42="W"))+SUMPRODUCT((MV3:MV42=KK20)*(MY3:MY42=KK21)*(NA3:NA42="W")),"")</f>
        <v/>
      </c>
      <c r="KM21" s="321" t="str">
        <f ca="1">IF(KK21&lt;&gt;"",SUMPRODUCT((MV3:MV42=KK21)*(MY3:MY42=KK22)*(MZ3:MZ42="D"))+SUMPRODUCT((MV3:MV42=KK21)*(MY3:MY42=KK19)*(MZ3:MZ42="D"))+SUMPRODUCT((MV3:MV42=KK21)*(MY3:MY42=KK20)*(MZ3:MZ42="D"))+SUMPRODUCT((MV3:MV42=KK22)*(MY3:MY42=KK21)*(MZ3:MZ42="D"))+SUMPRODUCT((MV3:MV42=KK19)*(MY3:MY42=KK21)*(MZ3:MZ42="D"))+SUMPRODUCT((MV3:MV42=KK20)*(MY3:MY42=KK21)*(MZ3:MZ42="D")),"")</f>
        <v/>
      </c>
      <c r="KN21" s="321" t="str">
        <f ca="1">IF(KK21&lt;&gt;"",SUMPRODUCT((MV3:MV42=KK21)*(MY3:MY42=KK22)*(MZ3:MZ42="L"))+SUMPRODUCT((MV3:MV42=KK21)*(MY3:MY42=KK19)*(MZ3:MZ42="L"))+SUMPRODUCT((MV3:MV42=KK21)*(MY3:MY42=KK20)*(MZ3:MZ42="L"))+SUMPRODUCT((MV3:MV42=KK22)*(MY3:MY42=KK21)*(NA3:NA42="L"))+SUMPRODUCT((MV3:MV42=KK19)*(MY3:MY42=KK21)*(NA3:NA42="L"))+SUMPRODUCT((MV3:MV42=KK20)*(MY3:MY42=KK21)*(NA3:NA42="L")),"")</f>
        <v/>
      </c>
      <c r="KO21" s="321">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21">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21">
        <f ca="1">KO21-KP21+1000</f>
        <v>1000</v>
      </c>
      <c r="KR21" s="321" t="str">
        <f t="shared" ca="1" si="5449"/>
        <v/>
      </c>
      <c r="KS21" s="321" t="str">
        <f ca="1">IF(KK21&lt;&gt;"",VLOOKUP(KK21,IX4:JD40,7,FALSE),"")</f>
        <v/>
      </c>
      <c r="KT21" s="321" t="str">
        <f ca="1">IF(KK21&lt;&gt;"",VLOOKUP(KK21,IX4:JD40,5,FALSE),"")</f>
        <v/>
      </c>
      <c r="KU21" s="321" t="str">
        <f ca="1">IF(KK21&lt;&gt;"",VLOOKUP(KK21,IX4:JF40,9,FALSE),"")</f>
        <v/>
      </c>
      <c r="KV21" s="321" t="str">
        <f t="shared" ca="1" si="5450"/>
        <v/>
      </c>
      <c r="KW21" s="321" t="str">
        <f ca="1">IF(KK21&lt;&gt;"",RANK(KV21,KV18:KV22),"")</f>
        <v/>
      </c>
      <c r="KX21" s="321" t="str">
        <f ca="1">IF(KK21&lt;&gt;"",SUMPRODUCT((KV18:KV22=KV21)*(KQ18:KQ22&gt;KQ21)),"")</f>
        <v/>
      </c>
      <c r="KY21" s="321" t="str">
        <f ca="1">IF(KK21&lt;&gt;"",SUMPRODUCT((KV18:KV22=KV21)*(KQ18:KQ22=KQ21)*(KO18:KO22&gt;KO21)),"")</f>
        <v/>
      </c>
      <c r="KZ21" s="321" t="str">
        <f ca="1">IF(KK21&lt;&gt;"",SUMPRODUCT((KV18:KV22=KV21)*(KQ18:KQ22=KQ21)*(KO18:KO22=KO21)*(KS18:KS22&gt;KS21)),"")</f>
        <v/>
      </c>
      <c r="LA21" s="321" t="str">
        <f ca="1">IF(KK21&lt;&gt;"",SUMPRODUCT((KV18:KV22=KV21)*(KQ18:KQ22=KQ21)*(KO18:KO22=KO21)*(KS18:KS22=KS21)*(KT18:KT22&gt;KT21)),"")</f>
        <v/>
      </c>
      <c r="LB21" s="321" t="str">
        <f ca="1">IF(KK21&lt;&gt;"",SUMPRODUCT((KV18:KV22=KV21)*(KQ18:KQ22=KQ21)*(KO18:KO22=KO21)*(KS18:KS22=KS21)*(KT18:KT22=KT21)*(KU18:KU22&gt;KU21)),"")</f>
        <v/>
      </c>
      <c r="LC21" s="321" t="str">
        <f ca="1">IF(KK21&lt;&gt;"",IF(LC61&lt;&gt;"",IF(KJ57=3,LC61,LC61+KJ57),SUM(KW21:LB21)+1),"")</f>
        <v/>
      </c>
      <c r="LD21" s="321" t="str">
        <f ca="1">IF(KK21&lt;&gt;"",INDEX(KK19:KK22,MATCH(4,LC19:LC22,0),0),"")</f>
        <v/>
      </c>
      <c r="LE21" s="321" t="str">
        <f ca="1">IF(JN19&lt;&gt;"",JN19,"")</f>
        <v/>
      </c>
      <c r="LF21" s="321">
        <f ca="1">SUMPRODUCT((MV3:MV42=LE21)*(MY3:MY42=LE22)*(MZ3:MZ42="W"))+SUMPRODUCT((MV3:MV42=LE21)*(MY3:MY42=LE23)*(MZ3:MZ42="W"))+SUMPRODUCT((MV3:MV42=LE21)*(MY3:MY42=LE20)*(MZ3:MZ42="W"))+SUMPRODUCT((MV3:MV42=LE22)*(MY3:MY42=LE21)*(NA3:NA42="W"))+SUMPRODUCT((MV3:MV42=LE23)*(MY3:MY42=LE21)*(NA3:NA42="W"))+SUMPRODUCT((MV3:MV42=LE20)*(MY3:MY42=LE21)*(NA3:NA42="W"))</f>
        <v>0</v>
      </c>
      <c r="LG21" s="321">
        <f ca="1">SUMPRODUCT((MV3:MV42=LE21)*(MY3:MY42=LE22)*(MZ3:MZ42="D"))+SUMPRODUCT((MV3:MV42=LE21)*(MY3:MY42=LE23)*(MZ3:MZ42="D"))+SUMPRODUCT((MV3:MV42=LE21)*(MY3:MY42=LE20)*(MZ3:MZ42="D"))+SUMPRODUCT((MV3:MV42=LE22)*(MY3:MY42=LE21)*(MZ3:MZ42="D"))+SUMPRODUCT((MV3:MV42=LE23)*(MY3:MY42=LE21)*(MZ3:MZ42="D"))+SUMPRODUCT((MV3:MV42=LE20)*(MY3:MY42=LE21)*(MZ3:MZ42="D"))</f>
        <v>0</v>
      </c>
      <c r="LH21" s="321">
        <f ca="1">SUMPRODUCT((MV3:MV42=LE21)*(MY3:MY42=LE22)*(MZ3:MZ42="L"))+SUMPRODUCT((MV3:MV42=LE21)*(MY3:MY42=LE23)*(MZ3:MZ42="L"))+SUMPRODUCT((MV3:MV42=LE21)*(MY3:MY42=LE20)*(MZ3:MZ42="L"))+SUMPRODUCT((MV3:MV42=LE22)*(MY3:MY42=LE21)*(NA3:NA42="L"))+SUMPRODUCT((MV3:MV42=LE23)*(MY3:MY42=LE21)*(NA3:NA42="L"))+SUMPRODUCT((MV3:MV42=LE20)*(MY3:MY42=LE21)*(NA3:NA42="L"))</f>
        <v>0</v>
      </c>
      <c r="LI21" s="321">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21">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21">
        <f ca="1">LI21-LJ21+1000</f>
        <v>1000</v>
      </c>
      <c r="LL21" s="321" t="str">
        <f t="shared" ca="1" si="5950"/>
        <v/>
      </c>
      <c r="LM21" s="321" t="str">
        <f ca="1">IF(LE21&lt;&gt;"",VLOOKUP(LE21,IX4:JD40,7,FALSE),"")</f>
        <v/>
      </c>
      <c r="LN21" s="321" t="str">
        <f ca="1">IF(LE21&lt;&gt;"",VLOOKUP(LE21,IX4:JD40,5,FALSE),"")</f>
        <v/>
      </c>
      <c r="LO21" s="321" t="str">
        <f ca="1">IF(LE21&lt;&gt;"",VLOOKUP(LE21,IX4:JF40,9,FALSE),"")</f>
        <v/>
      </c>
      <c r="LP21" s="321" t="str">
        <f t="shared" ca="1" si="5951"/>
        <v/>
      </c>
      <c r="LQ21" s="321" t="str">
        <f ca="1">IF(LE21&lt;&gt;"",RANK(LP21,LP18:LP22),"")</f>
        <v/>
      </c>
      <c r="LR21" s="321" t="str">
        <f ca="1">IF(LE21&lt;&gt;"",SUMPRODUCT((LP18:LP22=LP21)*(LK18:LK22&gt;LK21)),"")</f>
        <v/>
      </c>
      <c r="LS21" s="321" t="str">
        <f ca="1">IF(LE21&lt;&gt;"",SUMPRODUCT((LP18:LP22=LP21)*(LK18:LK22=LK21)*(LI18:LI22&gt;LI21)),"")</f>
        <v/>
      </c>
      <c r="LT21" s="321" t="str">
        <f ca="1">IF(LE21&lt;&gt;"",SUMPRODUCT((LP18:LP22=LP21)*(LK18:LK22=LK21)*(LI18:LI22=LI21)*(LM18:LM22&gt;LM21)),"")</f>
        <v/>
      </c>
      <c r="LU21" s="321" t="str">
        <f ca="1">IF(LE21&lt;&gt;"",SUMPRODUCT((LP18:LP22=LP21)*(LK18:LK22=LK21)*(LI18:LI22=LI21)*(LM18:LM22=LM21)*(LN18:LN22&gt;LN21)),"")</f>
        <v/>
      </c>
      <c r="LV21" s="321" t="str">
        <f ca="1">IF(LE21&lt;&gt;"",SUMPRODUCT((LP18:LP22=LP21)*(LK18:LK22=LK21)*(LI18:LI22=LI21)*(LM18:LM22=LM21)*(LN18:LN22=LN21)*(LO18:LO22&gt;LO21)),"")</f>
        <v/>
      </c>
      <c r="LW21" s="321" t="str">
        <f ca="1">IF(LE21&lt;&gt;"",SUM(LQ21:LV21)+2,"")</f>
        <v/>
      </c>
      <c r="LX21" s="321" t="str">
        <f ca="1">IF(LE21&lt;&gt;"",INDEX(LE20:LE22,MATCH(4,LW20:LW22,0),0),"")</f>
        <v/>
      </c>
      <c r="LY21" s="321" t="str">
        <f>IF(JO18&lt;&gt;"",JO18,"")</f>
        <v/>
      </c>
      <c r="LZ21" s="321">
        <f ca="1">SUMPRODUCT((MV3:MV42=LY21)*(MY3:MY42=LY22)*(MZ3:MZ42="W"))+SUMPRODUCT((MV3:MV42=LY21)*(MY3:MY42=LY23)*(MZ3:MZ42="W"))+SUMPRODUCT((MV3:MV42=LY21)*(MY3:MY42=LY24)*(MZ3:MZ42="W"))+SUMPRODUCT((MV3:MV42=LY22)*(MY3:MY42=LY21)*(NA3:NA42="W"))+SUMPRODUCT((MV3:MV42=LY23)*(MY3:MY42=LY21)*(NA3:NA42="W"))+SUMPRODUCT((MV3:MV42=LY24)*(MY3:MY42=LY21)*(NA3:NA42="W"))</f>
        <v>0</v>
      </c>
      <c r="MA21" s="321">
        <f ca="1">SUMPRODUCT((MV3:MV42=LY21)*(MY3:MY42=LY22)*(MZ3:MZ42="D"))+SUMPRODUCT((MV3:MV42=LY21)*(MY3:MY42=LY23)*(MZ3:MZ42="D"))+SUMPRODUCT((MV3:MV42=LY21)*(MY3:MY42=LY24)*(MZ3:MZ42="D"))+SUMPRODUCT((MV3:MV42=LY22)*(MY3:MY42=LY21)*(MZ3:MZ42="D"))+SUMPRODUCT((MV3:MV42=LY23)*(MY3:MY42=LY21)*(MZ3:MZ42="D"))+SUMPRODUCT((MV3:MV42=LY24)*(MY3:MY42=LY21)*(MZ3:MZ42="D"))</f>
        <v>0</v>
      </c>
      <c r="MB21" s="321">
        <f ca="1">SUMPRODUCT((MV3:MV42=LY21)*(MY3:MY42=LY22)*(MZ3:MZ42="L"))+SUMPRODUCT((MV3:MV42=LY21)*(MY3:MY42=LY23)*(MZ3:MZ42="L"))+SUMPRODUCT((MV3:MV42=LY21)*(MY3:MY42=LY24)*(MZ3:MZ42="L"))+SUMPRODUCT((MV3:MV42=LY22)*(MY3:MY42=LY21)*(NA3:NA42="L"))+SUMPRODUCT((MV3:MV42=LY23)*(MY3:MY42=LY21)*(NA3:NA42="L"))+SUMPRODUCT((MV3:MV42=LY24)*(MY3:MY42=LY21)*(NA3:NA42="L"))</f>
        <v>0</v>
      </c>
      <c r="MC21" s="321">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21">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21">
        <f ca="1">MC21-MD21+1000</f>
        <v>1000</v>
      </c>
      <c r="MF21" s="321" t="str">
        <f t="shared" ref="MF21" si="6577">IF(LY21&lt;&gt;"",LZ21*3+MA21*1,"")</f>
        <v/>
      </c>
      <c r="MG21" s="321" t="str">
        <f>IF(LY21&lt;&gt;"",VLOOKUP(LY21,IX4:JD40,7,FALSE),"")</f>
        <v/>
      </c>
      <c r="MH21" s="321" t="str">
        <f>IF(LY21&lt;&gt;"",VLOOKUP(LY21,IX4:JD40,5,FALSE),"")</f>
        <v/>
      </c>
      <c r="MI21" s="321" t="str">
        <f>IF(LY21&lt;&gt;"",VLOOKUP(LY21,IX4:JF40,9,FALSE),"")</f>
        <v/>
      </c>
      <c r="MJ21" s="321" t="str">
        <f t="shared" ref="MJ21" si="6578">MF21</f>
        <v/>
      </c>
      <c r="MK21" s="321" t="str">
        <f>IF(LY21&lt;&gt;"",RANK(MJ21,MJ18:MJ22),"")</f>
        <v/>
      </c>
      <c r="ML21" s="321" t="str">
        <f>IF(LY21&lt;&gt;"",SUMPRODUCT((MJ18:MJ22=MJ21)*(ME18:ME22&gt;ME21)),"")</f>
        <v/>
      </c>
      <c r="MM21" s="321" t="str">
        <f>IF(LY21&lt;&gt;"",SUMPRODUCT((MJ18:MJ22=MJ21)*(ME18:ME22=ME21)*(MC18:MC22&gt;MC21)),"")</f>
        <v/>
      </c>
      <c r="MN21" s="321" t="str">
        <f>IF(LY21&lt;&gt;"",SUMPRODUCT((MJ18:MJ22=MJ21)*(ME18:ME22=ME21)*(MC18:MC22=MC21)*(MG18:MG22&gt;MG21)),"")</f>
        <v/>
      </c>
      <c r="MO21" s="321" t="str">
        <f>IF(LY21&lt;&gt;"",SUMPRODUCT((MJ18:MJ22=MJ21)*(ME18:ME22=ME21)*(MC18:MC22=MC21)*(MG18:MG22=MG21)*(MH18:MH22&gt;MH21)),"")</f>
        <v/>
      </c>
      <c r="MP21" s="321" t="str">
        <f>IF(LY21&lt;&gt;"",SUMPRODUCT((MJ18:MJ22=MJ21)*(ME18:ME22=ME21)*(MC18:MC22=MC21)*(MG18:MG22=MG21)*(MH18:MH22=MH21)*(MI18:MI22&gt;MI21)),"")</f>
        <v/>
      </c>
      <c r="MQ21" s="321" t="str">
        <f>IF(LY21&lt;&gt;"",SUM(MK21:MP21)+3,"")</f>
        <v/>
      </c>
      <c r="MR21" s="321" t="str">
        <f>IF(LY21&lt;&gt;"",IF(MQ21=4,LY21,LY22),"")</f>
        <v/>
      </c>
      <c r="MS21" s="321" t="str">
        <f ca="1">IF(MR21&lt;&gt;"",MR21,IF(LX21&lt;&gt;"",LX21,IF(LD21&lt;&gt;"",LD21,IF(KJ21&lt;&gt;"",KJ21,JJ21))))</f>
        <v>Serbia</v>
      </c>
      <c r="MT21" s="321">
        <v>4</v>
      </c>
      <c r="MU21" s="321">
        <v>19</v>
      </c>
      <c r="MV21" s="321" t="str">
        <f t="shared" si="170"/>
        <v>Poland</v>
      </c>
      <c r="MW21" s="324">
        <f ca="1">IF(OFFSET('Player Game Board'!P28,0,MW1)&lt;&gt;"",OFFSET('Player Game Board'!P28,0,MW1),0)</f>
        <v>2</v>
      </c>
      <c r="MX21" s="324">
        <f ca="1">IF(OFFSET('Player Game Board'!Q28,0,MW1)&lt;&gt;"",OFFSET('Player Game Board'!Q28,0,MW1),0)</f>
        <v>1</v>
      </c>
      <c r="MY21" s="321" t="str">
        <f t="shared" si="171"/>
        <v>Austria</v>
      </c>
      <c r="MZ21" s="321" t="str">
        <f ca="1">IF(AND(OFFSET('Player Game Board'!P28,0,MW1)&lt;&gt;"",OFFSET('Player Game Board'!Q28,0,MW1)&lt;&gt;""),IF(MW21&gt;MX21,"W",IF(MW21=MX21,"D","L")),"")</f>
        <v>W</v>
      </c>
      <c r="NA21" s="321" t="str">
        <f t="shared" ca="1" si="172"/>
        <v>L</v>
      </c>
      <c r="NB21" s="321"/>
      <c r="NC21" s="321"/>
      <c r="ND21" s="326" t="s">
        <v>15</v>
      </c>
      <c r="NE21" s="327" t="s">
        <v>4</v>
      </c>
      <c r="NF21" s="327" t="s">
        <v>94</v>
      </c>
      <c r="NG21" s="327" t="s">
        <v>95</v>
      </c>
      <c r="NH21" s="326" t="s">
        <v>94</v>
      </c>
      <c r="NI21" s="326" t="s">
        <v>95</v>
      </c>
      <c r="NJ21" s="326" t="s">
        <v>4</v>
      </c>
      <c r="NK21" s="326" t="s">
        <v>15</v>
      </c>
      <c r="NL21" s="327"/>
      <c r="NM21" s="328">
        <f ca="1">IFERROR(MATCH(NM12,ND21:NG21,0),0)</f>
        <v>0</v>
      </c>
      <c r="NN21" s="328">
        <f ca="1">IFERROR(MATCH(NN12,ND21:NG21,0),0)</f>
        <v>3</v>
      </c>
      <c r="NO21" s="328">
        <f ca="1">IFERROR(MATCH(NO12,ND21:NG21,0),0)</f>
        <v>1</v>
      </c>
      <c r="NP21" s="328">
        <f ca="1">IFERROR(MATCH(NP12,ND21:NG21,0),0)</f>
        <v>0</v>
      </c>
      <c r="NQ21" s="328">
        <f t="shared" ca="1" si="3547"/>
        <v>4</v>
      </c>
      <c r="NR21" s="327" t="s">
        <v>47</v>
      </c>
      <c r="NS21" s="327" t="str">
        <f ca="1">INDEX(ND3:ND8,MATCH(INDEX(NK13:NK27,MATCH(10,NQ13:NQ27,0),0),NR3:NR8,0),0)</f>
        <v>Italy</v>
      </c>
      <c r="NT21" s="327">
        <f t="shared" ca="1" si="5052"/>
        <v>1</v>
      </c>
      <c r="NU21" s="321">
        <f t="shared" ref="NU21" ca="1" si="6579">VLOOKUP(NV21,RQ18:RR22,2,FALSE)</f>
        <v>1</v>
      </c>
      <c r="NV21" s="321" t="str">
        <f t="shared" si="5054"/>
        <v>Denmark</v>
      </c>
      <c r="NW21" s="321">
        <f t="shared" ref="NW21" ca="1" si="6580">SUMPRODUCT((RT3:RT42=NV21)*(RX3:RX42="W"))+SUMPRODUCT((RW3:RW42=NV21)*(RY3:RY42="W"))</f>
        <v>3</v>
      </c>
      <c r="NX21" s="321">
        <f t="shared" ref="NX21" ca="1" si="6581">SUMPRODUCT((RT3:RT42=NV21)*(RX3:RX42="D"))+SUMPRODUCT((RW3:RW42=NV21)*(RY3:RY42="D"))</f>
        <v>0</v>
      </c>
      <c r="NY21" s="321">
        <f t="shared" ref="NY21" ca="1" si="6582">SUMPRODUCT((RT3:RT42=NV21)*(RX3:RX42="L"))+SUMPRODUCT((RW3:RW42=NV21)*(RY3:RY42="L"))</f>
        <v>0</v>
      </c>
      <c r="NZ21" s="321">
        <f t="shared" ref="NZ21" ca="1" si="6583">SUMIF(RT3:RT60,NV21,RU3:RU60)+SUMIF(RW3:RW60,NV21,RV3:RV60)</f>
        <v>6</v>
      </c>
      <c r="OA21" s="321">
        <f t="shared" ref="OA21" ca="1" si="6584">SUMIF(RW3:RW60,NV21,RU3:RU60)+SUMIF(RT3:RT60,NV21,RV3:RV60)</f>
        <v>2</v>
      </c>
      <c r="OB21" s="321">
        <f t="shared" ca="1" si="5060"/>
        <v>1004</v>
      </c>
      <c r="OC21" s="321">
        <f t="shared" ca="1" si="5061"/>
        <v>9</v>
      </c>
      <c r="OD21" s="321">
        <f t="shared" si="630"/>
        <v>45</v>
      </c>
      <c r="OE21" s="321">
        <f t="shared" ref="OE21" ca="1" si="6585">IF(COUNTIF(OC18:OC22,4)&lt;&gt;4,RANK(OC21,OC18:OC22),OC61)</f>
        <v>1</v>
      </c>
      <c r="OF21" s="321"/>
      <c r="OG21" s="321">
        <f t="shared" ref="OG21" ca="1" si="6586">SUMPRODUCT((OE18:OE21=OE21)*(OD18:OD21&lt;OD21))+OE21</f>
        <v>1</v>
      </c>
      <c r="OH21" s="321" t="str">
        <f t="shared" ref="OH21" ca="1" si="6587">INDEX(NV18:NV22,MATCH(4,OG18:OG22,0),0)</f>
        <v>Serbia</v>
      </c>
      <c r="OI21" s="321">
        <f t="shared" ref="OI21" ca="1" si="6588">INDEX(OE18:OE22,MATCH(OH21,NV18:NV22,0),0)</f>
        <v>4</v>
      </c>
      <c r="OJ21" s="321" t="str">
        <f t="shared" ca="1" si="5962"/>
        <v/>
      </c>
      <c r="OK21" s="321" t="str">
        <f t="shared" ca="1" si="5963"/>
        <v/>
      </c>
      <c r="OL21" s="321"/>
      <c r="OM21" s="321"/>
      <c r="ON21" s="321"/>
      <c r="OO21" s="321" t="str">
        <f t="shared" ca="1" si="5070"/>
        <v/>
      </c>
      <c r="OP21" s="321">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21">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21">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21">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21">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21">
        <f t="shared" ca="1" si="5076"/>
        <v>1000</v>
      </c>
      <c r="OV21" s="321" t="str">
        <f t="shared" ca="1" si="5077"/>
        <v/>
      </c>
      <c r="OW21" s="321" t="str">
        <f t="shared" ref="OW21" ca="1" si="6594">IF(OO21&lt;&gt;"",VLOOKUP(OO21,NV4:OB40,7,FALSE),"")</f>
        <v/>
      </c>
      <c r="OX21" s="321" t="str">
        <f t="shared" ref="OX21" ca="1" si="6595">IF(OO21&lt;&gt;"",VLOOKUP(OO21,NV4:OB40,5,FALSE),"")</f>
        <v/>
      </c>
      <c r="OY21" s="321" t="str">
        <f t="shared" ref="OY21" ca="1" si="6596">IF(OO21&lt;&gt;"",VLOOKUP(OO21,NV4:OD40,9,FALSE),"")</f>
        <v/>
      </c>
      <c r="OZ21" s="321" t="str">
        <f t="shared" ca="1" si="5081"/>
        <v/>
      </c>
      <c r="PA21" s="321" t="str">
        <f t="shared" ref="PA21" ca="1" si="6597">IF(OO21&lt;&gt;"",RANK(OZ21,OZ18:OZ22),"")</f>
        <v/>
      </c>
      <c r="PB21" s="321" t="str">
        <f t="shared" ref="PB21" ca="1" si="6598">IF(OO21&lt;&gt;"",SUMPRODUCT((OZ18:OZ22=OZ21)*(OU18:OU22&gt;OU21)),"")</f>
        <v/>
      </c>
      <c r="PC21" s="321" t="str">
        <f t="shared" ref="PC21" ca="1" si="6599">IF(OO21&lt;&gt;"",SUMPRODUCT((OZ18:OZ22=OZ21)*(OU18:OU22=OU21)*(OS18:OS22&gt;OS21)),"")</f>
        <v/>
      </c>
      <c r="PD21" s="321" t="str">
        <f t="shared" ref="PD21" ca="1" si="6600">IF(OO21&lt;&gt;"",SUMPRODUCT((OZ18:OZ22=OZ21)*(OU18:OU22=OU21)*(OS18:OS22=OS21)*(OW18:OW22&gt;OW21)),"")</f>
        <v/>
      </c>
      <c r="PE21" s="321" t="str">
        <f t="shared" ref="PE21" ca="1" si="6601">IF(OO21&lt;&gt;"",SUMPRODUCT((OZ18:OZ22=OZ21)*(OU18:OU22=OU21)*(OS18:OS22=OS21)*(OW18:OW22=OW21)*(OX18:OX22&gt;OX21)),"")</f>
        <v/>
      </c>
      <c r="PF21" s="321" t="str">
        <f t="shared" ref="PF21" ca="1" si="6602">IF(OO21&lt;&gt;"",SUMPRODUCT((OZ18:OZ22=OZ21)*(OU18:OU22=OU21)*(OS18:OS22=OS21)*(OW18:OW22=OW21)*(OX18:OX22=OX21)*(OY18:OY22&gt;OY21)),"")</f>
        <v/>
      </c>
      <c r="PG21" s="321" t="str">
        <f ca="1">IF(OO21&lt;&gt;"",IF(PG61&lt;&gt;"",IF(ON57=3,PG61,PG61+ON57),SUM(PA21:PF21)),"")</f>
        <v/>
      </c>
      <c r="PH21" s="321" t="str">
        <f t="shared" ref="PH21" ca="1" si="6603">IF(OO21&lt;&gt;"",INDEX(OO18:OO22,MATCH(4,PG18:PG22,0),0),"")</f>
        <v/>
      </c>
      <c r="PI21" s="321" t="str">
        <f t="shared" ca="1" si="5480"/>
        <v/>
      </c>
      <c r="PJ21" s="321"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21"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21"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21">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21">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21">
        <f t="shared" ca="1" si="5486"/>
        <v>1000</v>
      </c>
      <c r="PP21" s="321" t="str">
        <f t="shared" ca="1" si="5487"/>
        <v/>
      </c>
      <c r="PQ21" s="321" t="str">
        <f t="shared" ref="PQ21" ca="1" si="6609">IF(PI21&lt;&gt;"",VLOOKUP(PI21,NV4:OB40,7,FALSE),"")</f>
        <v/>
      </c>
      <c r="PR21" s="321" t="str">
        <f t="shared" ref="PR21" ca="1" si="6610">IF(PI21&lt;&gt;"",VLOOKUP(PI21,NV4:OB40,5,FALSE),"")</f>
        <v/>
      </c>
      <c r="PS21" s="321" t="str">
        <f t="shared" ref="PS21" ca="1" si="6611">IF(PI21&lt;&gt;"",VLOOKUP(PI21,NV4:OD40,9,FALSE),"")</f>
        <v/>
      </c>
      <c r="PT21" s="321" t="str">
        <f t="shared" ca="1" si="5491"/>
        <v/>
      </c>
      <c r="PU21" s="321" t="str">
        <f t="shared" ref="PU21" ca="1" si="6612">IF(PI21&lt;&gt;"",RANK(PT21,PT18:PT22),"")</f>
        <v/>
      </c>
      <c r="PV21" s="321" t="str">
        <f t="shared" ref="PV21" ca="1" si="6613">IF(PI21&lt;&gt;"",SUMPRODUCT((PT18:PT22=PT21)*(PO18:PO22&gt;PO21)),"")</f>
        <v/>
      </c>
      <c r="PW21" s="321" t="str">
        <f t="shared" ref="PW21" ca="1" si="6614">IF(PI21&lt;&gt;"",SUMPRODUCT((PT18:PT22=PT21)*(PO18:PO22=PO21)*(PM18:PM22&gt;PM21)),"")</f>
        <v/>
      </c>
      <c r="PX21" s="321" t="str">
        <f t="shared" ref="PX21" ca="1" si="6615">IF(PI21&lt;&gt;"",SUMPRODUCT((PT18:PT22=PT21)*(PO18:PO22=PO21)*(PM18:PM22=PM21)*(PQ18:PQ22&gt;PQ21)),"")</f>
        <v/>
      </c>
      <c r="PY21" s="321" t="str">
        <f t="shared" ref="PY21" ca="1" si="6616">IF(PI21&lt;&gt;"",SUMPRODUCT((PT18:PT22=PT21)*(PO18:PO22=PO21)*(PM18:PM22=PM21)*(PQ18:PQ22=PQ21)*(PR18:PR22&gt;PR21)),"")</f>
        <v/>
      </c>
      <c r="PZ21" s="321" t="str">
        <f t="shared" ref="PZ21" ca="1" si="6617">IF(PI21&lt;&gt;"",SUMPRODUCT((PT18:PT22=PT21)*(PO18:PO22=PO21)*(PM18:PM22=PM21)*(PQ18:PQ22=PQ21)*(PR18:PR22=PR21)*(PS18:PS22&gt;PS21)),"")</f>
        <v/>
      </c>
      <c r="QA21" s="321" t="str">
        <f ca="1">IF(PI21&lt;&gt;"",IF(QA61&lt;&gt;"",IF(PH57=3,QA61,QA61+PH57),SUM(PU21:PZ21)+1),"")</f>
        <v/>
      </c>
      <c r="QB21" s="321" t="str">
        <f t="shared" ref="QB21" ca="1" si="6618">IF(PI21&lt;&gt;"",INDEX(PI19:PI22,MATCH(4,QA19:QA22,0),0),"")</f>
        <v/>
      </c>
      <c r="QC21" s="321" t="str">
        <f t="shared" ca="1" si="5995"/>
        <v/>
      </c>
      <c r="QD21" s="321">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21">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21">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21">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21">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21">
        <f t="shared" ca="1" si="6001"/>
        <v>1000</v>
      </c>
      <c r="QJ21" s="321" t="str">
        <f t="shared" ca="1" si="6002"/>
        <v/>
      </c>
      <c r="QK21" s="321" t="str">
        <f t="shared" ref="QK21" ca="1" si="6624">IF(QC21&lt;&gt;"",VLOOKUP(QC21,NV4:OB40,7,FALSE),"")</f>
        <v/>
      </c>
      <c r="QL21" s="321" t="str">
        <f t="shared" ref="QL21" ca="1" si="6625">IF(QC21&lt;&gt;"",VLOOKUP(QC21,NV4:OB40,5,FALSE),"")</f>
        <v/>
      </c>
      <c r="QM21" s="321" t="str">
        <f t="shared" ref="QM21" ca="1" si="6626">IF(QC21&lt;&gt;"",VLOOKUP(QC21,NV4:OD40,9,FALSE),"")</f>
        <v/>
      </c>
      <c r="QN21" s="321" t="str">
        <f t="shared" ca="1" si="6006"/>
        <v/>
      </c>
      <c r="QO21" s="321" t="str">
        <f t="shared" ref="QO21" ca="1" si="6627">IF(QC21&lt;&gt;"",RANK(QN21,QN18:QN22),"")</f>
        <v/>
      </c>
      <c r="QP21" s="321" t="str">
        <f t="shared" ref="QP21" ca="1" si="6628">IF(QC21&lt;&gt;"",SUMPRODUCT((QN18:QN22=QN21)*(QI18:QI22&gt;QI21)),"")</f>
        <v/>
      </c>
      <c r="QQ21" s="321" t="str">
        <f t="shared" ref="QQ21" ca="1" si="6629">IF(QC21&lt;&gt;"",SUMPRODUCT((QN18:QN22=QN21)*(QI18:QI22=QI21)*(QG18:QG22&gt;QG21)),"")</f>
        <v/>
      </c>
      <c r="QR21" s="321" t="str">
        <f t="shared" ref="QR21" ca="1" si="6630">IF(QC21&lt;&gt;"",SUMPRODUCT((QN18:QN22=QN21)*(QI18:QI22=QI21)*(QG18:QG22=QG21)*(QK18:QK22&gt;QK21)),"")</f>
        <v/>
      </c>
      <c r="QS21" s="321" t="str">
        <f t="shared" ref="QS21" ca="1" si="6631">IF(QC21&lt;&gt;"",SUMPRODUCT((QN18:QN22=QN21)*(QI18:QI22=QI21)*(QG18:QG22=QG21)*(QK18:QK22=QK21)*(QL18:QL22&gt;QL21)),"")</f>
        <v/>
      </c>
      <c r="QT21" s="321" t="str">
        <f t="shared" ref="QT21" ca="1" si="6632">IF(QC21&lt;&gt;"",SUMPRODUCT((QN18:QN22=QN21)*(QI18:QI22=QI21)*(QG18:QG22=QG21)*(QK18:QK22=QK21)*(QL18:QL22=QL21)*(QM18:QM22&gt;QM21)),"")</f>
        <v/>
      </c>
      <c r="QU21" s="321" t="str">
        <f t="shared" ca="1" si="6013"/>
        <v/>
      </c>
      <c r="QV21" s="321" t="str">
        <f t="shared" ref="QV21" ca="1" si="6633">IF(QC21&lt;&gt;"",INDEX(QC20:QC22,MATCH(4,QU20:QU22,0),0),"")</f>
        <v/>
      </c>
      <c r="QW21" s="321" t="str">
        <f t="shared" ref="QW21" si="6634">IF(OM18&lt;&gt;"",OM18,"")</f>
        <v/>
      </c>
      <c r="QX21" s="321">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21">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21">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21">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21">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21">
        <f t="shared" ref="RC21" ca="1" si="6640">RA21-RB21+1000</f>
        <v>1000</v>
      </c>
      <c r="RD21" s="321" t="str">
        <f t="shared" ref="RD21" si="6641">IF(QW21&lt;&gt;"",QX21*3+QY21*1,"")</f>
        <v/>
      </c>
      <c r="RE21" s="321" t="str">
        <f t="shared" ref="RE21" si="6642">IF(QW21&lt;&gt;"",VLOOKUP(QW21,NV4:OB40,7,FALSE),"")</f>
        <v/>
      </c>
      <c r="RF21" s="321" t="str">
        <f t="shared" ref="RF21" si="6643">IF(QW21&lt;&gt;"",VLOOKUP(QW21,NV4:OB40,5,FALSE),"")</f>
        <v/>
      </c>
      <c r="RG21" s="321" t="str">
        <f t="shared" ref="RG21" si="6644">IF(QW21&lt;&gt;"",VLOOKUP(QW21,NV4:OD40,9,FALSE),"")</f>
        <v/>
      </c>
      <c r="RH21" s="321" t="str">
        <f t="shared" ref="RH21" si="6645">RD21</f>
        <v/>
      </c>
      <c r="RI21" s="321" t="str">
        <f t="shared" ref="RI21" si="6646">IF(QW21&lt;&gt;"",RANK(RH21,RH18:RH22),"")</f>
        <v/>
      </c>
      <c r="RJ21" s="321" t="str">
        <f t="shared" ref="RJ21" si="6647">IF(QW21&lt;&gt;"",SUMPRODUCT((RH18:RH22=RH21)*(RC18:RC22&gt;RC21)),"")</f>
        <v/>
      </c>
      <c r="RK21" s="321" t="str">
        <f t="shared" ref="RK21" si="6648">IF(QW21&lt;&gt;"",SUMPRODUCT((RH18:RH22=RH21)*(RC18:RC22=RC21)*(RA18:RA22&gt;RA21)),"")</f>
        <v/>
      </c>
      <c r="RL21" s="321" t="str">
        <f t="shared" ref="RL21" si="6649">IF(QW21&lt;&gt;"",SUMPRODUCT((RH18:RH22=RH21)*(RC18:RC22=RC21)*(RA18:RA22=RA21)*(RE18:RE22&gt;RE21)),"")</f>
        <v/>
      </c>
      <c r="RM21" s="321" t="str">
        <f t="shared" ref="RM21" si="6650">IF(QW21&lt;&gt;"",SUMPRODUCT((RH18:RH22=RH21)*(RC18:RC22=RC21)*(RA18:RA22=RA21)*(RE18:RE22=RE21)*(RF18:RF22&gt;RF21)),"")</f>
        <v/>
      </c>
      <c r="RN21" s="321" t="str">
        <f t="shared" ref="RN21" si="6651">IF(QW21&lt;&gt;"",SUMPRODUCT((RH18:RH22=RH21)*(RC18:RC22=RC21)*(RA18:RA22=RA21)*(RE18:RE22=RE21)*(RF18:RF22=RF21)*(RG18:RG22&gt;RG21)),"")</f>
        <v/>
      </c>
      <c r="RO21" s="321" t="str">
        <f t="shared" ref="RO21" si="6652">IF(QW21&lt;&gt;"",SUM(RI21:RN21)+3,"")</f>
        <v/>
      </c>
      <c r="RP21" s="321" t="str">
        <f t="shared" ref="RP21" si="6653">IF(QW21&lt;&gt;"",IF(RO21=4,QW21,QW22),"")</f>
        <v/>
      </c>
      <c r="RQ21" s="321" t="str">
        <f t="shared" ref="RQ21" ca="1" si="6654">IF(RP21&lt;&gt;"",RP21,IF(QV21&lt;&gt;"",QV21,IF(QB21&lt;&gt;"",QB21,IF(PH21&lt;&gt;"",PH21,OH21))))</f>
        <v>Serbia</v>
      </c>
      <c r="RR21" s="321">
        <v>4</v>
      </c>
      <c r="RS21" s="321">
        <v>19</v>
      </c>
      <c r="RT21" s="321" t="str">
        <f t="shared" si="18"/>
        <v>Poland</v>
      </c>
      <c r="RU21" s="324">
        <f ca="1">IF(OFFSET('Player Game Board'!P28,0,RU1)&lt;&gt;"",OFFSET('Player Game Board'!P28,0,RU1),0)</f>
        <v>0</v>
      </c>
      <c r="RV21" s="324">
        <f ca="1">IF(OFFSET('Player Game Board'!Q28,0,RU1)&lt;&gt;"",OFFSET('Player Game Board'!Q28,0,RU1),0)</f>
        <v>1</v>
      </c>
      <c r="RW21" s="321" t="str">
        <f t="shared" si="19"/>
        <v>Austria</v>
      </c>
      <c r="RX21" s="321" t="str">
        <f ca="1">IF(AND(OFFSET('Player Game Board'!P28,0,RU1)&lt;&gt;"",OFFSET('Player Game Board'!Q28,0,RU1)&lt;&gt;""),IF(RU21&gt;RV21,"W",IF(RU21=RV21,"D","L")),"")</f>
        <v>L</v>
      </c>
      <c r="RY21" s="321" t="str">
        <f t="shared" ca="1" si="5500"/>
        <v>W</v>
      </c>
      <c r="RZ21" s="321"/>
      <c r="SA21" s="321"/>
      <c r="SB21" s="326" t="s">
        <v>15</v>
      </c>
      <c r="SC21" s="327" t="s">
        <v>4</v>
      </c>
      <c r="SD21" s="327" t="s">
        <v>94</v>
      </c>
      <c r="SE21" s="327" t="s">
        <v>95</v>
      </c>
      <c r="SF21" s="326" t="s">
        <v>94</v>
      </c>
      <c r="SG21" s="326" t="s">
        <v>95</v>
      </c>
      <c r="SH21" s="326" t="s">
        <v>4</v>
      </c>
      <c r="SI21" s="326" t="s">
        <v>15</v>
      </c>
      <c r="SJ21" s="327"/>
      <c r="SK21" s="328">
        <f t="shared" ref="SK21" ca="1" si="6655">IFERROR(MATCH(SK12,SB21:SE21,0),0)</f>
        <v>0</v>
      </c>
      <c r="SL21" s="328">
        <f t="shared" ref="SL21" ca="1" si="6656">IFERROR(MATCH(SL12,SB21:SE21,0),0)</f>
        <v>0</v>
      </c>
      <c r="SM21" s="328">
        <f t="shared" ref="SM21" ca="1" si="6657">IFERROR(MATCH(SM12,SB21:SE21,0),0)</f>
        <v>2</v>
      </c>
      <c r="SN21" s="328">
        <f t="shared" ref="SN21" ca="1" si="6658">IFERROR(MATCH(SN12,SB21:SE21,0),0)</f>
        <v>3</v>
      </c>
      <c r="SO21" s="328">
        <f t="shared" ca="1" si="3616"/>
        <v>5</v>
      </c>
      <c r="SP21" s="327" t="s">
        <v>47</v>
      </c>
      <c r="SQ21" s="327" t="str">
        <f t="shared" ref="SQ21" ca="1" si="6659">INDEX(SB3:SB8,MATCH(INDEX(SI13:SI27,MATCH(10,SO13:SO27,0),0),SP3:SP8,0),0)</f>
        <v>Slovenia</v>
      </c>
      <c r="SR21" s="327">
        <f t="shared" ca="1" si="5095"/>
        <v>1</v>
      </c>
      <c r="SS21" s="321">
        <f t="shared" ref="SS21" ca="1" si="6660">VLOOKUP(ST21,WO18:WP22,2,FALSE)</f>
        <v>2</v>
      </c>
      <c r="ST21" s="321" t="str">
        <f t="shared" si="5097"/>
        <v>Denmark</v>
      </c>
      <c r="SU21" s="321">
        <f t="shared" ref="SU21" ca="1" si="6661">SUMPRODUCT((WR3:WR42=ST21)*(WV3:WV42="W"))+SUMPRODUCT((WU3:WU42=ST21)*(WW3:WW42="W"))</f>
        <v>2</v>
      </c>
      <c r="SV21" s="321">
        <f t="shared" ref="SV21" ca="1" si="6662">SUMPRODUCT((WR3:WR42=ST21)*(WV3:WV42="D"))+SUMPRODUCT((WU3:WU42=ST21)*(WW3:WW42="D"))</f>
        <v>1</v>
      </c>
      <c r="SW21" s="321">
        <f t="shared" ref="SW21" ca="1" si="6663">SUMPRODUCT((WR3:WR42=ST21)*(WV3:WV42="L"))+SUMPRODUCT((WU3:WU42=ST21)*(WW3:WW42="L"))</f>
        <v>0</v>
      </c>
      <c r="SX21" s="321">
        <f t="shared" ref="SX21" ca="1" si="6664">SUMIF(WR3:WR60,ST21,WS3:WS60)+SUMIF(WU3:WU60,ST21,WT3:WT60)</f>
        <v>6</v>
      </c>
      <c r="SY21" s="321">
        <f t="shared" ref="SY21" ca="1" si="6665">SUMIF(WU3:WU60,ST21,WS3:WS60)+SUMIF(WR3:WR60,ST21,WT3:WT60)</f>
        <v>4</v>
      </c>
      <c r="SZ21" s="321">
        <f t="shared" ca="1" si="5103"/>
        <v>1002</v>
      </c>
      <c r="TA21" s="321">
        <f t="shared" ca="1" si="5104"/>
        <v>7</v>
      </c>
      <c r="TB21" s="321">
        <f t="shared" si="690"/>
        <v>45</v>
      </c>
      <c r="TC21" s="321">
        <f t="shared" ref="TC21" ca="1" si="6666">IF(COUNTIF(TA18:TA22,4)&lt;&gt;4,RANK(TA21,TA18:TA22),TA61)</f>
        <v>1</v>
      </c>
      <c r="TD21" s="321"/>
      <c r="TE21" s="321">
        <f t="shared" ref="TE21" ca="1" si="6667">SUMPRODUCT((TC18:TC21=TC21)*(TB18:TB21&lt;TB21))+TC21</f>
        <v>1</v>
      </c>
      <c r="TF21" s="321" t="str">
        <f t="shared" ref="TF21" ca="1" si="6668">INDEX(ST18:ST22,MATCH(4,TE18:TE22,0),0)</f>
        <v>Slovenia</v>
      </c>
      <c r="TG21" s="321">
        <f t="shared" ref="TG21" ca="1" si="6669">INDEX(TC18:TC22,MATCH(TF21,ST18:ST22,0),0)</f>
        <v>4</v>
      </c>
      <c r="TH21" s="321" t="str">
        <f t="shared" ca="1" si="6031"/>
        <v/>
      </c>
      <c r="TI21" s="321" t="str">
        <f t="shared" ca="1" si="6032"/>
        <v/>
      </c>
      <c r="TJ21" s="321"/>
      <c r="TK21" s="321"/>
      <c r="TL21" s="321"/>
      <c r="TM21" s="321" t="str">
        <f t="shared" ca="1" si="5113"/>
        <v/>
      </c>
      <c r="TN21" s="321">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21">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21">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21">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21">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21">
        <f t="shared" ca="1" si="5119"/>
        <v>1000</v>
      </c>
      <c r="TT21" s="321" t="str">
        <f t="shared" ca="1" si="5120"/>
        <v/>
      </c>
      <c r="TU21" s="321" t="str">
        <f t="shared" ref="TU21" ca="1" si="6675">IF(TM21&lt;&gt;"",VLOOKUP(TM21,ST4:SZ40,7,FALSE),"")</f>
        <v/>
      </c>
      <c r="TV21" s="321" t="str">
        <f t="shared" ref="TV21" ca="1" si="6676">IF(TM21&lt;&gt;"",VLOOKUP(TM21,ST4:SZ40,5,FALSE),"")</f>
        <v/>
      </c>
      <c r="TW21" s="321" t="str">
        <f t="shared" ref="TW21" ca="1" si="6677">IF(TM21&lt;&gt;"",VLOOKUP(TM21,ST4:TB40,9,FALSE),"")</f>
        <v/>
      </c>
      <c r="TX21" s="321" t="str">
        <f t="shared" ca="1" si="5124"/>
        <v/>
      </c>
      <c r="TY21" s="321" t="str">
        <f t="shared" ref="TY21" ca="1" si="6678">IF(TM21&lt;&gt;"",RANK(TX21,TX18:TX22),"")</f>
        <v/>
      </c>
      <c r="TZ21" s="321" t="str">
        <f t="shared" ref="TZ21" ca="1" si="6679">IF(TM21&lt;&gt;"",SUMPRODUCT((TX18:TX22=TX21)*(TS18:TS22&gt;TS21)),"")</f>
        <v/>
      </c>
      <c r="UA21" s="321" t="str">
        <f t="shared" ref="UA21" ca="1" si="6680">IF(TM21&lt;&gt;"",SUMPRODUCT((TX18:TX22=TX21)*(TS18:TS22=TS21)*(TQ18:TQ22&gt;TQ21)),"")</f>
        <v/>
      </c>
      <c r="UB21" s="321" t="str">
        <f t="shared" ref="UB21" ca="1" si="6681">IF(TM21&lt;&gt;"",SUMPRODUCT((TX18:TX22=TX21)*(TS18:TS22=TS21)*(TQ18:TQ22=TQ21)*(TU18:TU22&gt;TU21)),"")</f>
        <v/>
      </c>
      <c r="UC21" s="321" t="str">
        <f t="shared" ref="UC21" ca="1" si="6682">IF(TM21&lt;&gt;"",SUMPRODUCT((TX18:TX22=TX21)*(TS18:TS22=TS21)*(TQ18:TQ22=TQ21)*(TU18:TU22=TU21)*(TV18:TV22&gt;TV21)),"")</f>
        <v/>
      </c>
      <c r="UD21" s="321" t="str">
        <f t="shared" ref="UD21" ca="1" si="6683">IF(TM21&lt;&gt;"",SUMPRODUCT((TX18:TX22=TX21)*(TS18:TS22=TS21)*(TQ18:TQ22=TQ21)*(TU18:TU22=TU21)*(TV18:TV22=TV21)*(TW18:TW22&gt;TW21)),"")</f>
        <v/>
      </c>
      <c r="UE21" s="321" t="str">
        <f ca="1">IF(TM21&lt;&gt;"",IF(UE61&lt;&gt;"",IF(TL57=3,UE61,UE61+TL57),SUM(TY21:UD21)),"")</f>
        <v/>
      </c>
      <c r="UF21" s="321" t="str">
        <f t="shared" ref="UF21" ca="1" si="6684">IF(TM21&lt;&gt;"",INDEX(TM18:TM22,MATCH(4,UE18:UE22,0),0),"")</f>
        <v/>
      </c>
      <c r="UG21" s="321" t="str">
        <f t="shared" ca="1" si="5535"/>
        <v/>
      </c>
      <c r="UH21" s="321"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21"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21"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21">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21">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21">
        <f t="shared" ca="1" si="5541"/>
        <v>1000</v>
      </c>
      <c r="UN21" s="321" t="str">
        <f t="shared" ca="1" si="5542"/>
        <v/>
      </c>
      <c r="UO21" s="321" t="str">
        <f t="shared" ref="UO21" ca="1" si="6690">IF(UG21&lt;&gt;"",VLOOKUP(UG21,ST4:SZ40,7,FALSE),"")</f>
        <v/>
      </c>
      <c r="UP21" s="321" t="str">
        <f t="shared" ref="UP21" ca="1" si="6691">IF(UG21&lt;&gt;"",VLOOKUP(UG21,ST4:SZ40,5,FALSE),"")</f>
        <v/>
      </c>
      <c r="UQ21" s="321" t="str">
        <f t="shared" ref="UQ21" ca="1" si="6692">IF(UG21&lt;&gt;"",VLOOKUP(UG21,ST4:TB40,9,FALSE),"")</f>
        <v/>
      </c>
      <c r="UR21" s="321" t="str">
        <f t="shared" ca="1" si="5546"/>
        <v/>
      </c>
      <c r="US21" s="321" t="str">
        <f t="shared" ref="US21" ca="1" si="6693">IF(UG21&lt;&gt;"",RANK(UR21,UR18:UR22),"")</f>
        <v/>
      </c>
      <c r="UT21" s="321" t="str">
        <f t="shared" ref="UT21" ca="1" si="6694">IF(UG21&lt;&gt;"",SUMPRODUCT((UR18:UR22=UR21)*(UM18:UM22&gt;UM21)),"")</f>
        <v/>
      </c>
      <c r="UU21" s="321" t="str">
        <f t="shared" ref="UU21" ca="1" si="6695">IF(UG21&lt;&gt;"",SUMPRODUCT((UR18:UR22=UR21)*(UM18:UM22=UM21)*(UK18:UK22&gt;UK21)),"")</f>
        <v/>
      </c>
      <c r="UV21" s="321" t="str">
        <f t="shared" ref="UV21" ca="1" si="6696">IF(UG21&lt;&gt;"",SUMPRODUCT((UR18:UR22=UR21)*(UM18:UM22=UM21)*(UK18:UK22=UK21)*(UO18:UO22&gt;UO21)),"")</f>
        <v/>
      </c>
      <c r="UW21" s="321" t="str">
        <f t="shared" ref="UW21" ca="1" si="6697">IF(UG21&lt;&gt;"",SUMPRODUCT((UR18:UR22=UR21)*(UM18:UM22=UM21)*(UK18:UK22=UK21)*(UO18:UO22=UO21)*(UP18:UP22&gt;UP21)),"")</f>
        <v/>
      </c>
      <c r="UX21" s="321" t="str">
        <f t="shared" ref="UX21" ca="1" si="6698">IF(UG21&lt;&gt;"",SUMPRODUCT((UR18:UR22=UR21)*(UM18:UM22=UM21)*(UK18:UK22=UK21)*(UO18:UO22=UO21)*(UP18:UP22=UP21)*(UQ18:UQ22&gt;UQ21)),"")</f>
        <v/>
      </c>
      <c r="UY21" s="321" t="str">
        <f ca="1">IF(UG21&lt;&gt;"",IF(UY61&lt;&gt;"",IF(UF57=3,UY61,UY61+UF57),SUM(US21:UX21)+1),"")</f>
        <v/>
      </c>
      <c r="UZ21" s="321" t="str">
        <f t="shared" ref="UZ21" ca="1" si="6699">IF(UG21&lt;&gt;"",INDEX(UG19:UG22,MATCH(4,UY19:UY22,0),0),"")</f>
        <v/>
      </c>
      <c r="VA21" s="321" t="str">
        <f t="shared" ca="1" si="6064"/>
        <v/>
      </c>
      <c r="VB21" s="321">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21">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21">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21">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21">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21">
        <f t="shared" ca="1" si="6070"/>
        <v>1000</v>
      </c>
      <c r="VH21" s="321" t="str">
        <f t="shared" ca="1" si="6071"/>
        <v/>
      </c>
      <c r="VI21" s="321" t="str">
        <f t="shared" ref="VI21" ca="1" si="6705">IF(VA21&lt;&gt;"",VLOOKUP(VA21,ST4:SZ40,7,FALSE),"")</f>
        <v/>
      </c>
      <c r="VJ21" s="321" t="str">
        <f t="shared" ref="VJ21" ca="1" si="6706">IF(VA21&lt;&gt;"",VLOOKUP(VA21,ST4:SZ40,5,FALSE),"")</f>
        <v/>
      </c>
      <c r="VK21" s="321" t="str">
        <f t="shared" ref="VK21" ca="1" si="6707">IF(VA21&lt;&gt;"",VLOOKUP(VA21,ST4:TB40,9,FALSE),"")</f>
        <v/>
      </c>
      <c r="VL21" s="321" t="str">
        <f t="shared" ca="1" si="6075"/>
        <v/>
      </c>
      <c r="VM21" s="321" t="str">
        <f t="shared" ref="VM21" ca="1" si="6708">IF(VA21&lt;&gt;"",RANK(VL21,VL18:VL22),"")</f>
        <v/>
      </c>
      <c r="VN21" s="321" t="str">
        <f t="shared" ref="VN21" ca="1" si="6709">IF(VA21&lt;&gt;"",SUMPRODUCT((VL18:VL22=VL21)*(VG18:VG22&gt;VG21)),"")</f>
        <v/>
      </c>
      <c r="VO21" s="321" t="str">
        <f t="shared" ref="VO21" ca="1" si="6710">IF(VA21&lt;&gt;"",SUMPRODUCT((VL18:VL22=VL21)*(VG18:VG22=VG21)*(VE18:VE22&gt;VE21)),"")</f>
        <v/>
      </c>
      <c r="VP21" s="321" t="str">
        <f t="shared" ref="VP21" ca="1" si="6711">IF(VA21&lt;&gt;"",SUMPRODUCT((VL18:VL22=VL21)*(VG18:VG22=VG21)*(VE18:VE22=VE21)*(VI18:VI22&gt;VI21)),"")</f>
        <v/>
      </c>
      <c r="VQ21" s="321" t="str">
        <f t="shared" ref="VQ21" ca="1" si="6712">IF(VA21&lt;&gt;"",SUMPRODUCT((VL18:VL22=VL21)*(VG18:VG22=VG21)*(VE18:VE22=VE21)*(VI18:VI22=VI21)*(VJ18:VJ22&gt;VJ21)),"")</f>
        <v/>
      </c>
      <c r="VR21" s="321" t="str">
        <f t="shared" ref="VR21" ca="1" si="6713">IF(VA21&lt;&gt;"",SUMPRODUCT((VL18:VL22=VL21)*(VG18:VG22=VG21)*(VE18:VE22=VE21)*(VI18:VI22=VI21)*(VJ18:VJ22=VJ21)*(VK18:VK22&gt;VK21)),"")</f>
        <v/>
      </c>
      <c r="VS21" s="321" t="str">
        <f t="shared" ca="1" si="6082"/>
        <v/>
      </c>
      <c r="VT21" s="321" t="str">
        <f t="shared" ref="VT21" ca="1" si="6714">IF(VA21&lt;&gt;"",INDEX(VA20:VA22,MATCH(4,VS20:VS22,0),0),"")</f>
        <v/>
      </c>
      <c r="VU21" s="321" t="str">
        <f t="shared" ref="VU21" si="6715">IF(TK18&lt;&gt;"",TK18,"")</f>
        <v/>
      </c>
      <c r="VV21" s="321">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21">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21">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21">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21">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21">
        <f t="shared" ref="WA21" ca="1" si="6721">VY21-VZ21+1000</f>
        <v>1000</v>
      </c>
      <c r="WB21" s="321" t="str">
        <f t="shared" ref="WB21" si="6722">IF(VU21&lt;&gt;"",VV21*3+VW21*1,"")</f>
        <v/>
      </c>
      <c r="WC21" s="321" t="str">
        <f t="shared" ref="WC21" si="6723">IF(VU21&lt;&gt;"",VLOOKUP(VU21,ST4:SZ40,7,FALSE),"")</f>
        <v/>
      </c>
      <c r="WD21" s="321" t="str">
        <f t="shared" ref="WD21" si="6724">IF(VU21&lt;&gt;"",VLOOKUP(VU21,ST4:SZ40,5,FALSE),"")</f>
        <v/>
      </c>
      <c r="WE21" s="321" t="str">
        <f t="shared" ref="WE21" si="6725">IF(VU21&lt;&gt;"",VLOOKUP(VU21,ST4:TB40,9,FALSE),"")</f>
        <v/>
      </c>
      <c r="WF21" s="321" t="str">
        <f t="shared" ref="WF21" si="6726">WB21</f>
        <v/>
      </c>
      <c r="WG21" s="321" t="str">
        <f t="shared" ref="WG21" si="6727">IF(VU21&lt;&gt;"",RANK(WF21,WF18:WF22),"")</f>
        <v/>
      </c>
      <c r="WH21" s="321" t="str">
        <f t="shared" ref="WH21" si="6728">IF(VU21&lt;&gt;"",SUMPRODUCT((WF18:WF22=WF21)*(WA18:WA22&gt;WA21)),"")</f>
        <v/>
      </c>
      <c r="WI21" s="321" t="str">
        <f t="shared" ref="WI21" si="6729">IF(VU21&lt;&gt;"",SUMPRODUCT((WF18:WF22=WF21)*(WA18:WA22=WA21)*(VY18:VY22&gt;VY21)),"")</f>
        <v/>
      </c>
      <c r="WJ21" s="321" t="str">
        <f t="shared" ref="WJ21" si="6730">IF(VU21&lt;&gt;"",SUMPRODUCT((WF18:WF22=WF21)*(WA18:WA22=WA21)*(VY18:VY22=VY21)*(WC18:WC22&gt;WC21)),"")</f>
        <v/>
      </c>
      <c r="WK21" s="321" t="str">
        <f t="shared" ref="WK21" si="6731">IF(VU21&lt;&gt;"",SUMPRODUCT((WF18:WF22=WF21)*(WA18:WA22=WA21)*(VY18:VY22=VY21)*(WC18:WC22=WC21)*(WD18:WD22&gt;WD21)),"")</f>
        <v/>
      </c>
      <c r="WL21" s="321" t="str">
        <f t="shared" ref="WL21" si="6732">IF(VU21&lt;&gt;"",SUMPRODUCT((WF18:WF22=WF21)*(WA18:WA22=WA21)*(VY18:VY22=VY21)*(WC18:WC22=WC21)*(WD18:WD22=WD21)*(WE18:WE22&gt;WE21)),"")</f>
        <v/>
      </c>
      <c r="WM21" s="321" t="str">
        <f t="shared" ref="WM21" si="6733">IF(VU21&lt;&gt;"",SUM(WG21:WL21)+3,"")</f>
        <v/>
      </c>
      <c r="WN21" s="321" t="str">
        <f t="shared" ref="WN21" si="6734">IF(VU21&lt;&gt;"",IF(WM21=4,VU21,VU22),"")</f>
        <v/>
      </c>
      <c r="WO21" s="321" t="str">
        <f t="shared" ref="WO21" ca="1" si="6735">IF(WN21&lt;&gt;"",WN21,IF(VT21&lt;&gt;"",VT21,IF(UZ21&lt;&gt;"",UZ21,IF(UF21&lt;&gt;"",UF21,TF21))))</f>
        <v>Slovenia</v>
      </c>
      <c r="WP21" s="321">
        <v>4</v>
      </c>
      <c r="WQ21" s="321">
        <v>19</v>
      </c>
      <c r="WR21" s="321" t="str">
        <f t="shared" si="34"/>
        <v>Poland</v>
      </c>
      <c r="WS21" s="324">
        <f ca="1">IF(OFFSET('Player Game Board'!P28,0,WS1)&lt;&gt;"",OFFSET('Player Game Board'!P28,0,WS1),0)</f>
        <v>2</v>
      </c>
      <c r="WT21" s="324">
        <f ca="1">IF(OFFSET('Player Game Board'!Q28,0,WS1)&lt;&gt;"",OFFSET('Player Game Board'!Q28,0,WS1),0)</f>
        <v>1</v>
      </c>
      <c r="WU21" s="321" t="str">
        <f t="shared" si="35"/>
        <v>Austria</v>
      </c>
      <c r="WV21" s="321" t="str">
        <f ca="1">IF(AND(OFFSET('Player Game Board'!P28,0,WS1)&lt;&gt;"",OFFSET('Player Game Board'!Q28,0,WS1)&lt;&gt;""),IF(WS21&gt;WT21,"W",IF(WS21=WT21,"D","L")),"")</f>
        <v>W</v>
      </c>
      <c r="WW21" s="321" t="str">
        <f t="shared" ca="1" si="5555"/>
        <v>L</v>
      </c>
      <c r="WX21" s="321"/>
      <c r="WY21" s="321"/>
      <c r="WZ21" s="326" t="s">
        <v>15</v>
      </c>
      <c r="XA21" s="327" t="s">
        <v>4</v>
      </c>
      <c r="XB21" s="327" t="s">
        <v>94</v>
      </c>
      <c r="XC21" s="327" t="s">
        <v>95</v>
      </c>
      <c r="XD21" s="326" t="s">
        <v>94</v>
      </c>
      <c r="XE21" s="326" t="s">
        <v>95</v>
      </c>
      <c r="XF21" s="326" t="s">
        <v>4</v>
      </c>
      <c r="XG21" s="326" t="s">
        <v>15</v>
      </c>
      <c r="XH21" s="327"/>
      <c r="XI21" s="328">
        <f t="shared" ref="XI21" ca="1" si="6736">IFERROR(MATCH(XI12,WZ21:XC21,0),0)</f>
        <v>0</v>
      </c>
      <c r="XJ21" s="328">
        <f t="shared" ref="XJ21" ca="1" si="6737">IFERROR(MATCH(XJ12,WZ21:XC21,0),0)</f>
        <v>4</v>
      </c>
      <c r="XK21" s="328">
        <f t="shared" ref="XK21" ca="1" si="6738">IFERROR(MATCH(XK12,WZ21:XC21,0),0)</f>
        <v>2</v>
      </c>
      <c r="XL21" s="328">
        <f t="shared" ref="XL21" ca="1" si="6739">IFERROR(MATCH(XL12,WZ21:XC21,0),0)</f>
        <v>0</v>
      </c>
      <c r="XM21" s="328">
        <f t="shared" ca="1" si="3686"/>
        <v>6</v>
      </c>
      <c r="XN21" s="327" t="s">
        <v>47</v>
      </c>
      <c r="XO21" s="327" t="str">
        <f t="shared" ref="XO21" ca="1" si="6740">INDEX(WZ3:WZ8,MATCH(INDEX(XG13:XG27,MATCH(10,XM13:XM27,0),0),XN3:XN8,0),0)</f>
        <v>Italy</v>
      </c>
      <c r="XP21" s="327">
        <f t="shared" ca="1" si="5138"/>
        <v>1</v>
      </c>
      <c r="XQ21" s="321">
        <f t="shared" ref="XQ21" ca="1" si="6741">VLOOKUP(XR21,ABM18:ABN22,2,FALSE)</f>
        <v>2</v>
      </c>
      <c r="XR21" s="321" t="str">
        <f t="shared" si="5140"/>
        <v>Denmark</v>
      </c>
      <c r="XS21" s="321">
        <f t="shared" ref="XS21" ca="1" si="6742">SUMPRODUCT((ABP3:ABP42=XR21)*(ABT3:ABT42="W"))+SUMPRODUCT((ABS3:ABS42=XR21)*(ABU3:ABU42="W"))</f>
        <v>2</v>
      </c>
      <c r="XT21" s="321">
        <f t="shared" ref="XT21" ca="1" si="6743">SUMPRODUCT((ABP3:ABP42=XR21)*(ABT3:ABT42="D"))+SUMPRODUCT((ABS3:ABS42=XR21)*(ABU3:ABU42="D"))</f>
        <v>0</v>
      </c>
      <c r="XU21" s="321">
        <f t="shared" ref="XU21" ca="1" si="6744">SUMPRODUCT((ABP3:ABP42=XR21)*(ABT3:ABT42="L"))+SUMPRODUCT((ABS3:ABS42=XR21)*(ABU3:ABU42="L"))</f>
        <v>1</v>
      </c>
      <c r="XV21" s="321">
        <f t="shared" ref="XV21" ca="1" si="6745">SUMIF(ABP3:ABP60,XR21,ABQ3:ABQ60)+SUMIF(ABS3:ABS60,XR21,ABR3:ABR60)</f>
        <v>7</v>
      </c>
      <c r="XW21" s="321">
        <f t="shared" ref="XW21" ca="1" si="6746">SUMIF(ABS3:ABS60,XR21,ABQ3:ABQ60)+SUMIF(ABP3:ABP60,XR21,ABR3:ABR60)</f>
        <v>5</v>
      </c>
      <c r="XX21" s="321">
        <f t="shared" ca="1" si="5146"/>
        <v>1002</v>
      </c>
      <c r="XY21" s="321">
        <f t="shared" ca="1" si="5147"/>
        <v>6</v>
      </c>
      <c r="XZ21" s="321">
        <f t="shared" si="750"/>
        <v>45</v>
      </c>
      <c r="YA21" s="321">
        <f t="shared" ref="YA21" ca="1" si="6747">IF(COUNTIF(XY18:XY22,4)&lt;&gt;4,RANK(XY21,XY18:XY22),XY61)</f>
        <v>2</v>
      </c>
      <c r="YB21" s="321"/>
      <c r="YC21" s="321">
        <f t="shared" ref="YC21" ca="1" si="6748">SUMPRODUCT((YA18:YA21=YA21)*(XZ18:XZ21&lt;XZ21))+YA21</f>
        <v>2</v>
      </c>
      <c r="YD21" s="321" t="str">
        <f t="shared" ref="YD21" ca="1" si="6749">INDEX(XR18:XR22,MATCH(4,YC18:YC22,0),0)</f>
        <v>Slovenia</v>
      </c>
      <c r="YE21" s="321">
        <f t="shared" ref="YE21" ca="1" si="6750">INDEX(YA18:YA22,MATCH(YD21,XR18:XR22,0),0)</f>
        <v>3</v>
      </c>
      <c r="YF21" s="321" t="str">
        <f t="shared" ca="1" si="6100"/>
        <v/>
      </c>
      <c r="YG21" s="321" t="str">
        <f t="shared" ca="1" si="6101"/>
        <v/>
      </c>
      <c r="YH21" s="321"/>
      <c r="YI21" s="321"/>
      <c r="YJ21" s="321"/>
      <c r="YK21" s="321" t="str">
        <f t="shared" ca="1" si="5156"/>
        <v/>
      </c>
      <c r="YL21" s="321">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21">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21">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21">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21">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21">
        <f t="shared" ca="1" si="5162"/>
        <v>1000</v>
      </c>
      <c r="YR21" s="321" t="str">
        <f t="shared" ca="1" si="5163"/>
        <v/>
      </c>
      <c r="YS21" s="321" t="str">
        <f t="shared" ref="YS21" ca="1" si="6756">IF(YK21&lt;&gt;"",VLOOKUP(YK21,XR4:XX40,7,FALSE),"")</f>
        <v/>
      </c>
      <c r="YT21" s="321" t="str">
        <f t="shared" ref="YT21" ca="1" si="6757">IF(YK21&lt;&gt;"",VLOOKUP(YK21,XR4:XX40,5,FALSE),"")</f>
        <v/>
      </c>
      <c r="YU21" s="321" t="str">
        <f t="shared" ref="YU21" ca="1" si="6758">IF(YK21&lt;&gt;"",VLOOKUP(YK21,XR4:XZ40,9,FALSE),"")</f>
        <v/>
      </c>
      <c r="YV21" s="321" t="str">
        <f t="shared" ca="1" si="5167"/>
        <v/>
      </c>
      <c r="YW21" s="321" t="str">
        <f t="shared" ref="YW21" ca="1" si="6759">IF(YK21&lt;&gt;"",RANK(YV21,YV18:YV22),"")</f>
        <v/>
      </c>
      <c r="YX21" s="321" t="str">
        <f t="shared" ref="YX21" ca="1" si="6760">IF(YK21&lt;&gt;"",SUMPRODUCT((YV18:YV22=YV21)*(YQ18:YQ22&gt;YQ21)),"")</f>
        <v/>
      </c>
      <c r="YY21" s="321" t="str">
        <f t="shared" ref="YY21" ca="1" si="6761">IF(YK21&lt;&gt;"",SUMPRODUCT((YV18:YV22=YV21)*(YQ18:YQ22=YQ21)*(YO18:YO22&gt;YO21)),"")</f>
        <v/>
      </c>
      <c r="YZ21" s="321" t="str">
        <f t="shared" ref="YZ21" ca="1" si="6762">IF(YK21&lt;&gt;"",SUMPRODUCT((YV18:YV22=YV21)*(YQ18:YQ22=YQ21)*(YO18:YO22=YO21)*(YS18:YS22&gt;YS21)),"")</f>
        <v/>
      </c>
      <c r="ZA21" s="321" t="str">
        <f t="shared" ref="ZA21" ca="1" si="6763">IF(YK21&lt;&gt;"",SUMPRODUCT((YV18:YV22=YV21)*(YQ18:YQ22=YQ21)*(YO18:YO22=YO21)*(YS18:YS22=YS21)*(YT18:YT22&gt;YT21)),"")</f>
        <v/>
      </c>
      <c r="ZB21" s="321" t="str">
        <f t="shared" ref="ZB21" ca="1" si="6764">IF(YK21&lt;&gt;"",SUMPRODUCT((YV18:YV22=YV21)*(YQ18:YQ22=YQ21)*(YO18:YO22=YO21)*(YS18:YS22=YS21)*(YT18:YT22=YT21)*(YU18:YU22&gt;YU21)),"")</f>
        <v/>
      </c>
      <c r="ZC21" s="321" t="str">
        <f ca="1">IF(YK21&lt;&gt;"",IF(ZC61&lt;&gt;"",IF(YJ57=3,ZC61,ZC61+YJ57),SUM(YW21:ZB21)),"")</f>
        <v/>
      </c>
      <c r="ZD21" s="321" t="str">
        <f t="shared" ref="ZD21" ca="1" si="6765">IF(YK21&lt;&gt;"",INDEX(YK18:YK22,MATCH(4,ZC18:ZC22,0),0),"")</f>
        <v/>
      </c>
      <c r="ZE21" s="321" t="str">
        <f t="shared" ca="1" si="5590"/>
        <v/>
      </c>
      <c r="ZF21" s="321"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21"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21"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21">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21">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21">
        <f t="shared" ca="1" si="5596"/>
        <v>1000</v>
      </c>
      <c r="ZL21" s="321" t="str">
        <f t="shared" ca="1" si="5597"/>
        <v/>
      </c>
      <c r="ZM21" s="321" t="str">
        <f t="shared" ref="ZM21" ca="1" si="6771">IF(ZE21&lt;&gt;"",VLOOKUP(ZE21,XR4:XX40,7,FALSE),"")</f>
        <v/>
      </c>
      <c r="ZN21" s="321" t="str">
        <f t="shared" ref="ZN21" ca="1" si="6772">IF(ZE21&lt;&gt;"",VLOOKUP(ZE21,XR4:XX40,5,FALSE),"")</f>
        <v/>
      </c>
      <c r="ZO21" s="321" t="str">
        <f t="shared" ref="ZO21" ca="1" si="6773">IF(ZE21&lt;&gt;"",VLOOKUP(ZE21,XR4:XZ40,9,FALSE),"")</f>
        <v/>
      </c>
      <c r="ZP21" s="321" t="str">
        <f t="shared" ca="1" si="5601"/>
        <v/>
      </c>
      <c r="ZQ21" s="321" t="str">
        <f t="shared" ref="ZQ21" ca="1" si="6774">IF(ZE21&lt;&gt;"",RANK(ZP21,ZP18:ZP22),"")</f>
        <v/>
      </c>
      <c r="ZR21" s="321" t="str">
        <f t="shared" ref="ZR21" ca="1" si="6775">IF(ZE21&lt;&gt;"",SUMPRODUCT((ZP18:ZP22=ZP21)*(ZK18:ZK22&gt;ZK21)),"")</f>
        <v/>
      </c>
      <c r="ZS21" s="321" t="str">
        <f t="shared" ref="ZS21" ca="1" si="6776">IF(ZE21&lt;&gt;"",SUMPRODUCT((ZP18:ZP22=ZP21)*(ZK18:ZK22=ZK21)*(ZI18:ZI22&gt;ZI21)),"")</f>
        <v/>
      </c>
      <c r="ZT21" s="321" t="str">
        <f t="shared" ref="ZT21" ca="1" si="6777">IF(ZE21&lt;&gt;"",SUMPRODUCT((ZP18:ZP22=ZP21)*(ZK18:ZK22=ZK21)*(ZI18:ZI22=ZI21)*(ZM18:ZM22&gt;ZM21)),"")</f>
        <v/>
      </c>
      <c r="ZU21" s="321" t="str">
        <f t="shared" ref="ZU21" ca="1" si="6778">IF(ZE21&lt;&gt;"",SUMPRODUCT((ZP18:ZP22=ZP21)*(ZK18:ZK22=ZK21)*(ZI18:ZI22=ZI21)*(ZM18:ZM22=ZM21)*(ZN18:ZN22&gt;ZN21)),"")</f>
        <v/>
      </c>
      <c r="ZV21" s="321" t="str">
        <f t="shared" ref="ZV21" ca="1" si="6779">IF(ZE21&lt;&gt;"",SUMPRODUCT((ZP18:ZP22=ZP21)*(ZK18:ZK22=ZK21)*(ZI18:ZI22=ZI21)*(ZM18:ZM22=ZM21)*(ZN18:ZN22=ZN21)*(ZO18:ZO22&gt;ZO21)),"")</f>
        <v/>
      </c>
      <c r="ZW21" s="321" t="str">
        <f ca="1">IF(ZE21&lt;&gt;"",IF(ZW61&lt;&gt;"",IF(ZD57=3,ZW61,ZW61+ZD57),SUM(ZQ21:ZV21)+1),"")</f>
        <v/>
      </c>
      <c r="ZX21" s="321" t="str">
        <f t="shared" ref="ZX21" ca="1" si="6780">IF(ZE21&lt;&gt;"",INDEX(ZE19:ZE22,MATCH(4,ZW19:ZW22,0),0),"")</f>
        <v/>
      </c>
      <c r="ZY21" s="321" t="str">
        <f t="shared" ca="1" si="6133"/>
        <v>Slovenia</v>
      </c>
      <c r="ZZ21" s="321">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21">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21">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21">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21">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21">
        <f t="shared" ca="1" si="6139"/>
        <v>1000</v>
      </c>
      <c r="AAF21" s="321">
        <f t="shared" ca="1" si="6140"/>
        <v>1</v>
      </c>
      <c r="AAG21" s="321">
        <f t="shared" ref="AAG21" ca="1" si="6786">IF(ZY21&lt;&gt;"",VLOOKUP(ZY21,XR4:XX40,7,FALSE),"")</f>
        <v>995</v>
      </c>
      <c r="AAH21" s="321">
        <f t="shared" ref="AAH21" ca="1" si="6787">IF(ZY21&lt;&gt;"",VLOOKUP(ZY21,XR4:XX40,5,FALSE),"")</f>
        <v>1</v>
      </c>
      <c r="AAI21" s="321">
        <f t="shared" ref="AAI21" ca="1" si="6788">IF(ZY21&lt;&gt;"",VLOOKUP(ZY21,XR4:XZ40,9,FALSE),"")</f>
        <v>39</v>
      </c>
      <c r="AAJ21" s="321">
        <f t="shared" ca="1" si="6144"/>
        <v>1</v>
      </c>
      <c r="AAK21" s="321">
        <f t="shared" ref="AAK21" ca="1" si="6789">IF(ZY21&lt;&gt;"",RANK(AAJ21,AAJ18:AAJ22),"")</f>
        <v>1</v>
      </c>
      <c r="AAL21" s="321">
        <f t="shared" ref="AAL21" ca="1" si="6790">IF(ZY21&lt;&gt;"",SUMPRODUCT((AAJ18:AAJ22=AAJ21)*(AAE18:AAE22&gt;AAE21)),"")</f>
        <v>0</v>
      </c>
      <c r="AAM21" s="321">
        <f t="shared" ref="AAM21" ca="1" si="6791">IF(ZY21&lt;&gt;"",SUMPRODUCT((AAJ18:AAJ22=AAJ21)*(AAE18:AAE22=AAE21)*(AAC18:AAC22&gt;AAC21)),"")</f>
        <v>0</v>
      </c>
      <c r="AAN21" s="321">
        <f t="shared" ref="AAN21" ca="1" si="6792">IF(ZY21&lt;&gt;"",SUMPRODUCT((AAJ18:AAJ22=AAJ21)*(AAE18:AAE22=AAE21)*(AAC18:AAC22=AAC21)*(AAG18:AAG22&gt;AAG21)),"")</f>
        <v>1</v>
      </c>
      <c r="AAO21" s="321">
        <f t="shared" ref="AAO21" ca="1" si="6793">IF(ZY21&lt;&gt;"",SUMPRODUCT((AAJ18:AAJ22=AAJ21)*(AAE18:AAE22=AAE21)*(AAC18:AAC22=AAC21)*(AAG18:AAG22=AAG21)*(AAH18:AAH22&gt;AAH21)),"")</f>
        <v>0</v>
      </c>
      <c r="AAP21" s="321">
        <f t="shared" ref="AAP21" ca="1" si="6794">IF(ZY21&lt;&gt;"",SUMPRODUCT((AAJ18:AAJ22=AAJ21)*(AAE18:AAE22=AAE21)*(AAC18:AAC22=AAC21)*(AAG18:AAG22=AAG21)*(AAH18:AAH22=AAH21)*(AAI18:AAI22&gt;AAI21)),"")</f>
        <v>0</v>
      </c>
      <c r="AAQ21" s="321">
        <f t="shared" ca="1" si="6151"/>
        <v>4</v>
      </c>
      <c r="AAR21" s="321" t="str">
        <f t="shared" ref="AAR21" ca="1" si="6795">IF(ZY21&lt;&gt;"",INDEX(ZY20:ZY22,MATCH(4,AAQ20:AAQ22,0),0),"")</f>
        <v>Slovenia</v>
      </c>
      <c r="AAS21" s="321" t="str">
        <f t="shared" ref="AAS21" si="6796">IF(YI18&lt;&gt;"",YI18,"")</f>
        <v/>
      </c>
      <c r="AAT21" s="321">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21">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21">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21">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21">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21">
        <f t="shared" ref="AAY21" ca="1" si="6802">AAW21-AAX21+1000</f>
        <v>1000</v>
      </c>
      <c r="AAZ21" s="321" t="str">
        <f t="shared" ref="AAZ21" si="6803">IF(AAS21&lt;&gt;"",AAT21*3+AAU21*1,"")</f>
        <v/>
      </c>
      <c r="ABA21" s="321" t="str">
        <f t="shared" ref="ABA21" si="6804">IF(AAS21&lt;&gt;"",VLOOKUP(AAS21,XR4:XX40,7,FALSE),"")</f>
        <v/>
      </c>
      <c r="ABB21" s="321" t="str">
        <f t="shared" ref="ABB21" si="6805">IF(AAS21&lt;&gt;"",VLOOKUP(AAS21,XR4:XX40,5,FALSE),"")</f>
        <v/>
      </c>
      <c r="ABC21" s="321" t="str">
        <f t="shared" ref="ABC21" si="6806">IF(AAS21&lt;&gt;"",VLOOKUP(AAS21,XR4:XZ40,9,FALSE),"")</f>
        <v/>
      </c>
      <c r="ABD21" s="321" t="str">
        <f t="shared" ref="ABD21" si="6807">AAZ21</f>
        <v/>
      </c>
      <c r="ABE21" s="321" t="str">
        <f t="shared" ref="ABE21" si="6808">IF(AAS21&lt;&gt;"",RANK(ABD21,ABD18:ABD22),"")</f>
        <v/>
      </c>
      <c r="ABF21" s="321" t="str">
        <f t="shared" ref="ABF21" si="6809">IF(AAS21&lt;&gt;"",SUMPRODUCT((ABD18:ABD22=ABD21)*(AAY18:AAY22&gt;AAY21)),"")</f>
        <v/>
      </c>
      <c r="ABG21" s="321" t="str">
        <f t="shared" ref="ABG21" si="6810">IF(AAS21&lt;&gt;"",SUMPRODUCT((ABD18:ABD22=ABD21)*(AAY18:AAY22=AAY21)*(AAW18:AAW22&gt;AAW21)),"")</f>
        <v/>
      </c>
      <c r="ABH21" s="321" t="str">
        <f t="shared" ref="ABH21" si="6811">IF(AAS21&lt;&gt;"",SUMPRODUCT((ABD18:ABD22=ABD21)*(AAY18:AAY22=AAY21)*(AAW18:AAW22=AAW21)*(ABA18:ABA22&gt;ABA21)),"")</f>
        <v/>
      </c>
      <c r="ABI21" s="321" t="str">
        <f t="shared" ref="ABI21" si="6812">IF(AAS21&lt;&gt;"",SUMPRODUCT((ABD18:ABD22=ABD21)*(AAY18:AAY22=AAY21)*(AAW18:AAW22=AAW21)*(ABA18:ABA22=ABA21)*(ABB18:ABB22&gt;ABB21)),"")</f>
        <v/>
      </c>
      <c r="ABJ21" s="321" t="str">
        <f t="shared" ref="ABJ21" si="6813">IF(AAS21&lt;&gt;"",SUMPRODUCT((ABD18:ABD22=ABD21)*(AAY18:AAY22=AAY21)*(AAW18:AAW22=AAW21)*(ABA18:ABA22=ABA21)*(ABB18:ABB22=ABB21)*(ABC18:ABC22&gt;ABC21)),"")</f>
        <v/>
      </c>
      <c r="ABK21" s="321" t="str">
        <f t="shared" ref="ABK21" si="6814">IF(AAS21&lt;&gt;"",SUM(ABE21:ABJ21)+3,"")</f>
        <v/>
      </c>
      <c r="ABL21" s="321" t="str">
        <f t="shared" ref="ABL21" si="6815">IF(AAS21&lt;&gt;"",IF(ABK21=4,AAS21,AAS22),"")</f>
        <v/>
      </c>
      <c r="ABM21" s="321" t="str">
        <f t="shared" ref="ABM21" ca="1" si="6816">IF(ABL21&lt;&gt;"",ABL21,IF(AAR21&lt;&gt;"",AAR21,IF(ZX21&lt;&gt;"",ZX21,IF(ZD21&lt;&gt;"",ZD21,YD21))))</f>
        <v>Slovenia</v>
      </c>
      <c r="ABN21" s="321">
        <v>4</v>
      </c>
      <c r="ABO21" s="321">
        <v>19</v>
      </c>
      <c r="ABP21" s="321" t="str">
        <f t="shared" si="50"/>
        <v>Poland</v>
      </c>
      <c r="ABQ21" s="324">
        <f ca="1">IF(OFFSET('Player Game Board'!P28,0,ABQ1)&lt;&gt;"",OFFSET('Player Game Board'!P28,0,ABQ1),0)</f>
        <v>1</v>
      </c>
      <c r="ABR21" s="324">
        <f ca="1">IF(OFFSET('Player Game Board'!Q28,0,ABQ1)&lt;&gt;"",OFFSET('Player Game Board'!Q28,0,ABQ1),0)</f>
        <v>1</v>
      </c>
      <c r="ABS21" s="321" t="str">
        <f t="shared" si="51"/>
        <v>Austria</v>
      </c>
      <c r="ABT21" s="321" t="str">
        <f ca="1">IF(AND(OFFSET('Player Game Board'!P28,0,ABQ1)&lt;&gt;"",OFFSET('Player Game Board'!Q28,0,ABQ1)&lt;&gt;""),IF(ABQ21&gt;ABR21,"W",IF(ABQ21=ABR21,"D","L")),"")</f>
        <v>D</v>
      </c>
      <c r="ABU21" s="321" t="str">
        <f t="shared" ca="1" si="5610"/>
        <v>D</v>
      </c>
      <c r="ABV21" s="321"/>
      <c r="ABW21" s="321"/>
      <c r="ABX21" s="326" t="s">
        <v>15</v>
      </c>
      <c r="ABY21" s="327" t="s">
        <v>4</v>
      </c>
      <c r="ABZ21" s="327" t="s">
        <v>94</v>
      </c>
      <c r="ACA21" s="327" t="s">
        <v>95</v>
      </c>
      <c r="ACB21" s="326" t="s">
        <v>94</v>
      </c>
      <c r="ACC21" s="326" t="s">
        <v>95</v>
      </c>
      <c r="ACD21" s="326" t="s">
        <v>4</v>
      </c>
      <c r="ACE21" s="326" t="s">
        <v>15</v>
      </c>
      <c r="ACF21" s="327"/>
      <c r="ACG21" s="328">
        <f t="shared" ref="ACG21" ca="1" si="6817">IFERROR(MATCH(ACG12,ABX21:ACA21,0),0)</f>
        <v>0</v>
      </c>
      <c r="ACH21" s="328">
        <f t="shared" ref="ACH21" ca="1" si="6818">IFERROR(MATCH(ACH12,ABX21:ACA21,0),0)</f>
        <v>4</v>
      </c>
      <c r="ACI21" s="328">
        <f t="shared" ref="ACI21" ca="1" si="6819">IFERROR(MATCH(ACI12,ABX21:ACA21,0),0)</f>
        <v>3</v>
      </c>
      <c r="ACJ21" s="328">
        <f t="shared" ref="ACJ21" ca="1" si="6820">IFERROR(MATCH(ACJ12,ABX21:ACA21,0),0)</f>
        <v>0</v>
      </c>
      <c r="ACK21" s="328">
        <f t="shared" ca="1" si="3756"/>
        <v>7</v>
      </c>
      <c r="ACL21" s="327" t="s">
        <v>47</v>
      </c>
      <c r="ACM21" s="327" t="str">
        <f t="shared" ref="ACM21" ca="1" si="6821">INDEX(ABX3:ABX8,MATCH(INDEX(ACE13:ACE27,MATCH(10,ACK13:ACK27,0),0),ACL3:ACL8,0),0)</f>
        <v>Italy</v>
      </c>
      <c r="ACN21" s="327">
        <f t="shared" ca="1" si="5181"/>
        <v>1</v>
      </c>
      <c r="ACO21" s="321">
        <f t="shared" ref="ACO21" ca="1" si="6822">VLOOKUP(ACP21,AGK18:AGL22,2,FALSE)</f>
        <v>2</v>
      </c>
      <c r="ACP21" s="321" t="str">
        <f t="shared" si="5183"/>
        <v>Denmark</v>
      </c>
      <c r="ACQ21" s="321">
        <f t="shared" ref="ACQ21" ca="1" si="6823">SUMPRODUCT((AGN3:AGN42=ACP21)*(AGR3:AGR42="W"))+SUMPRODUCT((AGQ3:AGQ42=ACP21)*(AGS3:AGS42="W"))</f>
        <v>1</v>
      </c>
      <c r="ACR21" s="321">
        <f t="shared" ref="ACR21" ca="1" si="6824">SUMPRODUCT((AGN3:AGN42=ACP21)*(AGR3:AGR42="D"))+SUMPRODUCT((AGQ3:AGQ42=ACP21)*(AGS3:AGS42="D"))</f>
        <v>1</v>
      </c>
      <c r="ACS21" s="321">
        <f t="shared" ref="ACS21" ca="1" si="6825">SUMPRODUCT((AGN3:AGN42=ACP21)*(AGR3:AGR42="L"))+SUMPRODUCT((AGQ3:AGQ42=ACP21)*(AGS3:AGS42="L"))</f>
        <v>1</v>
      </c>
      <c r="ACT21" s="321">
        <f t="shared" ref="ACT21" ca="1" si="6826">SUMIF(AGN3:AGN60,ACP21,AGO3:AGO60)+SUMIF(AGQ3:AGQ60,ACP21,AGP3:AGP60)</f>
        <v>2</v>
      </c>
      <c r="ACU21" s="321">
        <f t="shared" ref="ACU21" ca="1" si="6827">SUMIF(AGQ3:AGQ60,ACP21,AGO3:AGO60)+SUMIF(AGN3:AGN60,ACP21,AGP3:AGP60)</f>
        <v>3</v>
      </c>
      <c r="ACV21" s="321">
        <f t="shared" ca="1" si="5189"/>
        <v>999</v>
      </c>
      <c r="ACW21" s="321">
        <f t="shared" ca="1" si="5190"/>
        <v>4</v>
      </c>
      <c r="ACX21" s="321">
        <f t="shared" si="810"/>
        <v>45</v>
      </c>
      <c r="ACY21" s="321">
        <f t="shared" ref="ACY21" ca="1" si="6828">IF(COUNTIF(ACW18:ACW22,4)&lt;&gt;4,RANK(ACW21,ACW18:ACW22),ACW61)</f>
        <v>2</v>
      </c>
      <c r="ACZ21" s="321"/>
      <c r="ADA21" s="321">
        <f t="shared" ref="ADA21" ca="1" si="6829">SUMPRODUCT((ACY18:ACY21=ACY21)*(ACX18:ACX21&lt;ACX21))+ACY21</f>
        <v>2</v>
      </c>
      <c r="ADB21" s="321" t="str">
        <f t="shared" ref="ADB21" ca="1" si="6830">INDEX(ACP18:ACP22,MATCH(4,ADA18:ADA22,0),0)</f>
        <v>Serbia</v>
      </c>
      <c r="ADC21" s="321">
        <f t="shared" ref="ADC21" ca="1" si="6831">INDEX(ACY18:ACY22,MATCH(ADB21,ACP18:ACP22,0),0)</f>
        <v>4</v>
      </c>
      <c r="ADD21" s="321" t="str">
        <f t="shared" ca="1" si="6169"/>
        <v/>
      </c>
      <c r="ADE21" s="321" t="str">
        <f t="shared" ca="1" si="6170"/>
        <v/>
      </c>
      <c r="ADF21" s="321"/>
      <c r="ADG21" s="321"/>
      <c r="ADH21" s="321"/>
      <c r="ADI21" s="321" t="str">
        <f t="shared" ca="1" si="5199"/>
        <v/>
      </c>
      <c r="ADJ21" s="321">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21">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21">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21">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21">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21">
        <f t="shared" ca="1" si="5205"/>
        <v>1000</v>
      </c>
      <c r="ADP21" s="321" t="str">
        <f t="shared" ca="1" si="5206"/>
        <v/>
      </c>
      <c r="ADQ21" s="321" t="str">
        <f t="shared" ref="ADQ21" ca="1" si="6837">IF(ADI21&lt;&gt;"",VLOOKUP(ADI21,ACP4:ACV40,7,FALSE),"")</f>
        <v/>
      </c>
      <c r="ADR21" s="321" t="str">
        <f t="shared" ref="ADR21" ca="1" si="6838">IF(ADI21&lt;&gt;"",VLOOKUP(ADI21,ACP4:ACV40,5,FALSE),"")</f>
        <v/>
      </c>
      <c r="ADS21" s="321" t="str">
        <f t="shared" ref="ADS21" ca="1" si="6839">IF(ADI21&lt;&gt;"",VLOOKUP(ADI21,ACP4:ACX40,9,FALSE),"")</f>
        <v/>
      </c>
      <c r="ADT21" s="321" t="str">
        <f t="shared" ca="1" si="5210"/>
        <v/>
      </c>
      <c r="ADU21" s="321" t="str">
        <f t="shared" ref="ADU21" ca="1" si="6840">IF(ADI21&lt;&gt;"",RANK(ADT21,ADT18:ADT22),"")</f>
        <v/>
      </c>
      <c r="ADV21" s="321" t="str">
        <f t="shared" ref="ADV21" ca="1" si="6841">IF(ADI21&lt;&gt;"",SUMPRODUCT((ADT18:ADT22=ADT21)*(ADO18:ADO22&gt;ADO21)),"")</f>
        <v/>
      </c>
      <c r="ADW21" s="321" t="str">
        <f t="shared" ref="ADW21" ca="1" si="6842">IF(ADI21&lt;&gt;"",SUMPRODUCT((ADT18:ADT22=ADT21)*(ADO18:ADO22=ADO21)*(ADM18:ADM22&gt;ADM21)),"")</f>
        <v/>
      </c>
      <c r="ADX21" s="321" t="str">
        <f t="shared" ref="ADX21" ca="1" si="6843">IF(ADI21&lt;&gt;"",SUMPRODUCT((ADT18:ADT22=ADT21)*(ADO18:ADO22=ADO21)*(ADM18:ADM22=ADM21)*(ADQ18:ADQ22&gt;ADQ21)),"")</f>
        <v/>
      </c>
      <c r="ADY21" s="321" t="str">
        <f t="shared" ref="ADY21" ca="1" si="6844">IF(ADI21&lt;&gt;"",SUMPRODUCT((ADT18:ADT22=ADT21)*(ADO18:ADO22=ADO21)*(ADM18:ADM22=ADM21)*(ADQ18:ADQ22=ADQ21)*(ADR18:ADR22&gt;ADR21)),"")</f>
        <v/>
      </c>
      <c r="ADZ21" s="321" t="str">
        <f t="shared" ref="ADZ21" ca="1" si="6845">IF(ADI21&lt;&gt;"",SUMPRODUCT((ADT18:ADT22=ADT21)*(ADO18:ADO22=ADO21)*(ADM18:ADM22=ADM21)*(ADQ18:ADQ22=ADQ21)*(ADR18:ADR22=ADR21)*(ADS18:ADS22&gt;ADS21)),"")</f>
        <v/>
      </c>
      <c r="AEA21" s="321" t="str">
        <f ca="1">IF(ADI21&lt;&gt;"",IF(AEA61&lt;&gt;"",IF(ADH57=3,AEA61,AEA61+ADH57),SUM(ADU21:ADZ21)),"")</f>
        <v/>
      </c>
      <c r="AEB21" s="321" t="str">
        <f t="shared" ref="AEB21" ca="1" si="6846">IF(ADI21&lt;&gt;"",INDEX(ADI18:ADI22,MATCH(4,AEA18:AEA22,0),0),"")</f>
        <v/>
      </c>
      <c r="AEC21" s="321" t="str">
        <f t="shared" ca="1" si="5645"/>
        <v/>
      </c>
      <c r="AED21" s="321"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21"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21"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21">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21">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21">
        <f t="shared" ca="1" si="5651"/>
        <v>1000</v>
      </c>
      <c r="AEJ21" s="321" t="str">
        <f t="shared" ca="1" si="5652"/>
        <v/>
      </c>
      <c r="AEK21" s="321" t="str">
        <f t="shared" ref="AEK21" ca="1" si="6852">IF(AEC21&lt;&gt;"",VLOOKUP(AEC21,ACP4:ACV40,7,FALSE),"")</f>
        <v/>
      </c>
      <c r="AEL21" s="321" t="str">
        <f t="shared" ref="AEL21" ca="1" si="6853">IF(AEC21&lt;&gt;"",VLOOKUP(AEC21,ACP4:ACV40,5,FALSE),"")</f>
        <v/>
      </c>
      <c r="AEM21" s="321" t="str">
        <f t="shared" ref="AEM21" ca="1" si="6854">IF(AEC21&lt;&gt;"",VLOOKUP(AEC21,ACP4:ACX40,9,FALSE),"")</f>
        <v/>
      </c>
      <c r="AEN21" s="321" t="str">
        <f t="shared" ca="1" si="5656"/>
        <v/>
      </c>
      <c r="AEO21" s="321" t="str">
        <f t="shared" ref="AEO21" ca="1" si="6855">IF(AEC21&lt;&gt;"",RANK(AEN21,AEN18:AEN22),"")</f>
        <v/>
      </c>
      <c r="AEP21" s="321" t="str">
        <f t="shared" ref="AEP21" ca="1" si="6856">IF(AEC21&lt;&gt;"",SUMPRODUCT((AEN18:AEN22=AEN21)*(AEI18:AEI22&gt;AEI21)),"")</f>
        <v/>
      </c>
      <c r="AEQ21" s="321" t="str">
        <f t="shared" ref="AEQ21" ca="1" si="6857">IF(AEC21&lt;&gt;"",SUMPRODUCT((AEN18:AEN22=AEN21)*(AEI18:AEI22=AEI21)*(AEG18:AEG22&gt;AEG21)),"")</f>
        <v/>
      </c>
      <c r="AER21" s="321" t="str">
        <f t="shared" ref="AER21" ca="1" si="6858">IF(AEC21&lt;&gt;"",SUMPRODUCT((AEN18:AEN22=AEN21)*(AEI18:AEI22=AEI21)*(AEG18:AEG22=AEG21)*(AEK18:AEK22&gt;AEK21)),"")</f>
        <v/>
      </c>
      <c r="AES21" s="321" t="str">
        <f t="shared" ref="AES21" ca="1" si="6859">IF(AEC21&lt;&gt;"",SUMPRODUCT((AEN18:AEN22=AEN21)*(AEI18:AEI22=AEI21)*(AEG18:AEG22=AEG21)*(AEK18:AEK22=AEK21)*(AEL18:AEL22&gt;AEL21)),"")</f>
        <v/>
      </c>
      <c r="AET21" s="321" t="str">
        <f t="shared" ref="AET21" ca="1" si="6860">IF(AEC21&lt;&gt;"",SUMPRODUCT((AEN18:AEN22=AEN21)*(AEI18:AEI22=AEI21)*(AEG18:AEG22=AEG21)*(AEK18:AEK22=AEK21)*(AEL18:AEL22=AEL21)*(AEM18:AEM22&gt;AEM21)),"")</f>
        <v/>
      </c>
      <c r="AEU21" s="321" t="str">
        <f ca="1">IF(AEC21&lt;&gt;"",IF(AEU61&lt;&gt;"",IF(AEB57=3,AEU61,AEU61+AEB57),SUM(AEO21:AET21)+1),"")</f>
        <v/>
      </c>
      <c r="AEV21" s="321" t="str">
        <f t="shared" ref="AEV21" ca="1" si="6861">IF(AEC21&lt;&gt;"",INDEX(AEC19:AEC22,MATCH(4,AEU19:AEU22,0),0),"")</f>
        <v/>
      </c>
      <c r="AEW21" s="321" t="str">
        <f t="shared" ca="1" si="6202"/>
        <v/>
      </c>
      <c r="AEX21" s="321">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21">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21">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21">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21">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21">
        <f t="shared" ca="1" si="6208"/>
        <v>1000</v>
      </c>
      <c r="AFD21" s="321" t="str">
        <f t="shared" ca="1" si="6209"/>
        <v/>
      </c>
      <c r="AFE21" s="321" t="str">
        <f t="shared" ref="AFE21" ca="1" si="6867">IF(AEW21&lt;&gt;"",VLOOKUP(AEW21,ACP4:ACV40,7,FALSE),"")</f>
        <v/>
      </c>
      <c r="AFF21" s="321" t="str">
        <f t="shared" ref="AFF21" ca="1" si="6868">IF(AEW21&lt;&gt;"",VLOOKUP(AEW21,ACP4:ACV40,5,FALSE),"")</f>
        <v/>
      </c>
      <c r="AFG21" s="321" t="str">
        <f t="shared" ref="AFG21" ca="1" si="6869">IF(AEW21&lt;&gt;"",VLOOKUP(AEW21,ACP4:ACX40,9,FALSE),"")</f>
        <v/>
      </c>
      <c r="AFH21" s="321" t="str">
        <f t="shared" ca="1" si="6213"/>
        <v/>
      </c>
      <c r="AFI21" s="321" t="str">
        <f t="shared" ref="AFI21" ca="1" si="6870">IF(AEW21&lt;&gt;"",RANK(AFH21,AFH18:AFH22),"")</f>
        <v/>
      </c>
      <c r="AFJ21" s="321" t="str">
        <f t="shared" ref="AFJ21" ca="1" si="6871">IF(AEW21&lt;&gt;"",SUMPRODUCT((AFH18:AFH22=AFH21)*(AFC18:AFC22&gt;AFC21)),"")</f>
        <v/>
      </c>
      <c r="AFK21" s="321" t="str">
        <f t="shared" ref="AFK21" ca="1" si="6872">IF(AEW21&lt;&gt;"",SUMPRODUCT((AFH18:AFH22=AFH21)*(AFC18:AFC22=AFC21)*(AFA18:AFA22&gt;AFA21)),"")</f>
        <v/>
      </c>
      <c r="AFL21" s="321" t="str">
        <f t="shared" ref="AFL21" ca="1" si="6873">IF(AEW21&lt;&gt;"",SUMPRODUCT((AFH18:AFH22=AFH21)*(AFC18:AFC22=AFC21)*(AFA18:AFA22=AFA21)*(AFE18:AFE22&gt;AFE21)),"")</f>
        <v/>
      </c>
      <c r="AFM21" s="321" t="str">
        <f t="shared" ref="AFM21" ca="1" si="6874">IF(AEW21&lt;&gt;"",SUMPRODUCT((AFH18:AFH22=AFH21)*(AFC18:AFC22=AFC21)*(AFA18:AFA22=AFA21)*(AFE18:AFE22=AFE21)*(AFF18:AFF22&gt;AFF21)),"")</f>
        <v/>
      </c>
      <c r="AFN21" s="321" t="str">
        <f t="shared" ref="AFN21" ca="1" si="6875">IF(AEW21&lt;&gt;"",SUMPRODUCT((AFH18:AFH22=AFH21)*(AFC18:AFC22=AFC21)*(AFA18:AFA22=AFA21)*(AFE18:AFE22=AFE21)*(AFF18:AFF22=AFF21)*(AFG18:AFG22&gt;AFG21)),"")</f>
        <v/>
      </c>
      <c r="AFO21" s="321" t="str">
        <f t="shared" ca="1" si="6220"/>
        <v/>
      </c>
      <c r="AFP21" s="321" t="str">
        <f t="shared" ref="AFP21" ca="1" si="6876">IF(AEW21&lt;&gt;"",INDEX(AEW20:AEW22,MATCH(4,AFO20:AFO22,0),0),"")</f>
        <v/>
      </c>
      <c r="AFQ21" s="321" t="str">
        <f t="shared" ref="AFQ21" si="6877">IF(ADG18&lt;&gt;"",ADG18,"")</f>
        <v/>
      </c>
      <c r="AFR21" s="321">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21">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21">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21">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21">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21">
        <f t="shared" ref="AFW21" ca="1" si="6883">AFU21-AFV21+1000</f>
        <v>1000</v>
      </c>
      <c r="AFX21" s="321" t="str">
        <f t="shared" ref="AFX21" si="6884">IF(AFQ21&lt;&gt;"",AFR21*3+AFS21*1,"")</f>
        <v/>
      </c>
      <c r="AFY21" s="321" t="str">
        <f t="shared" ref="AFY21" si="6885">IF(AFQ21&lt;&gt;"",VLOOKUP(AFQ21,ACP4:ACV40,7,FALSE),"")</f>
        <v/>
      </c>
      <c r="AFZ21" s="321" t="str">
        <f t="shared" ref="AFZ21" si="6886">IF(AFQ21&lt;&gt;"",VLOOKUP(AFQ21,ACP4:ACV40,5,FALSE),"")</f>
        <v/>
      </c>
      <c r="AGA21" s="321" t="str">
        <f t="shared" ref="AGA21" si="6887">IF(AFQ21&lt;&gt;"",VLOOKUP(AFQ21,ACP4:ACX40,9,FALSE),"")</f>
        <v/>
      </c>
      <c r="AGB21" s="321" t="str">
        <f t="shared" ref="AGB21" si="6888">AFX21</f>
        <v/>
      </c>
      <c r="AGC21" s="321" t="str">
        <f t="shared" ref="AGC21" si="6889">IF(AFQ21&lt;&gt;"",RANK(AGB21,AGB18:AGB22),"")</f>
        <v/>
      </c>
      <c r="AGD21" s="321" t="str">
        <f t="shared" ref="AGD21" si="6890">IF(AFQ21&lt;&gt;"",SUMPRODUCT((AGB18:AGB22=AGB21)*(AFW18:AFW22&gt;AFW21)),"")</f>
        <v/>
      </c>
      <c r="AGE21" s="321" t="str">
        <f t="shared" ref="AGE21" si="6891">IF(AFQ21&lt;&gt;"",SUMPRODUCT((AGB18:AGB22=AGB21)*(AFW18:AFW22=AFW21)*(AFU18:AFU22&gt;AFU21)),"")</f>
        <v/>
      </c>
      <c r="AGF21" s="321" t="str">
        <f t="shared" ref="AGF21" si="6892">IF(AFQ21&lt;&gt;"",SUMPRODUCT((AGB18:AGB22=AGB21)*(AFW18:AFW22=AFW21)*(AFU18:AFU22=AFU21)*(AFY18:AFY22&gt;AFY21)),"")</f>
        <v/>
      </c>
      <c r="AGG21" s="321" t="str">
        <f t="shared" ref="AGG21" si="6893">IF(AFQ21&lt;&gt;"",SUMPRODUCT((AGB18:AGB22=AGB21)*(AFW18:AFW22=AFW21)*(AFU18:AFU22=AFU21)*(AFY18:AFY22=AFY21)*(AFZ18:AFZ22&gt;AFZ21)),"")</f>
        <v/>
      </c>
      <c r="AGH21" s="321" t="str">
        <f t="shared" ref="AGH21" si="6894">IF(AFQ21&lt;&gt;"",SUMPRODUCT((AGB18:AGB22=AGB21)*(AFW18:AFW22=AFW21)*(AFU18:AFU22=AFU21)*(AFY18:AFY22=AFY21)*(AFZ18:AFZ22=AFZ21)*(AGA18:AGA22&gt;AGA21)),"")</f>
        <v/>
      </c>
      <c r="AGI21" s="321" t="str">
        <f t="shared" ref="AGI21" si="6895">IF(AFQ21&lt;&gt;"",SUM(AGC21:AGH21)+3,"")</f>
        <v/>
      </c>
      <c r="AGJ21" s="321" t="str">
        <f t="shared" ref="AGJ21" si="6896">IF(AFQ21&lt;&gt;"",IF(AGI21=4,AFQ21,AFQ22),"")</f>
        <v/>
      </c>
      <c r="AGK21" s="321" t="str">
        <f t="shared" ref="AGK21" ca="1" si="6897">IF(AGJ21&lt;&gt;"",AGJ21,IF(AFP21&lt;&gt;"",AFP21,IF(AEV21&lt;&gt;"",AEV21,IF(AEB21&lt;&gt;"",AEB21,ADB21))))</f>
        <v>Serbia</v>
      </c>
      <c r="AGL21" s="321">
        <v>4</v>
      </c>
      <c r="AGM21" s="321">
        <v>19</v>
      </c>
      <c r="AGN21" s="321" t="str">
        <f t="shared" si="66"/>
        <v>Poland</v>
      </c>
      <c r="AGO21" s="324">
        <f ca="1">IF(OFFSET('Player Game Board'!P28,0,AGO1)&lt;&gt;"",OFFSET('Player Game Board'!P28,0,AGO1),0)</f>
        <v>3</v>
      </c>
      <c r="AGP21" s="324">
        <f ca="1">IF(OFFSET('Player Game Board'!Q28,0,AGO1)&lt;&gt;"",OFFSET('Player Game Board'!Q28,0,AGO1),0)</f>
        <v>2</v>
      </c>
      <c r="AGQ21" s="321" t="str">
        <f t="shared" si="67"/>
        <v>Austria</v>
      </c>
      <c r="AGR21" s="321" t="str">
        <f ca="1">IF(AND(OFFSET('Player Game Board'!P28,0,AGO1)&lt;&gt;"",OFFSET('Player Game Board'!Q28,0,AGO1)&lt;&gt;""),IF(AGO21&gt;AGP21,"W",IF(AGO21=AGP21,"D","L")),"")</f>
        <v>W</v>
      </c>
      <c r="AGS21" s="321" t="str">
        <f t="shared" ca="1" si="5665"/>
        <v>L</v>
      </c>
      <c r="AGT21" s="321"/>
      <c r="AGU21" s="321"/>
      <c r="AGV21" s="326" t="s">
        <v>15</v>
      </c>
      <c r="AGW21" s="327" t="s">
        <v>4</v>
      </c>
      <c r="AGX21" s="327" t="s">
        <v>94</v>
      </c>
      <c r="AGY21" s="327" t="s">
        <v>95</v>
      </c>
      <c r="AGZ21" s="326" t="s">
        <v>94</v>
      </c>
      <c r="AHA21" s="326" t="s">
        <v>95</v>
      </c>
      <c r="AHB21" s="326" t="s">
        <v>4</v>
      </c>
      <c r="AHC21" s="326" t="s">
        <v>15</v>
      </c>
      <c r="AHD21" s="327"/>
      <c r="AHE21" s="328">
        <f t="shared" ref="AHE21" ca="1" si="6898">IFERROR(MATCH(AHE12,AGV21:AGY21,0),0)</f>
        <v>0</v>
      </c>
      <c r="AHF21" s="328">
        <f t="shared" ref="AHF21" ca="1" si="6899">IFERROR(MATCH(AHF12,AGV21:AGY21,0),0)</f>
        <v>2</v>
      </c>
      <c r="AHG21" s="328">
        <f t="shared" ref="AHG21" ca="1" si="6900">IFERROR(MATCH(AHG12,AGV21:AGY21,0),0)</f>
        <v>0</v>
      </c>
      <c r="AHH21" s="328">
        <f t="shared" ref="AHH21" ca="1" si="6901">IFERROR(MATCH(AHH12,AGV21:AGY21,0),0)</f>
        <v>4</v>
      </c>
      <c r="AHI21" s="328">
        <f t="shared" ca="1" si="3826"/>
        <v>6</v>
      </c>
      <c r="AHJ21" s="327" t="s">
        <v>47</v>
      </c>
      <c r="AHK21" s="327" t="str">
        <f t="shared" ref="AHK21" ca="1" si="6902">INDEX(AGV3:AGV8,MATCH(INDEX(AHC13:AHC27,MATCH(10,AHI13:AHI27,0),0),AHJ3:AHJ8,0),0)</f>
        <v>Italy</v>
      </c>
      <c r="AHL21" s="327">
        <f t="shared" ca="1" si="5224"/>
        <v>1</v>
      </c>
      <c r="AHM21" s="321">
        <f t="shared" ref="AHM21" ca="1" si="6903">VLOOKUP(AHN21,ALI18:ALJ22,2,FALSE)</f>
        <v>2</v>
      </c>
      <c r="AHN21" s="321" t="str">
        <f t="shared" si="5226"/>
        <v>Denmark</v>
      </c>
      <c r="AHO21" s="321">
        <f t="shared" ref="AHO21" ca="1" si="6904">SUMPRODUCT((ALL3:ALL42=AHN21)*(ALP3:ALP42="W"))+SUMPRODUCT((ALO3:ALO42=AHN21)*(ALQ3:ALQ42="W"))</f>
        <v>1</v>
      </c>
      <c r="AHP21" s="321">
        <f t="shared" ref="AHP21" ca="1" si="6905">SUMPRODUCT((ALL3:ALL42=AHN21)*(ALP3:ALP42="D"))+SUMPRODUCT((ALO3:ALO42=AHN21)*(ALQ3:ALQ42="D"))</f>
        <v>1</v>
      </c>
      <c r="AHQ21" s="321">
        <f t="shared" ref="AHQ21" ca="1" si="6906">SUMPRODUCT((ALL3:ALL42=AHN21)*(ALP3:ALP42="L"))+SUMPRODUCT((ALO3:ALO42=AHN21)*(ALQ3:ALQ42="L"))</f>
        <v>1</v>
      </c>
      <c r="AHR21" s="321">
        <f t="shared" ref="AHR21" ca="1" si="6907">SUMIF(ALL3:ALL60,AHN21,ALM3:ALM60)+SUMIF(ALO3:ALO60,AHN21,ALN3:ALN60)</f>
        <v>2</v>
      </c>
      <c r="AHS21" s="321">
        <f t="shared" ref="AHS21" ca="1" si="6908">SUMIF(ALO3:ALO60,AHN21,ALM3:ALM60)+SUMIF(ALL3:ALL60,AHN21,ALN3:ALN60)</f>
        <v>2</v>
      </c>
      <c r="AHT21" s="321">
        <f t="shared" ca="1" si="5232"/>
        <v>1000</v>
      </c>
      <c r="AHU21" s="321">
        <f t="shared" ca="1" si="5233"/>
        <v>4</v>
      </c>
      <c r="AHV21" s="321">
        <f t="shared" si="870"/>
        <v>45</v>
      </c>
      <c r="AHW21" s="321">
        <f t="shared" ref="AHW21" ca="1" si="6909">IF(COUNTIF(AHU18:AHU22,4)&lt;&gt;4,RANK(AHU21,AHU18:AHU22),AHU61)</f>
        <v>2</v>
      </c>
      <c r="AHX21" s="321"/>
      <c r="AHY21" s="321">
        <f t="shared" ref="AHY21" ca="1" si="6910">SUMPRODUCT((AHW18:AHW21=AHW21)*(AHV18:AHV21&lt;AHV21))+AHW21</f>
        <v>2</v>
      </c>
      <c r="AHZ21" s="321" t="str">
        <f t="shared" ref="AHZ21" ca="1" si="6911">INDEX(AHN18:AHN22,MATCH(4,AHY18:AHY22,0),0)</f>
        <v>Serbia</v>
      </c>
      <c r="AIA21" s="321">
        <f t="shared" ref="AIA21" ca="1" si="6912">INDEX(AHW18:AHW22,MATCH(AHZ21,AHN18:AHN22,0),0)</f>
        <v>4</v>
      </c>
      <c r="AIB21" s="321" t="str">
        <f t="shared" ca="1" si="6238"/>
        <v/>
      </c>
      <c r="AIC21" s="321" t="str">
        <f t="shared" ca="1" si="6239"/>
        <v/>
      </c>
      <c r="AID21" s="321"/>
      <c r="AIE21" s="321"/>
      <c r="AIF21" s="321"/>
      <c r="AIG21" s="321" t="str">
        <f t="shared" ca="1" si="5242"/>
        <v/>
      </c>
      <c r="AIH21" s="321">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21">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21">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21">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21">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21">
        <f t="shared" ca="1" si="5248"/>
        <v>1000</v>
      </c>
      <c r="AIN21" s="321" t="str">
        <f t="shared" ca="1" si="5249"/>
        <v/>
      </c>
      <c r="AIO21" s="321" t="str">
        <f t="shared" ref="AIO21" ca="1" si="6918">IF(AIG21&lt;&gt;"",VLOOKUP(AIG21,AHN4:AHT40,7,FALSE),"")</f>
        <v/>
      </c>
      <c r="AIP21" s="321" t="str">
        <f t="shared" ref="AIP21" ca="1" si="6919">IF(AIG21&lt;&gt;"",VLOOKUP(AIG21,AHN4:AHT40,5,FALSE),"")</f>
        <v/>
      </c>
      <c r="AIQ21" s="321" t="str">
        <f t="shared" ref="AIQ21" ca="1" si="6920">IF(AIG21&lt;&gt;"",VLOOKUP(AIG21,AHN4:AHV40,9,FALSE),"")</f>
        <v/>
      </c>
      <c r="AIR21" s="321" t="str">
        <f t="shared" ca="1" si="5253"/>
        <v/>
      </c>
      <c r="AIS21" s="321" t="str">
        <f t="shared" ref="AIS21" ca="1" si="6921">IF(AIG21&lt;&gt;"",RANK(AIR21,AIR18:AIR22),"")</f>
        <v/>
      </c>
      <c r="AIT21" s="321" t="str">
        <f t="shared" ref="AIT21" ca="1" si="6922">IF(AIG21&lt;&gt;"",SUMPRODUCT((AIR18:AIR22=AIR21)*(AIM18:AIM22&gt;AIM21)),"")</f>
        <v/>
      </c>
      <c r="AIU21" s="321" t="str">
        <f t="shared" ref="AIU21" ca="1" si="6923">IF(AIG21&lt;&gt;"",SUMPRODUCT((AIR18:AIR22=AIR21)*(AIM18:AIM22=AIM21)*(AIK18:AIK22&gt;AIK21)),"")</f>
        <v/>
      </c>
      <c r="AIV21" s="321" t="str">
        <f t="shared" ref="AIV21" ca="1" si="6924">IF(AIG21&lt;&gt;"",SUMPRODUCT((AIR18:AIR22=AIR21)*(AIM18:AIM22=AIM21)*(AIK18:AIK22=AIK21)*(AIO18:AIO22&gt;AIO21)),"")</f>
        <v/>
      </c>
      <c r="AIW21" s="321" t="str">
        <f t="shared" ref="AIW21" ca="1" si="6925">IF(AIG21&lt;&gt;"",SUMPRODUCT((AIR18:AIR22=AIR21)*(AIM18:AIM22=AIM21)*(AIK18:AIK22=AIK21)*(AIO18:AIO22=AIO21)*(AIP18:AIP22&gt;AIP21)),"")</f>
        <v/>
      </c>
      <c r="AIX21" s="321" t="str">
        <f t="shared" ref="AIX21" ca="1" si="6926">IF(AIG21&lt;&gt;"",SUMPRODUCT((AIR18:AIR22=AIR21)*(AIM18:AIM22=AIM21)*(AIK18:AIK22=AIK21)*(AIO18:AIO22=AIO21)*(AIP18:AIP22=AIP21)*(AIQ18:AIQ22&gt;AIQ21)),"")</f>
        <v/>
      </c>
      <c r="AIY21" s="321" t="str">
        <f ca="1">IF(AIG21&lt;&gt;"",IF(AIY61&lt;&gt;"",IF(AIF57=3,AIY61,AIY61+AIF57),SUM(AIS21:AIX21)),"")</f>
        <v/>
      </c>
      <c r="AIZ21" s="321" t="str">
        <f t="shared" ref="AIZ21" ca="1" si="6927">IF(AIG21&lt;&gt;"",INDEX(AIG18:AIG22,MATCH(4,AIY18:AIY22,0),0),"")</f>
        <v/>
      </c>
      <c r="AJA21" s="321" t="str">
        <f t="shared" ca="1" si="5700"/>
        <v/>
      </c>
      <c r="AJB21" s="321"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21"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21"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21">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21">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21">
        <f t="shared" ca="1" si="5706"/>
        <v>1000</v>
      </c>
      <c r="AJH21" s="321" t="str">
        <f t="shared" ca="1" si="5707"/>
        <v/>
      </c>
      <c r="AJI21" s="321" t="str">
        <f t="shared" ref="AJI21" ca="1" si="6933">IF(AJA21&lt;&gt;"",VLOOKUP(AJA21,AHN4:AHT40,7,FALSE),"")</f>
        <v/>
      </c>
      <c r="AJJ21" s="321" t="str">
        <f t="shared" ref="AJJ21" ca="1" si="6934">IF(AJA21&lt;&gt;"",VLOOKUP(AJA21,AHN4:AHT40,5,FALSE),"")</f>
        <v/>
      </c>
      <c r="AJK21" s="321" t="str">
        <f t="shared" ref="AJK21" ca="1" si="6935">IF(AJA21&lt;&gt;"",VLOOKUP(AJA21,AHN4:AHV40,9,FALSE),"")</f>
        <v/>
      </c>
      <c r="AJL21" s="321" t="str">
        <f t="shared" ca="1" si="5711"/>
        <v/>
      </c>
      <c r="AJM21" s="321" t="str">
        <f t="shared" ref="AJM21" ca="1" si="6936">IF(AJA21&lt;&gt;"",RANK(AJL21,AJL18:AJL22),"")</f>
        <v/>
      </c>
      <c r="AJN21" s="321" t="str">
        <f t="shared" ref="AJN21" ca="1" si="6937">IF(AJA21&lt;&gt;"",SUMPRODUCT((AJL18:AJL22=AJL21)*(AJG18:AJG22&gt;AJG21)),"")</f>
        <v/>
      </c>
      <c r="AJO21" s="321" t="str">
        <f t="shared" ref="AJO21" ca="1" si="6938">IF(AJA21&lt;&gt;"",SUMPRODUCT((AJL18:AJL22=AJL21)*(AJG18:AJG22=AJG21)*(AJE18:AJE22&gt;AJE21)),"")</f>
        <v/>
      </c>
      <c r="AJP21" s="321" t="str">
        <f t="shared" ref="AJP21" ca="1" si="6939">IF(AJA21&lt;&gt;"",SUMPRODUCT((AJL18:AJL22=AJL21)*(AJG18:AJG22=AJG21)*(AJE18:AJE22=AJE21)*(AJI18:AJI22&gt;AJI21)),"")</f>
        <v/>
      </c>
      <c r="AJQ21" s="321" t="str">
        <f t="shared" ref="AJQ21" ca="1" si="6940">IF(AJA21&lt;&gt;"",SUMPRODUCT((AJL18:AJL22=AJL21)*(AJG18:AJG22=AJG21)*(AJE18:AJE22=AJE21)*(AJI18:AJI22=AJI21)*(AJJ18:AJJ22&gt;AJJ21)),"")</f>
        <v/>
      </c>
      <c r="AJR21" s="321" t="str">
        <f t="shared" ref="AJR21" ca="1" si="6941">IF(AJA21&lt;&gt;"",SUMPRODUCT((AJL18:AJL22=AJL21)*(AJG18:AJG22=AJG21)*(AJE18:AJE22=AJE21)*(AJI18:AJI22=AJI21)*(AJJ18:AJJ22=AJJ21)*(AJK18:AJK22&gt;AJK21)),"")</f>
        <v/>
      </c>
      <c r="AJS21" s="321" t="str">
        <f ca="1">IF(AJA21&lt;&gt;"",IF(AJS61&lt;&gt;"",IF(AIZ57=3,AJS61,AJS61+AIZ57),SUM(AJM21:AJR21)+1),"")</f>
        <v/>
      </c>
      <c r="AJT21" s="321" t="str">
        <f t="shared" ref="AJT21" ca="1" si="6942">IF(AJA21&lt;&gt;"",INDEX(AJA19:AJA22,MATCH(4,AJS19:AJS22,0),0),"")</f>
        <v/>
      </c>
      <c r="AJU21" s="321" t="str">
        <f t="shared" ca="1" si="6271"/>
        <v/>
      </c>
      <c r="AJV21" s="321">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21">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21">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21">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21">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21">
        <f t="shared" ca="1" si="6277"/>
        <v>1000</v>
      </c>
      <c r="AKB21" s="321" t="str">
        <f t="shared" ca="1" si="6278"/>
        <v/>
      </c>
      <c r="AKC21" s="321" t="str">
        <f t="shared" ref="AKC21" ca="1" si="6948">IF(AJU21&lt;&gt;"",VLOOKUP(AJU21,AHN4:AHT40,7,FALSE),"")</f>
        <v/>
      </c>
      <c r="AKD21" s="321" t="str">
        <f t="shared" ref="AKD21" ca="1" si="6949">IF(AJU21&lt;&gt;"",VLOOKUP(AJU21,AHN4:AHT40,5,FALSE),"")</f>
        <v/>
      </c>
      <c r="AKE21" s="321" t="str">
        <f t="shared" ref="AKE21" ca="1" si="6950">IF(AJU21&lt;&gt;"",VLOOKUP(AJU21,AHN4:AHV40,9,FALSE),"")</f>
        <v/>
      </c>
      <c r="AKF21" s="321" t="str">
        <f t="shared" ca="1" si="6282"/>
        <v/>
      </c>
      <c r="AKG21" s="321" t="str">
        <f t="shared" ref="AKG21" ca="1" si="6951">IF(AJU21&lt;&gt;"",RANK(AKF21,AKF18:AKF22),"")</f>
        <v/>
      </c>
      <c r="AKH21" s="321" t="str">
        <f t="shared" ref="AKH21" ca="1" si="6952">IF(AJU21&lt;&gt;"",SUMPRODUCT((AKF18:AKF22=AKF21)*(AKA18:AKA22&gt;AKA21)),"")</f>
        <v/>
      </c>
      <c r="AKI21" s="321" t="str">
        <f t="shared" ref="AKI21" ca="1" si="6953">IF(AJU21&lt;&gt;"",SUMPRODUCT((AKF18:AKF22=AKF21)*(AKA18:AKA22=AKA21)*(AJY18:AJY22&gt;AJY21)),"")</f>
        <v/>
      </c>
      <c r="AKJ21" s="321" t="str">
        <f t="shared" ref="AKJ21" ca="1" si="6954">IF(AJU21&lt;&gt;"",SUMPRODUCT((AKF18:AKF22=AKF21)*(AKA18:AKA22=AKA21)*(AJY18:AJY22=AJY21)*(AKC18:AKC22&gt;AKC21)),"")</f>
        <v/>
      </c>
      <c r="AKK21" s="321" t="str">
        <f t="shared" ref="AKK21" ca="1" si="6955">IF(AJU21&lt;&gt;"",SUMPRODUCT((AKF18:AKF22=AKF21)*(AKA18:AKA22=AKA21)*(AJY18:AJY22=AJY21)*(AKC18:AKC22=AKC21)*(AKD18:AKD22&gt;AKD21)),"")</f>
        <v/>
      </c>
      <c r="AKL21" s="321" t="str">
        <f t="shared" ref="AKL21" ca="1" si="6956">IF(AJU21&lt;&gt;"",SUMPRODUCT((AKF18:AKF22=AKF21)*(AKA18:AKA22=AKA21)*(AJY18:AJY22=AJY21)*(AKC18:AKC22=AKC21)*(AKD18:AKD22=AKD21)*(AKE18:AKE22&gt;AKE21)),"")</f>
        <v/>
      </c>
      <c r="AKM21" s="321" t="str">
        <f t="shared" ca="1" si="6289"/>
        <v/>
      </c>
      <c r="AKN21" s="321" t="str">
        <f t="shared" ref="AKN21" ca="1" si="6957">IF(AJU21&lt;&gt;"",INDEX(AJU20:AJU22,MATCH(4,AKM20:AKM22,0),0),"")</f>
        <v/>
      </c>
      <c r="AKO21" s="321" t="str">
        <f t="shared" ref="AKO21" si="6958">IF(AIE18&lt;&gt;"",AIE18,"")</f>
        <v/>
      </c>
      <c r="AKP21" s="321">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21">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21">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21">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21">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21">
        <f t="shared" ref="AKU21" ca="1" si="6964">AKS21-AKT21+1000</f>
        <v>1000</v>
      </c>
      <c r="AKV21" s="321" t="str">
        <f t="shared" ref="AKV21" si="6965">IF(AKO21&lt;&gt;"",AKP21*3+AKQ21*1,"")</f>
        <v/>
      </c>
      <c r="AKW21" s="321" t="str">
        <f t="shared" ref="AKW21" si="6966">IF(AKO21&lt;&gt;"",VLOOKUP(AKO21,AHN4:AHT40,7,FALSE),"")</f>
        <v/>
      </c>
      <c r="AKX21" s="321" t="str">
        <f t="shared" ref="AKX21" si="6967">IF(AKO21&lt;&gt;"",VLOOKUP(AKO21,AHN4:AHT40,5,FALSE),"")</f>
        <v/>
      </c>
      <c r="AKY21" s="321" t="str">
        <f t="shared" ref="AKY21" si="6968">IF(AKO21&lt;&gt;"",VLOOKUP(AKO21,AHN4:AHV40,9,FALSE),"")</f>
        <v/>
      </c>
      <c r="AKZ21" s="321" t="str">
        <f t="shared" ref="AKZ21" si="6969">AKV21</f>
        <v/>
      </c>
      <c r="ALA21" s="321" t="str">
        <f t="shared" ref="ALA21" si="6970">IF(AKO21&lt;&gt;"",RANK(AKZ21,AKZ18:AKZ22),"")</f>
        <v/>
      </c>
      <c r="ALB21" s="321" t="str">
        <f t="shared" ref="ALB21" si="6971">IF(AKO21&lt;&gt;"",SUMPRODUCT((AKZ18:AKZ22=AKZ21)*(AKU18:AKU22&gt;AKU21)),"")</f>
        <v/>
      </c>
      <c r="ALC21" s="321" t="str">
        <f t="shared" ref="ALC21" si="6972">IF(AKO21&lt;&gt;"",SUMPRODUCT((AKZ18:AKZ22=AKZ21)*(AKU18:AKU22=AKU21)*(AKS18:AKS22&gt;AKS21)),"")</f>
        <v/>
      </c>
      <c r="ALD21" s="321" t="str">
        <f t="shared" ref="ALD21" si="6973">IF(AKO21&lt;&gt;"",SUMPRODUCT((AKZ18:AKZ22=AKZ21)*(AKU18:AKU22=AKU21)*(AKS18:AKS22=AKS21)*(AKW18:AKW22&gt;AKW21)),"")</f>
        <v/>
      </c>
      <c r="ALE21" s="321" t="str">
        <f t="shared" ref="ALE21" si="6974">IF(AKO21&lt;&gt;"",SUMPRODUCT((AKZ18:AKZ22=AKZ21)*(AKU18:AKU22=AKU21)*(AKS18:AKS22=AKS21)*(AKW18:AKW22=AKW21)*(AKX18:AKX22&gt;AKX21)),"")</f>
        <v/>
      </c>
      <c r="ALF21" s="321" t="str">
        <f t="shared" ref="ALF21" si="6975">IF(AKO21&lt;&gt;"",SUMPRODUCT((AKZ18:AKZ22=AKZ21)*(AKU18:AKU22=AKU21)*(AKS18:AKS22=AKS21)*(AKW18:AKW22=AKW21)*(AKX18:AKX22=AKX21)*(AKY18:AKY22&gt;AKY21)),"")</f>
        <v/>
      </c>
      <c r="ALG21" s="321" t="str">
        <f t="shared" ref="ALG21" si="6976">IF(AKO21&lt;&gt;"",SUM(ALA21:ALF21)+3,"")</f>
        <v/>
      </c>
      <c r="ALH21" s="321" t="str">
        <f t="shared" ref="ALH21" si="6977">IF(AKO21&lt;&gt;"",IF(ALG21=4,AKO21,AKO22),"")</f>
        <v/>
      </c>
      <c r="ALI21" s="321" t="str">
        <f t="shared" ref="ALI21" ca="1" si="6978">IF(ALH21&lt;&gt;"",ALH21,IF(AKN21&lt;&gt;"",AKN21,IF(AJT21&lt;&gt;"",AJT21,IF(AIZ21&lt;&gt;"",AIZ21,AHZ21))))</f>
        <v>Serbia</v>
      </c>
      <c r="ALJ21" s="321">
        <v>4</v>
      </c>
      <c r="ALK21" s="321">
        <v>19</v>
      </c>
      <c r="ALL21" s="321" t="str">
        <f t="shared" si="82"/>
        <v>Poland</v>
      </c>
      <c r="ALM21" s="324">
        <f ca="1">IF(OFFSET('Player Game Board'!P28,0,ALM1)&lt;&gt;"",OFFSET('Player Game Board'!P28,0,ALM1),0)</f>
        <v>0</v>
      </c>
      <c r="ALN21" s="324">
        <f ca="1">IF(OFFSET('Player Game Board'!Q28,0,ALM1)&lt;&gt;"",OFFSET('Player Game Board'!Q28,0,ALM1),0)</f>
        <v>1</v>
      </c>
      <c r="ALO21" s="321" t="str">
        <f t="shared" si="83"/>
        <v>Austria</v>
      </c>
      <c r="ALP21" s="321" t="str">
        <f ca="1">IF(AND(OFFSET('Player Game Board'!P28,0,ALM1)&lt;&gt;"",OFFSET('Player Game Board'!Q28,0,ALM1)&lt;&gt;""),IF(ALM21&gt;ALN21,"W",IF(ALM21=ALN21,"D","L")),"")</f>
        <v>L</v>
      </c>
      <c r="ALQ21" s="321" t="str">
        <f t="shared" ca="1" si="5720"/>
        <v>W</v>
      </c>
      <c r="ALR21" s="321"/>
      <c r="ALS21" s="321"/>
      <c r="ALT21" s="326" t="s">
        <v>15</v>
      </c>
      <c r="ALU21" s="327" t="s">
        <v>4</v>
      </c>
      <c r="ALV21" s="327" t="s">
        <v>94</v>
      </c>
      <c r="ALW21" s="327" t="s">
        <v>95</v>
      </c>
      <c r="ALX21" s="326" t="s">
        <v>94</v>
      </c>
      <c r="ALY21" s="326" t="s">
        <v>95</v>
      </c>
      <c r="ALZ21" s="326" t="s">
        <v>4</v>
      </c>
      <c r="AMA21" s="326" t="s">
        <v>15</v>
      </c>
      <c r="AMB21" s="327"/>
      <c r="AMC21" s="328">
        <f t="shared" ref="AMC21" ca="1" si="6979">IFERROR(MATCH(AMC12,ALT21:ALW21,0),0)</f>
        <v>3</v>
      </c>
      <c r="AMD21" s="328">
        <f t="shared" ref="AMD21" ca="1" si="6980">IFERROR(MATCH(AMD12,ALT21:ALW21,0),0)</f>
        <v>0</v>
      </c>
      <c r="AME21" s="328">
        <f t="shared" ref="AME21" ca="1" si="6981">IFERROR(MATCH(AME12,ALT21:ALW21,0),0)</f>
        <v>0</v>
      </c>
      <c r="AMF21" s="328">
        <f t="shared" ref="AMF21" ca="1" si="6982">IFERROR(MATCH(AMF12,ALT21:ALW21,0),0)</f>
        <v>2</v>
      </c>
      <c r="AMG21" s="328">
        <f t="shared" ca="1" si="3896"/>
        <v>5</v>
      </c>
      <c r="AMH21" s="327" t="s">
        <v>47</v>
      </c>
      <c r="AMI21" s="327" t="str">
        <f t="shared" ref="AMI21" ca="1" si="6983">INDEX(ALT3:ALT8,MATCH(INDEX(AMA13:AMA27,MATCH(10,AMG13:AMG27,0),0),AMH3:AMH8,0),0)</f>
        <v>Slovenia</v>
      </c>
      <c r="AMJ21" s="327">
        <f t="shared" ca="1" si="5267"/>
        <v>1</v>
      </c>
      <c r="AMK21" s="321">
        <f t="shared" ref="AMK21" ca="1" si="6984">VLOOKUP(AML21,AQG18:AQH22,2,FALSE)</f>
        <v>2</v>
      </c>
      <c r="AML21" s="321" t="str">
        <f t="shared" si="5269"/>
        <v>Denmark</v>
      </c>
      <c r="AMM21" s="321">
        <f t="shared" ref="AMM21" ca="1" si="6985">SUMPRODUCT((AQJ3:AQJ42=AML21)*(AQN3:AQN42="W"))+SUMPRODUCT((AQM3:AQM42=AML21)*(AQO3:AQO42="W"))</f>
        <v>2</v>
      </c>
      <c r="AMN21" s="321">
        <f t="shared" ref="AMN21" ca="1" si="6986">SUMPRODUCT((AQJ3:AQJ42=AML21)*(AQN3:AQN42="D"))+SUMPRODUCT((AQM3:AQM42=AML21)*(AQO3:AQO42="D"))</f>
        <v>1</v>
      </c>
      <c r="AMO21" s="321">
        <f t="shared" ref="AMO21" ca="1" si="6987">SUMPRODUCT((AQJ3:AQJ42=AML21)*(AQN3:AQN42="L"))+SUMPRODUCT((AQM3:AQM42=AML21)*(AQO3:AQO42="L"))</f>
        <v>0</v>
      </c>
      <c r="AMP21" s="321">
        <f t="shared" ref="AMP21" ca="1" si="6988">SUMIF(AQJ3:AQJ60,AML21,AQK3:AQK60)+SUMIF(AQM3:AQM60,AML21,AQL3:AQL60)</f>
        <v>4</v>
      </c>
      <c r="AMQ21" s="321">
        <f t="shared" ref="AMQ21" ca="1" si="6989">SUMIF(AQM3:AQM60,AML21,AQK3:AQK60)+SUMIF(AQJ3:AQJ60,AML21,AQL3:AQL60)</f>
        <v>2</v>
      </c>
      <c r="AMR21" s="321">
        <f t="shared" ca="1" si="5275"/>
        <v>1002</v>
      </c>
      <c r="AMS21" s="321">
        <f t="shared" ca="1" si="5276"/>
        <v>7</v>
      </c>
      <c r="AMT21" s="321">
        <f t="shared" si="930"/>
        <v>45</v>
      </c>
      <c r="AMU21" s="321">
        <f t="shared" ref="AMU21" ca="1" si="6990">IF(COUNTIF(AMS18:AMS22,4)&lt;&gt;4,RANK(AMS21,AMS18:AMS22),AMS61)</f>
        <v>1</v>
      </c>
      <c r="AMV21" s="321"/>
      <c r="AMW21" s="321">
        <f t="shared" ref="AMW21" ca="1" si="6991">SUMPRODUCT((AMU18:AMU21=AMU21)*(AMT18:AMT21&lt;AMT21))+AMU21</f>
        <v>1</v>
      </c>
      <c r="AMX21" s="321" t="str">
        <f t="shared" ref="AMX21" ca="1" si="6992">INDEX(AML18:AML22,MATCH(4,AMW18:AMW22,0),0)</f>
        <v>Slovenia</v>
      </c>
      <c r="AMY21" s="321">
        <f t="shared" ref="AMY21" ca="1" si="6993">INDEX(AMU18:AMU22,MATCH(AMX21,AML18:AML22,0),0)</f>
        <v>3</v>
      </c>
      <c r="AMZ21" s="321" t="str">
        <f t="shared" ca="1" si="6307"/>
        <v/>
      </c>
      <c r="ANA21" s="321" t="str">
        <f t="shared" ca="1" si="6308"/>
        <v/>
      </c>
      <c r="ANB21" s="321"/>
      <c r="ANC21" s="321"/>
      <c r="AND21" s="321"/>
      <c r="ANE21" s="321" t="str">
        <f t="shared" ca="1" si="5285"/>
        <v/>
      </c>
      <c r="ANF21" s="321">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21">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21">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21">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21">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21">
        <f t="shared" ca="1" si="5291"/>
        <v>1000</v>
      </c>
      <c r="ANL21" s="321" t="str">
        <f t="shared" ca="1" si="5292"/>
        <v/>
      </c>
      <c r="ANM21" s="321" t="str">
        <f t="shared" ref="ANM21" ca="1" si="6999">IF(ANE21&lt;&gt;"",VLOOKUP(ANE21,AML4:AMR40,7,FALSE),"")</f>
        <v/>
      </c>
      <c r="ANN21" s="321" t="str">
        <f t="shared" ref="ANN21" ca="1" si="7000">IF(ANE21&lt;&gt;"",VLOOKUP(ANE21,AML4:AMR40,5,FALSE),"")</f>
        <v/>
      </c>
      <c r="ANO21" s="321" t="str">
        <f t="shared" ref="ANO21" ca="1" si="7001">IF(ANE21&lt;&gt;"",VLOOKUP(ANE21,AML4:AMT40,9,FALSE),"")</f>
        <v/>
      </c>
      <c r="ANP21" s="321" t="str">
        <f t="shared" ca="1" si="5296"/>
        <v/>
      </c>
      <c r="ANQ21" s="321" t="str">
        <f t="shared" ref="ANQ21" ca="1" si="7002">IF(ANE21&lt;&gt;"",RANK(ANP21,ANP18:ANP22),"")</f>
        <v/>
      </c>
      <c r="ANR21" s="321" t="str">
        <f t="shared" ref="ANR21" ca="1" si="7003">IF(ANE21&lt;&gt;"",SUMPRODUCT((ANP18:ANP22=ANP21)*(ANK18:ANK22&gt;ANK21)),"")</f>
        <v/>
      </c>
      <c r="ANS21" s="321" t="str">
        <f t="shared" ref="ANS21" ca="1" si="7004">IF(ANE21&lt;&gt;"",SUMPRODUCT((ANP18:ANP22=ANP21)*(ANK18:ANK22=ANK21)*(ANI18:ANI22&gt;ANI21)),"")</f>
        <v/>
      </c>
      <c r="ANT21" s="321" t="str">
        <f t="shared" ref="ANT21" ca="1" si="7005">IF(ANE21&lt;&gt;"",SUMPRODUCT((ANP18:ANP22=ANP21)*(ANK18:ANK22=ANK21)*(ANI18:ANI22=ANI21)*(ANM18:ANM22&gt;ANM21)),"")</f>
        <v/>
      </c>
      <c r="ANU21" s="321" t="str">
        <f t="shared" ref="ANU21" ca="1" si="7006">IF(ANE21&lt;&gt;"",SUMPRODUCT((ANP18:ANP22=ANP21)*(ANK18:ANK22=ANK21)*(ANI18:ANI22=ANI21)*(ANM18:ANM22=ANM21)*(ANN18:ANN22&gt;ANN21)),"")</f>
        <v/>
      </c>
      <c r="ANV21" s="321" t="str">
        <f t="shared" ref="ANV21" ca="1" si="7007">IF(ANE21&lt;&gt;"",SUMPRODUCT((ANP18:ANP22=ANP21)*(ANK18:ANK22=ANK21)*(ANI18:ANI22=ANI21)*(ANM18:ANM22=ANM21)*(ANN18:ANN22=ANN21)*(ANO18:ANO22&gt;ANO21)),"")</f>
        <v/>
      </c>
      <c r="ANW21" s="321" t="str">
        <f ca="1">IF(ANE21&lt;&gt;"",IF(ANW61&lt;&gt;"",IF(AND57=3,ANW61,ANW61+AND57),SUM(ANQ21:ANV21)),"")</f>
        <v/>
      </c>
      <c r="ANX21" s="321" t="str">
        <f t="shared" ref="ANX21" ca="1" si="7008">IF(ANE21&lt;&gt;"",INDEX(ANE18:ANE22,MATCH(4,ANW18:ANW22,0),0),"")</f>
        <v/>
      </c>
      <c r="ANY21" s="321" t="str">
        <f t="shared" ca="1" si="5755"/>
        <v/>
      </c>
      <c r="ANZ21" s="321"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21"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21"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21">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21">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21">
        <f t="shared" ca="1" si="5761"/>
        <v>1000</v>
      </c>
      <c r="AOF21" s="321" t="str">
        <f t="shared" ca="1" si="5762"/>
        <v/>
      </c>
      <c r="AOG21" s="321" t="str">
        <f t="shared" ref="AOG21" ca="1" si="7014">IF(ANY21&lt;&gt;"",VLOOKUP(ANY21,AML4:AMR40,7,FALSE),"")</f>
        <v/>
      </c>
      <c r="AOH21" s="321" t="str">
        <f t="shared" ref="AOH21" ca="1" si="7015">IF(ANY21&lt;&gt;"",VLOOKUP(ANY21,AML4:AMR40,5,FALSE),"")</f>
        <v/>
      </c>
      <c r="AOI21" s="321" t="str">
        <f t="shared" ref="AOI21" ca="1" si="7016">IF(ANY21&lt;&gt;"",VLOOKUP(ANY21,AML4:AMT40,9,FALSE),"")</f>
        <v/>
      </c>
      <c r="AOJ21" s="321" t="str">
        <f t="shared" ca="1" si="5766"/>
        <v/>
      </c>
      <c r="AOK21" s="321" t="str">
        <f t="shared" ref="AOK21" ca="1" si="7017">IF(ANY21&lt;&gt;"",RANK(AOJ21,AOJ18:AOJ22),"")</f>
        <v/>
      </c>
      <c r="AOL21" s="321" t="str">
        <f t="shared" ref="AOL21" ca="1" si="7018">IF(ANY21&lt;&gt;"",SUMPRODUCT((AOJ18:AOJ22=AOJ21)*(AOE18:AOE22&gt;AOE21)),"")</f>
        <v/>
      </c>
      <c r="AOM21" s="321" t="str">
        <f t="shared" ref="AOM21" ca="1" si="7019">IF(ANY21&lt;&gt;"",SUMPRODUCT((AOJ18:AOJ22=AOJ21)*(AOE18:AOE22=AOE21)*(AOC18:AOC22&gt;AOC21)),"")</f>
        <v/>
      </c>
      <c r="AON21" s="321" t="str">
        <f t="shared" ref="AON21" ca="1" si="7020">IF(ANY21&lt;&gt;"",SUMPRODUCT((AOJ18:AOJ22=AOJ21)*(AOE18:AOE22=AOE21)*(AOC18:AOC22=AOC21)*(AOG18:AOG22&gt;AOG21)),"")</f>
        <v/>
      </c>
      <c r="AOO21" s="321" t="str">
        <f t="shared" ref="AOO21" ca="1" si="7021">IF(ANY21&lt;&gt;"",SUMPRODUCT((AOJ18:AOJ22=AOJ21)*(AOE18:AOE22=AOE21)*(AOC18:AOC22=AOC21)*(AOG18:AOG22=AOG21)*(AOH18:AOH22&gt;AOH21)),"")</f>
        <v/>
      </c>
      <c r="AOP21" s="321" t="str">
        <f t="shared" ref="AOP21" ca="1" si="7022">IF(ANY21&lt;&gt;"",SUMPRODUCT((AOJ18:AOJ22=AOJ21)*(AOE18:AOE22=AOE21)*(AOC18:AOC22=AOC21)*(AOG18:AOG22=AOG21)*(AOH18:AOH22=AOH21)*(AOI18:AOI22&gt;AOI21)),"")</f>
        <v/>
      </c>
      <c r="AOQ21" s="321" t="str">
        <f ca="1">IF(ANY21&lt;&gt;"",IF(AOQ61&lt;&gt;"",IF(ANX57=3,AOQ61,AOQ61+ANX57),SUM(AOK21:AOP21)+1),"")</f>
        <v/>
      </c>
      <c r="AOR21" s="321" t="str">
        <f t="shared" ref="AOR21" ca="1" si="7023">IF(ANY21&lt;&gt;"",INDEX(ANY19:ANY22,MATCH(4,AOQ19:AOQ22,0),0),"")</f>
        <v/>
      </c>
      <c r="AOS21" s="321" t="str">
        <f t="shared" ca="1" si="6340"/>
        <v>Slovenia</v>
      </c>
      <c r="AOT21" s="321">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21">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21">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21">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21">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21">
        <f t="shared" ca="1" si="6346"/>
        <v>1000</v>
      </c>
      <c r="AOZ21" s="321">
        <f t="shared" ca="1" si="6347"/>
        <v>1</v>
      </c>
      <c r="APA21" s="321">
        <f t="shared" ref="APA21" ca="1" si="7029">IF(AOS21&lt;&gt;"",VLOOKUP(AOS21,AML4:AMR40,7,FALSE),"")</f>
        <v>997</v>
      </c>
      <c r="APB21" s="321">
        <f t="shared" ref="APB21" ca="1" si="7030">IF(AOS21&lt;&gt;"",VLOOKUP(AOS21,AML4:AMR40,5,FALSE),"")</f>
        <v>1</v>
      </c>
      <c r="APC21" s="321">
        <f t="shared" ref="APC21" ca="1" si="7031">IF(AOS21&lt;&gt;"",VLOOKUP(AOS21,AML4:AMT40,9,FALSE),"")</f>
        <v>39</v>
      </c>
      <c r="APD21" s="321">
        <f t="shared" ca="1" si="6351"/>
        <v>1</v>
      </c>
      <c r="APE21" s="321">
        <f t="shared" ref="APE21" ca="1" si="7032">IF(AOS21&lt;&gt;"",RANK(APD21,APD18:APD22),"")</f>
        <v>1</v>
      </c>
      <c r="APF21" s="321">
        <f t="shared" ref="APF21" ca="1" si="7033">IF(AOS21&lt;&gt;"",SUMPRODUCT((APD18:APD22=APD21)*(AOY18:AOY22&gt;AOY21)),"")</f>
        <v>0</v>
      </c>
      <c r="APG21" s="321">
        <f t="shared" ref="APG21" ca="1" si="7034">IF(AOS21&lt;&gt;"",SUMPRODUCT((APD18:APD22=APD21)*(AOY18:AOY22=AOY21)*(AOW18:AOW22&gt;AOW21)),"")</f>
        <v>0</v>
      </c>
      <c r="APH21" s="321">
        <f t="shared" ref="APH21" ca="1" si="7035">IF(AOS21&lt;&gt;"",SUMPRODUCT((APD18:APD22=APD21)*(AOY18:AOY22=AOY21)*(AOW18:AOW22=AOW21)*(APA18:APA22&gt;APA21)),"")</f>
        <v>1</v>
      </c>
      <c r="API21" s="321">
        <f t="shared" ref="API21" ca="1" si="7036">IF(AOS21&lt;&gt;"",SUMPRODUCT((APD18:APD22=APD21)*(AOY18:AOY22=AOY21)*(AOW18:AOW22=AOW21)*(APA18:APA22=APA21)*(APB18:APB22&gt;APB21)),"")</f>
        <v>0</v>
      </c>
      <c r="APJ21" s="321">
        <f t="shared" ref="APJ21" ca="1" si="7037">IF(AOS21&lt;&gt;"",SUMPRODUCT((APD18:APD22=APD21)*(AOY18:AOY22=AOY21)*(AOW18:AOW22=AOW21)*(APA18:APA22=APA21)*(APB18:APB22=APB21)*(APC18:APC22&gt;APC21)),"")</f>
        <v>0</v>
      </c>
      <c r="APK21" s="321">
        <f t="shared" ca="1" si="6358"/>
        <v>4</v>
      </c>
      <c r="APL21" s="321" t="str">
        <f t="shared" ref="APL21" ca="1" si="7038">IF(AOS21&lt;&gt;"",INDEX(AOS20:AOS22,MATCH(4,APK20:APK22,0),0),"")</f>
        <v>Slovenia</v>
      </c>
      <c r="APM21" s="321" t="str">
        <f t="shared" ref="APM21" si="7039">IF(ANC18&lt;&gt;"",ANC18,"")</f>
        <v/>
      </c>
      <c r="APN21" s="321">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21">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21">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21">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21">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21">
        <f t="shared" ref="APS21" ca="1" si="7045">APQ21-APR21+1000</f>
        <v>1000</v>
      </c>
      <c r="APT21" s="321" t="str">
        <f t="shared" ref="APT21" si="7046">IF(APM21&lt;&gt;"",APN21*3+APO21*1,"")</f>
        <v/>
      </c>
      <c r="APU21" s="321" t="str">
        <f t="shared" ref="APU21" si="7047">IF(APM21&lt;&gt;"",VLOOKUP(APM21,AML4:AMR40,7,FALSE),"")</f>
        <v/>
      </c>
      <c r="APV21" s="321" t="str">
        <f t="shared" ref="APV21" si="7048">IF(APM21&lt;&gt;"",VLOOKUP(APM21,AML4:AMR40,5,FALSE),"")</f>
        <v/>
      </c>
      <c r="APW21" s="321" t="str">
        <f t="shared" ref="APW21" si="7049">IF(APM21&lt;&gt;"",VLOOKUP(APM21,AML4:AMT40,9,FALSE),"")</f>
        <v/>
      </c>
      <c r="APX21" s="321" t="str">
        <f t="shared" ref="APX21" si="7050">APT21</f>
        <v/>
      </c>
      <c r="APY21" s="321" t="str">
        <f t="shared" ref="APY21" si="7051">IF(APM21&lt;&gt;"",RANK(APX21,APX18:APX22),"")</f>
        <v/>
      </c>
      <c r="APZ21" s="321" t="str">
        <f t="shared" ref="APZ21" si="7052">IF(APM21&lt;&gt;"",SUMPRODUCT((APX18:APX22=APX21)*(APS18:APS22&gt;APS21)),"")</f>
        <v/>
      </c>
      <c r="AQA21" s="321" t="str">
        <f t="shared" ref="AQA21" si="7053">IF(APM21&lt;&gt;"",SUMPRODUCT((APX18:APX22=APX21)*(APS18:APS22=APS21)*(APQ18:APQ22&gt;APQ21)),"")</f>
        <v/>
      </c>
      <c r="AQB21" s="321" t="str">
        <f t="shared" ref="AQB21" si="7054">IF(APM21&lt;&gt;"",SUMPRODUCT((APX18:APX22=APX21)*(APS18:APS22=APS21)*(APQ18:APQ22=APQ21)*(APU18:APU22&gt;APU21)),"")</f>
        <v/>
      </c>
      <c r="AQC21" s="321" t="str">
        <f t="shared" ref="AQC21" si="7055">IF(APM21&lt;&gt;"",SUMPRODUCT((APX18:APX22=APX21)*(APS18:APS22=APS21)*(APQ18:APQ22=APQ21)*(APU18:APU22=APU21)*(APV18:APV22&gt;APV21)),"")</f>
        <v/>
      </c>
      <c r="AQD21" s="321" t="str">
        <f t="shared" ref="AQD21" si="7056">IF(APM21&lt;&gt;"",SUMPRODUCT((APX18:APX22=APX21)*(APS18:APS22=APS21)*(APQ18:APQ22=APQ21)*(APU18:APU22=APU21)*(APV18:APV22=APV21)*(APW18:APW22&gt;APW21)),"")</f>
        <v/>
      </c>
      <c r="AQE21" s="321" t="str">
        <f t="shared" ref="AQE21" si="7057">IF(APM21&lt;&gt;"",SUM(APY21:AQD21)+3,"")</f>
        <v/>
      </c>
      <c r="AQF21" s="321" t="str">
        <f t="shared" ref="AQF21" si="7058">IF(APM21&lt;&gt;"",IF(AQE21=4,APM21,APM22),"")</f>
        <v/>
      </c>
      <c r="AQG21" s="321" t="str">
        <f t="shared" ref="AQG21" ca="1" si="7059">IF(AQF21&lt;&gt;"",AQF21,IF(APL21&lt;&gt;"",APL21,IF(AOR21&lt;&gt;"",AOR21,IF(ANX21&lt;&gt;"",ANX21,AMX21))))</f>
        <v>Slovenia</v>
      </c>
      <c r="AQH21" s="321">
        <v>4</v>
      </c>
      <c r="AQI21" s="321">
        <v>19</v>
      </c>
      <c r="AQJ21" s="321" t="str">
        <f t="shared" si="98"/>
        <v>Poland</v>
      </c>
      <c r="AQK21" s="324">
        <f ca="1">IF(OFFSET('Player Game Board'!P28,0,AQK1)&lt;&gt;"",OFFSET('Player Game Board'!P28,0,AQK1),0)</f>
        <v>1</v>
      </c>
      <c r="AQL21" s="324">
        <f ca="1">IF(OFFSET('Player Game Board'!Q28,0,AQK1)&lt;&gt;"",OFFSET('Player Game Board'!Q28,0,AQK1),0)</f>
        <v>1</v>
      </c>
      <c r="AQM21" s="321" t="str">
        <f t="shared" si="99"/>
        <v>Austria</v>
      </c>
      <c r="AQN21" s="321" t="str">
        <f ca="1">IF(AND(OFFSET('Player Game Board'!P28,0,AQK1)&lt;&gt;"",OFFSET('Player Game Board'!Q28,0,AQK1)&lt;&gt;""),IF(AQK21&gt;AQL21,"W",IF(AQK21=AQL21,"D","L")),"")</f>
        <v>D</v>
      </c>
      <c r="AQO21" s="321" t="str">
        <f t="shared" ca="1" si="5775"/>
        <v>D</v>
      </c>
      <c r="AQP21" s="321"/>
      <c r="AQQ21" s="321"/>
      <c r="AQR21" s="326" t="s">
        <v>15</v>
      </c>
      <c r="AQS21" s="327" t="s">
        <v>4</v>
      </c>
      <c r="AQT21" s="327" t="s">
        <v>94</v>
      </c>
      <c r="AQU21" s="327" t="s">
        <v>95</v>
      </c>
      <c r="AQV21" s="326" t="s">
        <v>94</v>
      </c>
      <c r="AQW21" s="326" t="s">
        <v>95</v>
      </c>
      <c r="AQX21" s="326" t="s">
        <v>4</v>
      </c>
      <c r="AQY21" s="326" t="s">
        <v>15</v>
      </c>
      <c r="AQZ21" s="327"/>
      <c r="ARA21" s="328">
        <f t="shared" ref="ARA21" ca="1" si="7060">IFERROR(MATCH(ARA12,AQR21:AQU21,0),0)</f>
        <v>0</v>
      </c>
      <c r="ARB21" s="328">
        <f t="shared" ref="ARB21" ca="1" si="7061">IFERROR(MATCH(ARB12,AQR21:AQU21,0),0)</f>
        <v>1</v>
      </c>
      <c r="ARC21" s="328">
        <f t="shared" ref="ARC21" ca="1" si="7062">IFERROR(MATCH(ARC12,AQR21:AQU21,0),0)</f>
        <v>4</v>
      </c>
      <c r="ARD21" s="328">
        <f t="shared" ref="ARD21" ca="1" si="7063">IFERROR(MATCH(ARD12,AQR21:AQU21,0),0)</f>
        <v>3</v>
      </c>
      <c r="ARE21" s="328">
        <f t="shared" ca="1" si="3966"/>
        <v>8</v>
      </c>
      <c r="ARF21" s="327" t="s">
        <v>47</v>
      </c>
      <c r="ARG21" s="327" t="str">
        <f t="shared" ref="ARG21" ca="1" si="7064">INDEX(AQR3:AQR8,MATCH(INDEX(AQY13:AQY27,MATCH(10,ARE13:ARE27,0),0),ARF3:ARF8,0),0)</f>
        <v>Switzerland</v>
      </c>
      <c r="ARH21" s="327">
        <f t="shared" ca="1" si="5310"/>
        <v>1</v>
      </c>
      <c r="ARI21" s="321">
        <f t="shared" ref="ARI21" ca="1" si="7065">VLOOKUP(ARJ21,AVE18:AVF22,2,FALSE)</f>
        <v>4</v>
      </c>
      <c r="ARJ21" s="321" t="str">
        <f t="shared" si="5312"/>
        <v>Denmark</v>
      </c>
      <c r="ARK21" s="321">
        <f t="shared" ref="ARK21" ca="1" si="7066">SUMPRODUCT((AVH3:AVH42=ARJ21)*(AVL3:AVL42="W"))+SUMPRODUCT((AVK3:AVK42=ARJ21)*(AVM3:AVM42="W"))</f>
        <v>1</v>
      </c>
      <c r="ARL21" s="321">
        <f t="shared" ref="ARL21" ca="1" si="7067">SUMPRODUCT((AVH3:AVH42=ARJ21)*(AVL3:AVL42="D"))+SUMPRODUCT((AVK3:AVK42=ARJ21)*(AVM3:AVM42="D"))</f>
        <v>0</v>
      </c>
      <c r="ARM21" s="321">
        <f t="shared" ref="ARM21" ca="1" si="7068">SUMPRODUCT((AVH3:AVH42=ARJ21)*(AVL3:AVL42="L"))+SUMPRODUCT((AVK3:AVK42=ARJ21)*(AVM3:AVM42="L"))</f>
        <v>2</v>
      </c>
      <c r="ARN21" s="321">
        <f t="shared" ref="ARN21" ca="1" si="7069">SUMIF(AVH3:AVH60,ARJ21,AVI3:AVI60)+SUMIF(AVK3:AVK60,ARJ21,AVJ3:AVJ60)</f>
        <v>4</v>
      </c>
      <c r="ARO21" s="321">
        <f t="shared" ref="ARO21" ca="1" si="7070">SUMIF(AVK3:AVK60,ARJ21,AVI3:AVI60)+SUMIF(AVH3:AVH60,ARJ21,AVJ3:AVJ60)</f>
        <v>5</v>
      </c>
      <c r="ARP21" s="321">
        <f t="shared" ca="1" si="5318"/>
        <v>999</v>
      </c>
      <c r="ARQ21" s="321">
        <f t="shared" ca="1" si="5319"/>
        <v>3</v>
      </c>
      <c r="ARR21" s="321">
        <f t="shared" si="990"/>
        <v>45</v>
      </c>
      <c r="ARS21" s="321">
        <f t="shared" ref="ARS21" ca="1" si="7071">IF(COUNTIF(ARQ18:ARQ22,4)&lt;&gt;4,RANK(ARQ21,ARQ18:ARQ22),ARQ61)</f>
        <v>3</v>
      </c>
      <c r="ART21" s="321"/>
      <c r="ARU21" s="321">
        <f t="shared" ref="ARU21" ca="1" si="7072">SUMPRODUCT((ARS18:ARS21=ARS21)*(ARR18:ARR21&lt;ARR21))+ARS21</f>
        <v>3</v>
      </c>
      <c r="ARV21" s="321" t="str">
        <f t="shared" ref="ARV21" ca="1" si="7073">INDEX(ARJ18:ARJ22,MATCH(4,ARU18:ARU22,0),0)</f>
        <v>England</v>
      </c>
      <c r="ARW21" s="321">
        <f t="shared" ref="ARW21" ca="1" si="7074">INDEX(ARS18:ARS22,MATCH(ARV21,ARJ18:ARJ22,0),0)</f>
        <v>3</v>
      </c>
      <c r="ARX21" s="321" t="str">
        <f t="shared" ca="1" si="6376"/>
        <v/>
      </c>
      <c r="ARY21" s="321" t="str">
        <f t="shared" ca="1" si="6377"/>
        <v/>
      </c>
      <c r="ARZ21" s="321"/>
      <c r="ASA21" s="321"/>
      <c r="ASB21" s="321"/>
      <c r="ASC21" s="321" t="str">
        <f t="shared" ca="1" si="5328"/>
        <v/>
      </c>
      <c r="ASD21" s="321">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21">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21">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21">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21">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21">
        <f t="shared" ca="1" si="5334"/>
        <v>1000</v>
      </c>
      <c r="ASJ21" s="321" t="str">
        <f t="shared" ca="1" si="5335"/>
        <v/>
      </c>
      <c r="ASK21" s="321" t="str">
        <f t="shared" ref="ASK21" ca="1" si="7080">IF(ASC21&lt;&gt;"",VLOOKUP(ASC21,ARJ4:ARP40,7,FALSE),"")</f>
        <v/>
      </c>
      <c r="ASL21" s="321" t="str">
        <f t="shared" ref="ASL21" ca="1" si="7081">IF(ASC21&lt;&gt;"",VLOOKUP(ASC21,ARJ4:ARP40,5,FALSE),"")</f>
        <v/>
      </c>
      <c r="ASM21" s="321" t="str">
        <f t="shared" ref="ASM21" ca="1" si="7082">IF(ASC21&lt;&gt;"",VLOOKUP(ASC21,ARJ4:ARR40,9,FALSE),"")</f>
        <v/>
      </c>
      <c r="ASN21" s="321" t="str">
        <f t="shared" ca="1" si="5339"/>
        <v/>
      </c>
      <c r="ASO21" s="321" t="str">
        <f t="shared" ref="ASO21" ca="1" si="7083">IF(ASC21&lt;&gt;"",RANK(ASN21,ASN18:ASN22),"")</f>
        <v/>
      </c>
      <c r="ASP21" s="321" t="str">
        <f t="shared" ref="ASP21" ca="1" si="7084">IF(ASC21&lt;&gt;"",SUMPRODUCT((ASN18:ASN22=ASN21)*(ASI18:ASI22&gt;ASI21)),"")</f>
        <v/>
      </c>
      <c r="ASQ21" s="321" t="str">
        <f t="shared" ref="ASQ21" ca="1" si="7085">IF(ASC21&lt;&gt;"",SUMPRODUCT((ASN18:ASN22=ASN21)*(ASI18:ASI22=ASI21)*(ASG18:ASG22&gt;ASG21)),"")</f>
        <v/>
      </c>
      <c r="ASR21" s="321" t="str">
        <f t="shared" ref="ASR21" ca="1" si="7086">IF(ASC21&lt;&gt;"",SUMPRODUCT((ASN18:ASN22=ASN21)*(ASI18:ASI22=ASI21)*(ASG18:ASG22=ASG21)*(ASK18:ASK22&gt;ASK21)),"")</f>
        <v/>
      </c>
      <c r="ASS21" s="321" t="str">
        <f t="shared" ref="ASS21" ca="1" si="7087">IF(ASC21&lt;&gt;"",SUMPRODUCT((ASN18:ASN22=ASN21)*(ASI18:ASI22=ASI21)*(ASG18:ASG22=ASG21)*(ASK18:ASK22=ASK21)*(ASL18:ASL22&gt;ASL21)),"")</f>
        <v/>
      </c>
      <c r="AST21" s="321" t="str">
        <f t="shared" ref="AST21" ca="1" si="7088">IF(ASC21&lt;&gt;"",SUMPRODUCT((ASN18:ASN22=ASN21)*(ASI18:ASI22=ASI21)*(ASG18:ASG22=ASG21)*(ASK18:ASK22=ASK21)*(ASL18:ASL22=ASL21)*(ASM18:ASM22&gt;ASM21)),"")</f>
        <v/>
      </c>
      <c r="ASU21" s="321" t="str">
        <f ca="1">IF(ASC21&lt;&gt;"",IF(ASU61&lt;&gt;"",IF(ASB57=3,ASU61,ASU61+ASB57),SUM(ASO21:AST21)),"")</f>
        <v/>
      </c>
      <c r="ASV21" s="321" t="str">
        <f t="shared" ref="ASV21" ca="1" si="7089">IF(ASC21&lt;&gt;"",INDEX(ASC18:ASC22,MATCH(4,ASU18:ASU22,0),0),"")</f>
        <v/>
      </c>
      <c r="ASW21" s="321" t="str">
        <f t="shared" ca="1" si="5810"/>
        <v/>
      </c>
      <c r="ASX21" s="321"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21"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21"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21">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21">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21">
        <f t="shared" ca="1" si="5816"/>
        <v>1000</v>
      </c>
      <c r="ATD21" s="321" t="str">
        <f t="shared" ca="1" si="5817"/>
        <v/>
      </c>
      <c r="ATE21" s="321" t="str">
        <f t="shared" ref="ATE21" ca="1" si="7095">IF(ASW21&lt;&gt;"",VLOOKUP(ASW21,ARJ4:ARP40,7,FALSE),"")</f>
        <v/>
      </c>
      <c r="ATF21" s="321" t="str">
        <f t="shared" ref="ATF21" ca="1" si="7096">IF(ASW21&lt;&gt;"",VLOOKUP(ASW21,ARJ4:ARP40,5,FALSE),"")</f>
        <v/>
      </c>
      <c r="ATG21" s="321" t="str">
        <f t="shared" ref="ATG21" ca="1" si="7097">IF(ASW21&lt;&gt;"",VLOOKUP(ASW21,ARJ4:ARR40,9,FALSE),"")</f>
        <v/>
      </c>
      <c r="ATH21" s="321" t="str">
        <f t="shared" ca="1" si="5821"/>
        <v/>
      </c>
      <c r="ATI21" s="321" t="str">
        <f t="shared" ref="ATI21" ca="1" si="7098">IF(ASW21&lt;&gt;"",RANK(ATH21,ATH18:ATH22),"")</f>
        <v/>
      </c>
      <c r="ATJ21" s="321" t="str">
        <f t="shared" ref="ATJ21" ca="1" si="7099">IF(ASW21&lt;&gt;"",SUMPRODUCT((ATH18:ATH22=ATH21)*(ATC18:ATC22&gt;ATC21)),"")</f>
        <v/>
      </c>
      <c r="ATK21" s="321" t="str">
        <f t="shared" ref="ATK21" ca="1" si="7100">IF(ASW21&lt;&gt;"",SUMPRODUCT((ATH18:ATH22=ATH21)*(ATC18:ATC22=ATC21)*(ATA18:ATA22&gt;ATA21)),"")</f>
        <v/>
      </c>
      <c r="ATL21" s="321" t="str">
        <f t="shared" ref="ATL21" ca="1" si="7101">IF(ASW21&lt;&gt;"",SUMPRODUCT((ATH18:ATH22=ATH21)*(ATC18:ATC22=ATC21)*(ATA18:ATA22=ATA21)*(ATE18:ATE22&gt;ATE21)),"")</f>
        <v/>
      </c>
      <c r="ATM21" s="321" t="str">
        <f t="shared" ref="ATM21" ca="1" si="7102">IF(ASW21&lt;&gt;"",SUMPRODUCT((ATH18:ATH22=ATH21)*(ATC18:ATC22=ATC21)*(ATA18:ATA22=ATA21)*(ATE18:ATE22=ATE21)*(ATF18:ATF22&gt;ATF21)),"")</f>
        <v/>
      </c>
      <c r="ATN21" s="321" t="str">
        <f t="shared" ref="ATN21" ca="1" si="7103">IF(ASW21&lt;&gt;"",SUMPRODUCT((ATH18:ATH22=ATH21)*(ATC18:ATC22=ATC21)*(ATA18:ATA22=ATA21)*(ATE18:ATE22=ATE21)*(ATF18:ATF22=ATF21)*(ATG18:ATG22&gt;ATG21)),"")</f>
        <v/>
      </c>
      <c r="ATO21" s="321" t="str">
        <f ca="1">IF(ASW21&lt;&gt;"",IF(ATO61&lt;&gt;"",IF(ASV57=3,ATO61,ATO61+ASV57),SUM(ATI21:ATN21)+1),"")</f>
        <v/>
      </c>
      <c r="ATP21" s="321" t="str">
        <f t="shared" ref="ATP21" ca="1" si="7104">IF(ASW21&lt;&gt;"",INDEX(ASW19:ASW22,MATCH(4,ATO19:ATO22,0),0),"")</f>
        <v/>
      </c>
      <c r="ATQ21" s="321" t="str">
        <f t="shared" ca="1" si="6409"/>
        <v>England</v>
      </c>
      <c r="ATR21" s="321">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21">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21">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21">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21">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21">
        <f t="shared" ca="1" si="6415"/>
        <v>1001</v>
      </c>
      <c r="ATX21" s="321">
        <f t="shared" ca="1" si="6416"/>
        <v>3</v>
      </c>
      <c r="ATY21" s="321">
        <f t="shared" ref="ATY21" ca="1" si="7110">IF(ATQ21&lt;&gt;"",VLOOKUP(ATQ21,ARJ4:ARP40,7,FALSE),"")</f>
        <v>997</v>
      </c>
      <c r="ATZ21" s="321">
        <f t="shared" ref="ATZ21" ca="1" si="7111">IF(ATQ21&lt;&gt;"",VLOOKUP(ATQ21,ARJ4:ARP40,5,FALSE),"")</f>
        <v>3</v>
      </c>
      <c r="AUA21" s="321">
        <f t="shared" ref="AUA21" ca="1" si="7112">IF(ATQ21&lt;&gt;"",VLOOKUP(ATQ21,ARJ4:ARR40,9,FALSE),"")</f>
        <v>49</v>
      </c>
      <c r="AUB21" s="321">
        <f t="shared" ca="1" si="6420"/>
        <v>3</v>
      </c>
      <c r="AUC21" s="321">
        <f t="shared" ref="AUC21" ca="1" si="7113">IF(ATQ21&lt;&gt;"",RANK(AUB21,AUB18:AUB22),"")</f>
        <v>1</v>
      </c>
      <c r="AUD21" s="321">
        <f t="shared" ref="AUD21" ca="1" si="7114">IF(ATQ21&lt;&gt;"",SUMPRODUCT((AUB18:AUB22=AUB21)*(ATW18:ATW22&gt;ATW21)),"")</f>
        <v>0</v>
      </c>
      <c r="AUE21" s="321">
        <f t="shared" ref="AUE21" ca="1" si="7115">IF(ATQ21&lt;&gt;"",SUMPRODUCT((AUB18:AUB22=AUB21)*(ATW18:ATW22=ATW21)*(ATU18:ATU22&gt;ATU21)),"")</f>
        <v>0</v>
      </c>
      <c r="AUF21" s="321">
        <f t="shared" ref="AUF21" ca="1" si="7116">IF(ATQ21&lt;&gt;"",SUMPRODUCT((AUB18:AUB22=AUB21)*(ATW18:ATW22=ATW21)*(ATU18:ATU22=ATU21)*(ATY18:ATY22&gt;ATY21)),"")</f>
        <v>0</v>
      </c>
      <c r="AUG21" s="321">
        <f t="shared" ref="AUG21" ca="1" si="7117">IF(ATQ21&lt;&gt;"",SUMPRODUCT((AUB18:AUB22=AUB21)*(ATW18:ATW22=ATW21)*(ATU18:ATU22=ATU21)*(ATY18:ATY22=ATY21)*(ATZ18:ATZ22&gt;ATZ21)),"")</f>
        <v>0</v>
      </c>
      <c r="AUH21" s="321">
        <f t="shared" ref="AUH21" ca="1" si="7118">IF(ATQ21&lt;&gt;"",SUMPRODUCT((AUB18:AUB22=AUB21)*(ATW18:ATW22=ATW21)*(ATU18:ATU22=ATU21)*(ATY18:ATY22=ATY21)*(ATZ18:ATZ22=ATZ21)*(AUA18:AUA22&gt;AUA21)),"")</f>
        <v>0</v>
      </c>
      <c r="AUI21" s="321">
        <f t="shared" ca="1" si="6427"/>
        <v>3</v>
      </c>
      <c r="AUJ21" s="321" t="str">
        <f t="shared" ref="AUJ21" ca="1" si="7119">IF(ATQ21&lt;&gt;"",INDEX(ATQ20:ATQ22,MATCH(4,AUI20:AUI22,0),0),"")</f>
        <v>Denmark</v>
      </c>
      <c r="AUK21" s="321" t="str">
        <f t="shared" ref="AUK21" si="7120">IF(ASA18&lt;&gt;"",ASA18,"")</f>
        <v/>
      </c>
      <c r="AUL21" s="321">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21">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21">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21">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21">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21">
        <f t="shared" ref="AUQ21" ca="1" si="7126">AUO21-AUP21+1000</f>
        <v>1000</v>
      </c>
      <c r="AUR21" s="321" t="str">
        <f t="shared" ref="AUR21" si="7127">IF(AUK21&lt;&gt;"",AUL21*3+AUM21*1,"")</f>
        <v/>
      </c>
      <c r="AUS21" s="321" t="str">
        <f t="shared" ref="AUS21" si="7128">IF(AUK21&lt;&gt;"",VLOOKUP(AUK21,ARJ4:ARP40,7,FALSE),"")</f>
        <v/>
      </c>
      <c r="AUT21" s="321" t="str">
        <f t="shared" ref="AUT21" si="7129">IF(AUK21&lt;&gt;"",VLOOKUP(AUK21,ARJ4:ARP40,5,FALSE),"")</f>
        <v/>
      </c>
      <c r="AUU21" s="321" t="str">
        <f t="shared" ref="AUU21" si="7130">IF(AUK21&lt;&gt;"",VLOOKUP(AUK21,ARJ4:ARR40,9,FALSE),"")</f>
        <v/>
      </c>
      <c r="AUV21" s="321" t="str">
        <f t="shared" ref="AUV21" si="7131">AUR21</f>
        <v/>
      </c>
      <c r="AUW21" s="321" t="str">
        <f t="shared" ref="AUW21" si="7132">IF(AUK21&lt;&gt;"",RANK(AUV21,AUV18:AUV22),"")</f>
        <v/>
      </c>
      <c r="AUX21" s="321" t="str">
        <f t="shared" ref="AUX21" si="7133">IF(AUK21&lt;&gt;"",SUMPRODUCT((AUV18:AUV22=AUV21)*(AUQ18:AUQ22&gt;AUQ21)),"")</f>
        <v/>
      </c>
      <c r="AUY21" s="321" t="str">
        <f t="shared" ref="AUY21" si="7134">IF(AUK21&lt;&gt;"",SUMPRODUCT((AUV18:AUV22=AUV21)*(AUQ18:AUQ22=AUQ21)*(AUO18:AUO22&gt;AUO21)),"")</f>
        <v/>
      </c>
      <c r="AUZ21" s="321" t="str">
        <f t="shared" ref="AUZ21" si="7135">IF(AUK21&lt;&gt;"",SUMPRODUCT((AUV18:AUV22=AUV21)*(AUQ18:AUQ22=AUQ21)*(AUO18:AUO22=AUO21)*(AUS18:AUS22&gt;AUS21)),"")</f>
        <v/>
      </c>
      <c r="AVA21" s="321" t="str">
        <f t="shared" ref="AVA21" si="7136">IF(AUK21&lt;&gt;"",SUMPRODUCT((AUV18:AUV22=AUV21)*(AUQ18:AUQ22=AUQ21)*(AUO18:AUO22=AUO21)*(AUS18:AUS22=AUS21)*(AUT18:AUT22&gt;AUT21)),"")</f>
        <v/>
      </c>
      <c r="AVB21" s="321" t="str">
        <f t="shared" ref="AVB21" si="7137">IF(AUK21&lt;&gt;"",SUMPRODUCT((AUV18:AUV22=AUV21)*(AUQ18:AUQ22=AUQ21)*(AUO18:AUO22=AUO21)*(AUS18:AUS22=AUS21)*(AUT18:AUT22=AUT21)*(AUU18:AUU22&gt;AUU21)),"")</f>
        <v/>
      </c>
      <c r="AVC21" s="321" t="str">
        <f t="shared" ref="AVC21" si="7138">IF(AUK21&lt;&gt;"",SUM(AUW21:AVB21)+3,"")</f>
        <v/>
      </c>
      <c r="AVD21" s="321" t="str">
        <f t="shared" ref="AVD21" si="7139">IF(AUK21&lt;&gt;"",IF(AVC21=4,AUK21,AUK22),"")</f>
        <v/>
      </c>
      <c r="AVE21" s="321" t="str">
        <f t="shared" ref="AVE21" ca="1" si="7140">IF(AVD21&lt;&gt;"",AVD21,IF(AUJ21&lt;&gt;"",AUJ21,IF(ATP21&lt;&gt;"",ATP21,IF(ASV21&lt;&gt;"",ASV21,ARV21))))</f>
        <v>Denmark</v>
      </c>
      <c r="AVF21" s="321">
        <v>4</v>
      </c>
      <c r="AVG21" s="321">
        <v>19</v>
      </c>
      <c r="AVH21" s="321" t="str">
        <f t="shared" si="114"/>
        <v>Poland</v>
      </c>
      <c r="AVI21" s="324">
        <f ca="1">IF(OFFSET('Player Game Board'!P28,0,AVI1)&lt;&gt;"",OFFSET('Player Game Board'!P28,0,AVI1),0)</f>
        <v>2</v>
      </c>
      <c r="AVJ21" s="324">
        <f ca="1">IF(OFFSET('Player Game Board'!Q28,0,AVI1)&lt;&gt;"",OFFSET('Player Game Board'!Q28,0,AVI1),0)</f>
        <v>1</v>
      </c>
      <c r="AVK21" s="321" t="str">
        <f t="shared" si="115"/>
        <v>Austria</v>
      </c>
      <c r="AVL21" s="321" t="str">
        <f ca="1">IF(AND(OFFSET('Player Game Board'!P28,0,AVI1)&lt;&gt;"",OFFSET('Player Game Board'!Q28,0,AVI1)&lt;&gt;""),IF(AVI21&gt;AVJ21,"W",IF(AVI21=AVJ21,"D","L")),"")</f>
        <v>W</v>
      </c>
      <c r="AVM21" s="321" t="str">
        <f t="shared" ca="1" si="5830"/>
        <v>L</v>
      </c>
      <c r="AVN21" s="321"/>
      <c r="AVO21" s="321"/>
      <c r="AVP21" s="326" t="s">
        <v>15</v>
      </c>
      <c r="AVQ21" s="327" t="s">
        <v>4</v>
      </c>
      <c r="AVR21" s="327" t="s">
        <v>94</v>
      </c>
      <c r="AVS21" s="327" t="s">
        <v>95</v>
      </c>
      <c r="AVT21" s="326" t="s">
        <v>94</v>
      </c>
      <c r="AVU21" s="326" t="s">
        <v>95</v>
      </c>
      <c r="AVV21" s="326" t="s">
        <v>4</v>
      </c>
      <c r="AVW21" s="326" t="s">
        <v>15</v>
      </c>
      <c r="AVX21" s="327"/>
      <c r="AVY21" s="328">
        <f t="shared" ref="AVY21" ca="1" si="7141">IFERROR(MATCH(AVY12,AVP21:AVS21,0),0)</f>
        <v>0</v>
      </c>
      <c r="AVZ21" s="328">
        <f t="shared" ref="AVZ21" ca="1" si="7142">IFERROR(MATCH(AVZ12,AVP21:AVS21,0),0)</f>
        <v>3</v>
      </c>
      <c r="AWA21" s="328">
        <f t="shared" ref="AWA21" ca="1" si="7143">IFERROR(MATCH(AWA12,AVP21:AVS21,0),0)</f>
        <v>1</v>
      </c>
      <c r="AWB21" s="328">
        <f t="shared" ref="AWB21" ca="1" si="7144">IFERROR(MATCH(AWB12,AVP21:AVS21,0),0)</f>
        <v>2</v>
      </c>
      <c r="AWC21" s="328">
        <f t="shared" ca="1" si="4036"/>
        <v>6</v>
      </c>
      <c r="AWD21" s="327" t="s">
        <v>47</v>
      </c>
      <c r="AWE21" s="327" t="str">
        <f t="shared" ref="AWE21" ca="1" si="7145">INDEX(AVP3:AVP8,MATCH(INDEX(AVW13:AVW27,MATCH(10,AWC13:AWC27,0),0),AWD3:AWD8,0),0)</f>
        <v>England</v>
      </c>
      <c r="AWF21" s="327">
        <f t="shared" ca="1" si="5353"/>
        <v>1</v>
      </c>
      <c r="AWG21" s="321">
        <f t="shared" ref="AWG21" ca="1" si="7146">VLOOKUP(AWH21,BAC18:BAD22,2,FALSE)</f>
        <v>2</v>
      </c>
      <c r="AWH21" s="321" t="str">
        <f t="shared" si="5355"/>
        <v>Denmark</v>
      </c>
      <c r="AWI21" s="321">
        <f t="shared" ref="AWI21" ca="1" si="7147">SUMPRODUCT((BAF3:BAF42=AWH21)*(BAJ3:BAJ42="W"))+SUMPRODUCT((BAI3:BAI42=AWH21)*(BAK3:BAK42="W"))</f>
        <v>2</v>
      </c>
      <c r="AWJ21" s="321">
        <f t="shared" ref="AWJ21" ca="1" si="7148">SUMPRODUCT((BAF3:BAF42=AWH21)*(BAJ3:BAJ42="D"))+SUMPRODUCT((BAI3:BAI42=AWH21)*(BAK3:BAK42="D"))</f>
        <v>0</v>
      </c>
      <c r="AWK21" s="321">
        <f t="shared" ref="AWK21" ca="1" si="7149">SUMPRODUCT((BAF3:BAF42=AWH21)*(BAJ3:BAJ42="L"))+SUMPRODUCT((BAI3:BAI42=AWH21)*(BAK3:BAK42="L"))</f>
        <v>1</v>
      </c>
      <c r="AWL21" s="321">
        <f t="shared" ref="AWL21" ca="1" si="7150">SUMIF(BAF3:BAF60,AWH21,BAG3:BAG60)+SUMIF(BAI3:BAI60,AWH21,BAH3:BAH60)</f>
        <v>8</v>
      </c>
      <c r="AWM21" s="321">
        <f t="shared" ref="AWM21" ca="1" si="7151">SUMIF(BAI3:BAI60,AWH21,BAG3:BAG60)+SUMIF(BAF3:BAF60,AWH21,BAH3:BAH60)</f>
        <v>5</v>
      </c>
      <c r="AWN21" s="321">
        <f t="shared" ca="1" si="5361"/>
        <v>1003</v>
      </c>
      <c r="AWO21" s="321">
        <f t="shared" ca="1" si="5362"/>
        <v>6</v>
      </c>
      <c r="AWP21" s="321">
        <f t="shared" si="1050"/>
        <v>45</v>
      </c>
      <c r="AWQ21" s="321">
        <f t="shared" ref="AWQ21" ca="1" si="7152">IF(COUNTIF(AWO18:AWO22,4)&lt;&gt;4,RANK(AWO21,AWO18:AWO22),AWO61)</f>
        <v>2</v>
      </c>
      <c r="AWR21" s="321"/>
      <c r="AWS21" s="321">
        <f t="shared" ref="AWS21" ca="1" si="7153">SUMPRODUCT((AWQ18:AWQ21=AWQ21)*(AWP18:AWP21&lt;AWP21))+AWQ21</f>
        <v>2</v>
      </c>
      <c r="AWT21" s="321" t="str">
        <f t="shared" ref="AWT21" ca="1" si="7154">INDEX(AWH18:AWH22,MATCH(4,AWS18:AWS22,0),0)</f>
        <v>Slovenia</v>
      </c>
      <c r="AWU21" s="321">
        <f t="shared" ref="AWU21" ca="1" si="7155">INDEX(AWQ18:AWQ22,MATCH(AWT21,AWH18:AWH22,0),0)</f>
        <v>4</v>
      </c>
      <c r="AWV21" s="321" t="str">
        <f t="shared" ca="1" si="6445"/>
        <v/>
      </c>
      <c r="AWW21" s="321" t="str">
        <f t="shared" ca="1" si="6446"/>
        <v/>
      </c>
      <c r="AWX21" s="321"/>
      <c r="AWY21" s="321"/>
      <c r="AWZ21" s="321"/>
      <c r="AXA21" s="321" t="str">
        <f t="shared" ca="1" si="5371"/>
        <v/>
      </c>
      <c r="AXB21" s="321">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21">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21">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21">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21">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21">
        <f t="shared" ca="1" si="5377"/>
        <v>1000</v>
      </c>
      <c r="AXH21" s="321" t="str">
        <f t="shared" ca="1" si="5378"/>
        <v/>
      </c>
      <c r="AXI21" s="321" t="str">
        <f t="shared" ref="AXI21" ca="1" si="7161">IF(AXA21&lt;&gt;"",VLOOKUP(AXA21,AWH4:AWN40,7,FALSE),"")</f>
        <v/>
      </c>
      <c r="AXJ21" s="321" t="str">
        <f t="shared" ref="AXJ21" ca="1" si="7162">IF(AXA21&lt;&gt;"",VLOOKUP(AXA21,AWH4:AWN40,5,FALSE),"")</f>
        <v/>
      </c>
      <c r="AXK21" s="321" t="str">
        <f t="shared" ref="AXK21" ca="1" si="7163">IF(AXA21&lt;&gt;"",VLOOKUP(AXA21,AWH4:AWP40,9,FALSE),"")</f>
        <v/>
      </c>
      <c r="AXL21" s="321" t="str">
        <f t="shared" ca="1" si="5382"/>
        <v/>
      </c>
      <c r="AXM21" s="321" t="str">
        <f t="shared" ref="AXM21" ca="1" si="7164">IF(AXA21&lt;&gt;"",RANK(AXL21,AXL18:AXL22),"")</f>
        <v/>
      </c>
      <c r="AXN21" s="321" t="str">
        <f t="shared" ref="AXN21" ca="1" si="7165">IF(AXA21&lt;&gt;"",SUMPRODUCT((AXL18:AXL22=AXL21)*(AXG18:AXG22&gt;AXG21)),"")</f>
        <v/>
      </c>
      <c r="AXO21" s="321" t="str">
        <f t="shared" ref="AXO21" ca="1" si="7166">IF(AXA21&lt;&gt;"",SUMPRODUCT((AXL18:AXL22=AXL21)*(AXG18:AXG22=AXG21)*(AXE18:AXE22&gt;AXE21)),"")</f>
        <v/>
      </c>
      <c r="AXP21" s="321" t="str">
        <f t="shared" ref="AXP21" ca="1" si="7167">IF(AXA21&lt;&gt;"",SUMPRODUCT((AXL18:AXL22=AXL21)*(AXG18:AXG22=AXG21)*(AXE18:AXE22=AXE21)*(AXI18:AXI22&gt;AXI21)),"")</f>
        <v/>
      </c>
      <c r="AXQ21" s="321" t="str">
        <f t="shared" ref="AXQ21" ca="1" si="7168">IF(AXA21&lt;&gt;"",SUMPRODUCT((AXL18:AXL22=AXL21)*(AXG18:AXG22=AXG21)*(AXE18:AXE22=AXE21)*(AXI18:AXI22=AXI21)*(AXJ18:AXJ22&gt;AXJ21)),"")</f>
        <v/>
      </c>
      <c r="AXR21" s="321" t="str">
        <f t="shared" ref="AXR21" ca="1" si="7169">IF(AXA21&lt;&gt;"",SUMPRODUCT((AXL18:AXL22=AXL21)*(AXG18:AXG22=AXG21)*(AXE18:AXE22=AXE21)*(AXI18:AXI22=AXI21)*(AXJ18:AXJ22=AXJ21)*(AXK18:AXK22&gt;AXK21)),"")</f>
        <v/>
      </c>
      <c r="AXS21" s="321" t="str">
        <f ca="1">IF(AXA21&lt;&gt;"",IF(AXS61&lt;&gt;"",IF(AWZ57=3,AXS61,AXS61+AWZ57),SUM(AXM21:AXR21)),"")</f>
        <v/>
      </c>
      <c r="AXT21" s="321" t="str">
        <f t="shared" ref="AXT21" ca="1" si="7170">IF(AXA21&lt;&gt;"",INDEX(AXA18:AXA22,MATCH(4,AXS18:AXS22,0),0),"")</f>
        <v/>
      </c>
      <c r="AXU21" s="321" t="str">
        <f t="shared" ca="1" si="5865"/>
        <v/>
      </c>
      <c r="AXV21" s="321"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21"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21"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21">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21">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21">
        <f t="shared" ca="1" si="5871"/>
        <v>1000</v>
      </c>
      <c r="AYB21" s="321" t="str">
        <f t="shared" ca="1" si="5872"/>
        <v/>
      </c>
      <c r="AYC21" s="321" t="str">
        <f t="shared" ref="AYC21" ca="1" si="7176">IF(AXU21&lt;&gt;"",VLOOKUP(AXU21,AWH4:AWN40,7,FALSE),"")</f>
        <v/>
      </c>
      <c r="AYD21" s="321" t="str">
        <f t="shared" ref="AYD21" ca="1" si="7177">IF(AXU21&lt;&gt;"",VLOOKUP(AXU21,AWH4:AWN40,5,FALSE),"")</f>
        <v/>
      </c>
      <c r="AYE21" s="321" t="str">
        <f t="shared" ref="AYE21" ca="1" si="7178">IF(AXU21&lt;&gt;"",VLOOKUP(AXU21,AWH4:AWP40,9,FALSE),"")</f>
        <v/>
      </c>
      <c r="AYF21" s="321" t="str">
        <f t="shared" ca="1" si="5876"/>
        <v/>
      </c>
      <c r="AYG21" s="321" t="str">
        <f t="shared" ref="AYG21" ca="1" si="7179">IF(AXU21&lt;&gt;"",RANK(AYF21,AYF18:AYF22),"")</f>
        <v/>
      </c>
      <c r="AYH21" s="321" t="str">
        <f t="shared" ref="AYH21" ca="1" si="7180">IF(AXU21&lt;&gt;"",SUMPRODUCT((AYF18:AYF22=AYF21)*(AYA18:AYA22&gt;AYA21)),"")</f>
        <v/>
      </c>
      <c r="AYI21" s="321" t="str">
        <f t="shared" ref="AYI21" ca="1" si="7181">IF(AXU21&lt;&gt;"",SUMPRODUCT((AYF18:AYF22=AYF21)*(AYA18:AYA22=AYA21)*(AXY18:AXY22&gt;AXY21)),"")</f>
        <v/>
      </c>
      <c r="AYJ21" s="321" t="str">
        <f t="shared" ref="AYJ21" ca="1" si="7182">IF(AXU21&lt;&gt;"",SUMPRODUCT((AYF18:AYF22=AYF21)*(AYA18:AYA22=AYA21)*(AXY18:AXY22=AXY21)*(AYC18:AYC22&gt;AYC21)),"")</f>
        <v/>
      </c>
      <c r="AYK21" s="321" t="str">
        <f t="shared" ref="AYK21" ca="1" si="7183">IF(AXU21&lt;&gt;"",SUMPRODUCT((AYF18:AYF22=AYF21)*(AYA18:AYA22=AYA21)*(AXY18:AXY22=AXY21)*(AYC18:AYC22=AYC21)*(AYD18:AYD22&gt;AYD21)),"")</f>
        <v/>
      </c>
      <c r="AYL21" s="321" t="str">
        <f t="shared" ref="AYL21" ca="1" si="7184">IF(AXU21&lt;&gt;"",SUMPRODUCT((AYF18:AYF22=AYF21)*(AYA18:AYA22=AYA21)*(AXY18:AXY22=AXY21)*(AYC18:AYC22=AYC21)*(AYD18:AYD22=AYD21)*(AYE18:AYE22&gt;AYE21)),"")</f>
        <v/>
      </c>
      <c r="AYM21" s="321" t="str">
        <f ca="1">IF(AXU21&lt;&gt;"",IF(AYM61&lt;&gt;"",IF(AXT57=3,AYM61,AYM61+AXT57),SUM(AYG21:AYL21)+1),"")</f>
        <v/>
      </c>
      <c r="AYN21" s="321" t="str">
        <f t="shared" ref="AYN21" ca="1" si="7185">IF(AXU21&lt;&gt;"",INDEX(AXU19:AXU22,MATCH(4,AYM19:AYM22,0),0),"")</f>
        <v/>
      </c>
      <c r="AYO21" s="321" t="str">
        <f t="shared" ca="1" si="6478"/>
        <v/>
      </c>
      <c r="AYP21" s="321">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21">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21">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21">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21">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21">
        <f t="shared" ca="1" si="6484"/>
        <v>1000</v>
      </c>
      <c r="AYV21" s="321" t="str">
        <f t="shared" ca="1" si="6485"/>
        <v/>
      </c>
      <c r="AYW21" s="321" t="str">
        <f t="shared" ref="AYW21" ca="1" si="7191">IF(AYO21&lt;&gt;"",VLOOKUP(AYO21,AWH4:AWN40,7,FALSE),"")</f>
        <v/>
      </c>
      <c r="AYX21" s="321" t="str">
        <f t="shared" ref="AYX21" ca="1" si="7192">IF(AYO21&lt;&gt;"",VLOOKUP(AYO21,AWH4:AWN40,5,FALSE),"")</f>
        <v/>
      </c>
      <c r="AYY21" s="321" t="str">
        <f t="shared" ref="AYY21" ca="1" si="7193">IF(AYO21&lt;&gt;"",VLOOKUP(AYO21,AWH4:AWP40,9,FALSE),"")</f>
        <v/>
      </c>
      <c r="AYZ21" s="321" t="str">
        <f t="shared" ca="1" si="6489"/>
        <v/>
      </c>
      <c r="AZA21" s="321" t="str">
        <f t="shared" ref="AZA21" ca="1" si="7194">IF(AYO21&lt;&gt;"",RANK(AYZ21,AYZ18:AYZ22),"")</f>
        <v/>
      </c>
      <c r="AZB21" s="321" t="str">
        <f t="shared" ref="AZB21" ca="1" si="7195">IF(AYO21&lt;&gt;"",SUMPRODUCT((AYZ18:AYZ22=AYZ21)*(AYU18:AYU22&gt;AYU21)),"")</f>
        <v/>
      </c>
      <c r="AZC21" s="321" t="str">
        <f t="shared" ref="AZC21" ca="1" si="7196">IF(AYO21&lt;&gt;"",SUMPRODUCT((AYZ18:AYZ22=AYZ21)*(AYU18:AYU22=AYU21)*(AYS18:AYS22&gt;AYS21)),"")</f>
        <v/>
      </c>
      <c r="AZD21" s="321" t="str">
        <f t="shared" ref="AZD21" ca="1" si="7197">IF(AYO21&lt;&gt;"",SUMPRODUCT((AYZ18:AYZ22=AYZ21)*(AYU18:AYU22=AYU21)*(AYS18:AYS22=AYS21)*(AYW18:AYW22&gt;AYW21)),"")</f>
        <v/>
      </c>
      <c r="AZE21" s="321" t="str">
        <f t="shared" ref="AZE21" ca="1" si="7198">IF(AYO21&lt;&gt;"",SUMPRODUCT((AYZ18:AYZ22=AYZ21)*(AYU18:AYU22=AYU21)*(AYS18:AYS22=AYS21)*(AYW18:AYW22=AYW21)*(AYX18:AYX22&gt;AYX21)),"")</f>
        <v/>
      </c>
      <c r="AZF21" s="321" t="str">
        <f t="shared" ref="AZF21" ca="1" si="7199">IF(AYO21&lt;&gt;"",SUMPRODUCT((AYZ18:AYZ22=AYZ21)*(AYU18:AYU22=AYU21)*(AYS18:AYS22=AYS21)*(AYW18:AYW22=AYW21)*(AYX18:AYX22=AYX21)*(AYY18:AYY22&gt;AYY21)),"")</f>
        <v/>
      </c>
      <c r="AZG21" s="321" t="str">
        <f t="shared" ca="1" si="6496"/>
        <v/>
      </c>
      <c r="AZH21" s="321" t="str">
        <f t="shared" ref="AZH21" ca="1" si="7200">IF(AYO21&lt;&gt;"",INDEX(AYO20:AYO22,MATCH(4,AZG20:AZG22,0),0),"")</f>
        <v/>
      </c>
      <c r="AZI21" s="321" t="str">
        <f t="shared" ref="AZI21" si="7201">IF(AWY18&lt;&gt;"",AWY18,"")</f>
        <v/>
      </c>
      <c r="AZJ21" s="321">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21">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21">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21">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21">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21">
        <f t="shared" ref="AZO21" ca="1" si="7207">AZM21-AZN21+1000</f>
        <v>1000</v>
      </c>
      <c r="AZP21" s="321" t="str">
        <f t="shared" ref="AZP21" si="7208">IF(AZI21&lt;&gt;"",AZJ21*3+AZK21*1,"")</f>
        <v/>
      </c>
      <c r="AZQ21" s="321" t="str">
        <f t="shared" ref="AZQ21" si="7209">IF(AZI21&lt;&gt;"",VLOOKUP(AZI21,AWH4:AWN40,7,FALSE),"")</f>
        <v/>
      </c>
      <c r="AZR21" s="321" t="str">
        <f t="shared" ref="AZR21" si="7210">IF(AZI21&lt;&gt;"",VLOOKUP(AZI21,AWH4:AWN40,5,FALSE),"")</f>
        <v/>
      </c>
      <c r="AZS21" s="321" t="str">
        <f t="shared" ref="AZS21" si="7211">IF(AZI21&lt;&gt;"",VLOOKUP(AZI21,AWH4:AWP40,9,FALSE),"")</f>
        <v/>
      </c>
      <c r="AZT21" s="321" t="str">
        <f t="shared" ref="AZT21" si="7212">AZP21</f>
        <v/>
      </c>
      <c r="AZU21" s="321" t="str">
        <f t="shared" ref="AZU21" si="7213">IF(AZI21&lt;&gt;"",RANK(AZT21,AZT18:AZT22),"")</f>
        <v/>
      </c>
      <c r="AZV21" s="321" t="str">
        <f t="shared" ref="AZV21" si="7214">IF(AZI21&lt;&gt;"",SUMPRODUCT((AZT18:AZT22=AZT21)*(AZO18:AZO22&gt;AZO21)),"")</f>
        <v/>
      </c>
      <c r="AZW21" s="321" t="str">
        <f t="shared" ref="AZW21" si="7215">IF(AZI21&lt;&gt;"",SUMPRODUCT((AZT18:AZT22=AZT21)*(AZO18:AZO22=AZO21)*(AZM18:AZM22&gt;AZM21)),"")</f>
        <v/>
      </c>
      <c r="AZX21" s="321" t="str">
        <f t="shared" ref="AZX21" si="7216">IF(AZI21&lt;&gt;"",SUMPRODUCT((AZT18:AZT22=AZT21)*(AZO18:AZO22=AZO21)*(AZM18:AZM22=AZM21)*(AZQ18:AZQ22&gt;AZQ21)),"")</f>
        <v/>
      </c>
      <c r="AZY21" s="321" t="str">
        <f t="shared" ref="AZY21" si="7217">IF(AZI21&lt;&gt;"",SUMPRODUCT((AZT18:AZT22=AZT21)*(AZO18:AZO22=AZO21)*(AZM18:AZM22=AZM21)*(AZQ18:AZQ22=AZQ21)*(AZR18:AZR22&gt;AZR21)),"")</f>
        <v/>
      </c>
      <c r="AZZ21" s="321" t="str">
        <f t="shared" ref="AZZ21" si="7218">IF(AZI21&lt;&gt;"",SUMPRODUCT((AZT18:AZT22=AZT21)*(AZO18:AZO22=AZO21)*(AZM18:AZM22=AZM21)*(AZQ18:AZQ22=AZQ21)*(AZR18:AZR22=AZR21)*(AZS18:AZS22&gt;AZS21)),"")</f>
        <v/>
      </c>
      <c r="BAA21" s="321" t="str">
        <f t="shared" ref="BAA21" si="7219">IF(AZI21&lt;&gt;"",SUM(AZU21:AZZ21)+3,"")</f>
        <v/>
      </c>
      <c r="BAB21" s="321" t="str">
        <f t="shared" ref="BAB21" si="7220">IF(AZI21&lt;&gt;"",IF(BAA21=4,AZI21,AZI22),"")</f>
        <v/>
      </c>
      <c r="BAC21" s="321" t="str">
        <f t="shared" ref="BAC21" ca="1" si="7221">IF(BAB21&lt;&gt;"",BAB21,IF(AZH21&lt;&gt;"",AZH21,IF(AYN21&lt;&gt;"",AYN21,IF(AXT21&lt;&gt;"",AXT21,AWT21))))</f>
        <v>Slovenia</v>
      </c>
      <c r="BAD21" s="321">
        <v>4</v>
      </c>
      <c r="BAE21" s="321">
        <v>19</v>
      </c>
      <c r="BAF21" s="321" t="str">
        <f t="shared" si="130"/>
        <v>Poland</v>
      </c>
      <c r="BAG21" s="324">
        <f ca="1">IF(OFFSET('Player Game Board'!P28,0,BAG1)&lt;&gt;"",OFFSET('Player Game Board'!P28,0,BAG1),0)</f>
        <v>2</v>
      </c>
      <c r="BAH21" s="324">
        <f ca="1">IF(OFFSET('Player Game Board'!Q28,0,BAG1)&lt;&gt;"",OFFSET('Player Game Board'!Q28,0,BAG1),0)</f>
        <v>1</v>
      </c>
      <c r="BAI21" s="321" t="str">
        <f t="shared" si="131"/>
        <v>Austria</v>
      </c>
      <c r="BAJ21" s="321" t="str">
        <f ca="1">IF(AND(OFFSET('Player Game Board'!P28,0,BAG1)&lt;&gt;"",OFFSET('Player Game Board'!Q28,0,BAG1)&lt;&gt;""),IF(BAG21&gt;BAH21,"W",IF(BAG21=BAH21,"D","L")),"")</f>
        <v>W</v>
      </c>
      <c r="BAK21" s="321" t="str">
        <f t="shared" ca="1" si="5885"/>
        <v>L</v>
      </c>
      <c r="BAL21" s="321"/>
      <c r="BAM21" s="321"/>
      <c r="BAN21" s="326" t="s">
        <v>15</v>
      </c>
      <c r="BAO21" s="327" t="s">
        <v>4</v>
      </c>
      <c r="BAP21" s="327" t="s">
        <v>94</v>
      </c>
      <c r="BAQ21" s="327" t="s">
        <v>95</v>
      </c>
      <c r="BAR21" s="326" t="s">
        <v>94</v>
      </c>
      <c r="BAS21" s="326" t="s">
        <v>95</v>
      </c>
      <c r="BAT21" s="326" t="s">
        <v>4</v>
      </c>
      <c r="BAU21" s="326" t="s">
        <v>15</v>
      </c>
      <c r="BAV21" s="327"/>
      <c r="BAW21" s="328">
        <f t="shared" ref="BAW21" ca="1" si="7222">IFERROR(MATCH(BAW12,BAN21:BAQ21,0),0)</f>
        <v>1</v>
      </c>
      <c r="BAX21" s="328">
        <f t="shared" ref="BAX21" ca="1" si="7223">IFERROR(MATCH(BAX12,BAN21:BAQ21,0),0)</f>
        <v>0</v>
      </c>
      <c r="BAY21" s="328">
        <f t="shared" ref="BAY21" ca="1" si="7224">IFERROR(MATCH(BAY12,BAN21:BAQ21,0),0)</f>
        <v>3</v>
      </c>
      <c r="BAZ21" s="328">
        <f t="shared" ref="BAZ21" ca="1" si="7225">IFERROR(MATCH(BAZ12,BAN21:BAQ21,0),0)</f>
        <v>4</v>
      </c>
      <c r="BBA21" s="328">
        <f t="shared" ca="1" si="4106"/>
        <v>8</v>
      </c>
      <c r="BBB21" s="327" t="s">
        <v>47</v>
      </c>
      <c r="BBC21" s="327" t="str">
        <f t="shared" ref="BBC21" ca="1" si="7226">INDEX(BAN3:BAN8,MATCH(INDEX(BAU13:BAU27,MATCH(10,BBA13:BBA27,0),0),BBB3:BBB8,0),0)</f>
        <v>Hungary</v>
      </c>
      <c r="BBD21" s="327">
        <f t="shared" ca="1" si="5396"/>
        <v>0</v>
      </c>
      <c r="BBE21" s="321">
        <f t="shared" ref="BBE21" ca="1" si="7227">VLOOKUP(BBF21,BFA18:BFB22,2,FALSE)</f>
        <v>2</v>
      </c>
      <c r="BBF21" s="321" t="str">
        <f t="shared" si="5398"/>
        <v>Denmark</v>
      </c>
      <c r="BBG21" s="321">
        <f t="shared" ref="BBG21" ca="1" si="7228">SUMPRODUCT((BFD3:BFD42=BBF21)*(BFH3:BFH42="W"))+SUMPRODUCT((BFG3:BFG42=BBF21)*(BFI3:BFI42="W"))</f>
        <v>0</v>
      </c>
      <c r="BBH21" s="321">
        <f t="shared" ref="BBH21" ca="1" si="7229">SUMPRODUCT((BFD3:BFD42=BBF21)*(BFH3:BFH42="D"))+SUMPRODUCT((BFG3:BFG42=BBF21)*(BFI3:BFI42="D"))</f>
        <v>0</v>
      </c>
      <c r="BBI21" s="321">
        <f t="shared" ref="BBI21" ca="1" si="7230">SUMPRODUCT((BFD3:BFD42=BBF21)*(BFH3:BFH42="L"))+SUMPRODUCT((BFG3:BFG42=BBF21)*(BFI3:BFI42="L"))</f>
        <v>0</v>
      </c>
      <c r="BBJ21" s="321">
        <f t="shared" ref="BBJ21" ca="1" si="7231">SUMIF(BFD3:BFD60,BBF21,BFE3:BFE60)+SUMIF(BFG3:BFG60,BBF21,BFF3:BFF60)</f>
        <v>0</v>
      </c>
      <c r="BBK21" s="321">
        <f t="shared" ref="BBK21" ca="1" si="7232">SUMIF(BFG3:BFG60,BBF21,BFE3:BFE60)+SUMIF(BFD3:BFD60,BBF21,BFF3:BFF60)</f>
        <v>0</v>
      </c>
      <c r="BBL21" s="321">
        <f t="shared" ca="1" si="5404"/>
        <v>1000</v>
      </c>
      <c r="BBM21" s="321">
        <f t="shared" ca="1" si="5405"/>
        <v>0</v>
      </c>
      <c r="BBN21" s="321">
        <f t="shared" si="1110"/>
        <v>45</v>
      </c>
      <c r="BBO21" s="321">
        <f t="shared" ref="BBO21" ca="1" si="7233">IF(COUNTIF(BBM18:BBM22,4)&lt;&gt;4,RANK(BBM21,BBM18:BBM22),BBM61)</f>
        <v>1</v>
      </c>
      <c r="BBP21" s="321"/>
      <c r="BBQ21" s="321">
        <f t="shared" ref="BBQ21" ca="1" si="7234">SUMPRODUCT((BBO18:BBO21=BBO21)*(BBN18:BBN21&lt;BBN21))+BBO21</f>
        <v>3</v>
      </c>
      <c r="BBR21" s="321" t="str">
        <f t="shared" ref="BBR21" ca="1" si="7235">INDEX(BBF18:BBF22,MATCH(4,BBQ18:BBQ22,0),0)</f>
        <v>England</v>
      </c>
      <c r="BBS21" s="321">
        <f t="shared" ref="BBS21" ca="1" si="7236">INDEX(BBO18:BBO22,MATCH(BBR21,BBF18:BBF22,0),0)</f>
        <v>1</v>
      </c>
      <c r="BBT21" s="321" t="str">
        <f t="shared" ca="1" si="6514"/>
        <v>England</v>
      </c>
      <c r="BBU21" s="321" t="str">
        <f t="shared" ca="1" si="6515"/>
        <v/>
      </c>
      <c r="BBV21" s="321"/>
      <c r="BBW21" s="321"/>
      <c r="BBX21" s="321"/>
      <c r="BBY21" s="321" t="str">
        <f t="shared" ca="1" si="5414"/>
        <v>England</v>
      </c>
      <c r="BBZ21" s="321">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21">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21">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21">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21">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21">
        <f t="shared" ca="1" si="5420"/>
        <v>1000</v>
      </c>
      <c r="BCF21" s="321">
        <f t="shared" ca="1" si="5421"/>
        <v>0</v>
      </c>
      <c r="BCG21" s="321">
        <f t="shared" ref="BCG21" ca="1" si="7242">IF(BBY21&lt;&gt;"",VLOOKUP(BBY21,BBF4:BBL40,7,FALSE),"")</f>
        <v>1000</v>
      </c>
      <c r="BCH21" s="321">
        <f t="shared" ref="BCH21" ca="1" si="7243">IF(BBY21&lt;&gt;"",VLOOKUP(BBY21,BBF4:BBL40,5,FALSE),"")</f>
        <v>0</v>
      </c>
      <c r="BCI21" s="321">
        <f t="shared" ref="BCI21" ca="1" si="7244">IF(BBY21&lt;&gt;"",VLOOKUP(BBY21,BBF4:BBN40,9,FALSE),"")</f>
        <v>49</v>
      </c>
      <c r="BCJ21" s="321">
        <f t="shared" ca="1" si="5425"/>
        <v>0</v>
      </c>
      <c r="BCK21" s="321">
        <f t="shared" ref="BCK21" ca="1" si="7245">IF(BBY21&lt;&gt;"",RANK(BCJ21,BCJ18:BCJ22),"")</f>
        <v>1</v>
      </c>
      <c r="BCL21" s="321">
        <f t="shared" ref="BCL21" ca="1" si="7246">IF(BBY21&lt;&gt;"",SUMPRODUCT((BCJ18:BCJ22=BCJ21)*(BCE18:BCE22&gt;BCE21)),"")</f>
        <v>0</v>
      </c>
      <c r="BCM21" s="321">
        <f t="shared" ref="BCM21" ca="1" si="7247">IF(BBY21&lt;&gt;"",SUMPRODUCT((BCJ18:BCJ22=BCJ21)*(BCE18:BCE22=BCE21)*(BCC18:BCC22&gt;BCC21)),"")</f>
        <v>0</v>
      </c>
      <c r="BCN21" s="321">
        <f t="shared" ref="BCN21" ca="1" si="7248">IF(BBY21&lt;&gt;"",SUMPRODUCT((BCJ18:BCJ22=BCJ21)*(BCE18:BCE22=BCE21)*(BCC18:BCC22=BCC21)*(BCG18:BCG22&gt;BCG21)),"")</f>
        <v>0</v>
      </c>
      <c r="BCO21" s="321">
        <f t="shared" ref="BCO21" ca="1" si="7249">IF(BBY21&lt;&gt;"",SUMPRODUCT((BCJ18:BCJ22=BCJ21)*(BCE18:BCE22=BCE21)*(BCC18:BCC22=BCC21)*(BCG18:BCG22=BCG21)*(BCH18:BCH22&gt;BCH21)),"")</f>
        <v>0</v>
      </c>
      <c r="BCP21" s="321">
        <f t="shared" ref="BCP21" ca="1" si="7250">IF(BBY21&lt;&gt;"",SUMPRODUCT((BCJ18:BCJ22=BCJ21)*(BCE18:BCE22=BCE21)*(BCC18:BCC22=BCC21)*(BCG18:BCG22=BCG21)*(BCH18:BCH22=BCH21)*(BCI18:BCI22&gt;BCI21)),"")</f>
        <v>0</v>
      </c>
      <c r="BCQ21" s="321">
        <f ca="1">IF(BBY21&lt;&gt;"",IF(BCQ61&lt;&gt;"",IF(BBX57=3,BCQ61,BCQ61+BBX57),SUM(BCK21:BCP21)),"")</f>
        <v>1</v>
      </c>
      <c r="BCR21" s="321" t="str">
        <f t="shared" ref="BCR21" ca="1" si="7251">IF(BBY21&lt;&gt;"",INDEX(BBY18:BBY22,MATCH(4,BCQ18:BCQ22,0),0),"")</f>
        <v>Serbia</v>
      </c>
      <c r="BCS21" s="321" t="str">
        <f t="shared" ca="1" si="5920"/>
        <v/>
      </c>
      <c r="BCT21" s="321"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21"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21"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21">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21">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21">
        <f t="shared" ca="1" si="5926"/>
        <v>1000</v>
      </c>
      <c r="BCZ21" s="321" t="str">
        <f t="shared" ca="1" si="5927"/>
        <v/>
      </c>
      <c r="BDA21" s="321" t="str">
        <f t="shared" ref="BDA21" ca="1" si="7257">IF(BCS21&lt;&gt;"",VLOOKUP(BCS21,BBF4:BBL40,7,FALSE),"")</f>
        <v/>
      </c>
      <c r="BDB21" s="321" t="str">
        <f t="shared" ref="BDB21" ca="1" si="7258">IF(BCS21&lt;&gt;"",VLOOKUP(BCS21,BBF4:BBL40,5,FALSE),"")</f>
        <v/>
      </c>
      <c r="BDC21" s="321" t="str">
        <f t="shared" ref="BDC21" ca="1" si="7259">IF(BCS21&lt;&gt;"",VLOOKUP(BCS21,BBF4:BBN40,9,FALSE),"")</f>
        <v/>
      </c>
      <c r="BDD21" s="321" t="str">
        <f t="shared" ca="1" si="5931"/>
        <v/>
      </c>
      <c r="BDE21" s="321" t="str">
        <f t="shared" ref="BDE21" ca="1" si="7260">IF(BCS21&lt;&gt;"",RANK(BDD21,BDD18:BDD22),"")</f>
        <v/>
      </c>
      <c r="BDF21" s="321" t="str">
        <f t="shared" ref="BDF21" ca="1" si="7261">IF(BCS21&lt;&gt;"",SUMPRODUCT((BDD18:BDD22=BDD21)*(BCY18:BCY22&gt;BCY21)),"")</f>
        <v/>
      </c>
      <c r="BDG21" s="321" t="str">
        <f t="shared" ref="BDG21" ca="1" si="7262">IF(BCS21&lt;&gt;"",SUMPRODUCT((BDD18:BDD22=BDD21)*(BCY18:BCY22=BCY21)*(BCW18:BCW22&gt;BCW21)),"")</f>
        <v/>
      </c>
      <c r="BDH21" s="321" t="str">
        <f t="shared" ref="BDH21" ca="1" si="7263">IF(BCS21&lt;&gt;"",SUMPRODUCT((BDD18:BDD22=BDD21)*(BCY18:BCY22=BCY21)*(BCW18:BCW22=BCW21)*(BDA18:BDA22&gt;BDA21)),"")</f>
        <v/>
      </c>
      <c r="BDI21" s="321" t="str">
        <f t="shared" ref="BDI21" ca="1" si="7264">IF(BCS21&lt;&gt;"",SUMPRODUCT((BDD18:BDD22=BDD21)*(BCY18:BCY22=BCY21)*(BCW18:BCW22=BCW21)*(BDA18:BDA22=BDA21)*(BDB18:BDB22&gt;BDB21)),"")</f>
        <v/>
      </c>
      <c r="BDJ21" s="321" t="str">
        <f t="shared" ref="BDJ21" ca="1" si="7265">IF(BCS21&lt;&gt;"",SUMPRODUCT((BDD18:BDD22=BDD21)*(BCY18:BCY22=BCY21)*(BCW18:BCW22=BCW21)*(BDA18:BDA22=BDA21)*(BDB18:BDB22=BDB21)*(BDC18:BDC22&gt;BDC21)),"")</f>
        <v/>
      </c>
      <c r="BDK21" s="321" t="str">
        <f ca="1">IF(BCS21&lt;&gt;"",IF(BDK61&lt;&gt;"",IF(BCR57=3,BDK61,BDK61+BCR57),SUM(BDE21:BDJ21)+1),"")</f>
        <v/>
      </c>
      <c r="BDL21" s="321" t="str">
        <f t="shared" ref="BDL21" ca="1" si="7266">IF(BCS21&lt;&gt;"",INDEX(BCS19:BCS22,MATCH(4,BDK19:BDK22,0),0),"")</f>
        <v/>
      </c>
      <c r="BDM21" s="321" t="str">
        <f t="shared" ca="1" si="6547"/>
        <v/>
      </c>
      <c r="BDN21" s="321">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21">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21">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21">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21">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21">
        <f t="shared" ca="1" si="6553"/>
        <v>1000</v>
      </c>
      <c r="BDT21" s="321" t="str">
        <f t="shared" ca="1" si="6554"/>
        <v/>
      </c>
      <c r="BDU21" s="321" t="str">
        <f t="shared" ref="BDU21" ca="1" si="7272">IF(BDM21&lt;&gt;"",VLOOKUP(BDM21,BBF4:BBL40,7,FALSE),"")</f>
        <v/>
      </c>
      <c r="BDV21" s="321" t="str">
        <f t="shared" ref="BDV21" ca="1" si="7273">IF(BDM21&lt;&gt;"",VLOOKUP(BDM21,BBF4:BBL40,5,FALSE),"")</f>
        <v/>
      </c>
      <c r="BDW21" s="321" t="str">
        <f t="shared" ref="BDW21" ca="1" si="7274">IF(BDM21&lt;&gt;"",VLOOKUP(BDM21,BBF4:BBN40,9,FALSE),"")</f>
        <v/>
      </c>
      <c r="BDX21" s="321" t="str">
        <f t="shared" ca="1" si="6558"/>
        <v/>
      </c>
      <c r="BDY21" s="321" t="str">
        <f t="shared" ref="BDY21" ca="1" si="7275">IF(BDM21&lt;&gt;"",RANK(BDX21,BDX18:BDX22),"")</f>
        <v/>
      </c>
      <c r="BDZ21" s="321" t="str">
        <f t="shared" ref="BDZ21" ca="1" si="7276">IF(BDM21&lt;&gt;"",SUMPRODUCT((BDX18:BDX22=BDX21)*(BDS18:BDS22&gt;BDS21)),"")</f>
        <v/>
      </c>
      <c r="BEA21" s="321" t="str">
        <f t="shared" ref="BEA21" ca="1" si="7277">IF(BDM21&lt;&gt;"",SUMPRODUCT((BDX18:BDX22=BDX21)*(BDS18:BDS22=BDS21)*(BDQ18:BDQ22&gt;BDQ21)),"")</f>
        <v/>
      </c>
      <c r="BEB21" s="321" t="str">
        <f t="shared" ref="BEB21" ca="1" si="7278">IF(BDM21&lt;&gt;"",SUMPRODUCT((BDX18:BDX22=BDX21)*(BDS18:BDS22=BDS21)*(BDQ18:BDQ22=BDQ21)*(BDU18:BDU22&gt;BDU21)),"")</f>
        <v/>
      </c>
      <c r="BEC21" s="321" t="str">
        <f t="shared" ref="BEC21" ca="1" si="7279">IF(BDM21&lt;&gt;"",SUMPRODUCT((BDX18:BDX22=BDX21)*(BDS18:BDS22=BDS21)*(BDQ18:BDQ22=BDQ21)*(BDU18:BDU22=BDU21)*(BDV18:BDV22&gt;BDV21)),"")</f>
        <v/>
      </c>
      <c r="BED21" s="321" t="str">
        <f t="shared" ref="BED21" ca="1" si="7280">IF(BDM21&lt;&gt;"",SUMPRODUCT((BDX18:BDX22=BDX21)*(BDS18:BDS22=BDS21)*(BDQ18:BDQ22=BDQ21)*(BDU18:BDU22=BDU21)*(BDV18:BDV22=BDV21)*(BDW18:BDW22&gt;BDW21)),"")</f>
        <v/>
      </c>
      <c r="BEE21" s="321" t="str">
        <f t="shared" ca="1" si="6565"/>
        <v/>
      </c>
      <c r="BEF21" s="321" t="str">
        <f t="shared" ref="BEF21" ca="1" si="7281">IF(BDM21&lt;&gt;"",INDEX(BDM20:BDM22,MATCH(4,BEE20:BEE22,0),0),"")</f>
        <v/>
      </c>
      <c r="BEG21" s="321" t="str">
        <f t="shared" ref="BEG21" si="7282">IF(BBW18&lt;&gt;"",BBW18,"")</f>
        <v/>
      </c>
      <c r="BEH21" s="321">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21">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21">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21">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21">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21">
        <f t="shared" ref="BEM21" ca="1" si="7288">BEK21-BEL21+1000</f>
        <v>1000</v>
      </c>
      <c r="BEN21" s="321" t="str">
        <f t="shared" ref="BEN21" si="7289">IF(BEG21&lt;&gt;"",BEH21*3+BEI21*1,"")</f>
        <v/>
      </c>
      <c r="BEO21" s="321" t="str">
        <f t="shared" ref="BEO21" si="7290">IF(BEG21&lt;&gt;"",VLOOKUP(BEG21,BBF4:BBL40,7,FALSE),"")</f>
        <v/>
      </c>
      <c r="BEP21" s="321" t="str">
        <f t="shared" ref="BEP21" si="7291">IF(BEG21&lt;&gt;"",VLOOKUP(BEG21,BBF4:BBL40,5,FALSE),"")</f>
        <v/>
      </c>
      <c r="BEQ21" s="321" t="str">
        <f t="shared" ref="BEQ21" si="7292">IF(BEG21&lt;&gt;"",VLOOKUP(BEG21,BBF4:BBN40,9,FALSE),"")</f>
        <v/>
      </c>
      <c r="BER21" s="321" t="str">
        <f t="shared" ref="BER21" si="7293">BEN21</f>
        <v/>
      </c>
      <c r="BES21" s="321" t="str">
        <f t="shared" ref="BES21" si="7294">IF(BEG21&lt;&gt;"",RANK(BER21,BER18:BER22),"")</f>
        <v/>
      </c>
      <c r="BET21" s="321" t="str">
        <f t="shared" ref="BET21" si="7295">IF(BEG21&lt;&gt;"",SUMPRODUCT((BER18:BER22=BER21)*(BEM18:BEM22&gt;BEM21)),"")</f>
        <v/>
      </c>
      <c r="BEU21" s="321" t="str">
        <f t="shared" ref="BEU21" si="7296">IF(BEG21&lt;&gt;"",SUMPRODUCT((BER18:BER22=BER21)*(BEM18:BEM22=BEM21)*(BEK18:BEK22&gt;BEK21)),"")</f>
        <v/>
      </c>
      <c r="BEV21" s="321" t="str">
        <f t="shared" ref="BEV21" si="7297">IF(BEG21&lt;&gt;"",SUMPRODUCT((BER18:BER22=BER21)*(BEM18:BEM22=BEM21)*(BEK18:BEK22=BEK21)*(BEO18:BEO22&gt;BEO21)),"")</f>
        <v/>
      </c>
      <c r="BEW21" s="321" t="str">
        <f t="shared" ref="BEW21" si="7298">IF(BEG21&lt;&gt;"",SUMPRODUCT((BER18:BER22=BER21)*(BEM18:BEM22=BEM21)*(BEK18:BEK22=BEK21)*(BEO18:BEO22=BEO21)*(BEP18:BEP22&gt;BEP21)),"")</f>
        <v/>
      </c>
      <c r="BEX21" s="321" t="str">
        <f t="shared" ref="BEX21" si="7299">IF(BEG21&lt;&gt;"",SUMPRODUCT((BER18:BER22=BER21)*(BEM18:BEM22=BEM21)*(BEK18:BEK22=BEK21)*(BEO18:BEO22=BEO21)*(BEP18:BEP22=BEP21)*(BEQ18:BEQ22&gt;BEQ21)),"")</f>
        <v/>
      </c>
      <c r="BEY21" s="321" t="str">
        <f t="shared" ref="BEY21" si="7300">IF(BEG21&lt;&gt;"",SUM(BES21:BEX21)+3,"")</f>
        <v/>
      </c>
      <c r="BEZ21" s="321" t="str">
        <f t="shared" ref="BEZ21" si="7301">IF(BEG21&lt;&gt;"",IF(BEY21=4,BEG21,BEG22),"")</f>
        <v/>
      </c>
      <c r="BFA21" s="321" t="str">
        <f t="shared" ref="BFA21" ca="1" si="7302">IF(BEZ21&lt;&gt;"",BEZ21,IF(BEF21&lt;&gt;"",BEF21,IF(BDL21&lt;&gt;"",BDL21,IF(BCR21&lt;&gt;"",BCR21,BBR21))))</f>
        <v>Serbia</v>
      </c>
      <c r="BFB21" s="321">
        <v>4</v>
      </c>
      <c r="BFC21" s="321">
        <v>19</v>
      </c>
      <c r="BFD21" s="321" t="str">
        <f t="shared" si="146"/>
        <v>Poland</v>
      </c>
      <c r="BFE21" s="324">
        <f ca="1">IF(OFFSET('Player Game Board'!P28,0,BFE1)&lt;&gt;"",OFFSET('Player Game Board'!P28,0,BFE1),0)</f>
        <v>0</v>
      </c>
      <c r="BFF21" s="324">
        <f ca="1">IF(OFFSET('Player Game Board'!Q28,0,BFE1)&lt;&gt;"",OFFSET('Player Game Board'!Q28,0,BFE1),0)</f>
        <v>0</v>
      </c>
      <c r="BFG21" s="321" t="str">
        <f t="shared" si="147"/>
        <v>Austria</v>
      </c>
      <c r="BFH21" s="321" t="str">
        <f ca="1">IF(AND(OFFSET('Player Game Board'!P28,0,BFE1)&lt;&gt;"",OFFSET('Player Game Board'!Q28,0,BFE1)&lt;&gt;""),IF(BFE21&gt;BFF21,"W",IF(BFE21=BFF21,"D","L")),"")</f>
        <v/>
      </c>
      <c r="BFI21" s="321" t="str">
        <f t="shared" ca="1" si="5940"/>
        <v/>
      </c>
      <c r="BFJ21" s="321"/>
      <c r="BFK21" s="321"/>
      <c r="BFL21" s="326" t="s">
        <v>15</v>
      </c>
      <c r="BFM21" s="327" t="s">
        <v>4</v>
      </c>
      <c r="BFN21" s="327" t="s">
        <v>94</v>
      </c>
      <c r="BFO21" s="327" t="s">
        <v>95</v>
      </c>
      <c r="BFP21" s="326" t="s">
        <v>94</v>
      </c>
      <c r="BFQ21" s="326" t="s">
        <v>95</v>
      </c>
      <c r="BFR21" s="326" t="s">
        <v>4</v>
      </c>
      <c r="BFS21" s="326" t="s">
        <v>15</v>
      </c>
      <c r="BFT21" s="327"/>
      <c r="BFU21" s="328">
        <f t="shared" ref="BFU21" ca="1" si="7303">IFERROR(MATCH(BFU12,BFL21:BFO21,0),0)</f>
        <v>1</v>
      </c>
      <c r="BFV21" s="328">
        <f t="shared" ref="BFV21" ca="1" si="7304">IFERROR(MATCH(BFV12,BFL21:BFO21,0),0)</f>
        <v>0</v>
      </c>
      <c r="BFW21" s="328">
        <f t="shared" ref="BFW21" ca="1" si="7305">IFERROR(MATCH(BFW12,BFL21:BFO21,0),0)</f>
        <v>0</v>
      </c>
      <c r="BFX21" s="328">
        <f t="shared" ref="BFX21" ca="1" si="7306">IFERROR(MATCH(BFX12,BFL21:BFO21,0),0)</f>
        <v>2</v>
      </c>
      <c r="BFY21" s="328">
        <f t="shared" ca="1" si="4176"/>
        <v>3</v>
      </c>
      <c r="BFZ21" s="327" t="s">
        <v>47</v>
      </c>
      <c r="BGA21" s="327" t="str">
        <f t="shared" ref="BGA21" ca="1" si="7307">INDEX(BFL3:BFL8,MATCH(INDEX(BFS13:BFS27,MATCH(10,BFY13:BFY27,0),0),BFZ3:BFZ8,0),0)</f>
        <v>Slovenia</v>
      </c>
      <c r="BGB21" s="327">
        <f t="shared" ca="1" si="5439"/>
        <v>1</v>
      </c>
    </row>
    <row r="22" spans="1:1536" ht="13.8" x14ac:dyDescent="0.3">
      <c r="A22" s="321"/>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321"/>
      <c r="CD22" s="321"/>
      <c r="CE22" s="321"/>
      <c r="CF22" s="321"/>
      <c r="CG22" s="321"/>
      <c r="CH22" s="321"/>
      <c r="CI22" s="321"/>
      <c r="CJ22" s="321"/>
      <c r="CK22" s="321"/>
      <c r="CL22" s="321"/>
      <c r="CM22" s="321"/>
      <c r="CN22" s="321"/>
      <c r="CO22" s="321"/>
      <c r="CP22" s="321"/>
      <c r="CQ22" s="321"/>
      <c r="CR22" s="321"/>
      <c r="CS22" s="321"/>
      <c r="CT22" s="321"/>
      <c r="CU22" s="321"/>
      <c r="CV22" s="321"/>
      <c r="CW22" s="321"/>
      <c r="CX22" s="321"/>
      <c r="CY22" s="321">
        <v>20</v>
      </c>
      <c r="CZ22" s="321" t="str">
        <f>Matches!G27</f>
        <v>Netherlands</v>
      </c>
      <c r="DA22" s="321">
        <f>IF(AND(Matches!H27&lt;&gt;"",Matches!I27&lt;&gt;""),Matches!H27,0)</f>
        <v>0</v>
      </c>
      <c r="DB22" s="321">
        <f>IF(AND(Matches!I27&lt;&gt;"",Matches!H27&lt;&gt;""),Matches!I27,0)</f>
        <v>0</v>
      </c>
      <c r="DC22" s="321" t="str">
        <f>Matches!J27</f>
        <v>France</v>
      </c>
      <c r="DD22" s="321" t="str">
        <f>IF(AND(Matches!H27&lt;&gt;"",Matches!I27&lt;&gt;""),IF(DA22&gt;DB22,"W",IF(DA22=DB22,"D","L")),"")</f>
        <v>D</v>
      </c>
      <c r="DE22" s="321" t="str">
        <f t="shared" si="162"/>
        <v>D</v>
      </c>
      <c r="DF22" s="321"/>
      <c r="DG22" s="321"/>
      <c r="DH22" s="326" t="s">
        <v>15</v>
      </c>
      <c r="DI22" s="327" t="s">
        <v>13</v>
      </c>
      <c r="DJ22" s="327" t="s">
        <v>94</v>
      </c>
      <c r="DK22" s="327" t="s">
        <v>95</v>
      </c>
      <c r="DL22" s="326" t="s">
        <v>94</v>
      </c>
      <c r="DM22" s="326" t="s">
        <v>95</v>
      </c>
      <c r="DN22" s="326" t="s">
        <v>13</v>
      </c>
      <c r="DO22" s="326" t="s">
        <v>15</v>
      </c>
      <c r="DP22" s="327"/>
      <c r="DQ22" s="328">
        <f>IFERROR(MATCH(DQ12,DH22:DK22,0),0)</f>
        <v>2</v>
      </c>
      <c r="DR22" s="328">
        <f>IFERROR(MATCH(DR12,DH22:DK22,0),0)</f>
        <v>4</v>
      </c>
      <c r="DS22" s="328">
        <f>IFERROR(MATCH(DS12,DH22:DK22,0),0)</f>
        <v>3</v>
      </c>
      <c r="DT22" s="328">
        <f>IFERROR(MATCH(DT12,DH22:DK22,0),0)</f>
        <v>0</v>
      </c>
      <c r="DU22" s="328">
        <f t="shared" si="3541"/>
        <v>9</v>
      </c>
      <c r="DV22" s="327" t="s">
        <v>15</v>
      </c>
      <c r="DW22" s="327" t="str">
        <f>VLOOKUP(1,A4:B7,2,FALSE)</f>
        <v>Germany</v>
      </c>
      <c r="DX22" s="327"/>
      <c r="DY22" s="321"/>
      <c r="DZ22" s="321"/>
      <c r="EA22" s="321"/>
      <c r="EB22" s="321"/>
      <c r="EC22" s="321"/>
      <c r="ED22" s="321"/>
      <c r="EE22" s="321"/>
      <c r="EF22" s="321"/>
      <c r="EG22" s="321"/>
      <c r="EH22" s="321"/>
      <c r="EI22" s="321"/>
      <c r="EJ22" s="321"/>
      <c r="EK22" s="321"/>
      <c r="EL22" s="321"/>
      <c r="EM22" s="321"/>
      <c r="EN22" s="321"/>
      <c r="EO22" s="321"/>
      <c r="EP22" s="321"/>
      <c r="EQ22" s="321"/>
      <c r="ER22" s="321"/>
      <c r="ES22" s="321"/>
      <c r="ET22" s="321"/>
      <c r="EU22" s="321"/>
      <c r="EV22" s="321"/>
      <c r="EW22" s="321"/>
      <c r="EX22" s="321"/>
      <c r="EY22" s="321"/>
      <c r="EZ22" s="321"/>
      <c r="FA22" s="321"/>
      <c r="FB22" s="321"/>
      <c r="FC22" s="321"/>
      <c r="FD22" s="321"/>
      <c r="FE22" s="321"/>
      <c r="FF22" s="321"/>
      <c r="FG22" s="321"/>
      <c r="FH22" s="321"/>
      <c r="FI22" s="321"/>
      <c r="FJ22" s="321"/>
      <c r="FK22" s="321"/>
      <c r="FL22" s="321"/>
      <c r="FM22" s="321"/>
      <c r="FN22" s="321"/>
      <c r="FO22" s="321"/>
      <c r="FP22" s="321"/>
      <c r="FQ22" s="321"/>
      <c r="FR22" s="321"/>
      <c r="FS22" s="321"/>
      <c r="FT22" s="321"/>
      <c r="FU22" s="321"/>
      <c r="FV22" s="321"/>
      <c r="FW22" s="321"/>
      <c r="FX22" s="321"/>
      <c r="FY22" s="321"/>
      <c r="FZ22" s="321"/>
      <c r="GA22" s="321"/>
      <c r="GB22" s="321"/>
      <c r="GC22" s="321"/>
      <c r="GD22" s="321"/>
      <c r="GE22" s="321"/>
      <c r="GF22" s="321"/>
      <c r="GG22" s="321"/>
      <c r="GH22" s="321"/>
      <c r="GI22" s="321"/>
      <c r="GJ22" s="321"/>
      <c r="GK22" s="321"/>
      <c r="GL22" s="321"/>
      <c r="GM22" s="321"/>
      <c r="GN22" s="321"/>
      <c r="GO22" s="321"/>
      <c r="GP22" s="321"/>
      <c r="GQ22" s="321"/>
      <c r="GR22" s="321"/>
      <c r="GS22" s="321"/>
      <c r="GT22" s="321"/>
      <c r="GU22" s="321"/>
      <c r="GV22" s="321"/>
      <c r="GW22" s="321"/>
      <c r="GX22" s="321"/>
      <c r="GY22" s="321"/>
      <c r="GZ22" s="321"/>
      <c r="HA22" s="321"/>
      <c r="HB22" s="321"/>
      <c r="HC22" s="321"/>
      <c r="HD22" s="321"/>
      <c r="HE22" s="321"/>
      <c r="HF22" s="321"/>
      <c r="HG22" s="321"/>
      <c r="HH22" s="321"/>
      <c r="HI22" s="321"/>
      <c r="HJ22" s="321"/>
      <c r="HK22" s="321"/>
      <c r="HL22" s="321"/>
      <c r="HM22" s="321"/>
      <c r="HN22" s="321"/>
      <c r="HO22" s="321"/>
      <c r="HP22" s="321"/>
      <c r="HQ22" s="321"/>
      <c r="HR22" s="321"/>
      <c r="HS22" s="321"/>
      <c r="HT22" s="321"/>
      <c r="HU22" s="321"/>
      <c r="HV22" s="321"/>
      <c r="HW22" s="321">
        <v>20</v>
      </c>
      <c r="HX22" s="321" t="str">
        <f t="shared" si="164"/>
        <v>Netherlands</v>
      </c>
      <c r="HY22" s="324">
        <f ca="1">IF(OFFSET('Player Game Board'!P29,0,HY1)&lt;&gt;"",OFFSET('Player Game Board'!P29,0,HY1),0)</f>
        <v>1</v>
      </c>
      <c r="HZ22" s="324">
        <f ca="1">IF(OFFSET('Player Game Board'!Q29,0,HY1)&lt;&gt;"",OFFSET('Player Game Board'!Q29,0,HY1),0)</f>
        <v>2</v>
      </c>
      <c r="IA22" s="321" t="str">
        <f t="shared" si="165"/>
        <v>France</v>
      </c>
      <c r="IB22" s="321" t="str">
        <f ca="1">IF(AND(OFFSET('Player Game Board'!P29,0,HY1)&lt;&gt;"",OFFSET('Player Game Board'!Q29,0,HY1)&lt;&gt;""),IF(HY22&gt;HZ22,"W",IF(HY22=HZ22,"D","L")),"")</f>
        <v>L</v>
      </c>
      <c r="IC22" s="321" t="str">
        <f t="shared" ca="1" si="166"/>
        <v>W</v>
      </c>
      <c r="ID22" s="321"/>
      <c r="IE22" s="321"/>
      <c r="IF22" s="326" t="s">
        <v>15</v>
      </c>
      <c r="IG22" s="327" t="s">
        <v>13</v>
      </c>
      <c r="IH22" s="327" t="s">
        <v>94</v>
      </c>
      <c r="II22" s="327" t="s">
        <v>95</v>
      </c>
      <c r="IJ22" s="326" t="s">
        <v>94</v>
      </c>
      <c r="IK22" s="326" t="s">
        <v>95</v>
      </c>
      <c r="IL22" s="326" t="s">
        <v>13</v>
      </c>
      <c r="IM22" s="326" t="s">
        <v>15</v>
      </c>
      <c r="IN22" s="327"/>
      <c r="IO22" s="328">
        <f ca="1">IFERROR(MATCH(IO12,IF22:II22,0),0)</f>
        <v>0</v>
      </c>
      <c r="IP22" s="328">
        <f ca="1">IFERROR(MATCH(IP12,IF22:II22,0),0)</f>
        <v>4</v>
      </c>
      <c r="IQ22" s="328">
        <f ca="1">IFERROR(MATCH(IQ12,IF22:II22,0),0)</f>
        <v>1</v>
      </c>
      <c r="IR22" s="328">
        <f ca="1">IFERROR(MATCH(IR12,IF22:II22,0),0)</f>
        <v>0</v>
      </c>
      <c r="IS22" s="328">
        <f t="shared" ca="1" si="3544"/>
        <v>5</v>
      </c>
      <c r="IT22" s="327" t="s">
        <v>15</v>
      </c>
      <c r="IU22" s="327" t="str">
        <f ca="1">VLOOKUP(1,DY4:DZ7,2,FALSE)</f>
        <v>Germany</v>
      </c>
      <c r="IV22" s="327">
        <f t="shared" ca="1" si="5047"/>
        <v>1</v>
      </c>
      <c r="IW22" s="321"/>
      <c r="IX22" s="321"/>
      <c r="IY22" s="321"/>
      <c r="IZ22" s="321"/>
      <c r="JA22" s="321"/>
      <c r="JB22" s="321"/>
      <c r="JC22" s="321"/>
      <c r="JD22" s="321"/>
      <c r="JE22" s="321"/>
      <c r="JF22" s="321"/>
      <c r="JG22" s="321"/>
      <c r="JH22" s="321"/>
      <c r="JI22" s="321"/>
      <c r="JJ22" s="321"/>
      <c r="JK22" s="321"/>
      <c r="JL22" s="321"/>
      <c r="JM22" s="321"/>
      <c r="JN22" s="321"/>
      <c r="JO22" s="321"/>
      <c r="JP22" s="321"/>
      <c r="JQ22" s="321"/>
      <c r="JR22" s="321"/>
      <c r="JS22" s="321"/>
      <c r="JT22" s="321"/>
      <c r="JU22" s="321"/>
      <c r="JV22" s="321"/>
      <c r="JW22" s="321"/>
      <c r="JX22" s="321"/>
      <c r="JY22" s="321"/>
      <c r="JZ22" s="321"/>
      <c r="KA22" s="321"/>
      <c r="KB22" s="321"/>
      <c r="KC22" s="321"/>
      <c r="KD22" s="321"/>
      <c r="KE22" s="321"/>
      <c r="KF22" s="321"/>
      <c r="KG22" s="321"/>
      <c r="KH22" s="321"/>
      <c r="KI22" s="321"/>
      <c r="KJ22" s="321"/>
      <c r="KK22" s="321"/>
      <c r="KL22" s="321"/>
      <c r="KM22" s="321"/>
      <c r="KN22" s="321"/>
      <c r="KO22" s="321"/>
      <c r="KP22" s="321"/>
      <c r="KQ22" s="321"/>
      <c r="KR22" s="321"/>
      <c r="KS22" s="321"/>
      <c r="KT22" s="321"/>
      <c r="KU22" s="321"/>
      <c r="KV22" s="321"/>
      <c r="KW22" s="321"/>
      <c r="KX22" s="321"/>
      <c r="KY22" s="321"/>
      <c r="KZ22" s="321"/>
      <c r="LA22" s="321"/>
      <c r="LB22" s="321"/>
      <c r="LC22" s="321"/>
      <c r="LD22" s="321"/>
      <c r="LE22" s="321"/>
      <c r="LF22" s="321"/>
      <c r="LG22" s="321"/>
      <c r="LH22" s="321"/>
      <c r="LI22" s="321"/>
      <c r="LJ22" s="321"/>
      <c r="LK22" s="321"/>
      <c r="LL22" s="321"/>
      <c r="LM22" s="321"/>
      <c r="LN22" s="321"/>
      <c r="LO22" s="321"/>
      <c r="LP22" s="321"/>
      <c r="LQ22" s="321"/>
      <c r="LR22" s="321"/>
      <c r="LS22" s="321"/>
      <c r="LT22" s="321"/>
      <c r="LU22" s="321"/>
      <c r="LV22" s="321"/>
      <c r="LW22" s="321"/>
      <c r="LX22" s="321"/>
      <c r="LY22" s="321"/>
      <c r="LZ22" s="321"/>
      <c r="MA22" s="321"/>
      <c r="MB22" s="321"/>
      <c r="MC22" s="321"/>
      <c r="MD22" s="321"/>
      <c r="ME22" s="321"/>
      <c r="MF22" s="321"/>
      <c r="MG22" s="321"/>
      <c r="MH22" s="321"/>
      <c r="MI22" s="321"/>
      <c r="MJ22" s="321"/>
      <c r="MK22" s="321"/>
      <c r="ML22" s="321"/>
      <c r="MM22" s="321"/>
      <c r="MN22" s="321"/>
      <c r="MO22" s="321"/>
      <c r="MP22" s="321"/>
      <c r="MQ22" s="321"/>
      <c r="MR22" s="321"/>
      <c r="MS22" s="321"/>
      <c r="MT22" s="321"/>
      <c r="MU22" s="321">
        <v>20</v>
      </c>
      <c r="MV22" s="321" t="str">
        <f t="shared" si="170"/>
        <v>Netherlands</v>
      </c>
      <c r="MW22" s="324">
        <f ca="1">IF(OFFSET('Player Game Board'!P29,0,MW1)&lt;&gt;"",OFFSET('Player Game Board'!P29,0,MW1),0)</f>
        <v>2</v>
      </c>
      <c r="MX22" s="324">
        <f ca="1">IF(OFFSET('Player Game Board'!Q29,0,MW1)&lt;&gt;"",OFFSET('Player Game Board'!Q29,0,MW1),0)</f>
        <v>2</v>
      </c>
      <c r="MY22" s="321" t="str">
        <f t="shared" si="171"/>
        <v>France</v>
      </c>
      <c r="MZ22" s="321" t="str">
        <f ca="1">IF(AND(OFFSET('Player Game Board'!P29,0,MW1)&lt;&gt;"",OFFSET('Player Game Board'!Q29,0,MW1)&lt;&gt;""),IF(MW22&gt;MX22,"W",IF(MW22=MX22,"D","L")),"")</f>
        <v>D</v>
      </c>
      <c r="NA22" s="321" t="str">
        <f t="shared" ca="1" si="172"/>
        <v>D</v>
      </c>
      <c r="NB22" s="321"/>
      <c r="NC22" s="321"/>
      <c r="ND22" s="326" t="s">
        <v>15</v>
      </c>
      <c r="NE22" s="327" t="s">
        <v>13</v>
      </c>
      <c r="NF22" s="327" t="s">
        <v>94</v>
      </c>
      <c r="NG22" s="327" t="s">
        <v>95</v>
      </c>
      <c r="NH22" s="326" t="s">
        <v>94</v>
      </c>
      <c r="NI22" s="326" t="s">
        <v>95</v>
      </c>
      <c r="NJ22" s="326" t="s">
        <v>13</v>
      </c>
      <c r="NK22" s="326" t="s">
        <v>15</v>
      </c>
      <c r="NL22" s="327"/>
      <c r="NM22" s="328">
        <f ca="1">IFERROR(MATCH(NM12,ND22:NG22,0),0)</f>
        <v>0</v>
      </c>
      <c r="NN22" s="328">
        <f ca="1">IFERROR(MATCH(NN12,ND22:NG22,0),0)</f>
        <v>3</v>
      </c>
      <c r="NO22" s="328">
        <f ca="1">IFERROR(MATCH(NO12,ND22:NG22,0),0)</f>
        <v>1</v>
      </c>
      <c r="NP22" s="328">
        <f ca="1">IFERROR(MATCH(NP12,ND22:NG22,0),0)</f>
        <v>2</v>
      </c>
      <c r="NQ22" s="328">
        <f t="shared" ca="1" si="3547"/>
        <v>6</v>
      </c>
      <c r="NR22" s="327" t="s">
        <v>15</v>
      </c>
      <c r="NS22" s="327" t="str">
        <f ca="1">VLOOKUP(1,IW4:IX7,2,FALSE)</f>
        <v>Germany</v>
      </c>
      <c r="NT22" s="327">
        <f t="shared" ca="1" si="5052"/>
        <v>1</v>
      </c>
      <c r="NU22" s="321"/>
      <c r="NV22" s="321"/>
      <c r="NW22" s="321"/>
      <c r="NX22" s="321"/>
      <c r="NY22" s="321"/>
      <c r="NZ22" s="321"/>
      <c r="OA22" s="321"/>
      <c r="OB22" s="321"/>
      <c r="OC22" s="321"/>
      <c r="OD22" s="321"/>
      <c r="OE22" s="321"/>
      <c r="OF22" s="321"/>
      <c r="OG22" s="321"/>
      <c r="OH22" s="321"/>
      <c r="OI22" s="321"/>
      <c r="OJ22" s="321"/>
      <c r="OK22" s="321"/>
      <c r="OL22" s="321"/>
      <c r="OM22" s="321"/>
      <c r="ON22" s="321"/>
      <c r="OO22" s="321"/>
      <c r="OP22" s="321"/>
      <c r="OQ22" s="321"/>
      <c r="OR22" s="321"/>
      <c r="OS22" s="321"/>
      <c r="OT22" s="321"/>
      <c r="OU22" s="321"/>
      <c r="OV22" s="321"/>
      <c r="OW22" s="321"/>
      <c r="OX22" s="321"/>
      <c r="OY22" s="321"/>
      <c r="OZ22" s="321"/>
      <c r="PA22" s="321"/>
      <c r="PB22" s="321"/>
      <c r="PC22" s="321"/>
      <c r="PD22" s="321"/>
      <c r="PE22" s="321"/>
      <c r="PF22" s="321"/>
      <c r="PG22" s="321"/>
      <c r="PH22" s="321"/>
      <c r="PI22" s="321"/>
      <c r="PJ22" s="321"/>
      <c r="PK22" s="321"/>
      <c r="PL22" s="321"/>
      <c r="PM22" s="321"/>
      <c r="PN22" s="321"/>
      <c r="PO22" s="321"/>
      <c r="PP22" s="321"/>
      <c r="PQ22" s="321"/>
      <c r="PR22" s="321"/>
      <c r="PS22" s="321"/>
      <c r="PT22" s="321"/>
      <c r="PU22" s="321"/>
      <c r="PV22" s="321"/>
      <c r="PW22" s="321"/>
      <c r="PX22" s="321"/>
      <c r="PY22" s="321"/>
      <c r="PZ22" s="321"/>
      <c r="QA22" s="321"/>
      <c r="QB22" s="321"/>
      <c r="QC22" s="321"/>
      <c r="QD22" s="321"/>
      <c r="QE22" s="321"/>
      <c r="QF22" s="321"/>
      <c r="QG22" s="321"/>
      <c r="QH22" s="321"/>
      <c r="QI22" s="321"/>
      <c r="QJ22" s="321"/>
      <c r="QK22" s="321"/>
      <c r="QL22" s="321"/>
      <c r="QM22" s="321"/>
      <c r="QN22" s="321"/>
      <c r="QO22" s="321"/>
      <c r="QP22" s="321"/>
      <c r="QQ22" s="321"/>
      <c r="QR22" s="321"/>
      <c r="QS22" s="321"/>
      <c r="QT22" s="321"/>
      <c r="QU22" s="321"/>
      <c r="QV22" s="321"/>
      <c r="QW22" s="321"/>
      <c r="QX22" s="321"/>
      <c r="QY22" s="321"/>
      <c r="QZ22" s="321"/>
      <c r="RA22" s="321"/>
      <c r="RB22" s="321"/>
      <c r="RC22" s="321"/>
      <c r="RD22" s="321"/>
      <c r="RE22" s="321"/>
      <c r="RF22" s="321"/>
      <c r="RG22" s="321"/>
      <c r="RH22" s="321"/>
      <c r="RI22" s="321"/>
      <c r="RJ22" s="321"/>
      <c r="RK22" s="321"/>
      <c r="RL22" s="321"/>
      <c r="RM22" s="321"/>
      <c r="RN22" s="321"/>
      <c r="RO22" s="321"/>
      <c r="RP22" s="321"/>
      <c r="RQ22" s="321"/>
      <c r="RR22" s="321"/>
      <c r="RS22" s="321">
        <v>20</v>
      </c>
      <c r="RT22" s="321" t="str">
        <f t="shared" si="18"/>
        <v>Netherlands</v>
      </c>
      <c r="RU22" s="324">
        <f ca="1">IF(OFFSET('Player Game Board'!P29,0,RU1)&lt;&gt;"",OFFSET('Player Game Board'!P29,0,RU1),0)</f>
        <v>2</v>
      </c>
      <c r="RV22" s="324">
        <f ca="1">IF(OFFSET('Player Game Board'!Q29,0,RU1)&lt;&gt;"",OFFSET('Player Game Board'!Q29,0,RU1),0)</f>
        <v>2</v>
      </c>
      <c r="RW22" s="321" t="str">
        <f t="shared" si="19"/>
        <v>France</v>
      </c>
      <c r="RX22" s="321" t="str">
        <f ca="1">IF(AND(OFFSET('Player Game Board'!P29,0,RU1)&lt;&gt;"",OFFSET('Player Game Board'!Q29,0,RU1)&lt;&gt;""),IF(RU22&gt;RV22,"W",IF(RU22=RV22,"D","L")),"")</f>
        <v>D</v>
      </c>
      <c r="RY22" s="321" t="str">
        <f t="shared" ca="1" si="5500"/>
        <v>D</v>
      </c>
      <c r="RZ22" s="321"/>
      <c r="SA22" s="321"/>
      <c r="SB22" s="326" t="s">
        <v>15</v>
      </c>
      <c r="SC22" s="327" t="s">
        <v>13</v>
      </c>
      <c r="SD22" s="327" t="s">
        <v>94</v>
      </c>
      <c r="SE22" s="327" t="s">
        <v>95</v>
      </c>
      <c r="SF22" s="326" t="s">
        <v>94</v>
      </c>
      <c r="SG22" s="326" t="s">
        <v>95</v>
      </c>
      <c r="SH22" s="326" t="s">
        <v>13</v>
      </c>
      <c r="SI22" s="326" t="s">
        <v>15</v>
      </c>
      <c r="SJ22" s="327"/>
      <c r="SK22" s="328">
        <f t="shared" ref="SK22" ca="1" si="7308">IFERROR(MATCH(SK12,SB22:SE22,0),0)</f>
        <v>0</v>
      </c>
      <c r="SL22" s="328">
        <f t="shared" ref="SL22" ca="1" si="7309">IFERROR(MATCH(SL12,SB22:SE22,0),0)</f>
        <v>2</v>
      </c>
      <c r="SM22" s="328">
        <f t="shared" ref="SM22" ca="1" si="7310">IFERROR(MATCH(SM12,SB22:SE22,0),0)</f>
        <v>0</v>
      </c>
      <c r="SN22" s="328">
        <f t="shared" ref="SN22" ca="1" si="7311">IFERROR(MATCH(SN12,SB22:SE22,0),0)</f>
        <v>3</v>
      </c>
      <c r="SO22" s="328">
        <f t="shared" ca="1" si="3616"/>
        <v>5</v>
      </c>
      <c r="SP22" s="327" t="s">
        <v>15</v>
      </c>
      <c r="SQ22" s="327" t="str">
        <f t="shared" ref="SQ22" ca="1" si="7312">VLOOKUP(1,NU4:NV7,2,FALSE)</f>
        <v>Germany</v>
      </c>
      <c r="SR22" s="327">
        <f t="shared" ca="1" si="5095"/>
        <v>1</v>
      </c>
      <c r="SS22" s="321"/>
      <c r="ST22" s="321"/>
      <c r="SU22" s="321"/>
      <c r="SV22" s="321"/>
      <c r="SW22" s="321"/>
      <c r="SX22" s="321"/>
      <c r="SY22" s="321"/>
      <c r="SZ22" s="321"/>
      <c r="TA22" s="321"/>
      <c r="TB22" s="321"/>
      <c r="TC22" s="321"/>
      <c r="TD22" s="321"/>
      <c r="TE22" s="321"/>
      <c r="TF22" s="321"/>
      <c r="TG22" s="321"/>
      <c r="TH22" s="321"/>
      <c r="TI22" s="321"/>
      <c r="TJ22" s="321"/>
      <c r="TK22" s="321"/>
      <c r="TL22" s="321"/>
      <c r="TM22" s="321"/>
      <c r="TN22" s="321"/>
      <c r="TO22" s="321"/>
      <c r="TP22" s="321"/>
      <c r="TQ22" s="321"/>
      <c r="TR22" s="321"/>
      <c r="TS22" s="321"/>
      <c r="TT22" s="321"/>
      <c r="TU22" s="321"/>
      <c r="TV22" s="321"/>
      <c r="TW22" s="321"/>
      <c r="TX22" s="321"/>
      <c r="TY22" s="321"/>
      <c r="TZ22" s="321"/>
      <c r="UA22" s="321"/>
      <c r="UB22" s="321"/>
      <c r="UC22" s="321"/>
      <c r="UD22" s="321"/>
      <c r="UE22" s="321"/>
      <c r="UF22" s="321"/>
      <c r="UG22" s="321"/>
      <c r="UH22" s="321"/>
      <c r="UI22" s="321"/>
      <c r="UJ22" s="321"/>
      <c r="UK22" s="321"/>
      <c r="UL22" s="321"/>
      <c r="UM22" s="321"/>
      <c r="UN22" s="321"/>
      <c r="UO22" s="321"/>
      <c r="UP22" s="321"/>
      <c r="UQ22" s="321"/>
      <c r="UR22" s="321"/>
      <c r="US22" s="321"/>
      <c r="UT22" s="321"/>
      <c r="UU22" s="321"/>
      <c r="UV22" s="321"/>
      <c r="UW22" s="321"/>
      <c r="UX22" s="321"/>
      <c r="UY22" s="321"/>
      <c r="UZ22" s="321"/>
      <c r="VA22" s="321"/>
      <c r="VB22" s="321"/>
      <c r="VC22" s="321"/>
      <c r="VD22" s="321"/>
      <c r="VE22" s="321"/>
      <c r="VF22" s="321"/>
      <c r="VG22" s="321"/>
      <c r="VH22" s="321"/>
      <c r="VI22" s="321"/>
      <c r="VJ22" s="321"/>
      <c r="VK22" s="321"/>
      <c r="VL22" s="321"/>
      <c r="VM22" s="321"/>
      <c r="VN22" s="321"/>
      <c r="VO22" s="321"/>
      <c r="VP22" s="321"/>
      <c r="VQ22" s="321"/>
      <c r="VR22" s="321"/>
      <c r="VS22" s="321"/>
      <c r="VT22" s="321"/>
      <c r="VU22" s="321"/>
      <c r="VV22" s="321"/>
      <c r="VW22" s="321"/>
      <c r="VX22" s="321"/>
      <c r="VY22" s="321"/>
      <c r="VZ22" s="321"/>
      <c r="WA22" s="321"/>
      <c r="WB22" s="321"/>
      <c r="WC22" s="321"/>
      <c r="WD22" s="321"/>
      <c r="WE22" s="321"/>
      <c r="WF22" s="321"/>
      <c r="WG22" s="321"/>
      <c r="WH22" s="321"/>
      <c r="WI22" s="321"/>
      <c r="WJ22" s="321"/>
      <c r="WK22" s="321"/>
      <c r="WL22" s="321"/>
      <c r="WM22" s="321"/>
      <c r="WN22" s="321"/>
      <c r="WO22" s="321"/>
      <c r="WP22" s="321"/>
      <c r="WQ22" s="321">
        <v>20</v>
      </c>
      <c r="WR22" s="321" t="str">
        <f t="shared" si="34"/>
        <v>Netherlands</v>
      </c>
      <c r="WS22" s="324">
        <f ca="1">IF(OFFSET('Player Game Board'!P29,0,WS1)&lt;&gt;"",OFFSET('Player Game Board'!P29,0,WS1),0)</f>
        <v>2</v>
      </c>
      <c r="WT22" s="324">
        <f ca="1">IF(OFFSET('Player Game Board'!Q29,0,WS1)&lt;&gt;"",OFFSET('Player Game Board'!Q29,0,WS1),0)</f>
        <v>3</v>
      </c>
      <c r="WU22" s="321" t="str">
        <f t="shared" si="35"/>
        <v>France</v>
      </c>
      <c r="WV22" s="321" t="str">
        <f ca="1">IF(AND(OFFSET('Player Game Board'!P29,0,WS1)&lt;&gt;"",OFFSET('Player Game Board'!Q29,0,WS1)&lt;&gt;""),IF(WS22&gt;WT22,"W",IF(WS22=WT22,"D","L")),"")</f>
        <v>L</v>
      </c>
      <c r="WW22" s="321" t="str">
        <f t="shared" ca="1" si="5555"/>
        <v>W</v>
      </c>
      <c r="WX22" s="321"/>
      <c r="WY22" s="321"/>
      <c r="WZ22" s="326" t="s">
        <v>15</v>
      </c>
      <c r="XA22" s="327" t="s">
        <v>13</v>
      </c>
      <c r="XB22" s="327" t="s">
        <v>94</v>
      </c>
      <c r="XC22" s="327" t="s">
        <v>95</v>
      </c>
      <c r="XD22" s="326" t="s">
        <v>94</v>
      </c>
      <c r="XE22" s="326" t="s">
        <v>95</v>
      </c>
      <c r="XF22" s="326" t="s">
        <v>13</v>
      </c>
      <c r="XG22" s="326" t="s">
        <v>15</v>
      </c>
      <c r="XH22" s="327"/>
      <c r="XI22" s="328">
        <f t="shared" ref="XI22" ca="1" si="7313">IFERROR(MATCH(XI12,WZ22:XC22,0),0)</f>
        <v>0</v>
      </c>
      <c r="XJ22" s="328">
        <f t="shared" ref="XJ22" ca="1" si="7314">IFERROR(MATCH(XJ12,WZ22:XC22,0),0)</f>
        <v>4</v>
      </c>
      <c r="XK22" s="328">
        <f t="shared" ref="XK22" ca="1" si="7315">IFERROR(MATCH(XK12,WZ22:XC22,0),0)</f>
        <v>0</v>
      </c>
      <c r="XL22" s="328">
        <f t="shared" ref="XL22" ca="1" si="7316">IFERROR(MATCH(XL12,WZ22:XC22,0),0)</f>
        <v>2</v>
      </c>
      <c r="XM22" s="328">
        <f t="shared" ca="1" si="3686"/>
        <v>6</v>
      </c>
      <c r="XN22" s="327" t="s">
        <v>15</v>
      </c>
      <c r="XO22" s="327" t="str">
        <f t="shared" ref="XO22" ca="1" si="7317">VLOOKUP(1,SS4:ST7,2,FALSE)</f>
        <v>Germany</v>
      </c>
      <c r="XP22" s="327">
        <f t="shared" ca="1" si="5138"/>
        <v>1</v>
      </c>
      <c r="XQ22" s="321"/>
      <c r="XR22" s="321"/>
      <c r="XS22" s="321"/>
      <c r="XT22" s="321"/>
      <c r="XU22" s="321"/>
      <c r="XV22" s="321"/>
      <c r="XW22" s="321"/>
      <c r="XX22" s="321"/>
      <c r="XY22" s="321"/>
      <c r="XZ22" s="321"/>
      <c r="YA22" s="321"/>
      <c r="YB22" s="321"/>
      <c r="YC22" s="321"/>
      <c r="YD22" s="321"/>
      <c r="YE22" s="321"/>
      <c r="YF22" s="321"/>
      <c r="YG22" s="321"/>
      <c r="YH22" s="321"/>
      <c r="YI22" s="321"/>
      <c r="YJ22" s="321"/>
      <c r="YK22" s="321"/>
      <c r="YL22" s="321"/>
      <c r="YM22" s="321"/>
      <c r="YN22" s="321"/>
      <c r="YO22" s="321"/>
      <c r="YP22" s="321"/>
      <c r="YQ22" s="321"/>
      <c r="YR22" s="321"/>
      <c r="YS22" s="321"/>
      <c r="YT22" s="321"/>
      <c r="YU22" s="321"/>
      <c r="YV22" s="321"/>
      <c r="YW22" s="321"/>
      <c r="YX22" s="321"/>
      <c r="YY22" s="321"/>
      <c r="YZ22" s="321"/>
      <c r="ZA22" s="321"/>
      <c r="ZB22" s="321"/>
      <c r="ZC22" s="321"/>
      <c r="ZD22" s="321"/>
      <c r="ZE22" s="321"/>
      <c r="ZF22" s="321"/>
      <c r="ZG22" s="321"/>
      <c r="ZH22" s="321"/>
      <c r="ZI22" s="321"/>
      <c r="ZJ22" s="321"/>
      <c r="ZK22" s="321"/>
      <c r="ZL22" s="321"/>
      <c r="ZM22" s="321"/>
      <c r="ZN22" s="321"/>
      <c r="ZO22" s="321"/>
      <c r="ZP22" s="321"/>
      <c r="ZQ22" s="321"/>
      <c r="ZR22" s="321"/>
      <c r="ZS22" s="321"/>
      <c r="ZT22" s="321"/>
      <c r="ZU22" s="321"/>
      <c r="ZV22" s="321"/>
      <c r="ZW22" s="321"/>
      <c r="ZX22" s="321"/>
      <c r="ZY22" s="321"/>
      <c r="ZZ22" s="321"/>
      <c r="AAA22" s="321"/>
      <c r="AAB22" s="321"/>
      <c r="AAC22" s="321"/>
      <c r="AAD22" s="321"/>
      <c r="AAE22" s="321"/>
      <c r="AAF22" s="321"/>
      <c r="AAG22" s="321"/>
      <c r="AAH22" s="321"/>
      <c r="AAI22" s="321"/>
      <c r="AAJ22" s="321"/>
      <c r="AAK22" s="321"/>
      <c r="AAL22" s="321"/>
      <c r="AAM22" s="321"/>
      <c r="AAN22" s="321"/>
      <c r="AAO22" s="321"/>
      <c r="AAP22" s="321"/>
      <c r="AAQ22" s="321"/>
      <c r="AAR22" s="321"/>
      <c r="AAS22" s="321"/>
      <c r="AAT22" s="321"/>
      <c r="AAU22" s="321"/>
      <c r="AAV22" s="321"/>
      <c r="AAW22" s="321"/>
      <c r="AAX22" s="321"/>
      <c r="AAY22" s="321"/>
      <c r="AAZ22" s="321"/>
      <c r="ABA22" s="321"/>
      <c r="ABB22" s="321"/>
      <c r="ABC22" s="321"/>
      <c r="ABD22" s="321"/>
      <c r="ABE22" s="321"/>
      <c r="ABF22" s="321"/>
      <c r="ABG22" s="321"/>
      <c r="ABH22" s="321"/>
      <c r="ABI22" s="321"/>
      <c r="ABJ22" s="321"/>
      <c r="ABK22" s="321"/>
      <c r="ABL22" s="321"/>
      <c r="ABM22" s="321"/>
      <c r="ABN22" s="321"/>
      <c r="ABO22" s="321">
        <v>20</v>
      </c>
      <c r="ABP22" s="321" t="str">
        <f t="shared" si="50"/>
        <v>Netherlands</v>
      </c>
      <c r="ABQ22" s="324">
        <f ca="1">IF(OFFSET('Player Game Board'!P29,0,ABQ1)&lt;&gt;"",OFFSET('Player Game Board'!P29,0,ABQ1),0)</f>
        <v>1</v>
      </c>
      <c r="ABR22" s="324">
        <f ca="1">IF(OFFSET('Player Game Board'!Q29,0,ABQ1)&lt;&gt;"",OFFSET('Player Game Board'!Q29,0,ABQ1),0)</f>
        <v>3</v>
      </c>
      <c r="ABS22" s="321" t="str">
        <f t="shared" si="51"/>
        <v>France</v>
      </c>
      <c r="ABT22" s="321" t="str">
        <f ca="1">IF(AND(OFFSET('Player Game Board'!P29,0,ABQ1)&lt;&gt;"",OFFSET('Player Game Board'!Q29,0,ABQ1)&lt;&gt;""),IF(ABQ22&gt;ABR22,"W",IF(ABQ22=ABR22,"D","L")),"")</f>
        <v>L</v>
      </c>
      <c r="ABU22" s="321" t="str">
        <f t="shared" ca="1" si="5610"/>
        <v>W</v>
      </c>
      <c r="ABV22" s="321"/>
      <c r="ABW22" s="321"/>
      <c r="ABX22" s="326" t="s">
        <v>15</v>
      </c>
      <c r="ABY22" s="327" t="s">
        <v>13</v>
      </c>
      <c r="ABZ22" s="327" t="s">
        <v>94</v>
      </c>
      <c r="ACA22" s="327" t="s">
        <v>95</v>
      </c>
      <c r="ACB22" s="326" t="s">
        <v>94</v>
      </c>
      <c r="ACC22" s="326" t="s">
        <v>95</v>
      </c>
      <c r="ACD22" s="326" t="s">
        <v>13</v>
      </c>
      <c r="ACE22" s="326" t="s">
        <v>15</v>
      </c>
      <c r="ACF22" s="327"/>
      <c r="ACG22" s="328">
        <f t="shared" ref="ACG22" ca="1" si="7318">IFERROR(MATCH(ACG12,ABX22:ACA22,0),0)</f>
        <v>0</v>
      </c>
      <c r="ACH22" s="328">
        <f t="shared" ref="ACH22" ca="1" si="7319">IFERROR(MATCH(ACH12,ABX22:ACA22,0),0)</f>
        <v>4</v>
      </c>
      <c r="ACI22" s="328">
        <f t="shared" ref="ACI22" ca="1" si="7320">IFERROR(MATCH(ACI12,ABX22:ACA22,0),0)</f>
        <v>3</v>
      </c>
      <c r="ACJ22" s="328">
        <f t="shared" ref="ACJ22" ca="1" si="7321">IFERROR(MATCH(ACJ12,ABX22:ACA22,0),0)</f>
        <v>2</v>
      </c>
      <c r="ACK22" s="328">
        <f t="shared" ca="1" si="3756"/>
        <v>9</v>
      </c>
      <c r="ACL22" s="327" t="s">
        <v>15</v>
      </c>
      <c r="ACM22" s="327" t="str">
        <f t="shared" ref="ACM22" ca="1" si="7322">VLOOKUP(1,XQ4:XR7,2,FALSE)</f>
        <v>Germany</v>
      </c>
      <c r="ACN22" s="327">
        <f t="shared" ca="1" si="5181"/>
        <v>1</v>
      </c>
      <c r="ACO22" s="321"/>
      <c r="ACP22" s="321"/>
      <c r="ACQ22" s="321"/>
      <c r="ACR22" s="321"/>
      <c r="ACS22" s="321"/>
      <c r="ACT22" s="321"/>
      <c r="ACU22" s="321"/>
      <c r="ACV22" s="321"/>
      <c r="ACW22" s="321"/>
      <c r="ACX22" s="321"/>
      <c r="ACY22" s="321"/>
      <c r="ACZ22" s="321"/>
      <c r="ADA22" s="321"/>
      <c r="ADB22" s="321"/>
      <c r="ADC22" s="321"/>
      <c r="ADD22" s="321"/>
      <c r="ADE22" s="321"/>
      <c r="ADF22" s="321"/>
      <c r="ADG22" s="321"/>
      <c r="ADH22" s="321"/>
      <c r="ADI22" s="321"/>
      <c r="ADJ22" s="321"/>
      <c r="ADK22" s="321"/>
      <c r="ADL22" s="321"/>
      <c r="ADM22" s="321"/>
      <c r="ADN22" s="321"/>
      <c r="ADO22" s="321"/>
      <c r="ADP22" s="321"/>
      <c r="ADQ22" s="321"/>
      <c r="ADR22" s="321"/>
      <c r="ADS22" s="321"/>
      <c r="ADT22" s="321"/>
      <c r="ADU22" s="321"/>
      <c r="ADV22" s="321"/>
      <c r="ADW22" s="321"/>
      <c r="ADX22" s="321"/>
      <c r="ADY22" s="321"/>
      <c r="ADZ22" s="321"/>
      <c r="AEA22" s="321"/>
      <c r="AEB22" s="321"/>
      <c r="AEC22" s="321"/>
      <c r="AED22" s="321"/>
      <c r="AEE22" s="321"/>
      <c r="AEF22" s="321"/>
      <c r="AEG22" s="321"/>
      <c r="AEH22" s="321"/>
      <c r="AEI22" s="321"/>
      <c r="AEJ22" s="321"/>
      <c r="AEK22" s="321"/>
      <c r="AEL22" s="321"/>
      <c r="AEM22" s="321"/>
      <c r="AEN22" s="321"/>
      <c r="AEO22" s="321"/>
      <c r="AEP22" s="321"/>
      <c r="AEQ22" s="321"/>
      <c r="AER22" s="321"/>
      <c r="AES22" s="321"/>
      <c r="AET22" s="321"/>
      <c r="AEU22" s="321"/>
      <c r="AEV22" s="321"/>
      <c r="AEW22" s="321"/>
      <c r="AEX22" s="321"/>
      <c r="AEY22" s="321"/>
      <c r="AEZ22" s="321"/>
      <c r="AFA22" s="321"/>
      <c r="AFB22" s="321"/>
      <c r="AFC22" s="321"/>
      <c r="AFD22" s="321"/>
      <c r="AFE22" s="321"/>
      <c r="AFF22" s="321"/>
      <c r="AFG22" s="321"/>
      <c r="AFH22" s="321"/>
      <c r="AFI22" s="321"/>
      <c r="AFJ22" s="321"/>
      <c r="AFK22" s="321"/>
      <c r="AFL22" s="321"/>
      <c r="AFM22" s="321"/>
      <c r="AFN22" s="321"/>
      <c r="AFO22" s="321"/>
      <c r="AFP22" s="321"/>
      <c r="AFQ22" s="321"/>
      <c r="AFR22" s="321"/>
      <c r="AFS22" s="321"/>
      <c r="AFT22" s="321"/>
      <c r="AFU22" s="321"/>
      <c r="AFV22" s="321"/>
      <c r="AFW22" s="321"/>
      <c r="AFX22" s="321"/>
      <c r="AFY22" s="321"/>
      <c r="AFZ22" s="321"/>
      <c r="AGA22" s="321"/>
      <c r="AGB22" s="321"/>
      <c r="AGC22" s="321"/>
      <c r="AGD22" s="321"/>
      <c r="AGE22" s="321"/>
      <c r="AGF22" s="321"/>
      <c r="AGG22" s="321"/>
      <c r="AGH22" s="321"/>
      <c r="AGI22" s="321"/>
      <c r="AGJ22" s="321"/>
      <c r="AGK22" s="321"/>
      <c r="AGL22" s="321"/>
      <c r="AGM22" s="321">
        <v>20</v>
      </c>
      <c r="AGN22" s="321" t="str">
        <f t="shared" si="66"/>
        <v>Netherlands</v>
      </c>
      <c r="AGO22" s="324">
        <f ca="1">IF(OFFSET('Player Game Board'!P29,0,AGO1)&lt;&gt;"",OFFSET('Player Game Board'!P29,0,AGO1),0)</f>
        <v>1</v>
      </c>
      <c r="AGP22" s="324">
        <f ca="1">IF(OFFSET('Player Game Board'!Q29,0,AGO1)&lt;&gt;"",OFFSET('Player Game Board'!Q29,0,AGO1),0)</f>
        <v>1</v>
      </c>
      <c r="AGQ22" s="321" t="str">
        <f t="shared" si="67"/>
        <v>France</v>
      </c>
      <c r="AGR22" s="321" t="str">
        <f ca="1">IF(AND(OFFSET('Player Game Board'!P29,0,AGO1)&lt;&gt;"",OFFSET('Player Game Board'!Q29,0,AGO1)&lt;&gt;""),IF(AGO22&gt;AGP22,"W",IF(AGO22=AGP22,"D","L")),"")</f>
        <v>D</v>
      </c>
      <c r="AGS22" s="321" t="str">
        <f t="shared" ca="1" si="5665"/>
        <v>D</v>
      </c>
      <c r="AGT22" s="321"/>
      <c r="AGU22" s="321"/>
      <c r="AGV22" s="326" t="s">
        <v>15</v>
      </c>
      <c r="AGW22" s="327" t="s">
        <v>13</v>
      </c>
      <c r="AGX22" s="327" t="s">
        <v>94</v>
      </c>
      <c r="AGY22" s="327" t="s">
        <v>95</v>
      </c>
      <c r="AGZ22" s="326" t="s">
        <v>94</v>
      </c>
      <c r="AHA22" s="326" t="s">
        <v>95</v>
      </c>
      <c r="AHB22" s="326" t="s">
        <v>13</v>
      </c>
      <c r="AHC22" s="326" t="s">
        <v>15</v>
      </c>
      <c r="AHD22" s="327"/>
      <c r="AHE22" s="328">
        <f t="shared" ref="AHE22" ca="1" si="7323">IFERROR(MATCH(AHE12,AGV22:AGY22,0),0)</f>
        <v>0</v>
      </c>
      <c r="AHF22" s="328">
        <f t="shared" ref="AHF22" ca="1" si="7324">IFERROR(MATCH(AHF12,AGV22:AGY22,0),0)</f>
        <v>0</v>
      </c>
      <c r="AHG22" s="328">
        <f t="shared" ref="AHG22" ca="1" si="7325">IFERROR(MATCH(AHG12,AGV22:AGY22,0),0)</f>
        <v>2</v>
      </c>
      <c r="AHH22" s="328">
        <f t="shared" ref="AHH22" ca="1" si="7326">IFERROR(MATCH(AHH12,AGV22:AGY22,0),0)</f>
        <v>4</v>
      </c>
      <c r="AHI22" s="328">
        <f t="shared" ca="1" si="3826"/>
        <v>6</v>
      </c>
      <c r="AHJ22" s="327" t="s">
        <v>15</v>
      </c>
      <c r="AHK22" s="327" t="str">
        <f t="shared" ref="AHK22" ca="1" si="7327">VLOOKUP(1,ACO4:ACP7,2,FALSE)</f>
        <v>Germany</v>
      </c>
      <c r="AHL22" s="327">
        <f t="shared" ca="1" si="5224"/>
        <v>1</v>
      </c>
      <c r="AHM22" s="321"/>
      <c r="AHN22" s="321"/>
      <c r="AHO22" s="321"/>
      <c r="AHP22" s="321"/>
      <c r="AHQ22" s="321"/>
      <c r="AHR22" s="321"/>
      <c r="AHS22" s="321"/>
      <c r="AHT22" s="321"/>
      <c r="AHU22" s="321"/>
      <c r="AHV22" s="321"/>
      <c r="AHW22" s="321"/>
      <c r="AHX22" s="321"/>
      <c r="AHY22" s="321"/>
      <c r="AHZ22" s="321"/>
      <c r="AIA22" s="321"/>
      <c r="AIB22" s="321"/>
      <c r="AIC22" s="321"/>
      <c r="AID22" s="321"/>
      <c r="AIE22" s="321"/>
      <c r="AIF22" s="321"/>
      <c r="AIG22" s="321"/>
      <c r="AIH22" s="321"/>
      <c r="AII22" s="321"/>
      <c r="AIJ22" s="321"/>
      <c r="AIK22" s="321"/>
      <c r="AIL22" s="321"/>
      <c r="AIM22" s="321"/>
      <c r="AIN22" s="321"/>
      <c r="AIO22" s="321"/>
      <c r="AIP22" s="321"/>
      <c r="AIQ22" s="321"/>
      <c r="AIR22" s="321"/>
      <c r="AIS22" s="321"/>
      <c r="AIT22" s="321"/>
      <c r="AIU22" s="321"/>
      <c r="AIV22" s="321"/>
      <c r="AIW22" s="321"/>
      <c r="AIX22" s="321"/>
      <c r="AIY22" s="321"/>
      <c r="AIZ22" s="321"/>
      <c r="AJA22" s="321"/>
      <c r="AJB22" s="321"/>
      <c r="AJC22" s="321"/>
      <c r="AJD22" s="321"/>
      <c r="AJE22" s="321"/>
      <c r="AJF22" s="321"/>
      <c r="AJG22" s="321"/>
      <c r="AJH22" s="321"/>
      <c r="AJI22" s="321"/>
      <c r="AJJ22" s="321"/>
      <c r="AJK22" s="321"/>
      <c r="AJL22" s="321"/>
      <c r="AJM22" s="321"/>
      <c r="AJN22" s="321"/>
      <c r="AJO22" s="321"/>
      <c r="AJP22" s="321"/>
      <c r="AJQ22" s="321"/>
      <c r="AJR22" s="321"/>
      <c r="AJS22" s="321"/>
      <c r="AJT22" s="321"/>
      <c r="AJU22" s="321"/>
      <c r="AJV22" s="321"/>
      <c r="AJW22" s="321"/>
      <c r="AJX22" s="321"/>
      <c r="AJY22" s="321"/>
      <c r="AJZ22" s="321"/>
      <c r="AKA22" s="321"/>
      <c r="AKB22" s="321"/>
      <c r="AKC22" s="321"/>
      <c r="AKD22" s="321"/>
      <c r="AKE22" s="321"/>
      <c r="AKF22" s="321"/>
      <c r="AKG22" s="321"/>
      <c r="AKH22" s="321"/>
      <c r="AKI22" s="321"/>
      <c r="AKJ22" s="321"/>
      <c r="AKK22" s="321"/>
      <c r="AKL22" s="321"/>
      <c r="AKM22" s="321"/>
      <c r="AKN22" s="321"/>
      <c r="AKO22" s="321"/>
      <c r="AKP22" s="321"/>
      <c r="AKQ22" s="321"/>
      <c r="AKR22" s="321"/>
      <c r="AKS22" s="321"/>
      <c r="AKT22" s="321"/>
      <c r="AKU22" s="321"/>
      <c r="AKV22" s="321"/>
      <c r="AKW22" s="321"/>
      <c r="AKX22" s="321"/>
      <c r="AKY22" s="321"/>
      <c r="AKZ22" s="321"/>
      <c r="ALA22" s="321"/>
      <c r="ALB22" s="321"/>
      <c r="ALC22" s="321"/>
      <c r="ALD22" s="321"/>
      <c r="ALE22" s="321"/>
      <c r="ALF22" s="321"/>
      <c r="ALG22" s="321"/>
      <c r="ALH22" s="321"/>
      <c r="ALI22" s="321"/>
      <c r="ALJ22" s="321"/>
      <c r="ALK22" s="321">
        <v>20</v>
      </c>
      <c r="ALL22" s="321" t="str">
        <f t="shared" si="82"/>
        <v>Netherlands</v>
      </c>
      <c r="ALM22" s="324">
        <f ca="1">IF(OFFSET('Player Game Board'!P29,0,ALM1)&lt;&gt;"",OFFSET('Player Game Board'!P29,0,ALM1),0)</f>
        <v>2</v>
      </c>
      <c r="ALN22" s="324">
        <f ca="1">IF(OFFSET('Player Game Board'!Q29,0,ALM1)&lt;&gt;"",OFFSET('Player Game Board'!Q29,0,ALM1),0)</f>
        <v>2</v>
      </c>
      <c r="ALO22" s="321" t="str">
        <f t="shared" si="83"/>
        <v>France</v>
      </c>
      <c r="ALP22" s="321" t="str">
        <f ca="1">IF(AND(OFFSET('Player Game Board'!P29,0,ALM1)&lt;&gt;"",OFFSET('Player Game Board'!Q29,0,ALM1)&lt;&gt;""),IF(ALM22&gt;ALN22,"W",IF(ALM22=ALN22,"D","L")),"")</f>
        <v>D</v>
      </c>
      <c r="ALQ22" s="321" t="str">
        <f t="shared" ca="1" si="5720"/>
        <v>D</v>
      </c>
      <c r="ALR22" s="321"/>
      <c r="ALS22" s="321"/>
      <c r="ALT22" s="326" t="s">
        <v>15</v>
      </c>
      <c r="ALU22" s="327" t="s">
        <v>13</v>
      </c>
      <c r="ALV22" s="327" t="s">
        <v>94</v>
      </c>
      <c r="ALW22" s="327" t="s">
        <v>95</v>
      </c>
      <c r="ALX22" s="326" t="s">
        <v>94</v>
      </c>
      <c r="ALY22" s="326" t="s">
        <v>95</v>
      </c>
      <c r="ALZ22" s="326" t="s">
        <v>13</v>
      </c>
      <c r="AMA22" s="326" t="s">
        <v>15</v>
      </c>
      <c r="AMB22" s="327"/>
      <c r="AMC22" s="328">
        <f t="shared" ref="AMC22" ca="1" si="7328">IFERROR(MATCH(AMC12,ALT22:ALW22,0),0)</f>
        <v>3</v>
      </c>
      <c r="AMD22" s="328">
        <f t="shared" ref="AMD22" ca="1" si="7329">IFERROR(MATCH(AMD12,ALT22:ALW22,0),0)</f>
        <v>0</v>
      </c>
      <c r="AME22" s="328">
        <f t="shared" ref="AME22" ca="1" si="7330">IFERROR(MATCH(AME12,ALT22:ALW22,0),0)</f>
        <v>2</v>
      </c>
      <c r="AMF22" s="328">
        <f t="shared" ref="AMF22" ca="1" si="7331">IFERROR(MATCH(AMF12,ALT22:ALW22,0),0)</f>
        <v>0</v>
      </c>
      <c r="AMG22" s="328">
        <f t="shared" ca="1" si="3896"/>
        <v>5</v>
      </c>
      <c r="AMH22" s="327" t="s">
        <v>15</v>
      </c>
      <c r="AMI22" s="327" t="str">
        <f t="shared" ref="AMI22" ca="1" si="7332">VLOOKUP(1,AHM4:AHN7,2,FALSE)</f>
        <v>Germany</v>
      </c>
      <c r="AMJ22" s="327">
        <f t="shared" ca="1" si="5267"/>
        <v>1</v>
      </c>
      <c r="AMK22" s="321"/>
      <c r="AML22" s="321"/>
      <c r="AMM22" s="321"/>
      <c r="AMN22" s="321"/>
      <c r="AMO22" s="321"/>
      <c r="AMP22" s="321"/>
      <c r="AMQ22" s="321"/>
      <c r="AMR22" s="321"/>
      <c r="AMS22" s="321"/>
      <c r="AMT22" s="321"/>
      <c r="AMU22" s="321"/>
      <c r="AMV22" s="321"/>
      <c r="AMW22" s="321"/>
      <c r="AMX22" s="321"/>
      <c r="AMY22" s="321"/>
      <c r="AMZ22" s="321"/>
      <c r="ANA22" s="321"/>
      <c r="ANB22" s="321"/>
      <c r="ANC22" s="321"/>
      <c r="AND22" s="321"/>
      <c r="ANE22" s="321"/>
      <c r="ANF22" s="321"/>
      <c r="ANG22" s="321"/>
      <c r="ANH22" s="321"/>
      <c r="ANI22" s="321"/>
      <c r="ANJ22" s="321"/>
      <c r="ANK22" s="321"/>
      <c r="ANL22" s="321"/>
      <c r="ANM22" s="321"/>
      <c r="ANN22" s="321"/>
      <c r="ANO22" s="321"/>
      <c r="ANP22" s="321"/>
      <c r="ANQ22" s="321"/>
      <c r="ANR22" s="321"/>
      <c r="ANS22" s="321"/>
      <c r="ANT22" s="321"/>
      <c r="ANU22" s="321"/>
      <c r="ANV22" s="321"/>
      <c r="ANW22" s="321"/>
      <c r="ANX22" s="321"/>
      <c r="ANY22" s="321"/>
      <c r="ANZ22" s="321"/>
      <c r="AOA22" s="321"/>
      <c r="AOB22" s="321"/>
      <c r="AOC22" s="321"/>
      <c r="AOD22" s="321"/>
      <c r="AOE22" s="321"/>
      <c r="AOF22" s="321"/>
      <c r="AOG22" s="321"/>
      <c r="AOH22" s="321"/>
      <c r="AOI22" s="321"/>
      <c r="AOJ22" s="321"/>
      <c r="AOK22" s="321"/>
      <c r="AOL22" s="321"/>
      <c r="AOM22" s="321"/>
      <c r="AON22" s="321"/>
      <c r="AOO22" s="321"/>
      <c r="AOP22" s="321"/>
      <c r="AOQ22" s="321"/>
      <c r="AOR22" s="321"/>
      <c r="AOS22" s="321"/>
      <c r="AOT22" s="321"/>
      <c r="AOU22" s="321"/>
      <c r="AOV22" s="321"/>
      <c r="AOW22" s="321"/>
      <c r="AOX22" s="321"/>
      <c r="AOY22" s="321"/>
      <c r="AOZ22" s="321"/>
      <c r="APA22" s="321"/>
      <c r="APB22" s="321"/>
      <c r="APC22" s="321"/>
      <c r="APD22" s="321"/>
      <c r="APE22" s="321"/>
      <c r="APF22" s="321"/>
      <c r="APG22" s="321"/>
      <c r="APH22" s="321"/>
      <c r="API22" s="321"/>
      <c r="APJ22" s="321"/>
      <c r="APK22" s="321"/>
      <c r="APL22" s="321"/>
      <c r="APM22" s="321"/>
      <c r="APN22" s="321"/>
      <c r="APO22" s="321"/>
      <c r="APP22" s="321"/>
      <c r="APQ22" s="321"/>
      <c r="APR22" s="321"/>
      <c r="APS22" s="321"/>
      <c r="APT22" s="321"/>
      <c r="APU22" s="321"/>
      <c r="APV22" s="321"/>
      <c r="APW22" s="321"/>
      <c r="APX22" s="321"/>
      <c r="APY22" s="321"/>
      <c r="APZ22" s="321"/>
      <c r="AQA22" s="321"/>
      <c r="AQB22" s="321"/>
      <c r="AQC22" s="321"/>
      <c r="AQD22" s="321"/>
      <c r="AQE22" s="321"/>
      <c r="AQF22" s="321"/>
      <c r="AQG22" s="321"/>
      <c r="AQH22" s="321"/>
      <c r="AQI22" s="321">
        <v>20</v>
      </c>
      <c r="AQJ22" s="321" t="str">
        <f t="shared" si="98"/>
        <v>Netherlands</v>
      </c>
      <c r="AQK22" s="324">
        <f ca="1">IF(OFFSET('Player Game Board'!P29,0,AQK1)&lt;&gt;"",OFFSET('Player Game Board'!P29,0,AQK1),0)</f>
        <v>2</v>
      </c>
      <c r="AQL22" s="324">
        <f ca="1">IF(OFFSET('Player Game Board'!Q29,0,AQK1)&lt;&gt;"",OFFSET('Player Game Board'!Q29,0,AQK1),0)</f>
        <v>3</v>
      </c>
      <c r="AQM22" s="321" t="str">
        <f t="shared" si="99"/>
        <v>France</v>
      </c>
      <c r="AQN22" s="321" t="str">
        <f ca="1">IF(AND(OFFSET('Player Game Board'!P29,0,AQK1)&lt;&gt;"",OFFSET('Player Game Board'!Q29,0,AQK1)&lt;&gt;""),IF(AQK22&gt;AQL22,"W",IF(AQK22=AQL22,"D","L")),"")</f>
        <v>L</v>
      </c>
      <c r="AQO22" s="321" t="str">
        <f t="shared" ca="1" si="5775"/>
        <v>W</v>
      </c>
      <c r="AQP22" s="321"/>
      <c r="AQQ22" s="321"/>
      <c r="AQR22" s="326" t="s">
        <v>15</v>
      </c>
      <c r="AQS22" s="327" t="s">
        <v>13</v>
      </c>
      <c r="AQT22" s="327" t="s">
        <v>94</v>
      </c>
      <c r="AQU22" s="327" t="s">
        <v>95</v>
      </c>
      <c r="AQV22" s="326" t="s">
        <v>94</v>
      </c>
      <c r="AQW22" s="326" t="s">
        <v>95</v>
      </c>
      <c r="AQX22" s="326" t="s">
        <v>13</v>
      </c>
      <c r="AQY22" s="326" t="s">
        <v>15</v>
      </c>
      <c r="AQZ22" s="327"/>
      <c r="ARA22" s="328">
        <f t="shared" ref="ARA22" ca="1" si="7333">IFERROR(MATCH(ARA12,AQR22:AQU22,0),0)</f>
        <v>0</v>
      </c>
      <c r="ARB22" s="328">
        <f t="shared" ref="ARB22" ca="1" si="7334">IFERROR(MATCH(ARB12,AQR22:AQU22,0),0)</f>
        <v>1</v>
      </c>
      <c r="ARC22" s="328">
        <f t="shared" ref="ARC22" ca="1" si="7335">IFERROR(MATCH(ARC12,AQR22:AQU22,0),0)</f>
        <v>4</v>
      </c>
      <c r="ARD22" s="328">
        <f t="shared" ref="ARD22" ca="1" si="7336">IFERROR(MATCH(ARD12,AQR22:AQU22,0),0)</f>
        <v>3</v>
      </c>
      <c r="ARE22" s="328">
        <f t="shared" ca="1" si="3966"/>
        <v>8</v>
      </c>
      <c r="ARF22" s="327" t="s">
        <v>15</v>
      </c>
      <c r="ARG22" s="327" t="str">
        <f t="shared" ref="ARG22" ca="1" si="7337">VLOOKUP(1,AMK4:AML7,2,FALSE)</f>
        <v>Germany</v>
      </c>
      <c r="ARH22" s="327">
        <f t="shared" ca="1" si="5310"/>
        <v>1</v>
      </c>
      <c r="ARI22" s="321"/>
      <c r="ARJ22" s="321"/>
      <c r="ARK22" s="321"/>
      <c r="ARL22" s="321"/>
      <c r="ARM22" s="321"/>
      <c r="ARN22" s="321"/>
      <c r="ARO22" s="321"/>
      <c r="ARP22" s="321"/>
      <c r="ARQ22" s="321"/>
      <c r="ARR22" s="321"/>
      <c r="ARS22" s="321"/>
      <c r="ART22" s="321"/>
      <c r="ARU22" s="321"/>
      <c r="ARV22" s="321"/>
      <c r="ARW22" s="321"/>
      <c r="ARX22" s="321"/>
      <c r="ARY22" s="321"/>
      <c r="ARZ22" s="321"/>
      <c r="ASA22" s="321"/>
      <c r="ASB22" s="321"/>
      <c r="ASC22" s="321"/>
      <c r="ASD22" s="321"/>
      <c r="ASE22" s="321"/>
      <c r="ASF22" s="321"/>
      <c r="ASG22" s="321"/>
      <c r="ASH22" s="321"/>
      <c r="ASI22" s="321"/>
      <c r="ASJ22" s="321"/>
      <c r="ASK22" s="321"/>
      <c r="ASL22" s="321"/>
      <c r="ASM22" s="321"/>
      <c r="ASN22" s="321"/>
      <c r="ASO22" s="321"/>
      <c r="ASP22" s="321"/>
      <c r="ASQ22" s="321"/>
      <c r="ASR22" s="321"/>
      <c r="ASS22" s="321"/>
      <c r="AST22" s="321"/>
      <c r="ASU22" s="321"/>
      <c r="ASV22" s="321"/>
      <c r="ASW22" s="321"/>
      <c r="ASX22" s="321"/>
      <c r="ASY22" s="321"/>
      <c r="ASZ22" s="321"/>
      <c r="ATA22" s="321"/>
      <c r="ATB22" s="321"/>
      <c r="ATC22" s="321"/>
      <c r="ATD22" s="321"/>
      <c r="ATE22" s="321"/>
      <c r="ATF22" s="321"/>
      <c r="ATG22" s="321"/>
      <c r="ATH22" s="321"/>
      <c r="ATI22" s="321"/>
      <c r="ATJ22" s="321"/>
      <c r="ATK22" s="321"/>
      <c r="ATL22" s="321"/>
      <c r="ATM22" s="321"/>
      <c r="ATN22" s="321"/>
      <c r="ATO22" s="321"/>
      <c r="ATP22" s="321"/>
      <c r="ATQ22" s="321"/>
      <c r="ATR22" s="321"/>
      <c r="ATS22" s="321"/>
      <c r="ATT22" s="321"/>
      <c r="ATU22" s="321"/>
      <c r="ATV22" s="321"/>
      <c r="ATW22" s="321"/>
      <c r="ATX22" s="321"/>
      <c r="ATY22" s="321"/>
      <c r="ATZ22" s="321"/>
      <c r="AUA22" s="321"/>
      <c r="AUB22" s="321"/>
      <c r="AUC22" s="321"/>
      <c r="AUD22" s="321"/>
      <c r="AUE22" s="321"/>
      <c r="AUF22" s="321"/>
      <c r="AUG22" s="321"/>
      <c r="AUH22" s="321"/>
      <c r="AUI22" s="321"/>
      <c r="AUJ22" s="321"/>
      <c r="AUK22" s="321"/>
      <c r="AUL22" s="321"/>
      <c r="AUM22" s="321"/>
      <c r="AUN22" s="321"/>
      <c r="AUO22" s="321"/>
      <c r="AUP22" s="321"/>
      <c r="AUQ22" s="321"/>
      <c r="AUR22" s="321"/>
      <c r="AUS22" s="321"/>
      <c r="AUT22" s="321"/>
      <c r="AUU22" s="321"/>
      <c r="AUV22" s="321"/>
      <c r="AUW22" s="321"/>
      <c r="AUX22" s="321"/>
      <c r="AUY22" s="321"/>
      <c r="AUZ22" s="321"/>
      <c r="AVA22" s="321"/>
      <c r="AVB22" s="321"/>
      <c r="AVC22" s="321"/>
      <c r="AVD22" s="321"/>
      <c r="AVE22" s="321"/>
      <c r="AVF22" s="321"/>
      <c r="AVG22" s="321">
        <v>20</v>
      </c>
      <c r="AVH22" s="321" t="str">
        <f t="shared" si="114"/>
        <v>Netherlands</v>
      </c>
      <c r="AVI22" s="324">
        <f ca="1">IF(OFFSET('Player Game Board'!P29,0,AVI1)&lt;&gt;"",OFFSET('Player Game Board'!P29,0,AVI1),0)</f>
        <v>0</v>
      </c>
      <c r="AVJ22" s="324">
        <f ca="1">IF(OFFSET('Player Game Board'!Q29,0,AVI1)&lt;&gt;"",OFFSET('Player Game Board'!Q29,0,AVI1),0)</f>
        <v>1</v>
      </c>
      <c r="AVK22" s="321" t="str">
        <f t="shared" si="115"/>
        <v>France</v>
      </c>
      <c r="AVL22" s="321" t="str">
        <f ca="1">IF(AND(OFFSET('Player Game Board'!P29,0,AVI1)&lt;&gt;"",OFFSET('Player Game Board'!Q29,0,AVI1)&lt;&gt;""),IF(AVI22&gt;AVJ22,"W",IF(AVI22=AVJ22,"D","L")),"")</f>
        <v>L</v>
      </c>
      <c r="AVM22" s="321" t="str">
        <f t="shared" ca="1" si="5830"/>
        <v>W</v>
      </c>
      <c r="AVN22" s="321"/>
      <c r="AVO22" s="321"/>
      <c r="AVP22" s="326" t="s">
        <v>15</v>
      </c>
      <c r="AVQ22" s="327" t="s">
        <v>13</v>
      </c>
      <c r="AVR22" s="327" t="s">
        <v>94</v>
      </c>
      <c r="AVS22" s="327" t="s">
        <v>95</v>
      </c>
      <c r="AVT22" s="326" t="s">
        <v>94</v>
      </c>
      <c r="AVU22" s="326" t="s">
        <v>95</v>
      </c>
      <c r="AVV22" s="326" t="s">
        <v>13</v>
      </c>
      <c r="AVW22" s="326" t="s">
        <v>15</v>
      </c>
      <c r="AVX22" s="327"/>
      <c r="AVY22" s="328">
        <f t="shared" ref="AVY22" ca="1" si="7338">IFERROR(MATCH(AVY12,AVP22:AVS22,0),0)</f>
        <v>0</v>
      </c>
      <c r="AVZ22" s="328">
        <f t="shared" ref="AVZ22" ca="1" si="7339">IFERROR(MATCH(AVZ12,AVP22:AVS22,0),0)</f>
        <v>3</v>
      </c>
      <c r="AWA22" s="328">
        <f t="shared" ref="AWA22" ca="1" si="7340">IFERROR(MATCH(AWA12,AVP22:AVS22,0),0)</f>
        <v>1</v>
      </c>
      <c r="AWB22" s="328">
        <f t="shared" ref="AWB22" ca="1" si="7341">IFERROR(MATCH(AWB12,AVP22:AVS22,0),0)</f>
        <v>0</v>
      </c>
      <c r="AWC22" s="328">
        <f t="shared" ca="1" si="4036"/>
        <v>4</v>
      </c>
      <c r="AWD22" s="327" t="s">
        <v>15</v>
      </c>
      <c r="AWE22" s="327" t="str">
        <f t="shared" ref="AWE22" ca="1" si="7342">VLOOKUP(1,ARI4:ARJ7,2,FALSE)</f>
        <v>Germany</v>
      </c>
      <c r="AWF22" s="327">
        <f t="shared" ca="1" si="5353"/>
        <v>1</v>
      </c>
      <c r="AWG22" s="321"/>
      <c r="AWH22" s="321"/>
      <c r="AWI22" s="321"/>
      <c r="AWJ22" s="321"/>
      <c r="AWK22" s="321"/>
      <c r="AWL22" s="321"/>
      <c r="AWM22" s="321"/>
      <c r="AWN22" s="321"/>
      <c r="AWO22" s="321"/>
      <c r="AWP22" s="321"/>
      <c r="AWQ22" s="321"/>
      <c r="AWR22" s="321"/>
      <c r="AWS22" s="321"/>
      <c r="AWT22" s="321"/>
      <c r="AWU22" s="321"/>
      <c r="AWV22" s="321"/>
      <c r="AWW22" s="321"/>
      <c r="AWX22" s="321"/>
      <c r="AWY22" s="321"/>
      <c r="AWZ22" s="321"/>
      <c r="AXA22" s="321"/>
      <c r="AXB22" s="321"/>
      <c r="AXC22" s="321"/>
      <c r="AXD22" s="321"/>
      <c r="AXE22" s="321"/>
      <c r="AXF22" s="321"/>
      <c r="AXG22" s="321"/>
      <c r="AXH22" s="321"/>
      <c r="AXI22" s="321"/>
      <c r="AXJ22" s="321"/>
      <c r="AXK22" s="321"/>
      <c r="AXL22" s="321"/>
      <c r="AXM22" s="321"/>
      <c r="AXN22" s="321"/>
      <c r="AXO22" s="321"/>
      <c r="AXP22" s="321"/>
      <c r="AXQ22" s="321"/>
      <c r="AXR22" s="321"/>
      <c r="AXS22" s="321"/>
      <c r="AXT22" s="321"/>
      <c r="AXU22" s="321"/>
      <c r="AXV22" s="321"/>
      <c r="AXW22" s="321"/>
      <c r="AXX22" s="321"/>
      <c r="AXY22" s="321"/>
      <c r="AXZ22" s="321"/>
      <c r="AYA22" s="321"/>
      <c r="AYB22" s="321"/>
      <c r="AYC22" s="321"/>
      <c r="AYD22" s="321"/>
      <c r="AYE22" s="321"/>
      <c r="AYF22" s="321"/>
      <c r="AYG22" s="321"/>
      <c r="AYH22" s="321"/>
      <c r="AYI22" s="321"/>
      <c r="AYJ22" s="321"/>
      <c r="AYK22" s="321"/>
      <c r="AYL22" s="321"/>
      <c r="AYM22" s="321"/>
      <c r="AYN22" s="321"/>
      <c r="AYO22" s="321"/>
      <c r="AYP22" s="321"/>
      <c r="AYQ22" s="321"/>
      <c r="AYR22" s="321"/>
      <c r="AYS22" s="321"/>
      <c r="AYT22" s="321"/>
      <c r="AYU22" s="321"/>
      <c r="AYV22" s="321"/>
      <c r="AYW22" s="321"/>
      <c r="AYX22" s="321"/>
      <c r="AYY22" s="321"/>
      <c r="AYZ22" s="321"/>
      <c r="AZA22" s="321"/>
      <c r="AZB22" s="321"/>
      <c r="AZC22" s="321"/>
      <c r="AZD22" s="321"/>
      <c r="AZE22" s="321"/>
      <c r="AZF22" s="321"/>
      <c r="AZG22" s="321"/>
      <c r="AZH22" s="321"/>
      <c r="AZI22" s="321"/>
      <c r="AZJ22" s="321"/>
      <c r="AZK22" s="321"/>
      <c r="AZL22" s="321"/>
      <c r="AZM22" s="321"/>
      <c r="AZN22" s="321"/>
      <c r="AZO22" s="321"/>
      <c r="AZP22" s="321"/>
      <c r="AZQ22" s="321"/>
      <c r="AZR22" s="321"/>
      <c r="AZS22" s="321"/>
      <c r="AZT22" s="321"/>
      <c r="AZU22" s="321"/>
      <c r="AZV22" s="321"/>
      <c r="AZW22" s="321"/>
      <c r="AZX22" s="321"/>
      <c r="AZY22" s="321"/>
      <c r="AZZ22" s="321"/>
      <c r="BAA22" s="321"/>
      <c r="BAB22" s="321"/>
      <c r="BAC22" s="321"/>
      <c r="BAD22" s="321"/>
      <c r="BAE22" s="321">
        <v>20</v>
      </c>
      <c r="BAF22" s="321" t="str">
        <f t="shared" si="130"/>
        <v>Netherlands</v>
      </c>
      <c r="BAG22" s="324">
        <f ca="1">IF(OFFSET('Player Game Board'!P29,0,BAG1)&lt;&gt;"",OFFSET('Player Game Board'!P29,0,BAG1),0)</f>
        <v>1</v>
      </c>
      <c r="BAH22" s="324">
        <f ca="1">IF(OFFSET('Player Game Board'!Q29,0,BAG1)&lt;&gt;"",OFFSET('Player Game Board'!Q29,0,BAG1),0)</f>
        <v>2</v>
      </c>
      <c r="BAI22" s="321" t="str">
        <f t="shared" si="131"/>
        <v>France</v>
      </c>
      <c r="BAJ22" s="321" t="str">
        <f ca="1">IF(AND(OFFSET('Player Game Board'!P29,0,BAG1)&lt;&gt;"",OFFSET('Player Game Board'!Q29,0,BAG1)&lt;&gt;""),IF(BAG22&gt;BAH22,"W",IF(BAG22=BAH22,"D","L")),"")</f>
        <v>L</v>
      </c>
      <c r="BAK22" s="321" t="str">
        <f t="shared" ca="1" si="5885"/>
        <v>W</v>
      </c>
      <c r="BAL22" s="321"/>
      <c r="BAM22" s="321"/>
      <c r="BAN22" s="326" t="s">
        <v>15</v>
      </c>
      <c r="BAO22" s="327" t="s">
        <v>13</v>
      </c>
      <c r="BAP22" s="327" t="s">
        <v>94</v>
      </c>
      <c r="BAQ22" s="327" t="s">
        <v>95</v>
      </c>
      <c r="BAR22" s="326" t="s">
        <v>94</v>
      </c>
      <c r="BAS22" s="326" t="s">
        <v>95</v>
      </c>
      <c r="BAT22" s="326" t="s">
        <v>13</v>
      </c>
      <c r="BAU22" s="326" t="s">
        <v>15</v>
      </c>
      <c r="BAV22" s="327"/>
      <c r="BAW22" s="328">
        <f t="shared" ref="BAW22" ca="1" si="7343">IFERROR(MATCH(BAW12,BAN22:BAQ22,0),0)</f>
        <v>1</v>
      </c>
      <c r="BAX22" s="328">
        <f t="shared" ref="BAX22" ca="1" si="7344">IFERROR(MATCH(BAX12,BAN22:BAQ22,0),0)</f>
        <v>0</v>
      </c>
      <c r="BAY22" s="328">
        <f t="shared" ref="BAY22" ca="1" si="7345">IFERROR(MATCH(BAY12,BAN22:BAQ22,0),0)</f>
        <v>3</v>
      </c>
      <c r="BAZ22" s="328">
        <f t="shared" ref="BAZ22" ca="1" si="7346">IFERROR(MATCH(BAZ12,BAN22:BAQ22,0),0)</f>
        <v>4</v>
      </c>
      <c r="BBA22" s="328">
        <f t="shared" ca="1" si="4106"/>
        <v>8</v>
      </c>
      <c r="BBB22" s="327" t="s">
        <v>15</v>
      </c>
      <c r="BBC22" s="327" t="str">
        <f t="shared" ref="BBC22" ca="1" si="7347">VLOOKUP(1,AWG4:AWH7,2,FALSE)</f>
        <v>Germany</v>
      </c>
      <c r="BBD22" s="327">
        <f t="shared" ca="1" si="5396"/>
        <v>1</v>
      </c>
      <c r="BBE22" s="321"/>
      <c r="BBF22" s="321"/>
      <c r="BBG22" s="321"/>
      <c r="BBH22" s="321"/>
      <c r="BBI22" s="321"/>
      <c r="BBJ22" s="321"/>
      <c r="BBK22" s="321"/>
      <c r="BBL22" s="321"/>
      <c r="BBM22" s="321"/>
      <c r="BBN22" s="321"/>
      <c r="BBO22" s="321"/>
      <c r="BBP22" s="321"/>
      <c r="BBQ22" s="321"/>
      <c r="BBR22" s="321"/>
      <c r="BBS22" s="321"/>
      <c r="BBT22" s="321"/>
      <c r="BBU22" s="321"/>
      <c r="BBV22" s="321"/>
      <c r="BBW22" s="321"/>
      <c r="BBX22" s="321"/>
      <c r="BBY22" s="321"/>
      <c r="BBZ22" s="321"/>
      <c r="BCA22" s="321"/>
      <c r="BCB22" s="321"/>
      <c r="BCC22" s="321"/>
      <c r="BCD22" s="321"/>
      <c r="BCE22" s="321"/>
      <c r="BCF22" s="321"/>
      <c r="BCG22" s="321"/>
      <c r="BCH22" s="321"/>
      <c r="BCI22" s="321"/>
      <c r="BCJ22" s="321"/>
      <c r="BCK22" s="321"/>
      <c r="BCL22" s="321"/>
      <c r="BCM22" s="321"/>
      <c r="BCN22" s="321"/>
      <c r="BCO22" s="321"/>
      <c r="BCP22" s="321"/>
      <c r="BCQ22" s="321"/>
      <c r="BCR22" s="321"/>
      <c r="BCS22" s="321"/>
      <c r="BCT22" s="321"/>
      <c r="BCU22" s="321"/>
      <c r="BCV22" s="321"/>
      <c r="BCW22" s="321"/>
      <c r="BCX22" s="321"/>
      <c r="BCY22" s="321"/>
      <c r="BCZ22" s="321"/>
      <c r="BDA22" s="321"/>
      <c r="BDB22" s="321"/>
      <c r="BDC22" s="321"/>
      <c r="BDD22" s="321"/>
      <c r="BDE22" s="321"/>
      <c r="BDF22" s="321"/>
      <c r="BDG22" s="321"/>
      <c r="BDH22" s="321"/>
      <c r="BDI22" s="321"/>
      <c r="BDJ22" s="321"/>
      <c r="BDK22" s="321"/>
      <c r="BDL22" s="321"/>
      <c r="BDM22" s="321"/>
      <c r="BDN22" s="321"/>
      <c r="BDO22" s="321"/>
      <c r="BDP22" s="321"/>
      <c r="BDQ22" s="321"/>
      <c r="BDR22" s="321"/>
      <c r="BDS22" s="321"/>
      <c r="BDT22" s="321"/>
      <c r="BDU22" s="321"/>
      <c r="BDV22" s="321"/>
      <c r="BDW22" s="321"/>
      <c r="BDX22" s="321"/>
      <c r="BDY22" s="321"/>
      <c r="BDZ22" s="321"/>
      <c r="BEA22" s="321"/>
      <c r="BEB22" s="321"/>
      <c r="BEC22" s="321"/>
      <c r="BED22" s="321"/>
      <c r="BEE22" s="321"/>
      <c r="BEF22" s="321"/>
      <c r="BEG22" s="321"/>
      <c r="BEH22" s="321"/>
      <c r="BEI22" s="321"/>
      <c r="BEJ22" s="321"/>
      <c r="BEK22" s="321"/>
      <c r="BEL22" s="321"/>
      <c r="BEM22" s="321"/>
      <c r="BEN22" s="321"/>
      <c r="BEO22" s="321"/>
      <c r="BEP22" s="321"/>
      <c r="BEQ22" s="321"/>
      <c r="BER22" s="321"/>
      <c r="BES22" s="321"/>
      <c r="BET22" s="321"/>
      <c r="BEU22" s="321"/>
      <c r="BEV22" s="321"/>
      <c r="BEW22" s="321"/>
      <c r="BEX22" s="321"/>
      <c r="BEY22" s="321"/>
      <c r="BEZ22" s="321"/>
      <c r="BFA22" s="321"/>
      <c r="BFB22" s="321"/>
      <c r="BFC22" s="321">
        <v>20</v>
      </c>
      <c r="BFD22" s="321" t="str">
        <f t="shared" si="146"/>
        <v>Netherlands</v>
      </c>
      <c r="BFE22" s="324">
        <f ca="1">IF(OFFSET('Player Game Board'!P29,0,BFE1)&lt;&gt;"",OFFSET('Player Game Board'!P29,0,BFE1),0)</f>
        <v>0</v>
      </c>
      <c r="BFF22" s="324">
        <f ca="1">IF(OFFSET('Player Game Board'!Q29,0,BFE1)&lt;&gt;"",OFFSET('Player Game Board'!Q29,0,BFE1),0)</f>
        <v>0</v>
      </c>
      <c r="BFG22" s="321" t="str">
        <f t="shared" si="147"/>
        <v>France</v>
      </c>
      <c r="BFH22" s="321" t="str">
        <f ca="1">IF(AND(OFFSET('Player Game Board'!P29,0,BFE1)&lt;&gt;"",OFFSET('Player Game Board'!Q29,0,BFE1)&lt;&gt;""),IF(BFE22&gt;BFF22,"W",IF(BFE22=BFF22,"D","L")),"")</f>
        <v/>
      </c>
      <c r="BFI22" s="321" t="str">
        <f t="shared" ca="1" si="5940"/>
        <v/>
      </c>
      <c r="BFJ22" s="321"/>
      <c r="BFK22" s="321"/>
      <c r="BFL22" s="326" t="s">
        <v>15</v>
      </c>
      <c r="BFM22" s="327" t="s">
        <v>13</v>
      </c>
      <c r="BFN22" s="327" t="s">
        <v>94</v>
      </c>
      <c r="BFO22" s="327" t="s">
        <v>95</v>
      </c>
      <c r="BFP22" s="326" t="s">
        <v>94</v>
      </c>
      <c r="BFQ22" s="326" t="s">
        <v>95</v>
      </c>
      <c r="BFR22" s="326" t="s">
        <v>13</v>
      </c>
      <c r="BFS22" s="326" t="s">
        <v>15</v>
      </c>
      <c r="BFT22" s="327"/>
      <c r="BFU22" s="328">
        <f t="shared" ref="BFU22" ca="1" si="7348">IFERROR(MATCH(BFU12,BFL22:BFO22,0),0)</f>
        <v>1</v>
      </c>
      <c r="BFV22" s="328">
        <f t="shared" ref="BFV22" ca="1" si="7349">IFERROR(MATCH(BFV12,BFL22:BFO22,0),0)</f>
        <v>2</v>
      </c>
      <c r="BFW22" s="328">
        <f t="shared" ref="BFW22" ca="1" si="7350">IFERROR(MATCH(BFW12,BFL22:BFO22,0),0)</f>
        <v>0</v>
      </c>
      <c r="BFX22" s="328">
        <f t="shared" ref="BFX22" ca="1" si="7351">IFERROR(MATCH(BFX12,BFL22:BFO22,0),0)</f>
        <v>0</v>
      </c>
      <c r="BFY22" s="328">
        <f t="shared" ca="1" si="4176"/>
        <v>3</v>
      </c>
      <c r="BFZ22" s="327" t="s">
        <v>15</v>
      </c>
      <c r="BGA22" s="327" t="str">
        <f t="shared" ref="BGA22" ca="1" si="7352">VLOOKUP(1,BBE4:BBF7,2,FALSE)</f>
        <v>Germany</v>
      </c>
      <c r="BGB22" s="327">
        <f t="shared" ca="1" si="5439"/>
        <v>1</v>
      </c>
    </row>
    <row r="23" spans="1:1536" ht="13.8" x14ac:dyDescent="0.3">
      <c r="A23" s="321"/>
      <c r="B23" s="321"/>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321"/>
      <c r="BI23" s="321"/>
      <c r="BJ23" s="321"/>
      <c r="BK23" s="321"/>
      <c r="BL23" s="321"/>
      <c r="BM23" s="321"/>
      <c r="BN23" s="321"/>
      <c r="BO23" s="321"/>
      <c r="BP23" s="321"/>
      <c r="BQ23" s="321"/>
      <c r="BR23" s="321"/>
      <c r="BS23" s="321"/>
      <c r="BT23" s="321"/>
      <c r="BU23" s="321"/>
      <c r="BV23" s="321"/>
      <c r="BW23" s="321"/>
      <c r="BX23" s="321"/>
      <c r="BY23" s="321"/>
      <c r="BZ23" s="321"/>
      <c r="CA23" s="321"/>
      <c r="CB23" s="321"/>
      <c r="CC23" s="321"/>
      <c r="CD23" s="321"/>
      <c r="CE23" s="321"/>
      <c r="CF23" s="321"/>
      <c r="CG23" s="321"/>
      <c r="CH23" s="321"/>
      <c r="CI23" s="321"/>
      <c r="CJ23" s="321"/>
      <c r="CK23" s="321"/>
      <c r="CL23" s="321"/>
      <c r="CM23" s="321"/>
      <c r="CN23" s="321"/>
      <c r="CO23" s="321"/>
      <c r="CP23" s="321"/>
      <c r="CQ23" s="321"/>
      <c r="CR23" s="321"/>
      <c r="CS23" s="321"/>
      <c r="CT23" s="321"/>
      <c r="CU23" s="321"/>
      <c r="CV23" s="321"/>
      <c r="CW23" s="321"/>
      <c r="CX23" s="321"/>
      <c r="CY23" s="321">
        <v>21</v>
      </c>
      <c r="CZ23" s="321" t="str">
        <f>Matches!G28</f>
        <v>Slovakia</v>
      </c>
      <c r="DA23" s="321">
        <f>IF(AND(Matches!H28&lt;&gt;"",Matches!I28&lt;&gt;""),Matches!H28,0)</f>
        <v>1</v>
      </c>
      <c r="DB23" s="321">
        <f>IF(AND(Matches!I28&lt;&gt;"",Matches!H28&lt;&gt;""),Matches!I28,0)</f>
        <v>2</v>
      </c>
      <c r="DC23" s="321" t="str">
        <f>Matches!J28</f>
        <v>Ukraine</v>
      </c>
      <c r="DD23" s="321" t="str">
        <f>IF(AND(Matches!H28&lt;&gt;"",Matches!I28&lt;&gt;""),IF(DA23&gt;DB23,"W",IF(DA23=DB23,"D","L")),"")</f>
        <v>L</v>
      </c>
      <c r="DE23" s="321" t="str">
        <f t="shared" si="162"/>
        <v>W</v>
      </c>
      <c r="DF23" s="321"/>
      <c r="DG23" s="321"/>
      <c r="DH23" s="326" t="s">
        <v>3</v>
      </c>
      <c r="DI23" s="327" t="s">
        <v>4</v>
      </c>
      <c r="DJ23" s="327" t="s">
        <v>13</v>
      </c>
      <c r="DK23" s="327" t="s">
        <v>94</v>
      </c>
      <c r="DL23" s="326" t="s">
        <v>94</v>
      </c>
      <c r="DM23" s="326" t="s">
        <v>13</v>
      </c>
      <c r="DN23" s="326" t="s">
        <v>3</v>
      </c>
      <c r="DO23" s="326" t="s">
        <v>4</v>
      </c>
      <c r="DP23" s="327"/>
      <c r="DQ23" s="328">
        <f>IFERROR(MATCH(DQ12,DH23:DK23,0),0)</f>
        <v>3</v>
      </c>
      <c r="DR23" s="328">
        <f>IFERROR(MATCH(DR12,DH23:DK23,0),0)</f>
        <v>0</v>
      </c>
      <c r="DS23" s="328">
        <f>IFERROR(MATCH(DS12,DH23:DK23,0),0)</f>
        <v>4</v>
      </c>
      <c r="DT23" s="328">
        <f>IFERROR(MATCH(DT12,DH23:DK23,0),0)</f>
        <v>2</v>
      </c>
      <c r="DU23" s="328">
        <f t="shared" si="3541"/>
        <v>9</v>
      </c>
      <c r="DV23" s="327"/>
      <c r="DW23" s="327" t="str">
        <f>VLOOKUP(2,A4:B7,2,FALSE)</f>
        <v>Switzerland</v>
      </c>
      <c r="DX23" s="327"/>
      <c r="DY23" s="321"/>
      <c r="DZ23" s="321"/>
      <c r="EA23" s="321"/>
      <c r="EB23" s="321"/>
      <c r="EC23" s="321"/>
      <c r="ED23" s="321"/>
      <c r="EE23" s="321"/>
      <c r="EF23" s="321"/>
      <c r="EG23" s="321"/>
      <c r="EH23" s="321"/>
      <c r="EI23" s="321"/>
      <c r="EJ23" s="321"/>
      <c r="EK23" s="321"/>
      <c r="EL23" s="321"/>
      <c r="EM23" s="321"/>
      <c r="EN23" s="321"/>
      <c r="EO23" s="321"/>
      <c r="EP23" s="321"/>
      <c r="EQ23" s="321"/>
      <c r="ER23" s="321"/>
      <c r="ES23" s="321"/>
      <c r="ET23" s="321"/>
      <c r="EU23" s="321"/>
      <c r="EV23" s="321"/>
      <c r="EW23" s="321"/>
      <c r="EX23" s="321"/>
      <c r="EY23" s="321"/>
      <c r="EZ23" s="321"/>
      <c r="FA23" s="321"/>
      <c r="FB23" s="321"/>
      <c r="FC23" s="321"/>
      <c r="FD23" s="321"/>
      <c r="FE23" s="321"/>
      <c r="FF23" s="321"/>
      <c r="FG23" s="321"/>
      <c r="FH23" s="321"/>
      <c r="FI23" s="321"/>
      <c r="FJ23" s="321"/>
      <c r="FK23" s="321"/>
      <c r="FL23" s="321"/>
      <c r="FM23" s="321"/>
      <c r="FN23" s="321"/>
      <c r="FO23" s="321"/>
      <c r="FP23" s="321"/>
      <c r="FQ23" s="321"/>
      <c r="FR23" s="321"/>
      <c r="FS23" s="321"/>
      <c r="FT23" s="321"/>
      <c r="FU23" s="321"/>
      <c r="FV23" s="321"/>
      <c r="FW23" s="321"/>
      <c r="FX23" s="321"/>
      <c r="FY23" s="321"/>
      <c r="FZ23" s="321"/>
      <c r="GA23" s="321"/>
      <c r="GB23" s="321"/>
      <c r="GC23" s="321"/>
      <c r="GD23" s="321"/>
      <c r="GE23" s="321"/>
      <c r="GF23" s="321"/>
      <c r="GG23" s="321"/>
      <c r="GH23" s="321"/>
      <c r="GI23" s="321"/>
      <c r="GJ23" s="321"/>
      <c r="GK23" s="321"/>
      <c r="GL23" s="321"/>
      <c r="GM23" s="321"/>
      <c r="GN23" s="321"/>
      <c r="GO23" s="321"/>
      <c r="GP23" s="321"/>
      <c r="GQ23" s="321"/>
      <c r="GR23" s="321"/>
      <c r="GS23" s="321"/>
      <c r="GT23" s="321"/>
      <c r="GU23" s="321"/>
      <c r="GV23" s="321"/>
      <c r="GW23" s="321"/>
      <c r="GX23" s="321"/>
      <c r="GY23" s="321"/>
      <c r="GZ23" s="321"/>
      <c r="HA23" s="321"/>
      <c r="HB23" s="321"/>
      <c r="HC23" s="321"/>
      <c r="HD23" s="321"/>
      <c r="HE23" s="321"/>
      <c r="HF23" s="321"/>
      <c r="HG23" s="321"/>
      <c r="HH23" s="321"/>
      <c r="HI23" s="321"/>
      <c r="HJ23" s="321"/>
      <c r="HK23" s="321"/>
      <c r="HL23" s="321"/>
      <c r="HM23" s="321"/>
      <c r="HN23" s="321"/>
      <c r="HO23" s="321"/>
      <c r="HP23" s="321"/>
      <c r="HQ23" s="321"/>
      <c r="HR23" s="321"/>
      <c r="HS23" s="321"/>
      <c r="HT23" s="321"/>
      <c r="HU23" s="321"/>
      <c r="HV23" s="321"/>
      <c r="HW23" s="321">
        <v>21</v>
      </c>
      <c r="HX23" s="321" t="str">
        <f t="shared" si="164"/>
        <v>Slovakia</v>
      </c>
      <c r="HY23" s="324">
        <f ca="1">IF(OFFSET('Player Game Board'!P30,0,HY1)&lt;&gt;"",OFFSET('Player Game Board'!P30,0,HY1),0)</f>
        <v>1</v>
      </c>
      <c r="HZ23" s="324">
        <f ca="1">IF(OFFSET('Player Game Board'!Q30,0,HY1)&lt;&gt;"",OFFSET('Player Game Board'!Q30,0,HY1),0)</f>
        <v>1</v>
      </c>
      <c r="IA23" s="321" t="str">
        <f t="shared" si="165"/>
        <v>Ukraine</v>
      </c>
      <c r="IB23" s="321" t="str">
        <f ca="1">IF(AND(OFFSET('Player Game Board'!P30,0,HY1)&lt;&gt;"",OFFSET('Player Game Board'!Q30,0,HY1)&lt;&gt;""),IF(HY23&gt;HZ23,"W",IF(HY23=HZ23,"D","L")),"")</f>
        <v>D</v>
      </c>
      <c r="IC23" s="321" t="str">
        <f t="shared" ca="1" si="166"/>
        <v>D</v>
      </c>
      <c r="ID23" s="321"/>
      <c r="IE23" s="321"/>
      <c r="IF23" s="326" t="s">
        <v>3</v>
      </c>
      <c r="IG23" s="327" t="s">
        <v>4</v>
      </c>
      <c r="IH23" s="327" t="s">
        <v>13</v>
      </c>
      <c r="II23" s="327" t="s">
        <v>94</v>
      </c>
      <c r="IJ23" s="326" t="s">
        <v>94</v>
      </c>
      <c r="IK23" s="326" t="s">
        <v>13</v>
      </c>
      <c r="IL23" s="326" t="s">
        <v>3</v>
      </c>
      <c r="IM23" s="326" t="s">
        <v>4</v>
      </c>
      <c r="IN23" s="327"/>
      <c r="IO23" s="328">
        <f ca="1">IFERROR(MATCH(IO12,IF23:II23,0),0)</f>
        <v>1</v>
      </c>
      <c r="IP23" s="328">
        <f ca="1">IFERROR(MATCH(IP12,IF23:II23,0),0)</f>
        <v>0</v>
      </c>
      <c r="IQ23" s="328">
        <f ca="1">IFERROR(MATCH(IQ12,IF23:II23,0),0)</f>
        <v>0</v>
      </c>
      <c r="IR23" s="328">
        <f ca="1">IFERROR(MATCH(IR12,IF23:II23,0),0)</f>
        <v>2</v>
      </c>
      <c r="IS23" s="328">
        <f t="shared" ca="1" si="3544"/>
        <v>3</v>
      </c>
      <c r="IT23" s="327"/>
      <c r="IU23" s="327" t="str">
        <f ca="1">VLOOKUP(2,DY4:DZ7,2,FALSE)</f>
        <v>Switzerland</v>
      </c>
      <c r="IV23" s="327">
        <f t="shared" ca="1" si="5047"/>
        <v>1</v>
      </c>
      <c r="IW23" s="321"/>
      <c r="IX23" s="321"/>
      <c r="IY23" s="321"/>
      <c r="IZ23" s="321"/>
      <c r="JA23" s="321"/>
      <c r="JB23" s="321"/>
      <c r="JC23" s="321"/>
      <c r="JD23" s="321"/>
      <c r="JE23" s="321"/>
      <c r="JF23" s="321"/>
      <c r="JG23" s="321"/>
      <c r="JH23" s="321"/>
      <c r="JI23" s="321"/>
      <c r="JJ23" s="321"/>
      <c r="JK23" s="321"/>
      <c r="JL23" s="321"/>
      <c r="JM23" s="321"/>
      <c r="JN23" s="321"/>
      <c r="JO23" s="321"/>
      <c r="JP23" s="321"/>
      <c r="JQ23" s="321"/>
      <c r="JR23" s="321"/>
      <c r="JS23" s="321"/>
      <c r="JT23" s="321"/>
      <c r="JU23" s="321"/>
      <c r="JV23" s="321"/>
      <c r="JW23" s="321"/>
      <c r="JX23" s="321"/>
      <c r="JY23" s="321"/>
      <c r="JZ23" s="321"/>
      <c r="KA23" s="321"/>
      <c r="KB23" s="321"/>
      <c r="KC23" s="321"/>
      <c r="KD23" s="321"/>
      <c r="KE23" s="321"/>
      <c r="KF23" s="321"/>
      <c r="KG23" s="321"/>
      <c r="KH23" s="321"/>
      <c r="KI23" s="321"/>
      <c r="KJ23" s="321"/>
      <c r="KK23" s="321"/>
      <c r="KL23" s="321"/>
      <c r="KM23" s="321"/>
      <c r="KN23" s="321"/>
      <c r="KO23" s="321"/>
      <c r="KP23" s="321"/>
      <c r="KQ23" s="321"/>
      <c r="KR23" s="321"/>
      <c r="KS23" s="321"/>
      <c r="KT23" s="321"/>
      <c r="KU23" s="321"/>
      <c r="KV23" s="321"/>
      <c r="KW23" s="321"/>
      <c r="KX23" s="321"/>
      <c r="KY23" s="321"/>
      <c r="KZ23" s="321"/>
      <c r="LA23" s="321"/>
      <c r="LB23" s="321"/>
      <c r="LC23" s="321"/>
      <c r="LD23" s="321"/>
      <c r="LE23" s="321"/>
      <c r="LF23" s="321"/>
      <c r="LG23" s="321"/>
      <c r="LH23" s="321"/>
      <c r="LI23" s="321"/>
      <c r="LJ23" s="321"/>
      <c r="LK23" s="321"/>
      <c r="LL23" s="321"/>
      <c r="LM23" s="321"/>
      <c r="LN23" s="321"/>
      <c r="LO23" s="321"/>
      <c r="LP23" s="321"/>
      <c r="LQ23" s="321"/>
      <c r="LR23" s="321"/>
      <c r="LS23" s="321"/>
      <c r="LT23" s="321"/>
      <c r="LU23" s="321"/>
      <c r="LV23" s="321"/>
      <c r="LW23" s="321"/>
      <c r="LX23" s="321"/>
      <c r="LY23" s="321"/>
      <c r="LZ23" s="321"/>
      <c r="MA23" s="321"/>
      <c r="MB23" s="321"/>
      <c r="MC23" s="321"/>
      <c r="MD23" s="321"/>
      <c r="ME23" s="321"/>
      <c r="MF23" s="321"/>
      <c r="MG23" s="321"/>
      <c r="MH23" s="321"/>
      <c r="MI23" s="321"/>
      <c r="MJ23" s="321"/>
      <c r="MK23" s="321"/>
      <c r="ML23" s="321"/>
      <c r="MM23" s="321"/>
      <c r="MN23" s="321"/>
      <c r="MO23" s="321"/>
      <c r="MP23" s="321"/>
      <c r="MQ23" s="321"/>
      <c r="MR23" s="321"/>
      <c r="MS23" s="321"/>
      <c r="MT23" s="321"/>
      <c r="MU23" s="321">
        <v>21</v>
      </c>
      <c r="MV23" s="321" t="str">
        <f t="shared" si="170"/>
        <v>Slovakia</v>
      </c>
      <c r="MW23" s="324">
        <f ca="1">IF(OFFSET('Player Game Board'!P30,0,MW1)&lt;&gt;"",OFFSET('Player Game Board'!P30,0,MW1),0)</f>
        <v>1</v>
      </c>
      <c r="MX23" s="324">
        <f ca="1">IF(OFFSET('Player Game Board'!Q30,0,MW1)&lt;&gt;"",OFFSET('Player Game Board'!Q30,0,MW1),0)</f>
        <v>1</v>
      </c>
      <c r="MY23" s="321" t="str">
        <f t="shared" si="171"/>
        <v>Ukraine</v>
      </c>
      <c r="MZ23" s="321" t="str">
        <f ca="1">IF(AND(OFFSET('Player Game Board'!P30,0,MW1)&lt;&gt;"",OFFSET('Player Game Board'!Q30,0,MW1)&lt;&gt;""),IF(MW23&gt;MX23,"W",IF(MW23=MX23,"D","L")),"")</f>
        <v>D</v>
      </c>
      <c r="NA23" s="321" t="str">
        <f t="shared" ca="1" si="172"/>
        <v>D</v>
      </c>
      <c r="NB23" s="321"/>
      <c r="NC23" s="321"/>
      <c r="ND23" s="326" t="s">
        <v>3</v>
      </c>
      <c r="NE23" s="327" t="s">
        <v>4</v>
      </c>
      <c r="NF23" s="327" t="s">
        <v>13</v>
      </c>
      <c r="NG23" s="327" t="s">
        <v>94</v>
      </c>
      <c r="NH23" s="326" t="s">
        <v>94</v>
      </c>
      <c r="NI23" s="326" t="s">
        <v>13</v>
      </c>
      <c r="NJ23" s="326" t="s">
        <v>3</v>
      </c>
      <c r="NK23" s="326" t="s">
        <v>4</v>
      </c>
      <c r="NL23" s="327"/>
      <c r="NM23" s="328">
        <f ca="1">IFERROR(MATCH(NM12,ND23:NG23,0),0)</f>
        <v>1</v>
      </c>
      <c r="NN23" s="328">
        <f ca="1">IFERROR(MATCH(NN12,ND23:NG23,0),0)</f>
        <v>4</v>
      </c>
      <c r="NO23" s="328">
        <f ca="1">IFERROR(MATCH(NO12,ND23:NG23,0),0)</f>
        <v>0</v>
      </c>
      <c r="NP23" s="328">
        <f ca="1">IFERROR(MATCH(NP12,ND23:NG23,0),0)</f>
        <v>3</v>
      </c>
      <c r="NQ23" s="328">
        <f t="shared" ca="1" si="3547"/>
        <v>8</v>
      </c>
      <c r="NR23" s="327"/>
      <c r="NS23" s="327" t="str">
        <f ca="1">VLOOKUP(2,IW4:IX7,2,FALSE)</f>
        <v>Scotland</v>
      </c>
      <c r="NT23" s="327">
        <f t="shared" ca="1" si="5052"/>
        <v>0</v>
      </c>
      <c r="NU23" s="321"/>
      <c r="NV23" s="321"/>
      <c r="NW23" s="321"/>
      <c r="NX23" s="321"/>
      <c r="NY23" s="321"/>
      <c r="NZ23" s="321"/>
      <c r="OA23" s="321"/>
      <c r="OB23" s="321"/>
      <c r="OC23" s="321"/>
      <c r="OD23" s="321"/>
      <c r="OE23" s="321"/>
      <c r="OF23" s="321"/>
      <c r="OG23" s="321"/>
      <c r="OH23" s="321"/>
      <c r="OI23" s="321"/>
      <c r="OJ23" s="321"/>
      <c r="OK23" s="321"/>
      <c r="OL23" s="321"/>
      <c r="OM23" s="321"/>
      <c r="ON23" s="321"/>
      <c r="OO23" s="321"/>
      <c r="OP23" s="321"/>
      <c r="OQ23" s="321"/>
      <c r="OR23" s="321"/>
      <c r="OS23" s="321"/>
      <c r="OT23" s="321"/>
      <c r="OU23" s="321"/>
      <c r="OV23" s="321"/>
      <c r="OW23" s="321"/>
      <c r="OX23" s="321"/>
      <c r="OY23" s="321"/>
      <c r="OZ23" s="321"/>
      <c r="PA23" s="321"/>
      <c r="PB23" s="321"/>
      <c r="PC23" s="321"/>
      <c r="PD23" s="321"/>
      <c r="PE23" s="321"/>
      <c r="PF23" s="321"/>
      <c r="PG23" s="321"/>
      <c r="PH23" s="321"/>
      <c r="PI23" s="321"/>
      <c r="PJ23" s="321"/>
      <c r="PK23" s="321"/>
      <c r="PL23" s="321"/>
      <c r="PM23" s="321"/>
      <c r="PN23" s="321"/>
      <c r="PO23" s="321"/>
      <c r="PP23" s="321"/>
      <c r="PQ23" s="321"/>
      <c r="PR23" s="321"/>
      <c r="PS23" s="321"/>
      <c r="PT23" s="321"/>
      <c r="PU23" s="321"/>
      <c r="PV23" s="321"/>
      <c r="PW23" s="321"/>
      <c r="PX23" s="321"/>
      <c r="PY23" s="321"/>
      <c r="PZ23" s="321"/>
      <c r="QA23" s="321"/>
      <c r="QB23" s="321"/>
      <c r="QC23" s="321"/>
      <c r="QD23" s="321"/>
      <c r="QE23" s="321"/>
      <c r="QF23" s="321"/>
      <c r="QG23" s="321"/>
      <c r="QH23" s="321"/>
      <c r="QI23" s="321"/>
      <c r="QJ23" s="321"/>
      <c r="QK23" s="321"/>
      <c r="QL23" s="321"/>
      <c r="QM23" s="321"/>
      <c r="QN23" s="321"/>
      <c r="QO23" s="321"/>
      <c r="QP23" s="321"/>
      <c r="QQ23" s="321"/>
      <c r="QR23" s="321"/>
      <c r="QS23" s="321"/>
      <c r="QT23" s="321"/>
      <c r="QU23" s="321"/>
      <c r="QV23" s="321"/>
      <c r="QW23" s="321"/>
      <c r="QX23" s="321"/>
      <c r="QY23" s="321"/>
      <c r="QZ23" s="321"/>
      <c r="RA23" s="321"/>
      <c r="RB23" s="321"/>
      <c r="RC23" s="321"/>
      <c r="RD23" s="321"/>
      <c r="RE23" s="321"/>
      <c r="RF23" s="321"/>
      <c r="RG23" s="321"/>
      <c r="RH23" s="321"/>
      <c r="RI23" s="321"/>
      <c r="RJ23" s="321"/>
      <c r="RK23" s="321"/>
      <c r="RL23" s="321"/>
      <c r="RM23" s="321"/>
      <c r="RN23" s="321"/>
      <c r="RO23" s="321"/>
      <c r="RP23" s="321"/>
      <c r="RQ23" s="321"/>
      <c r="RR23" s="321"/>
      <c r="RS23" s="321">
        <v>21</v>
      </c>
      <c r="RT23" s="321" t="str">
        <f t="shared" si="18"/>
        <v>Slovakia</v>
      </c>
      <c r="RU23" s="324">
        <f ca="1">IF(OFFSET('Player Game Board'!P30,0,RU1)&lt;&gt;"",OFFSET('Player Game Board'!P30,0,RU1),0)</f>
        <v>0</v>
      </c>
      <c r="RV23" s="324">
        <f ca="1">IF(OFFSET('Player Game Board'!Q30,0,RU1)&lt;&gt;"",OFFSET('Player Game Board'!Q30,0,RU1),0)</f>
        <v>1</v>
      </c>
      <c r="RW23" s="321" t="str">
        <f t="shared" si="19"/>
        <v>Ukraine</v>
      </c>
      <c r="RX23" s="321" t="str">
        <f ca="1">IF(AND(OFFSET('Player Game Board'!P30,0,RU1)&lt;&gt;"",OFFSET('Player Game Board'!Q30,0,RU1)&lt;&gt;""),IF(RU23&gt;RV23,"W",IF(RU23=RV23,"D","L")),"")</f>
        <v>L</v>
      </c>
      <c r="RY23" s="321" t="str">
        <f t="shared" ca="1" si="5500"/>
        <v>W</v>
      </c>
      <c r="RZ23" s="321"/>
      <c r="SA23" s="321"/>
      <c r="SB23" s="326" t="s">
        <v>3</v>
      </c>
      <c r="SC23" s="327" t="s">
        <v>4</v>
      </c>
      <c r="SD23" s="327" t="s">
        <v>13</v>
      </c>
      <c r="SE23" s="327" t="s">
        <v>94</v>
      </c>
      <c r="SF23" s="326" t="s">
        <v>94</v>
      </c>
      <c r="SG23" s="326" t="s">
        <v>13</v>
      </c>
      <c r="SH23" s="326" t="s">
        <v>3</v>
      </c>
      <c r="SI23" s="326" t="s">
        <v>4</v>
      </c>
      <c r="SJ23" s="327"/>
      <c r="SK23" s="328">
        <f t="shared" ref="SK23" ca="1" si="7353">IFERROR(MATCH(SK12,SB23:SE23,0),0)</f>
        <v>1</v>
      </c>
      <c r="SL23" s="328">
        <f t="shared" ref="SL23" ca="1" si="7354">IFERROR(MATCH(SL12,SB23:SE23,0),0)</f>
        <v>3</v>
      </c>
      <c r="SM23" s="328">
        <f t="shared" ref="SM23" ca="1" si="7355">IFERROR(MATCH(SM12,SB23:SE23,0),0)</f>
        <v>2</v>
      </c>
      <c r="SN23" s="328">
        <f t="shared" ref="SN23" ca="1" si="7356">IFERROR(MATCH(SN12,SB23:SE23,0),0)</f>
        <v>4</v>
      </c>
      <c r="SO23" s="328">
        <f t="shared" ca="1" si="3616"/>
        <v>10</v>
      </c>
      <c r="SP23" s="327"/>
      <c r="SQ23" s="327" t="str">
        <f t="shared" ref="SQ23" ca="1" si="7357">VLOOKUP(2,NU4:NV7,2,FALSE)</f>
        <v>Scotland</v>
      </c>
      <c r="SR23" s="327">
        <f t="shared" ca="1" si="5095"/>
        <v>0</v>
      </c>
      <c r="SS23" s="321"/>
      <c r="ST23" s="321"/>
      <c r="SU23" s="321"/>
      <c r="SV23" s="321"/>
      <c r="SW23" s="321"/>
      <c r="SX23" s="321"/>
      <c r="SY23" s="321"/>
      <c r="SZ23" s="321"/>
      <c r="TA23" s="321"/>
      <c r="TB23" s="321"/>
      <c r="TC23" s="321"/>
      <c r="TD23" s="321"/>
      <c r="TE23" s="321"/>
      <c r="TF23" s="321"/>
      <c r="TG23" s="321"/>
      <c r="TH23" s="321"/>
      <c r="TI23" s="321"/>
      <c r="TJ23" s="321"/>
      <c r="TK23" s="321"/>
      <c r="TL23" s="321"/>
      <c r="TM23" s="321"/>
      <c r="TN23" s="321"/>
      <c r="TO23" s="321"/>
      <c r="TP23" s="321"/>
      <c r="TQ23" s="321"/>
      <c r="TR23" s="321"/>
      <c r="TS23" s="321"/>
      <c r="TT23" s="321"/>
      <c r="TU23" s="321"/>
      <c r="TV23" s="321"/>
      <c r="TW23" s="321"/>
      <c r="TX23" s="321"/>
      <c r="TY23" s="321"/>
      <c r="TZ23" s="321"/>
      <c r="UA23" s="321"/>
      <c r="UB23" s="321"/>
      <c r="UC23" s="321"/>
      <c r="UD23" s="321"/>
      <c r="UE23" s="321"/>
      <c r="UF23" s="321"/>
      <c r="UG23" s="321"/>
      <c r="UH23" s="321"/>
      <c r="UI23" s="321"/>
      <c r="UJ23" s="321"/>
      <c r="UK23" s="321"/>
      <c r="UL23" s="321"/>
      <c r="UM23" s="321"/>
      <c r="UN23" s="321"/>
      <c r="UO23" s="321"/>
      <c r="UP23" s="321"/>
      <c r="UQ23" s="321"/>
      <c r="UR23" s="321"/>
      <c r="US23" s="321"/>
      <c r="UT23" s="321"/>
      <c r="UU23" s="321"/>
      <c r="UV23" s="321"/>
      <c r="UW23" s="321"/>
      <c r="UX23" s="321"/>
      <c r="UY23" s="321"/>
      <c r="UZ23" s="321"/>
      <c r="VA23" s="321"/>
      <c r="VB23" s="321"/>
      <c r="VC23" s="321"/>
      <c r="VD23" s="321"/>
      <c r="VE23" s="321"/>
      <c r="VF23" s="321"/>
      <c r="VG23" s="321"/>
      <c r="VH23" s="321"/>
      <c r="VI23" s="321"/>
      <c r="VJ23" s="321"/>
      <c r="VK23" s="321"/>
      <c r="VL23" s="321"/>
      <c r="VM23" s="321"/>
      <c r="VN23" s="321"/>
      <c r="VO23" s="321"/>
      <c r="VP23" s="321"/>
      <c r="VQ23" s="321"/>
      <c r="VR23" s="321"/>
      <c r="VS23" s="321"/>
      <c r="VT23" s="321"/>
      <c r="VU23" s="321"/>
      <c r="VV23" s="321"/>
      <c r="VW23" s="321"/>
      <c r="VX23" s="321"/>
      <c r="VY23" s="321"/>
      <c r="VZ23" s="321"/>
      <c r="WA23" s="321"/>
      <c r="WB23" s="321"/>
      <c r="WC23" s="321"/>
      <c r="WD23" s="321"/>
      <c r="WE23" s="321"/>
      <c r="WF23" s="321"/>
      <c r="WG23" s="321"/>
      <c r="WH23" s="321"/>
      <c r="WI23" s="321"/>
      <c r="WJ23" s="321"/>
      <c r="WK23" s="321"/>
      <c r="WL23" s="321"/>
      <c r="WM23" s="321"/>
      <c r="WN23" s="321"/>
      <c r="WO23" s="321"/>
      <c r="WP23" s="321"/>
      <c r="WQ23" s="321">
        <v>21</v>
      </c>
      <c r="WR23" s="321" t="str">
        <f t="shared" si="34"/>
        <v>Slovakia</v>
      </c>
      <c r="WS23" s="324">
        <f ca="1">IF(OFFSET('Player Game Board'!P30,0,WS1)&lt;&gt;"",OFFSET('Player Game Board'!P30,0,WS1),0)</f>
        <v>2</v>
      </c>
      <c r="WT23" s="324">
        <f ca="1">IF(OFFSET('Player Game Board'!Q30,0,WS1)&lt;&gt;"",OFFSET('Player Game Board'!Q30,0,WS1),0)</f>
        <v>3</v>
      </c>
      <c r="WU23" s="321" t="str">
        <f t="shared" si="35"/>
        <v>Ukraine</v>
      </c>
      <c r="WV23" s="321" t="str">
        <f ca="1">IF(AND(OFFSET('Player Game Board'!P30,0,WS1)&lt;&gt;"",OFFSET('Player Game Board'!Q30,0,WS1)&lt;&gt;""),IF(WS23&gt;WT23,"W",IF(WS23=WT23,"D","L")),"")</f>
        <v>L</v>
      </c>
      <c r="WW23" s="321" t="str">
        <f t="shared" ca="1" si="5555"/>
        <v>W</v>
      </c>
      <c r="WX23" s="321"/>
      <c r="WY23" s="321"/>
      <c r="WZ23" s="326" t="s">
        <v>3</v>
      </c>
      <c r="XA23" s="327" t="s">
        <v>4</v>
      </c>
      <c r="XB23" s="327" t="s">
        <v>13</v>
      </c>
      <c r="XC23" s="327" t="s">
        <v>94</v>
      </c>
      <c r="XD23" s="326" t="s">
        <v>94</v>
      </c>
      <c r="XE23" s="326" t="s">
        <v>13</v>
      </c>
      <c r="XF23" s="326" t="s">
        <v>3</v>
      </c>
      <c r="XG23" s="326" t="s">
        <v>4</v>
      </c>
      <c r="XH23" s="327"/>
      <c r="XI23" s="328">
        <f t="shared" ref="XI23" ca="1" si="7358">IFERROR(MATCH(XI12,WZ23:XC23,0),0)</f>
        <v>1</v>
      </c>
      <c r="XJ23" s="328">
        <f t="shared" ref="XJ23" ca="1" si="7359">IFERROR(MATCH(XJ12,WZ23:XC23,0),0)</f>
        <v>0</v>
      </c>
      <c r="XK23" s="328">
        <f t="shared" ref="XK23" ca="1" si="7360">IFERROR(MATCH(XK12,WZ23:XC23,0),0)</f>
        <v>2</v>
      </c>
      <c r="XL23" s="328">
        <f t="shared" ref="XL23" ca="1" si="7361">IFERROR(MATCH(XL12,WZ23:XC23,0),0)</f>
        <v>3</v>
      </c>
      <c r="XM23" s="328">
        <f t="shared" ca="1" si="3686"/>
        <v>6</v>
      </c>
      <c r="XN23" s="327"/>
      <c r="XO23" s="327" t="str">
        <f t="shared" ref="XO23" ca="1" si="7362">VLOOKUP(2,SS4:ST7,2,FALSE)</f>
        <v>Switzerland</v>
      </c>
      <c r="XP23" s="327">
        <f t="shared" ca="1" si="5138"/>
        <v>1</v>
      </c>
      <c r="XQ23" s="321"/>
      <c r="XR23" s="321"/>
      <c r="XS23" s="321"/>
      <c r="XT23" s="321"/>
      <c r="XU23" s="321"/>
      <c r="XV23" s="321"/>
      <c r="XW23" s="321"/>
      <c r="XX23" s="321"/>
      <c r="XY23" s="321"/>
      <c r="XZ23" s="321"/>
      <c r="YA23" s="321"/>
      <c r="YB23" s="321"/>
      <c r="YC23" s="321"/>
      <c r="YD23" s="321"/>
      <c r="YE23" s="321"/>
      <c r="YF23" s="321"/>
      <c r="YG23" s="321"/>
      <c r="YH23" s="321"/>
      <c r="YI23" s="321"/>
      <c r="YJ23" s="321"/>
      <c r="YK23" s="321"/>
      <c r="YL23" s="321"/>
      <c r="YM23" s="321"/>
      <c r="YN23" s="321"/>
      <c r="YO23" s="321"/>
      <c r="YP23" s="321"/>
      <c r="YQ23" s="321"/>
      <c r="YR23" s="321"/>
      <c r="YS23" s="321"/>
      <c r="YT23" s="321"/>
      <c r="YU23" s="321"/>
      <c r="YV23" s="321"/>
      <c r="YW23" s="321"/>
      <c r="YX23" s="321"/>
      <c r="YY23" s="321"/>
      <c r="YZ23" s="321"/>
      <c r="ZA23" s="321"/>
      <c r="ZB23" s="321"/>
      <c r="ZC23" s="321"/>
      <c r="ZD23" s="321"/>
      <c r="ZE23" s="321"/>
      <c r="ZF23" s="321"/>
      <c r="ZG23" s="321"/>
      <c r="ZH23" s="321"/>
      <c r="ZI23" s="321"/>
      <c r="ZJ23" s="321"/>
      <c r="ZK23" s="321"/>
      <c r="ZL23" s="321"/>
      <c r="ZM23" s="321"/>
      <c r="ZN23" s="321"/>
      <c r="ZO23" s="321"/>
      <c r="ZP23" s="321"/>
      <c r="ZQ23" s="321"/>
      <c r="ZR23" s="321"/>
      <c r="ZS23" s="321"/>
      <c r="ZT23" s="321"/>
      <c r="ZU23" s="321"/>
      <c r="ZV23" s="321"/>
      <c r="ZW23" s="321"/>
      <c r="ZX23" s="321"/>
      <c r="ZY23" s="321"/>
      <c r="ZZ23" s="321"/>
      <c r="AAA23" s="321"/>
      <c r="AAB23" s="321"/>
      <c r="AAC23" s="321"/>
      <c r="AAD23" s="321"/>
      <c r="AAE23" s="321"/>
      <c r="AAF23" s="321"/>
      <c r="AAG23" s="321"/>
      <c r="AAH23" s="321"/>
      <c r="AAI23" s="321"/>
      <c r="AAJ23" s="321"/>
      <c r="AAK23" s="321"/>
      <c r="AAL23" s="321"/>
      <c r="AAM23" s="321"/>
      <c r="AAN23" s="321"/>
      <c r="AAO23" s="321"/>
      <c r="AAP23" s="321"/>
      <c r="AAQ23" s="321"/>
      <c r="AAR23" s="321"/>
      <c r="AAS23" s="321"/>
      <c r="AAT23" s="321"/>
      <c r="AAU23" s="321"/>
      <c r="AAV23" s="321"/>
      <c r="AAW23" s="321"/>
      <c r="AAX23" s="321"/>
      <c r="AAY23" s="321"/>
      <c r="AAZ23" s="321"/>
      <c r="ABA23" s="321"/>
      <c r="ABB23" s="321"/>
      <c r="ABC23" s="321"/>
      <c r="ABD23" s="321"/>
      <c r="ABE23" s="321"/>
      <c r="ABF23" s="321"/>
      <c r="ABG23" s="321"/>
      <c r="ABH23" s="321"/>
      <c r="ABI23" s="321"/>
      <c r="ABJ23" s="321"/>
      <c r="ABK23" s="321"/>
      <c r="ABL23" s="321"/>
      <c r="ABM23" s="321"/>
      <c r="ABN23" s="321"/>
      <c r="ABO23" s="321">
        <v>21</v>
      </c>
      <c r="ABP23" s="321" t="str">
        <f t="shared" si="50"/>
        <v>Slovakia</v>
      </c>
      <c r="ABQ23" s="324">
        <f ca="1">IF(OFFSET('Player Game Board'!P30,0,ABQ1)&lt;&gt;"",OFFSET('Player Game Board'!P30,0,ABQ1),0)</f>
        <v>1</v>
      </c>
      <c r="ABR23" s="324">
        <f ca="1">IF(OFFSET('Player Game Board'!Q30,0,ABQ1)&lt;&gt;"",OFFSET('Player Game Board'!Q30,0,ABQ1),0)</f>
        <v>1</v>
      </c>
      <c r="ABS23" s="321" t="str">
        <f t="shared" si="51"/>
        <v>Ukraine</v>
      </c>
      <c r="ABT23" s="321" t="str">
        <f ca="1">IF(AND(OFFSET('Player Game Board'!P30,0,ABQ1)&lt;&gt;"",OFFSET('Player Game Board'!Q30,0,ABQ1)&lt;&gt;""),IF(ABQ23&gt;ABR23,"W",IF(ABQ23=ABR23,"D","L")),"")</f>
        <v>D</v>
      </c>
      <c r="ABU23" s="321" t="str">
        <f t="shared" ca="1" si="5610"/>
        <v>D</v>
      </c>
      <c r="ABV23" s="321"/>
      <c r="ABW23" s="321"/>
      <c r="ABX23" s="326" t="s">
        <v>3</v>
      </c>
      <c r="ABY23" s="327" t="s">
        <v>4</v>
      </c>
      <c r="ABZ23" s="327" t="s">
        <v>13</v>
      </c>
      <c r="ACA23" s="327" t="s">
        <v>94</v>
      </c>
      <c r="ACB23" s="326" t="s">
        <v>94</v>
      </c>
      <c r="ACC23" s="326" t="s">
        <v>13</v>
      </c>
      <c r="ACD23" s="326" t="s">
        <v>3</v>
      </c>
      <c r="ACE23" s="326" t="s">
        <v>4</v>
      </c>
      <c r="ACF23" s="327"/>
      <c r="ACG23" s="328">
        <f t="shared" ref="ACG23" ca="1" si="7363">IFERROR(MATCH(ACG12,ABX23:ACA23,0),0)</f>
        <v>1</v>
      </c>
      <c r="ACH23" s="328">
        <f t="shared" ref="ACH23" ca="1" si="7364">IFERROR(MATCH(ACH12,ABX23:ACA23,0),0)</f>
        <v>0</v>
      </c>
      <c r="ACI23" s="328">
        <f t="shared" ref="ACI23" ca="1" si="7365">IFERROR(MATCH(ACI12,ABX23:ACA23,0),0)</f>
        <v>4</v>
      </c>
      <c r="ACJ23" s="328">
        <f t="shared" ref="ACJ23" ca="1" si="7366">IFERROR(MATCH(ACJ12,ABX23:ACA23,0),0)</f>
        <v>3</v>
      </c>
      <c r="ACK23" s="328">
        <f t="shared" ca="1" si="3756"/>
        <v>8</v>
      </c>
      <c r="ACL23" s="327"/>
      <c r="ACM23" s="327" t="str">
        <f t="shared" ref="ACM23" ca="1" si="7367">VLOOKUP(2,XQ4:XR7,2,FALSE)</f>
        <v>Switzerland</v>
      </c>
      <c r="ACN23" s="327">
        <f t="shared" ca="1" si="5181"/>
        <v>1</v>
      </c>
      <c r="ACO23" s="321"/>
      <c r="ACP23" s="321"/>
      <c r="ACQ23" s="321"/>
      <c r="ACR23" s="321"/>
      <c r="ACS23" s="321"/>
      <c r="ACT23" s="321"/>
      <c r="ACU23" s="321"/>
      <c r="ACV23" s="321"/>
      <c r="ACW23" s="321"/>
      <c r="ACX23" s="321"/>
      <c r="ACY23" s="321"/>
      <c r="ACZ23" s="321"/>
      <c r="ADA23" s="321"/>
      <c r="ADB23" s="321"/>
      <c r="ADC23" s="321"/>
      <c r="ADD23" s="321"/>
      <c r="ADE23" s="321"/>
      <c r="ADF23" s="321"/>
      <c r="ADG23" s="321"/>
      <c r="ADH23" s="321"/>
      <c r="ADI23" s="321"/>
      <c r="ADJ23" s="321"/>
      <c r="ADK23" s="321"/>
      <c r="ADL23" s="321"/>
      <c r="ADM23" s="321"/>
      <c r="ADN23" s="321"/>
      <c r="ADO23" s="321"/>
      <c r="ADP23" s="321"/>
      <c r="ADQ23" s="321"/>
      <c r="ADR23" s="321"/>
      <c r="ADS23" s="321"/>
      <c r="ADT23" s="321"/>
      <c r="ADU23" s="321"/>
      <c r="ADV23" s="321"/>
      <c r="ADW23" s="321"/>
      <c r="ADX23" s="321"/>
      <c r="ADY23" s="321"/>
      <c r="ADZ23" s="321"/>
      <c r="AEA23" s="321"/>
      <c r="AEB23" s="321"/>
      <c r="AEC23" s="321"/>
      <c r="AED23" s="321"/>
      <c r="AEE23" s="321"/>
      <c r="AEF23" s="321"/>
      <c r="AEG23" s="321"/>
      <c r="AEH23" s="321"/>
      <c r="AEI23" s="321"/>
      <c r="AEJ23" s="321"/>
      <c r="AEK23" s="321"/>
      <c r="AEL23" s="321"/>
      <c r="AEM23" s="321"/>
      <c r="AEN23" s="321"/>
      <c r="AEO23" s="321"/>
      <c r="AEP23" s="321"/>
      <c r="AEQ23" s="321"/>
      <c r="AER23" s="321"/>
      <c r="AES23" s="321"/>
      <c r="AET23" s="321"/>
      <c r="AEU23" s="321"/>
      <c r="AEV23" s="321"/>
      <c r="AEW23" s="321"/>
      <c r="AEX23" s="321"/>
      <c r="AEY23" s="321"/>
      <c r="AEZ23" s="321"/>
      <c r="AFA23" s="321"/>
      <c r="AFB23" s="321"/>
      <c r="AFC23" s="321"/>
      <c r="AFD23" s="321"/>
      <c r="AFE23" s="321"/>
      <c r="AFF23" s="321"/>
      <c r="AFG23" s="321"/>
      <c r="AFH23" s="321"/>
      <c r="AFI23" s="321"/>
      <c r="AFJ23" s="321"/>
      <c r="AFK23" s="321"/>
      <c r="AFL23" s="321"/>
      <c r="AFM23" s="321"/>
      <c r="AFN23" s="321"/>
      <c r="AFO23" s="321"/>
      <c r="AFP23" s="321"/>
      <c r="AFQ23" s="321"/>
      <c r="AFR23" s="321"/>
      <c r="AFS23" s="321"/>
      <c r="AFT23" s="321"/>
      <c r="AFU23" s="321"/>
      <c r="AFV23" s="321"/>
      <c r="AFW23" s="321"/>
      <c r="AFX23" s="321"/>
      <c r="AFY23" s="321"/>
      <c r="AFZ23" s="321"/>
      <c r="AGA23" s="321"/>
      <c r="AGB23" s="321"/>
      <c r="AGC23" s="321"/>
      <c r="AGD23" s="321"/>
      <c r="AGE23" s="321"/>
      <c r="AGF23" s="321"/>
      <c r="AGG23" s="321"/>
      <c r="AGH23" s="321"/>
      <c r="AGI23" s="321"/>
      <c r="AGJ23" s="321"/>
      <c r="AGK23" s="321"/>
      <c r="AGL23" s="321"/>
      <c r="AGM23" s="321">
        <v>21</v>
      </c>
      <c r="AGN23" s="321" t="str">
        <f t="shared" si="66"/>
        <v>Slovakia</v>
      </c>
      <c r="AGO23" s="324">
        <f ca="1">IF(OFFSET('Player Game Board'!P30,0,AGO1)&lt;&gt;"",OFFSET('Player Game Board'!P30,0,AGO1),0)</f>
        <v>2</v>
      </c>
      <c r="AGP23" s="324">
        <f ca="1">IF(OFFSET('Player Game Board'!Q30,0,AGO1)&lt;&gt;"",OFFSET('Player Game Board'!Q30,0,AGO1),0)</f>
        <v>1</v>
      </c>
      <c r="AGQ23" s="321" t="str">
        <f t="shared" si="67"/>
        <v>Ukraine</v>
      </c>
      <c r="AGR23" s="321" t="str">
        <f ca="1">IF(AND(OFFSET('Player Game Board'!P30,0,AGO1)&lt;&gt;"",OFFSET('Player Game Board'!Q30,0,AGO1)&lt;&gt;""),IF(AGO23&gt;AGP23,"W",IF(AGO23=AGP23,"D","L")),"")</f>
        <v>W</v>
      </c>
      <c r="AGS23" s="321" t="str">
        <f t="shared" ca="1" si="5665"/>
        <v>L</v>
      </c>
      <c r="AGT23" s="321"/>
      <c r="AGU23" s="321"/>
      <c r="AGV23" s="326" t="s">
        <v>3</v>
      </c>
      <c r="AGW23" s="327" t="s">
        <v>4</v>
      </c>
      <c r="AGX23" s="327" t="s">
        <v>13</v>
      </c>
      <c r="AGY23" s="327" t="s">
        <v>94</v>
      </c>
      <c r="AGZ23" s="326" t="s">
        <v>94</v>
      </c>
      <c r="AHA23" s="326" t="s">
        <v>13</v>
      </c>
      <c r="AHB23" s="326" t="s">
        <v>3</v>
      </c>
      <c r="AHC23" s="326" t="s">
        <v>4</v>
      </c>
      <c r="AHD23" s="327"/>
      <c r="AHE23" s="328">
        <f t="shared" ref="AHE23" ca="1" si="7368">IFERROR(MATCH(AHE12,AGV23:AGY23,0),0)</f>
        <v>1</v>
      </c>
      <c r="AHF23" s="328">
        <f t="shared" ref="AHF23" ca="1" si="7369">IFERROR(MATCH(AHF12,AGV23:AGY23,0),0)</f>
        <v>2</v>
      </c>
      <c r="AHG23" s="328">
        <f t="shared" ref="AHG23" ca="1" si="7370">IFERROR(MATCH(AHG12,AGV23:AGY23,0),0)</f>
        <v>3</v>
      </c>
      <c r="AHH23" s="328">
        <f t="shared" ref="AHH23" ca="1" si="7371">IFERROR(MATCH(AHH12,AGV23:AGY23,0),0)</f>
        <v>0</v>
      </c>
      <c r="AHI23" s="328">
        <f t="shared" ca="1" si="3826"/>
        <v>6</v>
      </c>
      <c r="AHJ23" s="327"/>
      <c r="AHK23" s="327" t="str">
        <f t="shared" ref="AHK23" ca="1" si="7372">VLOOKUP(2,ACO4:ACP7,2,FALSE)</f>
        <v>Switzerland</v>
      </c>
      <c r="AHL23" s="327">
        <f t="shared" ca="1" si="5224"/>
        <v>1</v>
      </c>
      <c r="AHM23" s="321"/>
      <c r="AHN23" s="321"/>
      <c r="AHO23" s="321"/>
      <c r="AHP23" s="321"/>
      <c r="AHQ23" s="321"/>
      <c r="AHR23" s="321"/>
      <c r="AHS23" s="321"/>
      <c r="AHT23" s="321"/>
      <c r="AHU23" s="321"/>
      <c r="AHV23" s="321"/>
      <c r="AHW23" s="321"/>
      <c r="AHX23" s="321"/>
      <c r="AHY23" s="321"/>
      <c r="AHZ23" s="321"/>
      <c r="AIA23" s="321"/>
      <c r="AIB23" s="321"/>
      <c r="AIC23" s="321"/>
      <c r="AID23" s="321"/>
      <c r="AIE23" s="321"/>
      <c r="AIF23" s="321"/>
      <c r="AIG23" s="321"/>
      <c r="AIH23" s="321"/>
      <c r="AII23" s="321"/>
      <c r="AIJ23" s="321"/>
      <c r="AIK23" s="321"/>
      <c r="AIL23" s="321"/>
      <c r="AIM23" s="321"/>
      <c r="AIN23" s="321"/>
      <c r="AIO23" s="321"/>
      <c r="AIP23" s="321"/>
      <c r="AIQ23" s="321"/>
      <c r="AIR23" s="321"/>
      <c r="AIS23" s="321"/>
      <c r="AIT23" s="321"/>
      <c r="AIU23" s="321"/>
      <c r="AIV23" s="321"/>
      <c r="AIW23" s="321"/>
      <c r="AIX23" s="321"/>
      <c r="AIY23" s="321"/>
      <c r="AIZ23" s="321"/>
      <c r="AJA23" s="321"/>
      <c r="AJB23" s="321"/>
      <c r="AJC23" s="321"/>
      <c r="AJD23" s="321"/>
      <c r="AJE23" s="321"/>
      <c r="AJF23" s="321"/>
      <c r="AJG23" s="321"/>
      <c r="AJH23" s="321"/>
      <c r="AJI23" s="321"/>
      <c r="AJJ23" s="321"/>
      <c r="AJK23" s="321"/>
      <c r="AJL23" s="321"/>
      <c r="AJM23" s="321"/>
      <c r="AJN23" s="321"/>
      <c r="AJO23" s="321"/>
      <c r="AJP23" s="321"/>
      <c r="AJQ23" s="321"/>
      <c r="AJR23" s="321"/>
      <c r="AJS23" s="321"/>
      <c r="AJT23" s="321"/>
      <c r="AJU23" s="321"/>
      <c r="AJV23" s="321"/>
      <c r="AJW23" s="321"/>
      <c r="AJX23" s="321"/>
      <c r="AJY23" s="321"/>
      <c r="AJZ23" s="321"/>
      <c r="AKA23" s="321"/>
      <c r="AKB23" s="321"/>
      <c r="AKC23" s="321"/>
      <c r="AKD23" s="321"/>
      <c r="AKE23" s="321"/>
      <c r="AKF23" s="321"/>
      <c r="AKG23" s="321"/>
      <c r="AKH23" s="321"/>
      <c r="AKI23" s="321"/>
      <c r="AKJ23" s="321"/>
      <c r="AKK23" s="321"/>
      <c r="AKL23" s="321"/>
      <c r="AKM23" s="321"/>
      <c r="AKN23" s="321"/>
      <c r="AKO23" s="321"/>
      <c r="AKP23" s="321"/>
      <c r="AKQ23" s="321"/>
      <c r="AKR23" s="321"/>
      <c r="AKS23" s="321"/>
      <c r="AKT23" s="321"/>
      <c r="AKU23" s="321"/>
      <c r="AKV23" s="321"/>
      <c r="AKW23" s="321"/>
      <c r="AKX23" s="321"/>
      <c r="AKY23" s="321"/>
      <c r="AKZ23" s="321"/>
      <c r="ALA23" s="321"/>
      <c r="ALB23" s="321"/>
      <c r="ALC23" s="321"/>
      <c r="ALD23" s="321"/>
      <c r="ALE23" s="321"/>
      <c r="ALF23" s="321"/>
      <c r="ALG23" s="321"/>
      <c r="ALH23" s="321"/>
      <c r="ALI23" s="321"/>
      <c r="ALJ23" s="321"/>
      <c r="ALK23" s="321">
        <v>21</v>
      </c>
      <c r="ALL23" s="321" t="str">
        <f t="shared" si="82"/>
        <v>Slovakia</v>
      </c>
      <c r="ALM23" s="324">
        <f ca="1">IF(OFFSET('Player Game Board'!P30,0,ALM1)&lt;&gt;"",OFFSET('Player Game Board'!P30,0,ALM1),0)</f>
        <v>0</v>
      </c>
      <c r="ALN23" s="324">
        <f ca="1">IF(OFFSET('Player Game Board'!Q30,0,ALM1)&lt;&gt;"",OFFSET('Player Game Board'!Q30,0,ALM1),0)</f>
        <v>0</v>
      </c>
      <c r="ALO23" s="321" t="str">
        <f t="shared" si="83"/>
        <v>Ukraine</v>
      </c>
      <c r="ALP23" s="321" t="str">
        <f ca="1">IF(AND(OFFSET('Player Game Board'!P30,0,ALM1)&lt;&gt;"",OFFSET('Player Game Board'!Q30,0,ALM1)&lt;&gt;""),IF(ALM23&gt;ALN23,"W",IF(ALM23=ALN23,"D","L")),"")</f>
        <v>D</v>
      </c>
      <c r="ALQ23" s="321" t="str">
        <f t="shared" ca="1" si="5720"/>
        <v>D</v>
      </c>
      <c r="ALR23" s="321"/>
      <c r="ALS23" s="321"/>
      <c r="ALT23" s="326" t="s">
        <v>3</v>
      </c>
      <c r="ALU23" s="327" t="s">
        <v>4</v>
      </c>
      <c r="ALV23" s="327" t="s">
        <v>13</v>
      </c>
      <c r="ALW23" s="327" t="s">
        <v>94</v>
      </c>
      <c r="ALX23" s="326" t="s">
        <v>94</v>
      </c>
      <c r="ALY23" s="326" t="s">
        <v>13</v>
      </c>
      <c r="ALZ23" s="326" t="s">
        <v>3</v>
      </c>
      <c r="AMA23" s="326" t="s">
        <v>4</v>
      </c>
      <c r="AMB23" s="327"/>
      <c r="AMC23" s="328">
        <f t="shared" ref="AMC23" ca="1" si="7373">IFERROR(MATCH(AMC12,ALT23:ALW23,0),0)</f>
        <v>4</v>
      </c>
      <c r="AMD23" s="328">
        <f t="shared" ref="AMD23" ca="1" si="7374">IFERROR(MATCH(AMD12,ALT23:ALW23,0),0)</f>
        <v>1</v>
      </c>
      <c r="AME23" s="328">
        <f t="shared" ref="AME23" ca="1" si="7375">IFERROR(MATCH(AME12,ALT23:ALW23,0),0)</f>
        <v>3</v>
      </c>
      <c r="AMF23" s="328">
        <f t="shared" ref="AMF23" ca="1" si="7376">IFERROR(MATCH(AMF12,ALT23:ALW23,0),0)</f>
        <v>2</v>
      </c>
      <c r="AMG23" s="328">
        <f t="shared" ca="1" si="3896"/>
        <v>10</v>
      </c>
      <c r="AMH23" s="327"/>
      <c r="AMI23" s="327" t="str">
        <f t="shared" ref="AMI23" ca="1" si="7377">VLOOKUP(2,AHM4:AHN7,2,FALSE)</f>
        <v>Scotland</v>
      </c>
      <c r="AMJ23" s="327">
        <f t="shared" ca="1" si="5267"/>
        <v>0</v>
      </c>
      <c r="AMK23" s="321"/>
      <c r="AML23" s="321"/>
      <c r="AMM23" s="321"/>
      <c r="AMN23" s="321"/>
      <c r="AMO23" s="321"/>
      <c r="AMP23" s="321"/>
      <c r="AMQ23" s="321"/>
      <c r="AMR23" s="321"/>
      <c r="AMS23" s="321"/>
      <c r="AMT23" s="321"/>
      <c r="AMU23" s="321"/>
      <c r="AMV23" s="321"/>
      <c r="AMW23" s="321"/>
      <c r="AMX23" s="321"/>
      <c r="AMY23" s="321"/>
      <c r="AMZ23" s="321"/>
      <c r="ANA23" s="321"/>
      <c r="ANB23" s="321"/>
      <c r="ANC23" s="321"/>
      <c r="AND23" s="321"/>
      <c r="ANE23" s="321"/>
      <c r="ANF23" s="321"/>
      <c r="ANG23" s="321"/>
      <c r="ANH23" s="321"/>
      <c r="ANI23" s="321"/>
      <c r="ANJ23" s="321"/>
      <c r="ANK23" s="321"/>
      <c r="ANL23" s="321"/>
      <c r="ANM23" s="321"/>
      <c r="ANN23" s="321"/>
      <c r="ANO23" s="321"/>
      <c r="ANP23" s="321"/>
      <c r="ANQ23" s="321"/>
      <c r="ANR23" s="321"/>
      <c r="ANS23" s="321"/>
      <c r="ANT23" s="321"/>
      <c r="ANU23" s="321"/>
      <c r="ANV23" s="321"/>
      <c r="ANW23" s="321"/>
      <c r="ANX23" s="321"/>
      <c r="ANY23" s="321"/>
      <c r="ANZ23" s="321"/>
      <c r="AOA23" s="321"/>
      <c r="AOB23" s="321"/>
      <c r="AOC23" s="321"/>
      <c r="AOD23" s="321"/>
      <c r="AOE23" s="321"/>
      <c r="AOF23" s="321"/>
      <c r="AOG23" s="321"/>
      <c r="AOH23" s="321"/>
      <c r="AOI23" s="321"/>
      <c r="AOJ23" s="321"/>
      <c r="AOK23" s="321"/>
      <c r="AOL23" s="321"/>
      <c r="AOM23" s="321"/>
      <c r="AON23" s="321"/>
      <c r="AOO23" s="321"/>
      <c r="AOP23" s="321"/>
      <c r="AOQ23" s="321"/>
      <c r="AOR23" s="321"/>
      <c r="AOS23" s="321"/>
      <c r="AOT23" s="321"/>
      <c r="AOU23" s="321"/>
      <c r="AOV23" s="321"/>
      <c r="AOW23" s="321"/>
      <c r="AOX23" s="321"/>
      <c r="AOY23" s="321"/>
      <c r="AOZ23" s="321"/>
      <c r="APA23" s="321"/>
      <c r="APB23" s="321"/>
      <c r="APC23" s="321"/>
      <c r="APD23" s="321"/>
      <c r="APE23" s="321"/>
      <c r="APF23" s="321"/>
      <c r="APG23" s="321"/>
      <c r="APH23" s="321"/>
      <c r="API23" s="321"/>
      <c r="APJ23" s="321"/>
      <c r="APK23" s="321"/>
      <c r="APL23" s="321"/>
      <c r="APM23" s="321"/>
      <c r="APN23" s="321"/>
      <c r="APO23" s="321"/>
      <c r="APP23" s="321"/>
      <c r="APQ23" s="321"/>
      <c r="APR23" s="321"/>
      <c r="APS23" s="321"/>
      <c r="APT23" s="321"/>
      <c r="APU23" s="321"/>
      <c r="APV23" s="321"/>
      <c r="APW23" s="321"/>
      <c r="APX23" s="321"/>
      <c r="APY23" s="321"/>
      <c r="APZ23" s="321"/>
      <c r="AQA23" s="321"/>
      <c r="AQB23" s="321"/>
      <c r="AQC23" s="321"/>
      <c r="AQD23" s="321"/>
      <c r="AQE23" s="321"/>
      <c r="AQF23" s="321"/>
      <c r="AQG23" s="321"/>
      <c r="AQH23" s="321"/>
      <c r="AQI23" s="321">
        <v>21</v>
      </c>
      <c r="AQJ23" s="321" t="str">
        <f t="shared" si="98"/>
        <v>Slovakia</v>
      </c>
      <c r="AQK23" s="324">
        <f ca="1">IF(OFFSET('Player Game Board'!P30,0,AQK1)&lt;&gt;"",OFFSET('Player Game Board'!P30,0,AQK1),0)</f>
        <v>1</v>
      </c>
      <c r="AQL23" s="324">
        <f ca="1">IF(OFFSET('Player Game Board'!Q30,0,AQK1)&lt;&gt;"",OFFSET('Player Game Board'!Q30,0,AQK1),0)</f>
        <v>1</v>
      </c>
      <c r="AQM23" s="321" t="str">
        <f t="shared" si="99"/>
        <v>Ukraine</v>
      </c>
      <c r="AQN23" s="321" t="str">
        <f ca="1">IF(AND(OFFSET('Player Game Board'!P30,0,AQK1)&lt;&gt;"",OFFSET('Player Game Board'!Q30,0,AQK1)&lt;&gt;""),IF(AQK23&gt;AQL23,"W",IF(AQK23=AQL23,"D","L")),"")</f>
        <v>D</v>
      </c>
      <c r="AQO23" s="321" t="str">
        <f t="shared" ca="1" si="5775"/>
        <v>D</v>
      </c>
      <c r="AQP23" s="321"/>
      <c r="AQQ23" s="321"/>
      <c r="AQR23" s="326" t="s">
        <v>3</v>
      </c>
      <c r="AQS23" s="327" t="s">
        <v>4</v>
      </c>
      <c r="AQT23" s="327" t="s">
        <v>13</v>
      </c>
      <c r="AQU23" s="327" t="s">
        <v>94</v>
      </c>
      <c r="AQV23" s="326" t="s">
        <v>94</v>
      </c>
      <c r="AQW23" s="326" t="s">
        <v>13</v>
      </c>
      <c r="AQX23" s="326" t="s">
        <v>3</v>
      </c>
      <c r="AQY23" s="326" t="s">
        <v>4</v>
      </c>
      <c r="AQZ23" s="327"/>
      <c r="ARA23" s="328">
        <f t="shared" ref="ARA23" ca="1" si="7378">IFERROR(MATCH(ARA12,AQR23:AQU23,0),0)</f>
        <v>1</v>
      </c>
      <c r="ARB23" s="328">
        <f t="shared" ref="ARB23" ca="1" si="7379">IFERROR(MATCH(ARB12,AQR23:AQU23,0),0)</f>
        <v>0</v>
      </c>
      <c r="ARC23" s="328">
        <f t="shared" ref="ARC23" ca="1" si="7380">IFERROR(MATCH(ARC12,AQR23:AQU23,0),0)</f>
        <v>0</v>
      </c>
      <c r="ARD23" s="328">
        <f t="shared" ref="ARD23" ca="1" si="7381">IFERROR(MATCH(ARD12,AQR23:AQU23,0),0)</f>
        <v>4</v>
      </c>
      <c r="ARE23" s="328">
        <f t="shared" ca="1" si="3966"/>
        <v>5</v>
      </c>
      <c r="ARF23" s="327"/>
      <c r="ARG23" s="327" t="str">
        <f t="shared" ref="ARG23" ca="1" si="7382">VLOOKUP(2,AMK4:AML7,2,FALSE)</f>
        <v>Scotland</v>
      </c>
      <c r="ARH23" s="327">
        <f t="shared" ca="1" si="5310"/>
        <v>0</v>
      </c>
      <c r="ARI23" s="321"/>
      <c r="ARJ23" s="321"/>
      <c r="ARK23" s="321"/>
      <c r="ARL23" s="321"/>
      <c r="ARM23" s="321"/>
      <c r="ARN23" s="321"/>
      <c r="ARO23" s="321"/>
      <c r="ARP23" s="321"/>
      <c r="ARQ23" s="321"/>
      <c r="ARR23" s="321"/>
      <c r="ARS23" s="321"/>
      <c r="ART23" s="321"/>
      <c r="ARU23" s="321"/>
      <c r="ARV23" s="321"/>
      <c r="ARW23" s="321"/>
      <c r="ARX23" s="321"/>
      <c r="ARY23" s="321"/>
      <c r="ARZ23" s="321"/>
      <c r="ASA23" s="321"/>
      <c r="ASB23" s="321"/>
      <c r="ASC23" s="321"/>
      <c r="ASD23" s="321"/>
      <c r="ASE23" s="321"/>
      <c r="ASF23" s="321"/>
      <c r="ASG23" s="321"/>
      <c r="ASH23" s="321"/>
      <c r="ASI23" s="321"/>
      <c r="ASJ23" s="321"/>
      <c r="ASK23" s="321"/>
      <c r="ASL23" s="321"/>
      <c r="ASM23" s="321"/>
      <c r="ASN23" s="321"/>
      <c r="ASO23" s="321"/>
      <c r="ASP23" s="321"/>
      <c r="ASQ23" s="321"/>
      <c r="ASR23" s="321"/>
      <c r="ASS23" s="321"/>
      <c r="AST23" s="321"/>
      <c r="ASU23" s="321"/>
      <c r="ASV23" s="321"/>
      <c r="ASW23" s="321"/>
      <c r="ASX23" s="321"/>
      <c r="ASY23" s="321"/>
      <c r="ASZ23" s="321"/>
      <c r="ATA23" s="321"/>
      <c r="ATB23" s="321"/>
      <c r="ATC23" s="321"/>
      <c r="ATD23" s="321"/>
      <c r="ATE23" s="321"/>
      <c r="ATF23" s="321"/>
      <c r="ATG23" s="321"/>
      <c r="ATH23" s="321"/>
      <c r="ATI23" s="321"/>
      <c r="ATJ23" s="321"/>
      <c r="ATK23" s="321"/>
      <c r="ATL23" s="321"/>
      <c r="ATM23" s="321"/>
      <c r="ATN23" s="321"/>
      <c r="ATO23" s="321"/>
      <c r="ATP23" s="321"/>
      <c r="ATQ23" s="321"/>
      <c r="ATR23" s="321"/>
      <c r="ATS23" s="321"/>
      <c r="ATT23" s="321"/>
      <c r="ATU23" s="321"/>
      <c r="ATV23" s="321"/>
      <c r="ATW23" s="321"/>
      <c r="ATX23" s="321"/>
      <c r="ATY23" s="321"/>
      <c r="ATZ23" s="321"/>
      <c r="AUA23" s="321"/>
      <c r="AUB23" s="321"/>
      <c r="AUC23" s="321"/>
      <c r="AUD23" s="321"/>
      <c r="AUE23" s="321"/>
      <c r="AUF23" s="321"/>
      <c r="AUG23" s="321"/>
      <c r="AUH23" s="321"/>
      <c r="AUI23" s="321"/>
      <c r="AUJ23" s="321"/>
      <c r="AUK23" s="321"/>
      <c r="AUL23" s="321"/>
      <c r="AUM23" s="321"/>
      <c r="AUN23" s="321"/>
      <c r="AUO23" s="321"/>
      <c r="AUP23" s="321"/>
      <c r="AUQ23" s="321"/>
      <c r="AUR23" s="321"/>
      <c r="AUS23" s="321"/>
      <c r="AUT23" s="321"/>
      <c r="AUU23" s="321"/>
      <c r="AUV23" s="321"/>
      <c r="AUW23" s="321"/>
      <c r="AUX23" s="321"/>
      <c r="AUY23" s="321"/>
      <c r="AUZ23" s="321"/>
      <c r="AVA23" s="321"/>
      <c r="AVB23" s="321"/>
      <c r="AVC23" s="321"/>
      <c r="AVD23" s="321"/>
      <c r="AVE23" s="321"/>
      <c r="AVF23" s="321"/>
      <c r="AVG23" s="321">
        <v>21</v>
      </c>
      <c r="AVH23" s="321" t="str">
        <f t="shared" si="114"/>
        <v>Slovakia</v>
      </c>
      <c r="AVI23" s="324">
        <f ca="1">IF(OFFSET('Player Game Board'!P30,0,AVI1)&lt;&gt;"",OFFSET('Player Game Board'!P30,0,AVI1),0)</f>
        <v>3</v>
      </c>
      <c r="AVJ23" s="324">
        <f ca="1">IF(OFFSET('Player Game Board'!Q30,0,AVI1)&lt;&gt;"",OFFSET('Player Game Board'!Q30,0,AVI1),0)</f>
        <v>2</v>
      </c>
      <c r="AVK23" s="321" t="str">
        <f t="shared" si="115"/>
        <v>Ukraine</v>
      </c>
      <c r="AVL23" s="321" t="str">
        <f ca="1">IF(AND(OFFSET('Player Game Board'!P30,0,AVI1)&lt;&gt;"",OFFSET('Player Game Board'!Q30,0,AVI1)&lt;&gt;""),IF(AVI23&gt;AVJ23,"W",IF(AVI23=AVJ23,"D","L")),"")</f>
        <v>W</v>
      </c>
      <c r="AVM23" s="321" t="str">
        <f t="shared" ca="1" si="5830"/>
        <v>L</v>
      </c>
      <c r="AVN23" s="321"/>
      <c r="AVO23" s="321"/>
      <c r="AVP23" s="326" t="s">
        <v>3</v>
      </c>
      <c r="AVQ23" s="327" t="s">
        <v>4</v>
      </c>
      <c r="AVR23" s="327" t="s">
        <v>13</v>
      </c>
      <c r="AVS23" s="327" t="s">
        <v>94</v>
      </c>
      <c r="AVT23" s="326" t="s">
        <v>94</v>
      </c>
      <c r="AVU23" s="326" t="s">
        <v>13</v>
      </c>
      <c r="AVV23" s="326" t="s">
        <v>3</v>
      </c>
      <c r="AVW23" s="326" t="s">
        <v>4</v>
      </c>
      <c r="AVX23" s="327"/>
      <c r="AVY23" s="328">
        <f t="shared" ref="AVY23" ca="1" si="7383">IFERROR(MATCH(AVY12,AVP23:AVS23,0),0)</f>
        <v>1</v>
      </c>
      <c r="AVZ23" s="328">
        <f t="shared" ref="AVZ23" ca="1" si="7384">IFERROR(MATCH(AVZ12,AVP23:AVS23,0),0)</f>
        <v>4</v>
      </c>
      <c r="AWA23" s="328">
        <f t="shared" ref="AWA23" ca="1" si="7385">IFERROR(MATCH(AWA12,AVP23:AVS23,0),0)</f>
        <v>0</v>
      </c>
      <c r="AWB23" s="328">
        <f t="shared" ref="AWB23" ca="1" si="7386">IFERROR(MATCH(AWB12,AVP23:AVS23,0),0)</f>
        <v>2</v>
      </c>
      <c r="AWC23" s="328">
        <f t="shared" ca="1" si="4036"/>
        <v>7</v>
      </c>
      <c r="AWD23" s="327"/>
      <c r="AWE23" s="327" t="str">
        <f t="shared" ref="AWE23" ca="1" si="7387">VLOOKUP(2,ARI4:ARJ7,2,FALSE)</f>
        <v>Switzerland</v>
      </c>
      <c r="AWF23" s="327">
        <f t="shared" ca="1" si="5353"/>
        <v>1</v>
      </c>
      <c r="AWG23" s="321"/>
      <c r="AWH23" s="321"/>
      <c r="AWI23" s="321"/>
      <c r="AWJ23" s="321"/>
      <c r="AWK23" s="321"/>
      <c r="AWL23" s="321"/>
      <c r="AWM23" s="321"/>
      <c r="AWN23" s="321"/>
      <c r="AWO23" s="321"/>
      <c r="AWP23" s="321"/>
      <c r="AWQ23" s="321"/>
      <c r="AWR23" s="321"/>
      <c r="AWS23" s="321"/>
      <c r="AWT23" s="321"/>
      <c r="AWU23" s="321"/>
      <c r="AWV23" s="321"/>
      <c r="AWW23" s="321"/>
      <c r="AWX23" s="321"/>
      <c r="AWY23" s="321"/>
      <c r="AWZ23" s="321"/>
      <c r="AXA23" s="321"/>
      <c r="AXB23" s="321"/>
      <c r="AXC23" s="321"/>
      <c r="AXD23" s="321"/>
      <c r="AXE23" s="321"/>
      <c r="AXF23" s="321"/>
      <c r="AXG23" s="321"/>
      <c r="AXH23" s="321"/>
      <c r="AXI23" s="321"/>
      <c r="AXJ23" s="321"/>
      <c r="AXK23" s="321"/>
      <c r="AXL23" s="321"/>
      <c r="AXM23" s="321"/>
      <c r="AXN23" s="321"/>
      <c r="AXO23" s="321"/>
      <c r="AXP23" s="321"/>
      <c r="AXQ23" s="321"/>
      <c r="AXR23" s="321"/>
      <c r="AXS23" s="321"/>
      <c r="AXT23" s="321"/>
      <c r="AXU23" s="321"/>
      <c r="AXV23" s="321"/>
      <c r="AXW23" s="321"/>
      <c r="AXX23" s="321"/>
      <c r="AXY23" s="321"/>
      <c r="AXZ23" s="321"/>
      <c r="AYA23" s="321"/>
      <c r="AYB23" s="321"/>
      <c r="AYC23" s="321"/>
      <c r="AYD23" s="321"/>
      <c r="AYE23" s="321"/>
      <c r="AYF23" s="321"/>
      <c r="AYG23" s="321"/>
      <c r="AYH23" s="321"/>
      <c r="AYI23" s="321"/>
      <c r="AYJ23" s="321"/>
      <c r="AYK23" s="321"/>
      <c r="AYL23" s="321"/>
      <c r="AYM23" s="321"/>
      <c r="AYN23" s="321"/>
      <c r="AYO23" s="321"/>
      <c r="AYP23" s="321"/>
      <c r="AYQ23" s="321"/>
      <c r="AYR23" s="321"/>
      <c r="AYS23" s="321"/>
      <c r="AYT23" s="321"/>
      <c r="AYU23" s="321"/>
      <c r="AYV23" s="321"/>
      <c r="AYW23" s="321"/>
      <c r="AYX23" s="321"/>
      <c r="AYY23" s="321"/>
      <c r="AYZ23" s="321"/>
      <c r="AZA23" s="321"/>
      <c r="AZB23" s="321"/>
      <c r="AZC23" s="321"/>
      <c r="AZD23" s="321"/>
      <c r="AZE23" s="321"/>
      <c r="AZF23" s="321"/>
      <c r="AZG23" s="321"/>
      <c r="AZH23" s="321"/>
      <c r="AZI23" s="321"/>
      <c r="AZJ23" s="321"/>
      <c r="AZK23" s="321"/>
      <c r="AZL23" s="321"/>
      <c r="AZM23" s="321"/>
      <c r="AZN23" s="321"/>
      <c r="AZO23" s="321"/>
      <c r="AZP23" s="321"/>
      <c r="AZQ23" s="321"/>
      <c r="AZR23" s="321"/>
      <c r="AZS23" s="321"/>
      <c r="AZT23" s="321"/>
      <c r="AZU23" s="321"/>
      <c r="AZV23" s="321"/>
      <c r="AZW23" s="321"/>
      <c r="AZX23" s="321"/>
      <c r="AZY23" s="321"/>
      <c r="AZZ23" s="321"/>
      <c r="BAA23" s="321"/>
      <c r="BAB23" s="321"/>
      <c r="BAC23" s="321"/>
      <c r="BAD23" s="321"/>
      <c r="BAE23" s="321">
        <v>21</v>
      </c>
      <c r="BAF23" s="321" t="str">
        <f t="shared" si="130"/>
        <v>Slovakia</v>
      </c>
      <c r="BAG23" s="324">
        <f ca="1">IF(OFFSET('Player Game Board'!P30,0,BAG1)&lt;&gt;"",OFFSET('Player Game Board'!P30,0,BAG1),0)</f>
        <v>2</v>
      </c>
      <c r="BAH23" s="324">
        <f ca="1">IF(OFFSET('Player Game Board'!Q30,0,BAG1)&lt;&gt;"",OFFSET('Player Game Board'!Q30,0,BAG1),0)</f>
        <v>0</v>
      </c>
      <c r="BAI23" s="321" t="str">
        <f t="shared" si="131"/>
        <v>Ukraine</v>
      </c>
      <c r="BAJ23" s="321" t="str">
        <f ca="1">IF(AND(OFFSET('Player Game Board'!P30,0,BAG1)&lt;&gt;"",OFFSET('Player Game Board'!Q30,0,BAG1)&lt;&gt;""),IF(BAG23&gt;BAH23,"W",IF(BAG23=BAH23,"D","L")),"")</f>
        <v>W</v>
      </c>
      <c r="BAK23" s="321" t="str">
        <f t="shared" ca="1" si="5885"/>
        <v>L</v>
      </c>
      <c r="BAL23" s="321"/>
      <c r="BAM23" s="321"/>
      <c r="BAN23" s="326" t="s">
        <v>3</v>
      </c>
      <c r="BAO23" s="327" t="s">
        <v>4</v>
      </c>
      <c r="BAP23" s="327" t="s">
        <v>13</v>
      </c>
      <c r="BAQ23" s="327" t="s">
        <v>94</v>
      </c>
      <c r="BAR23" s="326" t="s">
        <v>94</v>
      </c>
      <c r="BAS23" s="326" t="s">
        <v>13</v>
      </c>
      <c r="BAT23" s="326" t="s">
        <v>3</v>
      </c>
      <c r="BAU23" s="326" t="s">
        <v>4</v>
      </c>
      <c r="BAV23" s="327"/>
      <c r="BAW23" s="328">
        <f t="shared" ref="BAW23" ca="1" si="7388">IFERROR(MATCH(BAW12,BAN23:BAQ23,0),0)</f>
        <v>0</v>
      </c>
      <c r="BAX23" s="328">
        <f t="shared" ref="BAX23" ca="1" si="7389">IFERROR(MATCH(BAX12,BAN23:BAQ23,0),0)</f>
        <v>1</v>
      </c>
      <c r="BAY23" s="328">
        <f t="shared" ref="BAY23" ca="1" si="7390">IFERROR(MATCH(BAY12,BAN23:BAQ23,0),0)</f>
        <v>4</v>
      </c>
      <c r="BAZ23" s="328">
        <f t="shared" ref="BAZ23" ca="1" si="7391">IFERROR(MATCH(BAZ12,BAN23:BAQ23,0),0)</f>
        <v>0</v>
      </c>
      <c r="BBA23" s="328">
        <f t="shared" ca="1" si="4106"/>
        <v>5</v>
      </c>
      <c r="BBB23" s="327"/>
      <c r="BBC23" s="327" t="str">
        <f t="shared" ref="BBC23" ca="1" si="7392">VLOOKUP(2,AWG4:AWH7,2,FALSE)</f>
        <v>Scotland</v>
      </c>
      <c r="BBD23" s="327">
        <f t="shared" ca="1" si="5396"/>
        <v>0</v>
      </c>
      <c r="BBE23" s="321"/>
      <c r="BBF23" s="321"/>
      <c r="BBG23" s="321"/>
      <c r="BBH23" s="321"/>
      <c r="BBI23" s="321"/>
      <c r="BBJ23" s="321"/>
      <c r="BBK23" s="321"/>
      <c r="BBL23" s="321"/>
      <c r="BBM23" s="321"/>
      <c r="BBN23" s="321"/>
      <c r="BBO23" s="321"/>
      <c r="BBP23" s="321"/>
      <c r="BBQ23" s="321"/>
      <c r="BBR23" s="321"/>
      <c r="BBS23" s="321"/>
      <c r="BBT23" s="321"/>
      <c r="BBU23" s="321"/>
      <c r="BBV23" s="321"/>
      <c r="BBW23" s="321"/>
      <c r="BBX23" s="321"/>
      <c r="BBY23" s="321"/>
      <c r="BBZ23" s="321"/>
      <c r="BCA23" s="321"/>
      <c r="BCB23" s="321"/>
      <c r="BCC23" s="321"/>
      <c r="BCD23" s="321"/>
      <c r="BCE23" s="321"/>
      <c r="BCF23" s="321"/>
      <c r="BCG23" s="321"/>
      <c r="BCH23" s="321"/>
      <c r="BCI23" s="321"/>
      <c r="BCJ23" s="321"/>
      <c r="BCK23" s="321"/>
      <c r="BCL23" s="321"/>
      <c r="BCM23" s="321"/>
      <c r="BCN23" s="321"/>
      <c r="BCO23" s="321"/>
      <c r="BCP23" s="321"/>
      <c r="BCQ23" s="321"/>
      <c r="BCR23" s="321"/>
      <c r="BCS23" s="321"/>
      <c r="BCT23" s="321"/>
      <c r="BCU23" s="321"/>
      <c r="BCV23" s="321"/>
      <c r="BCW23" s="321"/>
      <c r="BCX23" s="321"/>
      <c r="BCY23" s="321"/>
      <c r="BCZ23" s="321"/>
      <c r="BDA23" s="321"/>
      <c r="BDB23" s="321"/>
      <c r="BDC23" s="321"/>
      <c r="BDD23" s="321"/>
      <c r="BDE23" s="321"/>
      <c r="BDF23" s="321"/>
      <c r="BDG23" s="321"/>
      <c r="BDH23" s="321"/>
      <c r="BDI23" s="321"/>
      <c r="BDJ23" s="321"/>
      <c r="BDK23" s="321"/>
      <c r="BDL23" s="321"/>
      <c r="BDM23" s="321"/>
      <c r="BDN23" s="321"/>
      <c r="BDO23" s="321"/>
      <c r="BDP23" s="321"/>
      <c r="BDQ23" s="321"/>
      <c r="BDR23" s="321"/>
      <c r="BDS23" s="321"/>
      <c r="BDT23" s="321"/>
      <c r="BDU23" s="321"/>
      <c r="BDV23" s="321"/>
      <c r="BDW23" s="321"/>
      <c r="BDX23" s="321"/>
      <c r="BDY23" s="321"/>
      <c r="BDZ23" s="321"/>
      <c r="BEA23" s="321"/>
      <c r="BEB23" s="321"/>
      <c r="BEC23" s="321"/>
      <c r="BED23" s="321"/>
      <c r="BEE23" s="321"/>
      <c r="BEF23" s="321"/>
      <c r="BEG23" s="321"/>
      <c r="BEH23" s="321"/>
      <c r="BEI23" s="321"/>
      <c r="BEJ23" s="321"/>
      <c r="BEK23" s="321"/>
      <c r="BEL23" s="321"/>
      <c r="BEM23" s="321"/>
      <c r="BEN23" s="321"/>
      <c r="BEO23" s="321"/>
      <c r="BEP23" s="321"/>
      <c r="BEQ23" s="321"/>
      <c r="BER23" s="321"/>
      <c r="BES23" s="321"/>
      <c r="BET23" s="321"/>
      <c r="BEU23" s="321"/>
      <c r="BEV23" s="321"/>
      <c r="BEW23" s="321"/>
      <c r="BEX23" s="321"/>
      <c r="BEY23" s="321"/>
      <c r="BEZ23" s="321"/>
      <c r="BFA23" s="321"/>
      <c r="BFB23" s="321"/>
      <c r="BFC23" s="321">
        <v>21</v>
      </c>
      <c r="BFD23" s="321" t="str">
        <f t="shared" si="146"/>
        <v>Slovakia</v>
      </c>
      <c r="BFE23" s="324">
        <f ca="1">IF(OFFSET('Player Game Board'!P30,0,BFE1)&lt;&gt;"",OFFSET('Player Game Board'!P30,0,BFE1),0)</f>
        <v>0</v>
      </c>
      <c r="BFF23" s="324">
        <f ca="1">IF(OFFSET('Player Game Board'!Q30,0,BFE1)&lt;&gt;"",OFFSET('Player Game Board'!Q30,0,BFE1),0)</f>
        <v>0</v>
      </c>
      <c r="BFG23" s="321" t="str">
        <f t="shared" si="147"/>
        <v>Ukraine</v>
      </c>
      <c r="BFH23" s="321" t="str">
        <f ca="1">IF(AND(OFFSET('Player Game Board'!P30,0,BFE1)&lt;&gt;"",OFFSET('Player Game Board'!Q30,0,BFE1)&lt;&gt;""),IF(BFE23&gt;BFF23,"W",IF(BFE23=BFF23,"D","L")),"")</f>
        <v/>
      </c>
      <c r="BFI23" s="321" t="str">
        <f t="shared" ca="1" si="5940"/>
        <v/>
      </c>
      <c r="BFJ23" s="321"/>
      <c r="BFK23" s="321"/>
      <c r="BFL23" s="326" t="s">
        <v>3</v>
      </c>
      <c r="BFM23" s="327" t="s">
        <v>4</v>
      </c>
      <c r="BFN23" s="327" t="s">
        <v>13</v>
      </c>
      <c r="BFO23" s="327" t="s">
        <v>94</v>
      </c>
      <c r="BFP23" s="326" t="s">
        <v>94</v>
      </c>
      <c r="BFQ23" s="326" t="s">
        <v>13</v>
      </c>
      <c r="BFR23" s="326" t="s">
        <v>3</v>
      </c>
      <c r="BFS23" s="326" t="s">
        <v>4</v>
      </c>
      <c r="BFT23" s="327"/>
      <c r="BFU23" s="328">
        <f t="shared" ref="BFU23" ca="1" si="7393">IFERROR(MATCH(BFU12,BFL23:BFO23,0),0)</f>
        <v>0</v>
      </c>
      <c r="BFV23" s="328">
        <f t="shared" ref="BFV23" ca="1" si="7394">IFERROR(MATCH(BFV12,BFL23:BFO23,0),0)</f>
        <v>3</v>
      </c>
      <c r="BFW23" s="328">
        <f t="shared" ref="BFW23" ca="1" si="7395">IFERROR(MATCH(BFW12,BFL23:BFO23,0),0)</f>
        <v>1</v>
      </c>
      <c r="BFX23" s="328">
        <f t="shared" ref="BFX23" ca="1" si="7396">IFERROR(MATCH(BFX12,BFL23:BFO23,0),0)</f>
        <v>2</v>
      </c>
      <c r="BFY23" s="328">
        <f t="shared" ca="1" si="4176"/>
        <v>6</v>
      </c>
      <c r="BFZ23" s="327"/>
      <c r="BGA23" s="327" t="str">
        <f t="shared" ref="BGA23" ca="1" si="7397">VLOOKUP(2,BBE4:BBF7,2,FALSE)</f>
        <v>Hungary</v>
      </c>
      <c r="BGB23" s="327">
        <f t="shared" ca="1" si="5439"/>
        <v>0</v>
      </c>
    </row>
    <row r="24" spans="1:1536" ht="13.8" x14ac:dyDescent="0.3">
      <c r="A24" s="321"/>
      <c r="B24" s="321"/>
      <c r="C24" s="321"/>
      <c r="D24" s="321"/>
      <c r="E24" s="321"/>
      <c r="F24" s="321"/>
      <c r="G24" s="321"/>
      <c r="H24" s="321"/>
      <c r="I24" s="321"/>
      <c r="J24" s="321"/>
      <c r="K24" s="321"/>
      <c r="L24" s="321"/>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c r="BM24" s="321"/>
      <c r="BN24" s="321"/>
      <c r="BO24" s="321"/>
      <c r="BP24" s="321"/>
      <c r="BQ24" s="321"/>
      <c r="BR24" s="321"/>
      <c r="BS24" s="321"/>
      <c r="BT24" s="321"/>
      <c r="BU24" s="321"/>
      <c r="BV24" s="321"/>
      <c r="BW24" s="321"/>
      <c r="BX24" s="321"/>
      <c r="BY24" s="321"/>
      <c r="BZ24" s="321"/>
      <c r="CA24" s="321"/>
      <c r="CB24" s="321"/>
      <c r="CC24" s="321"/>
      <c r="CD24" s="321"/>
      <c r="CE24" s="321"/>
      <c r="CF24" s="321"/>
      <c r="CG24" s="321"/>
      <c r="CH24" s="321"/>
      <c r="CI24" s="321"/>
      <c r="CJ24" s="321"/>
      <c r="CK24" s="321"/>
      <c r="CL24" s="321"/>
      <c r="CM24" s="321"/>
      <c r="CN24" s="321"/>
      <c r="CO24" s="321"/>
      <c r="CP24" s="321"/>
      <c r="CQ24" s="321"/>
      <c r="CR24" s="321"/>
      <c r="CS24" s="321"/>
      <c r="CT24" s="321"/>
      <c r="CU24" s="321"/>
      <c r="CV24" s="321"/>
      <c r="CW24" s="321"/>
      <c r="CX24" s="321"/>
      <c r="CY24" s="321">
        <v>22</v>
      </c>
      <c r="CZ24" s="321" t="str">
        <f>Matches!G29</f>
        <v>Belgium</v>
      </c>
      <c r="DA24" s="321">
        <f>IF(AND(Matches!H29&lt;&gt;"",Matches!I29&lt;&gt;""),Matches!H29,0)</f>
        <v>2</v>
      </c>
      <c r="DB24" s="321">
        <f>IF(AND(Matches!I29&lt;&gt;"",Matches!H29&lt;&gt;""),Matches!I29,0)</f>
        <v>0</v>
      </c>
      <c r="DC24" s="321" t="str">
        <f>Matches!J29</f>
        <v>Romania</v>
      </c>
      <c r="DD24" s="321" t="str">
        <f>IF(AND(Matches!H29&lt;&gt;"",Matches!I29&lt;&gt;""),IF(DA24&gt;DB24,"W",IF(DA24=DB24,"D","L")),"")</f>
        <v>W</v>
      </c>
      <c r="DE24" s="321" t="str">
        <f t="shared" si="162"/>
        <v>L</v>
      </c>
      <c r="DF24" s="321"/>
      <c r="DG24" s="321"/>
      <c r="DH24" s="326" t="s">
        <v>3</v>
      </c>
      <c r="DI24" s="327" t="s">
        <v>4</v>
      </c>
      <c r="DJ24" s="327" t="s">
        <v>13</v>
      </c>
      <c r="DK24" s="327" t="s">
        <v>95</v>
      </c>
      <c r="DL24" s="326" t="s">
        <v>95</v>
      </c>
      <c r="DM24" s="326" t="s">
        <v>13</v>
      </c>
      <c r="DN24" s="326" t="s">
        <v>4</v>
      </c>
      <c r="DO24" s="326" t="s">
        <v>3</v>
      </c>
      <c r="DP24" s="327"/>
      <c r="DQ24" s="328">
        <f>IFERROR(MATCH(DQ12,DH24:DK24,0),0)</f>
        <v>3</v>
      </c>
      <c r="DR24" s="328">
        <f>IFERROR(MATCH(DR12,DH24:DK24,0),0)</f>
        <v>4</v>
      </c>
      <c r="DS24" s="328">
        <f>IFERROR(MATCH(DS12,DH24:DK24,0),0)</f>
        <v>0</v>
      </c>
      <c r="DT24" s="328">
        <f>IFERROR(MATCH(DT12,DH24:DK24,0),0)</f>
        <v>2</v>
      </c>
      <c r="DU24" s="328">
        <f t="shared" si="3541"/>
        <v>9</v>
      </c>
      <c r="DV24" s="327" t="s">
        <v>3</v>
      </c>
      <c r="DW24" s="327" t="str">
        <f>VLOOKUP(1,A11:B14,2,FALSE)</f>
        <v>Spain</v>
      </c>
      <c r="DX24" s="327"/>
      <c r="DY24" s="321"/>
      <c r="DZ24" s="321"/>
      <c r="EA24" s="321"/>
      <c r="EB24" s="321"/>
      <c r="EC24" s="321"/>
      <c r="ED24" s="321"/>
      <c r="EE24" s="321"/>
      <c r="EF24" s="321"/>
      <c r="EG24" s="321"/>
      <c r="EH24" s="321"/>
      <c r="EI24" s="321"/>
      <c r="EJ24" s="321"/>
      <c r="EK24" s="321"/>
      <c r="EL24" s="321"/>
      <c r="EM24" s="321"/>
      <c r="EN24" s="321"/>
      <c r="EO24" s="321"/>
      <c r="EP24" s="321"/>
      <c r="EQ24" s="321"/>
      <c r="ER24" s="321"/>
      <c r="ES24" s="321"/>
      <c r="ET24" s="321"/>
      <c r="EU24" s="321"/>
      <c r="EV24" s="321"/>
      <c r="EW24" s="321"/>
      <c r="EX24" s="321"/>
      <c r="EY24" s="321"/>
      <c r="EZ24" s="321"/>
      <c r="FA24" s="321"/>
      <c r="FB24" s="321"/>
      <c r="FC24" s="321"/>
      <c r="FD24" s="321"/>
      <c r="FE24" s="321"/>
      <c r="FF24" s="321"/>
      <c r="FG24" s="321"/>
      <c r="FH24" s="321"/>
      <c r="FI24" s="321"/>
      <c r="FJ24" s="321"/>
      <c r="FK24" s="321"/>
      <c r="FL24" s="321"/>
      <c r="FM24" s="321"/>
      <c r="FN24" s="321"/>
      <c r="FO24" s="321"/>
      <c r="FP24" s="321"/>
      <c r="FQ24" s="321"/>
      <c r="FR24" s="321"/>
      <c r="FS24" s="321"/>
      <c r="FT24" s="321"/>
      <c r="FU24" s="321"/>
      <c r="FV24" s="321"/>
      <c r="FW24" s="321"/>
      <c r="FX24" s="321"/>
      <c r="FY24" s="321"/>
      <c r="FZ24" s="321"/>
      <c r="GA24" s="321"/>
      <c r="GB24" s="321"/>
      <c r="GC24" s="321"/>
      <c r="GD24" s="321"/>
      <c r="GE24" s="321"/>
      <c r="GF24" s="321"/>
      <c r="GG24" s="321"/>
      <c r="GH24" s="321"/>
      <c r="GI24" s="321"/>
      <c r="GJ24" s="321"/>
      <c r="GK24" s="321"/>
      <c r="GL24" s="321"/>
      <c r="GM24" s="321"/>
      <c r="GN24" s="321"/>
      <c r="GO24" s="321"/>
      <c r="GP24" s="321"/>
      <c r="GQ24" s="321"/>
      <c r="GR24" s="321"/>
      <c r="GS24" s="321"/>
      <c r="GT24" s="321"/>
      <c r="GU24" s="321"/>
      <c r="GV24" s="321"/>
      <c r="GW24" s="321"/>
      <c r="GX24" s="321"/>
      <c r="GY24" s="321"/>
      <c r="GZ24" s="321"/>
      <c r="HA24" s="321"/>
      <c r="HB24" s="321"/>
      <c r="HC24" s="321"/>
      <c r="HD24" s="321"/>
      <c r="HE24" s="321"/>
      <c r="HF24" s="321"/>
      <c r="HG24" s="321"/>
      <c r="HH24" s="321"/>
      <c r="HI24" s="321"/>
      <c r="HJ24" s="321"/>
      <c r="HK24" s="321"/>
      <c r="HL24" s="321"/>
      <c r="HM24" s="321"/>
      <c r="HN24" s="321"/>
      <c r="HO24" s="321"/>
      <c r="HP24" s="321"/>
      <c r="HQ24" s="321"/>
      <c r="HR24" s="321"/>
      <c r="HS24" s="321"/>
      <c r="HT24" s="321"/>
      <c r="HU24" s="321"/>
      <c r="HV24" s="321"/>
      <c r="HW24" s="321">
        <v>22</v>
      </c>
      <c r="HX24" s="321" t="str">
        <f t="shared" si="164"/>
        <v>Belgium</v>
      </c>
      <c r="HY24" s="324">
        <f ca="1">IF(OFFSET('Player Game Board'!P31,0,HY1)&lt;&gt;"",OFFSET('Player Game Board'!P31,0,HY1),0)</f>
        <v>3</v>
      </c>
      <c r="HZ24" s="324">
        <f ca="1">IF(OFFSET('Player Game Board'!Q31,0,HY1)&lt;&gt;"",OFFSET('Player Game Board'!Q31,0,HY1),0)</f>
        <v>1</v>
      </c>
      <c r="IA24" s="321" t="str">
        <f t="shared" si="165"/>
        <v>Romania</v>
      </c>
      <c r="IB24" s="321" t="str">
        <f ca="1">IF(AND(OFFSET('Player Game Board'!P31,0,HY1)&lt;&gt;"",OFFSET('Player Game Board'!Q31,0,HY1)&lt;&gt;""),IF(HY24&gt;HZ24,"W",IF(HY24=HZ24,"D","L")),"")</f>
        <v>W</v>
      </c>
      <c r="IC24" s="321" t="str">
        <f t="shared" ca="1" si="166"/>
        <v>L</v>
      </c>
      <c r="ID24" s="321"/>
      <c r="IE24" s="321"/>
      <c r="IF24" s="326" t="s">
        <v>3</v>
      </c>
      <c r="IG24" s="327" t="s">
        <v>4</v>
      </c>
      <c r="IH24" s="327" t="s">
        <v>13</v>
      </c>
      <c r="II24" s="327" t="s">
        <v>95</v>
      </c>
      <c r="IJ24" s="326" t="s">
        <v>95</v>
      </c>
      <c r="IK24" s="326" t="s">
        <v>13</v>
      </c>
      <c r="IL24" s="326" t="s">
        <v>4</v>
      </c>
      <c r="IM24" s="326" t="s">
        <v>3</v>
      </c>
      <c r="IN24" s="327"/>
      <c r="IO24" s="328">
        <f ca="1">IFERROR(MATCH(IO12,IF24:II24,0),0)</f>
        <v>1</v>
      </c>
      <c r="IP24" s="328">
        <f ca="1">IFERROR(MATCH(IP12,IF24:II24,0),0)</f>
        <v>4</v>
      </c>
      <c r="IQ24" s="328">
        <f ca="1">IFERROR(MATCH(IQ12,IF24:II24,0),0)</f>
        <v>0</v>
      </c>
      <c r="IR24" s="328">
        <f ca="1">IFERROR(MATCH(IR12,IF24:II24,0),0)</f>
        <v>2</v>
      </c>
      <c r="IS24" s="328">
        <f t="shared" ca="1" si="3544"/>
        <v>7</v>
      </c>
      <c r="IT24" s="327" t="s">
        <v>3</v>
      </c>
      <c r="IU24" s="327" t="str">
        <f ca="1">VLOOKUP(1,DY11:DZ14,2,FALSE)</f>
        <v>Spain</v>
      </c>
      <c r="IV24" s="327">
        <f t="shared" ca="1" si="5047"/>
        <v>1</v>
      </c>
      <c r="IW24" s="321"/>
      <c r="IX24" s="321"/>
      <c r="IY24" s="321"/>
      <c r="IZ24" s="321"/>
      <c r="JA24" s="321"/>
      <c r="JB24" s="321"/>
      <c r="JC24" s="321"/>
      <c r="JD24" s="321"/>
      <c r="JE24" s="321"/>
      <c r="JF24" s="321"/>
      <c r="JG24" s="321"/>
      <c r="JH24" s="321"/>
      <c r="JI24" s="321"/>
      <c r="JJ24" s="321"/>
      <c r="JK24" s="321"/>
      <c r="JL24" s="321"/>
      <c r="JM24" s="321"/>
      <c r="JN24" s="321"/>
      <c r="JO24" s="321"/>
      <c r="JP24" s="321"/>
      <c r="JQ24" s="321"/>
      <c r="JR24" s="321"/>
      <c r="JS24" s="321"/>
      <c r="JT24" s="321"/>
      <c r="JU24" s="321"/>
      <c r="JV24" s="321"/>
      <c r="JW24" s="321"/>
      <c r="JX24" s="321"/>
      <c r="JY24" s="321"/>
      <c r="JZ24" s="321"/>
      <c r="KA24" s="321"/>
      <c r="KB24" s="321"/>
      <c r="KC24" s="321"/>
      <c r="KD24" s="321"/>
      <c r="KE24" s="321"/>
      <c r="KF24" s="321"/>
      <c r="KG24" s="321"/>
      <c r="KH24" s="321"/>
      <c r="KI24" s="321"/>
      <c r="KJ24" s="321"/>
      <c r="KK24" s="321"/>
      <c r="KL24" s="321"/>
      <c r="KM24" s="321"/>
      <c r="KN24" s="321"/>
      <c r="KO24" s="321"/>
      <c r="KP24" s="321"/>
      <c r="KQ24" s="321"/>
      <c r="KR24" s="321"/>
      <c r="KS24" s="321"/>
      <c r="KT24" s="321"/>
      <c r="KU24" s="321"/>
      <c r="KV24" s="321"/>
      <c r="KW24" s="321"/>
      <c r="KX24" s="321"/>
      <c r="KY24" s="321"/>
      <c r="KZ24" s="321"/>
      <c r="LA24" s="321"/>
      <c r="LB24" s="321"/>
      <c r="LC24" s="321"/>
      <c r="LD24" s="321"/>
      <c r="LE24" s="321"/>
      <c r="LF24" s="321"/>
      <c r="LG24" s="321"/>
      <c r="LH24" s="321"/>
      <c r="LI24" s="321"/>
      <c r="LJ24" s="321"/>
      <c r="LK24" s="321"/>
      <c r="LL24" s="321"/>
      <c r="LM24" s="321"/>
      <c r="LN24" s="321"/>
      <c r="LO24" s="321"/>
      <c r="LP24" s="321"/>
      <c r="LQ24" s="321"/>
      <c r="LR24" s="321"/>
      <c r="LS24" s="321"/>
      <c r="LT24" s="321"/>
      <c r="LU24" s="321"/>
      <c r="LV24" s="321"/>
      <c r="LW24" s="321"/>
      <c r="LX24" s="321"/>
      <c r="LY24" s="321"/>
      <c r="LZ24" s="321"/>
      <c r="MA24" s="321"/>
      <c r="MB24" s="321"/>
      <c r="MC24" s="321"/>
      <c r="MD24" s="321"/>
      <c r="ME24" s="321"/>
      <c r="MF24" s="321"/>
      <c r="MG24" s="321"/>
      <c r="MH24" s="321"/>
      <c r="MI24" s="321"/>
      <c r="MJ24" s="321"/>
      <c r="MK24" s="321"/>
      <c r="ML24" s="321"/>
      <c r="MM24" s="321"/>
      <c r="MN24" s="321"/>
      <c r="MO24" s="321"/>
      <c r="MP24" s="321"/>
      <c r="MQ24" s="321"/>
      <c r="MR24" s="321"/>
      <c r="MS24" s="321"/>
      <c r="MT24" s="321"/>
      <c r="MU24" s="321">
        <v>22</v>
      </c>
      <c r="MV24" s="321" t="str">
        <f t="shared" si="170"/>
        <v>Belgium</v>
      </c>
      <c r="MW24" s="324">
        <f ca="1">IF(OFFSET('Player Game Board'!P31,0,MW1)&lt;&gt;"",OFFSET('Player Game Board'!P31,0,MW1),0)</f>
        <v>3</v>
      </c>
      <c r="MX24" s="324">
        <f ca="1">IF(OFFSET('Player Game Board'!Q31,0,MW1)&lt;&gt;"",OFFSET('Player Game Board'!Q31,0,MW1),0)</f>
        <v>0</v>
      </c>
      <c r="MY24" s="321" t="str">
        <f t="shared" si="171"/>
        <v>Romania</v>
      </c>
      <c r="MZ24" s="321" t="str">
        <f ca="1">IF(AND(OFFSET('Player Game Board'!P31,0,MW1)&lt;&gt;"",OFFSET('Player Game Board'!Q31,0,MW1)&lt;&gt;""),IF(MW24&gt;MX24,"W",IF(MW24=MX24,"D","L")),"")</f>
        <v>W</v>
      </c>
      <c r="NA24" s="321" t="str">
        <f t="shared" ca="1" si="172"/>
        <v>L</v>
      </c>
      <c r="NB24" s="321"/>
      <c r="NC24" s="321"/>
      <c r="ND24" s="326" t="s">
        <v>3</v>
      </c>
      <c r="NE24" s="327" t="s">
        <v>4</v>
      </c>
      <c r="NF24" s="327" t="s">
        <v>13</v>
      </c>
      <c r="NG24" s="327" t="s">
        <v>95</v>
      </c>
      <c r="NH24" s="326" t="s">
        <v>95</v>
      </c>
      <c r="NI24" s="326" t="s">
        <v>13</v>
      </c>
      <c r="NJ24" s="326" t="s">
        <v>4</v>
      </c>
      <c r="NK24" s="326" t="s">
        <v>3</v>
      </c>
      <c r="NL24" s="327"/>
      <c r="NM24" s="328">
        <f ca="1">IFERROR(MATCH(NM12,ND24:NG24,0),0)</f>
        <v>1</v>
      </c>
      <c r="NN24" s="328">
        <f ca="1">IFERROR(MATCH(NN12,ND24:NG24,0),0)</f>
        <v>0</v>
      </c>
      <c r="NO24" s="328">
        <f ca="1">IFERROR(MATCH(NO12,ND24:NG24,0),0)</f>
        <v>0</v>
      </c>
      <c r="NP24" s="328">
        <f ca="1">IFERROR(MATCH(NP12,ND24:NG24,0),0)</f>
        <v>3</v>
      </c>
      <c r="NQ24" s="328">
        <f t="shared" ca="1" si="3547"/>
        <v>4</v>
      </c>
      <c r="NR24" s="327" t="s">
        <v>3</v>
      </c>
      <c r="NS24" s="327" t="str">
        <f ca="1">VLOOKUP(1,IW11:IX14,2,FALSE)</f>
        <v>Spain</v>
      </c>
      <c r="NT24" s="327">
        <f t="shared" ca="1" si="5052"/>
        <v>1</v>
      </c>
      <c r="NU24" s="321"/>
      <c r="NV24" s="321"/>
      <c r="NW24" s="321"/>
      <c r="NX24" s="321"/>
      <c r="NY24" s="321"/>
      <c r="NZ24" s="321"/>
      <c r="OA24" s="321"/>
      <c r="OB24" s="321"/>
      <c r="OC24" s="321"/>
      <c r="OD24" s="321"/>
      <c r="OE24" s="321"/>
      <c r="OF24" s="321"/>
      <c r="OG24" s="321"/>
      <c r="OH24" s="321"/>
      <c r="OI24" s="321"/>
      <c r="OJ24" s="321"/>
      <c r="OK24" s="321"/>
      <c r="OL24" s="321"/>
      <c r="OM24" s="321"/>
      <c r="ON24" s="321"/>
      <c r="OO24" s="321"/>
      <c r="OP24" s="321"/>
      <c r="OQ24" s="321"/>
      <c r="OR24" s="321"/>
      <c r="OS24" s="321"/>
      <c r="OT24" s="321"/>
      <c r="OU24" s="321"/>
      <c r="OV24" s="321"/>
      <c r="OW24" s="321"/>
      <c r="OX24" s="321"/>
      <c r="OY24" s="321"/>
      <c r="OZ24" s="321"/>
      <c r="PA24" s="321"/>
      <c r="PB24" s="321"/>
      <c r="PC24" s="321"/>
      <c r="PD24" s="321"/>
      <c r="PE24" s="321"/>
      <c r="PF24" s="321"/>
      <c r="PG24" s="321"/>
      <c r="PH24" s="321"/>
      <c r="PI24" s="321"/>
      <c r="PJ24" s="321"/>
      <c r="PK24" s="321"/>
      <c r="PL24" s="321"/>
      <c r="PM24" s="321"/>
      <c r="PN24" s="321"/>
      <c r="PO24" s="321"/>
      <c r="PP24" s="321"/>
      <c r="PQ24" s="321"/>
      <c r="PR24" s="321"/>
      <c r="PS24" s="321"/>
      <c r="PT24" s="321"/>
      <c r="PU24" s="321"/>
      <c r="PV24" s="321"/>
      <c r="PW24" s="321"/>
      <c r="PX24" s="321"/>
      <c r="PY24" s="321"/>
      <c r="PZ24" s="321"/>
      <c r="QA24" s="321"/>
      <c r="QB24" s="321"/>
      <c r="QC24" s="321"/>
      <c r="QD24" s="321"/>
      <c r="QE24" s="321"/>
      <c r="QF24" s="321"/>
      <c r="QG24" s="321"/>
      <c r="QH24" s="321"/>
      <c r="QI24" s="321"/>
      <c r="QJ24" s="321"/>
      <c r="QK24" s="321"/>
      <c r="QL24" s="321"/>
      <c r="QM24" s="321"/>
      <c r="QN24" s="321"/>
      <c r="QO24" s="321"/>
      <c r="QP24" s="321"/>
      <c r="QQ24" s="321"/>
      <c r="QR24" s="321"/>
      <c r="QS24" s="321"/>
      <c r="QT24" s="321"/>
      <c r="QU24" s="321"/>
      <c r="QV24" s="321"/>
      <c r="QW24" s="321"/>
      <c r="QX24" s="321"/>
      <c r="QY24" s="321"/>
      <c r="QZ24" s="321"/>
      <c r="RA24" s="321"/>
      <c r="RB24" s="321"/>
      <c r="RC24" s="321"/>
      <c r="RD24" s="321"/>
      <c r="RE24" s="321"/>
      <c r="RF24" s="321"/>
      <c r="RG24" s="321"/>
      <c r="RH24" s="321"/>
      <c r="RI24" s="321"/>
      <c r="RJ24" s="321"/>
      <c r="RK24" s="321"/>
      <c r="RL24" s="321"/>
      <c r="RM24" s="321"/>
      <c r="RN24" s="321"/>
      <c r="RO24" s="321"/>
      <c r="RP24" s="321"/>
      <c r="RQ24" s="321"/>
      <c r="RR24" s="321"/>
      <c r="RS24" s="321">
        <v>22</v>
      </c>
      <c r="RT24" s="321" t="str">
        <f t="shared" si="18"/>
        <v>Belgium</v>
      </c>
      <c r="RU24" s="324">
        <f ca="1">IF(OFFSET('Player Game Board'!P31,0,RU1)&lt;&gt;"",OFFSET('Player Game Board'!P31,0,RU1),0)</f>
        <v>2</v>
      </c>
      <c r="RV24" s="324">
        <f ca="1">IF(OFFSET('Player Game Board'!Q31,0,RU1)&lt;&gt;"",OFFSET('Player Game Board'!Q31,0,RU1),0)</f>
        <v>0</v>
      </c>
      <c r="RW24" s="321" t="str">
        <f t="shared" si="19"/>
        <v>Romania</v>
      </c>
      <c r="RX24" s="321" t="str">
        <f ca="1">IF(AND(OFFSET('Player Game Board'!P31,0,RU1)&lt;&gt;"",OFFSET('Player Game Board'!Q31,0,RU1)&lt;&gt;""),IF(RU24&gt;RV24,"W",IF(RU24=RV24,"D","L")),"")</f>
        <v>W</v>
      </c>
      <c r="RY24" s="321" t="str">
        <f t="shared" ca="1" si="5500"/>
        <v>L</v>
      </c>
      <c r="RZ24" s="321"/>
      <c r="SA24" s="321"/>
      <c r="SB24" s="326" t="s">
        <v>3</v>
      </c>
      <c r="SC24" s="327" t="s">
        <v>4</v>
      </c>
      <c r="SD24" s="327" t="s">
        <v>13</v>
      </c>
      <c r="SE24" s="327" t="s">
        <v>95</v>
      </c>
      <c r="SF24" s="326" t="s">
        <v>95</v>
      </c>
      <c r="SG24" s="326" t="s">
        <v>13</v>
      </c>
      <c r="SH24" s="326" t="s">
        <v>4</v>
      </c>
      <c r="SI24" s="326" t="s">
        <v>3</v>
      </c>
      <c r="SJ24" s="327"/>
      <c r="SK24" s="328">
        <f t="shared" ref="SK24" ca="1" si="7398">IFERROR(MATCH(SK12,SB24:SE24,0),0)</f>
        <v>1</v>
      </c>
      <c r="SL24" s="328">
        <f t="shared" ref="SL24" ca="1" si="7399">IFERROR(MATCH(SL12,SB24:SE24,0),0)</f>
        <v>3</v>
      </c>
      <c r="SM24" s="328">
        <f t="shared" ref="SM24" ca="1" si="7400">IFERROR(MATCH(SM12,SB24:SE24,0),0)</f>
        <v>2</v>
      </c>
      <c r="SN24" s="328">
        <f t="shared" ref="SN24" ca="1" si="7401">IFERROR(MATCH(SN12,SB24:SE24,0),0)</f>
        <v>0</v>
      </c>
      <c r="SO24" s="328">
        <f t="shared" ca="1" si="3616"/>
        <v>6</v>
      </c>
      <c r="SP24" s="327" t="s">
        <v>3</v>
      </c>
      <c r="SQ24" s="327" t="str">
        <f t="shared" ref="SQ24" ca="1" si="7402">VLOOKUP(1,NU11:NV14,2,FALSE)</f>
        <v>Spain</v>
      </c>
      <c r="SR24" s="327">
        <f t="shared" ca="1" si="5095"/>
        <v>1</v>
      </c>
      <c r="SS24" s="321"/>
      <c r="ST24" s="321"/>
      <c r="SU24" s="321"/>
      <c r="SV24" s="321"/>
      <c r="SW24" s="321"/>
      <c r="SX24" s="321"/>
      <c r="SY24" s="321"/>
      <c r="SZ24" s="321"/>
      <c r="TA24" s="321"/>
      <c r="TB24" s="321"/>
      <c r="TC24" s="321"/>
      <c r="TD24" s="321"/>
      <c r="TE24" s="321"/>
      <c r="TF24" s="321"/>
      <c r="TG24" s="321"/>
      <c r="TH24" s="321"/>
      <c r="TI24" s="321"/>
      <c r="TJ24" s="321"/>
      <c r="TK24" s="321"/>
      <c r="TL24" s="321"/>
      <c r="TM24" s="321"/>
      <c r="TN24" s="321"/>
      <c r="TO24" s="321"/>
      <c r="TP24" s="321"/>
      <c r="TQ24" s="321"/>
      <c r="TR24" s="321"/>
      <c r="TS24" s="321"/>
      <c r="TT24" s="321"/>
      <c r="TU24" s="321"/>
      <c r="TV24" s="321"/>
      <c r="TW24" s="321"/>
      <c r="TX24" s="321"/>
      <c r="TY24" s="321"/>
      <c r="TZ24" s="321"/>
      <c r="UA24" s="321"/>
      <c r="UB24" s="321"/>
      <c r="UC24" s="321"/>
      <c r="UD24" s="321"/>
      <c r="UE24" s="321"/>
      <c r="UF24" s="321"/>
      <c r="UG24" s="321"/>
      <c r="UH24" s="321"/>
      <c r="UI24" s="321"/>
      <c r="UJ24" s="321"/>
      <c r="UK24" s="321"/>
      <c r="UL24" s="321"/>
      <c r="UM24" s="321"/>
      <c r="UN24" s="321"/>
      <c r="UO24" s="321"/>
      <c r="UP24" s="321"/>
      <c r="UQ24" s="321"/>
      <c r="UR24" s="321"/>
      <c r="US24" s="321"/>
      <c r="UT24" s="321"/>
      <c r="UU24" s="321"/>
      <c r="UV24" s="321"/>
      <c r="UW24" s="321"/>
      <c r="UX24" s="321"/>
      <c r="UY24" s="321"/>
      <c r="UZ24" s="321"/>
      <c r="VA24" s="321"/>
      <c r="VB24" s="321"/>
      <c r="VC24" s="321"/>
      <c r="VD24" s="321"/>
      <c r="VE24" s="321"/>
      <c r="VF24" s="321"/>
      <c r="VG24" s="321"/>
      <c r="VH24" s="321"/>
      <c r="VI24" s="321"/>
      <c r="VJ24" s="321"/>
      <c r="VK24" s="321"/>
      <c r="VL24" s="321"/>
      <c r="VM24" s="321"/>
      <c r="VN24" s="321"/>
      <c r="VO24" s="321"/>
      <c r="VP24" s="321"/>
      <c r="VQ24" s="321"/>
      <c r="VR24" s="321"/>
      <c r="VS24" s="321"/>
      <c r="VT24" s="321"/>
      <c r="VU24" s="321"/>
      <c r="VV24" s="321"/>
      <c r="VW24" s="321"/>
      <c r="VX24" s="321"/>
      <c r="VY24" s="321"/>
      <c r="VZ24" s="321"/>
      <c r="WA24" s="321"/>
      <c r="WB24" s="321"/>
      <c r="WC24" s="321"/>
      <c r="WD24" s="321"/>
      <c r="WE24" s="321"/>
      <c r="WF24" s="321"/>
      <c r="WG24" s="321"/>
      <c r="WH24" s="321"/>
      <c r="WI24" s="321"/>
      <c r="WJ24" s="321"/>
      <c r="WK24" s="321"/>
      <c r="WL24" s="321"/>
      <c r="WM24" s="321"/>
      <c r="WN24" s="321"/>
      <c r="WO24" s="321"/>
      <c r="WP24" s="321"/>
      <c r="WQ24" s="321">
        <v>22</v>
      </c>
      <c r="WR24" s="321" t="str">
        <f t="shared" si="34"/>
        <v>Belgium</v>
      </c>
      <c r="WS24" s="324">
        <f ca="1">IF(OFFSET('Player Game Board'!P31,0,WS1)&lt;&gt;"",OFFSET('Player Game Board'!P31,0,WS1),0)</f>
        <v>4</v>
      </c>
      <c r="WT24" s="324">
        <f ca="1">IF(OFFSET('Player Game Board'!Q31,0,WS1)&lt;&gt;"",OFFSET('Player Game Board'!Q31,0,WS1),0)</f>
        <v>1</v>
      </c>
      <c r="WU24" s="321" t="str">
        <f t="shared" si="35"/>
        <v>Romania</v>
      </c>
      <c r="WV24" s="321" t="str">
        <f ca="1">IF(AND(OFFSET('Player Game Board'!P31,0,WS1)&lt;&gt;"",OFFSET('Player Game Board'!Q31,0,WS1)&lt;&gt;""),IF(WS24&gt;WT24,"W",IF(WS24=WT24,"D","L")),"")</f>
        <v>W</v>
      </c>
      <c r="WW24" s="321" t="str">
        <f t="shared" ca="1" si="5555"/>
        <v>L</v>
      </c>
      <c r="WX24" s="321"/>
      <c r="WY24" s="321"/>
      <c r="WZ24" s="326" t="s">
        <v>3</v>
      </c>
      <c r="XA24" s="327" t="s">
        <v>4</v>
      </c>
      <c r="XB24" s="327" t="s">
        <v>13</v>
      </c>
      <c r="XC24" s="327" t="s">
        <v>95</v>
      </c>
      <c r="XD24" s="326" t="s">
        <v>95</v>
      </c>
      <c r="XE24" s="326" t="s">
        <v>13</v>
      </c>
      <c r="XF24" s="326" t="s">
        <v>4</v>
      </c>
      <c r="XG24" s="326" t="s">
        <v>3</v>
      </c>
      <c r="XH24" s="327"/>
      <c r="XI24" s="328">
        <f t="shared" ref="XI24" ca="1" si="7403">IFERROR(MATCH(XI12,WZ24:XC24,0),0)</f>
        <v>1</v>
      </c>
      <c r="XJ24" s="328">
        <f t="shared" ref="XJ24" ca="1" si="7404">IFERROR(MATCH(XJ12,WZ24:XC24,0),0)</f>
        <v>4</v>
      </c>
      <c r="XK24" s="328">
        <f t="shared" ref="XK24" ca="1" si="7405">IFERROR(MATCH(XK12,WZ24:XC24,0),0)</f>
        <v>2</v>
      </c>
      <c r="XL24" s="328">
        <f t="shared" ref="XL24" ca="1" si="7406">IFERROR(MATCH(XL12,WZ24:XC24,0),0)</f>
        <v>3</v>
      </c>
      <c r="XM24" s="328">
        <f t="shared" ca="1" si="3686"/>
        <v>10</v>
      </c>
      <c r="XN24" s="327" t="s">
        <v>3</v>
      </c>
      <c r="XO24" s="327" t="str">
        <f t="shared" ref="XO24" ca="1" si="7407">VLOOKUP(1,SS11:ST14,2,FALSE)</f>
        <v>Spain</v>
      </c>
      <c r="XP24" s="327">
        <f t="shared" ca="1" si="5138"/>
        <v>1</v>
      </c>
      <c r="XQ24" s="321"/>
      <c r="XR24" s="321"/>
      <c r="XS24" s="321"/>
      <c r="XT24" s="321"/>
      <c r="XU24" s="321"/>
      <c r="XV24" s="321"/>
      <c r="XW24" s="321"/>
      <c r="XX24" s="321"/>
      <c r="XY24" s="321"/>
      <c r="XZ24" s="321"/>
      <c r="YA24" s="321"/>
      <c r="YB24" s="321"/>
      <c r="YC24" s="321"/>
      <c r="YD24" s="321"/>
      <c r="YE24" s="321"/>
      <c r="YF24" s="321"/>
      <c r="YG24" s="321"/>
      <c r="YH24" s="321"/>
      <c r="YI24" s="321"/>
      <c r="YJ24" s="321"/>
      <c r="YK24" s="321"/>
      <c r="YL24" s="321"/>
      <c r="YM24" s="321"/>
      <c r="YN24" s="321"/>
      <c r="YO24" s="321"/>
      <c r="YP24" s="321"/>
      <c r="YQ24" s="321"/>
      <c r="YR24" s="321"/>
      <c r="YS24" s="321"/>
      <c r="YT24" s="321"/>
      <c r="YU24" s="321"/>
      <c r="YV24" s="321"/>
      <c r="YW24" s="321"/>
      <c r="YX24" s="321"/>
      <c r="YY24" s="321"/>
      <c r="YZ24" s="321"/>
      <c r="ZA24" s="321"/>
      <c r="ZB24" s="321"/>
      <c r="ZC24" s="321"/>
      <c r="ZD24" s="321"/>
      <c r="ZE24" s="321"/>
      <c r="ZF24" s="321"/>
      <c r="ZG24" s="321"/>
      <c r="ZH24" s="321"/>
      <c r="ZI24" s="321"/>
      <c r="ZJ24" s="321"/>
      <c r="ZK24" s="321"/>
      <c r="ZL24" s="321"/>
      <c r="ZM24" s="321"/>
      <c r="ZN24" s="321"/>
      <c r="ZO24" s="321"/>
      <c r="ZP24" s="321"/>
      <c r="ZQ24" s="321"/>
      <c r="ZR24" s="321"/>
      <c r="ZS24" s="321"/>
      <c r="ZT24" s="321"/>
      <c r="ZU24" s="321"/>
      <c r="ZV24" s="321"/>
      <c r="ZW24" s="321"/>
      <c r="ZX24" s="321"/>
      <c r="ZY24" s="321"/>
      <c r="ZZ24" s="321"/>
      <c r="AAA24" s="321"/>
      <c r="AAB24" s="321"/>
      <c r="AAC24" s="321"/>
      <c r="AAD24" s="321"/>
      <c r="AAE24" s="321"/>
      <c r="AAF24" s="321"/>
      <c r="AAG24" s="321"/>
      <c r="AAH24" s="321"/>
      <c r="AAI24" s="321"/>
      <c r="AAJ24" s="321"/>
      <c r="AAK24" s="321"/>
      <c r="AAL24" s="321"/>
      <c r="AAM24" s="321"/>
      <c r="AAN24" s="321"/>
      <c r="AAO24" s="321"/>
      <c r="AAP24" s="321"/>
      <c r="AAQ24" s="321"/>
      <c r="AAR24" s="321"/>
      <c r="AAS24" s="321"/>
      <c r="AAT24" s="321"/>
      <c r="AAU24" s="321"/>
      <c r="AAV24" s="321"/>
      <c r="AAW24" s="321"/>
      <c r="AAX24" s="321"/>
      <c r="AAY24" s="321"/>
      <c r="AAZ24" s="321"/>
      <c r="ABA24" s="321"/>
      <c r="ABB24" s="321"/>
      <c r="ABC24" s="321"/>
      <c r="ABD24" s="321"/>
      <c r="ABE24" s="321"/>
      <c r="ABF24" s="321"/>
      <c r="ABG24" s="321"/>
      <c r="ABH24" s="321"/>
      <c r="ABI24" s="321"/>
      <c r="ABJ24" s="321"/>
      <c r="ABK24" s="321"/>
      <c r="ABL24" s="321"/>
      <c r="ABM24" s="321"/>
      <c r="ABN24" s="321"/>
      <c r="ABO24" s="321">
        <v>22</v>
      </c>
      <c r="ABP24" s="321" t="str">
        <f t="shared" si="50"/>
        <v>Belgium</v>
      </c>
      <c r="ABQ24" s="324">
        <f ca="1">IF(OFFSET('Player Game Board'!P31,0,ABQ1)&lt;&gt;"",OFFSET('Player Game Board'!P31,0,ABQ1),0)</f>
        <v>2</v>
      </c>
      <c r="ABR24" s="324">
        <f ca="1">IF(OFFSET('Player Game Board'!Q31,0,ABQ1)&lt;&gt;"",OFFSET('Player Game Board'!Q31,0,ABQ1),0)</f>
        <v>0</v>
      </c>
      <c r="ABS24" s="321" t="str">
        <f t="shared" si="51"/>
        <v>Romania</v>
      </c>
      <c r="ABT24" s="321" t="str">
        <f ca="1">IF(AND(OFFSET('Player Game Board'!P31,0,ABQ1)&lt;&gt;"",OFFSET('Player Game Board'!Q31,0,ABQ1)&lt;&gt;""),IF(ABQ24&gt;ABR24,"W",IF(ABQ24=ABR24,"D","L")),"")</f>
        <v>W</v>
      </c>
      <c r="ABU24" s="321" t="str">
        <f t="shared" ca="1" si="5610"/>
        <v>L</v>
      </c>
      <c r="ABV24" s="321"/>
      <c r="ABW24" s="321"/>
      <c r="ABX24" s="326" t="s">
        <v>3</v>
      </c>
      <c r="ABY24" s="327" t="s">
        <v>4</v>
      </c>
      <c r="ABZ24" s="327" t="s">
        <v>13</v>
      </c>
      <c r="ACA24" s="327" t="s">
        <v>95</v>
      </c>
      <c r="ACB24" s="326" t="s">
        <v>95</v>
      </c>
      <c r="ACC24" s="326" t="s">
        <v>13</v>
      </c>
      <c r="ACD24" s="326" t="s">
        <v>4</v>
      </c>
      <c r="ACE24" s="326" t="s">
        <v>3</v>
      </c>
      <c r="ACF24" s="327"/>
      <c r="ACG24" s="328">
        <f t="shared" ref="ACG24" ca="1" si="7408">IFERROR(MATCH(ACG12,ABX24:ACA24,0),0)</f>
        <v>1</v>
      </c>
      <c r="ACH24" s="328">
        <f t="shared" ref="ACH24" ca="1" si="7409">IFERROR(MATCH(ACH12,ABX24:ACA24,0),0)</f>
        <v>4</v>
      </c>
      <c r="ACI24" s="328">
        <f t="shared" ref="ACI24" ca="1" si="7410">IFERROR(MATCH(ACI12,ABX24:ACA24,0),0)</f>
        <v>0</v>
      </c>
      <c r="ACJ24" s="328">
        <f t="shared" ref="ACJ24" ca="1" si="7411">IFERROR(MATCH(ACJ12,ABX24:ACA24,0),0)</f>
        <v>3</v>
      </c>
      <c r="ACK24" s="328">
        <f t="shared" ca="1" si="3756"/>
        <v>8</v>
      </c>
      <c r="ACL24" s="327" t="s">
        <v>3</v>
      </c>
      <c r="ACM24" s="327" t="str">
        <f t="shared" ref="ACM24" ca="1" si="7412">VLOOKUP(1,XQ11:XR14,2,FALSE)</f>
        <v>Croatia</v>
      </c>
      <c r="ACN24" s="327">
        <f t="shared" ca="1" si="5181"/>
        <v>0</v>
      </c>
      <c r="ACO24" s="321"/>
      <c r="ACP24" s="321"/>
      <c r="ACQ24" s="321"/>
      <c r="ACR24" s="321"/>
      <c r="ACS24" s="321"/>
      <c r="ACT24" s="321"/>
      <c r="ACU24" s="321"/>
      <c r="ACV24" s="321"/>
      <c r="ACW24" s="321"/>
      <c r="ACX24" s="321"/>
      <c r="ACY24" s="321"/>
      <c r="ACZ24" s="321"/>
      <c r="ADA24" s="321"/>
      <c r="ADB24" s="321"/>
      <c r="ADC24" s="321"/>
      <c r="ADD24" s="321"/>
      <c r="ADE24" s="321"/>
      <c r="ADF24" s="321"/>
      <c r="ADG24" s="321"/>
      <c r="ADH24" s="321"/>
      <c r="ADI24" s="321"/>
      <c r="ADJ24" s="321"/>
      <c r="ADK24" s="321"/>
      <c r="ADL24" s="321"/>
      <c r="ADM24" s="321"/>
      <c r="ADN24" s="321"/>
      <c r="ADO24" s="321"/>
      <c r="ADP24" s="321"/>
      <c r="ADQ24" s="321"/>
      <c r="ADR24" s="321"/>
      <c r="ADS24" s="321"/>
      <c r="ADT24" s="321"/>
      <c r="ADU24" s="321"/>
      <c r="ADV24" s="321"/>
      <c r="ADW24" s="321"/>
      <c r="ADX24" s="321"/>
      <c r="ADY24" s="321"/>
      <c r="ADZ24" s="321"/>
      <c r="AEA24" s="321"/>
      <c r="AEB24" s="321"/>
      <c r="AEC24" s="321"/>
      <c r="AED24" s="321"/>
      <c r="AEE24" s="321"/>
      <c r="AEF24" s="321"/>
      <c r="AEG24" s="321"/>
      <c r="AEH24" s="321"/>
      <c r="AEI24" s="321"/>
      <c r="AEJ24" s="321"/>
      <c r="AEK24" s="321"/>
      <c r="AEL24" s="321"/>
      <c r="AEM24" s="321"/>
      <c r="AEN24" s="321"/>
      <c r="AEO24" s="321"/>
      <c r="AEP24" s="321"/>
      <c r="AEQ24" s="321"/>
      <c r="AER24" s="321"/>
      <c r="AES24" s="321"/>
      <c r="AET24" s="321"/>
      <c r="AEU24" s="321"/>
      <c r="AEV24" s="321"/>
      <c r="AEW24" s="321"/>
      <c r="AEX24" s="321"/>
      <c r="AEY24" s="321"/>
      <c r="AEZ24" s="321"/>
      <c r="AFA24" s="321"/>
      <c r="AFB24" s="321"/>
      <c r="AFC24" s="321"/>
      <c r="AFD24" s="321"/>
      <c r="AFE24" s="321"/>
      <c r="AFF24" s="321"/>
      <c r="AFG24" s="321"/>
      <c r="AFH24" s="321"/>
      <c r="AFI24" s="321"/>
      <c r="AFJ24" s="321"/>
      <c r="AFK24" s="321"/>
      <c r="AFL24" s="321"/>
      <c r="AFM24" s="321"/>
      <c r="AFN24" s="321"/>
      <c r="AFO24" s="321"/>
      <c r="AFP24" s="321"/>
      <c r="AFQ24" s="321"/>
      <c r="AFR24" s="321"/>
      <c r="AFS24" s="321"/>
      <c r="AFT24" s="321"/>
      <c r="AFU24" s="321"/>
      <c r="AFV24" s="321"/>
      <c r="AFW24" s="321"/>
      <c r="AFX24" s="321"/>
      <c r="AFY24" s="321"/>
      <c r="AFZ24" s="321"/>
      <c r="AGA24" s="321"/>
      <c r="AGB24" s="321"/>
      <c r="AGC24" s="321"/>
      <c r="AGD24" s="321"/>
      <c r="AGE24" s="321"/>
      <c r="AGF24" s="321"/>
      <c r="AGG24" s="321"/>
      <c r="AGH24" s="321"/>
      <c r="AGI24" s="321"/>
      <c r="AGJ24" s="321"/>
      <c r="AGK24" s="321"/>
      <c r="AGL24" s="321"/>
      <c r="AGM24" s="321">
        <v>22</v>
      </c>
      <c r="AGN24" s="321" t="str">
        <f t="shared" si="66"/>
        <v>Belgium</v>
      </c>
      <c r="AGO24" s="324">
        <f ca="1">IF(OFFSET('Player Game Board'!P31,0,AGO1)&lt;&gt;"",OFFSET('Player Game Board'!P31,0,AGO1),0)</f>
        <v>2</v>
      </c>
      <c r="AGP24" s="324">
        <f ca="1">IF(OFFSET('Player Game Board'!Q31,0,AGO1)&lt;&gt;"",OFFSET('Player Game Board'!Q31,0,AGO1),0)</f>
        <v>0</v>
      </c>
      <c r="AGQ24" s="321" t="str">
        <f t="shared" si="67"/>
        <v>Romania</v>
      </c>
      <c r="AGR24" s="321" t="str">
        <f ca="1">IF(AND(OFFSET('Player Game Board'!P31,0,AGO1)&lt;&gt;"",OFFSET('Player Game Board'!Q31,0,AGO1)&lt;&gt;""),IF(AGO24&gt;AGP24,"W",IF(AGO24=AGP24,"D","L")),"")</f>
        <v>W</v>
      </c>
      <c r="AGS24" s="321" t="str">
        <f t="shared" ca="1" si="5665"/>
        <v>L</v>
      </c>
      <c r="AGT24" s="321"/>
      <c r="AGU24" s="321"/>
      <c r="AGV24" s="326" t="s">
        <v>3</v>
      </c>
      <c r="AGW24" s="327" t="s">
        <v>4</v>
      </c>
      <c r="AGX24" s="327" t="s">
        <v>13</v>
      </c>
      <c r="AGY24" s="327" t="s">
        <v>95</v>
      </c>
      <c r="AGZ24" s="326" t="s">
        <v>95</v>
      </c>
      <c r="AHA24" s="326" t="s">
        <v>13</v>
      </c>
      <c r="AHB24" s="326" t="s">
        <v>4</v>
      </c>
      <c r="AHC24" s="326" t="s">
        <v>3</v>
      </c>
      <c r="AHD24" s="327"/>
      <c r="AHE24" s="328">
        <f t="shared" ref="AHE24" ca="1" si="7413">IFERROR(MATCH(AHE12,AGV24:AGY24,0),0)</f>
        <v>1</v>
      </c>
      <c r="AHF24" s="328">
        <f t="shared" ref="AHF24" ca="1" si="7414">IFERROR(MATCH(AHF12,AGV24:AGY24,0),0)</f>
        <v>2</v>
      </c>
      <c r="AHG24" s="328">
        <f t="shared" ref="AHG24" ca="1" si="7415">IFERROR(MATCH(AHG12,AGV24:AGY24,0),0)</f>
        <v>3</v>
      </c>
      <c r="AHH24" s="328">
        <f t="shared" ref="AHH24" ca="1" si="7416">IFERROR(MATCH(AHH12,AGV24:AGY24,0),0)</f>
        <v>4</v>
      </c>
      <c r="AHI24" s="328">
        <f t="shared" ca="1" si="3826"/>
        <v>10</v>
      </c>
      <c r="AHJ24" s="327" t="s">
        <v>3</v>
      </c>
      <c r="AHK24" s="327" t="str">
        <f t="shared" ref="AHK24" ca="1" si="7417">VLOOKUP(1,ACO11:ACP14,2,FALSE)</f>
        <v>Croatia</v>
      </c>
      <c r="AHL24" s="327">
        <f t="shared" ca="1" si="5224"/>
        <v>0</v>
      </c>
      <c r="AHM24" s="321"/>
      <c r="AHN24" s="321"/>
      <c r="AHO24" s="321"/>
      <c r="AHP24" s="321"/>
      <c r="AHQ24" s="321"/>
      <c r="AHR24" s="321"/>
      <c r="AHS24" s="321"/>
      <c r="AHT24" s="321"/>
      <c r="AHU24" s="321"/>
      <c r="AHV24" s="321"/>
      <c r="AHW24" s="321"/>
      <c r="AHX24" s="321"/>
      <c r="AHY24" s="321"/>
      <c r="AHZ24" s="321"/>
      <c r="AIA24" s="321"/>
      <c r="AIB24" s="321"/>
      <c r="AIC24" s="321"/>
      <c r="AID24" s="321"/>
      <c r="AIE24" s="321"/>
      <c r="AIF24" s="321"/>
      <c r="AIG24" s="321"/>
      <c r="AIH24" s="321"/>
      <c r="AII24" s="321"/>
      <c r="AIJ24" s="321"/>
      <c r="AIK24" s="321"/>
      <c r="AIL24" s="321"/>
      <c r="AIM24" s="321"/>
      <c r="AIN24" s="321"/>
      <c r="AIO24" s="321"/>
      <c r="AIP24" s="321"/>
      <c r="AIQ24" s="321"/>
      <c r="AIR24" s="321"/>
      <c r="AIS24" s="321"/>
      <c r="AIT24" s="321"/>
      <c r="AIU24" s="321"/>
      <c r="AIV24" s="321"/>
      <c r="AIW24" s="321"/>
      <c r="AIX24" s="321"/>
      <c r="AIY24" s="321"/>
      <c r="AIZ24" s="321"/>
      <c r="AJA24" s="321"/>
      <c r="AJB24" s="321"/>
      <c r="AJC24" s="321"/>
      <c r="AJD24" s="321"/>
      <c r="AJE24" s="321"/>
      <c r="AJF24" s="321"/>
      <c r="AJG24" s="321"/>
      <c r="AJH24" s="321"/>
      <c r="AJI24" s="321"/>
      <c r="AJJ24" s="321"/>
      <c r="AJK24" s="321"/>
      <c r="AJL24" s="321"/>
      <c r="AJM24" s="321"/>
      <c r="AJN24" s="321"/>
      <c r="AJO24" s="321"/>
      <c r="AJP24" s="321"/>
      <c r="AJQ24" s="321"/>
      <c r="AJR24" s="321"/>
      <c r="AJS24" s="321"/>
      <c r="AJT24" s="321"/>
      <c r="AJU24" s="321"/>
      <c r="AJV24" s="321"/>
      <c r="AJW24" s="321"/>
      <c r="AJX24" s="321"/>
      <c r="AJY24" s="321"/>
      <c r="AJZ24" s="321"/>
      <c r="AKA24" s="321"/>
      <c r="AKB24" s="321"/>
      <c r="AKC24" s="321"/>
      <c r="AKD24" s="321"/>
      <c r="AKE24" s="321"/>
      <c r="AKF24" s="321"/>
      <c r="AKG24" s="321"/>
      <c r="AKH24" s="321"/>
      <c r="AKI24" s="321"/>
      <c r="AKJ24" s="321"/>
      <c r="AKK24" s="321"/>
      <c r="AKL24" s="321"/>
      <c r="AKM24" s="321"/>
      <c r="AKN24" s="321"/>
      <c r="AKO24" s="321"/>
      <c r="AKP24" s="321"/>
      <c r="AKQ24" s="321"/>
      <c r="AKR24" s="321"/>
      <c r="AKS24" s="321"/>
      <c r="AKT24" s="321"/>
      <c r="AKU24" s="321"/>
      <c r="AKV24" s="321"/>
      <c r="AKW24" s="321"/>
      <c r="AKX24" s="321"/>
      <c r="AKY24" s="321"/>
      <c r="AKZ24" s="321"/>
      <c r="ALA24" s="321"/>
      <c r="ALB24" s="321"/>
      <c r="ALC24" s="321"/>
      <c r="ALD24" s="321"/>
      <c r="ALE24" s="321"/>
      <c r="ALF24" s="321"/>
      <c r="ALG24" s="321"/>
      <c r="ALH24" s="321"/>
      <c r="ALI24" s="321"/>
      <c r="ALJ24" s="321"/>
      <c r="ALK24" s="321">
        <v>22</v>
      </c>
      <c r="ALL24" s="321" t="str">
        <f t="shared" si="82"/>
        <v>Belgium</v>
      </c>
      <c r="ALM24" s="324">
        <f ca="1">IF(OFFSET('Player Game Board'!P31,0,ALM1)&lt;&gt;"",OFFSET('Player Game Board'!P31,0,ALM1),0)</f>
        <v>1</v>
      </c>
      <c r="ALN24" s="324">
        <f ca="1">IF(OFFSET('Player Game Board'!Q31,0,ALM1)&lt;&gt;"",OFFSET('Player Game Board'!Q31,0,ALM1),0)</f>
        <v>0</v>
      </c>
      <c r="ALO24" s="321" t="str">
        <f t="shared" si="83"/>
        <v>Romania</v>
      </c>
      <c r="ALP24" s="321" t="str">
        <f ca="1">IF(AND(OFFSET('Player Game Board'!P31,0,ALM1)&lt;&gt;"",OFFSET('Player Game Board'!Q31,0,ALM1)&lt;&gt;""),IF(ALM24&gt;ALN24,"W",IF(ALM24=ALN24,"D","L")),"")</f>
        <v>W</v>
      </c>
      <c r="ALQ24" s="321" t="str">
        <f t="shared" ca="1" si="5720"/>
        <v>L</v>
      </c>
      <c r="ALR24" s="321"/>
      <c r="ALS24" s="321"/>
      <c r="ALT24" s="326" t="s">
        <v>3</v>
      </c>
      <c r="ALU24" s="327" t="s">
        <v>4</v>
      </c>
      <c r="ALV24" s="327" t="s">
        <v>13</v>
      </c>
      <c r="ALW24" s="327" t="s">
        <v>95</v>
      </c>
      <c r="ALX24" s="326" t="s">
        <v>95</v>
      </c>
      <c r="ALY24" s="326" t="s">
        <v>13</v>
      </c>
      <c r="ALZ24" s="326" t="s">
        <v>4</v>
      </c>
      <c r="AMA24" s="326" t="s">
        <v>3</v>
      </c>
      <c r="AMB24" s="327"/>
      <c r="AMC24" s="328">
        <f t="shared" ref="AMC24" ca="1" si="7418">IFERROR(MATCH(AMC12,ALT24:ALW24,0),0)</f>
        <v>0</v>
      </c>
      <c r="AMD24" s="328">
        <f t="shared" ref="AMD24" ca="1" si="7419">IFERROR(MATCH(AMD12,ALT24:ALW24,0),0)</f>
        <v>1</v>
      </c>
      <c r="AME24" s="328">
        <f t="shared" ref="AME24" ca="1" si="7420">IFERROR(MATCH(AME12,ALT24:ALW24,0),0)</f>
        <v>3</v>
      </c>
      <c r="AMF24" s="328">
        <f t="shared" ref="AMF24" ca="1" si="7421">IFERROR(MATCH(AMF12,ALT24:ALW24,0),0)</f>
        <v>2</v>
      </c>
      <c r="AMG24" s="328">
        <f t="shared" ca="1" si="3896"/>
        <v>6</v>
      </c>
      <c r="AMH24" s="327" t="s">
        <v>3</v>
      </c>
      <c r="AMI24" s="327" t="str">
        <f t="shared" ref="AMI24" ca="1" si="7422">VLOOKUP(1,AHM11:AHN14,2,FALSE)</f>
        <v>Italy</v>
      </c>
      <c r="AMJ24" s="327">
        <f t="shared" ca="1" si="5267"/>
        <v>1</v>
      </c>
      <c r="AMK24" s="321"/>
      <c r="AML24" s="321"/>
      <c r="AMM24" s="321"/>
      <c r="AMN24" s="321"/>
      <c r="AMO24" s="321"/>
      <c r="AMP24" s="321"/>
      <c r="AMQ24" s="321"/>
      <c r="AMR24" s="321"/>
      <c r="AMS24" s="321"/>
      <c r="AMT24" s="321"/>
      <c r="AMU24" s="321"/>
      <c r="AMV24" s="321"/>
      <c r="AMW24" s="321"/>
      <c r="AMX24" s="321"/>
      <c r="AMY24" s="321"/>
      <c r="AMZ24" s="321"/>
      <c r="ANA24" s="321"/>
      <c r="ANB24" s="321"/>
      <c r="ANC24" s="321"/>
      <c r="AND24" s="321"/>
      <c r="ANE24" s="321"/>
      <c r="ANF24" s="321"/>
      <c r="ANG24" s="321"/>
      <c r="ANH24" s="321"/>
      <c r="ANI24" s="321"/>
      <c r="ANJ24" s="321"/>
      <c r="ANK24" s="321"/>
      <c r="ANL24" s="321"/>
      <c r="ANM24" s="321"/>
      <c r="ANN24" s="321"/>
      <c r="ANO24" s="321"/>
      <c r="ANP24" s="321"/>
      <c r="ANQ24" s="321"/>
      <c r="ANR24" s="321"/>
      <c r="ANS24" s="321"/>
      <c r="ANT24" s="321"/>
      <c r="ANU24" s="321"/>
      <c r="ANV24" s="321"/>
      <c r="ANW24" s="321"/>
      <c r="ANX24" s="321"/>
      <c r="ANY24" s="321"/>
      <c r="ANZ24" s="321"/>
      <c r="AOA24" s="321"/>
      <c r="AOB24" s="321"/>
      <c r="AOC24" s="321"/>
      <c r="AOD24" s="321"/>
      <c r="AOE24" s="321"/>
      <c r="AOF24" s="321"/>
      <c r="AOG24" s="321"/>
      <c r="AOH24" s="321"/>
      <c r="AOI24" s="321"/>
      <c r="AOJ24" s="321"/>
      <c r="AOK24" s="321"/>
      <c r="AOL24" s="321"/>
      <c r="AOM24" s="321"/>
      <c r="AON24" s="321"/>
      <c r="AOO24" s="321"/>
      <c r="AOP24" s="321"/>
      <c r="AOQ24" s="321"/>
      <c r="AOR24" s="321"/>
      <c r="AOS24" s="321"/>
      <c r="AOT24" s="321"/>
      <c r="AOU24" s="321"/>
      <c r="AOV24" s="321"/>
      <c r="AOW24" s="321"/>
      <c r="AOX24" s="321"/>
      <c r="AOY24" s="321"/>
      <c r="AOZ24" s="321"/>
      <c r="APA24" s="321"/>
      <c r="APB24" s="321"/>
      <c r="APC24" s="321"/>
      <c r="APD24" s="321"/>
      <c r="APE24" s="321"/>
      <c r="APF24" s="321"/>
      <c r="APG24" s="321"/>
      <c r="APH24" s="321"/>
      <c r="API24" s="321"/>
      <c r="APJ24" s="321"/>
      <c r="APK24" s="321"/>
      <c r="APL24" s="321"/>
      <c r="APM24" s="321"/>
      <c r="APN24" s="321"/>
      <c r="APO24" s="321"/>
      <c r="APP24" s="321"/>
      <c r="APQ24" s="321"/>
      <c r="APR24" s="321"/>
      <c r="APS24" s="321"/>
      <c r="APT24" s="321"/>
      <c r="APU24" s="321"/>
      <c r="APV24" s="321"/>
      <c r="APW24" s="321"/>
      <c r="APX24" s="321"/>
      <c r="APY24" s="321"/>
      <c r="APZ24" s="321"/>
      <c r="AQA24" s="321"/>
      <c r="AQB24" s="321"/>
      <c r="AQC24" s="321"/>
      <c r="AQD24" s="321"/>
      <c r="AQE24" s="321"/>
      <c r="AQF24" s="321"/>
      <c r="AQG24" s="321"/>
      <c r="AQH24" s="321"/>
      <c r="AQI24" s="321">
        <v>22</v>
      </c>
      <c r="AQJ24" s="321" t="str">
        <f t="shared" si="98"/>
        <v>Belgium</v>
      </c>
      <c r="AQK24" s="324">
        <f ca="1">IF(OFFSET('Player Game Board'!P31,0,AQK1)&lt;&gt;"",OFFSET('Player Game Board'!P31,0,AQK1),0)</f>
        <v>3</v>
      </c>
      <c r="AQL24" s="324">
        <f ca="1">IF(OFFSET('Player Game Board'!Q31,0,AQK1)&lt;&gt;"",OFFSET('Player Game Board'!Q31,0,AQK1),0)</f>
        <v>1</v>
      </c>
      <c r="AQM24" s="321" t="str">
        <f t="shared" si="99"/>
        <v>Romania</v>
      </c>
      <c r="AQN24" s="321" t="str">
        <f ca="1">IF(AND(OFFSET('Player Game Board'!P31,0,AQK1)&lt;&gt;"",OFFSET('Player Game Board'!Q31,0,AQK1)&lt;&gt;""),IF(AQK24&gt;AQL24,"W",IF(AQK24=AQL24,"D","L")),"")</f>
        <v>W</v>
      </c>
      <c r="AQO24" s="321" t="str">
        <f t="shared" ca="1" si="5775"/>
        <v>L</v>
      </c>
      <c r="AQP24" s="321"/>
      <c r="AQQ24" s="321"/>
      <c r="AQR24" s="326" t="s">
        <v>3</v>
      </c>
      <c r="AQS24" s="327" t="s">
        <v>4</v>
      </c>
      <c r="AQT24" s="327" t="s">
        <v>13</v>
      </c>
      <c r="AQU24" s="327" t="s">
        <v>95</v>
      </c>
      <c r="AQV24" s="326" t="s">
        <v>95</v>
      </c>
      <c r="AQW24" s="326" t="s">
        <v>13</v>
      </c>
      <c r="AQX24" s="326" t="s">
        <v>4</v>
      </c>
      <c r="AQY24" s="326" t="s">
        <v>3</v>
      </c>
      <c r="AQZ24" s="327"/>
      <c r="ARA24" s="328">
        <f t="shared" ref="ARA24" ca="1" si="7423">IFERROR(MATCH(ARA12,AQR24:AQU24,0),0)</f>
        <v>1</v>
      </c>
      <c r="ARB24" s="328">
        <f t="shared" ref="ARB24" ca="1" si="7424">IFERROR(MATCH(ARB12,AQR24:AQU24,0),0)</f>
        <v>0</v>
      </c>
      <c r="ARC24" s="328">
        <f t="shared" ref="ARC24" ca="1" si="7425">IFERROR(MATCH(ARC12,AQR24:AQU24,0),0)</f>
        <v>4</v>
      </c>
      <c r="ARD24" s="328">
        <f t="shared" ref="ARD24" ca="1" si="7426">IFERROR(MATCH(ARD12,AQR24:AQU24,0),0)</f>
        <v>0</v>
      </c>
      <c r="ARE24" s="328">
        <f t="shared" ca="1" si="3966"/>
        <v>5</v>
      </c>
      <c r="ARF24" s="327" t="s">
        <v>3</v>
      </c>
      <c r="ARG24" s="327" t="str">
        <f t="shared" ref="ARG24" ca="1" si="7427">VLOOKUP(1,AMK11:AML14,2,FALSE)</f>
        <v>Spain</v>
      </c>
      <c r="ARH24" s="327">
        <f t="shared" ca="1" si="5310"/>
        <v>1</v>
      </c>
      <c r="ARI24" s="321"/>
      <c r="ARJ24" s="321"/>
      <c r="ARK24" s="321"/>
      <c r="ARL24" s="321"/>
      <c r="ARM24" s="321"/>
      <c r="ARN24" s="321"/>
      <c r="ARO24" s="321"/>
      <c r="ARP24" s="321"/>
      <c r="ARQ24" s="321"/>
      <c r="ARR24" s="321"/>
      <c r="ARS24" s="321"/>
      <c r="ART24" s="321"/>
      <c r="ARU24" s="321"/>
      <c r="ARV24" s="321"/>
      <c r="ARW24" s="321"/>
      <c r="ARX24" s="321"/>
      <c r="ARY24" s="321"/>
      <c r="ARZ24" s="321"/>
      <c r="ASA24" s="321"/>
      <c r="ASB24" s="321"/>
      <c r="ASC24" s="321"/>
      <c r="ASD24" s="321"/>
      <c r="ASE24" s="321"/>
      <c r="ASF24" s="321"/>
      <c r="ASG24" s="321"/>
      <c r="ASH24" s="321"/>
      <c r="ASI24" s="321"/>
      <c r="ASJ24" s="321"/>
      <c r="ASK24" s="321"/>
      <c r="ASL24" s="321"/>
      <c r="ASM24" s="321"/>
      <c r="ASN24" s="321"/>
      <c r="ASO24" s="321"/>
      <c r="ASP24" s="321"/>
      <c r="ASQ24" s="321"/>
      <c r="ASR24" s="321"/>
      <c r="ASS24" s="321"/>
      <c r="AST24" s="321"/>
      <c r="ASU24" s="321"/>
      <c r="ASV24" s="321"/>
      <c r="ASW24" s="321"/>
      <c r="ASX24" s="321"/>
      <c r="ASY24" s="321"/>
      <c r="ASZ24" s="321"/>
      <c r="ATA24" s="321"/>
      <c r="ATB24" s="321"/>
      <c r="ATC24" s="321"/>
      <c r="ATD24" s="321"/>
      <c r="ATE24" s="321"/>
      <c r="ATF24" s="321"/>
      <c r="ATG24" s="321"/>
      <c r="ATH24" s="321"/>
      <c r="ATI24" s="321"/>
      <c r="ATJ24" s="321"/>
      <c r="ATK24" s="321"/>
      <c r="ATL24" s="321"/>
      <c r="ATM24" s="321"/>
      <c r="ATN24" s="321"/>
      <c r="ATO24" s="321"/>
      <c r="ATP24" s="321"/>
      <c r="ATQ24" s="321"/>
      <c r="ATR24" s="321"/>
      <c r="ATS24" s="321"/>
      <c r="ATT24" s="321"/>
      <c r="ATU24" s="321"/>
      <c r="ATV24" s="321"/>
      <c r="ATW24" s="321"/>
      <c r="ATX24" s="321"/>
      <c r="ATY24" s="321"/>
      <c r="ATZ24" s="321"/>
      <c r="AUA24" s="321"/>
      <c r="AUB24" s="321"/>
      <c r="AUC24" s="321"/>
      <c r="AUD24" s="321"/>
      <c r="AUE24" s="321"/>
      <c r="AUF24" s="321"/>
      <c r="AUG24" s="321"/>
      <c r="AUH24" s="321"/>
      <c r="AUI24" s="321"/>
      <c r="AUJ24" s="321"/>
      <c r="AUK24" s="321"/>
      <c r="AUL24" s="321"/>
      <c r="AUM24" s="321"/>
      <c r="AUN24" s="321"/>
      <c r="AUO24" s="321"/>
      <c r="AUP24" s="321"/>
      <c r="AUQ24" s="321"/>
      <c r="AUR24" s="321"/>
      <c r="AUS24" s="321"/>
      <c r="AUT24" s="321"/>
      <c r="AUU24" s="321"/>
      <c r="AUV24" s="321"/>
      <c r="AUW24" s="321"/>
      <c r="AUX24" s="321"/>
      <c r="AUY24" s="321"/>
      <c r="AUZ24" s="321"/>
      <c r="AVA24" s="321"/>
      <c r="AVB24" s="321"/>
      <c r="AVC24" s="321"/>
      <c r="AVD24" s="321"/>
      <c r="AVE24" s="321"/>
      <c r="AVF24" s="321"/>
      <c r="AVG24" s="321">
        <v>22</v>
      </c>
      <c r="AVH24" s="321" t="str">
        <f t="shared" si="114"/>
        <v>Belgium</v>
      </c>
      <c r="AVI24" s="324">
        <f ca="1">IF(OFFSET('Player Game Board'!P31,0,AVI1)&lt;&gt;"",OFFSET('Player Game Board'!P31,0,AVI1),0)</f>
        <v>1</v>
      </c>
      <c r="AVJ24" s="324">
        <f ca="1">IF(OFFSET('Player Game Board'!Q31,0,AVI1)&lt;&gt;"",OFFSET('Player Game Board'!Q31,0,AVI1),0)</f>
        <v>0</v>
      </c>
      <c r="AVK24" s="321" t="str">
        <f t="shared" si="115"/>
        <v>Romania</v>
      </c>
      <c r="AVL24" s="321" t="str">
        <f ca="1">IF(AND(OFFSET('Player Game Board'!P31,0,AVI1)&lt;&gt;"",OFFSET('Player Game Board'!Q31,0,AVI1)&lt;&gt;""),IF(AVI24&gt;AVJ24,"W",IF(AVI24=AVJ24,"D","L")),"")</f>
        <v>W</v>
      </c>
      <c r="AVM24" s="321" t="str">
        <f t="shared" ca="1" si="5830"/>
        <v>L</v>
      </c>
      <c r="AVN24" s="321"/>
      <c r="AVO24" s="321"/>
      <c r="AVP24" s="326" t="s">
        <v>3</v>
      </c>
      <c r="AVQ24" s="327" t="s">
        <v>4</v>
      </c>
      <c r="AVR24" s="327" t="s">
        <v>13</v>
      </c>
      <c r="AVS24" s="327" t="s">
        <v>95</v>
      </c>
      <c r="AVT24" s="326" t="s">
        <v>95</v>
      </c>
      <c r="AVU24" s="326" t="s">
        <v>13</v>
      </c>
      <c r="AVV24" s="326" t="s">
        <v>4</v>
      </c>
      <c r="AVW24" s="326" t="s">
        <v>3</v>
      </c>
      <c r="AVX24" s="327"/>
      <c r="AVY24" s="328">
        <f t="shared" ref="AVY24" ca="1" si="7428">IFERROR(MATCH(AVY12,AVP24:AVS24,0),0)</f>
        <v>1</v>
      </c>
      <c r="AVZ24" s="328">
        <f t="shared" ref="AVZ24" ca="1" si="7429">IFERROR(MATCH(AVZ12,AVP24:AVS24,0),0)</f>
        <v>0</v>
      </c>
      <c r="AWA24" s="328">
        <f t="shared" ref="AWA24" ca="1" si="7430">IFERROR(MATCH(AWA12,AVP24:AVS24,0),0)</f>
        <v>0</v>
      </c>
      <c r="AWB24" s="328">
        <f t="shared" ref="AWB24" ca="1" si="7431">IFERROR(MATCH(AWB12,AVP24:AVS24,0),0)</f>
        <v>2</v>
      </c>
      <c r="AWC24" s="328">
        <f t="shared" ca="1" si="4036"/>
        <v>3</v>
      </c>
      <c r="AWD24" s="327" t="s">
        <v>3</v>
      </c>
      <c r="AWE24" s="327" t="str">
        <f t="shared" ref="AWE24" ca="1" si="7432">VLOOKUP(1,ARI11:ARJ14,2,FALSE)</f>
        <v>Italy</v>
      </c>
      <c r="AWF24" s="327">
        <f t="shared" ca="1" si="5353"/>
        <v>1</v>
      </c>
      <c r="AWG24" s="321"/>
      <c r="AWH24" s="321"/>
      <c r="AWI24" s="321"/>
      <c r="AWJ24" s="321"/>
      <c r="AWK24" s="321"/>
      <c r="AWL24" s="321"/>
      <c r="AWM24" s="321"/>
      <c r="AWN24" s="321"/>
      <c r="AWO24" s="321"/>
      <c r="AWP24" s="321"/>
      <c r="AWQ24" s="321"/>
      <c r="AWR24" s="321"/>
      <c r="AWS24" s="321"/>
      <c r="AWT24" s="321"/>
      <c r="AWU24" s="321"/>
      <c r="AWV24" s="321"/>
      <c r="AWW24" s="321"/>
      <c r="AWX24" s="321"/>
      <c r="AWY24" s="321"/>
      <c r="AWZ24" s="321"/>
      <c r="AXA24" s="321"/>
      <c r="AXB24" s="321"/>
      <c r="AXC24" s="321"/>
      <c r="AXD24" s="321"/>
      <c r="AXE24" s="321"/>
      <c r="AXF24" s="321"/>
      <c r="AXG24" s="321"/>
      <c r="AXH24" s="321"/>
      <c r="AXI24" s="321"/>
      <c r="AXJ24" s="321"/>
      <c r="AXK24" s="321"/>
      <c r="AXL24" s="321"/>
      <c r="AXM24" s="321"/>
      <c r="AXN24" s="321"/>
      <c r="AXO24" s="321"/>
      <c r="AXP24" s="321"/>
      <c r="AXQ24" s="321"/>
      <c r="AXR24" s="321"/>
      <c r="AXS24" s="321"/>
      <c r="AXT24" s="321"/>
      <c r="AXU24" s="321"/>
      <c r="AXV24" s="321"/>
      <c r="AXW24" s="321"/>
      <c r="AXX24" s="321"/>
      <c r="AXY24" s="321"/>
      <c r="AXZ24" s="321"/>
      <c r="AYA24" s="321"/>
      <c r="AYB24" s="321"/>
      <c r="AYC24" s="321"/>
      <c r="AYD24" s="321"/>
      <c r="AYE24" s="321"/>
      <c r="AYF24" s="321"/>
      <c r="AYG24" s="321"/>
      <c r="AYH24" s="321"/>
      <c r="AYI24" s="321"/>
      <c r="AYJ24" s="321"/>
      <c r="AYK24" s="321"/>
      <c r="AYL24" s="321"/>
      <c r="AYM24" s="321"/>
      <c r="AYN24" s="321"/>
      <c r="AYO24" s="321"/>
      <c r="AYP24" s="321"/>
      <c r="AYQ24" s="321"/>
      <c r="AYR24" s="321"/>
      <c r="AYS24" s="321"/>
      <c r="AYT24" s="321"/>
      <c r="AYU24" s="321"/>
      <c r="AYV24" s="321"/>
      <c r="AYW24" s="321"/>
      <c r="AYX24" s="321"/>
      <c r="AYY24" s="321"/>
      <c r="AYZ24" s="321"/>
      <c r="AZA24" s="321"/>
      <c r="AZB24" s="321"/>
      <c r="AZC24" s="321"/>
      <c r="AZD24" s="321"/>
      <c r="AZE24" s="321"/>
      <c r="AZF24" s="321"/>
      <c r="AZG24" s="321"/>
      <c r="AZH24" s="321"/>
      <c r="AZI24" s="321"/>
      <c r="AZJ24" s="321"/>
      <c r="AZK24" s="321"/>
      <c r="AZL24" s="321"/>
      <c r="AZM24" s="321"/>
      <c r="AZN24" s="321"/>
      <c r="AZO24" s="321"/>
      <c r="AZP24" s="321"/>
      <c r="AZQ24" s="321"/>
      <c r="AZR24" s="321"/>
      <c r="AZS24" s="321"/>
      <c r="AZT24" s="321"/>
      <c r="AZU24" s="321"/>
      <c r="AZV24" s="321"/>
      <c r="AZW24" s="321"/>
      <c r="AZX24" s="321"/>
      <c r="AZY24" s="321"/>
      <c r="AZZ24" s="321"/>
      <c r="BAA24" s="321"/>
      <c r="BAB24" s="321"/>
      <c r="BAC24" s="321"/>
      <c r="BAD24" s="321"/>
      <c r="BAE24" s="321">
        <v>22</v>
      </c>
      <c r="BAF24" s="321" t="str">
        <f t="shared" si="130"/>
        <v>Belgium</v>
      </c>
      <c r="BAG24" s="324">
        <f ca="1">IF(OFFSET('Player Game Board'!P31,0,BAG1)&lt;&gt;"",OFFSET('Player Game Board'!P31,0,BAG1),0)</f>
        <v>4</v>
      </c>
      <c r="BAH24" s="324">
        <f ca="1">IF(OFFSET('Player Game Board'!Q31,0,BAG1)&lt;&gt;"",OFFSET('Player Game Board'!Q31,0,BAG1),0)</f>
        <v>2</v>
      </c>
      <c r="BAI24" s="321" t="str">
        <f t="shared" si="131"/>
        <v>Romania</v>
      </c>
      <c r="BAJ24" s="321" t="str">
        <f ca="1">IF(AND(OFFSET('Player Game Board'!P31,0,BAG1)&lt;&gt;"",OFFSET('Player Game Board'!Q31,0,BAG1)&lt;&gt;""),IF(BAG24&gt;BAH24,"W",IF(BAG24=BAH24,"D","L")),"")</f>
        <v>W</v>
      </c>
      <c r="BAK24" s="321" t="str">
        <f t="shared" ca="1" si="5885"/>
        <v>L</v>
      </c>
      <c r="BAL24" s="321"/>
      <c r="BAM24" s="321"/>
      <c r="BAN24" s="326" t="s">
        <v>3</v>
      </c>
      <c r="BAO24" s="327" t="s">
        <v>4</v>
      </c>
      <c r="BAP24" s="327" t="s">
        <v>13</v>
      </c>
      <c r="BAQ24" s="327" t="s">
        <v>95</v>
      </c>
      <c r="BAR24" s="326" t="s">
        <v>95</v>
      </c>
      <c r="BAS24" s="326" t="s">
        <v>13</v>
      </c>
      <c r="BAT24" s="326" t="s">
        <v>4</v>
      </c>
      <c r="BAU24" s="326" t="s">
        <v>3</v>
      </c>
      <c r="BAV24" s="327"/>
      <c r="BAW24" s="328">
        <f t="shared" ref="BAW24" ca="1" si="7433">IFERROR(MATCH(BAW12,BAN24:BAQ24,0),0)</f>
        <v>0</v>
      </c>
      <c r="BAX24" s="328">
        <f t="shared" ref="BAX24" ca="1" si="7434">IFERROR(MATCH(BAX12,BAN24:BAQ24,0),0)</f>
        <v>1</v>
      </c>
      <c r="BAY24" s="328">
        <f t="shared" ref="BAY24" ca="1" si="7435">IFERROR(MATCH(BAY12,BAN24:BAQ24,0),0)</f>
        <v>0</v>
      </c>
      <c r="BAZ24" s="328">
        <f t="shared" ref="BAZ24" ca="1" si="7436">IFERROR(MATCH(BAZ12,BAN24:BAQ24,0),0)</f>
        <v>4</v>
      </c>
      <c r="BBA24" s="328">
        <f t="shared" ca="1" si="4106"/>
        <v>5</v>
      </c>
      <c r="BBB24" s="327" t="s">
        <v>3</v>
      </c>
      <c r="BBC24" s="327" t="str">
        <f t="shared" ref="BBC24" ca="1" si="7437">VLOOKUP(1,AWG11:AWH14,2,FALSE)</f>
        <v>Italy</v>
      </c>
      <c r="BBD24" s="327">
        <f t="shared" ca="1" si="5396"/>
        <v>1</v>
      </c>
      <c r="BBE24" s="321"/>
      <c r="BBF24" s="321"/>
      <c r="BBG24" s="321"/>
      <c r="BBH24" s="321"/>
      <c r="BBI24" s="321"/>
      <c r="BBJ24" s="321"/>
      <c r="BBK24" s="321"/>
      <c r="BBL24" s="321"/>
      <c r="BBM24" s="321"/>
      <c r="BBN24" s="321"/>
      <c r="BBO24" s="321"/>
      <c r="BBP24" s="321"/>
      <c r="BBQ24" s="321"/>
      <c r="BBR24" s="321"/>
      <c r="BBS24" s="321"/>
      <c r="BBT24" s="321"/>
      <c r="BBU24" s="321"/>
      <c r="BBV24" s="321"/>
      <c r="BBW24" s="321"/>
      <c r="BBX24" s="321"/>
      <c r="BBY24" s="321"/>
      <c r="BBZ24" s="321"/>
      <c r="BCA24" s="321"/>
      <c r="BCB24" s="321"/>
      <c r="BCC24" s="321"/>
      <c r="BCD24" s="321"/>
      <c r="BCE24" s="321"/>
      <c r="BCF24" s="321"/>
      <c r="BCG24" s="321"/>
      <c r="BCH24" s="321"/>
      <c r="BCI24" s="321"/>
      <c r="BCJ24" s="321"/>
      <c r="BCK24" s="321"/>
      <c r="BCL24" s="321"/>
      <c r="BCM24" s="321"/>
      <c r="BCN24" s="321"/>
      <c r="BCO24" s="321"/>
      <c r="BCP24" s="321"/>
      <c r="BCQ24" s="321"/>
      <c r="BCR24" s="321"/>
      <c r="BCS24" s="321"/>
      <c r="BCT24" s="321"/>
      <c r="BCU24" s="321"/>
      <c r="BCV24" s="321"/>
      <c r="BCW24" s="321"/>
      <c r="BCX24" s="321"/>
      <c r="BCY24" s="321"/>
      <c r="BCZ24" s="321"/>
      <c r="BDA24" s="321"/>
      <c r="BDB24" s="321"/>
      <c r="BDC24" s="321"/>
      <c r="BDD24" s="321"/>
      <c r="BDE24" s="321"/>
      <c r="BDF24" s="321"/>
      <c r="BDG24" s="321"/>
      <c r="BDH24" s="321"/>
      <c r="BDI24" s="321"/>
      <c r="BDJ24" s="321"/>
      <c r="BDK24" s="321"/>
      <c r="BDL24" s="321"/>
      <c r="BDM24" s="321"/>
      <c r="BDN24" s="321"/>
      <c r="BDO24" s="321"/>
      <c r="BDP24" s="321"/>
      <c r="BDQ24" s="321"/>
      <c r="BDR24" s="321"/>
      <c r="BDS24" s="321"/>
      <c r="BDT24" s="321"/>
      <c r="BDU24" s="321"/>
      <c r="BDV24" s="321"/>
      <c r="BDW24" s="321"/>
      <c r="BDX24" s="321"/>
      <c r="BDY24" s="321"/>
      <c r="BDZ24" s="321"/>
      <c r="BEA24" s="321"/>
      <c r="BEB24" s="321"/>
      <c r="BEC24" s="321"/>
      <c r="BED24" s="321"/>
      <c r="BEE24" s="321"/>
      <c r="BEF24" s="321"/>
      <c r="BEG24" s="321"/>
      <c r="BEH24" s="321"/>
      <c r="BEI24" s="321"/>
      <c r="BEJ24" s="321"/>
      <c r="BEK24" s="321"/>
      <c r="BEL24" s="321"/>
      <c r="BEM24" s="321"/>
      <c r="BEN24" s="321"/>
      <c r="BEO24" s="321"/>
      <c r="BEP24" s="321"/>
      <c r="BEQ24" s="321"/>
      <c r="BER24" s="321"/>
      <c r="BES24" s="321"/>
      <c r="BET24" s="321"/>
      <c r="BEU24" s="321"/>
      <c r="BEV24" s="321"/>
      <c r="BEW24" s="321"/>
      <c r="BEX24" s="321"/>
      <c r="BEY24" s="321"/>
      <c r="BEZ24" s="321"/>
      <c r="BFA24" s="321"/>
      <c r="BFB24" s="321"/>
      <c r="BFC24" s="321">
        <v>22</v>
      </c>
      <c r="BFD24" s="321" t="str">
        <f t="shared" si="146"/>
        <v>Belgium</v>
      </c>
      <c r="BFE24" s="324">
        <f ca="1">IF(OFFSET('Player Game Board'!P31,0,BFE1)&lt;&gt;"",OFFSET('Player Game Board'!P31,0,BFE1),0)</f>
        <v>0</v>
      </c>
      <c r="BFF24" s="324">
        <f ca="1">IF(OFFSET('Player Game Board'!Q31,0,BFE1)&lt;&gt;"",OFFSET('Player Game Board'!Q31,0,BFE1),0)</f>
        <v>0</v>
      </c>
      <c r="BFG24" s="321" t="str">
        <f t="shared" si="147"/>
        <v>Romania</v>
      </c>
      <c r="BFH24" s="321" t="str">
        <f ca="1">IF(AND(OFFSET('Player Game Board'!P31,0,BFE1)&lt;&gt;"",OFFSET('Player Game Board'!Q31,0,BFE1)&lt;&gt;""),IF(BFE24&gt;BFF24,"W",IF(BFE24=BFF24,"D","L")),"")</f>
        <v/>
      </c>
      <c r="BFI24" s="321" t="str">
        <f t="shared" ca="1" si="5940"/>
        <v/>
      </c>
      <c r="BFJ24" s="321"/>
      <c r="BFK24" s="321"/>
      <c r="BFL24" s="326" t="s">
        <v>3</v>
      </c>
      <c r="BFM24" s="327" t="s">
        <v>4</v>
      </c>
      <c r="BFN24" s="327" t="s">
        <v>13</v>
      </c>
      <c r="BFO24" s="327" t="s">
        <v>95</v>
      </c>
      <c r="BFP24" s="326" t="s">
        <v>95</v>
      </c>
      <c r="BFQ24" s="326" t="s">
        <v>13</v>
      </c>
      <c r="BFR24" s="326" t="s">
        <v>4</v>
      </c>
      <c r="BFS24" s="326" t="s">
        <v>3</v>
      </c>
      <c r="BFT24" s="327"/>
      <c r="BFU24" s="328">
        <f t="shared" ref="BFU24" ca="1" si="7438">IFERROR(MATCH(BFU12,BFL24:BFO24,0),0)</f>
        <v>0</v>
      </c>
      <c r="BFV24" s="328">
        <f t="shared" ref="BFV24" ca="1" si="7439">IFERROR(MATCH(BFV12,BFL24:BFO24,0),0)</f>
        <v>3</v>
      </c>
      <c r="BFW24" s="328">
        <f t="shared" ref="BFW24" ca="1" si="7440">IFERROR(MATCH(BFW12,BFL24:BFO24,0),0)</f>
        <v>1</v>
      </c>
      <c r="BFX24" s="328">
        <f t="shared" ref="BFX24" ca="1" si="7441">IFERROR(MATCH(BFX12,BFL24:BFO24,0),0)</f>
        <v>2</v>
      </c>
      <c r="BFY24" s="328">
        <f t="shared" ca="1" si="4176"/>
        <v>6</v>
      </c>
      <c r="BFZ24" s="327" t="s">
        <v>3</v>
      </c>
      <c r="BGA24" s="327" t="str">
        <f t="shared" ref="BGA24" ca="1" si="7442">VLOOKUP(1,BBE11:BBF14,2,FALSE)</f>
        <v>Spain</v>
      </c>
      <c r="BGB24" s="327">
        <f t="shared" ca="1" si="5439"/>
        <v>1</v>
      </c>
    </row>
    <row r="25" spans="1:1536" ht="13.8" x14ac:dyDescent="0.3">
      <c r="A25" s="321">
        <f>VLOOKUP(B25,CW25:CX29,2,FALSE)</f>
        <v>4</v>
      </c>
      <c r="B25" s="321" t="str">
        <f>'Language Table'!C27</f>
        <v>Poland</v>
      </c>
      <c r="C25" s="321">
        <f>SUMPRODUCT((CZ3:CZ42=B25)*(DD3:DD42="W"))+SUMPRODUCT((DC3:DC42=B25)*(DE3:DE42="W"))</f>
        <v>0</v>
      </c>
      <c r="D25" s="321">
        <f>SUMPRODUCT((CZ3:CZ42=B25)*(DD3:DD42="D"))+SUMPRODUCT((DC3:DC42=B25)*(DE3:DE42="D"))</f>
        <v>1</v>
      </c>
      <c r="E25" s="321">
        <f>SUMPRODUCT((CZ3:CZ42=B25)*(DD3:DD42="L"))+SUMPRODUCT((DC3:DC42=B25)*(DE3:DE42="L"))</f>
        <v>2</v>
      </c>
      <c r="F25" s="321">
        <f>SUMIF(CZ3:CZ60,B25,DA3:DA60)+SUMIF(DC3:DC60,B25,DB3:DB60)</f>
        <v>3</v>
      </c>
      <c r="G25" s="321">
        <f>SUMIF(DC3:DC60,B25,DA3:DA60)+SUMIF(CZ3:CZ60,B25,DB3:DB60)</f>
        <v>6</v>
      </c>
      <c r="H25" s="321">
        <f t="shared" ref="H25:H28" si="7443">F25-G25+1000</f>
        <v>997</v>
      </c>
      <c r="I25" s="321">
        <f t="shared" ref="I25:I28" si="7444">C25*3+D25*1</f>
        <v>1</v>
      </c>
      <c r="J25" s="321">
        <v>1</v>
      </c>
      <c r="K25" s="321">
        <f>IF(COUNTIF(I25:I29,4)&lt;&gt;4,RANK(I25,I25:I29),I65)</f>
        <v>4</v>
      </c>
      <c r="L25" s="321"/>
      <c r="M25" s="321">
        <f>SUMPRODUCT((K25:K28=K25)*(J25:J28&lt;J25))+K25</f>
        <v>4</v>
      </c>
      <c r="N25" s="321" t="str">
        <f>INDEX(B25:B29,MATCH(1,M25:M29,0),0)</f>
        <v>Austria</v>
      </c>
      <c r="O25" s="321">
        <f>INDEX(K25:K29,MATCH(N25,B25:B29,0),0)</f>
        <v>1</v>
      </c>
      <c r="P25" s="321" t="str">
        <f>IF(O26=1,N25,"")</f>
        <v/>
      </c>
      <c r="Q25" s="321" t="str">
        <f>IF(O27=2,N26,"")</f>
        <v/>
      </c>
      <c r="R25" s="321" t="str">
        <f>IF(O28=3,N27,"")</f>
        <v/>
      </c>
      <c r="S25" s="321" t="str">
        <f>IF(O29=4,N28,"")</f>
        <v/>
      </c>
      <c r="T25" s="321"/>
      <c r="U25" s="321" t="str">
        <f>IF(P25&lt;&gt;"",P25,"")</f>
        <v/>
      </c>
      <c r="V25" s="321">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21">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21">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21">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21">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21">
        <f>Y25-Z25+1000</f>
        <v>1000</v>
      </c>
      <c r="AB25" s="321" t="str">
        <f t="shared" ref="AB25:AB28" si="7445">IF(U25&lt;&gt;"",V25*3+W25*1,"")</f>
        <v/>
      </c>
      <c r="AC25" s="321" t="str">
        <f>IF(U25&lt;&gt;"",VLOOKUP(U25,B4:H40,7,FALSE),"")</f>
        <v/>
      </c>
      <c r="AD25" s="321" t="str">
        <f>IF(U25&lt;&gt;"",VLOOKUP(U25,B4:H40,5,FALSE),"")</f>
        <v/>
      </c>
      <c r="AE25" s="321" t="str">
        <f>IF(U25&lt;&gt;"",VLOOKUP(U25,B4:J40,9,FALSE),"")</f>
        <v/>
      </c>
      <c r="AF25" s="321" t="str">
        <f t="shared" ref="AF25:AF28" si="7446">AB25</f>
        <v/>
      </c>
      <c r="AG25" s="321" t="str">
        <f>IF(U25&lt;&gt;"",RANK(AF25,AF25:AF29),"")</f>
        <v/>
      </c>
      <c r="AH25" s="321" t="str">
        <f>IF(U25&lt;&gt;"",SUMPRODUCT((AF25:AF29=AF25)*(AA25:AA29&gt;AA25)),"")</f>
        <v/>
      </c>
      <c r="AI25" s="321" t="str">
        <f>IF(U25&lt;&gt;"",SUMPRODUCT((AF25:AF29=AF25)*(AA25:AA29=AA25)*(Y25:Y29&gt;Y25)),"")</f>
        <v/>
      </c>
      <c r="AJ25" s="321" t="str">
        <f>IF(U25&lt;&gt;"",SUMPRODUCT((AF25:AF29=AF25)*(AA25:AA29=AA25)*(Y25:Y29=Y25)*(AC25:AC29&gt;AC25)),"")</f>
        <v/>
      </c>
      <c r="AK25" s="321" t="str">
        <f>IF(U25&lt;&gt;"",SUMPRODUCT((AF25:AF29=AF25)*(AA25:AA29=AA25)*(Y25:Y29=Y25)*(AC25:AC29=AC25)*(AD25:AD29&gt;AD25)),"")</f>
        <v/>
      </c>
      <c r="AL25" s="321" t="str">
        <f>IF(U25&lt;&gt;"",SUMPRODUCT((AF25:AF29=AF25)*(AA25:AA29=AA25)*(Y25:Y29=Y25)*(AC25:AC29=AC25)*(AD25:AD29=AD25)*(AE25:AE29&gt;AE25)),"")</f>
        <v/>
      </c>
      <c r="AM25" s="321" t="str">
        <f>IF(U25&lt;&gt;"",IF(AM65&lt;&gt;"",IF(T64=3,AM65,AM65+T64),SUM(AG25:AL25)),"")</f>
        <v/>
      </c>
      <c r="AN25" s="321" t="str">
        <f>IF(U25&lt;&gt;"",INDEX(U25:U29,MATCH(1,AM25:AM29,0),0),"")</f>
        <v/>
      </c>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c r="BM25" s="321"/>
      <c r="BN25" s="321"/>
      <c r="BO25" s="321"/>
      <c r="BP25" s="321"/>
      <c r="BQ25" s="321"/>
      <c r="BR25" s="321"/>
      <c r="BS25" s="321"/>
      <c r="BT25" s="321"/>
      <c r="BU25" s="321"/>
      <c r="BV25" s="321"/>
      <c r="BW25" s="321"/>
      <c r="BX25" s="321"/>
      <c r="BY25" s="321"/>
      <c r="BZ25" s="321"/>
      <c r="CA25" s="321"/>
      <c r="CB25" s="321"/>
      <c r="CC25" s="321"/>
      <c r="CD25" s="321"/>
      <c r="CE25" s="321"/>
      <c r="CF25" s="321"/>
      <c r="CG25" s="321"/>
      <c r="CH25" s="321"/>
      <c r="CI25" s="321"/>
      <c r="CJ25" s="321"/>
      <c r="CK25" s="321"/>
      <c r="CL25" s="321"/>
      <c r="CM25" s="321"/>
      <c r="CN25" s="321"/>
      <c r="CO25" s="321"/>
      <c r="CP25" s="321"/>
      <c r="CQ25" s="321"/>
      <c r="CR25" s="321"/>
      <c r="CS25" s="321"/>
      <c r="CT25" s="321"/>
      <c r="CU25" s="321"/>
      <c r="CV25" s="321"/>
      <c r="CW25" s="321" t="str">
        <f>IF(AN25&lt;&gt;"",AN25,N25)</f>
        <v>Austria</v>
      </c>
      <c r="CX25" s="321">
        <v>1</v>
      </c>
      <c r="CY25" s="321">
        <v>23</v>
      </c>
      <c r="CZ25" s="321" t="str">
        <f>Matches!G30</f>
        <v>Türkiye</v>
      </c>
      <c r="DA25" s="321">
        <f>IF(AND(Matches!H30&lt;&gt;"",Matches!I30&lt;&gt;""),Matches!H30,0)</f>
        <v>0</v>
      </c>
      <c r="DB25" s="321">
        <f>IF(AND(Matches!I30&lt;&gt;"",Matches!H30&lt;&gt;""),Matches!I30,0)</f>
        <v>3</v>
      </c>
      <c r="DC25" s="321" t="str">
        <f>Matches!J30</f>
        <v>Portugal</v>
      </c>
      <c r="DD25" s="321" t="str">
        <f>IF(AND(Matches!H30&lt;&gt;"",Matches!I30&lt;&gt;""),IF(DA25&gt;DB25,"W",IF(DA25=DB25,"D","L")),"")</f>
        <v>L</v>
      </c>
      <c r="DE25" s="321" t="str">
        <f t="shared" si="162"/>
        <v>W</v>
      </c>
      <c r="DF25" s="321"/>
      <c r="DG25" s="321"/>
      <c r="DH25" s="326" t="s">
        <v>3</v>
      </c>
      <c r="DI25" s="327" t="s">
        <v>4</v>
      </c>
      <c r="DJ25" s="327" t="s">
        <v>94</v>
      </c>
      <c r="DK25" s="327" t="s">
        <v>95</v>
      </c>
      <c r="DL25" s="326" t="s">
        <v>95</v>
      </c>
      <c r="DM25" s="326" t="s">
        <v>94</v>
      </c>
      <c r="DN25" s="326" t="s">
        <v>4</v>
      </c>
      <c r="DO25" s="326" t="s">
        <v>3</v>
      </c>
      <c r="DP25" s="327"/>
      <c r="DQ25" s="328">
        <f>IFERROR(MATCH(DQ12,DH25:DK25,0),0)</f>
        <v>0</v>
      </c>
      <c r="DR25" s="328">
        <f>IFERROR(MATCH(DR12,DH25:DK25,0),0)</f>
        <v>4</v>
      </c>
      <c r="DS25" s="328">
        <f>IFERROR(MATCH(DS12,DH25:DK25,0),0)</f>
        <v>3</v>
      </c>
      <c r="DT25" s="328">
        <f>IFERROR(MATCH(DT12,DH25:DK25,0),0)</f>
        <v>2</v>
      </c>
      <c r="DU25" s="328">
        <f t="shared" si="3541"/>
        <v>9</v>
      </c>
      <c r="DV25" s="327"/>
      <c r="DW25" s="327" t="str">
        <f>VLOOKUP(2,A11:B14,2,FALSE)</f>
        <v>Italy</v>
      </c>
      <c r="DX25" s="327"/>
      <c r="DY25" s="321">
        <f ca="1">VLOOKUP(DZ25,HU25:HV29,2,FALSE)</f>
        <v>3</v>
      </c>
      <c r="DZ25" s="321" t="str">
        <f>B25</f>
        <v>Poland</v>
      </c>
      <c r="EA25" s="321">
        <f ca="1">SUMPRODUCT((HX3:HX42=DZ25)*(IB3:IB42="W"))+SUMPRODUCT((IA3:IA42=DZ25)*(IC3:IC42="W"))</f>
        <v>1</v>
      </c>
      <c r="EB25" s="321">
        <f ca="1">SUMPRODUCT((HX3:HX42=DZ25)*(IB3:IB42="D"))+SUMPRODUCT((IA3:IA42=DZ25)*(IC3:IC42="D"))</f>
        <v>0</v>
      </c>
      <c r="EC25" s="321">
        <f ca="1">SUMPRODUCT((HX3:HX42=DZ25)*(IB3:IB42="L"))+SUMPRODUCT((IA3:IA42=DZ25)*(IC3:IC42="L"))</f>
        <v>2</v>
      </c>
      <c r="ED25" s="321">
        <f ca="1">SUMIF(HX3:HX60,DZ25,HY3:HY60)+SUMIF(IA3:IA60,DZ25,HZ3:HZ60)</f>
        <v>3</v>
      </c>
      <c r="EE25" s="321">
        <f ca="1">SUMIF(IA3:IA60,DZ25,HY3:HY60)+SUMIF(HX3:HX60,DZ25,HZ3:HZ60)</f>
        <v>5</v>
      </c>
      <c r="EF25" s="321">
        <f t="shared" ref="EF25:EF28" ca="1" si="7447">ED25-EE25+1000</f>
        <v>998</v>
      </c>
      <c r="EG25" s="321">
        <f t="shared" ref="EG25:EG28" ca="1" si="7448">EA25*3+EB25*1</f>
        <v>3</v>
      </c>
      <c r="EH25" s="321">
        <f t="shared" si="609"/>
        <v>1</v>
      </c>
      <c r="EI25" s="321">
        <f ca="1">IF(COUNTIF(EG25:EG29,4)&lt;&gt;4,RANK(EG25,EG25:EG29),EG65)</f>
        <v>3</v>
      </c>
      <c r="EJ25" s="321"/>
      <c r="EK25" s="321">
        <f ca="1">SUMPRODUCT((EI25:EI28=EI25)*(EH25:EH28&lt;EH25))+EI25</f>
        <v>3</v>
      </c>
      <c r="EL25" s="321" t="str">
        <f ca="1">INDEX(DZ25:DZ29,MATCH(1,EK25:EK29,0),0)</f>
        <v>France</v>
      </c>
      <c r="EM25" s="321">
        <f ca="1">INDEX(EI25:EI29,MATCH(EL25,DZ25:DZ29,0),0)</f>
        <v>1</v>
      </c>
      <c r="EN25" s="321" t="str">
        <f ca="1">IF(EM26=1,EL25,"")</f>
        <v/>
      </c>
      <c r="EO25" s="321" t="str">
        <f ca="1">IF(EM27=2,EL26,"")</f>
        <v/>
      </c>
      <c r="EP25" s="321" t="str">
        <f ca="1">IF(EM28=3,EL27,"")</f>
        <v/>
      </c>
      <c r="EQ25" s="321" t="str">
        <f>IF(EM29=4,EL28,"")</f>
        <v/>
      </c>
      <c r="ER25" s="321"/>
      <c r="ES25" s="321" t="str">
        <f ca="1">IF(EN25&lt;&gt;"",EN25,"")</f>
        <v/>
      </c>
      <c r="ET25" s="321">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21">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21">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21">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21">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21">
        <f ca="1">EW25-EX25+1000</f>
        <v>1000</v>
      </c>
      <c r="EZ25" s="321" t="str">
        <f t="shared" ref="EZ25:EZ28" ca="1" si="7449">IF(ES25&lt;&gt;"",ET25*3+EU25*1,"")</f>
        <v/>
      </c>
      <c r="FA25" s="321" t="str">
        <f ca="1">IF(ES25&lt;&gt;"",VLOOKUP(ES25,DZ4:EF40,7,FALSE),"")</f>
        <v/>
      </c>
      <c r="FB25" s="321" t="str">
        <f ca="1">IF(ES25&lt;&gt;"",VLOOKUP(ES25,DZ4:EF40,5,FALSE),"")</f>
        <v/>
      </c>
      <c r="FC25" s="321" t="str">
        <f ca="1">IF(ES25&lt;&gt;"",VLOOKUP(ES25,DZ4:EH40,9,FALSE),"")</f>
        <v/>
      </c>
      <c r="FD25" s="321" t="str">
        <f t="shared" ref="FD25:FD28" ca="1" si="7450">EZ25</f>
        <v/>
      </c>
      <c r="FE25" s="321" t="str">
        <f ca="1">IF(ES25&lt;&gt;"",RANK(FD25,FD25:FD29),"")</f>
        <v/>
      </c>
      <c r="FF25" s="321" t="str">
        <f ca="1">IF(ES25&lt;&gt;"",SUMPRODUCT((FD25:FD29=FD25)*(EY25:EY29&gt;EY25)),"")</f>
        <v/>
      </c>
      <c r="FG25" s="321" t="str">
        <f ca="1">IF(ES25&lt;&gt;"",SUMPRODUCT((FD25:FD29=FD25)*(EY25:EY29=EY25)*(EW25:EW29&gt;EW25)),"")</f>
        <v/>
      </c>
      <c r="FH25" s="321" t="str">
        <f ca="1">IF(ES25&lt;&gt;"",SUMPRODUCT((FD25:FD29=FD25)*(EY25:EY29=EY25)*(EW25:EW29=EW25)*(FA25:FA29&gt;FA25)),"")</f>
        <v/>
      </c>
      <c r="FI25" s="321" t="str">
        <f ca="1">IF(ES25&lt;&gt;"",SUMPRODUCT((FD25:FD29=FD25)*(EY25:EY29=EY25)*(EW25:EW29=EW25)*(FA25:FA29=FA25)*(FB25:FB29&gt;FB25)),"")</f>
        <v/>
      </c>
      <c r="FJ25" s="321" t="str">
        <f ca="1">IF(ES25&lt;&gt;"",SUMPRODUCT((FD25:FD29=FD25)*(EY25:EY29=EY25)*(EW25:EW29=EW25)*(FA25:FA29=FA25)*(FB25:FB29=FB25)*(FC25:FC29&gt;FC25)),"")</f>
        <v/>
      </c>
      <c r="FK25" s="321" t="str">
        <f ca="1">IF(ES25&lt;&gt;"",IF(FK65&lt;&gt;"",IF(ER64=3,FK65,FK65+ER64),SUM(FE25:FJ25)),"")</f>
        <v/>
      </c>
      <c r="FL25" s="321" t="str">
        <f ca="1">IF(ES25&lt;&gt;"",INDEX(ES25:ES29,MATCH(1,FK25:FK29,0),0),"")</f>
        <v/>
      </c>
      <c r="FM25" s="321"/>
      <c r="FN25" s="321"/>
      <c r="FO25" s="321"/>
      <c r="FP25" s="321"/>
      <c r="FQ25" s="321"/>
      <c r="FR25" s="321"/>
      <c r="FS25" s="321"/>
      <c r="FT25" s="321"/>
      <c r="FU25" s="321"/>
      <c r="FV25" s="321"/>
      <c r="FW25" s="321"/>
      <c r="FX25" s="321"/>
      <c r="FY25" s="321"/>
      <c r="FZ25" s="321"/>
      <c r="GA25" s="321"/>
      <c r="GB25" s="321"/>
      <c r="GC25" s="321"/>
      <c r="GD25" s="321"/>
      <c r="GE25" s="321"/>
      <c r="GF25" s="321"/>
      <c r="GG25" s="321"/>
      <c r="GH25" s="321"/>
      <c r="GI25" s="321"/>
      <c r="GJ25" s="321"/>
      <c r="GK25" s="321"/>
      <c r="GL25" s="321"/>
      <c r="GM25" s="321"/>
      <c r="GN25" s="321"/>
      <c r="GO25" s="321"/>
      <c r="GP25" s="321"/>
      <c r="GQ25" s="321"/>
      <c r="GR25" s="321"/>
      <c r="GS25" s="321"/>
      <c r="GT25" s="321"/>
      <c r="GU25" s="321"/>
      <c r="GV25" s="321"/>
      <c r="GW25" s="321"/>
      <c r="GX25" s="321"/>
      <c r="GY25" s="321"/>
      <c r="GZ25" s="321"/>
      <c r="HA25" s="321"/>
      <c r="HB25" s="321"/>
      <c r="HC25" s="321"/>
      <c r="HD25" s="321"/>
      <c r="HE25" s="321"/>
      <c r="HF25" s="321"/>
      <c r="HG25" s="321"/>
      <c r="HH25" s="321"/>
      <c r="HI25" s="321"/>
      <c r="HJ25" s="321"/>
      <c r="HK25" s="321"/>
      <c r="HL25" s="321"/>
      <c r="HM25" s="321"/>
      <c r="HN25" s="321"/>
      <c r="HO25" s="321"/>
      <c r="HP25" s="321"/>
      <c r="HQ25" s="321"/>
      <c r="HR25" s="321"/>
      <c r="HS25" s="321"/>
      <c r="HT25" s="321"/>
      <c r="HU25" s="321" t="str">
        <f ca="1">IF(FL25&lt;&gt;"",FL25,EL25)</f>
        <v>France</v>
      </c>
      <c r="HV25" s="321">
        <v>1</v>
      </c>
      <c r="HW25" s="321">
        <v>23</v>
      </c>
      <c r="HX25" s="321" t="str">
        <f t="shared" si="164"/>
        <v>Türkiye</v>
      </c>
      <c r="HY25" s="324">
        <f ca="1">IF(OFFSET('Player Game Board'!P32,0,HY1)&lt;&gt;"",OFFSET('Player Game Board'!P32,0,HY1),0)</f>
        <v>1</v>
      </c>
      <c r="HZ25" s="324">
        <f ca="1">IF(OFFSET('Player Game Board'!Q32,0,HY1)&lt;&gt;"",OFFSET('Player Game Board'!Q32,0,HY1),0)</f>
        <v>2</v>
      </c>
      <c r="IA25" s="321" t="str">
        <f t="shared" si="165"/>
        <v>Portugal</v>
      </c>
      <c r="IB25" s="321" t="str">
        <f ca="1">IF(AND(OFFSET('Player Game Board'!P32,0,HY1)&lt;&gt;"",OFFSET('Player Game Board'!Q32,0,HY1)&lt;&gt;""),IF(HY25&gt;HZ25,"W",IF(HY25=HZ25,"D","L")),"")</f>
        <v>L</v>
      </c>
      <c r="IC25" s="321" t="str">
        <f t="shared" ca="1" si="166"/>
        <v>W</v>
      </c>
      <c r="ID25" s="321"/>
      <c r="IE25" s="321"/>
      <c r="IF25" s="326" t="s">
        <v>3</v>
      </c>
      <c r="IG25" s="327" t="s">
        <v>4</v>
      </c>
      <c r="IH25" s="327" t="s">
        <v>94</v>
      </c>
      <c r="II25" s="327" t="s">
        <v>95</v>
      </c>
      <c r="IJ25" s="326" t="s">
        <v>95</v>
      </c>
      <c r="IK25" s="326" t="s">
        <v>94</v>
      </c>
      <c r="IL25" s="326" t="s">
        <v>4</v>
      </c>
      <c r="IM25" s="326" t="s">
        <v>3</v>
      </c>
      <c r="IN25" s="327"/>
      <c r="IO25" s="328">
        <f ca="1">IFERROR(MATCH(IO12,IF25:II25,0),0)</f>
        <v>1</v>
      </c>
      <c r="IP25" s="328">
        <f ca="1">IFERROR(MATCH(IP12,IF25:II25,0),0)</f>
        <v>4</v>
      </c>
      <c r="IQ25" s="328">
        <f ca="1">IFERROR(MATCH(IQ12,IF25:II25,0),0)</f>
        <v>0</v>
      </c>
      <c r="IR25" s="328">
        <f ca="1">IFERROR(MATCH(IR12,IF25:II25,0),0)</f>
        <v>2</v>
      </c>
      <c r="IS25" s="328">
        <f t="shared" ca="1" si="3544"/>
        <v>7</v>
      </c>
      <c r="IT25" s="327"/>
      <c r="IU25" s="327" t="str">
        <f ca="1">VLOOKUP(2,DY11:DZ14,2,FALSE)</f>
        <v>Italy</v>
      </c>
      <c r="IV25" s="327">
        <f t="shared" ca="1" si="5047"/>
        <v>1</v>
      </c>
      <c r="IW25" s="321">
        <f ca="1">VLOOKUP(IX25,MS25:MT29,2,FALSE)</f>
        <v>3</v>
      </c>
      <c r="IX25" s="321" t="str">
        <f>DZ25</f>
        <v>Poland</v>
      </c>
      <c r="IY25" s="321">
        <f ca="1">SUMPRODUCT((MV3:MV42=IX25)*(MZ3:MZ42="W"))+SUMPRODUCT((MY3:MY42=IX25)*(NA3:NA42="W"))</f>
        <v>1</v>
      </c>
      <c r="IZ25" s="321">
        <f ca="1">SUMPRODUCT((MV3:MV42=IX25)*(MZ3:MZ42="D"))+SUMPRODUCT((MY3:MY42=IX25)*(NA3:NA42="D"))</f>
        <v>0</v>
      </c>
      <c r="JA25" s="321">
        <f ca="1">SUMPRODUCT((MV3:MV42=IX25)*(MZ3:MZ42="L"))+SUMPRODUCT((MY3:MY42=IX25)*(NA3:NA42="L"))</f>
        <v>2</v>
      </c>
      <c r="JB25" s="321">
        <f ca="1">SUMIF(MV3:MV60,IX25,MW3:MW60)+SUMIF(MY3:MY60,IX25,MX3:MX60)</f>
        <v>4</v>
      </c>
      <c r="JC25" s="321">
        <f ca="1">SUMIF(MY3:MY60,IX25,MW3:MW60)+SUMIF(MV3:MV60,IX25,MX3:MX60)</f>
        <v>5</v>
      </c>
      <c r="JD25" s="321">
        <f t="shared" ref="JD25:JD28" ca="1" si="7451">JB25-JC25+1000</f>
        <v>999</v>
      </c>
      <c r="JE25" s="321">
        <f t="shared" ref="JE25:JE28" ca="1" si="7452">IY25*3+IZ25*1</f>
        <v>3</v>
      </c>
      <c r="JF25" s="321">
        <f t="shared" si="618"/>
        <v>1</v>
      </c>
      <c r="JG25" s="321">
        <f ca="1">IF(COUNTIF(JE25:JE29,4)&lt;&gt;4,RANK(JE25,JE25:JE29),JE65)</f>
        <v>3</v>
      </c>
      <c r="JH25" s="321"/>
      <c r="JI25" s="321">
        <f ca="1">SUMPRODUCT((JG25:JG28=JG25)*(JF25:JF28&lt;JF25))+JG25</f>
        <v>3</v>
      </c>
      <c r="JJ25" s="321" t="str">
        <f ca="1">INDEX(IX25:IX29,MATCH(1,JI25:JI29,0),0)</f>
        <v>Netherlands</v>
      </c>
      <c r="JK25" s="321">
        <f ca="1">INDEX(JG25:JG29,MATCH(JJ25,IX25:IX29,0),0)</f>
        <v>1</v>
      </c>
      <c r="JL25" s="321" t="str">
        <f ca="1">IF(JK26=1,JJ25,"")</f>
        <v>Netherlands</v>
      </c>
      <c r="JM25" s="321" t="str">
        <f ca="1">IF(JK27=2,JJ26,"")</f>
        <v/>
      </c>
      <c r="JN25" s="321" t="str">
        <f ca="1">IF(JK28=3,JJ27,"")</f>
        <v/>
      </c>
      <c r="JO25" s="321" t="str">
        <f>IF(JK29=4,JJ28,"")</f>
        <v/>
      </c>
      <c r="JP25" s="321"/>
      <c r="JQ25" s="321" t="str">
        <f ca="1">IF(JL25&lt;&gt;"",JL25,"")</f>
        <v>Netherlands</v>
      </c>
      <c r="JR25" s="321">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21">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21">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21">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21">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21">
        <f ca="1">JU25-JV25+1000</f>
        <v>1000</v>
      </c>
      <c r="JX25" s="321">
        <f t="shared" ref="JX25:JX28" ca="1" si="7453">IF(JQ25&lt;&gt;"",JR25*3+JS25*1,"")</f>
        <v>1</v>
      </c>
      <c r="JY25" s="321">
        <f ca="1">IF(JQ25&lt;&gt;"",VLOOKUP(JQ25,IX4:JD40,7,FALSE),"")</f>
        <v>1004</v>
      </c>
      <c r="JZ25" s="321">
        <f ca="1">IF(JQ25&lt;&gt;"",VLOOKUP(JQ25,IX4:JD40,5,FALSE),"")</f>
        <v>7</v>
      </c>
      <c r="KA25" s="321">
        <f ca="1">IF(JQ25&lt;&gt;"",VLOOKUP(JQ25,IX4:JF40,9,FALSE),"")</f>
        <v>42</v>
      </c>
      <c r="KB25" s="321">
        <f t="shared" ref="KB25:KB28" ca="1" si="7454">JX25</f>
        <v>1</v>
      </c>
      <c r="KC25" s="321">
        <f ca="1">IF(JQ25&lt;&gt;"",RANK(KB25,KB25:KB29),"")</f>
        <v>1</v>
      </c>
      <c r="KD25" s="321">
        <f ca="1">IF(JQ25&lt;&gt;"",SUMPRODUCT((KB25:KB29=KB25)*(JW25:JW29&gt;JW25)),"")</f>
        <v>0</v>
      </c>
      <c r="KE25" s="321">
        <f ca="1">IF(JQ25&lt;&gt;"",SUMPRODUCT((KB25:KB29=KB25)*(JW25:JW29=JW25)*(JU25:JU29&gt;JU25)),"")</f>
        <v>0</v>
      </c>
      <c r="KF25" s="321">
        <f ca="1">IF(JQ25&lt;&gt;"",SUMPRODUCT((KB25:KB29=KB25)*(JW25:JW29=JW25)*(JU25:JU29=JU25)*(JY25:JY29&gt;JY25)),"")</f>
        <v>0</v>
      </c>
      <c r="KG25" s="321">
        <f ca="1">IF(JQ25&lt;&gt;"",SUMPRODUCT((KB25:KB29=KB25)*(JW25:JW29=JW25)*(JU25:JU29=JU25)*(JY25:JY29=JY25)*(JZ25:JZ29&gt;JZ25)),"")</f>
        <v>0</v>
      </c>
      <c r="KH25" s="321">
        <f ca="1">IF(JQ25&lt;&gt;"",SUMPRODUCT((KB25:KB29=KB25)*(JW25:JW29=JW25)*(JU25:JU29=JU25)*(JY25:JY29=JY25)*(JZ25:JZ29=JZ25)*(KA25:KA29&gt;KA25)),"")</f>
        <v>0</v>
      </c>
      <c r="KI25" s="321">
        <f ca="1">IF(JQ25&lt;&gt;"",IF(KI65&lt;&gt;"",IF(JP64=3,KI65,KI65+JP64),SUM(KC25:KH25)),"")</f>
        <v>1</v>
      </c>
      <c r="KJ25" s="321" t="str">
        <f ca="1">IF(JQ25&lt;&gt;"",INDEX(JQ25:JQ29,MATCH(1,KI25:KI29,0),0),"")</f>
        <v>Netherlands</v>
      </c>
      <c r="KK25" s="321"/>
      <c r="KL25" s="321"/>
      <c r="KM25" s="321"/>
      <c r="KN25" s="321"/>
      <c r="KO25" s="321"/>
      <c r="KP25" s="321"/>
      <c r="KQ25" s="321"/>
      <c r="KR25" s="321"/>
      <c r="KS25" s="321"/>
      <c r="KT25" s="321"/>
      <c r="KU25" s="321"/>
      <c r="KV25" s="321"/>
      <c r="KW25" s="321"/>
      <c r="KX25" s="321"/>
      <c r="KY25" s="321"/>
      <c r="KZ25" s="321"/>
      <c r="LA25" s="321"/>
      <c r="LB25" s="321"/>
      <c r="LC25" s="321"/>
      <c r="LD25" s="321"/>
      <c r="LE25" s="321"/>
      <c r="LF25" s="321"/>
      <c r="LG25" s="321"/>
      <c r="LH25" s="321"/>
      <c r="LI25" s="321"/>
      <c r="LJ25" s="321"/>
      <c r="LK25" s="321"/>
      <c r="LL25" s="321"/>
      <c r="LM25" s="321"/>
      <c r="LN25" s="321"/>
      <c r="LO25" s="321"/>
      <c r="LP25" s="321"/>
      <c r="LQ25" s="321"/>
      <c r="LR25" s="321"/>
      <c r="LS25" s="321"/>
      <c r="LT25" s="321"/>
      <c r="LU25" s="321"/>
      <c r="LV25" s="321"/>
      <c r="LW25" s="321"/>
      <c r="LX25" s="321"/>
      <c r="LY25" s="321"/>
      <c r="LZ25" s="321"/>
      <c r="MA25" s="321"/>
      <c r="MB25" s="321"/>
      <c r="MC25" s="321"/>
      <c r="MD25" s="321"/>
      <c r="ME25" s="321"/>
      <c r="MF25" s="321"/>
      <c r="MG25" s="321"/>
      <c r="MH25" s="321"/>
      <c r="MI25" s="321"/>
      <c r="MJ25" s="321"/>
      <c r="MK25" s="321"/>
      <c r="ML25" s="321"/>
      <c r="MM25" s="321"/>
      <c r="MN25" s="321"/>
      <c r="MO25" s="321"/>
      <c r="MP25" s="321"/>
      <c r="MQ25" s="321"/>
      <c r="MR25" s="321"/>
      <c r="MS25" s="321" t="str">
        <f ca="1">IF(KJ25&lt;&gt;"",KJ25,JJ25)</f>
        <v>Netherlands</v>
      </c>
      <c r="MT25" s="321">
        <v>1</v>
      </c>
      <c r="MU25" s="321">
        <v>23</v>
      </c>
      <c r="MV25" s="321" t="str">
        <f t="shared" si="170"/>
        <v>Türkiye</v>
      </c>
      <c r="MW25" s="324">
        <f ca="1">IF(OFFSET('Player Game Board'!P32,0,MW1)&lt;&gt;"",OFFSET('Player Game Board'!P32,0,MW1),0)</f>
        <v>1</v>
      </c>
      <c r="MX25" s="324">
        <f ca="1">IF(OFFSET('Player Game Board'!Q32,0,MW1)&lt;&gt;"",OFFSET('Player Game Board'!Q32,0,MW1),0)</f>
        <v>2</v>
      </c>
      <c r="MY25" s="321" t="str">
        <f t="shared" si="171"/>
        <v>Portugal</v>
      </c>
      <c r="MZ25" s="321" t="str">
        <f ca="1">IF(AND(OFFSET('Player Game Board'!P32,0,MW1)&lt;&gt;"",OFFSET('Player Game Board'!Q32,0,MW1)&lt;&gt;""),IF(MW25&gt;MX25,"W",IF(MW25=MX25,"D","L")),"")</f>
        <v>L</v>
      </c>
      <c r="NA25" s="321" t="str">
        <f t="shared" ca="1" si="172"/>
        <v>W</v>
      </c>
      <c r="NB25" s="321"/>
      <c r="NC25" s="321"/>
      <c r="ND25" s="326" t="s">
        <v>3</v>
      </c>
      <c r="NE25" s="327" t="s">
        <v>4</v>
      </c>
      <c r="NF25" s="327" t="s">
        <v>94</v>
      </c>
      <c r="NG25" s="327" t="s">
        <v>95</v>
      </c>
      <c r="NH25" s="326" t="s">
        <v>95</v>
      </c>
      <c r="NI25" s="326" t="s">
        <v>94</v>
      </c>
      <c r="NJ25" s="326" t="s">
        <v>4</v>
      </c>
      <c r="NK25" s="326" t="s">
        <v>3</v>
      </c>
      <c r="NL25" s="327"/>
      <c r="NM25" s="328">
        <f ca="1">IFERROR(MATCH(NM12,ND25:NG25,0),0)</f>
        <v>1</v>
      </c>
      <c r="NN25" s="328">
        <f ca="1">IFERROR(MATCH(NN12,ND25:NG25,0),0)</f>
        <v>3</v>
      </c>
      <c r="NO25" s="328">
        <f ca="1">IFERROR(MATCH(NO12,ND25:NG25,0),0)</f>
        <v>0</v>
      </c>
      <c r="NP25" s="328">
        <f ca="1">IFERROR(MATCH(NP12,ND25:NG25,0),0)</f>
        <v>0</v>
      </c>
      <c r="NQ25" s="328">
        <f t="shared" ca="1" si="3547"/>
        <v>4</v>
      </c>
      <c r="NR25" s="327"/>
      <c r="NS25" s="327" t="str">
        <f ca="1">VLOOKUP(2,IW11:IX14,2,FALSE)</f>
        <v>Croatia</v>
      </c>
      <c r="NT25" s="327">
        <f t="shared" ca="1" si="5052"/>
        <v>0</v>
      </c>
      <c r="NU25" s="321">
        <f t="shared" ref="NU25" ca="1" si="7455">VLOOKUP(NV25,RQ25:RR29,2,FALSE)</f>
        <v>4</v>
      </c>
      <c r="NV25" s="321" t="str">
        <f t="shared" ref="NV25:NV28" si="7456">IX25</f>
        <v>Poland</v>
      </c>
      <c r="NW25" s="321">
        <f t="shared" ref="NW25" ca="1" si="7457">SUMPRODUCT((RT3:RT42=NV25)*(RX3:RX42="W"))+SUMPRODUCT((RW3:RW42=NV25)*(RY3:RY42="W"))</f>
        <v>0</v>
      </c>
      <c r="NX25" s="321">
        <f t="shared" ref="NX25" ca="1" si="7458">SUMPRODUCT((RT3:RT42=NV25)*(RX3:RX42="D"))+SUMPRODUCT((RW3:RW42=NV25)*(RY3:RY42="D"))</f>
        <v>0</v>
      </c>
      <c r="NY25" s="321">
        <f t="shared" ref="NY25" ca="1" si="7459">SUMPRODUCT((RT3:RT42=NV25)*(RX3:RX42="L"))+SUMPRODUCT((RW3:RW42=NV25)*(RY3:RY42="L"))</f>
        <v>3</v>
      </c>
      <c r="NZ25" s="321">
        <f t="shared" ref="NZ25" ca="1" si="7460">SUMIF(RT3:RT60,NV25,RU3:RU60)+SUMIF(RW3:RW60,NV25,RV3:RV60)</f>
        <v>2</v>
      </c>
      <c r="OA25" s="321">
        <f t="shared" ref="OA25" ca="1" si="7461">SUMIF(RW3:RW60,NV25,RU3:RU60)+SUMIF(RT3:RT60,NV25,RV3:RV60)</f>
        <v>5</v>
      </c>
      <c r="OB25" s="321">
        <f t="shared" ref="OB25:OB28" ca="1" si="7462">NZ25-OA25+1000</f>
        <v>997</v>
      </c>
      <c r="OC25" s="321">
        <f t="shared" ref="OC25:OC28" ca="1" si="7463">NW25*3+NX25*1</f>
        <v>0</v>
      </c>
      <c r="OD25" s="321">
        <f t="shared" si="630"/>
        <v>1</v>
      </c>
      <c r="OE25" s="321">
        <f t="shared" ref="OE25" ca="1" si="7464">IF(COUNTIF(OC25:OC29,4)&lt;&gt;4,RANK(OC25,OC25:OC29),OC65)</f>
        <v>4</v>
      </c>
      <c r="OF25" s="321"/>
      <c r="OG25" s="321">
        <f t="shared" ref="OG25" ca="1" si="7465">SUMPRODUCT((OE25:OE28=OE25)*(OD25:OD28&lt;OD25))+OE25</f>
        <v>4</v>
      </c>
      <c r="OH25" s="321" t="str">
        <f t="shared" ref="OH25" ca="1" si="7466">INDEX(NV25:NV29,MATCH(1,OG25:OG29,0),0)</f>
        <v>Netherlands</v>
      </c>
      <c r="OI25" s="321">
        <f t="shared" ref="OI25" ca="1" si="7467">INDEX(OE25:OE29,MATCH(OH25,NV25:NV29,0),0)</f>
        <v>1</v>
      </c>
      <c r="OJ25" s="321" t="str">
        <f t="shared" ref="OJ25" ca="1" si="7468">IF(OI26=1,OH25,"")</f>
        <v>Netherlands</v>
      </c>
      <c r="OK25" s="321" t="str">
        <f t="shared" ref="OK25" ca="1" si="7469">IF(OI27=2,OH26,"")</f>
        <v/>
      </c>
      <c r="OL25" s="321" t="str">
        <f t="shared" ref="OL25" ca="1" si="7470">IF(OI28=3,OH27,"")</f>
        <v/>
      </c>
      <c r="OM25" s="321" t="str">
        <f t="shared" ref="OM25" si="7471">IF(OI29=4,OH28,"")</f>
        <v/>
      </c>
      <c r="ON25" s="321"/>
      <c r="OO25" s="321" t="str">
        <f t="shared" ref="OO25:OO28" ca="1" si="7472">IF(OJ25&lt;&gt;"",OJ25,"")</f>
        <v>Netherlands</v>
      </c>
      <c r="OP25" s="321">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21">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21">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21">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21">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21">
        <f t="shared" ref="OU25:OU28" ca="1" si="7478">OS25-OT25+1000</f>
        <v>1000</v>
      </c>
      <c r="OV25" s="321">
        <f t="shared" ref="OV25:OV28" ca="1" si="7479">IF(OO25&lt;&gt;"",OP25*3+OQ25*1,"")</f>
        <v>1</v>
      </c>
      <c r="OW25" s="321">
        <f t="shared" ref="OW25" ca="1" si="7480">IF(OO25&lt;&gt;"",VLOOKUP(OO25,NV4:OB40,7,FALSE),"")</f>
        <v>1002</v>
      </c>
      <c r="OX25" s="321">
        <f t="shared" ref="OX25" ca="1" si="7481">IF(OO25&lt;&gt;"",VLOOKUP(OO25,NV4:OB40,5,FALSE),"")</f>
        <v>6</v>
      </c>
      <c r="OY25" s="321">
        <f t="shared" ref="OY25" ca="1" si="7482">IF(OO25&lt;&gt;"",VLOOKUP(OO25,NV4:OD40,9,FALSE),"")</f>
        <v>42</v>
      </c>
      <c r="OZ25" s="321">
        <f t="shared" ref="OZ25:OZ28" ca="1" si="7483">OV25</f>
        <v>1</v>
      </c>
      <c r="PA25" s="321">
        <f t="shared" ref="PA25" ca="1" si="7484">IF(OO25&lt;&gt;"",RANK(OZ25,OZ25:OZ29),"")</f>
        <v>1</v>
      </c>
      <c r="PB25" s="321">
        <f t="shared" ref="PB25" ca="1" si="7485">IF(OO25&lt;&gt;"",SUMPRODUCT((OZ25:OZ29=OZ25)*(OU25:OU29&gt;OU25)),"")</f>
        <v>0</v>
      </c>
      <c r="PC25" s="321">
        <f t="shared" ref="PC25" ca="1" si="7486">IF(OO25&lt;&gt;"",SUMPRODUCT((OZ25:OZ29=OZ25)*(OU25:OU29=OU25)*(OS25:OS29&gt;OS25)),"")</f>
        <v>0</v>
      </c>
      <c r="PD25" s="321">
        <f t="shared" ref="PD25" ca="1" si="7487">IF(OO25&lt;&gt;"",SUMPRODUCT((OZ25:OZ29=OZ25)*(OU25:OU29=OU25)*(OS25:OS29=OS25)*(OW25:OW29&gt;OW25)),"")</f>
        <v>0</v>
      </c>
      <c r="PE25" s="321">
        <f t="shared" ref="PE25" ca="1" si="7488">IF(OO25&lt;&gt;"",SUMPRODUCT((OZ25:OZ29=OZ25)*(OU25:OU29=OU25)*(OS25:OS29=OS25)*(OW25:OW29=OW25)*(OX25:OX29&gt;OX25)),"")</f>
        <v>0</v>
      </c>
      <c r="PF25" s="321">
        <f t="shared" ref="PF25" ca="1" si="7489">IF(OO25&lt;&gt;"",SUMPRODUCT((OZ25:OZ29=OZ25)*(OU25:OU29=OU25)*(OS25:OS29=OS25)*(OW25:OW29=OW25)*(OX25:OX29=OX25)*(OY25:OY29&gt;OY25)),"")</f>
        <v>1</v>
      </c>
      <c r="PG25" s="321">
        <f ca="1">IF(OO25&lt;&gt;"",IF(PG65&lt;&gt;"",IF(ON64=3,PG65,PG65+ON64),SUM(PA25:PF25)),"")</f>
        <v>2</v>
      </c>
      <c r="PH25" s="321" t="str">
        <f t="shared" ref="PH25" ca="1" si="7490">IF(OO25&lt;&gt;"",INDEX(OO25:OO29,MATCH(1,PG25:PG29,0),0),"")</f>
        <v>France</v>
      </c>
      <c r="PI25" s="321"/>
      <c r="PJ25" s="321"/>
      <c r="PK25" s="321"/>
      <c r="PL25" s="321"/>
      <c r="PM25" s="321"/>
      <c r="PN25" s="321"/>
      <c r="PO25" s="321"/>
      <c r="PP25" s="321"/>
      <c r="PQ25" s="321"/>
      <c r="PR25" s="321"/>
      <c r="PS25" s="321"/>
      <c r="PT25" s="321"/>
      <c r="PU25" s="321"/>
      <c r="PV25" s="321"/>
      <c r="PW25" s="321"/>
      <c r="PX25" s="321"/>
      <c r="PY25" s="321"/>
      <c r="PZ25" s="321"/>
      <c r="QA25" s="321"/>
      <c r="QB25" s="321"/>
      <c r="QC25" s="321"/>
      <c r="QD25" s="321"/>
      <c r="QE25" s="321"/>
      <c r="QF25" s="321"/>
      <c r="QG25" s="321"/>
      <c r="QH25" s="321"/>
      <c r="QI25" s="321"/>
      <c r="QJ25" s="321"/>
      <c r="QK25" s="321"/>
      <c r="QL25" s="321"/>
      <c r="QM25" s="321"/>
      <c r="QN25" s="321"/>
      <c r="QO25" s="321"/>
      <c r="QP25" s="321"/>
      <c r="QQ25" s="321"/>
      <c r="QR25" s="321"/>
      <c r="QS25" s="321"/>
      <c r="QT25" s="321"/>
      <c r="QU25" s="321"/>
      <c r="QV25" s="321"/>
      <c r="QW25" s="321"/>
      <c r="QX25" s="321"/>
      <c r="QY25" s="321"/>
      <c r="QZ25" s="321"/>
      <c r="RA25" s="321"/>
      <c r="RB25" s="321"/>
      <c r="RC25" s="321"/>
      <c r="RD25" s="321"/>
      <c r="RE25" s="321"/>
      <c r="RF25" s="321"/>
      <c r="RG25" s="321"/>
      <c r="RH25" s="321"/>
      <c r="RI25" s="321"/>
      <c r="RJ25" s="321"/>
      <c r="RK25" s="321"/>
      <c r="RL25" s="321"/>
      <c r="RM25" s="321"/>
      <c r="RN25" s="321"/>
      <c r="RO25" s="321"/>
      <c r="RP25" s="321"/>
      <c r="RQ25" s="321" t="str">
        <f t="shared" ref="RQ25" ca="1" si="7491">IF(PH25&lt;&gt;"",PH25,OH25)</f>
        <v>France</v>
      </c>
      <c r="RR25" s="321">
        <v>1</v>
      </c>
      <c r="RS25" s="321">
        <v>23</v>
      </c>
      <c r="RT25" s="321" t="str">
        <f t="shared" si="18"/>
        <v>Türkiye</v>
      </c>
      <c r="RU25" s="324">
        <f ca="1">IF(OFFSET('Player Game Board'!P32,0,RU1)&lt;&gt;"",OFFSET('Player Game Board'!P32,0,RU1),0)</f>
        <v>0</v>
      </c>
      <c r="RV25" s="324">
        <f ca="1">IF(OFFSET('Player Game Board'!Q32,0,RU1)&lt;&gt;"",OFFSET('Player Game Board'!Q32,0,RU1),0)</f>
        <v>2</v>
      </c>
      <c r="RW25" s="321" t="str">
        <f t="shared" si="19"/>
        <v>Portugal</v>
      </c>
      <c r="RX25" s="321" t="str">
        <f ca="1">IF(AND(OFFSET('Player Game Board'!P32,0,RU1)&lt;&gt;"",OFFSET('Player Game Board'!Q32,0,RU1)&lt;&gt;""),IF(RU25&gt;RV25,"W",IF(RU25=RV25,"D","L")),"")</f>
        <v>L</v>
      </c>
      <c r="RY25" s="321" t="str">
        <f t="shared" ca="1" si="5500"/>
        <v>W</v>
      </c>
      <c r="RZ25" s="321"/>
      <c r="SA25" s="321"/>
      <c r="SB25" s="326" t="s">
        <v>3</v>
      </c>
      <c r="SC25" s="327" t="s">
        <v>4</v>
      </c>
      <c r="SD25" s="327" t="s">
        <v>94</v>
      </c>
      <c r="SE25" s="327" t="s">
        <v>95</v>
      </c>
      <c r="SF25" s="326" t="s">
        <v>95</v>
      </c>
      <c r="SG25" s="326" t="s">
        <v>94</v>
      </c>
      <c r="SH25" s="326" t="s">
        <v>4</v>
      </c>
      <c r="SI25" s="326" t="s">
        <v>3</v>
      </c>
      <c r="SJ25" s="327"/>
      <c r="SK25" s="328">
        <f t="shared" ref="SK25" ca="1" si="7492">IFERROR(MATCH(SK12,SB25:SE25,0),0)</f>
        <v>1</v>
      </c>
      <c r="SL25" s="328">
        <f t="shared" ref="SL25" ca="1" si="7493">IFERROR(MATCH(SL12,SB25:SE25,0),0)</f>
        <v>0</v>
      </c>
      <c r="SM25" s="328">
        <f t="shared" ref="SM25" ca="1" si="7494">IFERROR(MATCH(SM12,SB25:SE25,0),0)</f>
        <v>2</v>
      </c>
      <c r="SN25" s="328">
        <f t="shared" ref="SN25" ca="1" si="7495">IFERROR(MATCH(SN12,SB25:SE25,0),0)</f>
        <v>3</v>
      </c>
      <c r="SO25" s="328">
        <f t="shared" ca="1" si="3616"/>
        <v>6</v>
      </c>
      <c r="SP25" s="327"/>
      <c r="SQ25" s="327" t="str">
        <f t="shared" ref="SQ25" ca="1" si="7496">VLOOKUP(2,NU11:NV14,2,FALSE)</f>
        <v>Italy</v>
      </c>
      <c r="SR25" s="327">
        <f t="shared" ca="1" si="5095"/>
        <v>1</v>
      </c>
      <c r="SS25" s="321">
        <f t="shared" ref="SS25" ca="1" si="7497">VLOOKUP(ST25,WO25:WP29,2,FALSE)</f>
        <v>3</v>
      </c>
      <c r="ST25" s="321" t="str">
        <f t="shared" ref="ST25:ST28" si="7498">NV25</f>
        <v>Poland</v>
      </c>
      <c r="SU25" s="321">
        <f t="shared" ref="SU25" ca="1" si="7499">SUMPRODUCT((WR3:WR42=ST25)*(WV3:WV42="W"))+SUMPRODUCT((WU3:WU42=ST25)*(WW3:WW42="W"))</f>
        <v>1</v>
      </c>
      <c r="SV25" s="321">
        <f t="shared" ref="SV25" ca="1" si="7500">SUMPRODUCT((WR3:WR42=ST25)*(WV3:WV42="D"))+SUMPRODUCT((WU3:WU42=ST25)*(WW3:WW42="D"))</f>
        <v>0</v>
      </c>
      <c r="SW25" s="321">
        <f t="shared" ref="SW25" ca="1" si="7501">SUMPRODUCT((WR3:WR42=ST25)*(WV3:WV42="L"))+SUMPRODUCT((WU3:WU42=ST25)*(WW3:WW42="L"))</f>
        <v>2</v>
      </c>
      <c r="SX25" s="321">
        <f t="shared" ref="SX25" ca="1" si="7502">SUMIF(WR3:WR60,ST25,WS3:WS60)+SUMIF(WU3:WU60,ST25,WT3:WT60)</f>
        <v>2</v>
      </c>
      <c r="SY25" s="321">
        <f t="shared" ref="SY25" ca="1" si="7503">SUMIF(WU3:WU60,ST25,WS3:WS60)+SUMIF(WR3:WR60,ST25,WT3:WT60)</f>
        <v>5</v>
      </c>
      <c r="SZ25" s="321">
        <f t="shared" ref="SZ25:SZ28" ca="1" si="7504">SX25-SY25+1000</f>
        <v>997</v>
      </c>
      <c r="TA25" s="321">
        <f t="shared" ref="TA25:TA28" ca="1" si="7505">SU25*3+SV25*1</f>
        <v>3</v>
      </c>
      <c r="TB25" s="321">
        <f t="shared" si="690"/>
        <v>1</v>
      </c>
      <c r="TC25" s="321">
        <f t="shared" ref="TC25" ca="1" si="7506">IF(COUNTIF(TA25:TA29,4)&lt;&gt;4,RANK(TA25,TA25:TA29),TA65)</f>
        <v>3</v>
      </c>
      <c r="TD25" s="321"/>
      <c r="TE25" s="321">
        <f t="shared" ref="TE25" ca="1" si="7507">SUMPRODUCT((TC25:TC28=TC25)*(TB25:TB28&lt;TB25))+TC25</f>
        <v>3</v>
      </c>
      <c r="TF25" s="321" t="str">
        <f t="shared" ref="TF25" ca="1" si="7508">INDEX(ST25:ST29,MATCH(1,TE25:TE29,0),0)</f>
        <v>France</v>
      </c>
      <c r="TG25" s="321">
        <f t="shared" ref="TG25" ca="1" si="7509">INDEX(TC25:TC29,MATCH(TF25,ST25:ST29,0),0)</f>
        <v>1</v>
      </c>
      <c r="TH25" s="321" t="str">
        <f t="shared" ref="TH25" ca="1" si="7510">IF(TG26=1,TF25,"")</f>
        <v/>
      </c>
      <c r="TI25" s="321" t="str">
        <f t="shared" ref="TI25" ca="1" si="7511">IF(TG27=2,TF26,"")</f>
        <v/>
      </c>
      <c r="TJ25" s="321" t="str">
        <f t="shared" ref="TJ25" ca="1" si="7512">IF(TG28=3,TF27,"")</f>
        <v/>
      </c>
      <c r="TK25" s="321" t="str">
        <f t="shared" ref="TK25" si="7513">IF(TG29=4,TF28,"")</f>
        <v/>
      </c>
      <c r="TL25" s="321"/>
      <c r="TM25" s="321" t="str">
        <f t="shared" ref="TM25:TM28" ca="1" si="7514">IF(TH25&lt;&gt;"",TH25,"")</f>
        <v/>
      </c>
      <c r="TN25" s="321">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21">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21">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21">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21">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21">
        <f t="shared" ref="TS25:TS28" ca="1" si="7520">TQ25-TR25+1000</f>
        <v>1000</v>
      </c>
      <c r="TT25" s="321" t="str">
        <f t="shared" ref="TT25:TT28" ca="1" si="7521">IF(TM25&lt;&gt;"",TN25*3+TO25*1,"")</f>
        <v/>
      </c>
      <c r="TU25" s="321" t="str">
        <f t="shared" ref="TU25" ca="1" si="7522">IF(TM25&lt;&gt;"",VLOOKUP(TM25,ST4:SZ40,7,FALSE),"")</f>
        <v/>
      </c>
      <c r="TV25" s="321" t="str">
        <f t="shared" ref="TV25" ca="1" si="7523">IF(TM25&lt;&gt;"",VLOOKUP(TM25,ST4:SZ40,5,FALSE),"")</f>
        <v/>
      </c>
      <c r="TW25" s="321" t="str">
        <f t="shared" ref="TW25" ca="1" si="7524">IF(TM25&lt;&gt;"",VLOOKUP(TM25,ST4:TB40,9,FALSE),"")</f>
        <v/>
      </c>
      <c r="TX25" s="321" t="str">
        <f t="shared" ref="TX25:TX28" ca="1" si="7525">TT25</f>
        <v/>
      </c>
      <c r="TY25" s="321" t="str">
        <f t="shared" ref="TY25" ca="1" si="7526">IF(TM25&lt;&gt;"",RANK(TX25,TX25:TX29),"")</f>
        <v/>
      </c>
      <c r="TZ25" s="321" t="str">
        <f t="shared" ref="TZ25" ca="1" si="7527">IF(TM25&lt;&gt;"",SUMPRODUCT((TX25:TX29=TX25)*(TS25:TS29&gt;TS25)),"")</f>
        <v/>
      </c>
      <c r="UA25" s="321" t="str">
        <f t="shared" ref="UA25" ca="1" si="7528">IF(TM25&lt;&gt;"",SUMPRODUCT((TX25:TX29=TX25)*(TS25:TS29=TS25)*(TQ25:TQ29&gt;TQ25)),"")</f>
        <v/>
      </c>
      <c r="UB25" s="321" t="str">
        <f t="shared" ref="UB25" ca="1" si="7529">IF(TM25&lt;&gt;"",SUMPRODUCT((TX25:TX29=TX25)*(TS25:TS29=TS25)*(TQ25:TQ29=TQ25)*(TU25:TU29&gt;TU25)),"")</f>
        <v/>
      </c>
      <c r="UC25" s="321" t="str">
        <f t="shared" ref="UC25" ca="1" si="7530">IF(TM25&lt;&gt;"",SUMPRODUCT((TX25:TX29=TX25)*(TS25:TS29=TS25)*(TQ25:TQ29=TQ25)*(TU25:TU29=TU25)*(TV25:TV29&gt;TV25)),"")</f>
        <v/>
      </c>
      <c r="UD25" s="321" t="str">
        <f t="shared" ref="UD25" ca="1" si="7531">IF(TM25&lt;&gt;"",SUMPRODUCT((TX25:TX29=TX25)*(TS25:TS29=TS25)*(TQ25:TQ29=TQ25)*(TU25:TU29=TU25)*(TV25:TV29=TV25)*(TW25:TW29&gt;TW25)),"")</f>
        <v/>
      </c>
      <c r="UE25" s="321" t="str">
        <f ca="1">IF(TM25&lt;&gt;"",IF(UE65&lt;&gt;"",IF(TL64=3,UE65,UE65+TL64),SUM(TY25:UD25)),"")</f>
        <v/>
      </c>
      <c r="UF25" s="321" t="str">
        <f t="shared" ref="UF25" ca="1" si="7532">IF(TM25&lt;&gt;"",INDEX(TM25:TM29,MATCH(1,UE25:UE29,0),0),"")</f>
        <v/>
      </c>
      <c r="UG25" s="321"/>
      <c r="UH25" s="321"/>
      <c r="UI25" s="321"/>
      <c r="UJ25" s="321"/>
      <c r="UK25" s="321"/>
      <c r="UL25" s="321"/>
      <c r="UM25" s="321"/>
      <c r="UN25" s="321"/>
      <c r="UO25" s="321"/>
      <c r="UP25" s="321"/>
      <c r="UQ25" s="321"/>
      <c r="UR25" s="321"/>
      <c r="US25" s="321"/>
      <c r="UT25" s="321"/>
      <c r="UU25" s="321"/>
      <c r="UV25" s="321"/>
      <c r="UW25" s="321"/>
      <c r="UX25" s="321"/>
      <c r="UY25" s="321"/>
      <c r="UZ25" s="321"/>
      <c r="VA25" s="321"/>
      <c r="VB25" s="321"/>
      <c r="VC25" s="321"/>
      <c r="VD25" s="321"/>
      <c r="VE25" s="321"/>
      <c r="VF25" s="321"/>
      <c r="VG25" s="321"/>
      <c r="VH25" s="321"/>
      <c r="VI25" s="321"/>
      <c r="VJ25" s="321"/>
      <c r="VK25" s="321"/>
      <c r="VL25" s="321"/>
      <c r="VM25" s="321"/>
      <c r="VN25" s="321"/>
      <c r="VO25" s="321"/>
      <c r="VP25" s="321"/>
      <c r="VQ25" s="321"/>
      <c r="VR25" s="321"/>
      <c r="VS25" s="321"/>
      <c r="VT25" s="321"/>
      <c r="VU25" s="321"/>
      <c r="VV25" s="321"/>
      <c r="VW25" s="321"/>
      <c r="VX25" s="321"/>
      <c r="VY25" s="321"/>
      <c r="VZ25" s="321"/>
      <c r="WA25" s="321"/>
      <c r="WB25" s="321"/>
      <c r="WC25" s="321"/>
      <c r="WD25" s="321"/>
      <c r="WE25" s="321"/>
      <c r="WF25" s="321"/>
      <c r="WG25" s="321"/>
      <c r="WH25" s="321"/>
      <c r="WI25" s="321"/>
      <c r="WJ25" s="321"/>
      <c r="WK25" s="321"/>
      <c r="WL25" s="321"/>
      <c r="WM25" s="321"/>
      <c r="WN25" s="321"/>
      <c r="WO25" s="321" t="str">
        <f t="shared" ref="WO25" ca="1" si="7533">IF(UF25&lt;&gt;"",UF25,TF25)</f>
        <v>France</v>
      </c>
      <c r="WP25" s="321">
        <v>1</v>
      </c>
      <c r="WQ25" s="321">
        <v>23</v>
      </c>
      <c r="WR25" s="321" t="str">
        <f t="shared" si="34"/>
        <v>Türkiye</v>
      </c>
      <c r="WS25" s="324">
        <f ca="1">IF(OFFSET('Player Game Board'!P32,0,WS1)&lt;&gt;"",OFFSET('Player Game Board'!P32,0,WS1),0)</f>
        <v>1</v>
      </c>
      <c r="WT25" s="324">
        <f ca="1">IF(OFFSET('Player Game Board'!Q32,0,WS1)&lt;&gt;"",OFFSET('Player Game Board'!Q32,0,WS1),0)</f>
        <v>3</v>
      </c>
      <c r="WU25" s="321" t="str">
        <f t="shared" si="35"/>
        <v>Portugal</v>
      </c>
      <c r="WV25" s="321" t="str">
        <f ca="1">IF(AND(OFFSET('Player Game Board'!P32,0,WS1)&lt;&gt;"",OFFSET('Player Game Board'!Q32,0,WS1)&lt;&gt;""),IF(WS25&gt;WT25,"W",IF(WS25=WT25,"D","L")),"")</f>
        <v>L</v>
      </c>
      <c r="WW25" s="321" t="str">
        <f t="shared" ca="1" si="5555"/>
        <v>W</v>
      </c>
      <c r="WX25" s="321"/>
      <c r="WY25" s="321"/>
      <c r="WZ25" s="326" t="s">
        <v>3</v>
      </c>
      <c r="XA25" s="327" t="s">
        <v>4</v>
      </c>
      <c r="XB25" s="327" t="s">
        <v>94</v>
      </c>
      <c r="XC25" s="327" t="s">
        <v>95</v>
      </c>
      <c r="XD25" s="326" t="s">
        <v>95</v>
      </c>
      <c r="XE25" s="326" t="s">
        <v>94</v>
      </c>
      <c r="XF25" s="326" t="s">
        <v>4</v>
      </c>
      <c r="XG25" s="326" t="s">
        <v>3</v>
      </c>
      <c r="XH25" s="327"/>
      <c r="XI25" s="328">
        <f t="shared" ref="XI25" ca="1" si="7534">IFERROR(MATCH(XI12,WZ25:XC25,0),0)</f>
        <v>1</v>
      </c>
      <c r="XJ25" s="328">
        <f t="shared" ref="XJ25" ca="1" si="7535">IFERROR(MATCH(XJ12,WZ25:XC25,0),0)</f>
        <v>4</v>
      </c>
      <c r="XK25" s="328">
        <f t="shared" ref="XK25" ca="1" si="7536">IFERROR(MATCH(XK12,WZ25:XC25,0),0)</f>
        <v>2</v>
      </c>
      <c r="XL25" s="328">
        <f t="shared" ref="XL25" ca="1" si="7537">IFERROR(MATCH(XL12,WZ25:XC25,0),0)</f>
        <v>0</v>
      </c>
      <c r="XM25" s="328">
        <f t="shared" ca="1" si="3686"/>
        <v>7</v>
      </c>
      <c r="XN25" s="327"/>
      <c r="XO25" s="327" t="str">
        <f t="shared" ref="XO25" ca="1" si="7538">VLOOKUP(2,SS11:ST14,2,FALSE)</f>
        <v>Croatia</v>
      </c>
      <c r="XP25" s="327">
        <f t="shared" ca="1" si="5138"/>
        <v>0</v>
      </c>
      <c r="XQ25" s="321">
        <f t="shared" ref="XQ25" ca="1" si="7539">VLOOKUP(XR25,ABM25:ABN29,2,FALSE)</f>
        <v>3</v>
      </c>
      <c r="XR25" s="321" t="str">
        <f t="shared" ref="XR25:XR28" si="7540">ST25</f>
        <v>Poland</v>
      </c>
      <c r="XS25" s="321">
        <f t="shared" ref="XS25" ca="1" si="7541">SUMPRODUCT((ABP3:ABP42=XR25)*(ABT3:ABT42="W"))+SUMPRODUCT((ABS3:ABS42=XR25)*(ABU3:ABU42="W"))</f>
        <v>0</v>
      </c>
      <c r="XT25" s="321">
        <f t="shared" ref="XT25" ca="1" si="7542">SUMPRODUCT((ABP3:ABP42=XR25)*(ABT3:ABT42="D"))+SUMPRODUCT((ABS3:ABS42=XR25)*(ABU3:ABU42="D"))</f>
        <v>2</v>
      </c>
      <c r="XU25" s="321">
        <f t="shared" ref="XU25" ca="1" si="7543">SUMPRODUCT((ABP3:ABP42=XR25)*(ABT3:ABT42="L"))+SUMPRODUCT((ABS3:ABS42=XR25)*(ABU3:ABU42="L"))</f>
        <v>1</v>
      </c>
      <c r="XV25" s="321">
        <f t="shared" ref="XV25" ca="1" si="7544">SUMIF(ABP3:ABP60,XR25,ABQ3:ABQ60)+SUMIF(ABS3:ABS60,XR25,ABR3:ABR60)</f>
        <v>3</v>
      </c>
      <c r="XW25" s="321">
        <f t="shared" ref="XW25" ca="1" si="7545">SUMIF(ABS3:ABS60,XR25,ABQ3:ABQ60)+SUMIF(ABP3:ABP60,XR25,ABR3:ABR60)</f>
        <v>5</v>
      </c>
      <c r="XX25" s="321">
        <f t="shared" ref="XX25:XX28" ca="1" si="7546">XV25-XW25+1000</f>
        <v>998</v>
      </c>
      <c r="XY25" s="321">
        <f t="shared" ref="XY25:XY28" ca="1" si="7547">XS25*3+XT25*1</f>
        <v>2</v>
      </c>
      <c r="XZ25" s="321">
        <f t="shared" si="750"/>
        <v>1</v>
      </c>
      <c r="YA25" s="321">
        <f t="shared" ref="YA25" ca="1" si="7548">IF(COUNTIF(XY25:XY29,4)&lt;&gt;4,RANK(XY25,XY25:XY29),XY65)</f>
        <v>3</v>
      </c>
      <c r="YB25" s="321"/>
      <c r="YC25" s="321">
        <f t="shared" ref="YC25" ca="1" si="7549">SUMPRODUCT((YA25:YA28=YA25)*(XZ25:XZ28&lt;XZ25))+YA25</f>
        <v>3</v>
      </c>
      <c r="YD25" s="321" t="str">
        <f t="shared" ref="YD25" ca="1" si="7550">INDEX(XR25:XR29,MATCH(1,YC25:YC29,0),0)</f>
        <v>France</v>
      </c>
      <c r="YE25" s="321">
        <f t="shared" ref="YE25" ca="1" si="7551">INDEX(YA25:YA29,MATCH(YD25,XR25:XR29,0),0)</f>
        <v>1</v>
      </c>
      <c r="YF25" s="321" t="str">
        <f t="shared" ref="YF25" ca="1" si="7552">IF(YE26=1,YD25,"")</f>
        <v/>
      </c>
      <c r="YG25" s="321" t="str">
        <f t="shared" ref="YG25" ca="1" si="7553">IF(YE27=2,YD26,"")</f>
        <v/>
      </c>
      <c r="YH25" s="321" t="str">
        <f t="shared" ref="YH25" ca="1" si="7554">IF(YE28=3,YD27,"")</f>
        <v/>
      </c>
      <c r="YI25" s="321" t="str">
        <f t="shared" ref="YI25" si="7555">IF(YE29=4,YD28,"")</f>
        <v/>
      </c>
      <c r="YJ25" s="321"/>
      <c r="YK25" s="321" t="str">
        <f t="shared" ref="YK25:YK28" ca="1" si="7556">IF(YF25&lt;&gt;"",YF25,"")</f>
        <v/>
      </c>
      <c r="YL25" s="321">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21">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21">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21">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21">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21">
        <f t="shared" ref="YQ25:YQ28" ca="1" si="7562">YO25-YP25+1000</f>
        <v>1000</v>
      </c>
      <c r="YR25" s="321" t="str">
        <f t="shared" ref="YR25:YR28" ca="1" si="7563">IF(YK25&lt;&gt;"",YL25*3+YM25*1,"")</f>
        <v/>
      </c>
      <c r="YS25" s="321" t="str">
        <f t="shared" ref="YS25" ca="1" si="7564">IF(YK25&lt;&gt;"",VLOOKUP(YK25,XR4:XX40,7,FALSE),"")</f>
        <v/>
      </c>
      <c r="YT25" s="321" t="str">
        <f t="shared" ref="YT25" ca="1" si="7565">IF(YK25&lt;&gt;"",VLOOKUP(YK25,XR4:XX40,5,FALSE),"")</f>
        <v/>
      </c>
      <c r="YU25" s="321" t="str">
        <f t="shared" ref="YU25" ca="1" si="7566">IF(YK25&lt;&gt;"",VLOOKUP(YK25,XR4:XZ40,9,FALSE),"")</f>
        <v/>
      </c>
      <c r="YV25" s="321" t="str">
        <f t="shared" ref="YV25:YV28" ca="1" si="7567">YR25</f>
        <v/>
      </c>
      <c r="YW25" s="321" t="str">
        <f t="shared" ref="YW25" ca="1" si="7568">IF(YK25&lt;&gt;"",RANK(YV25,YV25:YV29),"")</f>
        <v/>
      </c>
      <c r="YX25" s="321" t="str">
        <f t="shared" ref="YX25" ca="1" si="7569">IF(YK25&lt;&gt;"",SUMPRODUCT((YV25:YV29=YV25)*(YQ25:YQ29&gt;YQ25)),"")</f>
        <v/>
      </c>
      <c r="YY25" s="321" t="str">
        <f t="shared" ref="YY25" ca="1" si="7570">IF(YK25&lt;&gt;"",SUMPRODUCT((YV25:YV29=YV25)*(YQ25:YQ29=YQ25)*(YO25:YO29&gt;YO25)),"")</f>
        <v/>
      </c>
      <c r="YZ25" s="321" t="str">
        <f t="shared" ref="YZ25" ca="1" si="7571">IF(YK25&lt;&gt;"",SUMPRODUCT((YV25:YV29=YV25)*(YQ25:YQ29=YQ25)*(YO25:YO29=YO25)*(YS25:YS29&gt;YS25)),"")</f>
        <v/>
      </c>
      <c r="ZA25" s="321" t="str">
        <f t="shared" ref="ZA25" ca="1" si="7572">IF(YK25&lt;&gt;"",SUMPRODUCT((YV25:YV29=YV25)*(YQ25:YQ29=YQ25)*(YO25:YO29=YO25)*(YS25:YS29=YS25)*(YT25:YT29&gt;YT25)),"")</f>
        <v/>
      </c>
      <c r="ZB25" s="321" t="str">
        <f t="shared" ref="ZB25" ca="1" si="7573">IF(YK25&lt;&gt;"",SUMPRODUCT((YV25:YV29=YV25)*(YQ25:YQ29=YQ25)*(YO25:YO29=YO25)*(YS25:YS29=YS25)*(YT25:YT29=YT25)*(YU25:YU29&gt;YU25)),"")</f>
        <v/>
      </c>
      <c r="ZC25" s="321" t="str">
        <f ca="1">IF(YK25&lt;&gt;"",IF(ZC65&lt;&gt;"",IF(YJ64=3,ZC65,ZC65+YJ64),SUM(YW25:ZB25)),"")</f>
        <v/>
      </c>
      <c r="ZD25" s="321" t="str">
        <f t="shared" ref="ZD25" ca="1" si="7574">IF(YK25&lt;&gt;"",INDEX(YK25:YK29,MATCH(1,ZC25:ZC29,0),0),"")</f>
        <v/>
      </c>
      <c r="ZE25" s="321"/>
      <c r="ZF25" s="321"/>
      <c r="ZG25" s="321"/>
      <c r="ZH25" s="321"/>
      <c r="ZI25" s="321"/>
      <c r="ZJ25" s="321"/>
      <c r="ZK25" s="321"/>
      <c r="ZL25" s="321"/>
      <c r="ZM25" s="321"/>
      <c r="ZN25" s="321"/>
      <c r="ZO25" s="321"/>
      <c r="ZP25" s="321"/>
      <c r="ZQ25" s="321"/>
      <c r="ZR25" s="321"/>
      <c r="ZS25" s="321"/>
      <c r="ZT25" s="321"/>
      <c r="ZU25" s="321"/>
      <c r="ZV25" s="321"/>
      <c r="ZW25" s="321"/>
      <c r="ZX25" s="321"/>
      <c r="ZY25" s="321"/>
      <c r="ZZ25" s="321"/>
      <c r="AAA25" s="321"/>
      <c r="AAB25" s="321"/>
      <c r="AAC25" s="321"/>
      <c r="AAD25" s="321"/>
      <c r="AAE25" s="321"/>
      <c r="AAF25" s="321"/>
      <c r="AAG25" s="321"/>
      <c r="AAH25" s="321"/>
      <c r="AAI25" s="321"/>
      <c r="AAJ25" s="321"/>
      <c r="AAK25" s="321"/>
      <c r="AAL25" s="321"/>
      <c r="AAM25" s="321"/>
      <c r="AAN25" s="321"/>
      <c r="AAO25" s="321"/>
      <c r="AAP25" s="321"/>
      <c r="AAQ25" s="321"/>
      <c r="AAR25" s="321"/>
      <c r="AAS25" s="321"/>
      <c r="AAT25" s="321"/>
      <c r="AAU25" s="321"/>
      <c r="AAV25" s="321"/>
      <c r="AAW25" s="321"/>
      <c r="AAX25" s="321"/>
      <c r="AAY25" s="321"/>
      <c r="AAZ25" s="321"/>
      <c r="ABA25" s="321"/>
      <c r="ABB25" s="321"/>
      <c r="ABC25" s="321"/>
      <c r="ABD25" s="321"/>
      <c r="ABE25" s="321"/>
      <c r="ABF25" s="321"/>
      <c r="ABG25" s="321"/>
      <c r="ABH25" s="321"/>
      <c r="ABI25" s="321"/>
      <c r="ABJ25" s="321"/>
      <c r="ABK25" s="321"/>
      <c r="ABL25" s="321"/>
      <c r="ABM25" s="321" t="str">
        <f t="shared" ref="ABM25" ca="1" si="7575">IF(ZD25&lt;&gt;"",ZD25,YD25)</f>
        <v>France</v>
      </c>
      <c r="ABN25" s="321">
        <v>1</v>
      </c>
      <c r="ABO25" s="321">
        <v>23</v>
      </c>
      <c r="ABP25" s="321" t="str">
        <f t="shared" si="50"/>
        <v>Türkiye</v>
      </c>
      <c r="ABQ25" s="324">
        <f ca="1">IF(OFFSET('Player Game Board'!P32,0,ABQ1)&lt;&gt;"",OFFSET('Player Game Board'!P32,0,ABQ1),0)</f>
        <v>2</v>
      </c>
      <c r="ABR25" s="324">
        <f ca="1">IF(OFFSET('Player Game Board'!Q32,0,ABQ1)&lt;&gt;"",OFFSET('Player Game Board'!Q32,0,ABQ1),0)</f>
        <v>1</v>
      </c>
      <c r="ABS25" s="321" t="str">
        <f t="shared" si="51"/>
        <v>Portugal</v>
      </c>
      <c r="ABT25" s="321" t="str">
        <f ca="1">IF(AND(OFFSET('Player Game Board'!P32,0,ABQ1)&lt;&gt;"",OFFSET('Player Game Board'!Q32,0,ABQ1)&lt;&gt;""),IF(ABQ25&gt;ABR25,"W",IF(ABQ25=ABR25,"D","L")),"")</f>
        <v>W</v>
      </c>
      <c r="ABU25" s="321" t="str">
        <f t="shared" ca="1" si="5610"/>
        <v>L</v>
      </c>
      <c r="ABV25" s="321"/>
      <c r="ABW25" s="321"/>
      <c r="ABX25" s="326" t="s">
        <v>3</v>
      </c>
      <c r="ABY25" s="327" t="s">
        <v>4</v>
      </c>
      <c r="ABZ25" s="327" t="s">
        <v>94</v>
      </c>
      <c r="ACA25" s="327" t="s">
        <v>95</v>
      </c>
      <c r="ACB25" s="326" t="s">
        <v>95</v>
      </c>
      <c r="ACC25" s="326" t="s">
        <v>94</v>
      </c>
      <c r="ACD25" s="326" t="s">
        <v>4</v>
      </c>
      <c r="ACE25" s="326" t="s">
        <v>3</v>
      </c>
      <c r="ACF25" s="327"/>
      <c r="ACG25" s="328">
        <f t="shared" ref="ACG25" ca="1" si="7576">IFERROR(MATCH(ACG12,ABX25:ACA25,0),0)</f>
        <v>1</v>
      </c>
      <c r="ACH25" s="328">
        <f t="shared" ref="ACH25" ca="1" si="7577">IFERROR(MATCH(ACH12,ABX25:ACA25,0),0)</f>
        <v>4</v>
      </c>
      <c r="ACI25" s="328">
        <f t="shared" ref="ACI25" ca="1" si="7578">IFERROR(MATCH(ACI12,ABX25:ACA25,0),0)</f>
        <v>3</v>
      </c>
      <c r="ACJ25" s="328">
        <f t="shared" ref="ACJ25" ca="1" si="7579">IFERROR(MATCH(ACJ12,ABX25:ACA25,0),0)</f>
        <v>0</v>
      </c>
      <c r="ACK25" s="328">
        <f t="shared" ca="1" si="3756"/>
        <v>8</v>
      </c>
      <c r="ACL25" s="327"/>
      <c r="ACM25" s="327" t="str">
        <f t="shared" ref="ACM25" ca="1" si="7580">VLOOKUP(2,XQ11:XR14,2,FALSE)</f>
        <v>Spain</v>
      </c>
      <c r="ACN25" s="327">
        <f t="shared" ca="1" si="5181"/>
        <v>1</v>
      </c>
      <c r="ACO25" s="321">
        <f t="shared" ref="ACO25" ca="1" si="7581">VLOOKUP(ACP25,AGK25:AGL29,2,FALSE)</f>
        <v>3</v>
      </c>
      <c r="ACP25" s="321" t="str">
        <f t="shared" ref="ACP25:ACP28" si="7582">XR25</f>
        <v>Poland</v>
      </c>
      <c r="ACQ25" s="321">
        <f t="shared" ref="ACQ25" ca="1" si="7583">SUMPRODUCT((AGN3:AGN42=ACP25)*(AGR3:AGR42="W"))+SUMPRODUCT((AGQ3:AGQ42=ACP25)*(AGS3:AGS42="W"))</f>
        <v>1</v>
      </c>
      <c r="ACR25" s="321">
        <f t="shared" ref="ACR25" ca="1" si="7584">SUMPRODUCT((AGN3:AGN42=ACP25)*(AGR3:AGR42="D"))+SUMPRODUCT((AGQ3:AGQ42=ACP25)*(AGS3:AGS42="D"))</f>
        <v>0</v>
      </c>
      <c r="ACS25" s="321">
        <f t="shared" ref="ACS25" ca="1" si="7585">SUMPRODUCT((AGN3:AGN42=ACP25)*(AGR3:AGR42="L"))+SUMPRODUCT((AGQ3:AGQ42=ACP25)*(AGS3:AGS42="L"))</f>
        <v>2</v>
      </c>
      <c r="ACT25" s="321">
        <f t="shared" ref="ACT25" ca="1" si="7586">SUMIF(AGN3:AGN60,ACP25,AGO3:AGO60)+SUMIF(AGQ3:AGQ60,ACP25,AGP3:AGP60)</f>
        <v>5</v>
      </c>
      <c r="ACU25" s="321">
        <f t="shared" ref="ACU25" ca="1" si="7587">SUMIF(AGQ3:AGQ60,ACP25,AGO3:AGO60)+SUMIF(AGN3:AGN60,ACP25,AGP3:AGP60)</f>
        <v>6</v>
      </c>
      <c r="ACV25" s="321">
        <f t="shared" ref="ACV25:ACV28" ca="1" si="7588">ACT25-ACU25+1000</f>
        <v>999</v>
      </c>
      <c r="ACW25" s="321">
        <f t="shared" ref="ACW25:ACW28" ca="1" si="7589">ACQ25*3+ACR25*1</f>
        <v>3</v>
      </c>
      <c r="ACX25" s="321">
        <f t="shared" si="810"/>
        <v>1</v>
      </c>
      <c r="ACY25" s="321">
        <f t="shared" ref="ACY25" ca="1" si="7590">IF(COUNTIF(ACW25:ACW29,4)&lt;&gt;4,RANK(ACW25,ACW25:ACW29),ACW65)</f>
        <v>3</v>
      </c>
      <c r="ACZ25" s="321"/>
      <c r="ADA25" s="321">
        <f t="shared" ref="ADA25" ca="1" si="7591">SUMPRODUCT((ACY25:ACY28=ACY25)*(ACX25:ACX28&lt;ACX25))+ACY25</f>
        <v>3</v>
      </c>
      <c r="ADB25" s="321" t="str">
        <f t="shared" ref="ADB25" ca="1" si="7592">INDEX(ACP25:ACP29,MATCH(1,ADA25:ADA29,0),0)</f>
        <v>Netherlands</v>
      </c>
      <c r="ADC25" s="321">
        <f t="shared" ref="ADC25" ca="1" si="7593">INDEX(ACY25:ACY29,MATCH(ADB25,ACP25:ACP29,0),0)</f>
        <v>1</v>
      </c>
      <c r="ADD25" s="321" t="str">
        <f t="shared" ref="ADD25" ca="1" si="7594">IF(ADC26=1,ADB25,"")</f>
        <v>Netherlands</v>
      </c>
      <c r="ADE25" s="321" t="str">
        <f t="shared" ref="ADE25" ca="1" si="7595">IF(ADC27=2,ADB26,"")</f>
        <v/>
      </c>
      <c r="ADF25" s="321" t="str">
        <f t="shared" ref="ADF25" ca="1" si="7596">IF(ADC28=3,ADB27,"")</f>
        <v/>
      </c>
      <c r="ADG25" s="321" t="str">
        <f t="shared" ref="ADG25" si="7597">IF(ADC29=4,ADB28,"")</f>
        <v/>
      </c>
      <c r="ADH25" s="321"/>
      <c r="ADI25" s="321" t="str">
        <f t="shared" ref="ADI25:ADI28" ca="1" si="7598">IF(ADD25&lt;&gt;"",ADD25,"")</f>
        <v>Netherlands</v>
      </c>
      <c r="ADJ25" s="321">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21">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21">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21">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21">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21">
        <f t="shared" ref="ADO25:ADO28" ca="1" si="7604">ADM25-ADN25+1000</f>
        <v>1000</v>
      </c>
      <c r="ADP25" s="321">
        <f t="shared" ref="ADP25:ADP28" ca="1" si="7605">IF(ADI25&lt;&gt;"",ADJ25*3+ADK25*1,"")</f>
        <v>1</v>
      </c>
      <c r="ADQ25" s="321">
        <f t="shared" ref="ADQ25" ca="1" si="7606">IF(ADI25&lt;&gt;"",VLOOKUP(ADI25,ACP4:ACV40,7,FALSE),"")</f>
        <v>1003</v>
      </c>
      <c r="ADR25" s="321">
        <f t="shared" ref="ADR25" ca="1" si="7607">IF(ADI25&lt;&gt;"",VLOOKUP(ADI25,ACP4:ACV40,5,FALSE),"")</f>
        <v>5</v>
      </c>
      <c r="ADS25" s="321">
        <f t="shared" ref="ADS25" ca="1" si="7608">IF(ADI25&lt;&gt;"",VLOOKUP(ADI25,ACP4:ACX40,9,FALSE),"")</f>
        <v>42</v>
      </c>
      <c r="ADT25" s="321">
        <f t="shared" ref="ADT25:ADT28" ca="1" si="7609">ADP25</f>
        <v>1</v>
      </c>
      <c r="ADU25" s="321">
        <f t="shared" ref="ADU25" ca="1" si="7610">IF(ADI25&lt;&gt;"",RANK(ADT25,ADT25:ADT29),"")</f>
        <v>1</v>
      </c>
      <c r="ADV25" s="321">
        <f t="shared" ref="ADV25" ca="1" si="7611">IF(ADI25&lt;&gt;"",SUMPRODUCT((ADT25:ADT29=ADT25)*(ADO25:ADO29&gt;ADO25)),"")</f>
        <v>0</v>
      </c>
      <c r="ADW25" s="321">
        <f t="shared" ref="ADW25" ca="1" si="7612">IF(ADI25&lt;&gt;"",SUMPRODUCT((ADT25:ADT29=ADT25)*(ADO25:ADO29=ADO25)*(ADM25:ADM29&gt;ADM25)),"")</f>
        <v>0</v>
      </c>
      <c r="ADX25" s="321">
        <f t="shared" ref="ADX25" ca="1" si="7613">IF(ADI25&lt;&gt;"",SUMPRODUCT((ADT25:ADT29=ADT25)*(ADO25:ADO29=ADO25)*(ADM25:ADM29=ADM25)*(ADQ25:ADQ29&gt;ADQ25)),"")</f>
        <v>0</v>
      </c>
      <c r="ADY25" s="321">
        <f t="shared" ref="ADY25" ca="1" si="7614">IF(ADI25&lt;&gt;"",SUMPRODUCT((ADT25:ADT29=ADT25)*(ADO25:ADO29=ADO25)*(ADM25:ADM29=ADM25)*(ADQ25:ADQ29=ADQ25)*(ADR25:ADR29&gt;ADR25)),"")</f>
        <v>0</v>
      </c>
      <c r="ADZ25" s="321">
        <f t="shared" ref="ADZ25" ca="1" si="7615">IF(ADI25&lt;&gt;"",SUMPRODUCT((ADT25:ADT29=ADT25)*(ADO25:ADO29=ADO25)*(ADM25:ADM29=ADM25)*(ADQ25:ADQ29=ADQ25)*(ADR25:ADR29=ADR25)*(ADS25:ADS29&gt;ADS25)),"")</f>
        <v>0</v>
      </c>
      <c r="AEA25" s="321">
        <f ca="1">IF(ADI25&lt;&gt;"",IF(AEA65&lt;&gt;"",IF(ADH64=3,AEA65,AEA65+ADH64),SUM(ADU25:ADZ25)),"")</f>
        <v>1</v>
      </c>
      <c r="AEB25" s="321" t="str">
        <f t="shared" ref="AEB25" ca="1" si="7616">IF(ADI25&lt;&gt;"",INDEX(ADI25:ADI29,MATCH(1,AEA25:AEA29,0),0),"")</f>
        <v>Netherlands</v>
      </c>
      <c r="AEC25" s="321"/>
      <c r="AED25" s="321"/>
      <c r="AEE25" s="321"/>
      <c r="AEF25" s="321"/>
      <c r="AEG25" s="321"/>
      <c r="AEH25" s="321"/>
      <c r="AEI25" s="321"/>
      <c r="AEJ25" s="321"/>
      <c r="AEK25" s="321"/>
      <c r="AEL25" s="321"/>
      <c r="AEM25" s="321"/>
      <c r="AEN25" s="321"/>
      <c r="AEO25" s="321"/>
      <c r="AEP25" s="321"/>
      <c r="AEQ25" s="321"/>
      <c r="AER25" s="321"/>
      <c r="AES25" s="321"/>
      <c r="AET25" s="321"/>
      <c r="AEU25" s="321"/>
      <c r="AEV25" s="321"/>
      <c r="AEW25" s="321"/>
      <c r="AEX25" s="321"/>
      <c r="AEY25" s="321"/>
      <c r="AEZ25" s="321"/>
      <c r="AFA25" s="321"/>
      <c r="AFB25" s="321"/>
      <c r="AFC25" s="321"/>
      <c r="AFD25" s="321"/>
      <c r="AFE25" s="321"/>
      <c r="AFF25" s="321"/>
      <c r="AFG25" s="321"/>
      <c r="AFH25" s="321"/>
      <c r="AFI25" s="321"/>
      <c r="AFJ25" s="321"/>
      <c r="AFK25" s="321"/>
      <c r="AFL25" s="321"/>
      <c r="AFM25" s="321"/>
      <c r="AFN25" s="321"/>
      <c r="AFO25" s="321"/>
      <c r="AFP25" s="321"/>
      <c r="AFQ25" s="321"/>
      <c r="AFR25" s="321"/>
      <c r="AFS25" s="321"/>
      <c r="AFT25" s="321"/>
      <c r="AFU25" s="321"/>
      <c r="AFV25" s="321"/>
      <c r="AFW25" s="321"/>
      <c r="AFX25" s="321"/>
      <c r="AFY25" s="321"/>
      <c r="AFZ25" s="321"/>
      <c r="AGA25" s="321"/>
      <c r="AGB25" s="321"/>
      <c r="AGC25" s="321"/>
      <c r="AGD25" s="321"/>
      <c r="AGE25" s="321"/>
      <c r="AGF25" s="321"/>
      <c r="AGG25" s="321"/>
      <c r="AGH25" s="321"/>
      <c r="AGI25" s="321"/>
      <c r="AGJ25" s="321"/>
      <c r="AGK25" s="321" t="str">
        <f t="shared" ref="AGK25" ca="1" si="7617">IF(AEB25&lt;&gt;"",AEB25,ADB25)</f>
        <v>Netherlands</v>
      </c>
      <c r="AGL25" s="321">
        <v>1</v>
      </c>
      <c r="AGM25" s="321">
        <v>23</v>
      </c>
      <c r="AGN25" s="321" t="str">
        <f t="shared" si="66"/>
        <v>Türkiye</v>
      </c>
      <c r="AGO25" s="324">
        <f ca="1">IF(OFFSET('Player Game Board'!P32,0,AGO1)&lt;&gt;"",OFFSET('Player Game Board'!P32,0,AGO1),0)</f>
        <v>2</v>
      </c>
      <c r="AGP25" s="324">
        <f ca="1">IF(OFFSET('Player Game Board'!Q32,0,AGO1)&lt;&gt;"",OFFSET('Player Game Board'!Q32,0,AGO1),0)</f>
        <v>1</v>
      </c>
      <c r="AGQ25" s="321" t="str">
        <f t="shared" si="67"/>
        <v>Portugal</v>
      </c>
      <c r="AGR25" s="321" t="str">
        <f ca="1">IF(AND(OFFSET('Player Game Board'!P32,0,AGO1)&lt;&gt;"",OFFSET('Player Game Board'!Q32,0,AGO1)&lt;&gt;""),IF(AGO25&gt;AGP25,"W",IF(AGO25=AGP25,"D","L")),"")</f>
        <v>W</v>
      </c>
      <c r="AGS25" s="321" t="str">
        <f t="shared" ca="1" si="5665"/>
        <v>L</v>
      </c>
      <c r="AGT25" s="321"/>
      <c r="AGU25" s="321"/>
      <c r="AGV25" s="326" t="s">
        <v>3</v>
      </c>
      <c r="AGW25" s="327" t="s">
        <v>4</v>
      </c>
      <c r="AGX25" s="327" t="s">
        <v>94</v>
      </c>
      <c r="AGY25" s="327" t="s">
        <v>95</v>
      </c>
      <c r="AGZ25" s="326" t="s">
        <v>95</v>
      </c>
      <c r="AHA25" s="326" t="s">
        <v>94</v>
      </c>
      <c r="AHB25" s="326" t="s">
        <v>4</v>
      </c>
      <c r="AHC25" s="326" t="s">
        <v>3</v>
      </c>
      <c r="AHD25" s="327"/>
      <c r="AHE25" s="328">
        <f t="shared" ref="AHE25" ca="1" si="7618">IFERROR(MATCH(AHE12,AGV25:AGY25,0),0)</f>
        <v>1</v>
      </c>
      <c r="AHF25" s="328">
        <f t="shared" ref="AHF25" ca="1" si="7619">IFERROR(MATCH(AHF12,AGV25:AGY25,0),0)</f>
        <v>2</v>
      </c>
      <c r="AHG25" s="328">
        <f t="shared" ref="AHG25" ca="1" si="7620">IFERROR(MATCH(AHG12,AGV25:AGY25,0),0)</f>
        <v>0</v>
      </c>
      <c r="AHH25" s="328">
        <f t="shared" ref="AHH25" ca="1" si="7621">IFERROR(MATCH(AHH12,AGV25:AGY25,0),0)</f>
        <v>4</v>
      </c>
      <c r="AHI25" s="328">
        <f t="shared" ca="1" si="3826"/>
        <v>7</v>
      </c>
      <c r="AHJ25" s="327"/>
      <c r="AHK25" s="327" t="str">
        <f t="shared" ref="AHK25" ca="1" si="7622">VLOOKUP(2,ACO11:ACP14,2,FALSE)</f>
        <v>Spain</v>
      </c>
      <c r="AHL25" s="327">
        <f t="shared" ca="1" si="5224"/>
        <v>1</v>
      </c>
      <c r="AHM25" s="321">
        <f t="shared" ref="AHM25" ca="1" si="7623">VLOOKUP(AHN25,ALI25:ALJ29,2,FALSE)</f>
        <v>4</v>
      </c>
      <c r="AHN25" s="321" t="str">
        <f t="shared" ref="AHN25:AHN28" si="7624">ACP25</f>
        <v>Poland</v>
      </c>
      <c r="AHO25" s="321">
        <f t="shared" ref="AHO25" ca="1" si="7625">SUMPRODUCT((ALL3:ALL42=AHN25)*(ALP3:ALP42="W"))+SUMPRODUCT((ALO3:ALO42=AHN25)*(ALQ3:ALQ42="W"))</f>
        <v>0</v>
      </c>
      <c r="AHP25" s="321">
        <f t="shared" ref="AHP25" ca="1" si="7626">SUMPRODUCT((ALL3:ALL42=AHN25)*(ALP3:ALP42="D"))+SUMPRODUCT((ALO3:ALO42=AHN25)*(ALQ3:ALQ42="D"))</f>
        <v>0</v>
      </c>
      <c r="AHQ25" s="321">
        <f t="shared" ref="AHQ25" ca="1" si="7627">SUMPRODUCT((ALL3:ALL42=AHN25)*(ALP3:ALP42="L"))+SUMPRODUCT((ALO3:ALO42=AHN25)*(ALQ3:ALQ42="L"))</f>
        <v>3</v>
      </c>
      <c r="AHR25" s="321">
        <f t="shared" ref="AHR25" ca="1" si="7628">SUMIF(ALL3:ALL60,AHN25,ALM3:ALM60)+SUMIF(ALO3:ALO60,AHN25,ALN3:ALN60)</f>
        <v>0</v>
      </c>
      <c r="AHS25" s="321">
        <f t="shared" ref="AHS25" ca="1" si="7629">SUMIF(ALO3:ALO60,AHN25,ALM3:ALM60)+SUMIF(ALL3:ALL60,AHN25,ALN3:ALN60)</f>
        <v>4</v>
      </c>
      <c r="AHT25" s="321">
        <f t="shared" ref="AHT25:AHT28" ca="1" si="7630">AHR25-AHS25+1000</f>
        <v>996</v>
      </c>
      <c r="AHU25" s="321">
        <f t="shared" ref="AHU25:AHU28" ca="1" si="7631">AHO25*3+AHP25*1</f>
        <v>0</v>
      </c>
      <c r="AHV25" s="321">
        <f t="shared" si="870"/>
        <v>1</v>
      </c>
      <c r="AHW25" s="321">
        <f t="shared" ref="AHW25" ca="1" si="7632">IF(COUNTIF(AHU25:AHU29,4)&lt;&gt;4,RANK(AHU25,AHU25:AHU29),AHU65)</f>
        <v>4</v>
      </c>
      <c r="AHX25" s="321"/>
      <c r="AHY25" s="321">
        <f t="shared" ref="AHY25" ca="1" si="7633">SUMPRODUCT((AHW25:AHW28=AHW25)*(AHV25:AHV28&lt;AHV25))+AHW25</f>
        <v>4</v>
      </c>
      <c r="AHZ25" s="321" t="str">
        <f t="shared" ref="AHZ25" ca="1" si="7634">INDEX(AHN25:AHN29,MATCH(1,AHY25:AHY29,0),0)</f>
        <v>Netherlands</v>
      </c>
      <c r="AIA25" s="321">
        <f t="shared" ref="AIA25" ca="1" si="7635">INDEX(AHW25:AHW29,MATCH(AHZ25,AHN25:AHN29,0),0)</f>
        <v>1</v>
      </c>
      <c r="AIB25" s="321" t="str">
        <f t="shared" ref="AIB25" ca="1" si="7636">IF(AIA26=1,AHZ25,"")</f>
        <v>Netherlands</v>
      </c>
      <c r="AIC25" s="321" t="str">
        <f t="shared" ref="AIC25" ca="1" si="7637">IF(AIA27=2,AHZ26,"")</f>
        <v/>
      </c>
      <c r="AID25" s="321" t="str">
        <f t="shared" ref="AID25" ca="1" si="7638">IF(AIA28=3,AHZ27,"")</f>
        <v/>
      </c>
      <c r="AIE25" s="321" t="str">
        <f t="shared" ref="AIE25" si="7639">IF(AIA29=4,AHZ28,"")</f>
        <v/>
      </c>
      <c r="AIF25" s="321"/>
      <c r="AIG25" s="321" t="str">
        <f t="shared" ref="AIG25:AIG28" ca="1" si="7640">IF(AIB25&lt;&gt;"",AIB25,"")</f>
        <v>Netherlands</v>
      </c>
      <c r="AIH25" s="321">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21">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21">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21">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21">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21">
        <f t="shared" ref="AIM25:AIM28" ca="1" si="7646">AIK25-AIL25+1000</f>
        <v>1000</v>
      </c>
      <c r="AIN25" s="321">
        <f t="shared" ref="AIN25:AIN28" ca="1" si="7647">IF(AIG25&lt;&gt;"",AIH25*3+AII25*1,"")</f>
        <v>1</v>
      </c>
      <c r="AIO25" s="321">
        <f t="shared" ref="AIO25" ca="1" si="7648">IF(AIG25&lt;&gt;"",VLOOKUP(AIG25,AHN4:AHT40,7,FALSE),"")</f>
        <v>1002</v>
      </c>
      <c r="AIP25" s="321">
        <f t="shared" ref="AIP25" ca="1" si="7649">IF(AIG25&lt;&gt;"",VLOOKUP(AIG25,AHN4:AHT40,5,FALSE),"")</f>
        <v>5</v>
      </c>
      <c r="AIQ25" s="321">
        <f t="shared" ref="AIQ25" ca="1" si="7650">IF(AIG25&lt;&gt;"",VLOOKUP(AIG25,AHN4:AHV40,9,FALSE),"")</f>
        <v>42</v>
      </c>
      <c r="AIR25" s="321">
        <f t="shared" ref="AIR25:AIR28" ca="1" si="7651">AIN25</f>
        <v>1</v>
      </c>
      <c r="AIS25" s="321">
        <f t="shared" ref="AIS25" ca="1" si="7652">IF(AIG25&lt;&gt;"",RANK(AIR25,AIR25:AIR29),"")</f>
        <v>1</v>
      </c>
      <c r="AIT25" s="321">
        <f t="shared" ref="AIT25" ca="1" si="7653">IF(AIG25&lt;&gt;"",SUMPRODUCT((AIR25:AIR29=AIR25)*(AIM25:AIM29&gt;AIM25)),"")</f>
        <v>0</v>
      </c>
      <c r="AIU25" s="321">
        <f t="shared" ref="AIU25" ca="1" si="7654">IF(AIG25&lt;&gt;"",SUMPRODUCT((AIR25:AIR29=AIR25)*(AIM25:AIM29=AIM25)*(AIK25:AIK29&gt;AIK25)),"")</f>
        <v>0</v>
      </c>
      <c r="AIV25" s="321">
        <f t="shared" ref="AIV25" ca="1" si="7655">IF(AIG25&lt;&gt;"",SUMPRODUCT((AIR25:AIR29=AIR25)*(AIM25:AIM29=AIM25)*(AIK25:AIK29=AIK25)*(AIO25:AIO29&gt;AIO25)),"")</f>
        <v>1</v>
      </c>
      <c r="AIW25" s="321">
        <f t="shared" ref="AIW25" ca="1" si="7656">IF(AIG25&lt;&gt;"",SUMPRODUCT((AIR25:AIR29=AIR25)*(AIM25:AIM29=AIM25)*(AIK25:AIK29=AIK25)*(AIO25:AIO29=AIO25)*(AIP25:AIP29&gt;AIP25)),"")</f>
        <v>0</v>
      </c>
      <c r="AIX25" s="321">
        <f t="shared" ref="AIX25" ca="1" si="7657">IF(AIG25&lt;&gt;"",SUMPRODUCT((AIR25:AIR29=AIR25)*(AIM25:AIM29=AIM25)*(AIK25:AIK29=AIK25)*(AIO25:AIO29=AIO25)*(AIP25:AIP29=AIP25)*(AIQ25:AIQ29&gt;AIQ25)),"")</f>
        <v>0</v>
      </c>
      <c r="AIY25" s="321">
        <f ca="1">IF(AIG25&lt;&gt;"",IF(AIY65&lt;&gt;"",IF(AIF64=3,AIY65,AIY65+AIF64),SUM(AIS25:AIX25)),"")</f>
        <v>2</v>
      </c>
      <c r="AIZ25" s="321" t="str">
        <f t="shared" ref="AIZ25" ca="1" si="7658">IF(AIG25&lt;&gt;"",INDEX(AIG25:AIG29,MATCH(1,AIY25:AIY29,0),0),"")</f>
        <v>France</v>
      </c>
      <c r="AJA25" s="321"/>
      <c r="AJB25" s="321"/>
      <c r="AJC25" s="321"/>
      <c r="AJD25" s="321"/>
      <c r="AJE25" s="321"/>
      <c r="AJF25" s="321"/>
      <c r="AJG25" s="321"/>
      <c r="AJH25" s="321"/>
      <c r="AJI25" s="321"/>
      <c r="AJJ25" s="321"/>
      <c r="AJK25" s="321"/>
      <c r="AJL25" s="321"/>
      <c r="AJM25" s="321"/>
      <c r="AJN25" s="321"/>
      <c r="AJO25" s="321"/>
      <c r="AJP25" s="321"/>
      <c r="AJQ25" s="321"/>
      <c r="AJR25" s="321"/>
      <c r="AJS25" s="321"/>
      <c r="AJT25" s="321"/>
      <c r="AJU25" s="321"/>
      <c r="AJV25" s="321"/>
      <c r="AJW25" s="321"/>
      <c r="AJX25" s="321"/>
      <c r="AJY25" s="321"/>
      <c r="AJZ25" s="321"/>
      <c r="AKA25" s="321"/>
      <c r="AKB25" s="321"/>
      <c r="AKC25" s="321"/>
      <c r="AKD25" s="321"/>
      <c r="AKE25" s="321"/>
      <c r="AKF25" s="321"/>
      <c r="AKG25" s="321"/>
      <c r="AKH25" s="321"/>
      <c r="AKI25" s="321"/>
      <c r="AKJ25" s="321"/>
      <c r="AKK25" s="321"/>
      <c r="AKL25" s="321"/>
      <c r="AKM25" s="321"/>
      <c r="AKN25" s="321"/>
      <c r="AKO25" s="321"/>
      <c r="AKP25" s="321"/>
      <c r="AKQ25" s="321"/>
      <c r="AKR25" s="321"/>
      <c r="AKS25" s="321"/>
      <c r="AKT25" s="321"/>
      <c r="AKU25" s="321"/>
      <c r="AKV25" s="321"/>
      <c r="AKW25" s="321"/>
      <c r="AKX25" s="321"/>
      <c r="AKY25" s="321"/>
      <c r="AKZ25" s="321"/>
      <c r="ALA25" s="321"/>
      <c r="ALB25" s="321"/>
      <c r="ALC25" s="321"/>
      <c r="ALD25" s="321"/>
      <c r="ALE25" s="321"/>
      <c r="ALF25" s="321"/>
      <c r="ALG25" s="321"/>
      <c r="ALH25" s="321"/>
      <c r="ALI25" s="321" t="str">
        <f t="shared" ref="ALI25" ca="1" si="7659">IF(AIZ25&lt;&gt;"",AIZ25,AHZ25)</f>
        <v>France</v>
      </c>
      <c r="ALJ25" s="321">
        <v>1</v>
      </c>
      <c r="ALK25" s="321">
        <v>23</v>
      </c>
      <c r="ALL25" s="321" t="str">
        <f t="shared" si="82"/>
        <v>Türkiye</v>
      </c>
      <c r="ALM25" s="324">
        <f ca="1">IF(OFFSET('Player Game Board'!P32,0,ALM1)&lt;&gt;"",OFFSET('Player Game Board'!P32,0,ALM1),0)</f>
        <v>0</v>
      </c>
      <c r="ALN25" s="324">
        <f ca="1">IF(OFFSET('Player Game Board'!Q32,0,ALM1)&lt;&gt;"",OFFSET('Player Game Board'!Q32,0,ALM1),0)</f>
        <v>2</v>
      </c>
      <c r="ALO25" s="321" t="str">
        <f t="shared" si="83"/>
        <v>Portugal</v>
      </c>
      <c r="ALP25" s="321" t="str">
        <f ca="1">IF(AND(OFFSET('Player Game Board'!P32,0,ALM1)&lt;&gt;"",OFFSET('Player Game Board'!Q32,0,ALM1)&lt;&gt;""),IF(ALM25&gt;ALN25,"W",IF(ALM25=ALN25,"D","L")),"")</f>
        <v>L</v>
      </c>
      <c r="ALQ25" s="321" t="str">
        <f t="shared" ca="1" si="5720"/>
        <v>W</v>
      </c>
      <c r="ALR25" s="321"/>
      <c r="ALS25" s="321"/>
      <c r="ALT25" s="326" t="s">
        <v>3</v>
      </c>
      <c r="ALU25" s="327" t="s">
        <v>4</v>
      </c>
      <c r="ALV25" s="327" t="s">
        <v>94</v>
      </c>
      <c r="ALW25" s="327" t="s">
        <v>95</v>
      </c>
      <c r="ALX25" s="326" t="s">
        <v>95</v>
      </c>
      <c r="ALY25" s="326" t="s">
        <v>94</v>
      </c>
      <c r="ALZ25" s="326" t="s">
        <v>4</v>
      </c>
      <c r="AMA25" s="326" t="s">
        <v>3</v>
      </c>
      <c r="AMB25" s="327"/>
      <c r="AMC25" s="328">
        <f t="shared" ref="AMC25" ca="1" si="7660">IFERROR(MATCH(AMC12,ALT25:ALW25,0),0)</f>
        <v>3</v>
      </c>
      <c r="AMD25" s="328">
        <f t="shared" ref="AMD25" ca="1" si="7661">IFERROR(MATCH(AMD12,ALT25:ALW25,0),0)</f>
        <v>1</v>
      </c>
      <c r="AME25" s="328">
        <f t="shared" ref="AME25" ca="1" si="7662">IFERROR(MATCH(AME12,ALT25:ALW25,0),0)</f>
        <v>0</v>
      </c>
      <c r="AMF25" s="328">
        <f t="shared" ref="AMF25" ca="1" si="7663">IFERROR(MATCH(AMF12,ALT25:ALW25,0),0)</f>
        <v>2</v>
      </c>
      <c r="AMG25" s="328">
        <f t="shared" ca="1" si="3896"/>
        <v>6</v>
      </c>
      <c r="AMH25" s="327"/>
      <c r="AMI25" s="327" t="str">
        <f t="shared" ref="AMI25" ca="1" si="7664">VLOOKUP(2,AHM11:AHN14,2,FALSE)</f>
        <v>Spain</v>
      </c>
      <c r="AMJ25" s="327">
        <f t="shared" ca="1" si="5267"/>
        <v>1</v>
      </c>
      <c r="AMK25" s="321">
        <f t="shared" ref="AMK25" ca="1" si="7665">VLOOKUP(AML25,AQG25:AQH29,2,FALSE)</f>
        <v>4</v>
      </c>
      <c r="AML25" s="321" t="str">
        <f t="shared" ref="AML25:AML28" si="7666">AHN25</f>
        <v>Poland</v>
      </c>
      <c r="AMM25" s="321">
        <f t="shared" ref="AMM25" ca="1" si="7667">SUMPRODUCT((AQJ3:AQJ42=AML25)*(AQN3:AQN42="W"))+SUMPRODUCT((AQM3:AQM42=AML25)*(AQO3:AQO42="W"))</f>
        <v>0</v>
      </c>
      <c r="AMN25" s="321">
        <f t="shared" ref="AMN25" ca="1" si="7668">SUMPRODUCT((AQJ3:AQJ42=AML25)*(AQN3:AQN42="D"))+SUMPRODUCT((AQM3:AQM42=AML25)*(AQO3:AQO42="D"))</f>
        <v>1</v>
      </c>
      <c r="AMO25" s="321">
        <f t="shared" ref="AMO25" ca="1" si="7669">SUMPRODUCT((AQJ3:AQJ42=AML25)*(AQN3:AQN42="L"))+SUMPRODUCT((AQM3:AQM42=AML25)*(AQO3:AQO42="L"))</f>
        <v>2</v>
      </c>
      <c r="AMP25" s="321">
        <f t="shared" ref="AMP25" ca="1" si="7670">SUMIF(AQJ3:AQJ60,AML25,AQK3:AQK60)+SUMIF(AQM3:AQM60,AML25,AQL3:AQL60)</f>
        <v>1</v>
      </c>
      <c r="AMQ25" s="321">
        <f t="shared" ref="AMQ25" ca="1" si="7671">SUMIF(AQM3:AQM60,AML25,AQK3:AQK60)+SUMIF(AQJ3:AQJ60,AML25,AQL3:AQL60)</f>
        <v>6</v>
      </c>
      <c r="AMR25" s="321">
        <f t="shared" ref="AMR25:AMR28" ca="1" si="7672">AMP25-AMQ25+1000</f>
        <v>995</v>
      </c>
      <c r="AMS25" s="321">
        <f t="shared" ref="AMS25:AMS28" ca="1" si="7673">AMM25*3+AMN25*1</f>
        <v>1</v>
      </c>
      <c r="AMT25" s="321">
        <f t="shared" si="930"/>
        <v>1</v>
      </c>
      <c r="AMU25" s="321">
        <f t="shared" ref="AMU25" ca="1" si="7674">IF(COUNTIF(AMS25:AMS29,4)&lt;&gt;4,RANK(AMS25,AMS25:AMS29),AMS65)</f>
        <v>3</v>
      </c>
      <c r="AMV25" s="321"/>
      <c r="AMW25" s="321">
        <f t="shared" ref="AMW25" ca="1" si="7675">SUMPRODUCT((AMU25:AMU28=AMU25)*(AMT25:AMT28&lt;AMT25))+AMU25</f>
        <v>3</v>
      </c>
      <c r="AMX25" s="321" t="str">
        <f t="shared" ref="AMX25" ca="1" si="7676">INDEX(AML25:AML29,MATCH(1,AMW25:AMW29,0),0)</f>
        <v>France</v>
      </c>
      <c r="AMY25" s="321">
        <f t="shared" ref="AMY25" ca="1" si="7677">INDEX(AMU25:AMU29,MATCH(AMX25,AML25:AML29,0),0)</f>
        <v>1</v>
      </c>
      <c r="AMZ25" s="321" t="str">
        <f t="shared" ref="AMZ25" ca="1" si="7678">IF(AMY26=1,AMX25,"")</f>
        <v/>
      </c>
      <c r="ANA25" s="321" t="str">
        <f t="shared" ref="ANA25" ca="1" si="7679">IF(AMY27=2,AMX26,"")</f>
        <v/>
      </c>
      <c r="ANB25" s="321" t="str">
        <f t="shared" ref="ANB25" ca="1" si="7680">IF(AMY28=3,AMX27,"")</f>
        <v>Poland</v>
      </c>
      <c r="ANC25" s="321" t="str">
        <f t="shared" ref="ANC25" si="7681">IF(AMY29=4,AMX28,"")</f>
        <v/>
      </c>
      <c r="AND25" s="321"/>
      <c r="ANE25" s="321" t="str">
        <f t="shared" ref="ANE25:ANE28" ca="1" si="7682">IF(AMZ25&lt;&gt;"",AMZ25,"")</f>
        <v/>
      </c>
      <c r="ANF25" s="321">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21">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21">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21">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21">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21">
        <f t="shared" ref="ANK25:ANK28" ca="1" si="7688">ANI25-ANJ25+1000</f>
        <v>1000</v>
      </c>
      <c r="ANL25" s="321" t="str">
        <f t="shared" ref="ANL25:ANL28" ca="1" si="7689">IF(ANE25&lt;&gt;"",ANF25*3+ANG25*1,"")</f>
        <v/>
      </c>
      <c r="ANM25" s="321" t="str">
        <f t="shared" ref="ANM25" ca="1" si="7690">IF(ANE25&lt;&gt;"",VLOOKUP(ANE25,AML4:AMR40,7,FALSE),"")</f>
        <v/>
      </c>
      <c r="ANN25" s="321" t="str">
        <f t="shared" ref="ANN25" ca="1" si="7691">IF(ANE25&lt;&gt;"",VLOOKUP(ANE25,AML4:AMR40,5,FALSE),"")</f>
        <v/>
      </c>
      <c r="ANO25" s="321" t="str">
        <f t="shared" ref="ANO25" ca="1" si="7692">IF(ANE25&lt;&gt;"",VLOOKUP(ANE25,AML4:AMT40,9,FALSE),"")</f>
        <v/>
      </c>
      <c r="ANP25" s="321" t="str">
        <f t="shared" ref="ANP25:ANP28" ca="1" si="7693">ANL25</f>
        <v/>
      </c>
      <c r="ANQ25" s="321" t="str">
        <f t="shared" ref="ANQ25" ca="1" si="7694">IF(ANE25&lt;&gt;"",RANK(ANP25,ANP25:ANP29),"")</f>
        <v/>
      </c>
      <c r="ANR25" s="321" t="str">
        <f t="shared" ref="ANR25" ca="1" si="7695">IF(ANE25&lt;&gt;"",SUMPRODUCT((ANP25:ANP29=ANP25)*(ANK25:ANK29&gt;ANK25)),"")</f>
        <v/>
      </c>
      <c r="ANS25" s="321" t="str">
        <f t="shared" ref="ANS25" ca="1" si="7696">IF(ANE25&lt;&gt;"",SUMPRODUCT((ANP25:ANP29=ANP25)*(ANK25:ANK29=ANK25)*(ANI25:ANI29&gt;ANI25)),"")</f>
        <v/>
      </c>
      <c r="ANT25" s="321" t="str">
        <f t="shared" ref="ANT25" ca="1" si="7697">IF(ANE25&lt;&gt;"",SUMPRODUCT((ANP25:ANP29=ANP25)*(ANK25:ANK29=ANK25)*(ANI25:ANI29=ANI25)*(ANM25:ANM29&gt;ANM25)),"")</f>
        <v/>
      </c>
      <c r="ANU25" s="321" t="str">
        <f t="shared" ref="ANU25" ca="1" si="7698">IF(ANE25&lt;&gt;"",SUMPRODUCT((ANP25:ANP29=ANP25)*(ANK25:ANK29=ANK25)*(ANI25:ANI29=ANI25)*(ANM25:ANM29=ANM25)*(ANN25:ANN29&gt;ANN25)),"")</f>
        <v/>
      </c>
      <c r="ANV25" s="321" t="str">
        <f t="shared" ref="ANV25" ca="1" si="7699">IF(ANE25&lt;&gt;"",SUMPRODUCT((ANP25:ANP29=ANP25)*(ANK25:ANK29=ANK25)*(ANI25:ANI29=ANI25)*(ANM25:ANM29=ANM25)*(ANN25:ANN29=ANN25)*(ANO25:ANO29&gt;ANO25)),"")</f>
        <v/>
      </c>
      <c r="ANW25" s="321" t="str">
        <f ca="1">IF(ANE25&lt;&gt;"",IF(ANW65&lt;&gt;"",IF(AND64=3,ANW65,ANW65+AND64),SUM(ANQ25:ANV25)),"")</f>
        <v/>
      </c>
      <c r="ANX25" s="321" t="str">
        <f t="shared" ref="ANX25" ca="1" si="7700">IF(ANE25&lt;&gt;"",INDEX(ANE25:ANE29,MATCH(1,ANW25:ANW29,0),0),"")</f>
        <v/>
      </c>
      <c r="ANY25" s="321"/>
      <c r="ANZ25" s="321"/>
      <c r="AOA25" s="321"/>
      <c r="AOB25" s="321"/>
      <c r="AOC25" s="321"/>
      <c r="AOD25" s="321"/>
      <c r="AOE25" s="321"/>
      <c r="AOF25" s="321"/>
      <c r="AOG25" s="321"/>
      <c r="AOH25" s="321"/>
      <c r="AOI25" s="321"/>
      <c r="AOJ25" s="321"/>
      <c r="AOK25" s="321"/>
      <c r="AOL25" s="321"/>
      <c r="AOM25" s="321"/>
      <c r="AON25" s="321"/>
      <c r="AOO25" s="321"/>
      <c r="AOP25" s="321"/>
      <c r="AOQ25" s="321"/>
      <c r="AOR25" s="321"/>
      <c r="AOS25" s="321"/>
      <c r="AOT25" s="321"/>
      <c r="AOU25" s="321"/>
      <c r="AOV25" s="321"/>
      <c r="AOW25" s="321"/>
      <c r="AOX25" s="321"/>
      <c r="AOY25" s="321"/>
      <c r="AOZ25" s="321"/>
      <c r="APA25" s="321"/>
      <c r="APB25" s="321"/>
      <c r="APC25" s="321"/>
      <c r="APD25" s="321"/>
      <c r="APE25" s="321"/>
      <c r="APF25" s="321"/>
      <c r="APG25" s="321"/>
      <c r="APH25" s="321"/>
      <c r="API25" s="321"/>
      <c r="APJ25" s="321"/>
      <c r="APK25" s="321"/>
      <c r="APL25" s="321"/>
      <c r="APM25" s="321"/>
      <c r="APN25" s="321"/>
      <c r="APO25" s="321"/>
      <c r="APP25" s="321"/>
      <c r="APQ25" s="321"/>
      <c r="APR25" s="321"/>
      <c r="APS25" s="321"/>
      <c r="APT25" s="321"/>
      <c r="APU25" s="321"/>
      <c r="APV25" s="321"/>
      <c r="APW25" s="321"/>
      <c r="APX25" s="321"/>
      <c r="APY25" s="321"/>
      <c r="APZ25" s="321"/>
      <c r="AQA25" s="321"/>
      <c r="AQB25" s="321"/>
      <c r="AQC25" s="321"/>
      <c r="AQD25" s="321"/>
      <c r="AQE25" s="321"/>
      <c r="AQF25" s="321"/>
      <c r="AQG25" s="321" t="str">
        <f t="shared" ref="AQG25" ca="1" si="7701">IF(ANX25&lt;&gt;"",ANX25,AMX25)</f>
        <v>France</v>
      </c>
      <c r="AQH25" s="321">
        <v>1</v>
      </c>
      <c r="AQI25" s="321">
        <v>23</v>
      </c>
      <c r="AQJ25" s="321" t="str">
        <f t="shared" si="98"/>
        <v>Türkiye</v>
      </c>
      <c r="AQK25" s="324">
        <f ca="1">IF(OFFSET('Player Game Board'!P32,0,AQK1)&lt;&gt;"",OFFSET('Player Game Board'!P32,0,AQK1),0)</f>
        <v>1</v>
      </c>
      <c r="AQL25" s="324">
        <f ca="1">IF(OFFSET('Player Game Board'!Q32,0,AQK1)&lt;&gt;"",OFFSET('Player Game Board'!Q32,0,AQK1),0)</f>
        <v>3</v>
      </c>
      <c r="AQM25" s="321" t="str">
        <f t="shared" si="99"/>
        <v>Portugal</v>
      </c>
      <c r="AQN25" s="321" t="str">
        <f ca="1">IF(AND(OFFSET('Player Game Board'!P32,0,AQK1)&lt;&gt;"",OFFSET('Player Game Board'!Q32,0,AQK1)&lt;&gt;""),IF(AQK25&gt;AQL25,"W",IF(AQK25=AQL25,"D","L")),"")</f>
        <v>L</v>
      </c>
      <c r="AQO25" s="321" t="str">
        <f t="shared" ca="1" si="5775"/>
        <v>W</v>
      </c>
      <c r="AQP25" s="321"/>
      <c r="AQQ25" s="321"/>
      <c r="AQR25" s="326" t="s">
        <v>3</v>
      </c>
      <c r="AQS25" s="327" t="s">
        <v>4</v>
      </c>
      <c r="AQT25" s="327" t="s">
        <v>94</v>
      </c>
      <c r="AQU25" s="327" t="s">
        <v>95</v>
      </c>
      <c r="AQV25" s="326" t="s">
        <v>95</v>
      </c>
      <c r="AQW25" s="326" t="s">
        <v>94</v>
      </c>
      <c r="AQX25" s="326" t="s">
        <v>4</v>
      </c>
      <c r="AQY25" s="326" t="s">
        <v>3</v>
      </c>
      <c r="AQZ25" s="327"/>
      <c r="ARA25" s="328">
        <f t="shared" ref="ARA25" ca="1" si="7702">IFERROR(MATCH(ARA12,AQR25:AQU25,0),0)</f>
        <v>1</v>
      </c>
      <c r="ARB25" s="328">
        <f t="shared" ref="ARB25" ca="1" si="7703">IFERROR(MATCH(ARB12,AQR25:AQU25,0),0)</f>
        <v>0</v>
      </c>
      <c r="ARC25" s="328">
        <f t="shared" ref="ARC25" ca="1" si="7704">IFERROR(MATCH(ARC12,AQR25:AQU25,0),0)</f>
        <v>4</v>
      </c>
      <c r="ARD25" s="328">
        <f t="shared" ref="ARD25" ca="1" si="7705">IFERROR(MATCH(ARD12,AQR25:AQU25,0),0)</f>
        <v>3</v>
      </c>
      <c r="ARE25" s="328">
        <f t="shared" ca="1" si="3966"/>
        <v>8</v>
      </c>
      <c r="ARF25" s="327"/>
      <c r="ARG25" s="327" t="str">
        <f t="shared" ref="ARG25" ca="1" si="7706">VLOOKUP(2,AMK11:AML14,2,FALSE)</f>
        <v>Italy</v>
      </c>
      <c r="ARH25" s="327">
        <f t="shared" ca="1" si="5310"/>
        <v>1</v>
      </c>
      <c r="ARI25" s="321">
        <f t="shared" ref="ARI25" ca="1" si="7707">VLOOKUP(ARJ25,AVE25:AVF29,2,FALSE)</f>
        <v>3</v>
      </c>
      <c r="ARJ25" s="321" t="str">
        <f t="shared" ref="ARJ25:ARJ28" si="7708">AML25</f>
        <v>Poland</v>
      </c>
      <c r="ARK25" s="321">
        <f t="shared" ref="ARK25" ca="1" si="7709">SUMPRODUCT((AVH3:AVH42=ARJ25)*(AVL3:AVL42="W"))+SUMPRODUCT((AVK3:AVK42=ARJ25)*(AVM3:AVM42="W"))</f>
        <v>1</v>
      </c>
      <c r="ARL25" s="321">
        <f t="shared" ref="ARL25" ca="1" si="7710">SUMPRODUCT((AVH3:AVH42=ARJ25)*(AVL3:AVL42="D"))+SUMPRODUCT((AVK3:AVK42=ARJ25)*(AVM3:AVM42="D"))</f>
        <v>0</v>
      </c>
      <c r="ARM25" s="321">
        <f t="shared" ref="ARM25" ca="1" si="7711">SUMPRODUCT((AVH3:AVH42=ARJ25)*(AVL3:AVL42="L"))+SUMPRODUCT((AVK3:AVK42=ARJ25)*(AVM3:AVM42="L"))</f>
        <v>2</v>
      </c>
      <c r="ARN25" s="321">
        <f t="shared" ref="ARN25" ca="1" si="7712">SUMIF(AVH3:AVH60,ARJ25,AVI3:AVI60)+SUMIF(AVK3:AVK60,ARJ25,AVJ3:AVJ60)</f>
        <v>2</v>
      </c>
      <c r="ARO25" s="321">
        <f t="shared" ref="ARO25" ca="1" si="7713">SUMIF(AVK3:AVK60,ARJ25,AVI3:AVI60)+SUMIF(AVH3:AVH60,ARJ25,AVJ3:AVJ60)</f>
        <v>6</v>
      </c>
      <c r="ARP25" s="321">
        <f t="shared" ref="ARP25:ARP28" ca="1" si="7714">ARN25-ARO25+1000</f>
        <v>996</v>
      </c>
      <c r="ARQ25" s="321">
        <f t="shared" ref="ARQ25:ARQ28" ca="1" si="7715">ARK25*3+ARL25*1</f>
        <v>3</v>
      </c>
      <c r="ARR25" s="321">
        <f t="shared" si="990"/>
        <v>1</v>
      </c>
      <c r="ARS25" s="321">
        <f t="shared" ref="ARS25" ca="1" si="7716">IF(COUNTIF(ARQ25:ARQ29,4)&lt;&gt;4,RANK(ARQ25,ARQ25:ARQ29),ARQ65)</f>
        <v>3</v>
      </c>
      <c r="ART25" s="321"/>
      <c r="ARU25" s="321">
        <f t="shared" ref="ARU25" ca="1" si="7717">SUMPRODUCT((ARS25:ARS28=ARS25)*(ARR25:ARR28&lt;ARR25))+ARS25</f>
        <v>3</v>
      </c>
      <c r="ARV25" s="321" t="str">
        <f t="shared" ref="ARV25" ca="1" si="7718">INDEX(ARJ25:ARJ29,MATCH(1,ARU25:ARU29,0),0)</f>
        <v>France</v>
      </c>
      <c r="ARW25" s="321">
        <f t="shared" ref="ARW25" ca="1" si="7719">INDEX(ARS25:ARS29,MATCH(ARV25,ARJ25:ARJ29,0),0)</f>
        <v>1</v>
      </c>
      <c r="ARX25" s="321" t="str">
        <f t="shared" ref="ARX25" ca="1" si="7720">IF(ARW26=1,ARV25,"")</f>
        <v/>
      </c>
      <c r="ARY25" s="321" t="str">
        <f t="shared" ref="ARY25" ca="1" si="7721">IF(ARW27=2,ARV26,"")</f>
        <v/>
      </c>
      <c r="ARZ25" s="321" t="str">
        <f t="shared" ref="ARZ25" ca="1" si="7722">IF(ARW28=3,ARV27,"")</f>
        <v/>
      </c>
      <c r="ASA25" s="321" t="str">
        <f t="shared" ref="ASA25" si="7723">IF(ARW29=4,ARV28,"")</f>
        <v/>
      </c>
      <c r="ASB25" s="321"/>
      <c r="ASC25" s="321" t="str">
        <f t="shared" ref="ASC25:ASC28" ca="1" si="7724">IF(ARX25&lt;&gt;"",ARX25,"")</f>
        <v/>
      </c>
      <c r="ASD25" s="321">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21">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21">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21">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21">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21">
        <f t="shared" ref="ASI25:ASI28" ca="1" si="7730">ASG25-ASH25+1000</f>
        <v>1000</v>
      </c>
      <c r="ASJ25" s="321" t="str">
        <f t="shared" ref="ASJ25:ASJ28" ca="1" si="7731">IF(ASC25&lt;&gt;"",ASD25*3+ASE25*1,"")</f>
        <v/>
      </c>
      <c r="ASK25" s="321" t="str">
        <f t="shared" ref="ASK25" ca="1" si="7732">IF(ASC25&lt;&gt;"",VLOOKUP(ASC25,ARJ4:ARP40,7,FALSE),"")</f>
        <v/>
      </c>
      <c r="ASL25" s="321" t="str">
        <f t="shared" ref="ASL25" ca="1" si="7733">IF(ASC25&lt;&gt;"",VLOOKUP(ASC25,ARJ4:ARP40,5,FALSE),"")</f>
        <v/>
      </c>
      <c r="ASM25" s="321" t="str">
        <f t="shared" ref="ASM25" ca="1" si="7734">IF(ASC25&lt;&gt;"",VLOOKUP(ASC25,ARJ4:ARR40,9,FALSE),"")</f>
        <v/>
      </c>
      <c r="ASN25" s="321" t="str">
        <f t="shared" ref="ASN25:ASN28" ca="1" si="7735">ASJ25</f>
        <v/>
      </c>
      <c r="ASO25" s="321" t="str">
        <f t="shared" ref="ASO25" ca="1" si="7736">IF(ASC25&lt;&gt;"",RANK(ASN25,ASN25:ASN29),"")</f>
        <v/>
      </c>
      <c r="ASP25" s="321" t="str">
        <f t="shared" ref="ASP25" ca="1" si="7737">IF(ASC25&lt;&gt;"",SUMPRODUCT((ASN25:ASN29=ASN25)*(ASI25:ASI29&gt;ASI25)),"")</f>
        <v/>
      </c>
      <c r="ASQ25" s="321" t="str">
        <f t="shared" ref="ASQ25" ca="1" si="7738">IF(ASC25&lt;&gt;"",SUMPRODUCT((ASN25:ASN29=ASN25)*(ASI25:ASI29=ASI25)*(ASG25:ASG29&gt;ASG25)),"")</f>
        <v/>
      </c>
      <c r="ASR25" s="321" t="str">
        <f t="shared" ref="ASR25" ca="1" si="7739">IF(ASC25&lt;&gt;"",SUMPRODUCT((ASN25:ASN29=ASN25)*(ASI25:ASI29=ASI25)*(ASG25:ASG29=ASG25)*(ASK25:ASK29&gt;ASK25)),"")</f>
        <v/>
      </c>
      <c r="ASS25" s="321" t="str">
        <f t="shared" ref="ASS25" ca="1" si="7740">IF(ASC25&lt;&gt;"",SUMPRODUCT((ASN25:ASN29=ASN25)*(ASI25:ASI29=ASI25)*(ASG25:ASG29=ASG25)*(ASK25:ASK29=ASK25)*(ASL25:ASL29&gt;ASL25)),"")</f>
        <v/>
      </c>
      <c r="AST25" s="321" t="str">
        <f t="shared" ref="AST25" ca="1" si="7741">IF(ASC25&lt;&gt;"",SUMPRODUCT((ASN25:ASN29=ASN25)*(ASI25:ASI29=ASI25)*(ASG25:ASG29=ASG25)*(ASK25:ASK29=ASK25)*(ASL25:ASL29=ASL25)*(ASM25:ASM29&gt;ASM25)),"")</f>
        <v/>
      </c>
      <c r="ASU25" s="321" t="str">
        <f ca="1">IF(ASC25&lt;&gt;"",IF(ASU65&lt;&gt;"",IF(ASB64=3,ASU65,ASU65+ASB64),SUM(ASO25:AST25)),"")</f>
        <v/>
      </c>
      <c r="ASV25" s="321" t="str">
        <f t="shared" ref="ASV25" ca="1" si="7742">IF(ASC25&lt;&gt;"",INDEX(ASC25:ASC29,MATCH(1,ASU25:ASU29,0),0),"")</f>
        <v/>
      </c>
      <c r="ASW25" s="321"/>
      <c r="ASX25" s="321"/>
      <c r="ASY25" s="321"/>
      <c r="ASZ25" s="321"/>
      <c r="ATA25" s="321"/>
      <c r="ATB25" s="321"/>
      <c r="ATC25" s="321"/>
      <c r="ATD25" s="321"/>
      <c r="ATE25" s="321"/>
      <c r="ATF25" s="321"/>
      <c r="ATG25" s="321"/>
      <c r="ATH25" s="321"/>
      <c r="ATI25" s="321"/>
      <c r="ATJ25" s="321"/>
      <c r="ATK25" s="321"/>
      <c r="ATL25" s="321"/>
      <c r="ATM25" s="321"/>
      <c r="ATN25" s="321"/>
      <c r="ATO25" s="321"/>
      <c r="ATP25" s="321"/>
      <c r="ATQ25" s="321"/>
      <c r="ATR25" s="321"/>
      <c r="ATS25" s="321"/>
      <c r="ATT25" s="321"/>
      <c r="ATU25" s="321"/>
      <c r="ATV25" s="321"/>
      <c r="ATW25" s="321"/>
      <c r="ATX25" s="321"/>
      <c r="ATY25" s="321"/>
      <c r="ATZ25" s="321"/>
      <c r="AUA25" s="321"/>
      <c r="AUB25" s="321"/>
      <c r="AUC25" s="321"/>
      <c r="AUD25" s="321"/>
      <c r="AUE25" s="321"/>
      <c r="AUF25" s="321"/>
      <c r="AUG25" s="321"/>
      <c r="AUH25" s="321"/>
      <c r="AUI25" s="321"/>
      <c r="AUJ25" s="321"/>
      <c r="AUK25" s="321"/>
      <c r="AUL25" s="321"/>
      <c r="AUM25" s="321"/>
      <c r="AUN25" s="321"/>
      <c r="AUO25" s="321"/>
      <c r="AUP25" s="321"/>
      <c r="AUQ25" s="321"/>
      <c r="AUR25" s="321"/>
      <c r="AUS25" s="321"/>
      <c r="AUT25" s="321"/>
      <c r="AUU25" s="321"/>
      <c r="AUV25" s="321"/>
      <c r="AUW25" s="321"/>
      <c r="AUX25" s="321"/>
      <c r="AUY25" s="321"/>
      <c r="AUZ25" s="321"/>
      <c r="AVA25" s="321"/>
      <c r="AVB25" s="321"/>
      <c r="AVC25" s="321"/>
      <c r="AVD25" s="321"/>
      <c r="AVE25" s="321" t="str">
        <f t="shared" ref="AVE25" ca="1" si="7743">IF(ASV25&lt;&gt;"",ASV25,ARV25)</f>
        <v>France</v>
      </c>
      <c r="AVF25" s="321">
        <v>1</v>
      </c>
      <c r="AVG25" s="321">
        <v>23</v>
      </c>
      <c r="AVH25" s="321" t="str">
        <f t="shared" si="114"/>
        <v>Türkiye</v>
      </c>
      <c r="AVI25" s="324">
        <f ca="1">IF(OFFSET('Player Game Board'!P32,0,AVI1)&lt;&gt;"",OFFSET('Player Game Board'!P32,0,AVI1),0)</f>
        <v>2</v>
      </c>
      <c r="AVJ25" s="324">
        <f ca="1">IF(OFFSET('Player Game Board'!Q32,0,AVI1)&lt;&gt;"",OFFSET('Player Game Board'!Q32,0,AVI1),0)</f>
        <v>0</v>
      </c>
      <c r="AVK25" s="321" t="str">
        <f t="shared" si="115"/>
        <v>Portugal</v>
      </c>
      <c r="AVL25" s="321" t="str">
        <f ca="1">IF(AND(OFFSET('Player Game Board'!P32,0,AVI1)&lt;&gt;"",OFFSET('Player Game Board'!Q32,0,AVI1)&lt;&gt;""),IF(AVI25&gt;AVJ25,"W",IF(AVI25=AVJ25,"D","L")),"")</f>
        <v>W</v>
      </c>
      <c r="AVM25" s="321" t="str">
        <f t="shared" ca="1" si="5830"/>
        <v>L</v>
      </c>
      <c r="AVN25" s="321"/>
      <c r="AVO25" s="321"/>
      <c r="AVP25" s="326" t="s">
        <v>3</v>
      </c>
      <c r="AVQ25" s="327" t="s">
        <v>4</v>
      </c>
      <c r="AVR25" s="327" t="s">
        <v>94</v>
      </c>
      <c r="AVS25" s="327" t="s">
        <v>95</v>
      </c>
      <c r="AVT25" s="326" t="s">
        <v>95</v>
      </c>
      <c r="AVU25" s="326" t="s">
        <v>94</v>
      </c>
      <c r="AVV25" s="326" t="s">
        <v>4</v>
      </c>
      <c r="AVW25" s="326" t="s">
        <v>3</v>
      </c>
      <c r="AVX25" s="327"/>
      <c r="AVY25" s="328">
        <f t="shared" ref="AVY25" ca="1" si="7744">IFERROR(MATCH(AVY12,AVP25:AVS25,0),0)</f>
        <v>1</v>
      </c>
      <c r="AVZ25" s="328">
        <f t="shared" ref="AVZ25" ca="1" si="7745">IFERROR(MATCH(AVZ12,AVP25:AVS25,0),0)</f>
        <v>3</v>
      </c>
      <c r="AWA25" s="328">
        <f t="shared" ref="AWA25" ca="1" si="7746">IFERROR(MATCH(AWA12,AVP25:AVS25,0),0)</f>
        <v>0</v>
      </c>
      <c r="AWB25" s="328">
        <f t="shared" ref="AWB25" ca="1" si="7747">IFERROR(MATCH(AWB12,AVP25:AVS25,0),0)</f>
        <v>2</v>
      </c>
      <c r="AWC25" s="328">
        <f t="shared" ca="1" si="4036"/>
        <v>6</v>
      </c>
      <c r="AWD25" s="327"/>
      <c r="AWE25" s="327" t="str">
        <f t="shared" ref="AWE25" ca="1" si="7748">VLOOKUP(2,ARI11:ARJ14,2,FALSE)</f>
        <v>Spain</v>
      </c>
      <c r="AWF25" s="327">
        <f t="shared" ca="1" si="5353"/>
        <v>1</v>
      </c>
      <c r="AWG25" s="321">
        <f t="shared" ref="AWG25" ca="1" si="7749">VLOOKUP(AWH25,BAC25:BAD29,2,FALSE)</f>
        <v>3</v>
      </c>
      <c r="AWH25" s="321" t="str">
        <f t="shared" ref="AWH25:AWH28" si="7750">ARJ25</f>
        <v>Poland</v>
      </c>
      <c r="AWI25" s="321">
        <f t="shared" ref="AWI25" ca="1" si="7751">SUMPRODUCT((BAF3:BAF42=AWH25)*(BAJ3:BAJ42="W"))+SUMPRODUCT((BAI3:BAI42=AWH25)*(BAK3:BAK42="W"))</f>
        <v>1</v>
      </c>
      <c r="AWJ25" s="321">
        <f t="shared" ref="AWJ25" ca="1" si="7752">SUMPRODUCT((BAF3:BAF42=AWH25)*(BAJ3:BAJ42="D"))+SUMPRODUCT((BAI3:BAI42=AWH25)*(BAK3:BAK42="D"))</f>
        <v>0</v>
      </c>
      <c r="AWK25" s="321">
        <f t="shared" ref="AWK25" ca="1" si="7753">SUMPRODUCT((BAF3:BAF42=AWH25)*(BAJ3:BAJ42="L"))+SUMPRODUCT((BAI3:BAI42=AWH25)*(BAK3:BAK42="L"))</f>
        <v>2</v>
      </c>
      <c r="AWL25" s="321">
        <f t="shared" ref="AWL25" ca="1" si="7754">SUMIF(BAF3:BAF60,AWH25,BAG3:BAG60)+SUMIF(BAI3:BAI60,AWH25,BAH3:BAH60)</f>
        <v>2</v>
      </c>
      <c r="AWM25" s="321">
        <f t="shared" ref="AWM25" ca="1" si="7755">SUMIF(BAI3:BAI60,AWH25,BAG3:BAG60)+SUMIF(BAF3:BAF60,AWH25,BAH3:BAH60)</f>
        <v>7</v>
      </c>
      <c r="AWN25" s="321">
        <f t="shared" ref="AWN25:AWN28" ca="1" si="7756">AWL25-AWM25+1000</f>
        <v>995</v>
      </c>
      <c r="AWO25" s="321">
        <f t="shared" ref="AWO25:AWO28" ca="1" si="7757">AWI25*3+AWJ25*1</f>
        <v>3</v>
      </c>
      <c r="AWP25" s="321">
        <f t="shared" si="1050"/>
        <v>1</v>
      </c>
      <c r="AWQ25" s="321">
        <f t="shared" ref="AWQ25" ca="1" si="7758">IF(COUNTIF(AWO25:AWO29,4)&lt;&gt;4,RANK(AWO25,AWO25:AWO29),AWO65)</f>
        <v>3</v>
      </c>
      <c r="AWR25" s="321"/>
      <c r="AWS25" s="321">
        <f t="shared" ref="AWS25" ca="1" si="7759">SUMPRODUCT((AWQ25:AWQ28=AWQ25)*(AWP25:AWP28&lt;AWP25))+AWQ25</f>
        <v>3</v>
      </c>
      <c r="AWT25" s="321" t="str">
        <f t="shared" ref="AWT25" ca="1" si="7760">INDEX(AWH25:AWH29,MATCH(1,AWS25:AWS29,0),0)</f>
        <v>France</v>
      </c>
      <c r="AWU25" s="321">
        <f t="shared" ref="AWU25" ca="1" si="7761">INDEX(AWQ25:AWQ29,MATCH(AWT25,AWH25:AWH29,0),0)</f>
        <v>1</v>
      </c>
      <c r="AWV25" s="321" t="str">
        <f t="shared" ref="AWV25" ca="1" si="7762">IF(AWU26=1,AWT25,"")</f>
        <v/>
      </c>
      <c r="AWW25" s="321" t="str">
        <f t="shared" ref="AWW25" ca="1" si="7763">IF(AWU27=2,AWT26,"")</f>
        <v/>
      </c>
      <c r="AWX25" s="321" t="str">
        <f t="shared" ref="AWX25" ca="1" si="7764">IF(AWU28=3,AWT27,"")</f>
        <v/>
      </c>
      <c r="AWY25" s="321" t="str">
        <f t="shared" ref="AWY25" si="7765">IF(AWU29=4,AWT28,"")</f>
        <v/>
      </c>
      <c r="AWZ25" s="321"/>
      <c r="AXA25" s="321" t="str">
        <f t="shared" ref="AXA25:AXA28" ca="1" si="7766">IF(AWV25&lt;&gt;"",AWV25,"")</f>
        <v/>
      </c>
      <c r="AXB25" s="321">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21">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21">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21">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21">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21">
        <f t="shared" ref="AXG25:AXG28" ca="1" si="7772">AXE25-AXF25+1000</f>
        <v>1000</v>
      </c>
      <c r="AXH25" s="321" t="str">
        <f t="shared" ref="AXH25:AXH28" ca="1" si="7773">IF(AXA25&lt;&gt;"",AXB25*3+AXC25*1,"")</f>
        <v/>
      </c>
      <c r="AXI25" s="321" t="str">
        <f t="shared" ref="AXI25" ca="1" si="7774">IF(AXA25&lt;&gt;"",VLOOKUP(AXA25,AWH4:AWN40,7,FALSE),"")</f>
        <v/>
      </c>
      <c r="AXJ25" s="321" t="str">
        <f t="shared" ref="AXJ25" ca="1" si="7775">IF(AXA25&lt;&gt;"",VLOOKUP(AXA25,AWH4:AWN40,5,FALSE),"")</f>
        <v/>
      </c>
      <c r="AXK25" s="321" t="str">
        <f t="shared" ref="AXK25" ca="1" si="7776">IF(AXA25&lt;&gt;"",VLOOKUP(AXA25,AWH4:AWP40,9,FALSE),"")</f>
        <v/>
      </c>
      <c r="AXL25" s="321" t="str">
        <f t="shared" ref="AXL25:AXL28" ca="1" si="7777">AXH25</f>
        <v/>
      </c>
      <c r="AXM25" s="321" t="str">
        <f t="shared" ref="AXM25" ca="1" si="7778">IF(AXA25&lt;&gt;"",RANK(AXL25,AXL25:AXL29),"")</f>
        <v/>
      </c>
      <c r="AXN25" s="321" t="str">
        <f t="shared" ref="AXN25" ca="1" si="7779">IF(AXA25&lt;&gt;"",SUMPRODUCT((AXL25:AXL29=AXL25)*(AXG25:AXG29&gt;AXG25)),"")</f>
        <v/>
      </c>
      <c r="AXO25" s="321" t="str">
        <f t="shared" ref="AXO25" ca="1" si="7780">IF(AXA25&lt;&gt;"",SUMPRODUCT((AXL25:AXL29=AXL25)*(AXG25:AXG29=AXG25)*(AXE25:AXE29&gt;AXE25)),"")</f>
        <v/>
      </c>
      <c r="AXP25" s="321" t="str">
        <f t="shared" ref="AXP25" ca="1" si="7781">IF(AXA25&lt;&gt;"",SUMPRODUCT((AXL25:AXL29=AXL25)*(AXG25:AXG29=AXG25)*(AXE25:AXE29=AXE25)*(AXI25:AXI29&gt;AXI25)),"")</f>
        <v/>
      </c>
      <c r="AXQ25" s="321" t="str">
        <f t="shared" ref="AXQ25" ca="1" si="7782">IF(AXA25&lt;&gt;"",SUMPRODUCT((AXL25:AXL29=AXL25)*(AXG25:AXG29=AXG25)*(AXE25:AXE29=AXE25)*(AXI25:AXI29=AXI25)*(AXJ25:AXJ29&gt;AXJ25)),"")</f>
        <v/>
      </c>
      <c r="AXR25" s="321" t="str">
        <f t="shared" ref="AXR25" ca="1" si="7783">IF(AXA25&lt;&gt;"",SUMPRODUCT((AXL25:AXL29=AXL25)*(AXG25:AXG29=AXG25)*(AXE25:AXE29=AXE25)*(AXI25:AXI29=AXI25)*(AXJ25:AXJ29=AXJ25)*(AXK25:AXK29&gt;AXK25)),"")</f>
        <v/>
      </c>
      <c r="AXS25" s="321" t="str">
        <f ca="1">IF(AXA25&lt;&gt;"",IF(AXS65&lt;&gt;"",IF(AWZ64=3,AXS65,AXS65+AWZ64),SUM(AXM25:AXR25)),"")</f>
        <v/>
      </c>
      <c r="AXT25" s="321" t="str">
        <f t="shared" ref="AXT25" ca="1" si="7784">IF(AXA25&lt;&gt;"",INDEX(AXA25:AXA29,MATCH(1,AXS25:AXS29,0),0),"")</f>
        <v/>
      </c>
      <c r="AXU25" s="321"/>
      <c r="AXV25" s="321"/>
      <c r="AXW25" s="321"/>
      <c r="AXX25" s="321"/>
      <c r="AXY25" s="321"/>
      <c r="AXZ25" s="321"/>
      <c r="AYA25" s="321"/>
      <c r="AYB25" s="321"/>
      <c r="AYC25" s="321"/>
      <c r="AYD25" s="321"/>
      <c r="AYE25" s="321"/>
      <c r="AYF25" s="321"/>
      <c r="AYG25" s="321"/>
      <c r="AYH25" s="321"/>
      <c r="AYI25" s="321"/>
      <c r="AYJ25" s="321"/>
      <c r="AYK25" s="321"/>
      <c r="AYL25" s="321"/>
      <c r="AYM25" s="321"/>
      <c r="AYN25" s="321"/>
      <c r="AYO25" s="321"/>
      <c r="AYP25" s="321"/>
      <c r="AYQ25" s="321"/>
      <c r="AYR25" s="321"/>
      <c r="AYS25" s="321"/>
      <c r="AYT25" s="321"/>
      <c r="AYU25" s="321"/>
      <c r="AYV25" s="321"/>
      <c r="AYW25" s="321"/>
      <c r="AYX25" s="321"/>
      <c r="AYY25" s="321"/>
      <c r="AYZ25" s="321"/>
      <c r="AZA25" s="321"/>
      <c r="AZB25" s="321"/>
      <c r="AZC25" s="321"/>
      <c r="AZD25" s="321"/>
      <c r="AZE25" s="321"/>
      <c r="AZF25" s="321"/>
      <c r="AZG25" s="321"/>
      <c r="AZH25" s="321"/>
      <c r="AZI25" s="321"/>
      <c r="AZJ25" s="321"/>
      <c r="AZK25" s="321"/>
      <c r="AZL25" s="321"/>
      <c r="AZM25" s="321"/>
      <c r="AZN25" s="321"/>
      <c r="AZO25" s="321"/>
      <c r="AZP25" s="321"/>
      <c r="AZQ25" s="321"/>
      <c r="AZR25" s="321"/>
      <c r="AZS25" s="321"/>
      <c r="AZT25" s="321"/>
      <c r="AZU25" s="321"/>
      <c r="AZV25" s="321"/>
      <c r="AZW25" s="321"/>
      <c r="AZX25" s="321"/>
      <c r="AZY25" s="321"/>
      <c r="AZZ25" s="321"/>
      <c r="BAA25" s="321"/>
      <c r="BAB25" s="321"/>
      <c r="BAC25" s="321" t="str">
        <f t="shared" ref="BAC25" ca="1" si="7785">IF(AXT25&lt;&gt;"",AXT25,AWT25)</f>
        <v>France</v>
      </c>
      <c r="BAD25" s="321">
        <v>1</v>
      </c>
      <c r="BAE25" s="321">
        <v>23</v>
      </c>
      <c r="BAF25" s="321" t="str">
        <f t="shared" si="130"/>
        <v>Türkiye</v>
      </c>
      <c r="BAG25" s="324">
        <f ca="1">IF(OFFSET('Player Game Board'!P32,0,BAG1)&lt;&gt;"",OFFSET('Player Game Board'!P32,0,BAG1),0)</f>
        <v>1</v>
      </c>
      <c r="BAH25" s="324">
        <f ca="1">IF(OFFSET('Player Game Board'!Q32,0,BAG1)&lt;&gt;"",OFFSET('Player Game Board'!Q32,0,BAG1),0)</f>
        <v>3</v>
      </c>
      <c r="BAI25" s="321" t="str">
        <f t="shared" si="131"/>
        <v>Portugal</v>
      </c>
      <c r="BAJ25" s="321" t="str">
        <f ca="1">IF(AND(OFFSET('Player Game Board'!P32,0,BAG1)&lt;&gt;"",OFFSET('Player Game Board'!Q32,0,BAG1)&lt;&gt;""),IF(BAG25&gt;BAH25,"W",IF(BAG25=BAH25,"D","L")),"")</f>
        <v>L</v>
      </c>
      <c r="BAK25" s="321" t="str">
        <f t="shared" ca="1" si="5885"/>
        <v>W</v>
      </c>
      <c r="BAL25" s="321"/>
      <c r="BAM25" s="321"/>
      <c r="BAN25" s="326" t="s">
        <v>3</v>
      </c>
      <c r="BAO25" s="327" t="s">
        <v>4</v>
      </c>
      <c r="BAP25" s="327" t="s">
        <v>94</v>
      </c>
      <c r="BAQ25" s="327" t="s">
        <v>95</v>
      </c>
      <c r="BAR25" s="326" t="s">
        <v>95</v>
      </c>
      <c r="BAS25" s="326" t="s">
        <v>94</v>
      </c>
      <c r="BAT25" s="326" t="s">
        <v>4</v>
      </c>
      <c r="BAU25" s="326" t="s">
        <v>3</v>
      </c>
      <c r="BAV25" s="327"/>
      <c r="BAW25" s="328">
        <f t="shared" ref="BAW25" ca="1" si="7786">IFERROR(MATCH(BAW12,BAN25:BAQ25,0),0)</f>
        <v>0</v>
      </c>
      <c r="BAX25" s="328">
        <f t="shared" ref="BAX25" ca="1" si="7787">IFERROR(MATCH(BAX12,BAN25:BAQ25,0),0)</f>
        <v>1</v>
      </c>
      <c r="BAY25" s="328">
        <f t="shared" ref="BAY25" ca="1" si="7788">IFERROR(MATCH(BAY12,BAN25:BAQ25,0),0)</f>
        <v>3</v>
      </c>
      <c r="BAZ25" s="328">
        <f t="shared" ref="BAZ25" ca="1" si="7789">IFERROR(MATCH(BAZ12,BAN25:BAQ25,0),0)</f>
        <v>4</v>
      </c>
      <c r="BBA25" s="328">
        <f t="shared" ca="1" si="4106"/>
        <v>8</v>
      </c>
      <c r="BBB25" s="327"/>
      <c r="BBC25" s="327" t="str">
        <f t="shared" ref="BBC25" ca="1" si="7790">VLOOKUP(2,AWG11:AWH14,2,FALSE)</f>
        <v>Spain</v>
      </c>
      <c r="BBD25" s="327">
        <f t="shared" ca="1" si="5396"/>
        <v>1</v>
      </c>
      <c r="BBE25" s="321">
        <f t="shared" ref="BBE25" ca="1" si="7791">VLOOKUP(BBF25,BFA25:BFB29,2,FALSE)</f>
        <v>4</v>
      </c>
      <c r="BBF25" s="321" t="str">
        <f t="shared" ref="BBF25:BBF28" si="7792">AWH25</f>
        <v>Poland</v>
      </c>
      <c r="BBG25" s="321">
        <f t="shared" ref="BBG25" ca="1" si="7793">SUMPRODUCT((BFD3:BFD42=BBF25)*(BFH3:BFH42="W"))+SUMPRODUCT((BFG3:BFG42=BBF25)*(BFI3:BFI42="W"))</f>
        <v>0</v>
      </c>
      <c r="BBH25" s="321">
        <f t="shared" ref="BBH25" ca="1" si="7794">SUMPRODUCT((BFD3:BFD42=BBF25)*(BFH3:BFH42="D"))+SUMPRODUCT((BFG3:BFG42=BBF25)*(BFI3:BFI42="D"))</f>
        <v>0</v>
      </c>
      <c r="BBI25" s="321">
        <f t="shared" ref="BBI25" ca="1" si="7795">SUMPRODUCT((BFD3:BFD42=BBF25)*(BFH3:BFH42="L"))+SUMPRODUCT((BFG3:BFG42=BBF25)*(BFI3:BFI42="L"))</f>
        <v>0</v>
      </c>
      <c r="BBJ25" s="321">
        <f t="shared" ref="BBJ25" ca="1" si="7796">SUMIF(BFD3:BFD60,BBF25,BFE3:BFE60)+SUMIF(BFG3:BFG60,BBF25,BFF3:BFF60)</f>
        <v>0</v>
      </c>
      <c r="BBK25" s="321">
        <f t="shared" ref="BBK25" ca="1" si="7797">SUMIF(BFG3:BFG60,BBF25,BFE3:BFE60)+SUMIF(BFD3:BFD60,BBF25,BFF3:BFF60)</f>
        <v>0</v>
      </c>
      <c r="BBL25" s="321">
        <f t="shared" ref="BBL25:BBL28" ca="1" si="7798">BBJ25-BBK25+1000</f>
        <v>1000</v>
      </c>
      <c r="BBM25" s="321">
        <f t="shared" ref="BBM25:BBM28" ca="1" si="7799">BBG25*3+BBH25*1</f>
        <v>0</v>
      </c>
      <c r="BBN25" s="321">
        <f t="shared" si="1110"/>
        <v>1</v>
      </c>
      <c r="BBO25" s="321">
        <f t="shared" ref="BBO25" ca="1" si="7800">IF(COUNTIF(BBM25:BBM29,4)&lt;&gt;4,RANK(BBM25,BBM25:BBM29),BBM65)</f>
        <v>1</v>
      </c>
      <c r="BBP25" s="321"/>
      <c r="BBQ25" s="321">
        <f t="shared" ref="BBQ25" ca="1" si="7801">SUMPRODUCT((BBO25:BBO28=BBO25)*(BBN25:BBN28&lt;BBN25))+BBO25</f>
        <v>1</v>
      </c>
      <c r="BBR25" s="321" t="str">
        <f t="shared" ref="BBR25" ca="1" si="7802">INDEX(BBF25:BBF29,MATCH(1,BBQ25:BBQ29,0),0)</f>
        <v>Poland</v>
      </c>
      <c r="BBS25" s="321">
        <f t="shared" ref="BBS25" ca="1" si="7803">INDEX(BBO25:BBO29,MATCH(BBR25,BBF25:BBF29,0),0)</f>
        <v>1</v>
      </c>
      <c r="BBT25" s="321" t="str">
        <f t="shared" ref="BBT25" ca="1" si="7804">IF(BBS26=1,BBR25,"")</f>
        <v>Poland</v>
      </c>
      <c r="BBU25" s="321" t="str">
        <f t="shared" ref="BBU25" ca="1" si="7805">IF(BBS27=2,BBR26,"")</f>
        <v/>
      </c>
      <c r="BBV25" s="321" t="str">
        <f t="shared" ref="BBV25" ca="1" si="7806">IF(BBS28=3,BBR27,"")</f>
        <v/>
      </c>
      <c r="BBW25" s="321" t="str">
        <f t="shared" ref="BBW25" si="7807">IF(BBS29=4,BBR28,"")</f>
        <v/>
      </c>
      <c r="BBX25" s="321"/>
      <c r="BBY25" s="321" t="str">
        <f t="shared" ref="BBY25:BBY28" ca="1" si="7808">IF(BBT25&lt;&gt;"",BBT25,"")</f>
        <v>Poland</v>
      </c>
      <c r="BBZ25" s="321">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21">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21">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21">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21">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21">
        <f t="shared" ref="BCE25:BCE28" ca="1" si="7814">BCC25-BCD25+1000</f>
        <v>1000</v>
      </c>
      <c r="BCF25" s="321">
        <f t="shared" ref="BCF25:BCF28" ca="1" si="7815">IF(BBY25&lt;&gt;"",BBZ25*3+BCA25*1,"")</f>
        <v>0</v>
      </c>
      <c r="BCG25" s="321">
        <f t="shared" ref="BCG25" ca="1" si="7816">IF(BBY25&lt;&gt;"",VLOOKUP(BBY25,BBF4:BBL40,7,FALSE),"")</f>
        <v>1000</v>
      </c>
      <c r="BCH25" s="321">
        <f t="shared" ref="BCH25" ca="1" si="7817">IF(BBY25&lt;&gt;"",VLOOKUP(BBY25,BBF4:BBL40,5,FALSE),"")</f>
        <v>0</v>
      </c>
      <c r="BCI25" s="321">
        <f t="shared" ref="BCI25" ca="1" si="7818">IF(BBY25&lt;&gt;"",VLOOKUP(BBY25,BBF4:BBN40,9,FALSE),"")</f>
        <v>1</v>
      </c>
      <c r="BCJ25" s="321">
        <f t="shared" ref="BCJ25:BCJ28" ca="1" si="7819">BCF25</f>
        <v>0</v>
      </c>
      <c r="BCK25" s="321">
        <f t="shared" ref="BCK25" ca="1" si="7820">IF(BBY25&lt;&gt;"",RANK(BCJ25,BCJ25:BCJ29),"")</f>
        <v>1</v>
      </c>
      <c r="BCL25" s="321">
        <f t="shared" ref="BCL25" ca="1" si="7821">IF(BBY25&lt;&gt;"",SUMPRODUCT((BCJ25:BCJ29=BCJ25)*(BCE25:BCE29&gt;BCE25)),"")</f>
        <v>0</v>
      </c>
      <c r="BCM25" s="321">
        <f t="shared" ref="BCM25" ca="1" si="7822">IF(BBY25&lt;&gt;"",SUMPRODUCT((BCJ25:BCJ29=BCJ25)*(BCE25:BCE29=BCE25)*(BCC25:BCC29&gt;BCC25)),"")</f>
        <v>0</v>
      </c>
      <c r="BCN25" s="321">
        <f t="shared" ref="BCN25" ca="1" si="7823">IF(BBY25&lt;&gt;"",SUMPRODUCT((BCJ25:BCJ29=BCJ25)*(BCE25:BCE29=BCE25)*(BCC25:BCC29=BCC25)*(BCG25:BCG29&gt;BCG25)),"")</f>
        <v>0</v>
      </c>
      <c r="BCO25" s="321">
        <f t="shared" ref="BCO25" ca="1" si="7824">IF(BBY25&lt;&gt;"",SUMPRODUCT((BCJ25:BCJ29=BCJ25)*(BCE25:BCE29=BCE25)*(BCC25:BCC29=BCC25)*(BCG25:BCG29=BCG25)*(BCH25:BCH29&gt;BCH25)),"")</f>
        <v>0</v>
      </c>
      <c r="BCP25" s="321">
        <f t="shared" ref="BCP25" ca="1" si="7825">IF(BBY25&lt;&gt;"",SUMPRODUCT((BCJ25:BCJ29=BCJ25)*(BCE25:BCE29=BCE25)*(BCC25:BCC29=BCC25)*(BCG25:BCG29=BCG25)*(BCH25:BCH29=BCH25)*(BCI25:BCI29&gt;BCI25)),"")</f>
        <v>3</v>
      </c>
      <c r="BCQ25" s="321">
        <f ca="1">IF(BBY25&lt;&gt;"",IF(BCQ65&lt;&gt;"",IF(BBX64=3,BCQ65,BCQ65+BBX64),SUM(BCK25:BCP25)),"")</f>
        <v>4</v>
      </c>
      <c r="BCR25" s="321" t="str">
        <f t="shared" ref="BCR25" ca="1" si="7826">IF(BBY25&lt;&gt;"",INDEX(BBY25:BBY29,MATCH(1,BCQ25:BCQ29,0),0),"")</f>
        <v>France</v>
      </c>
      <c r="BCS25" s="321"/>
      <c r="BCT25" s="321"/>
      <c r="BCU25" s="321"/>
      <c r="BCV25" s="321"/>
      <c r="BCW25" s="321"/>
      <c r="BCX25" s="321"/>
      <c r="BCY25" s="321"/>
      <c r="BCZ25" s="321"/>
      <c r="BDA25" s="321"/>
      <c r="BDB25" s="321"/>
      <c r="BDC25" s="321"/>
      <c r="BDD25" s="321"/>
      <c r="BDE25" s="321"/>
      <c r="BDF25" s="321"/>
      <c r="BDG25" s="321"/>
      <c r="BDH25" s="321"/>
      <c r="BDI25" s="321"/>
      <c r="BDJ25" s="321"/>
      <c r="BDK25" s="321"/>
      <c r="BDL25" s="321"/>
      <c r="BDM25" s="321"/>
      <c r="BDN25" s="321"/>
      <c r="BDO25" s="321"/>
      <c r="BDP25" s="321"/>
      <c r="BDQ25" s="321"/>
      <c r="BDR25" s="321"/>
      <c r="BDS25" s="321"/>
      <c r="BDT25" s="321"/>
      <c r="BDU25" s="321"/>
      <c r="BDV25" s="321"/>
      <c r="BDW25" s="321"/>
      <c r="BDX25" s="321"/>
      <c r="BDY25" s="321"/>
      <c r="BDZ25" s="321"/>
      <c r="BEA25" s="321"/>
      <c r="BEB25" s="321"/>
      <c r="BEC25" s="321"/>
      <c r="BED25" s="321"/>
      <c r="BEE25" s="321"/>
      <c r="BEF25" s="321"/>
      <c r="BEG25" s="321"/>
      <c r="BEH25" s="321"/>
      <c r="BEI25" s="321"/>
      <c r="BEJ25" s="321"/>
      <c r="BEK25" s="321"/>
      <c r="BEL25" s="321"/>
      <c r="BEM25" s="321"/>
      <c r="BEN25" s="321"/>
      <c r="BEO25" s="321"/>
      <c r="BEP25" s="321"/>
      <c r="BEQ25" s="321"/>
      <c r="BER25" s="321"/>
      <c r="BES25" s="321"/>
      <c r="BET25" s="321"/>
      <c r="BEU25" s="321"/>
      <c r="BEV25" s="321"/>
      <c r="BEW25" s="321"/>
      <c r="BEX25" s="321"/>
      <c r="BEY25" s="321"/>
      <c r="BEZ25" s="321"/>
      <c r="BFA25" s="321" t="str">
        <f t="shared" ref="BFA25" ca="1" si="7827">IF(BCR25&lt;&gt;"",BCR25,BBR25)</f>
        <v>France</v>
      </c>
      <c r="BFB25" s="321">
        <v>1</v>
      </c>
      <c r="BFC25" s="321">
        <v>23</v>
      </c>
      <c r="BFD25" s="321" t="str">
        <f t="shared" si="146"/>
        <v>Türkiye</v>
      </c>
      <c r="BFE25" s="324">
        <f ca="1">IF(OFFSET('Player Game Board'!P32,0,BFE1)&lt;&gt;"",OFFSET('Player Game Board'!P32,0,BFE1),0)</f>
        <v>0</v>
      </c>
      <c r="BFF25" s="324">
        <f ca="1">IF(OFFSET('Player Game Board'!Q32,0,BFE1)&lt;&gt;"",OFFSET('Player Game Board'!Q32,0,BFE1),0)</f>
        <v>0</v>
      </c>
      <c r="BFG25" s="321" t="str">
        <f t="shared" si="147"/>
        <v>Portugal</v>
      </c>
      <c r="BFH25" s="321" t="str">
        <f ca="1">IF(AND(OFFSET('Player Game Board'!P32,0,BFE1)&lt;&gt;"",OFFSET('Player Game Board'!Q32,0,BFE1)&lt;&gt;""),IF(BFE25&gt;BFF25,"W",IF(BFE25=BFF25,"D","L")),"")</f>
        <v/>
      </c>
      <c r="BFI25" s="321" t="str">
        <f t="shared" ca="1" si="5940"/>
        <v/>
      </c>
      <c r="BFJ25" s="321"/>
      <c r="BFK25" s="321"/>
      <c r="BFL25" s="326" t="s">
        <v>3</v>
      </c>
      <c r="BFM25" s="327" t="s">
        <v>4</v>
      </c>
      <c r="BFN25" s="327" t="s">
        <v>94</v>
      </c>
      <c r="BFO25" s="327" t="s">
        <v>95</v>
      </c>
      <c r="BFP25" s="326" t="s">
        <v>95</v>
      </c>
      <c r="BFQ25" s="326" t="s">
        <v>94</v>
      </c>
      <c r="BFR25" s="326" t="s">
        <v>4</v>
      </c>
      <c r="BFS25" s="326" t="s">
        <v>3</v>
      </c>
      <c r="BFT25" s="327"/>
      <c r="BFU25" s="328">
        <f t="shared" ref="BFU25" ca="1" si="7828">IFERROR(MATCH(BFU12,BFL25:BFO25,0),0)</f>
        <v>0</v>
      </c>
      <c r="BFV25" s="328">
        <f t="shared" ref="BFV25" ca="1" si="7829">IFERROR(MATCH(BFV12,BFL25:BFO25,0),0)</f>
        <v>0</v>
      </c>
      <c r="BFW25" s="328">
        <f t="shared" ref="BFW25" ca="1" si="7830">IFERROR(MATCH(BFW12,BFL25:BFO25,0),0)</f>
        <v>1</v>
      </c>
      <c r="BFX25" s="328">
        <f t="shared" ref="BFX25" ca="1" si="7831">IFERROR(MATCH(BFX12,BFL25:BFO25,0),0)</f>
        <v>2</v>
      </c>
      <c r="BFY25" s="328">
        <f t="shared" ca="1" si="4176"/>
        <v>3</v>
      </c>
      <c r="BFZ25" s="327"/>
      <c r="BGA25" s="327" t="str">
        <f t="shared" ref="BGA25" ca="1" si="7832">VLOOKUP(2,BBE11:BBF14,2,FALSE)</f>
        <v>Albania</v>
      </c>
      <c r="BGB25" s="327">
        <f t="shared" ca="1" si="5439"/>
        <v>0</v>
      </c>
    </row>
    <row r="26" spans="1:1536" ht="13.8" x14ac:dyDescent="0.3">
      <c r="A26" s="321">
        <f>VLOOKUP(B26,CW25:CX29,2,FALSE)</f>
        <v>3</v>
      </c>
      <c r="B26" s="321" t="str">
        <f>'Language Table'!C17</f>
        <v>Netherlands</v>
      </c>
      <c r="C26" s="321">
        <f>SUMPRODUCT((CZ3:CZ42=B26)*(DD3:DD42="W"))+SUMPRODUCT((DC3:DC42=B26)*(DE3:DE42="W"))</f>
        <v>1</v>
      </c>
      <c r="D26" s="321">
        <f>SUMPRODUCT((CZ3:CZ42=B26)*(DD3:DD42="D"))+SUMPRODUCT((DC3:DC42=B26)*(DE3:DE42="D"))</f>
        <v>1</v>
      </c>
      <c r="E26" s="321">
        <f>SUMPRODUCT((CZ3:CZ42=B26)*(DD3:DD42="L"))+SUMPRODUCT((DC3:DC42=B26)*(DE3:DE42="L"))</f>
        <v>1</v>
      </c>
      <c r="F26" s="321">
        <f>SUMIF(CZ3:CZ60,B26,DA3:DA60)+SUMIF(DC3:DC60,B26,DB3:DB60)</f>
        <v>4</v>
      </c>
      <c r="G26" s="321">
        <f>SUMIF(DC3:DC60,B26,DA3:DA60)+SUMIF(CZ3:CZ60,B26,DB3:DB60)</f>
        <v>4</v>
      </c>
      <c r="H26" s="321">
        <f t="shared" si="7443"/>
        <v>1000</v>
      </c>
      <c r="I26" s="321">
        <f t="shared" si="7444"/>
        <v>4</v>
      </c>
      <c r="J26" s="321">
        <v>42</v>
      </c>
      <c r="K26" s="321">
        <f>IF(COUNTIF(I25:I29,4)&lt;&gt;4,RANK(I26,I25:I29),I66)</f>
        <v>3</v>
      </c>
      <c r="L26" s="321"/>
      <c r="M26" s="321">
        <f>SUMPRODUCT((K25:K28=K26)*(J25:J28&lt;J26))+K26</f>
        <v>3</v>
      </c>
      <c r="N26" s="321" t="str">
        <f>INDEX(B25:B29,MATCH(2,M25:M29,0),0)</f>
        <v>France</v>
      </c>
      <c r="O26" s="321">
        <f>INDEX(K25:K29,MATCH(N26,B25:B29,0),0)</f>
        <v>2</v>
      </c>
      <c r="P26" s="321" t="str">
        <f>IF(P25&lt;&gt;"",N26,"")</f>
        <v/>
      </c>
      <c r="Q26" s="321" t="str">
        <f>IF(Q25&lt;&gt;"",N27,"")</f>
        <v/>
      </c>
      <c r="R26" s="321" t="str">
        <f>IF(R25&lt;&gt;"",N28,"")</f>
        <v/>
      </c>
      <c r="S26" s="321" t="str">
        <f>IF(S25&lt;&gt;"",N29,"")</f>
        <v/>
      </c>
      <c r="T26" s="321"/>
      <c r="U26" s="321" t="str">
        <f t="shared" ref="U26:U28" si="7833">IF(P26&lt;&gt;"",P26,"")</f>
        <v/>
      </c>
      <c r="V26" s="321">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21">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21">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21">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21">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21">
        <f>Y26-Z26+1000</f>
        <v>1000</v>
      </c>
      <c r="AB26" s="321" t="str">
        <f t="shared" si="7445"/>
        <v/>
      </c>
      <c r="AC26" s="321" t="str">
        <f>IF(U26&lt;&gt;"",VLOOKUP(U26,B4:H40,7,FALSE),"")</f>
        <v/>
      </c>
      <c r="AD26" s="321" t="str">
        <f>IF(U26&lt;&gt;"",VLOOKUP(U26,B4:H40,5,FALSE),"")</f>
        <v/>
      </c>
      <c r="AE26" s="321" t="str">
        <f>IF(U26&lt;&gt;"",VLOOKUP(U26,B4:J40,9,FALSE),"")</f>
        <v/>
      </c>
      <c r="AF26" s="321" t="str">
        <f t="shared" si="7446"/>
        <v/>
      </c>
      <c r="AG26" s="321" t="str">
        <f>IF(U26&lt;&gt;"",RANK(AF26,AF25:AF29),"")</f>
        <v/>
      </c>
      <c r="AH26" s="321" t="str">
        <f>IF(U26&lt;&gt;"",SUMPRODUCT((AF25:AF29=AF26)*(AA25:AA29&gt;AA26)),"")</f>
        <v/>
      </c>
      <c r="AI26" s="321" t="str">
        <f>IF(U26&lt;&gt;"",SUMPRODUCT((AF25:AF29=AF26)*(AA25:AA29=AA26)*(Y25:Y29&gt;Y26)),"")</f>
        <v/>
      </c>
      <c r="AJ26" s="321" t="str">
        <f>IF(U26&lt;&gt;"",SUMPRODUCT((AF25:AF29=AF26)*(AA25:AA29=AA26)*(Y25:Y29=Y26)*(AC25:AC29&gt;AC26)),"")</f>
        <v/>
      </c>
      <c r="AK26" s="321" t="str">
        <f>IF(U26&lt;&gt;"",SUMPRODUCT((AF25:AF29=AF26)*(AA25:AA29=AA26)*(Y25:Y29=Y26)*(AC25:AC29=AC26)*(AD25:AD29&gt;AD26)),"")</f>
        <v/>
      </c>
      <c r="AL26" s="321" t="str">
        <f>IF(U26&lt;&gt;"",SUMPRODUCT((AF25:AF29=AF26)*(AA25:AA29=AA26)*(Y25:Y29=Y26)*(AC25:AC29=AC26)*(AD25:AD29=AD26)*(AE25:AE29&gt;AE26)),"")</f>
        <v/>
      </c>
      <c r="AM26" s="321" t="str">
        <f>IF(U26&lt;&gt;"",IF(AM66&lt;&gt;"",IF(T64=3,AM66,AM66+T64),SUM(AG26:AL26)),"")</f>
        <v/>
      </c>
      <c r="AN26" s="321" t="str">
        <f>IF(U26&lt;&gt;"",INDEX(U25:U29,MATCH(2,AM25:AM29,0),0),"")</f>
        <v/>
      </c>
      <c r="AO26" s="321" t="str">
        <f>IF(Q25&lt;&gt;"",Q25,"")</f>
        <v/>
      </c>
      <c r="AP26" s="321">
        <f>SUMPRODUCT((CZ3:CZ42=AO26)*(DC3:DC42=AO27)*(DD3:DD42="W"))+SUMPRODUCT((CZ3:CZ42=AO26)*(DC3:DC42=AO28)*(DD3:DD42="W"))+SUMPRODUCT((CZ3:CZ42=AO26)*(DC3:DC42=AO29)*(DD3:DD42="W"))+SUMPRODUCT((CZ3:CZ42=AO27)*(DC3:DC42=AO26)*(DE3:DE42="W"))+SUMPRODUCT((CZ3:CZ42=AO28)*(DC3:DC42=AO26)*(DE3:DE42="W"))+SUMPRODUCT((CZ3:CZ42=AO29)*(DC3:DC42=AO26)*(DE3:DE42="W"))</f>
        <v>0</v>
      </c>
      <c r="AQ26" s="321">
        <f>SUMPRODUCT((CZ3:CZ42=AO26)*(DC3:DC42=AO27)*(DD3:DD42="D"))+SUMPRODUCT((CZ3:CZ42=AO26)*(DC3:DC42=AO28)*(DD3:DD42="D"))+SUMPRODUCT((CZ3:CZ42=AO26)*(DC3:DC42=AO29)*(DD3:DD42="D"))+SUMPRODUCT((CZ3:CZ42=AO27)*(DC3:DC42=AO26)*(DD3:DD42="D"))+SUMPRODUCT((CZ3:CZ42=AO28)*(DC3:DC42=AO26)*(DD3:DD42="D"))+SUMPRODUCT((CZ3:CZ42=AO29)*(DC3:DC42=AO26)*(DD3:DD42="D"))</f>
        <v>0</v>
      </c>
      <c r="AR26" s="321">
        <f>SUMPRODUCT((CZ3:CZ42=AO26)*(DC3:DC42=AO27)*(DD3:DD42="L"))+SUMPRODUCT((CZ3:CZ42=AO26)*(DC3:DC42=AO28)*(DD3:DD42="L"))+SUMPRODUCT((CZ3:CZ42=AO26)*(DC3:DC42=AO29)*(DD3:DD42="L"))+SUMPRODUCT((CZ3:CZ42=AO27)*(DC3:DC42=AO26)*(DE3:DE42="L"))+SUMPRODUCT((CZ3:CZ42=AO28)*(DC3:DC42=AO26)*(DE3:DE42="L"))+SUMPRODUCT((CZ3:CZ42=AO29)*(DC3:DC42=AO26)*(DE3:DE42="L"))</f>
        <v>0</v>
      </c>
      <c r="AS26" s="321">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21">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21">
        <f>AS26-AT26+1000</f>
        <v>1000</v>
      </c>
      <c r="AV26" s="321" t="str">
        <f t="shared" ref="AV26:AV28" si="7834">IF(AO26&lt;&gt;"",AP26*3+AQ26*1,"")</f>
        <v/>
      </c>
      <c r="AW26" s="321" t="str">
        <f>IF(AO26&lt;&gt;"",VLOOKUP(AO26,B4:H40,7,FALSE),"")</f>
        <v/>
      </c>
      <c r="AX26" s="321" t="str">
        <f>IF(AO26&lt;&gt;"",VLOOKUP(AO26,B4:H40,5,FALSE),"")</f>
        <v/>
      </c>
      <c r="AY26" s="321" t="str">
        <f>IF(AO26&lt;&gt;"",VLOOKUP(AO26,B4:J40,9,FALSE),"")</f>
        <v/>
      </c>
      <c r="AZ26" s="321" t="str">
        <f t="shared" ref="AZ26:AZ28" si="7835">AV26</f>
        <v/>
      </c>
      <c r="BA26" s="321" t="str">
        <f>IF(AO26&lt;&gt;"",RANK(AZ26,AZ25:AZ29),"")</f>
        <v/>
      </c>
      <c r="BB26" s="321" t="str">
        <f>IF(AO26&lt;&gt;"",SUMPRODUCT((AZ25:AZ29=AZ26)*(AU25:AU29&gt;AU26)),"")</f>
        <v/>
      </c>
      <c r="BC26" s="321" t="str">
        <f>IF(AO26&lt;&gt;"",SUMPRODUCT((AZ25:AZ29=AZ26)*(AU25:AU29=AU26)*(AS25:AS29&gt;AS26)),"")</f>
        <v/>
      </c>
      <c r="BD26" s="321" t="str">
        <f>IF(AO26&lt;&gt;"",SUMPRODUCT((AZ25:AZ29=AZ26)*(AU25:AU29=AU26)*(AS25:AS29=AS26)*(AW25:AW29&gt;AW26)),"")</f>
        <v/>
      </c>
      <c r="BE26" s="321" t="str">
        <f>IF(AO26&lt;&gt;"",SUMPRODUCT((AZ25:AZ29=AZ26)*(AU25:AU29=AU26)*(AS25:AS29=AS26)*(AW25:AW29=AW26)*(AX25:AX29&gt;AX26)),"")</f>
        <v/>
      </c>
      <c r="BF26" s="321" t="str">
        <f>IF(AO26&lt;&gt;"",SUMPRODUCT((AZ25:AZ29=AZ26)*(AU25:AU29=AU26)*(AS25:AS29=AS26)*(AW25:AW29=AW26)*(AX25:AX29=AX26)*(AY25:AY29&gt;AY26)),"")</f>
        <v/>
      </c>
      <c r="BG26" s="321" t="str">
        <f>IF(AO26&lt;&gt;"",IF(BG66&lt;&gt;"",IF(AN64=3,BG66,BG66+AN64),SUM(BA26:BF26)+1),"")</f>
        <v/>
      </c>
      <c r="BH26" s="321" t="str">
        <f>IF(AO26&lt;&gt;"",INDEX(AO26:AO29,MATCH(2,BG26:BG29,0),0),"")</f>
        <v/>
      </c>
      <c r="BI26" s="321"/>
      <c r="BJ26" s="321"/>
      <c r="BK26" s="321"/>
      <c r="BL26" s="321"/>
      <c r="BM26" s="321"/>
      <c r="BN26" s="321"/>
      <c r="BO26" s="321"/>
      <c r="BP26" s="321"/>
      <c r="BQ26" s="321"/>
      <c r="BR26" s="321"/>
      <c r="BS26" s="321"/>
      <c r="BT26" s="321"/>
      <c r="BU26" s="321"/>
      <c r="BV26" s="321"/>
      <c r="BW26" s="321"/>
      <c r="BX26" s="321"/>
      <c r="BY26" s="321"/>
      <c r="BZ26" s="321"/>
      <c r="CA26" s="321"/>
      <c r="CB26" s="321"/>
      <c r="CC26" s="321"/>
      <c r="CD26" s="321"/>
      <c r="CE26" s="321"/>
      <c r="CF26" s="321"/>
      <c r="CG26" s="321"/>
      <c r="CH26" s="321"/>
      <c r="CI26" s="321"/>
      <c r="CJ26" s="321"/>
      <c r="CK26" s="321"/>
      <c r="CL26" s="321"/>
      <c r="CM26" s="321"/>
      <c r="CN26" s="321"/>
      <c r="CO26" s="321"/>
      <c r="CP26" s="321"/>
      <c r="CQ26" s="321"/>
      <c r="CR26" s="321"/>
      <c r="CS26" s="321"/>
      <c r="CT26" s="321"/>
      <c r="CU26" s="321"/>
      <c r="CV26" s="321"/>
      <c r="CW26" s="321" t="str">
        <f>IF(BH26&lt;&gt;"",BH26,IF(AN26&lt;&gt;"",AN26,N26))</f>
        <v>France</v>
      </c>
      <c r="CX26" s="321">
        <v>2</v>
      </c>
      <c r="CY26" s="321">
        <v>24</v>
      </c>
      <c r="CZ26" s="321" t="str">
        <f>Matches!G31</f>
        <v>Georgia</v>
      </c>
      <c r="DA26" s="321">
        <f>IF(AND(Matches!H31&lt;&gt;"",Matches!I31&lt;&gt;""),Matches!H31,0)</f>
        <v>1</v>
      </c>
      <c r="DB26" s="321">
        <f>IF(AND(Matches!I31&lt;&gt;"",Matches!H31&lt;&gt;""),Matches!I31,0)</f>
        <v>1</v>
      </c>
      <c r="DC26" s="321" t="str">
        <f>Matches!J31</f>
        <v>Czechia</v>
      </c>
      <c r="DD26" s="321" t="str">
        <f>IF(AND(Matches!H31&lt;&gt;"",Matches!I31&lt;&gt;""),IF(DA26&gt;DB26,"W",IF(DA26=DB26,"D","L")),"")</f>
        <v>D</v>
      </c>
      <c r="DE26" s="321" t="str">
        <f t="shared" si="162"/>
        <v>D</v>
      </c>
      <c r="DF26" s="321"/>
      <c r="DG26" s="321"/>
      <c r="DH26" s="326" t="s">
        <v>3</v>
      </c>
      <c r="DI26" s="327" t="s">
        <v>13</v>
      </c>
      <c r="DJ26" s="327" t="s">
        <v>94</v>
      </c>
      <c r="DK26" s="327" t="s">
        <v>95</v>
      </c>
      <c r="DL26" s="326" t="s">
        <v>95</v>
      </c>
      <c r="DM26" s="326" t="s">
        <v>94</v>
      </c>
      <c r="DN26" s="326" t="s">
        <v>13</v>
      </c>
      <c r="DO26" s="326" t="s">
        <v>3</v>
      </c>
      <c r="DP26" s="327"/>
      <c r="DQ26" s="328">
        <f>IFERROR(MATCH(DQ12,DH26:DK26,0),0)</f>
        <v>2</v>
      </c>
      <c r="DR26" s="328">
        <f>IFERROR(MATCH(DR12,DH26:DK26,0),0)</f>
        <v>4</v>
      </c>
      <c r="DS26" s="328">
        <f>IFERROR(MATCH(DS12,DH26:DK26,0),0)</f>
        <v>3</v>
      </c>
      <c r="DT26" s="328">
        <f>IFERROR(MATCH(DT12,DH26:DK26,0),0)</f>
        <v>0</v>
      </c>
      <c r="DU26" s="328">
        <f t="shared" si="3541"/>
        <v>9</v>
      </c>
      <c r="DV26" s="327" t="s">
        <v>4</v>
      </c>
      <c r="DW26" s="327" t="str">
        <f>VLOOKUP(1,A18:B21,2,FALSE)</f>
        <v>England</v>
      </c>
      <c r="DX26" s="327"/>
      <c r="DY26" s="321">
        <f ca="1">VLOOKUP(DZ26,HU25:HV29,2,FALSE)</f>
        <v>2</v>
      </c>
      <c r="DZ26" s="321" t="str">
        <f t="shared" ref="DZ26:DZ28" si="7836">B26</f>
        <v>Netherlands</v>
      </c>
      <c r="EA26" s="321">
        <f ca="1">SUMPRODUCT((HX3:HX42=DZ26)*(IB3:IB42="W"))+SUMPRODUCT((IA3:IA42=DZ26)*(IC3:IC42="W"))</f>
        <v>2</v>
      </c>
      <c r="EB26" s="321">
        <f ca="1">SUMPRODUCT((HX3:HX42=DZ26)*(IB3:IB42="D"))+SUMPRODUCT((IA3:IA42=DZ26)*(IC3:IC42="D"))</f>
        <v>0</v>
      </c>
      <c r="EC26" s="321">
        <f ca="1">SUMPRODUCT((HX3:HX42=DZ26)*(IB3:IB42="L"))+SUMPRODUCT((IA3:IA42=DZ26)*(IC3:IC42="L"))</f>
        <v>1</v>
      </c>
      <c r="ED26" s="321">
        <f ca="1">SUMIF(HX3:HX60,DZ26,HY3:HY60)+SUMIF(IA3:IA60,DZ26,HZ3:HZ60)</f>
        <v>5</v>
      </c>
      <c r="EE26" s="321">
        <f ca="1">SUMIF(IA3:IA60,DZ26,HY3:HY60)+SUMIF(HX3:HX60,DZ26,HZ3:HZ60)</f>
        <v>3</v>
      </c>
      <c r="EF26" s="321">
        <f t="shared" ca="1" si="7447"/>
        <v>1002</v>
      </c>
      <c r="EG26" s="321">
        <f t="shared" ca="1" si="7448"/>
        <v>6</v>
      </c>
      <c r="EH26" s="321">
        <f t="shared" si="609"/>
        <v>42</v>
      </c>
      <c r="EI26" s="321">
        <f ca="1">IF(COUNTIF(EG25:EG29,4)&lt;&gt;4,RANK(EG26,EG25:EG29),EG66)</f>
        <v>2</v>
      </c>
      <c r="EJ26" s="321"/>
      <c r="EK26" s="321">
        <f ca="1">SUMPRODUCT((EI25:EI28=EI26)*(EH25:EH28&lt;EH26))+EI26</f>
        <v>2</v>
      </c>
      <c r="EL26" s="321" t="str">
        <f ca="1">INDEX(DZ25:DZ29,MATCH(2,EK25:EK29,0),0)</f>
        <v>Netherlands</v>
      </c>
      <c r="EM26" s="321">
        <f ca="1">INDEX(EI25:EI29,MATCH(EL26,DZ25:DZ29,0),0)</f>
        <v>2</v>
      </c>
      <c r="EN26" s="321" t="str">
        <f ca="1">IF(EN25&lt;&gt;"",EL26,"")</f>
        <v/>
      </c>
      <c r="EO26" s="321" t="str">
        <f ca="1">IF(EO25&lt;&gt;"",EL27,"")</f>
        <v/>
      </c>
      <c r="EP26" s="321" t="str">
        <f ca="1">IF(EP25&lt;&gt;"",EL28,"")</f>
        <v/>
      </c>
      <c r="EQ26" s="321" t="str">
        <f>IF(EQ25&lt;&gt;"",EL29,"")</f>
        <v/>
      </c>
      <c r="ER26" s="321"/>
      <c r="ES26" s="321" t="str">
        <f t="shared" ref="ES26:ES28" ca="1" si="7837">IF(EN26&lt;&gt;"",EN26,"")</f>
        <v/>
      </c>
      <c r="ET26" s="321">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21">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21">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21">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21">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21">
        <f ca="1">EW26-EX26+1000</f>
        <v>1000</v>
      </c>
      <c r="EZ26" s="321" t="str">
        <f t="shared" ca="1" si="7449"/>
        <v/>
      </c>
      <c r="FA26" s="321" t="str">
        <f ca="1">IF(ES26&lt;&gt;"",VLOOKUP(ES26,DZ4:EF40,7,FALSE),"")</f>
        <v/>
      </c>
      <c r="FB26" s="321" t="str">
        <f ca="1">IF(ES26&lt;&gt;"",VLOOKUP(ES26,DZ4:EF40,5,FALSE),"")</f>
        <v/>
      </c>
      <c r="FC26" s="321" t="str">
        <f ca="1">IF(ES26&lt;&gt;"",VLOOKUP(ES26,DZ4:EH40,9,FALSE),"")</f>
        <v/>
      </c>
      <c r="FD26" s="321" t="str">
        <f t="shared" ca="1" si="7450"/>
        <v/>
      </c>
      <c r="FE26" s="321" t="str">
        <f ca="1">IF(ES26&lt;&gt;"",RANK(FD26,FD25:FD29),"")</f>
        <v/>
      </c>
      <c r="FF26" s="321" t="str">
        <f ca="1">IF(ES26&lt;&gt;"",SUMPRODUCT((FD25:FD29=FD26)*(EY25:EY29&gt;EY26)),"")</f>
        <v/>
      </c>
      <c r="FG26" s="321" t="str">
        <f ca="1">IF(ES26&lt;&gt;"",SUMPRODUCT((FD25:FD29=FD26)*(EY25:EY29=EY26)*(EW25:EW29&gt;EW26)),"")</f>
        <v/>
      </c>
      <c r="FH26" s="321" t="str">
        <f ca="1">IF(ES26&lt;&gt;"",SUMPRODUCT((FD25:FD29=FD26)*(EY25:EY29=EY26)*(EW25:EW29=EW26)*(FA25:FA29&gt;FA26)),"")</f>
        <v/>
      </c>
      <c r="FI26" s="321" t="str">
        <f ca="1">IF(ES26&lt;&gt;"",SUMPRODUCT((FD25:FD29=FD26)*(EY25:EY29=EY26)*(EW25:EW29=EW26)*(FA25:FA29=FA26)*(FB25:FB29&gt;FB26)),"")</f>
        <v/>
      </c>
      <c r="FJ26" s="321" t="str">
        <f ca="1">IF(ES26&lt;&gt;"",SUMPRODUCT((FD25:FD29=FD26)*(EY25:EY29=EY26)*(EW25:EW29=EW26)*(FA25:FA29=FA26)*(FB25:FB29=FB26)*(FC25:FC29&gt;FC26)),"")</f>
        <v/>
      </c>
      <c r="FK26" s="321" t="str">
        <f ca="1">IF(ES26&lt;&gt;"",IF(FK66&lt;&gt;"",IF(ER64=3,FK66,FK66+ER64),SUM(FE26:FJ26)),"")</f>
        <v/>
      </c>
      <c r="FL26" s="321" t="str">
        <f ca="1">IF(ES26&lt;&gt;"",INDEX(ES25:ES29,MATCH(2,FK25:FK29,0),0),"")</f>
        <v/>
      </c>
      <c r="FM26" s="321" t="str">
        <f ca="1">IF(EO25&lt;&gt;"",EO25,"")</f>
        <v/>
      </c>
      <c r="FN26" s="321">
        <f ca="1">SUMPRODUCT((HX3:HX42=FM26)*(IA3:IA42=FM27)*(IB3:IB42="W"))+SUMPRODUCT((HX3:HX42=FM26)*(IA3:IA42=FM28)*(IB3:IB42="W"))+SUMPRODUCT((HX3:HX42=FM26)*(IA3:IA42=FM29)*(IB3:IB42="W"))+SUMPRODUCT((HX3:HX42=FM27)*(IA3:IA42=FM26)*(IC3:IC42="W"))+SUMPRODUCT((HX3:HX42=FM28)*(IA3:IA42=FM26)*(IC3:IC42="W"))+SUMPRODUCT((HX3:HX42=FM29)*(IA3:IA42=FM26)*(IC3:IC42="W"))</f>
        <v>0</v>
      </c>
      <c r="FO26" s="321">
        <f ca="1">SUMPRODUCT((HX3:HX42=FM26)*(IA3:IA42=FM27)*(IB3:IB42="D"))+SUMPRODUCT((HX3:HX42=FM26)*(IA3:IA42=FM28)*(IB3:IB42="D"))+SUMPRODUCT((HX3:HX42=FM26)*(IA3:IA42=FM29)*(IB3:IB42="D"))+SUMPRODUCT((HX3:HX42=FM27)*(IA3:IA42=FM26)*(IB3:IB42="D"))+SUMPRODUCT((HX3:HX42=FM28)*(IA3:IA42=FM26)*(IB3:IB42="D"))+SUMPRODUCT((HX3:HX42=FM29)*(IA3:IA42=FM26)*(IB3:IB42="D"))</f>
        <v>0</v>
      </c>
      <c r="FP26" s="321">
        <f ca="1">SUMPRODUCT((HX3:HX42=FM26)*(IA3:IA42=FM27)*(IB3:IB42="L"))+SUMPRODUCT((HX3:HX42=FM26)*(IA3:IA42=FM28)*(IB3:IB42="L"))+SUMPRODUCT((HX3:HX42=FM26)*(IA3:IA42=FM29)*(IB3:IB42="L"))+SUMPRODUCT((HX3:HX42=FM27)*(IA3:IA42=FM26)*(IC3:IC42="L"))+SUMPRODUCT((HX3:HX42=FM28)*(IA3:IA42=FM26)*(IC3:IC42="L"))+SUMPRODUCT((HX3:HX42=FM29)*(IA3:IA42=FM26)*(IC3:IC42="L"))</f>
        <v>0</v>
      </c>
      <c r="FQ26" s="321">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21">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21">
        <f ca="1">FQ26-FR26+1000</f>
        <v>1000</v>
      </c>
      <c r="FT26" s="321" t="str">
        <f t="shared" ref="FT26:FT28" ca="1" si="7838">IF(FM26&lt;&gt;"",FN26*3+FO26*1,"")</f>
        <v/>
      </c>
      <c r="FU26" s="321" t="str">
        <f ca="1">IF(FM26&lt;&gt;"",VLOOKUP(FM26,DZ4:EF40,7,FALSE),"")</f>
        <v/>
      </c>
      <c r="FV26" s="321" t="str">
        <f ca="1">IF(FM26&lt;&gt;"",VLOOKUP(FM26,DZ4:EF40,5,FALSE),"")</f>
        <v/>
      </c>
      <c r="FW26" s="321" t="str">
        <f ca="1">IF(FM26&lt;&gt;"",VLOOKUP(FM26,DZ4:EH40,9,FALSE),"")</f>
        <v/>
      </c>
      <c r="FX26" s="321" t="str">
        <f t="shared" ref="FX26:FX28" ca="1" si="7839">FT26</f>
        <v/>
      </c>
      <c r="FY26" s="321" t="str">
        <f ca="1">IF(FM26&lt;&gt;"",RANK(FX26,FX25:FX29),"")</f>
        <v/>
      </c>
      <c r="FZ26" s="321" t="str">
        <f ca="1">IF(FM26&lt;&gt;"",SUMPRODUCT((FX25:FX29=FX26)*(FS25:FS29&gt;FS26)),"")</f>
        <v/>
      </c>
      <c r="GA26" s="321" t="str">
        <f ca="1">IF(FM26&lt;&gt;"",SUMPRODUCT((FX25:FX29=FX26)*(FS25:FS29=FS26)*(FQ25:FQ29&gt;FQ26)),"")</f>
        <v/>
      </c>
      <c r="GB26" s="321" t="str">
        <f ca="1">IF(FM26&lt;&gt;"",SUMPRODUCT((FX25:FX29=FX26)*(FS25:FS29=FS26)*(FQ25:FQ29=FQ26)*(FU25:FU29&gt;FU26)),"")</f>
        <v/>
      </c>
      <c r="GC26" s="321" t="str">
        <f ca="1">IF(FM26&lt;&gt;"",SUMPRODUCT((FX25:FX29=FX26)*(FS25:FS29=FS26)*(FQ25:FQ29=FQ26)*(FU25:FU29=FU26)*(FV25:FV29&gt;FV26)),"")</f>
        <v/>
      </c>
      <c r="GD26" s="321" t="str">
        <f ca="1">IF(FM26&lt;&gt;"",SUMPRODUCT((FX25:FX29=FX26)*(FS25:FS29=FS26)*(FQ25:FQ29=FQ26)*(FU25:FU29=FU26)*(FV25:FV29=FV26)*(FW25:FW29&gt;FW26)),"")</f>
        <v/>
      </c>
      <c r="GE26" s="321" t="str">
        <f ca="1">IF(FM26&lt;&gt;"",IF(GE66&lt;&gt;"",IF(FL64=3,GE66,GE66+FL64),SUM(FY26:GD26)+1),"")</f>
        <v/>
      </c>
      <c r="GF26" s="321" t="str">
        <f ca="1">IF(FM26&lt;&gt;"",INDEX(FM26:FM29,MATCH(2,GE26:GE29,0),0),"")</f>
        <v/>
      </c>
      <c r="GG26" s="321"/>
      <c r="GH26" s="321"/>
      <c r="GI26" s="321"/>
      <c r="GJ26" s="321"/>
      <c r="GK26" s="321"/>
      <c r="GL26" s="321"/>
      <c r="GM26" s="321"/>
      <c r="GN26" s="321"/>
      <c r="GO26" s="321"/>
      <c r="GP26" s="321"/>
      <c r="GQ26" s="321"/>
      <c r="GR26" s="321"/>
      <c r="GS26" s="321"/>
      <c r="GT26" s="321"/>
      <c r="GU26" s="321"/>
      <c r="GV26" s="321"/>
      <c r="GW26" s="321"/>
      <c r="GX26" s="321"/>
      <c r="GY26" s="321"/>
      <c r="GZ26" s="321"/>
      <c r="HA26" s="321"/>
      <c r="HB26" s="321"/>
      <c r="HC26" s="321"/>
      <c r="HD26" s="321"/>
      <c r="HE26" s="321"/>
      <c r="HF26" s="321"/>
      <c r="HG26" s="321"/>
      <c r="HH26" s="321"/>
      <c r="HI26" s="321"/>
      <c r="HJ26" s="321"/>
      <c r="HK26" s="321"/>
      <c r="HL26" s="321"/>
      <c r="HM26" s="321"/>
      <c r="HN26" s="321"/>
      <c r="HO26" s="321"/>
      <c r="HP26" s="321"/>
      <c r="HQ26" s="321"/>
      <c r="HR26" s="321"/>
      <c r="HS26" s="321"/>
      <c r="HT26" s="321"/>
      <c r="HU26" s="321" t="str">
        <f ca="1">IF(GF26&lt;&gt;"",GF26,IF(FL26&lt;&gt;"",FL26,EL26))</f>
        <v>Netherlands</v>
      </c>
      <c r="HV26" s="321">
        <v>2</v>
      </c>
      <c r="HW26" s="321">
        <v>24</v>
      </c>
      <c r="HX26" s="321" t="str">
        <f t="shared" si="164"/>
        <v>Georgia</v>
      </c>
      <c r="HY26" s="324">
        <f ca="1">IF(OFFSET('Player Game Board'!P33,0,HY1)&lt;&gt;"",OFFSET('Player Game Board'!P33,0,HY1),0)</f>
        <v>0</v>
      </c>
      <c r="HZ26" s="324">
        <f ca="1">IF(OFFSET('Player Game Board'!Q33,0,HY1)&lt;&gt;"",OFFSET('Player Game Board'!Q33,0,HY1),0)</f>
        <v>2</v>
      </c>
      <c r="IA26" s="321" t="str">
        <f t="shared" si="165"/>
        <v>Czechia</v>
      </c>
      <c r="IB26" s="321" t="str">
        <f ca="1">IF(AND(OFFSET('Player Game Board'!P33,0,HY1)&lt;&gt;"",OFFSET('Player Game Board'!Q33,0,HY1)&lt;&gt;""),IF(HY26&gt;HZ26,"W",IF(HY26=HZ26,"D","L")),"")</f>
        <v>L</v>
      </c>
      <c r="IC26" s="321" t="str">
        <f t="shared" ca="1" si="166"/>
        <v>W</v>
      </c>
      <c r="ID26" s="321"/>
      <c r="IE26" s="321"/>
      <c r="IF26" s="326" t="s">
        <v>3</v>
      </c>
      <c r="IG26" s="327" t="s">
        <v>13</v>
      </c>
      <c r="IH26" s="327" t="s">
        <v>94</v>
      </c>
      <c r="II26" s="327" t="s">
        <v>95</v>
      </c>
      <c r="IJ26" s="326" t="s">
        <v>95</v>
      </c>
      <c r="IK26" s="326" t="s">
        <v>94</v>
      </c>
      <c r="IL26" s="326" t="s">
        <v>13</v>
      </c>
      <c r="IM26" s="326" t="s">
        <v>3</v>
      </c>
      <c r="IN26" s="327"/>
      <c r="IO26" s="328">
        <f ca="1">IFERROR(MATCH(IO12,IF26:II26,0),0)</f>
        <v>1</v>
      </c>
      <c r="IP26" s="328">
        <f ca="1">IFERROR(MATCH(IP12,IF26:II26,0),0)</f>
        <v>4</v>
      </c>
      <c r="IQ26" s="328">
        <f ca="1">IFERROR(MATCH(IQ12,IF26:II26,0),0)</f>
        <v>0</v>
      </c>
      <c r="IR26" s="328">
        <f ca="1">IFERROR(MATCH(IR12,IF26:II26,0),0)</f>
        <v>0</v>
      </c>
      <c r="IS26" s="328">
        <f t="shared" ca="1" si="3544"/>
        <v>5</v>
      </c>
      <c r="IT26" s="327" t="s">
        <v>4</v>
      </c>
      <c r="IU26" s="327" t="str">
        <f ca="1">VLOOKUP(1,DY18:DZ21,2,FALSE)</f>
        <v>England</v>
      </c>
      <c r="IV26" s="327">
        <f t="shared" ca="1" si="5047"/>
        <v>1</v>
      </c>
      <c r="IW26" s="321">
        <f ca="1">VLOOKUP(IX26,MS25:MT29,2,FALSE)</f>
        <v>1</v>
      </c>
      <c r="IX26" s="321" t="str">
        <f t="shared" ref="IX26:IX28" si="7840">DZ26</f>
        <v>Netherlands</v>
      </c>
      <c r="IY26" s="321">
        <f ca="1">SUMPRODUCT((MV3:MV42=IX26)*(MZ3:MZ42="W"))+SUMPRODUCT((MY3:MY42=IX26)*(NA3:NA42="W"))</f>
        <v>2</v>
      </c>
      <c r="IZ26" s="321">
        <f ca="1">SUMPRODUCT((MV3:MV42=IX26)*(MZ3:MZ42="D"))+SUMPRODUCT((MY3:MY42=IX26)*(NA3:NA42="D"))</f>
        <v>1</v>
      </c>
      <c r="JA26" s="321">
        <f ca="1">SUMPRODUCT((MV3:MV42=IX26)*(MZ3:MZ42="L"))+SUMPRODUCT((MY3:MY42=IX26)*(NA3:NA42="L"))</f>
        <v>0</v>
      </c>
      <c r="JB26" s="321">
        <f ca="1">SUMIF(MV3:MV60,IX26,MW3:MW60)+SUMIF(MY3:MY60,IX26,MX3:MX60)</f>
        <v>7</v>
      </c>
      <c r="JC26" s="321">
        <f ca="1">SUMIF(MY3:MY60,IX26,MW3:MW60)+SUMIF(MV3:MV60,IX26,MX3:MX60)</f>
        <v>3</v>
      </c>
      <c r="JD26" s="321">
        <f t="shared" ca="1" si="7451"/>
        <v>1004</v>
      </c>
      <c r="JE26" s="321">
        <f t="shared" ca="1" si="7452"/>
        <v>7</v>
      </c>
      <c r="JF26" s="321">
        <f t="shared" si="618"/>
        <v>42</v>
      </c>
      <c r="JG26" s="321">
        <f ca="1">IF(COUNTIF(JE25:JE29,4)&lt;&gt;4,RANK(JE26,JE25:JE29),JE66)</f>
        <v>1</v>
      </c>
      <c r="JH26" s="321"/>
      <c r="JI26" s="321">
        <f ca="1">SUMPRODUCT((JG25:JG28=JG26)*(JF25:JF28&lt;JF26))+JG26</f>
        <v>1</v>
      </c>
      <c r="JJ26" s="321" t="str">
        <f ca="1">INDEX(IX25:IX29,MATCH(2,JI25:JI29,0),0)</f>
        <v>France</v>
      </c>
      <c r="JK26" s="321">
        <f ca="1">INDEX(JG25:JG29,MATCH(JJ26,IX25:IX29,0),0)</f>
        <v>1</v>
      </c>
      <c r="JL26" s="321" t="str">
        <f ca="1">IF(JL25&lt;&gt;"",JJ26,"")</f>
        <v>France</v>
      </c>
      <c r="JM26" s="321" t="str">
        <f ca="1">IF(JM25&lt;&gt;"",JJ27,"")</f>
        <v/>
      </c>
      <c r="JN26" s="321" t="str">
        <f ca="1">IF(JN25&lt;&gt;"",JJ28,"")</f>
        <v/>
      </c>
      <c r="JO26" s="321" t="str">
        <f>IF(JO25&lt;&gt;"",JJ29,"")</f>
        <v/>
      </c>
      <c r="JP26" s="321"/>
      <c r="JQ26" s="321" t="str">
        <f t="shared" ref="JQ26:JQ28" ca="1" si="7841">IF(JL26&lt;&gt;"",JL26,"")</f>
        <v>France</v>
      </c>
      <c r="JR26" s="321">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21">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21">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21">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21">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21">
        <f ca="1">JU26-JV26+1000</f>
        <v>1000</v>
      </c>
      <c r="JX26" s="321">
        <f t="shared" ca="1" si="7453"/>
        <v>1</v>
      </c>
      <c r="JY26" s="321">
        <f ca="1">IF(JQ26&lt;&gt;"",VLOOKUP(JQ26,IX4:JD40,7,FALSE),"")</f>
        <v>1003</v>
      </c>
      <c r="JZ26" s="321">
        <f ca="1">IF(JQ26&lt;&gt;"",VLOOKUP(JQ26,IX4:JD40,5,FALSE),"")</f>
        <v>7</v>
      </c>
      <c r="KA26" s="321">
        <f ca="1">IF(JQ26&lt;&gt;"",VLOOKUP(JQ26,IX4:JF40,9,FALSE),"")</f>
        <v>52</v>
      </c>
      <c r="KB26" s="321">
        <f t="shared" ca="1" si="7454"/>
        <v>1</v>
      </c>
      <c r="KC26" s="321">
        <f ca="1">IF(JQ26&lt;&gt;"",RANK(KB26,KB25:KB29),"")</f>
        <v>1</v>
      </c>
      <c r="KD26" s="321">
        <f ca="1">IF(JQ26&lt;&gt;"",SUMPRODUCT((KB25:KB29=KB26)*(JW25:JW29&gt;JW26)),"")</f>
        <v>0</v>
      </c>
      <c r="KE26" s="321">
        <f ca="1">IF(JQ26&lt;&gt;"",SUMPRODUCT((KB25:KB29=KB26)*(JW25:JW29=JW26)*(JU25:JU29&gt;JU26)),"")</f>
        <v>0</v>
      </c>
      <c r="KF26" s="321">
        <f ca="1">IF(JQ26&lt;&gt;"",SUMPRODUCT((KB25:KB29=KB26)*(JW25:JW29=JW26)*(JU25:JU29=JU26)*(JY25:JY29&gt;JY26)),"")</f>
        <v>1</v>
      </c>
      <c r="KG26" s="321">
        <f ca="1">IF(JQ26&lt;&gt;"",SUMPRODUCT((KB25:KB29=KB26)*(JW25:JW29=JW26)*(JU25:JU29=JU26)*(JY25:JY29=JY26)*(JZ25:JZ29&gt;JZ26)),"")</f>
        <v>0</v>
      </c>
      <c r="KH26" s="321">
        <f ca="1">IF(JQ26&lt;&gt;"",SUMPRODUCT((KB25:KB29=KB26)*(JW25:JW29=JW26)*(JU25:JU29=JU26)*(JY25:JY29=JY26)*(JZ25:JZ29=JZ26)*(KA25:KA29&gt;KA26)),"")</f>
        <v>0</v>
      </c>
      <c r="KI26" s="321">
        <f ca="1">IF(JQ26&lt;&gt;"",IF(KI66&lt;&gt;"",IF(JP64=3,KI66,KI66+JP64),SUM(KC26:KH26)),"")</f>
        <v>2</v>
      </c>
      <c r="KJ26" s="321" t="str">
        <f ca="1">IF(JQ26&lt;&gt;"",INDEX(JQ25:JQ29,MATCH(2,KI25:KI29,0),0),"")</f>
        <v>France</v>
      </c>
      <c r="KK26" s="321" t="str">
        <f ca="1">IF(JM25&lt;&gt;"",JM25,"")</f>
        <v/>
      </c>
      <c r="KL26" s="321">
        <f ca="1">SUMPRODUCT((MV3:MV42=KK26)*(MY3:MY42=KK27)*(MZ3:MZ42="W"))+SUMPRODUCT((MV3:MV42=KK26)*(MY3:MY42=KK28)*(MZ3:MZ42="W"))+SUMPRODUCT((MV3:MV42=KK26)*(MY3:MY42=KK29)*(MZ3:MZ42="W"))+SUMPRODUCT((MV3:MV42=KK27)*(MY3:MY42=KK26)*(NA3:NA42="W"))+SUMPRODUCT((MV3:MV42=KK28)*(MY3:MY42=KK26)*(NA3:NA42="W"))+SUMPRODUCT((MV3:MV42=KK29)*(MY3:MY42=KK26)*(NA3:NA42="W"))</f>
        <v>0</v>
      </c>
      <c r="KM26" s="321">
        <f ca="1">SUMPRODUCT((MV3:MV42=KK26)*(MY3:MY42=KK27)*(MZ3:MZ42="D"))+SUMPRODUCT((MV3:MV42=KK26)*(MY3:MY42=KK28)*(MZ3:MZ42="D"))+SUMPRODUCT((MV3:MV42=KK26)*(MY3:MY42=KK29)*(MZ3:MZ42="D"))+SUMPRODUCT((MV3:MV42=KK27)*(MY3:MY42=KK26)*(MZ3:MZ42="D"))+SUMPRODUCT((MV3:MV42=KK28)*(MY3:MY42=KK26)*(MZ3:MZ42="D"))+SUMPRODUCT((MV3:MV42=KK29)*(MY3:MY42=KK26)*(MZ3:MZ42="D"))</f>
        <v>0</v>
      </c>
      <c r="KN26" s="321">
        <f ca="1">SUMPRODUCT((MV3:MV42=KK26)*(MY3:MY42=KK27)*(MZ3:MZ42="L"))+SUMPRODUCT((MV3:MV42=KK26)*(MY3:MY42=KK28)*(MZ3:MZ42="L"))+SUMPRODUCT((MV3:MV42=KK26)*(MY3:MY42=KK29)*(MZ3:MZ42="L"))+SUMPRODUCT((MV3:MV42=KK27)*(MY3:MY42=KK26)*(NA3:NA42="L"))+SUMPRODUCT((MV3:MV42=KK28)*(MY3:MY42=KK26)*(NA3:NA42="L"))+SUMPRODUCT((MV3:MV42=KK29)*(MY3:MY42=KK26)*(NA3:NA42="L"))</f>
        <v>0</v>
      </c>
      <c r="KO26" s="321">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21">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21">
        <f ca="1">KO26-KP26+1000</f>
        <v>1000</v>
      </c>
      <c r="KR26" s="321" t="str">
        <f t="shared" ref="KR26:KR28" ca="1" si="7842">IF(KK26&lt;&gt;"",KL26*3+KM26*1,"")</f>
        <v/>
      </c>
      <c r="KS26" s="321" t="str">
        <f ca="1">IF(KK26&lt;&gt;"",VLOOKUP(KK26,IX4:JD40,7,FALSE),"")</f>
        <v/>
      </c>
      <c r="KT26" s="321" t="str">
        <f ca="1">IF(KK26&lt;&gt;"",VLOOKUP(KK26,IX4:JD40,5,FALSE),"")</f>
        <v/>
      </c>
      <c r="KU26" s="321" t="str">
        <f ca="1">IF(KK26&lt;&gt;"",VLOOKUP(KK26,IX4:JF40,9,FALSE),"")</f>
        <v/>
      </c>
      <c r="KV26" s="321" t="str">
        <f t="shared" ref="KV26:KV28" ca="1" si="7843">KR26</f>
        <v/>
      </c>
      <c r="KW26" s="321" t="str">
        <f ca="1">IF(KK26&lt;&gt;"",RANK(KV26,KV25:KV29),"")</f>
        <v/>
      </c>
      <c r="KX26" s="321" t="str">
        <f ca="1">IF(KK26&lt;&gt;"",SUMPRODUCT((KV25:KV29=KV26)*(KQ25:KQ29&gt;KQ26)),"")</f>
        <v/>
      </c>
      <c r="KY26" s="321" t="str">
        <f ca="1">IF(KK26&lt;&gt;"",SUMPRODUCT((KV25:KV29=KV26)*(KQ25:KQ29=KQ26)*(KO25:KO29&gt;KO26)),"")</f>
        <v/>
      </c>
      <c r="KZ26" s="321" t="str">
        <f ca="1">IF(KK26&lt;&gt;"",SUMPRODUCT((KV25:KV29=KV26)*(KQ25:KQ29=KQ26)*(KO25:KO29=KO26)*(KS25:KS29&gt;KS26)),"")</f>
        <v/>
      </c>
      <c r="LA26" s="321" t="str">
        <f ca="1">IF(KK26&lt;&gt;"",SUMPRODUCT((KV25:KV29=KV26)*(KQ25:KQ29=KQ26)*(KO25:KO29=KO26)*(KS25:KS29=KS26)*(KT25:KT29&gt;KT26)),"")</f>
        <v/>
      </c>
      <c r="LB26" s="321" t="str">
        <f ca="1">IF(KK26&lt;&gt;"",SUMPRODUCT((KV25:KV29=KV26)*(KQ25:KQ29=KQ26)*(KO25:KO29=KO26)*(KS25:KS29=KS26)*(KT25:KT29=KT26)*(KU25:KU29&gt;KU26)),"")</f>
        <v/>
      </c>
      <c r="LC26" s="321" t="str">
        <f ca="1">IF(KK26&lt;&gt;"",IF(LC66&lt;&gt;"",IF(KJ64=3,LC66,LC66+KJ64),SUM(KW26:LB26)+1),"")</f>
        <v/>
      </c>
      <c r="LD26" s="321" t="str">
        <f ca="1">IF(KK26&lt;&gt;"",INDEX(KK26:KK29,MATCH(2,LC26:LC29,0),0),"")</f>
        <v/>
      </c>
      <c r="LE26" s="321"/>
      <c r="LF26" s="321"/>
      <c r="LG26" s="321"/>
      <c r="LH26" s="321"/>
      <c r="LI26" s="321"/>
      <c r="LJ26" s="321"/>
      <c r="LK26" s="321"/>
      <c r="LL26" s="321"/>
      <c r="LM26" s="321"/>
      <c r="LN26" s="321"/>
      <c r="LO26" s="321"/>
      <c r="LP26" s="321"/>
      <c r="LQ26" s="321"/>
      <c r="LR26" s="321"/>
      <c r="LS26" s="321"/>
      <c r="LT26" s="321"/>
      <c r="LU26" s="321"/>
      <c r="LV26" s="321"/>
      <c r="LW26" s="321"/>
      <c r="LX26" s="321"/>
      <c r="LY26" s="321"/>
      <c r="LZ26" s="321"/>
      <c r="MA26" s="321"/>
      <c r="MB26" s="321"/>
      <c r="MC26" s="321"/>
      <c r="MD26" s="321"/>
      <c r="ME26" s="321"/>
      <c r="MF26" s="321"/>
      <c r="MG26" s="321"/>
      <c r="MH26" s="321"/>
      <c r="MI26" s="321"/>
      <c r="MJ26" s="321"/>
      <c r="MK26" s="321"/>
      <c r="ML26" s="321"/>
      <c r="MM26" s="321"/>
      <c r="MN26" s="321"/>
      <c r="MO26" s="321"/>
      <c r="MP26" s="321"/>
      <c r="MQ26" s="321"/>
      <c r="MR26" s="321"/>
      <c r="MS26" s="321" t="str">
        <f ca="1">IF(LD26&lt;&gt;"",LD26,IF(KJ26&lt;&gt;"",KJ26,JJ26))</f>
        <v>France</v>
      </c>
      <c r="MT26" s="321">
        <v>2</v>
      </c>
      <c r="MU26" s="321">
        <v>24</v>
      </c>
      <c r="MV26" s="321" t="str">
        <f t="shared" si="170"/>
        <v>Georgia</v>
      </c>
      <c r="MW26" s="324">
        <f ca="1">IF(OFFSET('Player Game Board'!P33,0,MW1)&lt;&gt;"",OFFSET('Player Game Board'!P33,0,MW1),0)</f>
        <v>1</v>
      </c>
      <c r="MX26" s="324">
        <f ca="1">IF(OFFSET('Player Game Board'!Q33,0,MW1)&lt;&gt;"",OFFSET('Player Game Board'!Q33,0,MW1),0)</f>
        <v>1</v>
      </c>
      <c r="MY26" s="321" t="str">
        <f t="shared" si="171"/>
        <v>Czechia</v>
      </c>
      <c r="MZ26" s="321" t="str">
        <f ca="1">IF(AND(OFFSET('Player Game Board'!P33,0,MW1)&lt;&gt;"",OFFSET('Player Game Board'!Q33,0,MW1)&lt;&gt;""),IF(MW26&gt;MX26,"W",IF(MW26=MX26,"D","L")),"")</f>
        <v>D</v>
      </c>
      <c r="NA26" s="321" t="str">
        <f t="shared" ca="1" si="172"/>
        <v>D</v>
      </c>
      <c r="NB26" s="321"/>
      <c r="NC26" s="321"/>
      <c r="ND26" s="326" t="s">
        <v>3</v>
      </c>
      <c r="NE26" s="327" t="s">
        <v>13</v>
      </c>
      <c r="NF26" s="327" t="s">
        <v>94</v>
      </c>
      <c r="NG26" s="327" t="s">
        <v>95</v>
      </c>
      <c r="NH26" s="326" t="s">
        <v>95</v>
      </c>
      <c r="NI26" s="326" t="s">
        <v>94</v>
      </c>
      <c r="NJ26" s="326" t="s">
        <v>13</v>
      </c>
      <c r="NK26" s="326" t="s">
        <v>3</v>
      </c>
      <c r="NL26" s="327"/>
      <c r="NM26" s="328">
        <f ca="1">IFERROR(MATCH(NM12,ND26:NG26,0),0)</f>
        <v>1</v>
      </c>
      <c r="NN26" s="328">
        <f ca="1">IFERROR(MATCH(NN12,ND26:NG26,0),0)</f>
        <v>3</v>
      </c>
      <c r="NO26" s="328">
        <f ca="1">IFERROR(MATCH(NO12,ND26:NG26,0),0)</f>
        <v>0</v>
      </c>
      <c r="NP26" s="328">
        <f ca="1">IFERROR(MATCH(NP12,ND26:NG26,0),0)</f>
        <v>2</v>
      </c>
      <c r="NQ26" s="328">
        <f t="shared" ca="1" si="3547"/>
        <v>6</v>
      </c>
      <c r="NR26" s="327" t="s">
        <v>4</v>
      </c>
      <c r="NS26" s="327" t="str">
        <f ca="1">VLOOKUP(1,IW18:IX21,2,FALSE)</f>
        <v>England</v>
      </c>
      <c r="NT26" s="327">
        <f t="shared" ca="1" si="5052"/>
        <v>1</v>
      </c>
      <c r="NU26" s="321">
        <f t="shared" ref="NU26" ca="1" si="7844">VLOOKUP(NV26,RQ25:RR29,2,FALSE)</f>
        <v>2</v>
      </c>
      <c r="NV26" s="321" t="str">
        <f t="shared" si="7456"/>
        <v>Netherlands</v>
      </c>
      <c r="NW26" s="321">
        <f t="shared" ref="NW26" ca="1" si="7845">SUMPRODUCT((RT3:RT42=NV26)*(RX3:RX42="W"))+SUMPRODUCT((RW3:RW42=NV26)*(RY3:RY42="W"))</f>
        <v>2</v>
      </c>
      <c r="NX26" s="321">
        <f t="shared" ref="NX26" ca="1" si="7846">SUMPRODUCT((RT3:RT42=NV26)*(RX3:RX42="D"))+SUMPRODUCT((RW3:RW42=NV26)*(RY3:RY42="D"))</f>
        <v>1</v>
      </c>
      <c r="NY26" s="321">
        <f t="shared" ref="NY26" ca="1" si="7847">SUMPRODUCT((RT3:RT42=NV26)*(RX3:RX42="L"))+SUMPRODUCT((RW3:RW42=NV26)*(RY3:RY42="L"))</f>
        <v>0</v>
      </c>
      <c r="NZ26" s="321">
        <f t="shared" ref="NZ26" ca="1" si="7848">SUMIF(RT3:RT60,NV26,RU3:RU60)+SUMIF(RW3:RW60,NV26,RV3:RV60)</f>
        <v>6</v>
      </c>
      <c r="OA26" s="321">
        <f t="shared" ref="OA26" ca="1" si="7849">SUMIF(RW3:RW60,NV26,RU3:RU60)+SUMIF(RT3:RT60,NV26,RV3:RV60)</f>
        <v>4</v>
      </c>
      <c r="OB26" s="321">
        <f t="shared" ca="1" si="7462"/>
        <v>1002</v>
      </c>
      <c r="OC26" s="321">
        <f t="shared" ca="1" si="7463"/>
        <v>7</v>
      </c>
      <c r="OD26" s="321">
        <f t="shared" si="630"/>
        <v>42</v>
      </c>
      <c r="OE26" s="321">
        <f t="shared" ref="OE26" ca="1" si="7850">IF(COUNTIF(OC25:OC29,4)&lt;&gt;4,RANK(OC26,OC25:OC29),OC66)</f>
        <v>1</v>
      </c>
      <c r="OF26" s="321"/>
      <c r="OG26" s="321">
        <f t="shared" ref="OG26" ca="1" si="7851">SUMPRODUCT((OE25:OE28=OE26)*(OD25:OD28&lt;OD26))+OE26</f>
        <v>1</v>
      </c>
      <c r="OH26" s="321" t="str">
        <f t="shared" ref="OH26" ca="1" si="7852">INDEX(NV25:NV29,MATCH(2,OG25:OG29,0),0)</f>
        <v>France</v>
      </c>
      <c r="OI26" s="321">
        <f t="shared" ref="OI26" ca="1" si="7853">INDEX(OE25:OE29,MATCH(OH26,NV25:NV29,0),0)</f>
        <v>1</v>
      </c>
      <c r="OJ26" s="321" t="str">
        <f t="shared" ref="OJ26" ca="1" si="7854">IF(OJ25&lt;&gt;"",OH26,"")</f>
        <v>France</v>
      </c>
      <c r="OK26" s="321" t="str">
        <f t="shared" ref="OK26" ca="1" si="7855">IF(OK25&lt;&gt;"",OH27,"")</f>
        <v/>
      </c>
      <c r="OL26" s="321" t="str">
        <f t="shared" ref="OL26" ca="1" si="7856">IF(OL25&lt;&gt;"",OH28,"")</f>
        <v/>
      </c>
      <c r="OM26" s="321" t="str">
        <f t="shared" ref="OM26" si="7857">IF(OM25&lt;&gt;"",OH29,"")</f>
        <v/>
      </c>
      <c r="ON26" s="321"/>
      <c r="OO26" s="321" t="str">
        <f t="shared" ca="1" si="7472"/>
        <v>France</v>
      </c>
      <c r="OP26" s="321">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21">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21">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21">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21">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21">
        <f t="shared" ca="1" si="7478"/>
        <v>1000</v>
      </c>
      <c r="OV26" s="321">
        <f t="shared" ca="1" si="7479"/>
        <v>1</v>
      </c>
      <c r="OW26" s="321">
        <f t="shared" ref="OW26" ca="1" si="7863">IF(OO26&lt;&gt;"",VLOOKUP(OO26,NV4:OB40,7,FALSE),"")</f>
        <v>1002</v>
      </c>
      <c r="OX26" s="321">
        <f t="shared" ref="OX26" ca="1" si="7864">IF(OO26&lt;&gt;"",VLOOKUP(OO26,NV4:OB40,5,FALSE),"")</f>
        <v>6</v>
      </c>
      <c r="OY26" s="321">
        <f t="shared" ref="OY26" ca="1" si="7865">IF(OO26&lt;&gt;"",VLOOKUP(OO26,NV4:OD40,9,FALSE),"")</f>
        <v>52</v>
      </c>
      <c r="OZ26" s="321">
        <f t="shared" ca="1" si="7483"/>
        <v>1</v>
      </c>
      <c r="PA26" s="321">
        <f t="shared" ref="PA26" ca="1" si="7866">IF(OO26&lt;&gt;"",RANK(OZ26,OZ25:OZ29),"")</f>
        <v>1</v>
      </c>
      <c r="PB26" s="321">
        <f t="shared" ref="PB26" ca="1" si="7867">IF(OO26&lt;&gt;"",SUMPRODUCT((OZ25:OZ29=OZ26)*(OU25:OU29&gt;OU26)),"")</f>
        <v>0</v>
      </c>
      <c r="PC26" s="321">
        <f t="shared" ref="PC26" ca="1" si="7868">IF(OO26&lt;&gt;"",SUMPRODUCT((OZ25:OZ29=OZ26)*(OU25:OU29=OU26)*(OS25:OS29&gt;OS26)),"")</f>
        <v>0</v>
      </c>
      <c r="PD26" s="321">
        <f t="shared" ref="PD26" ca="1" si="7869">IF(OO26&lt;&gt;"",SUMPRODUCT((OZ25:OZ29=OZ26)*(OU25:OU29=OU26)*(OS25:OS29=OS26)*(OW25:OW29&gt;OW26)),"")</f>
        <v>0</v>
      </c>
      <c r="PE26" s="321">
        <f t="shared" ref="PE26" ca="1" si="7870">IF(OO26&lt;&gt;"",SUMPRODUCT((OZ25:OZ29=OZ26)*(OU25:OU29=OU26)*(OS25:OS29=OS26)*(OW25:OW29=OW26)*(OX25:OX29&gt;OX26)),"")</f>
        <v>0</v>
      </c>
      <c r="PF26" s="321">
        <f t="shared" ref="PF26" ca="1" si="7871">IF(OO26&lt;&gt;"",SUMPRODUCT((OZ25:OZ29=OZ26)*(OU25:OU29=OU26)*(OS25:OS29=OS26)*(OW25:OW29=OW26)*(OX25:OX29=OX26)*(OY25:OY29&gt;OY26)),"")</f>
        <v>0</v>
      </c>
      <c r="PG26" s="321">
        <f ca="1">IF(OO26&lt;&gt;"",IF(PG66&lt;&gt;"",IF(ON64=3,PG66,PG66+ON64),SUM(PA26:PF26)),"")</f>
        <v>1</v>
      </c>
      <c r="PH26" s="321" t="str">
        <f t="shared" ref="PH26" ca="1" si="7872">IF(OO26&lt;&gt;"",INDEX(OO25:OO29,MATCH(2,PG25:PG29,0),0),"")</f>
        <v>Netherlands</v>
      </c>
      <c r="PI26" s="321" t="str">
        <f t="shared" ref="PI26:PI28" ca="1" si="7873">IF(OK25&lt;&gt;"",OK25,"")</f>
        <v/>
      </c>
      <c r="PJ26" s="321">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21">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21">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21">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21">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21">
        <f t="shared" ref="PO26:PO28" ca="1" si="7879">PM26-PN26+1000</f>
        <v>1000</v>
      </c>
      <c r="PP26" s="321" t="str">
        <f t="shared" ref="PP26:PP28" ca="1" si="7880">IF(PI26&lt;&gt;"",PJ26*3+PK26*1,"")</f>
        <v/>
      </c>
      <c r="PQ26" s="321" t="str">
        <f t="shared" ref="PQ26" ca="1" si="7881">IF(PI26&lt;&gt;"",VLOOKUP(PI26,NV4:OB40,7,FALSE),"")</f>
        <v/>
      </c>
      <c r="PR26" s="321" t="str">
        <f t="shared" ref="PR26" ca="1" si="7882">IF(PI26&lt;&gt;"",VLOOKUP(PI26,NV4:OB40,5,FALSE),"")</f>
        <v/>
      </c>
      <c r="PS26" s="321" t="str">
        <f t="shared" ref="PS26" ca="1" si="7883">IF(PI26&lt;&gt;"",VLOOKUP(PI26,NV4:OD40,9,FALSE),"")</f>
        <v/>
      </c>
      <c r="PT26" s="321" t="str">
        <f t="shared" ref="PT26:PT28" ca="1" si="7884">PP26</f>
        <v/>
      </c>
      <c r="PU26" s="321" t="str">
        <f t="shared" ref="PU26" ca="1" si="7885">IF(PI26&lt;&gt;"",RANK(PT26,PT25:PT29),"")</f>
        <v/>
      </c>
      <c r="PV26" s="321" t="str">
        <f t="shared" ref="PV26" ca="1" si="7886">IF(PI26&lt;&gt;"",SUMPRODUCT((PT25:PT29=PT26)*(PO25:PO29&gt;PO26)),"")</f>
        <v/>
      </c>
      <c r="PW26" s="321" t="str">
        <f t="shared" ref="PW26" ca="1" si="7887">IF(PI26&lt;&gt;"",SUMPRODUCT((PT25:PT29=PT26)*(PO25:PO29=PO26)*(PM25:PM29&gt;PM26)),"")</f>
        <v/>
      </c>
      <c r="PX26" s="321" t="str">
        <f t="shared" ref="PX26" ca="1" si="7888">IF(PI26&lt;&gt;"",SUMPRODUCT((PT25:PT29=PT26)*(PO25:PO29=PO26)*(PM25:PM29=PM26)*(PQ25:PQ29&gt;PQ26)),"")</f>
        <v/>
      </c>
      <c r="PY26" s="321" t="str">
        <f t="shared" ref="PY26" ca="1" si="7889">IF(PI26&lt;&gt;"",SUMPRODUCT((PT25:PT29=PT26)*(PO25:PO29=PO26)*(PM25:PM29=PM26)*(PQ25:PQ29=PQ26)*(PR25:PR29&gt;PR26)),"")</f>
        <v/>
      </c>
      <c r="PZ26" s="321" t="str">
        <f t="shared" ref="PZ26" ca="1" si="7890">IF(PI26&lt;&gt;"",SUMPRODUCT((PT25:PT29=PT26)*(PO25:PO29=PO26)*(PM25:PM29=PM26)*(PQ25:PQ29=PQ26)*(PR25:PR29=PR26)*(PS25:PS29&gt;PS26)),"")</f>
        <v/>
      </c>
      <c r="QA26" s="321" t="str">
        <f ca="1">IF(PI26&lt;&gt;"",IF(QA66&lt;&gt;"",IF(PH64=3,QA66,QA66+PH64),SUM(PU26:PZ26)+1),"")</f>
        <v/>
      </c>
      <c r="QB26" s="321" t="str">
        <f t="shared" ref="QB26" ca="1" si="7891">IF(PI26&lt;&gt;"",INDEX(PI26:PI29,MATCH(2,QA26:QA29,0),0),"")</f>
        <v/>
      </c>
      <c r="QC26" s="321"/>
      <c r="QD26" s="321"/>
      <c r="QE26" s="321"/>
      <c r="QF26" s="321"/>
      <c r="QG26" s="321"/>
      <c r="QH26" s="321"/>
      <c r="QI26" s="321"/>
      <c r="QJ26" s="321"/>
      <c r="QK26" s="321"/>
      <c r="QL26" s="321"/>
      <c r="QM26" s="321"/>
      <c r="QN26" s="321"/>
      <c r="QO26" s="321"/>
      <c r="QP26" s="321"/>
      <c r="QQ26" s="321"/>
      <c r="QR26" s="321"/>
      <c r="QS26" s="321"/>
      <c r="QT26" s="321"/>
      <c r="QU26" s="321"/>
      <c r="QV26" s="321"/>
      <c r="QW26" s="321"/>
      <c r="QX26" s="321"/>
      <c r="QY26" s="321"/>
      <c r="QZ26" s="321"/>
      <c r="RA26" s="321"/>
      <c r="RB26" s="321"/>
      <c r="RC26" s="321"/>
      <c r="RD26" s="321"/>
      <c r="RE26" s="321"/>
      <c r="RF26" s="321"/>
      <c r="RG26" s="321"/>
      <c r="RH26" s="321"/>
      <c r="RI26" s="321"/>
      <c r="RJ26" s="321"/>
      <c r="RK26" s="321"/>
      <c r="RL26" s="321"/>
      <c r="RM26" s="321"/>
      <c r="RN26" s="321"/>
      <c r="RO26" s="321"/>
      <c r="RP26" s="321"/>
      <c r="RQ26" s="321" t="str">
        <f t="shared" ref="RQ26" ca="1" si="7892">IF(QB26&lt;&gt;"",QB26,IF(PH26&lt;&gt;"",PH26,OH26))</f>
        <v>Netherlands</v>
      </c>
      <c r="RR26" s="321">
        <v>2</v>
      </c>
      <c r="RS26" s="321">
        <v>24</v>
      </c>
      <c r="RT26" s="321" t="str">
        <f t="shared" si="18"/>
        <v>Georgia</v>
      </c>
      <c r="RU26" s="324">
        <f ca="1">IF(OFFSET('Player Game Board'!P33,0,RU1)&lt;&gt;"",OFFSET('Player Game Board'!P33,0,RU1),0)</f>
        <v>0</v>
      </c>
      <c r="RV26" s="324">
        <f ca="1">IF(OFFSET('Player Game Board'!Q33,0,RU1)&lt;&gt;"",OFFSET('Player Game Board'!Q33,0,RU1),0)</f>
        <v>0</v>
      </c>
      <c r="RW26" s="321" t="str">
        <f t="shared" si="19"/>
        <v>Czechia</v>
      </c>
      <c r="RX26" s="321" t="str">
        <f ca="1">IF(AND(OFFSET('Player Game Board'!P33,0,RU1)&lt;&gt;"",OFFSET('Player Game Board'!Q33,0,RU1)&lt;&gt;""),IF(RU26&gt;RV26,"W",IF(RU26=RV26,"D","L")),"")</f>
        <v>D</v>
      </c>
      <c r="RY26" s="321" t="str">
        <f t="shared" ca="1" si="5500"/>
        <v>D</v>
      </c>
      <c r="RZ26" s="321"/>
      <c r="SA26" s="321"/>
      <c r="SB26" s="326" t="s">
        <v>3</v>
      </c>
      <c r="SC26" s="327" t="s">
        <v>13</v>
      </c>
      <c r="SD26" s="327" t="s">
        <v>94</v>
      </c>
      <c r="SE26" s="327" t="s">
        <v>95</v>
      </c>
      <c r="SF26" s="326" t="s">
        <v>95</v>
      </c>
      <c r="SG26" s="326" t="s">
        <v>94</v>
      </c>
      <c r="SH26" s="326" t="s">
        <v>13</v>
      </c>
      <c r="SI26" s="326" t="s">
        <v>3</v>
      </c>
      <c r="SJ26" s="327"/>
      <c r="SK26" s="328">
        <f t="shared" ref="SK26" ca="1" si="7893">IFERROR(MATCH(SK12,SB26:SE26,0),0)</f>
        <v>1</v>
      </c>
      <c r="SL26" s="328">
        <f t="shared" ref="SL26" ca="1" si="7894">IFERROR(MATCH(SL12,SB26:SE26,0),0)</f>
        <v>2</v>
      </c>
      <c r="SM26" s="328">
        <f t="shared" ref="SM26" ca="1" si="7895">IFERROR(MATCH(SM12,SB26:SE26,0),0)</f>
        <v>0</v>
      </c>
      <c r="SN26" s="328">
        <f t="shared" ref="SN26" ca="1" si="7896">IFERROR(MATCH(SN12,SB26:SE26,0),0)</f>
        <v>3</v>
      </c>
      <c r="SO26" s="328">
        <f t="shared" ca="1" si="3616"/>
        <v>6</v>
      </c>
      <c r="SP26" s="327" t="s">
        <v>4</v>
      </c>
      <c r="SQ26" s="327" t="str">
        <f t="shared" ref="SQ26" ca="1" si="7897">VLOOKUP(1,NU18:NV21,2,FALSE)</f>
        <v>Denmark</v>
      </c>
      <c r="SR26" s="327">
        <f t="shared" ca="1" si="5095"/>
        <v>1</v>
      </c>
      <c r="SS26" s="321">
        <f t="shared" ref="SS26" ca="1" si="7898">VLOOKUP(ST26,WO25:WP29,2,FALSE)</f>
        <v>2</v>
      </c>
      <c r="ST26" s="321" t="str">
        <f t="shared" si="7498"/>
        <v>Netherlands</v>
      </c>
      <c r="SU26" s="321">
        <f t="shared" ref="SU26" ca="1" si="7899">SUMPRODUCT((WR3:WR42=ST26)*(WV3:WV42="W"))+SUMPRODUCT((WU3:WU42=ST26)*(WW3:WW42="W"))</f>
        <v>1</v>
      </c>
      <c r="SV26" s="321">
        <f t="shared" ref="SV26" ca="1" si="7900">SUMPRODUCT((WR3:WR42=ST26)*(WV3:WV42="D"))+SUMPRODUCT((WU3:WU42=ST26)*(WW3:WW42="D"))</f>
        <v>1</v>
      </c>
      <c r="SW26" s="321">
        <f t="shared" ref="SW26" ca="1" si="7901">SUMPRODUCT((WR3:WR42=ST26)*(WV3:WV42="L"))+SUMPRODUCT((WU3:WU42=ST26)*(WW3:WW42="L"))</f>
        <v>1</v>
      </c>
      <c r="SX26" s="321">
        <f t="shared" ref="SX26" ca="1" si="7902">SUMIF(WR3:WR60,ST26,WS3:WS60)+SUMIF(WU3:WU60,ST26,WT3:WT60)</f>
        <v>5</v>
      </c>
      <c r="SY26" s="321">
        <f t="shared" ref="SY26" ca="1" si="7903">SUMIF(WU3:WU60,ST26,WS3:WS60)+SUMIF(WR3:WR60,ST26,WT3:WT60)</f>
        <v>5</v>
      </c>
      <c r="SZ26" s="321">
        <f t="shared" ca="1" si="7504"/>
        <v>1000</v>
      </c>
      <c r="TA26" s="321">
        <f t="shared" ca="1" si="7505"/>
        <v>4</v>
      </c>
      <c r="TB26" s="321">
        <f t="shared" si="690"/>
        <v>42</v>
      </c>
      <c r="TC26" s="321">
        <f t="shared" ref="TC26" ca="1" si="7904">IF(COUNTIF(TA25:TA29,4)&lt;&gt;4,RANK(TA26,TA25:TA29),TA66)</f>
        <v>2</v>
      </c>
      <c r="TD26" s="321"/>
      <c r="TE26" s="321">
        <f t="shared" ref="TE26" ca="1" si="7905">SUMPRODUCT((TC25:TC28=TC26)*(TB25:TB28&lt;TB26))+TC26</f>
        <v>2</v>
      </c>
      <c r="TF26" s="321" t="str">
        <f t="shared" ref="TF26" ca="1" si="7906">INDEX(ST25:ST29,MATCH(2,TE25:TE29,0),0)</f>
        <v>Netherlands</v>
      </c>
      <c r="TG26" s="321">
        <f t="shared" ref="TG26" ca="1" si="7907">INDEX(TC25:TC29,MATCH(TF26,ST25:ST29,0),0)</f>
        <v>2</v>
      </c>
      <c r="TH26" s="321" t="str">
        <f t="shared" ref="TH26" ca="1" si="7908">IF(TH25&lt;&gt;"",TF26,"")</f>
        <v/>
      </c>
      <c r="TI26" s="321" t="str">
        <f t="shared" ref="TI26" ca="1" si="7909">IF(TI25&lt;&gt;"",TF27,"")</f>
        <v/>
      </c>
      <c r="TJ26" s="321" t="str">
        <f t="shared" ref="TJ26" ca="1" si="7910">IF(TJ25&lt;&gt;"",TF28,"")</f>
        <v/>
      </c>
      <c r="TK26" s="321" t="str">
        <f t="shared" ref="TK26" si="7911">IF(TK25&lt;&gt;"",TF29,"")</f>
        <v/>
      </c>
      <c r="TL26" s="321"/>
      <c r="TM26" s="321" t="str">
        <f t="shared" ca="1" si="7514"/>
        <v/>
      </c>
      <c r="TN26" s="321">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21">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21">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21">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21">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21">
        <f t="shared" ca="1" si="7520"/>
        <v>1000</v>
      </c>
      <c r="TT26" s="321" t="str">
        <f t="shared" ca="1" si="7521"/>
        <v/>
      </c>
      <c r="TU26" s="321" t="str">
        <f t="shared" ref="TU26" ca="1" si="7917">IF(TM26&lt;&gt;"",VLOOKUP(TM26,ST4:SZ40,7,FALSE),"")</f>
        <v/>
      </c>
      <c r="TV26" s="321" t="str">
        <f t="shared" ref="TV26" ca="1" si="7918">IF(TM26&lt;&gt;"",VLOOKUP(TM26,ST4:SZ40,5,FALSE),"")</f>
        <v/>
      </c>
      <c r="TW26" s="321" t="str">
        <f t="shared" ref="TW26" ca="1" si="7919">IF(TM26&lt;&gt;"",VLOOKUP(TM26,ST4:TB40,9,FALSE),"")</f>
        <v/>
      </c>
      <c r="TX26" s="321" t="str">
        <f t="shared" ca="1" si="7525"/>
        <v/>
      </c>
      <c r="TY26" s="321" t="str">
        <f t="shared" ref="TY26" ca="1" si="7920">IF(TM26&lt;&gt;"",RANK(TX26,TX25:TX29),"")</f>
        <v/>
      </c>
      <c r="TZ26" s="321" t="str">
        <f t="shared" ref="TZ26" ca="1" si="7921">IF(TM26&lt;&gt;"",SUMPRODUCT((TX25:TX29=TX26)*(TS25:TS29&gt;TS26)),"")</f>
        <v/>
      </c>
      <c r="UA26" s="321" t="str">
        <f t="shared" ref="UA26" ca="1" si="7922">IF(TM26&lt;&gt;"",SUMPRODUCT((TX25:TX29=TX26)*(TS25:TS29=TS26)*(TQ25:TQ29&gt;TQ26)),"")</f>
        <v/>
      </c>
      <c r="UB26" s="321" t="str">
        <f t="shared" ref="UB26" ca="1" si="7923">IF(TM26&lt;&gt;"",SUMPRODUCT((TX25:TX29=TX26)*(TS25:TS29=TS26)*(TQ25:TQ29=TQ26)*(TU25:TU29&gt;TU26)),"")</f>
        <v/>
      </c>
      <c r="UC26" s="321" t="str">
        <f t="shared" ref="UC26" ca="1" si="7924">IF(TM26&lt;&gt;"",SUMPRODUCT((TX25:TX29=TX26)*(TS25:TS29=TS26)*(TQ25:TQ29=TQ26)*(TU25:TU29=TU26)*(TV25:TV29&gt;TV26)),"")</f>
        <v/>
      </c>
      <c r="UD26" s="321" t="str">
        <f t="shared" ref="UD26" ca="1" si="7925">IF(TM26&lt;&gt;"",SUMPRODUCT((TX25:TX29=TX26)*(TS25:TS29=TS26)*(TQ25:TQ29=TQ26)*(TU25:TU29=TU26)*(TV25:TV29=TV26)*(TW25:TW29&gt;TW26)),"")</f>
        <v/>
      </c>
      <c r="UE26" s="321" t="str">
        <f ca="1">IF(TM26&lt;&gt;"",IF(UE66&lt;&gt;"",IF(TL64=3,UE66,UE66+TL64),SUM(TY26:UD26)),"")</f>
        <v/>
      </c>
      <c r="UF26" s="321" t="str">
        <f t="shared" ref="UF26" ca="1" si="7926">IF(TM26&lt;&gt;"",INDEX(TM25:TM29,MATCH(2,UE25:UE29,0),0),"")</f>
        <v/>
      </c>
      <c r="UG26" s="321" t="str">
        <f t="shared" ref="UG26:UG28" ca="1" si="7927">IF(TI25&lt;&gt;"",TI25,"")</f>
        <v/>
      </c>
      <c r="UH26" s="321">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21">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21">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21">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21">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21">
        <f t="shared" ref="UM26:UM28" ca="1" si="7933">UK26-UL26+1000</f>
        <v>1000</v>
      </c>
      <c r="UN26" s="321" t="str">
        <f t="shared" ref="UN26:UN28" ca="1" si="7934">IF(UG26&lt;&gt;"",UH26*3+UI26*1,"")</f>
        <v/>
      </c>
      <c r="UO26" s="321" t="str">
        <f t="shared" ref="UO26" ca="1" si="7935">IF(UG26&lt;&gt;"",VLOOKUP(UG26,ST4:SZ40,7,FALSE),"")</f>
        <v/>
      </c>
      <c r="UP26" s="321" t="str">
        <f t="shared" ref="UP26" ca="1" si="7936">IF(UG26&lt;&gt;"",VLOOKUP(UG26,ST4:SZ40,5,FALSE),"")</f>
        <v/>
      </c>
      <c r="UQ26" s="321" t="str">
        <f t="shared" ref="UQ26" ca="1" si="7937">IF(UG26&lt;&gt;"",VLOOKUP(UG26,ST4:TB40,9,FALSE),"")</f>
        <v/>
      </c>
      <c r="UR26" s="321" t="str">
        <f t="shared" ref="UR26:UR28" ca="1" si="7938">UN26</f>
        <v/>
      </c>
      <c r="US26" s="321" t="str">
        <f t="shared" ref="US26" ca="1" si="7939">IF(UG26&lt;&gt;"",RANK(UR26,UR25:UR29),"")</f>
        <v/>
      </c>
      <c r="UT26" s="321" t="str">
        <f t="shared" ref="UT26" ca="1" si="7940">IF(UG26&lt;&gt;"",SUMPRODUCT((UR25:UR29=UR26)*(UM25:UM29&gt;UM26)),"")</f>
        <v/>
      </c>
      <c r="UU26" s="321" t="str">
        <f t="shared" ref="UU26" ca="1" si="7941">IF(UG26&lt;&gt;"",SUMPRODUCT((UR25:UR29=UR26)*(UM25:UM29=UM26)*(UK25:UK29&gt;UK26)),"")</f>
        <v/>
      </c>
      <c r="UV26" s="321" t="str">
        <f t="shared" ref="UV26" ca="1" si="7942">IF(UG26&lt;&gt;"",SUMPRODUCT((UR25:UR29=UR26)*(UM25:UM29=UM26)*(UK25:UK29=UK26)*(UO25:UO29&gt;UO26)),"")</f>
        <v/>
      </c>
      <c r="UW26" s="321" t="str">
        <f t="shared" ref="UW26" ca="1" si="7943">IF(UG26&lt;&gt;"",SUMPRODUCT((UR25:UR29=UR26)*(UM25:UM29=UM26)*(UK25:UK29=UK26)*(UO25:UO29=UO26)*(UP25:UP29&gt;UP26)),"")</f>
        <v/>
      </c>
      <c r="UX26" s="321" t="str">
        <f t="shared" ref="UX26" ca="1" si="7944">IF(UG26&lt;&gt;"",SUMPRODUCT((UR25:UR29=UR26)*(UM25:UM29=UM26)*(UK25:UK29=UK26)*(UO25:UO29=UO26)*(UP25:UP29=UP26)*(UQ25:UQ29&gt;UQ26)),"")</f>
        <v/>
      </c>
      <c r="UY26" s="321" t="str">
        <f ca="1">IF(UG26&lt;&gt;"",IF(UY66&lt;&gt;"",IF(UF64=3,UY66,UY66+UF64),SUM(US26:UX26)+1),"")</f>
        <v/>
      </c>
      <c r="UZ26" s="321" t="str">
        <f t="shared" ref="UZ26" ca="1" si="7945">IF(UG26&lt;&gt;"",INDEX(UG26:UG29,MATCH(2,UY26:UY29,0),0),"")</f>
        <v/>
      </c>
      <c r="VA26" s="321"/>
      <c r="VB26" s="321"/>
      <c r="VC26" s="321"/>
      <c r="VD26" s="321"/>
      <c r="VE26" s="321"/>
      <c r="VF26" s="321"/>
      <c r="VG26" s="321"/>
      <c r="VH26" s="321"/>
      <c r="VI26" s="321"/>
      <c r="VJ26" s="321"/>
      <c r="VK26" s="321"/>
      <c r="VL26" s="321"/>
      <c r="VM26" s="321"/>
      <c r="VN26" s="321"/>
      <c r="VO26" s="321"/>
      <c r="VP26" s="321"/>
      <c r="VQ26" s="321"/>
      <c r="VR26" s="321"/>
      <c r="VS26" s="321"/>
      <c r="VT26" s="321"/>
      <c r="VU26" s="321"/>
      <c r="VV26" s="321"/>
      <c r="VW26" s="321"/>
      <c r="VX26" s="321"/>
      <c r="VY26" s="321"/>
      <c r="VZ26" s="321"/>
      <c r="WA26" s="321"/>
      <c r="WB26" s="321"/>
      <c r="WC26" s="321"/>
      <c r="WD26" s="321"/>
      <c r="WE26" s="321"/>
      <c r="WF26" s="321"/>
      <c r="WG26" s="321"/>
      <c r="WH26" s="321"/>
      <c r="WI26" s="321"/>
      <c r="WJ26" s="321"/>
      <c r="WK26" s="321"/>
      <c r="WL26" s="321"/>
      <c r="WM26" s="321"/>
      <c r="WN26" s="321"/>
      <c r="WO26" s="321" t="str">
        <f t="shared" ref="WO26" ca="1" si="7946">IF(UZ26&lt;&gt;"",UZ26,IF(UF26&lt;&gt;"",UF26,TF26))</f>
        <v>Netherlands</v>
      </c>
      <c r="WP26" s="321">
        <v>2</v>
      </c>
      <c r="WQ26" s="321">
        <v>24</v>
      </c>
      <c r="WR26" s="321" t="str">
        <f t="shared" si="34"/>
        <v>Georgia</v>
      </c>
      <c r="WS26" s="324">
        <f ca="1">IF(OFFSET('Player Game Board'!P33,0,WS1)&lt;&gt;"",OFFSET('Player Game Board'!P33,0,WS1),0)</f>
        <v>1</v>
      </c>
      <c r="WT26" s="324">
        <f ca="1">IF(OFFSET('Player Game Board'!Q33,0,WS1)&lt;&gt;"",OFFSET('Player Game Board'!Q33,0,WS1),0)</f>
        <v>2</v>
      </c>
      <c r="WU26" s="321" t="str">
        <f t="shared" si="35"/>
        <v>Czechia</v>
      </c>
      <c r="WV26" s="321" t="str">
        <f ca="1">IF(AND(OFFSET('Player Game Board'!P33,0,WS1)&lt;&gt;"",OFFSET('Player Game Board'!Q33,0,WS1)&lt;&gt;""),IF(WS26&gt;WT26,"W",IF(WS26=WT26,"D","L")),"")</f>
        <v>L</v>
      </c>
      <c r="WW26" s="321" t="str">
        <f t="shared" ca="1" si="5555"/>
        <v>W</v>
      </c>
      <c r="WX26" s="321"/>
      <c r="WY26" s="321"/>
      <c r="WZ26" s="326" t="s">
        <v>3</v>
      </c>
      <c r="XA26" s="327" t="s">
        <v>13</v>
      </c>
      <c r="XB26" s="327" t="s">
        <v>94</v>
      </c>
      <c r="XC26" s="327" t="s">
        <v>95</v>
      </c>
      <c r="XD26" s="326" t="s">
        <v>95</v>
      </c>
      <c r="XE26" s="326" t="s">
        <v>94</v>
      </c>
      <c r="XF26" s="326" t="s">
        <v>13</v>
      </c>
      <c r="XG26" s="326" t="s">
        <v>3</v>
      </c>
      <c r="XH26" s="327"/>
      <c r="XI26" s="328">
        <f t="shared" ref="XI26" ca="1" si="7947">IFERROR(MATCH(XI12,WZ26:XC26,0),0)</f>
        <v>1</v>
      </c>
      <c r="XJ26" s="328">
        <f t="shared" ref="XJ26" ca="1" si="7948">IFERROR(MATCH(XJ12,WZ26:XC26,0),0)</f>
        <v>4</v>
      </c>
      <c r="XK26" s="328">
        <f t="shared" ref="XK26" ca="1" si="7949">IFERROR(MATCH(XK12,WZ26:XC26,0),0)</f>
        <v>0</v>
      </c>
      <c r="XL26" s="328">
        <f t="shared" ref="XL26" ca="1" si="7950">IFERROR(MATCH(XL12,WZ26:XC26,0),0)</f>
        <v>2</v>
      </c>
      <c r="XM26" s="328">
        <f t="shared" ca="1" si="3686"/>
        <v>7</v>
      </c>
      <c r="XN26" s="327" t="s">
        <v>4</v>
      </c>
      <c r="XO26" s="327" t="str">
        <f t="shared" ref="XO26" ca="1" si="7951">VLOOKUP(1,SS18:ST21,2,FALSE)</f>
        <v>England</v>
      </c>
      <c r="XP26" s="327">
        <f t="shared" ca="1" si="5138"/>
        <v>1</v>
      </c>
      <c r="XQ26" s="321">
        <f t="shared" ref="XQ26" ca="1" si="7952">VLOOKUP(XR26,ABM25:ABN29,2,FALSE)</f>
        <v>2</v>
      </c>
      <c r="XR26" s="321" t="str">
        <f t="shared" si="7540"/>
        <v>Netherlands</v>
      </c>
      <c r="XS26" s="321">
        <f t="shared" ref="XS26" ca="1" si="7953">SUMPRODUCT((ABP3:ABP42=XR26)*(ABT3:ABT42="W"))+SUMPRODUCT((ABS3:ABS42=XR26)*(ABU3:ABU42="W"))</f>
        <v>1</v>
      </c>
      <c r="XT26" s="321">
        <f t="shared" ref="XT26" ca="1" si="7954">SUMPRODUCT((ABP3:ABP42=XR26)*(ABT3:ABT42="D"))+SUMPRODUCT((ABS3:ABS42=XR26)*(ABU3:ABU42="D"))</f>
        <v>1</v>
      </c>
      <c r="XU26" s="321">
        <f t="shared" ref="XU26" ca="1" si="7955">SUMPRODUCT((ABP3:ABP42=XR26)*(ABT3:ABT42="L"))+SUMPRODUCT((ABS3:ABS42=XR26)*(ABU3:ABU42="L"))</f>
        <v>1</v>
      </c>
      <c r="XV26" s="321">
        <f t="shared" ref="XV26" ca="1" si="7956">SUMIF(ABP3:ABP60,XR26,ABQ3:ABQ60)+SUMIF(ABS3:ABS60,XR26,ABR3:ABR60)</f>
        <v>3</v>
      </c>
      <c r="XW26" s="321">
        <f t="shared" ref="XW26" ca="1" si="7957">SUMIF(ABS3:ABS60,XR26,ABQ3:ABQ60)+SUMIF(ABP3:ABP60,XR26,ABR3:ABR60)</f>
        <v>4</v>
      </c>
      <c r="XX26" s="321">
        <f t="shared" ca="1" si="7546"/>
        <v>999</v>
      </c>
      <c r="XY26" s="321">
        <f t="shared" ca="1" si="7547"/>
        <v>4</v>
      </c>
      <c r="XZ26" s="321">
        <f t="shared" si="750"/>
        <v>42</v>
      </c>
      <c r="YA26" s="321">
        <f t="shared" ref="YA26" ca="1" si="7958">IF(COUNTIF(XY25:XY29,4)&lt;&gt;4,RANK(XY26,XY25:XY29),XY66)</f>
        <v>2</v>
      </c>
      <c r="YB26" s="321"/>
      <c r="YC26" s="321">
        <f t="shared" ref="YC26" ca="1" si="7959">SUMPRODUCT((YA25:YA28=YA26)*(XZ25:XZ28&lt;XZ26))+YA26</f>
        <v>2</v>
      </c>
      <c r="YD26" s="321" t="str">
        <f t="shared" ref="YD26" ca="1" si="7960">INDEX(XR25:XR29,MATCH(2,YC25:YC29,0),0)</f>
        <v>Netherlands</v>
      </c>
      <c r="YE26" s="321">
        <f t="shared" ref="YE26" ca="1" si="7961">INDEX(YA25:YA29,MATCH(YD26,XR25:XR29,0),0)</f>
        <v>2</v>
      </c>
      <c r="YF26" s="321" t="str">
        <f t="shared" ref="YF26" ca="1" si="7962">IF(YF25&lt;&gt;"",YD26,"")</f>
        <v/>
      </c>
      <c r="YG26" s="321" t="str">
        <f t="shared" ref="YG26" ca="1" si="7963">IF(YG25&lt;&gt;"",YD27,"")</f>
        <v/>
      </c>
      <c r="YH26" s="321" t="str">
        <f t="shared" ref="YH26" ca="1" si="7964">IF(YH25&lt;&gt;"",YD28,"")</f>
        <v/>
      </c>
      <c r="YI26" s="321" t="str">
        <f t="shared" ref="YI26" si="7965">IF(YI25&lt;&gt;"",YD29,"")</f>
        <v/>
      </c>
      <c r="YJ26" s="321"/>
      <c r="YK26" s="321" t="str">
        <f t="shared" ca="1" si="7556"/>
        <v/>
      </c>
      <c r="YL26" s="321">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21">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21">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21">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21">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21">
        <f t="shared" ca="1" si="7562"/>
        <v>1000</v>
      </c>
      <c r="YR26" s="321" t="str">
        <f t="shared" ca="1" si="7563"/>
        <v/>
      </c>
      <c r="YS26" s="321" t="str">
        <f t="shared" ref="YS26" ca="1" si="7971">IF(YK26&lt;&gt;"",VLOOKUP(YK26,XR4:XX40,7,FALSE),"")</f>
        <v/>
      </c>
      <c r="YT26" s="321" t="str">
        <f t="shared" ref="YT26" ca="1" si="7972">IF(YK26&lt;&gt;"",VLOOKUP(YK26,XR4:XX40,5,FALSE),"")</f>
        <v/>
      </c>
      <c r="YU26" s="321" t="str">
        <f t="shared" ref="YU26" ca="1" si="7973">IF(YK26&lt;&gt;"",VLOOKUP(YK26,XR4:XZ40,9,FALSE),"")</f>
        <v/>
      </c>
      <c r="YV26" s="321" t="str">
        <f t="shared" ca="1" si="7567"/>
        <v/>
      </c>
      <c r="YW26" s="321" t="str">
        <f t="shared" ref="YW26" ca="1" si="7974">IF(YK26&lt;&gt;"",RANK(YV26,YV25:YV29),"")</f>
        <v/>
      </c>
      <c r="YX26" s="321" t="str">
        <f t="shared" ref="YX26" ca="1" si="7975">IF(YK26&lt;&gt;"",SUMPRODUCT((YV25:YV29=YV26)*(YQ25:YQ29&gt;YQ26)),"")</f>
        <v/>
      </c>
      <c r="YY26" s="321" t="str">
        <f t="shared" ref="YY26" ca="1" si="7976">IF(YK26&lt;&gt;"",SUMPRODUCT((YV25:YV29=YV26)*(YQ25:YQ29=YQ26)*(YO25:YO29&gt;YO26)),"")</f>
        <v/>
      </c>
      <c r="YZ26" s="321" t="str">
        <f t="shared" ref="YZ26" ca="1" si="7977">IF(YK26&lt;&gt;"",SUMPRODUCT((YV25:YV29=YV26)*(YQ25:YQ29=YQ26)*(YO25:YO29=YO26)*(YS25:YS29&gt;YS26)),"")</f>
        <v/>
      </c>
      <c r="ZA26" s="321" t="str">
        <f t="shared" ref="ZA26" ca="1" si="7978">IF(YK26&lt;&gt;"",SUMPRODUCT((YV25:YV29=YV26)*(YQ25:YQ29=YQ26)*(YO25:YO29=YO26)*(YS25:YS29=YS26)*(YT25:YT29&gt;YT26)),"")</f>
        <v/>
      </c>
      <c r="ZB26" s="321" t="str">
        <f t="shared" ref="ZB26" ca="1" si="7979">IF(YK26&lt;&gt;"",SUMPRODUCT((YV25:YV29=YV26)*(YQ25:YQ29=YQ26)*(YO25:YO29=YO26)*(YS25:YS29=YS26)*(YT25:YT29=YT26)*(YU25:YU29&gt;YU26)),"")</f>
        <v/>
      </c>
      <c r="ZC26" s="321" t="str">
        <f ca="1">IF(YK26&lt;&gt;"",IF(ZC66&lt;&gt;"",IF(YJ64=3,ZC66,ZC66+YJ64),SUM(YW26:ZB26)),"")</f>
        <v/>
      </c>
      <c r="ZD26" s="321" t="str">
        <f t="shared" ref="ZD26" ca="1" si="7980">IF(YK26&lt;&gt;"",INDEX(YK25:YK29,MATCH(2,ZC25:ZC29,0),0),"")</f>
        <v/>
      </c>
      <c r="ZE26" s="321" t="str">
        <f t="shared" ref="ZE26:ZE28" ca="1" si="7981">IF(YG25&lt;&gt;"",YG25,"")</f>
        <v/>
      </c>
      <c r="ZF26" s="321">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21">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21">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21">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21">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21">
        <f t="shared" ref="ZK26:ZK28" ca="1" si="7987">ZI26-ZJ26+1000</f>
        <v>1000</v>
      </c>
      <c r="ZL26" s="321" t="str">
        <f t="shared" ref="ZL26:ZL28" ca="1" si="7988">IF(ZE26&lt;&gt;"",ZF26*3+ZG26*1,"")</f>
        <v/>
      </c>
      <c r="ZM26" s="321" t="str">
        <f t="shared" ref="ZM26" ca="1" si="7989">IF(ZE26&lt;&gt;"",VLOOKUP(ZE26,XR4:XX40,7,FALSE),"")</f>
        <v/>
      </c>
      <c r="ZN26" s="321" t="str">
        <f t="shared" ref="ZN26" ca="1" si="7990">IF(ZE26&lt;&gt;"",VLOOKUP(ZE26,XR4:XX40,5,FALSE),"")</f>
        <v/>
      </c>
      <c r="ZO26" s="321" t="str">
        <f t="shared" ref="ZO26" ca="1" si="7991">IF(ZE26&lt;&gt;"",VLOOKUP(ZE26,XR4:XZ40,9,FALSE),"")</f>
        <v/>
      </c>
      <c r="ZP26" s="321" t="str">
        <f t="shared" ref="ZP26:ZP28" ca="1" si="7992">ZL26</f>
        <v/>
      </c>
      <c r="ZQ26" s="321" t="str">
        <f t="shared" ref="ZQ26" ca="1" si="7993">IF(ZE26&lt;&gt;"",RANK(ZP26,ZP25:ZP29),"")</f>
        <v/>
      </c>
      <c r="ZR26" s="321" t="str">
        <f t="shared" ref="ZR26" ca="1" si="7994">IF(ZE26&lt;&gt;"",SUMPRODUCT((ZP25:ZP29=ZP26)*(ZK25:ZK29&gt;ZK26)),"")</f>
        <v/>
      </c>
      <c r="ZS26" s="321" t="str">
        <f t="shared" ref="ZS26" ca="1" si="7995">IF(ZE26&lt;&gt;"",SUMPRODUCT((ZP25:ZP29=ZP26)*(ZK25:ZK29=ZK26)*(ZI25:ZI29&gt;ZI26)),"")</f>
        <v/>
      </c>
      <c r="ZT26" s="321" t="str">
        <f t="shared" ref="ZT26" ca="1" si="7996">IF(ZE26&lt;&gt;"",SUMPRODUCT((ZP25:ZP29=ZP26)*(ZK25:ZK29=ZK26)*(ZI25:ZI29=ZI26)*(ZM25:ZM29&gt;ZM26)),"")</f>
        <v/>
      </c>
      <c r="ZU26" s="321" t="str">
        <f t="shared" ref="ZU26" ca="1" si="7997">IF(ZE26&lt;&gt;"",SUMPRODUCT((ZP25:ZP29=ZP26)*(ZK25:ZK29=ZK26)*(ZI25:ZI29=ZI26)*(ZM25:ZM29=ZM26)*(ZN25:ZN29&gt;ZN26)),"")</f>
        <v/>
      </c>
      <c r="ZV26" s="321" t="str">
        <f t="shared" ref="ZV26" ca="1" si="7998">IF(ZE26&lt;&gt;"",SUMPRODUCT((ZP25:ZP29=ZP26)*(ZK25:ZK29=ZK26)*(ZI25:ZI29=ZI26)*(ZM25:ZM29=ZM26)*(ZN25:ZN29=ZN26)*(ZO25:ZO29&gt;ZO26)),"")</f>
        <v/>
      </c>
      <c r="ZW26" s="321" t="str">
        <f ca="1">IF(ZE26&lt;&gt;"",IF(ZW66&lt;&gt;"",IF(ZD64=3,ZW66,ZW66+ZD64),SUM(ZQ26:ZV26)+1),"")</f>
        <v/>
      </c>
      <c r="ZX26" s="321" t="str">
        <f t="shared" ref="ZX26" ca="1" si="7999">IF(ZE26&lt;&gt;"",INDEX(ZE26:ZE29,MATCH(2,ZW26:ZW29,0),0),"")</f>
        <v/>
      </c>
      <c r="ZY26" s="321"/>
      <c r="ZZ26" s="321"/>
      <c r="AAA26" s="321"/>
      <c r="AAB26" s="321"/>
      <c r="AAC26" s="321"/>
      <c r="AAD26" s="321"/>
      <c r="AAE26" s="321"/>
      <c r="AAF26" s="321"/>
      <c r="AAG26" s="321"/>
      <c r="AAH26" s="321"/>
      <c r="AAI26" s="321"/>
      <c r="AAJ26" s="321"/>
      <c r="AAK26" s="321"/>
      <c r="AAL26" s="321"/>
      <c r="AAM26" s="321"/>
      <c r="AAN26" s="321"/>
      <c r="AAO26" s="321"/>
      <c r="AAP26" s="321"/>
      <c r="AAQ26" s="321"/>
      <c r="AAR26" s="321"/>
      <c r="AAS26" s="321"/>
      <c r="AAT26" s="321"/>
      <c r="AAU26" s="321"/>
      <c r="AAV26" s="321"/>
      <c r="AAW26" s="321"/>
      <c r="AAX26" s="321"/>
      <c r="AAY26" s="321"/>
      <c r="AAZ26" s="321"/>
      <c r="ABA26" s="321"/>
      <c r="ABB26" s="321"/>
      <c r="ABC26" s="321"/>
      <c r="ABD26" s="321"/>
      <c r="ABE26" s="321"/>
      <c r="ABF26" s="321"/>
      <c r="ABG26" s="321"/>
      <c r="ABH26" s="321"/>
      <c r="ABI26" s="321"/>
      <c r="ABJ26" s="321"/>
      <c r="ABK26" s="321"/>
      <c r="ABL26" s="321"/>
      <c r="ABM26" s="321" t="str">
        <f t="shared" ref="ABM26" ca="1" si="8000">IF(ZX26&lt;&gt;"",ZX26,IF(ZD26&lt;&gt;"",ZD26,YD26))</f>
        <v>Netherlands</v>
      </c>
      <c r="ABN26" s="321">
        <v>2</v>
      </c>
      <c r="ABO26" s="321">
        <v>24</v>
      </c>
      <c r="ABP26" s="321" t="str">
        <f t="shared" si="50"/>
        <v>Georgia</v>
      </c>
      <c r="ABQ26" s="324">
        <f ca="1">IF(OFFSET('Player Game Board'!P33,0,ABQ1)&lt;&gt;"",OFFSET('Player Game Board'!P33,0,ABQ1),0)</f>
        <v>0</v>
      </c>
      <c r="ABR26" s="324">
        <f ca="1">IF(OFFSET('Player Game Board'!Q33,0,ABQ1)&lt;&gt;"",OFFSET('Player Game Board'!Q33,0,ABQ1),0)</f>
        <v>1</v>
      </c>
      <c r="ABS26" s="321" t="str">
        <f t="shared" si="51"/>
        <v>Czechia</v>
      </c>
      <c r="ABT26" s="321" t="str">
        <f ca="1">IF(AND(OFFSET('Player Game Board'!P33,0,ABQ1)&lt;&gt;"",OFFSET('Player Game Board'!Q33,0,ABQ1)&lt;&gt;""),IF(ABQ26&gt;ABR26,"W",IF(ABQ26=ABR26,"D","L")),"")</f>
        <v>L</v>
      </c>
      <c r="ABU26" s="321" t="str">
        <f t="shared" ca="1" si="5610"/>
        <v>W</v>
      </c>
      <c r="ABV26" s="321"/>
      <c r="ABW26" s="321"/>
      <c r="ABX26" s="326" t="s">
        <v>3</v>
      </c>
      <c r="ABY26" s="327" t="s">
        <v>13</v>
      </c>
      <c r="ABZ26" s="327" t="s">
        <v>94</v>
      </c>
      <c r="ACA26" s="327" t="s">
        <v>95</v>
      </c>
      <c r="ACB26" s="326" t="s">
        <v>95</v>
      </c>
      <c r="ACC26" s="326" t="s">
        <v>94</v>
      </c>
      <c r="ACD26" s="326" t="s">
        <v>13</v>
      </c>
      <c r="ACE26" s="326" t="s">
        <v>3</v>
      </c>
      <c r="ACF26" s="327"/>
      <c r="ACG26" s="328">
        <f t="shared" ref="ACG26" ca="1" si="8001">IFERROR(MATCH(ACG12,ABX26:ACA26,0),0)</f>
        <v>1</v>
      </c>
      <c r="ACH26" s="328">
        <f t="shared" ref="ACH26" ca="1" si="8002">IFERROR(MATCH(ACH12,ABX26:ACA26,0),0)</f>
        <v>4</v>
      </c>
      <c r="ACI26" s="328">
        <f t="shared" ref="ACI26" ca="1" si="8003">IFERROR(MATCH(ACI12,ABX26:ACA26,0),0)</f>
        <v>3</v>
      </c>
      <c r="ACJ26" s="328">
        <f t="shared" ref="ACJ26" ca="1" si="8004">IFERROR(MATCH(ACJ12,ABX26:ACA26,0),0)</f>
        <v>2</v>
      </c>
      <c r="ACK26" s="328">
        <f t="shared" ca="1" si="3756"/>
        <v>10</v>
      </c>
      <c r="ACL26" s="327" t="s">
        <v>4</v>
      </c>
      <c r="ACM26" s="327" t="str">
        <f t="shared" ref="ACM26" ca="1" si="8005">VLOOKUP(1,XQ18:XR21,2,FALSE)</f>
        <v>England</v>
      </c>
      <c r="ACN26" s="327">
        <f t="shared" ca="1" si="5181"/>
        <v>1</v>
      </c>
      <c r="ACO26" s="321">
        <f t="shared" ref="ACO26" ca="1" si="8006">VLOOKUP(ACP26,AGK25:AGL29,2,FALSE)</f>
        <v>1</v>
      </c>
      <c r="ACP26" s="321" t="str">
        <f t="shared" si="7582"/>
        <v>Netherlands</v>
      </c>
      <c r="ACQ26" s="321">
        <f t="shared" ref="ACQ26" ca="1" si="8007">SUMPRODUCT((AGN3:AGN42=ACP26)*(AGR3:AGR42="W"))+SUMPRODUCT((AGQ3:AGQ42=ACP26)*(AGS3:AGS42="W"))</f>
        <v>2</v>
      </c>
      <c r="ACR26" s="321">
        <f t="shared" ref="ACR26" ca="1" si="8008">SUMPRODUCT((AGN3:AGN42=ACP26)*(AGR3:AGR42="D"))+SUMPRODUCT((AGQ3:AGQ42=ACP26)*(AGS3:AGS42="D"))</f>
        <v>1</v>
      </c>
      <c r="ACS26" s="321">
        <f t="shared" ref="ACS26" ca="1" si="8009">SUMPRODUCT((AGN3:AGN42=ACP26)*(AGR3:AGR42="L"))+SUMPRODUCT((AGQ3:AGQ42=ACP26)*(AGS3:AGS42="L"))</f>
        <v>0</v>
      </c>
      <c r="ACT26" s="321">
        <f t="shared" ref="ACT26" ca="1" si="8010">SUMIF(AGN3:AGN60,ACP26,AGO3:AGO60)+SUMIF(AGQ3:AGQ60,ACP26,AGP3:AGP60)</f>
        <v>5</v>
      </c>
      <c r="ACU26" s="321">
        <f t="shared" ref="ACU26" ca="1" si="8011">SUMIF(AGQ3:AGQ60,ACP26,AGO3:AGO60)+SUMIF(AGN3:AGN60,ACP26,AGP3:AGP60)</f>
        <v>2</v>
      </c>
      <c r="ACV26" s="321">
        <f t="shared" ca="1" si="7588"/>
        <v>1003</v>
      </c>
      <c r="ACW26" s="321">
        <f t="shared" ca="1" si="7589"/>
        <v>7</v>
      </c>
      <c r="ACX26" s="321">
        <f t="shared" si="810"/>
        <v>42</v>
      </c>
      <c r="ACY26" s="321">
        <f t="shared" ref="ACY26" ca="1" si="8012">IF(COUNTIF(ACW25:ACW29,4)&lt;&gt;4,RANK(ACW26,ACW25:ACW29),ACW66)</f>
        <v>1</v>
      </c>
      <c r="ACZ26" s="321"/>
      <c r="ADA26" s="321">
        <f t="shared" ref="ADA26" ca="1" si="8013">SUMPRODUCT((ACY25:ACY28=ACY26)*(ACX25:ACX28&lt;ACX26))+ACY26</f>
        <v>1</v>
      </c>
      <c r="ADB26" s="321" t="str">
        <f t="shared" ref="ADB26" ca="1" si="8014">INDEX(ACP25:ACP29,MATCH(2,ADA25:ADA29,0),0)</f>
        <v>France</v>
      </c>
      <c r="ADC26" s="321">
        <f t="shared" ref="ADC26" ca="1" si="8015">INDEX(ACY25:ACY29,MATCH(ADB26,ACP25:ACP29,0),0)</f>
        <v>1</v>
      </c>
      <c r="ADD26" s="321" t="str">
        <f t="shared" ref="ADD26" ca="1" si="8016">IF(ADD25&lt;&gt;"",ADB26,"")</f>
        <v>France</v>
      </c>
      <c r="ADE26" s="321" t="str">
        <f t="shared" ref="ADE26" ca="1" si="8017">IF(ADE25&lt;&gt;"",ADB27,"")</f>
        <v/>
      </c>
      <c r="ADF26" s="321" t="str">
        <f t="shared" ref="ADF26" ca="1" si="8018">IF(ADF25&lt;&gt;"",ADB28,"")</f>
        <v/>
      </c>
      <c r="ADG26" s="321" t="str">
        <f t="shared" ref="ADG26" si="8019">IF(ADG25&lt;&gt;"",ADB29,"")</f>
        <v/>
      </c>
      <c r="ADH26" s="321"/>
      <c r="ADI26" s="321" t="str">
        <f t="shared" ca="1" si="7598"/>
        <v>France</v>
      </c>
      <c r="ADJ26" s="321">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21">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21">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21">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21">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21">
        <f t="shared" ca="1" si="7604"/>
        <v>1000</v>
      </c>
      <c r="ADP26" s="321">
        <f t="shared" ca="1" si="7605"/>
        <v>1</v>
      </c>
      <c r="ADQ26" s="321">
        <f t="shared" ref="ADQ26" ca="1" si="8025">IF(ADI26&lt;&gt;"",VLOOKUP(ADI26,ACP4:ACV40,7,FALSE),"")</f>
        <v>1002</v>
      </c>
      <c r="ADR26" s="321">
        <f t="shared" ref="ADR26" ca="1" si="8026">IF(ADI26&lt;&gt;"",VLOOKUP(ADI26,ACP4:ACV40,5,FALSE),"")</f>
        <v>4</v>
      </c>
      <c r="ADS26" s="321">
        <f t="shared" ref="ADS26" ca="1" si="8027">IF(ADI26&lt;&gt;"",VLOOKUP(ADI26,ACP4:ACX40,9,FALSE),"")</f>
        <v>52</v>
      </c>
      <c r="ADT26" s="321">
        <f t="shared" ca="1" si="7609"/>
        <v>1</v>
      </c>
      <c r="ADU26" s="321">
        <f t="shared" ref="ADU26" ca="1" si="8028">IF(ADI26&lt;&gt;"",RANK(ADT26,ADT25:ADT29),"")</f>
        <v>1</v>
      </c>
      <c r="ADV26" s="321">
        <f t="shared" ref="ADV26" ca="1" si="8029">IF(ADI26&lt;&gt;"",SUMPRODUCT((ADT25:ADT29=ADT26)*(ADO25:ADO29&gt;ADO26)),"")</f>
        <v>0</v>
      </c>
      <c r="ADW26" s="321">
        <f t="shared" ref="ADW26" ca="1" si="8030">IF(ADI26&lt;&gt;"",SUMPRODUCT((ADT25:ADT29=ADT26)*(ADO25:ADO29=ADO26)*(ADM25:ADM29&gt;ADM26)),"")</f>
        <v>0</v>
      </c>
      <c r="ADX26" s="321">
        <f t="shared" ref="ADX26" ca="1" si="8031">IF(ADI26&lt;&gt;"",SUMPRODUCT((ADT25:ADT29=ADT26)*(ADO25:ADO29=ADO26)*(ADM25:ADM29=ADM26)*(ADQ25:ADQ29&gt;ADQ26)),"")</f>
        <v>1</v>
      </c>
      <c r="ADY26" s="321">
        <f t="shared" ref="ADY26" ca="1" si="8032">IF(ADI26&lt;&gt;"",SUMPRODUCT((ADT25:ADT29=ADT26)*(ADO25:ADO29=ADO26)*(ADM25:ADM29=ADM26)*(ADQ25:ADQ29=ADQ26)*(ADR25:ADR29&gt;ADR26)),"")</f>
        <v>0</v>
      </c>
      <c r="ADZ26" s="321">
        <f t="shared" ref="ADZ26" ca="1" si="8033">IF(ADI26&lt;&gt;"",SUMPRODUCT((ADT25:ADT29=ADT26)*(ADO25:ADO29=ADO26)*(ADM25:ADM29=ADM26)*(ADQ25:ADQ29=ADQ26)*(ADR25:ADR29=ADR26)*(ADS25:ADS29&gt;ADS26)),"")</f>
        <v>0</v>
      </c>
      <c r="AEA26" s="321">
        <f ca="1">IF(ADI26&lt;&gt;"",IF(AEA66&lt;&gt;"",IF(ADH64=3,AEA66,AEA66+ADH64),SUM(ADU26:ADZ26)),"")</f>
        <v>2</v>
      </c>
      <c r="AEB26" s="321" t="str">
        <f t="shared" ref="AEB26" ca="1" si="8034">IF(ADI26&lt;&gt;"",INDEX(ADI25:ADI29,MATCH(2,AEA25:AEA29,0),0),"")</f>
        <v>France</v>
      </c>
      <c r="AEC26" s="321" t="str">
        <f t="shared" ref="AEC26:AEC28" ca="1" si="8035">IF(ADE25&lt;&gt;"",ADE25,"")</f>
        <v/>
      </c>
      <c r="AED26" s="321">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21">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21">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21">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21">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21">
        <f t="shared" ref="AEI26:AEI28" ca="1" si="8041">AEG26-AEH26+1000</f>
        <v>1000</v>
      </c>
      <c r="AEJ26" s="321" t="str">
        <f t="shared" ref="AEJ26:AEJ28" ca="1" si="8042">IF(AEC26&lt;&gt;"",AED26*3+AEE26*1,"")</f>
        <v/>
      </c>
      <c r="AEK26" s="321" t="str">
        <f t="shared" ref="AEK26" ca="1" si="8043">IF(AEC26&lt;&gt;"",VLOOKUP(AEC26,ACP4:ACV40,7,FALSE),"")</f>
        <v/>
      </c>
      <c r="AEL26" s="321" t="str">
        <f t="shared" ref="AEL26" ca="1" si="8044">IF(AEC26&lt;&gt;"",VLOOKUP(AEC26,ACP4:ACV40,5,FALSE),"")</f>
        <v/>
      </c>
      <c r="AEM26" s="321" t="str">
        <f t="shared" ref="AEM26" ca="1" si="8045">IF(AEC26&lt;&gt;"",VLOOKUP(AEC26,ACP4:ACX40,9,FALSE),"")</f>
        <v/>
      </c>
      <c r="AEN26" s="321" t="str">
        <f t="shared" ref="AEN26:AEN28" ca="1" si="8046">AEJ26</f>
        <v/>
      </c>
      <c r="AEO26" s="321" t="str">
        <f t="shared" ref="AEO26" ca="1" si="8047">IF(AEC26&lt;&gt;"",RANK(AEN26,AEN25:AEN29),"")</f>
        <v/>
      </c>
      <c r="AEP26" s="321" t="str">
        <f t="shared" ref="AEP26" ca="1" si="8048">IF(AEC26&lt;&gt;"",SUMPRODUCT((AEN25:AEN29=AEN26)*(AEI25:AEI29&gt;AEI26)),"")</f>
        <v/>
      </c>
      <c r="AEQ26" s="321" t="str">
        <f t="shared" ref="AEQ26" ca="1" si="8049">IF(AEC26&lt;&gt;"",SUMPRODUCT((AEN25:AEN29=AEN26)*(AEI25:AEI29=AEI26)*(AEG25:AEG29&gt;AEG26)),"")</f>
        <v/>
      </c>
      <c r="AER26" s="321" t="str">
        <f t="shared" ref="AER26" ca="1" si="8050">IF(AEC26&lt;&gt;"",SUMPRODUCT((AEN25:AEN29=AEN26)*(AEI25:AEI29=AEI26)*(AEG25:AEG29=AEG26)*(AEK25:AEK29&gt;AEK26)),"")</f>
        <v/>
      </c>
      <c r="AES26" s="321" t="str">
        <f t="shared" ref="AES26" ca="1" si="8051">IF(AEC26&lt;&gt;"",SUMPRODUCT((AEN25:AEN29=AEN26)*(AEI25:AEI29=AEI26)*(AEG25:AEG29=AEG26)*(AEK25:AEK29=AEK26)*(AEL25:AEL29&gt;AEL26)),"")</f>
        <v/>
      </c>
      <c r="AET26" s="321" t="str">
        <f t="shared" ref="AET26" ca="1" si="8052">IF(AEC26&lt;&gt;"",SUMPRODUCT((AEN25:AEN29=AEN26)*(AEI25:AEI29=AEI26)*(AEG25:AEG29=AEG26)*(AEK25:AEK29=AEK26)*(AEL25:AEL29=AEL26)*(AEM25:AEM29&gt;AEM26)),"")</f>
        <v/>
      </c>
      <c r="AEU26" s="321" t="str">
        <f ca="1">IF(AEC26&lt;&gt;"",IF(AEU66&lt;&gt;"",IF(AEB64=3,AEU66,AEU66+AEB64),SUM(AEO26:AET26)+1),"")</f>
        <v/>
      </c>
      <c r="AEV26" s="321" t="str">
        <f t="shared" ref="AEV26" ca="1" si="8053">IF(AEC26&lt;&gt;"",INDEX(AEC26:AEC29,MATCH(2,AEU26:AEU29,0),0),"")</f>
        <v/>
      </c>
      <c r="AEW26" s="321"/>
      <c r="AEX26" s="321"/>
      <c r="AEY26" s="321"/>
      <c r="AEZ26" s="321"/>
      <c r="AFA26" s="321"/>
      <c r="AFB26" s="321"/>
      <c r="AFC26" s="321"/>
      <c r="AFD26" s="321"/>
      <c r="AFE26" s="321"/>
      <c r="AFF26" s="321"/>
      <c r="AFG26" s="321"/>
      <c r="AFH26" s="321"/>
      <c r="AFI26" s="321"/>
      <c r="AFJ26" s="321"/>
      <c r="AFK26" s="321"/>
      <c r="AFL26" s="321"/>
      <c r="AFM26" s="321"/>
      <c r="AFN26" s="321"/>
      <c r="AFO26" s="321"/>
      <c r="AFP26" s="321"/>
      <c r="AFQ26" s="321"/>
      <c r="AFR26" s="321"/>
      <c r="AFS26" s="321"/>
      <c r="AFT26" s="321"/>
      <c r="AFU26" s="321"/>
      <c r="AFV26" s="321"/>
      <c r="AFW26" s="321"/>
      <c r="AFX26" s="321"/>
      <c r="AFY26" s="321"/>
      <c r="AFZ26" s="321"/>
      <c r="AGA26" s="321"/>
      <c r="AGB26" s="321"/>
      <c r="AGC26" s="321"/>
      <c r="AGD26" s="321"/>
      <c r="AGE26" s="321"/>
      <c r="AGF26" s="321"/>
      <c r="AGG26" s="321"/>
      <c r="AGH26" s="321"/>
      <c r="AGI26" s="321"/>
      <c r="AGJ26" s="321"/>
      <c r="AGK26" s="321" t="str">
        <f t="shared" ref="AGK26" ca="1" si="8054">IF(AEV26&lt;&gt;"",AEV26,IF(AEB26&lt;&gt;"",AEB26,ADB26))</f>
        <v>France</v>
      </c>
      <c r="AGL26" s="321">
        <v>2</v>
      </c>
      <c r="AGM26" s="321">
        <v>24</v>
      </c>
      <c r="AGN26" s="321" t="str">
        <f t="shared" si="66"/>
        <v>Georgia</v>
      </c>
      <c r="AGO26" s="324">
        <f ca="1">IF(OFFSET('Player Game Board'!P33,0,AGO1)&lt;&gt;"",OFFSET('Player Game Board'!P33,0,AGO1),0)</f>
        <v>0</v>
      </c>
      <c r="AGP26" s="324">
        <f ca="1">IF(OFFSET('Player Game Board'!Q33,0,AGO1)&lt;&gt;"",OFFSET('Player Game Board'!Q33,0,AGO1),0)</f>
        <v>2</v>
      </c>
      <c r="AGQ26" s="321" t="str">
        <f t="shared" si="67"/>
        <v>Czechia</v>
      </c>
      <c r="AGR26" s="321" t="str">
        <f ca="1">IF(AND(OFFSET('Player Game Board'!P33,0,AGO1)&lt;&gt;"",OFFSET('Player Game Board'!Q33,0,AGO1)&lt;&gt;""),IF(AGO26&gt;AGP26,"W",IF(AGO26=AGP26,"D","L")),"")</f>
        <v>L</v>
      </c>
      <c r="AGS26" s="321" t="str">
        <f t="shared" ca="1" si="5665"/>
        <v>W</v>
      </c>
      <c r="AGT26" s="321"/>
      <c r="AGU26" s="321"/>
      <c r="AGV26" s="326" t="s">
        <v>3</v>
      </c>
      <c r="AGW26" s="327" t="s">
        <v>13</v>
      </c>
      <c r="AGX26" s="327" t="s">
        <v>94</v>
      </c>
      <c r="AGY26" s="327" t="s">
        <v>95</v>
      </c>
      <c r="AGZ26" s="326" t="s">
        <v>95</v>
      </c>
      <c r="AHA26" s="326" t="s">
        <v>94</v>
      </c>
      <c r="AHB26" s="326" t="s">
        <v>13</v>
      </c>
      <c r="AHC26" s="326" t="s">
        <v>3</v>
      </c>
      <c r="AHD26" s="327"/>
      <c r="AHE26" s="328">
        <f t="shared" ref="AHE26" ca="1" si="8055">IFERROR(MATCH(AHE12,AGV26:AGY26,0),0)</f>
        <v>1</v>
      </c>
      <c r="AHF26" s="328">
        <f t="shared" ref="AHF26" ca="1" si="8056">IFERROR(MATCH(AHF12,AGV26:AGY26,0),0)</f>
        <v>0</v>
      </c>
      <c r="AHG26" s="328">
        <f t="shared" ref="AHG26" ca="1" si="8057">IFERROR(MATCH(AHG12,AGV26:AGY26,0),0)</f>
        <v>2</v>
      </c>
      <c r="AHH26" s="328">
        <f t="shared" ref="AHH26" ca="1" si="8058">IFERROR(MATCH(AHH12,AGV26:AGY26,0),0)</f>
        <v>4</v>
      </c>
      <c r="AHI26" s="328">
        <f t="shared" ca="1" si="3826"/>
        <v>7</v>
      </c>
      <c r="AHJ26" s="327" t="s">
        <v>4</v>
      </c>
      <c r="AHK26" s="327" t="str">
        <f t="shared" ref="AHK26" ca="1" si="8059">VLOOKUP(1,ACO18:ACP21,2,FALSE)</f>
        <v>England</v>
      </c>
      <c r="AHL26" s="327">
        <f t="shared" ca="1" si="5224"/>
        <v>1</v>
      </c>
      <c r="AHM26" s="321">
        <f t="shared" ref="AHM26" ca="1" si="8060">VLOOKUP(AHN26,ALI25:ALJ29,2,FALSE)</f>
        <v>2</v>
      </c>
      <c r="AHN26" s="321" t="str">
        <f t="shared" si="7624"/>
        <v>Netherlands</v>
      </c>
      <c r="AHO26" s="321">
        <f t="shared" ref="AHO26" ca="1" si="8061">SUMPRODUCT((ALL3:ALL42=AHN26)*(ALP3:ALP42="W"))+SUMPRODUCT((ALO3:ALO42=AHN26)*(ALQ3:ALQ42="W"))</f>
        <v>2</v>
      </c>
      <c r="AHP26" s="321">
        <f t="shared" ref="AHP26" ca="1" si="8062">SUMPRODUCT((ALL3:ALL42=AHN26)*(ALP3:ALP42="D"))+SUMPRODUCT((ALO3:ALO42=AHN26)*(ALQ3:ALQ42="D"))</f>
        <v>1</v>
      </c>
      <c r="AHQ26" s="321">
        <f t="shared" ref="AHQ26" ca="1" si="8063">SUMPRODUCT((ALL3:ALL42=AHN26)*(ALP3:ALP42="L"))+SUMPRODUCT((ALO3:ALO42=AHN26)*(ALQ3:ALQ42="L"))</f>
        <v>0</v>
      </c>
      <c r="AHR26" s="321">
        <f t="shared" ref="AHR26" ca="1" si="8064">SUMIF(ALL3:ALL60,AHN26,ALM3:ALM60)+SUMIF(ALO3:ALO60,AHN26,ALN3:ALN60)</f>
        <v>5</v>
      </c>
      <c r="AHS26" s="321">
        <f t="shared" ref="AHS26" ca="1" si="8065">SUMIF(ALO3:ALO60,AHN26,ALM3:ALM60)+SUMIF(ALL3:ALL60,AHN26,ALN3:ALN60)</f>
        <v>3</v>
      </c>
      <c r="AHT26" s="321">
        <f t="shared" ca="1" si="7630"/>
        <v>1002</v>
      </c>
      <c r="AHU26" s="321">
        <f t="shared" ca="1" si="7631"/>
        <v>7</v>
      </c>
      <c r="AHV26" s="321">
        <f t="shared" si="870"/>
        <v>42</v>
      </c>
      <c r="AHW26" s="321">
        <f t="shared" ref="AHW26" ca="1" si="8066">IF(COUNTIF(AHU25:AHU29,4)&lt;&gt;4,RANK(AHU26,AHU25:AHU29),AHU66)</f>
        <v>1</v>
      </c>
      <c r="AHX26" s="321"/>
      <c r="AHY26" s="321">
        <f t="shared" ref="AHY26" ca="1" si="8067">SUMPRODUCT((AHW25:AHW28=AHW26)*(AHV25:AHV28&lt;AHV26))+AHW26</f>
        <v>1</v>
      </c>
      <c r="AHZ26" s="321" t="str">
        <f t="shared" ref="AHZ26" ca="1" si="8068">INDEX(AHN25:AHN29,MATCH(2,AHY25:AHY29,0),0)</f>
        <v>France</v>
      </c>
      <c r="AIA26" s="321">
        <f t="shared" ref="AIA26" ca="1" si="8069">INDEX(AHW25:AHW29,MATCH(AHZ26,AHN25:AHN29,0),0)</f>
        <v>1</v>
      </c>
      <c r="AIB26" s="321" t="str">
        <f t="shared" ref="AIB26" ca="1" si="8070">IF(AIB25&lt;&gt;"",AHZ26,"")</f>
        <v>France</v>
      </c>
      <c r="AIC26" s="321" t="str">
        <f t="shared" ref="AIC26" ca="1" si="8071">IF(AIC25&lt;&gt;"",AHZ27,"")</f>
        <v/>
      </c>
      <c r="AID26" s="321" t="str">
        <f t="shared" ref="AID26" ca="1" si="8072">IF(AID25&lt;&gt;"",AHZ28,"")</f>
        <v/>
      </c>
      <c r="AIE26" s="321" t="str">
        <f t="shared" ref="AIE26" si="8073">IF(AIE25&lt;&gt;"",AHZ29,"")</f>
        <v/>
      </c>
      <c r="AIF26" s="321"/>
      <c r="AIG26" s="321" t="str">
        <f t="shared" ca="1" si="7640"/>
        <v>France</v>
      </c>
      <c r="AIH26" s="321">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21">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21">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21">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21">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21">
        <f t="shared" ca="1" si="7646"/>
        <v>1000</v>
      </c>
      <c r="AIN26" s="321">
        <f t="shared" ca="1" si="7647"/>
        <v>1</v>
      </c>
      <c r="AIO26" s="321">
        <f t="shared" ref="AIO26" ca="1" si="8079">IF(AIG26&lt;&gt;"",VLOOKUP(AIG26,AHN4:AHT40,7,FALSE),"")</f>
        <v>1003</v>
      </c>
      <c r="AIP26" s="321">
        <f t="shared" ref="AIP26" ca="1" si="8080">IF(AIG26&lt;&gt;"",VLOOKUP(AIG26,AHN4:AHT40,5,FALSE),"")</f>
        <v>6</v>
      </c>
      <c r="AIQ26" s="321">
        <f t="shared" ref="AIQ26" ca="1" si="8081">IF(AIG26&lt;&gt;"",VLOOKUP(AIG26,AHN4:AHV40,9,FALSE),"")</f>
        <v>52</v>
      </c>
      <c r="AIR26" s="321">
        <f t="shared" ca="1" si="7651"/>
        <v>1</v>
      </c>
      <c r="AIS26" s="321">
        <f t="shared" ref="AIS26" ca="1" si="8082">IF(AIG26&lt;&gt;"",RANK(AIR26,AIR25:AIR29),"")</f>
        <v>1</v>
      </c>
      <c r="AIT26" s="321">
        <f t="shared" ref="AIT26" ca="1" si="8083">IF(AIG26&lt;&gt;"",SUMPRODUCT((AIR25:AIR29=AIR26)*(AIM25:AIM29&gt;AIM26)),"")</f>
        <v>0</v>
      </c>
      <c r="AIU26" s="321">
        <f t="shared" ref="AIU26" ca="1" si="8084">IF(AIG26&lt;&gt;"",SUMPRODUCT((AIR25:AIR29=AIR26)*(AIM25:AIM29=AIM26)*(AIK25:AIK29&gt;AIK26)),"")</f>
        <v>0</v>
      </c>
      <c r="AIV26" s="321">
        <f t="shared" ref="AIV26" ca="1" si="8085">IF(AIG26&lt;&gt;"",SUMPRODUCT((AIR25:AIR29=AIR26)*(AIM25:AIM29=AIM26)*(AIK25:AIK29=AIK26)*(AIO25:AIO29&gt;AIO26)),"")</f>
        <v>0</v>
      </c>
      <c r="AIW26" s="321">
        <f t="shared" ref="AIW26" ca="1" si="8086">IF(AIG26&lt;&gt;"",SUMPRODUCT((AIR25:AIR29=AIR26)*(AIM25:AIM29=AIM26)*(AIK25:AIK29=AIK26)*(AIO25:AIO29=AIO26)*(AIP25:AIP29&gt;AIP26)),"")</f>
        <v>0</v>
      </c>
      <c r="AIX26" s="321">
        <f t="shared" ref="AIX26" ca="1" si="8087">IF(AIG26&lt;&gt;"",SUMPRODUCT((AIR25:AIR29=AIR26)*(AIM25:AIM29=AIM26)*(AIK25:AIK29=AIK26)*(AIO25:AIO29=AIO26)*(AIP25:AIP29=AIP26)*(AIQ25:AIQ29&gt;AIQ26)),"")</f>
        <v>0</v>
      </c>
      <c r="AIY26" s="321">
        <f ca="1">IF(AIG26&lt;&gt;"",IF(AIY66&lt;&gt;"",IF(AIF64=3,AIY66,AIY66+AIF64),SUM(AIS26:AIX26)),"")</f>
        <v>1</v>
      </c>
      <c r="AIZ26" s="321" t="str">
        <f t="shared" ref="AIZ26" ca="1" si="8088">IF(AIG26&lt;&gt;"",INDEX(AIG25:AIG29,MATCH(2,AIY25:AIY29,0),0),"")</f>
        <v>Netherlands</v>
      </c>
      <c r="AJA26" s="321" t="str">
        <f t="shared" ref="AJA26:AJA28" ca="1" si="8089">IF(AIC25&lt;&gt;"",AIC25,"")</f>
        <v/>
      </c>
      <c r="AJB26" s="321">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21">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21">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21">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21">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21">
        <f t="shared" ref="AJG26:AJG28" ca="1" si="8095">AJE26-AJF26+1000</f>
        <v>1000</v>
      </c>
      <c r="AJH26" s="321" t="str">
        <f t="shared" ref="AJH26:AJH28" ca="1" si="8096">IF(AJA26&lt;&gt;"",AJB26*3+AJC26*1,"")</f>
        <v/>
      </c>
      <c r="AJI26" s="321" t="str">
        <f t="shared" ref="AJI26" ca="1" si="8097">IF(AJA26&lt;&gt;"",VLOOKUP(AJA26,AHN4:AHT40,7,FALSE),"")</f>
        <v/>
      </c>
      <c r="AJJ26" s="321" t="str">
        <f t="shared" ref="AJJ26" ca="1" si="8098">IF(AJA26&lt;&gt;"",VLOOKUP(AJA26,AHN4:AHT40,5,FALSE),"")</f>
        <v/>
      </c>
      <c r="AJK26" s="321" t="str">
        <f t="shared" ref="AJK26" ca="1" si="8099">IF(AJA26&lt;&gt;"",VLOOKUP(AJA26,AHN4:AHV40,9,FALSE),"")</f>
        <v/>
      </c>
      <c r="AJL26" s="321" t="str">
        <f t="shared" ref="AJL26:AJL28" ca="1" si="8100">AJH26</f>
        <v/>
      </c>
      <c r="AJM26" s="321" t="str">
        <f t="shared" ref="AJM26" ca="1" si="8101">IF(AJA26&lt;&gt;"",RANK(AJL26,AJL25:AJL29),"")</f>
        <v/>
      </c>
      <c r="AJN26" s="321" t="str">
        <f t="shared" ref="AJN26" ca="1" si="8102">IF(AJA26&lt;&gt;"",SUMPRODUCT((AJL25:AJL29=AJL26)*(AJG25:AJG29&gt;AJG26)),"")</f>
        <v/>
      </c>
      <c r="AJO26" s="321" t="str">
        <f t="shared" ref="AJO26" ca="1" si="8103">IF(AJA26&lt;&gt;"",SUMPRODUCT((AJL25:AJL29=AJL26)*(AJG25:AJG29=AJG26)*(AJE25:AJE29&gt;AJE26)),"")</f>
        <v/>
      </c>
      <c r="AJP26" s="321" t="str">
        <f t="shared" ref="AJP26" ca="1" si="8104">IF(AJA26&lt;&gt;"",SUMPRODUCT((AJL25:AJL29=AJL26)*(AJG25:AJG29=AJG26)*(AJE25:AJE29=AJE26)*(AJI25:AJI29&gt;AJI26)),"")</f>
        <v/>
      </c>
      <c r="AJQ26" s="321" t="str">
        <f t="shared" ref="AJQ26" ca="1" si="8105">IF(AJA26&lt;&gt;"",SUMPRODUCT((AJL25:AJL29=AJL26)*(AJG25:AJG29=AJG26)*(AJE25:AJE29=AJE26)*(AJI25:AJI29=AJI26)*(AJJ25:AJJ29&gt;AJJ26)),"")</f>
        <v/>
      </c>
      <c r="AJR26" s="321" t="str">
        <f t="shared" ref="AJR26" ca="1" si="8106">IF(AJA26&lt;&gt;"",SUMPRODUCT((AJL25:AJL29=AJL26)*(AJG25:AJG29=AJG26)*(AJE25:AJE29=AJE26)*(AJI25:AJI29=AJI26)*(AJJ25:AJJ29=AJJ26)*(AJK25:AJK29&gt;AJK26)),"")</f>
        <v/>
      </c>
      <c r="AJS26" s="321" t="str">
        <f ca="1">IF(AJA26&lt;&gt;"",IF(AJS66&lt;&gt;"",IF(AIZ64=3,AJS66,AJS66+AIZ64),SUM(AJM26:AJR26)+1),"")</f>
        <v/>
      </c>
      <c r="AJT26" s="321" t="str">
        <f t="shared" ref="AJT26" ca="1" si="8107">IF(AJA26&lt;&gt;"",INDEX(AJA26:AJA29,MATCH(2,AJS26:AJS29,0),0),"")</f>
        <v/>
      </c>
      <c r="AJU26" s="321"/>
      <c r="AJV26" s="321"/>
      <c r="AJW26" s="321"/>
      <c r="AJX26" s="321"/>
      <c r="AJY26" s="321"/>
      <c r="AJZ26" s="321"/>
      <c r="AKA26" s="321"/>
      <c r="AKB26" s="321"/>
      <c r="AKC26" s="321"/>
      <c r="AKD26" s="321"/>
      <c r="AKE26" s="321"/>
      <c r="AKF26" s="321"/>
      <c r="AKG26" s="321"/>
      <c r="AKH26" s="321"/>
      <c r="AKI26" s="321"/>
      <c r="AKJ26" s="321"/>
      <c r="AKK26" s="321"/>
      <c r="AKL26" s="321"/>
      <c r="AKM26" s="321"/>
      <c r="AKN26" s="321"/>
      <c r="AKO26" s="321"/>
      <c r="AKP26" s="321"/>
      <c r="AKQ26" s="321"/>
      <c r="AKR26" s="321"/>
      <c r="AKS26" s="321"/>
      <c r="AKT26" s="321"/>
      <c r="AKU26" s="321"/>
      <c r="AKV26" s="321"/>
      <c r="AKW26" s="321"/>
      <c r="AKX26" s="321"/>
      <c r="AKY26" s="321"/>
      <c r="AKZ26" s="321"/>
      <c r="ALA26" s="321"/>
      <c r="ALB26" s="321"/>
      <c r="ALC26" s="321"/>
      <c r="ALD26" s="321"/>
      <c r="ALE26" s="321"/>
      <c r="ALF26" s="321"/>
      <c r="ALG26" s="321"/>
      <c r="ALH26" s="321"/>
      <c r="ALI26" s="321" t="str">
        <f t="shared" ref="ALI26" ca="1" si="8108">IF(AJT26&lt;&gt;"",AJT26,IF(AIZ26&lt;&gt;"",AIZ26,AHZ26))</f>
        <v>Netherlands</v>
      </c>
      <c r="ALJ26" s="321">
        <v>2</v>
      </c>
      <c r="ALK26" s="321">
        <v>24</v>
      </c>
      <c r="ALL26" s="321" t="str">
        <f t="shared" si="82"/>
        <v>Georgia</v>
      </c>
      <c r="ALM26" s="324">
        <f ca="1">IF(OFFSET('Player Game Board'!P33,0,ALM1)&lt;&gt;"",OFFSET('Player Game Board'!P33,0,ALM1),0)</f>
        <v>0</v>
      </c>
      <c r="ALN26" s="324">
        <f ca="1">IF(OFFSET('Player Game Board'!Q33,0,ALM1)&lt;&gt;"",OFFSET('Player Game Board'!Q33,0,ALM1),0)</f>
        <v>0</v>
      </c>
      <c r="ALO26" s="321" t="str">
        <f t="shared" si="83"/>
        <v>Czechia</v>
      </c>
      <c r="ALP26" s="321" t="str">
        <f ca="1">IF(AND(OFFSET('Player Game Board'!P33,0,ALM1)&lt;&gt;"",OFFSET('Player Game Board'!Q33,0,ALM1)&lt;&gt;""),IF(ALM26&gt;ALN26,"W",IF(ALM26=ALN26,"D","L")),"")</f>
        <v>D</v>
      </c>
      <c r="ALQ26" s="321" t="str">
        <f t="shared" ca="1" si="5720"/>
        <v>D</v>
      </c>
      <c r="ALR26" s="321"/>
      <c r="ALS26" s="321"/>
      <c r="ALT26" s="326" t="s">
        <v>3</v>
      </c>
      <c r="ALU26" s="327" t="s">
        <v>13</v>
      </c>
      <c r="ALV26" s="327" t="s">
        <v>94</v>
      </c>
      <c r="ALW26" s="327" t="s">
        <v>95</v>
      </c>
      <c r="ALX26" s="326" t="s">
        <v>95</v>
      </c>
      <c r="ALY26" s="326" t="s">
        <v>94</v>
      </c>
      <c r="ALZ26" s="326" t="s">
        <v>13</v>
      </c>
      <c r="AMA26" s="326" t="s">
        <v>3</v>
      </c>
      <c r="AMB26" s="327"/>
      <c r="AMC26" s="328">
        <f t="shared" ref="AMC26" ca="1" si="8109">IFERROR(MATCH(AMC12,ALT26:ALW26,0),0)</f>
        <v>3</v>
      </c>
      <c r="AMD26" s="328">
        <f t="shared" ref="AMD26" ca="1" si="8110">IFERROR(MATCH(AMD12,ALT26:ALW26,0),0)</f>
        <v>1</v>
      </c>
      <c r="AME26" s="328">
        <f t="shared" ref="AME26" ca="1" si="8111">IFERROR(MATCH(AME12,ALT26:ALW26,0),0)</f>
        <v>2</v>
      </c>
      <c r="AMF26" s="328">
        <f t="shared" ref="AMF26" ca="1" si="8112">IFERROR(MATCH(AMF12,ALT26:ALW26,0),0)</f>
        <v>0</v>
      </c>
      <c r="AMG26" s="328">
        <f t="shared" ca="1" si="3896"/>
        <v>6</v>
      </c>
      <c r="AMH26" s="327" t="s">
        <v>4</v>
      </c>
      <c r="AMI26" s="327" t="str">
        <f t="shared" ref="AMI26" ca="1" si="8113">VLOOKUP(1,AHM18:AHN21,2,FALSE)</f>
        <v>England</v>
      </c>
      <c r="AMJ26" s="327">
        <f t="shared" ca="1" si="5267"/>
        <v>1</v>
      </c>
      <c r="AMK26" s="321">
        <f t="shared" ref="AMK26" ca="1" si="8114">VLOOKUP(AML26,AQG25:AQH29,2,FALSE)</f>
        <v>2</v>
      </c>
      <c r="AML26" s="321" t="str">
        <f t="shared" si="7666"/>
        <v>Netherlands</v>
      </c>
      <c r="AMM26" s="321">
        <f t="shared" ref="AMM26" ca="1" si="8115">SUMPRODUCT((AQJ3:AQJ42=AML26)*(AQN3:AQN42="W"))+SUMPRODUCT((AQM3:AQM42=AML26)*(AQO3:AQO42="W"))</f>
        <v>2</v>
      </c>
      <c r="AMN26" s="321">
        <f t="shared" ref="AMN26" ca="1" si="8116">SUMPRODUCT((AQJ3:AQJ42=AML26)*(AQN3:AQN42="D"))+SUMPRODUCT((AQM3:AQM42=AML26)*(AQO3:AQO42="D"))</f>
        <v>0</v>
      </c>
      <c r="AMO26" s="321">
        <f t="shared" ref="AMO26" ca="1" si="8117">SUMPRODUCT((AQJ3:AQJ42=AML26)*(AQN3:AQN42="L"))+SUMPRODUCT((AQM3:AQM42=AML26)*(AQO3:AQO42="L"))</f>
        <v>1</v>
      </c>
      <c r="AMP26" s="321">
        <f t="shared" ref="AMP26" ca="1" si="8118">SUMIF(AQJ3:AQJ60,AML26,AQK3:AQK60)+SUMIF(AQM3:AQM60,AML26,AQL3:AQL60)</f>
        <v>6</v>
      </c>
      <c r="AMQ26" s="321">
        <f t="shared" ref="AMQ26" ca="1" si="8119">SUMIF(AQM3:AQM60,AML26,AQK3:AQK60)+SUMIF(AQJ3:AQJ60,AML26,AQL3:AQL60)</f>
        <v>4</v>
      </c>
      <c r="AMR26" s="321">
        <f t="shared" ca="1" si="7672"/>
        <v>1002</v>
      </c>
      <c r="AMS26" s="321">
        <f t="shared" ca="1" si="7673"/>
        <v>6</v>
      </c>
      <c r="AMT26" s="321">
        <f t="shared" si="930"/>
        <v>42</v>
      </c>
      <c r="AMU26" s="321">
        <f t="shared" ref="AMU26" ca="1" si="8120">IF(COUNTIF(AMS25:AMS29,4)&lt;&gt;4,RANK(AMS26,AMS25:AMS29),AMS66)</f>
        <v>2</v>
      </c>
      <c r="AMV26" s="321"/>
      <c r="AMW26" s="321">
        <f t="shared" ref="AMW26" ca="1" si="8121">SUMPRODUCT((AMU25:AMU28=AMU26)*(AMT25:AMT28&lt;AMT26))+AMU26</f>
        <v>2</v>
      </c>
      <c r="AMX26" s="321" t="str">
        <f t="shared" ref="AMX26" ca="1" si="8122">INDEX(AML25:AML29,MATCH(2,AMW25:AMW29,0),0)</f>
        <v>Netherlands</v>
      </c>
      <c r="AMY26" s="321">
        <f t="shared" ref="AMY26" ca="1" si="8123">INDEX(AMU25:AMU29,MATCH(AMX26,AML25:AML29,0),0)</f>
        <v>2</v>
      </c>
      <c r="AMZ26" s="321" t="str">
        <f t="shared" ref="AMZ26" ca="1" si="8124">IF(AMZ25&lt;&gt;"",AMX26,"")</f>
        <v/>
      </c>
      <c r="ANA26" s="321" t="str">
        <f t="shared" ref="ANA26" ca="1" si="8125">IF(ANA25&lt;&gt;"",AMX27,"")</f>
        <v/>
      </c>
      <c r="ANB26" s="321" t="str">
        <f t="shared" ref="ANB26" ca="1" si="8126">IF(ANB25&lt;&gt;"",AMX28,"")</f>
        <v>Austria</v>
      </c>
      <c r="ANC26" s="321" t="str">
        <f t="shared" ref="ANC26" si="8127">IF(ANC25&lt;&gt;"",AMX29,"")</f>
        <v/>
      </c>
      <c r="AND26" s="321"/>
      <c r="ANE26" s="321" t="str">
        <f t="shared" ca="1" si="7682"/>
        <v/>
      </c>
      <c r="ANF26" s="321">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21">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21">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21">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21">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21">
        <f t="shared" ca="1" si="7688"/>
        <v>1000</v>
      </c>
      <c r="ANL26" s="321" t="str">
        <f t="shared" ca="1" si="7689"/>
        <v/>
      </c>
      <c r="ANM26" s="321" t="str">
        <f t="shared" ref="ANM26" ca="1" si="8133">IF(ANE26&lt;&gt;"",VLOOKUP(ANE26,AML4:AMR40,7,FALSE),"")</f>
        <v/>
      </c>
      <c r="ANN26" s="321" t="str">
        <f t="shared" ref="ANN26" ca="1" si="8134">IF(ANE26&lt;&gt;"",VLOOKUP(ANE26,AML4:AMR40,5,FALSE),"")</f>
        <v/>
      </c>
      <c r="ANO26" s="321" t="str">
        <f t="shared" ref="ANO26" ca="1" si="8135">IF(ANE26&lt;&gt;"",VLOOKUP(ANE26,AML4:AMT40,9,FALSE),"")</f>
        <v/>
      </c>
      <c r="ANP26" s="321" t="str">
        <f t="shared" ca="1" si="7693"/>
        <v/>
      </c>
      <c r="ANQ26" s="321" t="str">
        <f t="shared" ref="ANQ26" ca="1" si="8136">IF(ANE26&lt;&gt;"",RANK(ANP26,ANP25:ANP29),"")</f>
        <v/>
      </c>
      <c r="ANR26" s="321" t="str">
        <f t="shared" ref="ANR26" ca="1" si="8137">IF(ANE26&lt;&gt;"",SUMPRODUCT((ANP25:ANP29=ANP26)*(ANK25:ANK29&gt;ANK26)),"")</f>
        <v/>
      </c>
      <c r="ANS26" s="321" t="str">
        <f t="shared" ref="ANS26" ca="1" si="8138">IF(ANE26&lt;&gt;"",SUMPRODUCT((ANP25:ANP29=ANP26)*(ANK25:ANK29=ANK26)*(ANI25:ANI29&gt;ANI26)),"")</f>
        <v/>
      </c>
      <c r="ANT26" s="321" t="str">
        <f t="shared" ref="ANT26" ca="1" si="8139">IF(ANE26&lt;&gt;"",SUMPRODUCT((ANP25:ANP29=ANP26)*(ANK25:ANK29=ANK26)*(ANI25:ANI29=ANI26)*(ANM25:ANM29&gt;ANM26)),"")</f>
        <v/>
      </c>
      <c r="ANU26" s="321" t="str">
        <f t="shared" ref="ANU26" ca="1" si="8140">IF(ANE26&lt;&gt;"",SUMPRODUCT((ANP25:ANP29=ANP26)*(ANK25:ANK29=ANK26)*(ANI25:ANI29=ANI26)*(ANM25:ANM29=ANM26)*(ANN25:ANN29&gt;ANN26)),"")</f>
        <v/>
      </c>
      <c r="ANV26" s="321" t="str">
        <f t="shared" ref="ANV26" ca="1" si="8141">IF(ANE26&lt;&gt;"",SUMPRODUCT((ANP25:ANP29=ANP26)*(ANK25:ANK29=ANK26)*(ANI25:ANI29=ANI26)*(ANM25:ANM29=ANM26)*(ANN25:ANN29=ANN26)*(ANO25:ANO29&gt;ANO26)),"")</f>
        <v/>
      </c>
      <c r="ANW26" s="321" t="str">
        <f ca="1">IF(ANE26&lt;&gt;"",IF(ANW66&lt;&gt;"",IF(AND64=3,ANW66,ANW66+AND64),SUM(ANQ26:ANV26)),"")</f>
        <v/>
      </c>
      <c r="ANX26" s="321" t="str">
        <f t="shared" ref="ANX26" ca="1" si="8142">IF(ANE26&lt;&gt;"",INDEX(ANE25:ANE29,MATCH(2,ANW25:ANW29,0),0),"")</f>
        <v/>
      </c>
      <c r="ANY26" s="321" t="str">
        <f t="shared" ref="ANY26:ANY28" ca="1" si="8143">IF(ANA25&lt;&gt;"",ANA25,"")</f>
        <v/>
      </c>
      <c r="ANZ26" s="321">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21">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21">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21">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21">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21">
        <f t="shared" ref="AOE26:AOE28" ca="1" si="8149">AOC26-AOD26+1000</f>
        <v>1000</v>
      </c>
      <c r="AOF26" s="321" t="str">
        <f t="shared" ref="AOF26:AOF28" ca="1" si="8150">IF(ANY26&lt;&gt;"",ANZ26*3+AOA26*1,"")</f>
        <v/>
      </c>
      <c r="AOG26" s="321" t="str">
        <f t="shared" ref="AOG26" ca="1" si="8151">IF(ANY26&lt;&gt;"",VLOOKUP(ANY26,AML4:AMR40,7,FALSE),"")</f>
        <v/>
      </c>
      <c r="AOH26" s="321" t="str">
        <f t="shared" ref="AOH26" ca="1" si="8152">IF(ANY26&lt;&gt;"",VLOOKUP(ANY26,AML4:AMR40,5,FALSE),"")</f>
        <v/>
      </c>
      <c r="AOI26" s="321" t="str">
        <f t="shared" ref="AOI26" ca="1" si="8153">IF(ANY26&lt;&gt;"",VLOOKUP(ANY26,AML4:AMT40,9,FALSE),"")</f>
        <v/>
      </c>
      <c r="AOJ26" s="321" t="str">
        <f t="shared" ref="AOJ26:AOJ28" ca="1" si="8154">AOF26</f>
        <v/>
      </c>
      <c r="AOK26" s="321" t="str">
        <f t="shared" ref="AOK26" ca="1" si="8155">IF(ANY26&lt;&gt;"",RANK(AOJ26,AOJ25:AOJ29),"")</f>
        <v/>
      </c>
      <c r="AOL26" s="321" t="str">
        <f t="shared" ref="AOL26" ca="1" si="8156">IF(ANY26&lt;&gt;"",SUMPRODUCT((AOJ25:AOJ29=AOJ26)*(AOE25:AOE29&gt;AOE26)),"")</f>
        <v/>
      </c>
      <c r="AOM26" s="321" t="str">
        <f t="shared" ref="AOM26" ca="1" si="8157">IF(ANY26&lt;&gt;"",SUMPRODUCT((AOJ25:AOJ29=AOJ26)*(AOE25:AOE29=AOE26)*(AOC25:AOC29&gt;AOC26)),"")</f>
        <v/>
      </c>
      <c r="AON26" s="321" t="str">
        <f t="shared" ref="AON26" ca="1" si="8158">IF(ANY26&lt;&gt;"",SUMPRODUCT((AOJ25:AOJ29=AOJ26)*(AOE25:AOE29=AOE26)*(AOC25:AOC29=AOC26)*(AOG25:AOG29&gt;AOG26)),"")</f>
        <v/>
      </c>
      <c r="AOO26" s="321" t="str">
        <f t="shared" ref="AOO26" ca="1" si="8159">IF(ANY26&lt;&gt;"",SUMPRODUCT((AOJ25:AOJ29=AOJ26)*(AOE25:AOE29=AOE26)*(AOC25:AOC29=AOC26)*(AOG25:AOG29=AOG26)*(AOH25:AOH29&gt;AOH26)),"")</f>
        <v/>
      </c>
      <c r="AOP26" s="321" t="str">
        <f t="shared" ref="AOP26" ca="1" si="8160">IF(ANY26&lt;&gt;"",SUMPRODUCT((AOJ25:AOJ29=AOJ26)*(AOE25:AOE29=AOE26)*(AOC25:AOC29=AOC26)*(AOG25:AOG29=AOG26)*(AOH25:AOH29=AOH26)*(AOI25:AOI29&gt;AOI26)),"")</f>
        <v/>
      </c>
      <c r="AOQ26" s="321" t="str">
        <f ca="1">IF(ANY26&lt;&gt;"",IF(AOQ66&lt;&gt;"",IF(ANX64=3,AOQ66,AOQ66+ANX64),SUM(AOK26:AOP26)+1),"")</f>
        <v/>
      </c>
      <c r="AOR26" s="321" t="str">
        <f t="shared" ref="AOR26" ca="1" si="8161">IF(ANY26&lt;&gt;"",INDEX(ANY26:ANY29,MATCH(2,AOQ26:AOQ29,0),0),"")</f>
        <v/>
      </c>
      <c r="AOS26" s="321"/>
      <c r="AOT26" s="321"/>
      <c r="AOU26" s="321"/>
      <c r="AOV26" s="321"/>
      <c r="AOW26" s="321"/>
      <c r="AOX26" s="321"/>
      <c r="AOY26" s="321"/>
      <c r="AOZ26" s="321"/>
      <c r="APA26" s="321"/>
      <c r="APB26" s="321"/>
      <c r="APC26" s="321"/>
      <c r="APD26" s="321"/>
      <c r="APE26" s="321"/>
      <c r="APF26" s="321"/>
      <c r="APG26" s="321"/>
      <c r="APH26" s="321"/>
      <c r="API26" s="321"/>
      <c r="APJ26" s="321"/>
      <c r="APK26" s="321"/>
      <c r="APL26" s="321"/>
      <c r="APM26" s="321"/>
      <c r="APN26" s="321"/>
      <c r="APO26" s="321"/>
      <c r="APP26" s="321"/>
      <c r="APQ26" s="321"/>
      <c r="APR26" s="321"/>
      <c r="APS26" s="321"/>
      <c r="APT26" s="321"/>
      <c r="APU26" s="321"/>
      <c r="APV26" s="321"/>
      <c r="APW26" s="321"/>
      <c r="APX26" s="321"/>
      <c r="APY26" s="321"/>
      <c r="APZ26" s="321"/>
      <c r="AQA26" s="321"/>
      <c r="AQB26" s="321"/>
      <c r="AQC26" s="321"/>
      <c r="AQD26" s="321"/>
      <c r="AQE26" s="321"/>
      <c r="AQF26" s="321"/>
      <c r="AQG26" s="321" t="str">
        <f t="shared" ref="AQG26" ca="1" si="8162">IF(AOR26&lt;&gt;"",AOR26,IF(ANX26&lt;&gt;"",ANX26,AMX26))</f>
        <v>Netherlands</v>
      </c>
      <c r="AQH26" s="321">
        <v>2</v>
      </c>
      <c r="AQI26" s="321">
        <v>24</v>
      </c>
      <c r="AQJ26" s="321" t="str">
        <f t="shared" si="98"/>
        <v>Georgia</v>
      </c>
      <c r="AQK26" s="324">
        <f ca="1">IF(OFFSET('Player Game Board'!P33,0,AQK1)&lt;&gt;"",OFFSET('Player Game Board'!P33,0,AQK1),0)</f>
        <v>0</v>
      </c>
      <c r="AQL26" s="324">
        <f ca="1">IF(OFFSET('Player Game Board'!Q33,0,AQK1)&lt;&gt;"",OFFSET('Player Game Board'!Q33,0,AQK1),0)</f>
        <v>1</v>
      </c>
      <c r="AQM26" s="321" t="str">
        <f t="shared" si="99"/>
        <v>Czechia</v>
      </c>
      <c r="AQN26" s="321" t="str">
        <f ca="1">IF(AND(OFFSET('Player Game Board'!P33,0,AQK1)&lt;&gt;"",OFFSET('Player Game Board'!Q33,0,AQK1)&lt;&gt;""),IF(AQK26&gt;AQL26,"W",IF(AQK26=AQL26,"D","L")),"")</f>
        <v>L</v>
      </c>
      <c r="AQO26" s="321" t="str">
        <f t="shared" ca="1" si="5775"/>
        <v>W</v>
      </c>
      <c r="AQP26" s="321"/>
      <c r="AQQ26" s="321"/>
      <c r="AQR26" s="326" t="s">
        <v>3</v>
      </c>
      <c r="AQS26" s="327" t="s">
        <v>13</v>
      </c>
      <c r="AQT26" s="327" t="s">
        <v>94</v>
      </c>
      <c r="AQU26" s="327" t="s">
        <v>95</v>
      </c>
      <c r="AQV26" s="326" t="s">
        <v>95</v>
      </c>
      <c r="AQW26" s="326" t="s">
        <v>94</v>
      </c>
      <c r="AQX26" s="326" t="s">
        <v>13</v>
      </c>
      <c r="AQY26" s="326" t="s">
        <v>3</v>
      </c>
      <c r="AQZ26" s="327"/>
      <c r="ARA26" s="328">
        <f t="shared" ref="ARA26" ca="1" si="8163">IFERROR(MATCH(ARA12,AQR26:AQU26,0),0)</f>
        <v>1</v>
      </c>
      <c r="ARB26" s="328">
        <f t="shared" ref="ARB26" ca="1" si="8164">IFERROR(MATCH(ARB12,AQR26:AQU26,0),0)</f>
        <v>0</v>
      </c>
      <c r="ARC26" s="328">
        <f t="shared" ref="ARC26" ca="1" si="8165">IFERROR(MATCH(ARC12,AQR26:AQU26,0),0)</f>
        <v>4</v>
      </c>
      <c r="ARD26" s="328">
        <f t="shared" ref="ARD26" ca="1" si="8166">IFERROR(MATCH(ARD12,AQR26:AQU26,0),0)</f>
        <v>3</v>
      </c>
      <c r="ARE26" s="328">
        <f t="shared" ca="1" si="3966"/>
        <v>8</v>
      </c>
      <c r="ARF26" s="327" t="s">
        <v>4</v>
      </c>
      <c r="ARG26" s="327" t="str">
        <f t="shared" ref="ARG26" ca="1" si="8167">VLOOKUP(1,AMK18:AML21,2,FALSE)</f>
        <v>England</v>
      </c>
      <c r="ARH26" s="327">
        <f t="shared" ca="1" si="5310"/>
        <v>1</v>
      </c>
      <c r="ARI26" s="321">
        <f t="shared" ref="ARI26" ca="1" si="8168">VLOOKUP(ARJ26,AVE25:AVF29,2,FALSE)</f>
        <v>2</v>
      </c>
      <c r="ARJ26" s="321" t="str">
        <f t="shared" si="7708"/>
        <v>Netherlands</v>
      </c>
      <c r="ARK26" s="321">
        <f t="shared" ref="ARK26" ca="1" si="8169">SUMPRODUCT((AVH3:AVH42=ARJ26)*(AVL3:AVL42="W"))+SUMPRODUCT((AVK3:AVK42=ARJ26)*(AVM3:AVM42="W"))</f>
        <v>2</v>
      </c>
      <c r="ARL26" s="321">
        <f t="shared" ref="ARL26" ca="1" si="8170">SUMPRODUCT((AVH3:AVH42=ARJ26)*(AVL3:AVL42="D"))+SUMPRODUCT((AVK3:AVK42=ARJ26)*(AVM3:AVM42="D"))</f>
        <v>0</v>
      </c>
      <c r="ARM26" s="321">
        <f t="shared" ref="ARM26" ca="1" si="8171">SUMPRODUCT((AVH3:AVH42=ARJ26)*(AVL3:AVL42="L"))+SUMPRODUCT((AVK3:AVK42=ARJ26)*(AVM3:AVM42="L"))</f>
        <v>1</v>
      </c>
      <c r="ARN26" s="321">
        <f t="shared" ref="ARN26" ca="1" si="8172">SUMIF(AVH3:AVH60,ARJ26,AVI3:AVI60)+SUMIF(AVK3:AVK60,ARJ26,AVJ3:AVJ60)</f>
        <v>4</v>
      </c>
      <c r="ARO26" s="321">
        <f t="shared" ref="ARO26" ca="1" si="8173">SUMIF(AVK3:AVK60,ARJ26,AVI3:AVI60)+SUMIF(AVH3:AVH60,ARJ26,AVJ3:AVJ60)</f>
        <v>2</v>
      </c>
      <c r="ARP26" s="321">
        <f t="shared" ca="1" si="7714"/>
        <v>1002</v>
      </c>
      <c r="ARQ26" s="321">
        <f t="shared" ca="1" si="7715"/>
        <v>6</v>
      </c>
      <c r="ARR26" s="321">
        <f t="shared" si="990"/>
        <v>42</v>
      </c>
      <c r="ARS26" s="321">
        <f t="shared" ref="ARS26" ca="1" si="8174">IF(COUNTIF(ARQ25:ARQ29,4)&lt;&gt;4,RANK(ARQ26,ARQ25:ARQ29),ARQ66)</f>
        <v>2</v>
      </c>
      <c r="ART26" s="321"/>
      <c r="ARU26" s="321">
        <f t="shared" ref="ARU26" ca="1" si="8175">SUMPRODUCT((ARS25:ARS28=ARS26)*(ARR25:ARR28&lt;ARR26))+ARS26</f>
        <v>2</v>
      </c>
      <c r="ARV26" s="321" t="str">
        <f t="shared" ref="ARV26" ca="1" si="8176">INDEX(ARJ25:ARJ29,MATCH(2,ARU25:ARU29,0),0)</f>
        <v>Netherlands</v>
      </c>
      <c r="ARW26" s="321">
        <f t="shared" ref="ARW26" ca="1" si="8177">INDEX(ARS25:ARS29,MATCH(ARV26,ARJ25:ARJ29,0),0)</f>
        <v>2</v>
      </c>
      <c r="ARX26" s="321" t="str">
        <f t="shared" ref="ARX26" ca="1" si="8178">IF(ARX25&lt;&gt;"",ARV26,"")</f>
        <v/>
      </c>
      <c r="ARY26" s="321" t="str">
        <f t="shared" ref="ARY26" ca="1" si="8179">IF(ARY25&lt;&gt;"",ARV27,"")</f>
        <v/>
      </c>
      <c r="ARZ26" s="321" t="str">
        <f t="shared" ref="ARZ26" ca="1" si="8180">IF(ARZ25&lt;&gt;"",ARV28,"")</f>
        <v/>
      </c>
      <c r="ASA26" s="321" t="str">
        <f t="shared" ref="ASA26" si="8181">IF(ASA25&lt;&gt;"",ARV29,"")</f>
        <v/>
      </c>
      <c r="ASB26" s="321"/>
      <c r="ASC26" s="321" t="str">
        <f t="shared" ca="1" si="7724"/>
        <v/>
      </c>
      <c r="ASD26" s="321">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21">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21">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21">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21">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21">
        <f t="shared" ca="1" si="7730"/>
        <v>1000</v>
      </c>
      <c r="ASJ26" s="321" t="str">
        <f t="shared" ca="1" si="7731"/>
        <v/>
      </c>
      <c r="ASK26" s="321" t="str">
        <f t="shared" ref="ASK26" ca="1" si="8187">IF(ASC26&lt;&gt;"",VLOOKUP(ASC26,ARJ4:ARP40,7,FALSE),"")</f>
        <v/>
      </c>
      <c r="ASL26" s="321" t="str">
        <f t="shared" ref="ASL26" ca="1" si="8188">IF(ASC26&lt;&gt;"",VLOOKUP(ASC26,ARJ4:ARP40,5,FALSE),"")</f>
        <v/>
      </c>
      <c r="ASM26" s="321" t="str">
        <f t="shared" ref="ASM26" ca="1" si="8189">IF(ASC26&lt;&gt;"",VLOOKUP(ASC26,ARJ4:ARR40,9,FALSE),"")</f>
        <v/>
      </c>
      <c r="ASN26" s="321" t="str">
        <f t="shared" ca="1" si="7735"/>
        <v/>
      </c>
      <c r="ASO26" s="321" t="str">
        <f t="shared" ref="ASO26" ca="1" si="8190">IF(ASC26&lt;&gt;"",RANK(ASN26,ASN25:ASN29),"")</f>
        <v/>
      </c>
      <c r="ASP26" s="321" t="str">
        <f t="shared" ref="ASP26" ca="1" si="8191">IF(ASC26&lt;&gt;"",SUMPRODUCT((ASN25:ASN29=ASN26)*(ASI25:ASI29&gt;ASI26)),"")</f>
        <v/>
      </c>
      <c r="ASQ26" s="321" t="str">
        <f t="shared" ref="ASQ26" ca="1" si="8192">IF(ASC26&lt;&gt;"",SUMPRODUCT((ASN25:ASN29=ASN26)*(ASI25:ASI29=ASI26)*(ASG25:ASG29&gt;ASG26)),"")</f>
        <v/>
      </c>
      <c r="ASR26" s="321" t="str">
        <f t="shared" ref="ASR26" ca="1" si="8193">IF(ASC26&lt;&gt;"",SUMPRODUCT((ASN25:ASN29=ASN26)*(ASI25:ASI29=ASI26)*(ASG25:ASG29=ASG26)*(ASK25:ASK29&gt;ASK26)),"")</f>
        <v/>
      </c>
      <c r="ASS26" s="321" t="str">
        <f t="shared" ref="ASS26" ca="1" si="8194">IF(ASC26&lt;&gt;"",SUMPRODUCT((ASN25:ASN29=ASN26)*(ASI25:ASI29=ASI26)*(ASG25:ASG29=ASG26)*(ASK25:ASK29=ASK26)*(ASL25:ASL29&gt;ASL26)),"")</f>
        <v/>
      </c>
      <c r="AST26" s="321" t="str">
        <f t="shared" ref="AST26" ca="1" si="8195">IF(ASC26&lt;&gt;"",SUMPRODUCT((ASN25:ASN29=ASN26)*(ASI25:ASI29=ASI26)*(ASG25:ASG29=ASG26)*(ASK25:ASK29=ASK26)*(ASL25:ASL29=ASL26)*(ASM25:ASM29&gt;ASM26)),"")</f>
        <v/>
      </c>
      <c r="ASU26" s="321" t="str">
        <f ca="1">IF(ASC26&lt;&gt;"",IF(ASU66&lt;&gt;"",IF(ASB64=3,ASU66,ASU66+ASB64),SUM(ASO26:AST26)),"")</f>
        <v/>
      </c>
      <c r="ASV26" s="321" t="str">
        <f t="shared" ref="ASV26" ca="1" si="8196">IF(ASC26&lt;&gt;"",INDEX(ASC25:ASC29,MATCH(2,ASU25:ASU29,0),0),"")</f>
        <v/>
      </c>
      <c r="ASW26" s="321" t="str">
        <f t="shared" ref="ASW26:ASW28" ca="1" si="8197">IF(ARY25&lt;&gt;"",ARY25,"")</f>
        <v/>
      </c>
      <c r="ASX26" s="321">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21">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21">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21">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21">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21">
        <f t="shared" ref="ATC26:ATC28" ca="1" si="8203">ATA26-ATB26+1000</f>
        <v>1000</v>
      </c>
      <c r="ATD26" s="321" t="str">
        <f t="shared" ref="ATD26:ATD28" ca="1" si="8204">IF(ASW26&lt;&gt;"",ASX26*3+ASY26*1,"")</f>
        <v/>
      </c>
      <c r="ATE26" s="321" t="str">
        <f t="shared" ref="ATE26" ca="1" si="8205">IF(ASW26&lt;&gt;"",VLOOKUP(ASW26,ARJ4:ARP40,7,FALSE),"")</f>
        <v/>
      </c>
      <c r="ATF26" s="321" t="str">
        <f t="shared" ref="ATF26" ca="1" si="8206">IF(ASW26&lt;&gt;"",VLOOKUP(ASW26,ARJ4:ARP40,5,FALSE),"")</f>
        <v/>
      </c>
      <c r="ATG26" s="321" t="str">
        <f t="shared" ref="ATG26" ca="1" si="8207">IF(ASW26&lt;&gt;"",VLOOKUP(ASW26,ARJ4:ARR40,9,FALSE),"")</f>
        <v/>
      </c>
      <c r="ATH26" s="321" t="str">
        <f t="shared" ref="ATH26:ATH28" ca="1" si="8208">ATD26</f>
        <v/>
      </c>
      <c r="ATI26" s="321" t="str">
        <f t="shared" ref="ATI26" ca="1" si="8209">IF(ASW26&lt;&gt;"",RANK(ATH26,ATH25:ATH29),"")</f>
        <v/>
      </c>
      <c r="ATJ26" s="321" t="str">
        <f t="shared" ref="ATJ26" ca="1" si="8210">IF(ASW26&lt;&gt;"",SUMPRODUCT((ATH25:ATH29=ATH26)*(ATC25:ATC29&gt;ATC26)),"")</f>
        <v/>
      </c>
      <c r="ATK26" s="321" t="str">
        <f t="shared" ref="ATK26" ca="1" si="8211">IF(ASW26&lt;&gt;"",SUMPRODUCT((ATH25:ATH29=ATH26)*(ATC25:ATC29=ATC26)*(ATA25:ATA29&gt;ATA26)),"")</f>
        <v/>
      </c>
      <c r="ATL26" s="321" t="str">
        <f t="shared" ref="ATL26" ca="1" si="8212">IF(ASW26&lt;&gt;"",SUMPRODUCT((ATH25:ATH29=ATH26)*(ATC25:ATC29=ATC26)*(ATA25:ATA29=ATA26)*(ATE25:ATE29&gt;ATE26)),"")</f>
        <v/>
      </c>
      <c r="ATM26" s="321" t="str">
        <f t="shared" ref="ATM26" ca="1" si="8213">IF(ASW26&lt;&gt;"",SUMPRODUCT((ATH25:ATH29=ATH26)*(ATC25:ATC29=ATC26)*(ATA25:ATA29=ATA26)*(ATE25:ATE29=ATE26)*(ATF25:ATF29&gt;ATF26)),"")</f>
        <v/>
      </c>
      <c r="ATN26" s="321" t="str">
        <f t="shared" ref="ATN26" ca="1" si="8214">IF(ASW26&lt;&gt;"",SUMPRODUCT((ATH25:ATH29=ATH26)*(ATC25:ATC29=ATC26)*(ATA25:ATA29=ATA26)*(ATE25:ATE29=ATE26)*(ATF25:ATF29=ATF26)*(ATG25:ATG29&gt;ATG26)),"")</f>
        <v/>
      </c>
      <c r="ATO26" s="321" t="str">
        <f ca="1">IF(ASW26&lt;&gt;"",IF(ATO66&lt;&gt;"",IF(ASV64=3,ATO66,ATO66+ASV64),SUM(ATI26:ATN26)+1),"")</f>
        <v/>
      </c>
      <c r="ATP26" s="321" t="str">
        <f t="shared" ref="ATP26" ca="1" si="8215">IF(ASW26&lt;&gt;"",INDEX(ASW26:ASW29,MATCH(2,ATO26:ATO29,0),0),"")</f>
        <v/>
      </c>
      <c r="ATQ26" s="321"/>
      <c r="ATR26" s="321"/>
      <c r="ATS26" s="321"/>
      <c r="ATT26" s="321"/>
      <c r="ATU26" s="321"/>
      <c r="ATV26" s="321"/>
      <c r="ATW26" s="321"/>
      <c r="ATX26" s="321"/>
      <c r="ATY26" s="321"/>
      <c r="ATZ26" s="321"/>
      <c r="AUA26" s="321"/>
      <c r="AUB26" s="321"/>
      <c r="AUC26" s="321"/>
      <c r="AUD26" s="321"/>
      <c r="AUE26" s="321"/>
      <c r="AUF26" s="321"/>
      <c r="AUG26" s="321"/>
      <c r="AUH26" s="321"/>
      <c r="AUI26" s="321"/>
      <c r="AUJ26" s="321"/>
      <c r="AUK26" s="321"/>
      <c r="AUL26" s="321"/>
      <c r="AUM26" s="321"/>
      <c r="AUN26" s="321"/>
      <c r="AUO26" s="321"/>
      <c r="AUP26" s="321"/>
      <c r="AUQ26" s="321"/>
      <c r="AUR26" s="321"/>
      <c r="AUS26" s="321"/>
      <c r="AUT26" s="321"/>
      <c r="AUU26" s="321"/>
      <c r="AUV26" s="321"/>
      <c r="AUW26" s="321"/>
      <c r="AUX26" s="321"/>
      <c r="AUY26" s="321"/>
      <c r="AUZ26" s="321"/>
      <c r="AVA26" s="321"/>
      <c r="AVB26" s="321"/>
      <c r="AVC26" s="321"/>
      <c r="AVD26" s="321"/>
      <c r="AVE26" s="321" t="str">
        <f t="shared" ref="AVE26" ca="1" si="8216">IF(ATP26&lt;&gt;"",ATP26,IF(ASV26&lt;&gt;"",ASV26,ARV26))</f>
        <v>Netherlands</v>
      </c>
      <c r="AVF26" s="321">
        <v>2</v>
      </c>
      <c r="AVG26" s="321">
        <v>24</v>
      </c>
      <c r="AVH26" s="321" t="str">
        <f t="shared" si="114"/>
        <v>Georgia</v>
      </c>
      <c r="AVI26" s="324">
        <f ca="1">IF(OFFSET('Player Game Board'!P33,0,AVI1)&lt;&gt;"",OFFSET('Player Game Board'!P33,0,AVI1),0)</f>
        <v>3</v>
      </c>
      <c r="AVJ26" s="324">
        <f ca="1">IF(OFFSET('Player Game Board'!Q33,0,AVI1)&lt;&gt;"",OFFSET('Player Game Board'!Q33,0,AVI1),0)</f>
        <v>3</v>
      </c>
      <c r="AVK26" s="321" t="str">
        <f t="shared" si="115"/>
        <v>Czechia</v>
      </c>
      <c r="AVL26" s="321" t="str">
        <f ca="1">IF(AND(OFFSET('Player Game Board'!P33,0,AVI1)&lt;&gt;"",OFFSET('Player Game Board'!Q33,0,AVI1)&lt;&gt;""),IF(AVI26&gt;AVJ26,"W",IF(AVI26=AVJ26,"D","L")),"")</f>
        <v>D</v>
      </c>
      <c r="AVM26" s="321" t="str">
        <f t="shared" ca="1" si="5830"/>
        <v>D</v>
      </c>
      <c r="AVN26" s="321"/>
      <c r="AVO26" s="321"/>
      <c r="AVP26" s="326" t="s">
        <v>3</v>
      </c>
      <c r="AVQ26" s="327" t="s">
        <v>13</v>
      </c>
      <c r="AVR26" s="327" t="s">
        <v>94</v>
      </c>
      <c r="AVS26" s="327" t="s">
        <v>95</v>
      </c>
      <c r="AVT26" s="326" t="s">
        <v>95</v>
      </c>
      <c r="AVU26" s="326" t="s">
        <v>94</v>
      </c>
      <c r="AVV26" s="326" t="s">
        <v>13</v>
      </c>
      <c r="AVW26" s="326" t="s">
        <v>3</v>
      </c>
      <c r="AVX26" s="327"/>
      <c r="AVY26" s="328">
        <f t="shared" ref="AVY26" ca="1" si="8217">IFERROR(MATCH(AVY12,AVP26:AVS26,0),0)</f>
        <v>1</v>
      </c>
      <c r="AVZ26" s="328">
        <f t="shared" ref="AVZ26" ca="1" si="8218">IFERROR(MATCH(AVZ12,AVP26:AVS26,0),0)</f>
        <v>3</v>
      </c>
      <c r="AWA26" s="328">
        <f t="shared" ref="AWA26" ca="1" si="8219">IFERROR(MATCH(AWA12,AVP26:AVS26,0),0)</f>
        <v>0</v>
      </c>
      <c r="AWB26" s="328">
        <f t="shared" ref="AWB26" ca="1" si="8220">IFERROR(MATCH(AWB12,AVP26:AVS26,0),0)</f>
        <v>0</v>
      </c>
      <c r="AWC26" s="328">
        <f t="shared" ca="1" si="4036"/>
        <v>4</v>
      </c>
      <c r="AWD26" s="327" t="s">
        <v>4</v>
      </c>
      <c r="AWE26" s="327" t="str">
        <f t="shared" ref="AWE26" ca="1" si="8221">VLOOKUP(1,ARI18:ARJ21,2,FALSE)</f>
        <v>Slovenia</v>
      </c>
      <c r="AWF26" s="327">
        <f t="shared" ca="1" si="5353"/>
        <v>1</v>
      </c>
      <c r="AWG26" s="321">
        <f t="shared" ref="AWG26" ca="1" si="8222">VLOOKUP(AWH26,BAC25:BAD29,2,FALSE)</f>
        <v>2</v>
      </c>
      <c r="AWH26" s="321" t="str">
        <f t="shared" si="7750"/>
        <v>Netherlands</v>
      </c>
      <c r="AWI26" s="321">
        <f t="shared" ref="AWI26" ca="1" si="8223">SUMPRODUCT((BAF3:BAF42=AWH26)*(BAJ3:BAJ42="W"))+SUMPRODUCT((BAI3:BAI42=AWH26)*(BAK3:BAK42="W"))</f>
        <v>2</v>
      </c>
      <c r="AWJ26" s="321">
        <f t="shared" ref="AWJ26" ca="1" si="8224">SUMPRODUCT((BAF3:BAF42=AWH26)*(BAJ3:BAJ42="D"))+SUMPRODUCT((BAI3:BAI42=AWH26)*(BAK3:BAK42="D"))</f>
        <v>0</v>
      </c>
      <c r="AWK26" s="321">
        <f t="shared" ref="AWK26" ca="1" si="8225">SUMPRODUCT((BAF3:BAF42=AWH26)*(BAJ3:BAJ42="L"))+SUMPRODUCT((BAI3:BAI42=AWH26)*(BAK3:BAK42="L"))</f>
        <v>1</v>
      </c>
      <c r="AWL26" s="321">
        <f t="shared" ref="AWL26" ca="1" si="8226">SUMIF(BAF3:BAF60,AWH26,BAG3:BAG60)+SUMIF(BAI3:BAI60,AWH26,BAH3:BAH60)</f>
        <v>6</v>
      </c>
      <c r="AWM26" s="321">
        <f t="shared" ref="AWM26" ca="1" si="8227">SUMIF(BAI3:BAI60,AWH26,BAG3:BAG60)+SUMIF(BAF3:BAF60,AWH26,BAH3:BAH60)</f>
        <v>3</v>
      </c>
      <c r="AWN26" s="321">
        <f t="shared" ca="1" si="7756"/>
        <v>1003</v>
      </c>
      <c r="AWO26" s="321">
        <f t="shared" ca="1" si="7757"/>
        <v>6</v>
      </c>
      <c r="AWP26" s="321">
        <f t="shared" si="1050"/>
        <v>42</v>
      </c>
      <c r="AWQ26" s="321">
        <f t="shared" ref="AWQ26" ca="1" si="8228">IF(COUNTIF(AWO25:AWO29,4)&lt;&gt;4,RANK(AWO26,AWO25:AWO29),AWO66)</f>
        <v>2</v>
      </c>
      <c r="AWR26" s="321"/>
      <c r="AWS26" s="321">
        <f t="shared" ref="AWS26" ca="1" si="8229">SUMPRODUCT((AWQ25:AWQ28=AWQ26)*(AWP25:AWP28&lt;AWP26))+AWQ26</f>
        <v>2</v>
      </c>
      <c r="AWT26" s="321" t="str">
        <f t="shared" ref="AWT26" ca="1" si="8230">INDEX(AWH25:AWH29,MATCH(2,AWS25:AWS29,0),0)</f>
        <v>Netherlands</v>
      </c>
      <c r="AWU26" s="321">
        <f t="shared" ref="AWU26" ca="1" si="8231">INDEX(AWQ25:AWQ29,MATCH(AWT26,AWH25:AWH29,0),0)</f>
        <v>2</v>
      </c>
      <c r="AWV26" s="321" t="str">
        <f t="shared" ref="AWV26" ca="1" si="8232">IF(AWV25&lt;&gt;"",AWT26,"")</f>
        <v/>
      </c>
      <c r="AWW26" s="321" t="str">
        <f t="shared" ref="AWW26" ca="1" si="8233">IF(AWW25&lt;&gt;"",AWT27,"")</f>
        <v/>
      </c>
      <c r="AWX26" s="321" t="str">
        <f t="shared" ref="AWX26" ca="1" si="8234">IF(AWX25&lt;&gt;"",AWT28,"")</f>
        <v/>
      </c>
      <c r="AWY26" s="321" t="str">
        <f t="shared" ref="AWY26" si="8235">IF(AWY25&lt;&gt;"",AWT29,"")</f>
        <v/>
      </c>
      <c r="AWZ26" s="321"/>
      <c r="AXA26" s="321" t="str">
        <f t="shared" ca="1" si="7766"/>
        <v/>
      </c>
      <c r="AXB26" s="321">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21">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21">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21">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21">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21">
        <f t="shared" ca="1" si="7772"/>
        <v>1000</v>
      </c>
      <c r="AXH26" s="321" t="str">
        <f t="shared" ca="1" si="7773"/>
        <v/>
      </c>
      <c r="AXI26" s="321" t="str">
        <f t="shared" ref="AXI26" ca="1" si="8241">IF(AXA26&lt;&gt;"",VLOOKUP(AXA26,AWH4:AWN40,7,FALSE),"")</f>
        <v/>
      </c>
      <c r="AXJ26" s="321" t="str">
        <f t="shared" ref="AXJ26" ca="1" si="8242">IF(AXA26&lt;&gt;"",VLOOKUP(AXA26,AWH4:AWN40,5,FALSE),"")</f>
        <v/>
      </c>
      <c r="AXK26" s="321" t="str">
        <f t="shared" ref="AXK26" ca="1" si="8243">IF(AXA26&lt;&gt;"",VLOOKUP(AXA26,AWH4:AWP40,9,FALSE),"")</f>
        <v/>
      </c>
      <c r="AXL26" s="321" t="str">
        <f t="shared" ca="1" si="7777"/>
        <v/>
      </c>
      <c r="AXM26" s="321" t="str">
        <f t="shared" ref="AXM26" ca="1" si="8244">IF(AXA26&lt;&gt;"",RANK(AXL26,AXL25:AXL29),"")</f>
        <v/>
      </c>
      <c r="AXN26" s="321" t="str">
        <f t="shared" ref="AXN26" ca="1" si="8245">IF(AXA26&lt;&gt;"",SUMPRODUCT((AXL25:AXL29=AXL26)*(AXG25:AXG29&gt;AXG26)),"")</f>
        <v/>
      </c>
      <c r="AXO26" s="321" t="str">
        <f t="shared" ref="AXO26" ca="1" si="8246">IF(AXA26&lt;&gt;"",SUMPRODUCT((AXL25:AXL29=AXL26)*(AXG25:AXG29=AXG26)*(AXE25:AXE29&gt;AXE26)),"")</f>
        <v/>
      </c>
      <c r="AXP26" s="321" t="str">
        <f t="shared" ref="AXP26" ca="1" si="8247">IF(AXA26&lt;&gt;"",SUMPRODUCT((AXL25:AXL29=AXL26)*(AXG25:AXG29=AXG26)*(AXE25:AXE29=AXE26)*(AXI25:AXI29&gt;AXI26)),"")</f>
        <v/>
      </c>
      <c r="AXQ26" s="321" t="str">
        <f t="shared" ref="AXQ26" ca="1" si="8248">IF(AXA26&lt;&gt;"",SUMPRODUCT((AXL25:AXL29=AXL26)*(AXG25:AXG29=AXG26)*(AXE25:AXE29=AXE26)*(AXI25:AXI29=AXI26)*(AXJ25:AXJ29&gt;AXJ26)),"")</f>
        <v/>
      </c>
      <c r="AXR26" s="321" t="str">
        <f t="shared" ref="AXR26" ca="1" si="8249">IF(AXA26&lt;&gt;"",SUMPRODUCT((AXL25:AXL29=AXL26)*(AXG25:AXG29=AXG26)*(AXE25:AXE29=AXE26)*(AXI25:AXI29=AXI26)*(AXJ25:AXJ29=AXJ26)*(AXK25:AXK29&gt;AXK26)),"")</f>
        <v/>
      </c>
      <c r="AXS26" s="321" t="str">
        <f ca="1">IF(AXA26&lt;&gt;"",IF(AXS66&lt;&gt;"",IF(AWZ64=3,AXS66,AXS66+AWZ64),SUM(AXM26:AXR26)),"")</f>
        <v/>
      </c>
      <c r="AXT26" s="321" t="str">
        <f t="shared" ref="AXT26" ca="1" si="8250">IF(AXA26&lt;&gt;"",INDEX(AXA25:AXA29,MATCH(2,AXS25:AXS29,0),0),"")</f>
        <v/>
      </c>
      <c r="AXU26" s="321" t="str">
        <f t="shared" ref="AXU26:AXU28" ca="1" si="8251">IF(AWW25&lt;&gt;"",AWW25,"")</f>
        <v/>
      </c>
      <c r="AXV26" s="321">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21">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21">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21">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21">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21">
        <f t="shared" ref="AYA26:AYA28" ca="1" si="8257">AXY26-AXZ26+1000</f>
        <v>1000</v>
      </c>
      <c r="AYB26" s="321" t="str">
        <f t="shared" ref="AYB26:AYB28" ca="1" si="8258">IF(AXU26&lt;&gt;"",AXV26*3+AXW26*1,"")</f>
        <v/>
      </c>
      <c r="AYC26" s="321" t="str">
        <f t="shared" ref="AYC26" ca="1" si="8259">IF(AXU26&lt;&gt;"",VLOOKUP(AXU26,AWH4:AWN40,7,FALSE),"")</f>
        <v/>
      </c>
      <c r="AYD26" s="321" t="str">
        <f t="shared" ref="AYD26" ca="1" si="8260">IF(AXU26&lt;&gt;"",VLOOKUP(AXU26,AWH4:AWN40,5,FALSE),"")</f>
        <v/>
      </c>
      <c r="AYE26" s="321" t="str">
        <f t="shared" ref="AYE26" ca="1" si="8261">IF(AXU26&lt;&gt;"",VLOOKUP(AXU26,AWH4:AWP40,9,FALSE),"")</f>
        <v/>
      </c>
      <c r="AYF26" s="321" t="str">
        <f t="shared" ref="AYF26:AYF28" ca="1" si="8262">AYB26</f>
        <v/>
      </c>
      <c r="AYG26" s="321" t="str">
        <f t="shared" ref="AYG26" ca="1" si="8263">IF(AXU26&lt;&gt;"",RANK(AYF26,AYF25:AYF29),"")</f>
        <v/>
      </c>
      <c r="AYH26" s="321" t="str">
        <f t="shared" ref="AYH26" ca="1" si="8264">IF(AXU26&lt;&gt;"",SUMPRODUCT((AYF25:AYF29=AYF26)*(AYA25:AYA29&gt;AYA26)),"")</f>
        <v/>
      </c>
      <c r="AYI26" s="321" t="str">
        <f t="shared" ref="AYI26" ca="1" si="8265">IF(AXU26&lt;&gt;"",SUMPRODUCT((AYF25:AYF29=AYF26)*(AYA25:AYA29=AYA26)*(AXY25:AXY29&gt;AXY26)),"")</f>
        <v/>
      </c>
      <c r="AYJ26" s="321" t="str">
        <f t="shared" ref="AYJ26" ca="1" si="8266">IF(AXU26&lt;&gt;"",SUMPRODUCT((AYF25:AYF29=AYF26)*(AYA25:AYA29=AYA26)*(AXY25:AXY29=AXY26)*(AYC25:AYC29&gt;AYC26)),"")</f>
        <v/>
      </c>
      <c r="AYK26" s="321" t="str">
        <f t="shared" ref="AYK26" ca="1" si="8267">IF(AXU26&lt;&gt;"",SUMPRODUCT((AYF25:AYF29=AYF26)*(AYA25:AYA29=AYA26)*(AXY25:AXY29=AXY26)*(AYC25:AYC29=AYC26)*(AYD25:AYD29&gt;AYD26)),"")</f>
        <v/>
      </c>
      <c r="AYL26" s="321" t="str">
        <f t="shared" ref="AYL26" ca="1" si="8268">IF(AXU26&lt;&gt;"",SUMPRODUCT((AYF25:AYF29=AYF26)*(AYA25:AYA29=AYA26)*(AXY25:AXY29=AXY26)*(AYC25:AYC29=AYC26)*(AYD25:AYD29=AYD26)*(AYE25:AYE29&gt;AYE26)),"")</f>
        <v/>
      </c>
      <c r="AYM26" s="321" t="str">
        <f ca="1">IF(AXU26&lt;&gt;"",IF(AYM66&lt;&gt;"",IF(AXT64=3,AYM66,AYM66+AXT64),SUM(AYG26:AYL26)+1),"")</f>
        <v/>
      </c>
      <c r="AYN26" s="321" t="str">
        <f t="shared" ref="AYN26" ca="1" si="8269">IF(AXU26&lt;&gt;"",INDEX(AXU26:AXU29,MATCH(2,AYM26:AYM29,0),0),"")</f>
        <v/>
      </c>
      <c r="AYO26" s="321"/>
      <c r="AYP26" s="321"/>
      <c r="AYQ26" s="321"/>
      <c r="AYR26" s="321"/>
      <c r="AYS26" s="321"/>
      <c r="AYT26" s="321"/>
      <c r="AYU26" s="321"/>
      <c r="AYV26" s="321"/>
      <c r="AYW26" s="321"/>
      <c r="AYX26" s="321"/>
      <c r="AYY26" s="321"/>
      <c r="AYZ26" s="321"/>
      <c r="AZA26" s="321"/>
      <c r="AZB26" s="321"/>
      <c r="AZC26" s="321"/>
      <c r="AZD26" s="321"/>
      <c r="AZE26" s="321"/>
      <c r="AZF26" s="321"/>
      <c r="AZG26" s="321"/>
      <c r="AZH26" s="321"/>
      <c r="AZI26" s="321"/>
      <c r="AZJ26" s="321"/>
      <c r="AZK26" s="321"/>
      <c r="AZL26" s="321"/>
      <c r="AZM26" s="321"/>
      <c r="AZN26" s="321"/>
      <c r="AZO26" s="321"/>
      <c r="AZP26" s="321"/>
      <c r="AZQ26" s="321"/>
      <c r="AZR26" s="321"/>
      <c r="AZS26" s="321"/>
      <c r="AZT26" s="321"/>
      <c r="AZU26" s="321"/>
      <c r="AZV26" s="321"/>
      <c r="AZW26" s="321"/>
      <c r="AZX26" s="321"/>
      <c r="AZY26" s="321"/>
      <c r="AZZ26" s="321"/>
      <c r="BAA26" s="321"/>
      <c r="BAB26" s="321"/>
      <c r="BAC26" s="321" t="str">
        <f t="shared" ref="BAC26" ca="1" si="8270">IF(AYN26&lt;&gt;"",AYN26,IF(AXT26&lt;&gt;"",AXT26,AWT26))</f>
        <v>Netherlands</v>
      </c>
      <c r="BAD26" s="321">
        <v>2</v>
      </c>
      <c r="BAE26" s="321">
        <v>24</v>
      </c>
      <c r="BAF26" s="321" t="str">
        <f t="shared" si="130"/>
        <v>Georgia</v>
      </c>
      <c r="BAG26" s="324">
        <f ca="1">IF(OFFSET('Player Game Board'!P33,0,BAG1)&lt;&gt;"",OFFSET('Player Game Board'!P33,0,BAG1),0)</f>
        <v>2</v>
      </c>
      <c r="BAH26" s="324">
        <f ca="1">IF(OFFSET('Player Game Board'!Q33,0,BAG1)&lt;&gt;"",OFFSET('Player Game Board'!Q33,0,BAG1),0)</f>
        <v>1</v>
      </c>
      <c r="BAI26" s="321" t="str">
        <f t="shared" si="131"/>
        <v>Czechia</v>
      </c>
      <c r="BAJ26" s="321" t="str">
        <f ca="1">IF(AND(OFFSET('Player Game Board'!P33,0,BAG1)&lt;&gt;"",OFFSET('Player Game Board'!Q33,0,BAG1)&lt;&gt;""),IF(BAG26&gt;BAH26,"W",IF(BAG26=BAH26,"D","L")),"")</f>
        <v>W</v>
      </c>
      <c r="BAK26" s="321" t="str">
        <f t="shared" ca="1" si="5885"/>
        <v>L</v>
      </c>
      <c r="BAL26" s="321"/>
      <c r="BAM26" s="321"/>
      <c r="BAN26" s="326" t="s">
        <v>3</v>
      </c>
      <c r="BAO26" s="327" t="s">
        <v>13</v>
      </c>
      <c r="BAP26" s="327" t="s">
        <v>94</v>
      </c>
      <c r="BAQ26" s="327" t="s">
        <v>95</v>
      </c>
      <c r="BAR26" s="326" t="s">
        <v>95</v>
      </c>
      <c r="BAS26" s="326" t="s">
        <v>94</v>
      </c>
      <c r="BAT26" s="326" t="s">
        <v>13</v>
      </c>
      <c r="BAU26" s="326" t="s">
        <v>3</v>
      </c>
      <c r="BAV26" s="327"/>
      <c r="BAW26" s="328">
        <f t="shared" ref="BAW26" ca="1" si="8271">IFERROR(MATCH(BAW12,BAN26:BAQ26,0),0)</f>
        <v>0</v>
      </c>
      <c r="BAX26" s="328">
        <f t="shared" ref="BAX26" ca="1" si="8272">IFERROR(MATCH(BAX12,BAN26:BAQ26,0),0)</f>
        <v>1</v>
      </c>
      <c r="BAY26" s="328">
        <f t="shared" ref="BAY26" ca="1" si="8273">IFERROR(MATCH(BAY12,BAN26:BAQ26,0),0)</f>
        <v>3</v>
      </c>
      <c r="BAZ26" s="328">
        <f t="shared" ref="BAZ26" ca="1" si="8274">IFERROR(MATCH(BAZ12,BAN26:BAQ26,0),0)</f>
        <v>4</v>
      </c>
      <c r="BBA26" s="328">
        <f t="shared" ca="1" si="4106"/>
        <v>8</v>
      </c>
      <c r="BBB26" s="327" t="s">
        <v>4</v>
      </c>
      <c r="BBC26" s="327" t="str">
        <f t="shared" ref="BBC26" ca="1" si="8275">VLOOKUP(1,AWG18:AWH21,2,FALSE)</f>
        <v>England</v>
      </c>
      <c r="BBD26" s="327">
        <f t="shared" ca="1" si="5396"/>
        <v>1</v>
      </c>
      <c r="BBE26" s="321">
        <f t="shared" ref="BBE26" ca="1" si="8276">VLOOKUP(BBF26,BFA25:BFB29,2,FALSE)</f>
        <v>2</v>
      </c>
      <c r="BBF26" s="321" t="str">
        <f t="shared" si="7792"/>
        <v>Netherlands</v>
      </c>
      <c r="BBG26" s="321">
        <f t="shared" ref="BBG26" ca="1" si="8277">SUMPRODUCT((BFD3:BFD42=BBF26)*(BFH3:BFH42="W"))+SUMPRODUCT((BFG3:BFG42=BBF26)*(BFI3:BFI42="W"))</f>
        <v>0</v>
      </c>
      <c r="BBH26" s="321">
        <f t="shared" ref="BBH26" ca="1" si="8278">SUMPRODUCT((BFD3:BFD42=BBF26)*(BFH3:BFH42="D"))+SUMPRODUCT((BFG3:BFG42=BBF26)*(BFI3:BFI42="D"))</f>
        <v>0</v>
      </c>
      <c r="BBI26" s="321">
        <f t="shared" ref="BBI26" ca="1" si="8279">SUMPRODUCT((BFD3:BFD42=BBF26)*(BFH3:BFH42="L"))+SUMPRODUCT((BFG3:BFG42=BBF26)*(BFI3:BFI42="L"))</f>
        <v>0</v>
      </c>
      <c r="BBJ26" s="321">
        <f t="shared" ref="BBJ26" ca="1" si="8280">SUMIF(BFD3:BFD60,BBF26,BFE3:BFE60)+SUMIF(BFG3:BFG60,BBF26,BFF3:BFF60)</f>
        <v>0</v>
      </c>
      <c r="BBK26" s="321">
        <f t="shared" ref="BBK26" ca="1" si="8281">SUMIF(BFG3:BFG60,BBF26,BFE3:BFE60)+SUMIF(BFD3:BFD60,BBF26,BFF3:BFF60)</f>
        <v>0</v>
      </c>
      <c r="BBL26" s="321">
        <f t="shared" ca="1" si="7798"/>
        <v>1000</v>
      </c>
      <c r="BBM26" s="321">
        <f t="shared" ca="1" si="7799"/>
        <v>0</v>
      </c>
      <c r="BBN26" s="321">
        <f t="shared" si="1110"/>
        <v>42</v>
      </c>
      <c r="BBO26" s="321">
        <f t="shared" ref="BBO26" ca="1" si="8282">IF(COUNTIF(BBM25:BBM29,4)&lt;&gt;4,RANK(BBM26,BBM25:BBM29),BBM66)</f>
        <v>1</v>
      </c>
      <c r="BBP26" s="321"/>
      <c r="BBQ26" s="321">
        <f t="shared" ref="BBQ26" ca="1" si="8283">SUMPRODUCT((BBO25:BBO28=BBO26)*(BBN25:BBN28&lt;BBN26))+BBO26</f>
        <v>3</v>
      </c>
      <c r="BBR26" s="321" t="str">
        <f t="shared" ref="BBR26" ca="1" si="8284">INDEX(BBF25:BBF29,MATCH(2,BBQ25:BBQ29,0),0)</f>
        <v>Austria</v>
      </c>
      <c r="BBS26" s="321">
        <f t="shared" ref="BBS26" ca="1" si="8285">INDEX(BBO25:BBO29,MATCH(BBR26,BBF25:BBF29,0),0)</f>
        <v>1</v>
      </c>
      <c r="BBT26" s="321" t="str">
        <f t="shared" ref="BBT26" ca="1" si="8286">IF(BBT25&lt;&gt;"",BBR26,"")</f>
        <v>Austria</v>
      </c>
      <c r="BBU26" s="321" t="str">
        <f t="shared" ref="BBU26" ca="1" si="8287">IF(BBU25&lt;&gt;"",BBR27,"")</f>
        <v/>
      </c>
      <c r="BBV26" s="321" t="str">
        <f t="shared" ref="BBV26" ca="1" si="8288">IF(BBV25&lt;&gt;"",BBR28,"")</f>
        <v/>
      </c>
      <c r="BBW26" s="321" t="str">
        <f t="shared" ref="BBW26" si="8289">IF(BBW25&lt;&gt;"",BBR29,"")</f>
        <v/>
      </c>
      <c r="BBX26" s="321"/>
      <c r="BBY26" s="321" t="str">
        <f t="shared" ca="1" si="7808"/>
        <v>Austria</v>
      </c>
      <c r="BBZ26" s="321">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21">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21">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21">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21">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21">
        <f t="shared" ca="1" si="7814"/>
        <v>1000</v>
      </c>
      <c r="BCF26" s="321">
        <f t="shared" ca="1" si="7815"/>
        <v>0</v>
      </c>
      <c r="BCG26" s="321">
        <f t="shared" ref="BCG26" ca="1" si="8295">IF(BBY26&lt;&gt;"",VLOOKUP(BBY26,BBF4:BBL40,7,FALSE),"")</f>
        <v>1000</v>
      </c>
      <c r="BCH26" s="321">
        <f t="shared" ref="BCH26" ca="1" si="8296">IF(BBY26&lt;&gt;"",VLOOKUP(BBY26,BBF4:BBL40,5,FALSE),"")</f>
        <v>0</v>
      </c>
      <c r="BCI26" s="321">
        <f t="shared" ref="BCI26" ca="1" si="8297">IF(BBY26&lt;&gt;"",VLOOKUP(BBY26,BBF4:BBN40,9,FALSE),"")</f>
        <v>41</v>
      </c>
      <c r="BCJ26" s="321">
        <f t="shared" ca="1" si="7819"/>
        <v>0</v>
      </c>
      <c r="BCK26" s="321">
        <f t="shared" ref="BCK26" ca="1" si="8298">IF(BBY26&lt;&gt;"",RANK(BCJ26,BCJ25:BCJ29),"")</f>
        <v>1</v>
      </c>
      <c r="BCL26" s="321">
        <f t="shared" ref="BCL26" ca="1" si="8299">IF(BBY26&lt;&gt;"",SUMPRODUCT((BCJ25:BCJ29=BCJ26)*(BCE25:BCE29&gt;BCE26)),"")</f>
        <v>0</v>
      </c>
      <c r="BCM26" s="321">
        <f t="shared" ref="BCM26" ca="1" si="8300">IF(BBY26&lt;&gt;"",SUMPRODUCT((BCJ25:BCJ29=BCJ26)*(BCE25:BCE29=BCE26)*(BCC25:BCC29&gt;BCC26)),"")</f>
        <v>0</v>
      </c>
      <c r="BCN26" s="321">
        <f t="shared" ref="BCN26" ca="1" si="8301">IF(BBY26&lt;&gt;"",SUMPRODUCT((BCJ25:BCJ29=BCJ26)*(BCE25:BCE29=BCE26)*(BCC25:BCC29=BCC26)*(BCG25:BCG29&gt;BCG26)),"")</f>
        <v>0</v>
      </c>
      <c r="BCO26" s="321">
        <f t="shared" ref="BCO26" ca="1" si="8302">IF(BBY26&lt;&gt;"",SUMPRODUCT((BCJ25:BCJ29=BCJ26)*(BCE25:BCE29=BCE26)*(BCC25:BCC29=BCC26)*(BCG25:BCG29=BCG26)*(BCH25:BCH29&gt;BCH26)),"")</f>
        <v>0</v>
      </c>
      <c r="BCP26" s="321">
        <f t="shared" ref="BCP26" ca="1" si="8303">IF(BBY26&lt;&gt;"",SUMPRODUCT((BCJ25:BCJ29=BCJ26)*(BCE25:BCE29=BCE26)*(BCC25:BCC29=BCC26)*(BCG25:BCG29=BCG26)*(BCH25:BCH29=BCH26)*(BCI25:BCI29&gt;BCI26)),"")</f>
        <v>2</v>
      </c>
      <c r="BCQ26" s="321">
        <f ca="1">IF(BBY26&lt;&gt;"",IF(BCQ66&lt;&gt;"",IF(BBX64=3,BCQ66,BCQ66+BBX64),SUM(BCK26:BCP26)),"")</f>
        <v>3</v>
      </c>
      <c r="BCR26" s="321" t="str">
        <f t="shared" ref="BCR26" ca="1" si="8304">IF(BBY26&lt;&gt;"",INDEX(BBY25:BBY29,MATCH(2,BCQ25:BCQ29,0),0),"")</f>
        <v>Netherlands</v>
      </c>
      <c r="BCS26" s="321" t="str">
        <f t="shared" ref="BCS26:BCS28" ca="1" si="8305">IF(BBU25&lt;&gt;"",BBU25,"")</f>
        <v/>
      </c>
      <c r="BCT26" s="321">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21">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21">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21">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21">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21">
        <f t="shared" ref="BCY26:BCY28" ca="1" si="8311">BCW26-BCX26+1000</f>
        <v>1000</v>
      </c>
      <c r="BCZ26" s="321" t="str">
        <f t="shared" ref="BCZ26:BCZ28" ca="1" si="8312">IF(BCS26&lt;&gt;"",BCT26*3+BCU26*1,"")</f>
        <v/>
      </c>
      <c r="BDA26" s="321" t="str">
        <f t="shared" ref="BDA26" ca="1" si="8313">IF(BCS26&lt;&gt;"",VLOOKUP(BCS26,BBF4:BBL40,7,FALSE),"")</f>
        <v/>
      </c>
      <c r="BDB26" s="321" t="str">
        <f t="shared" ref="BDB26" ca="1" si="8314">IF(BCS26&lt;&gt;"",VLOOKUP(BCS26,BBF4:BBL40,5,FALSE),"")</f>
        <v/>
      </c>
      <c r="BDC26" s="321" t="str">
        <f t="shared" ref="BDC26" ca="1" si="8315">IF(BCS26&lt;&gt;"",VLOOKUP(BCS26,BBF4:BBN40,9,FALSE),"")</f>
        <v/>
      </c>
      <c r="BDD26" s="321" t="str">
        <f t="shared" ref="BDD26:BDD28" ca="1" si="8316">BCZ26</f>
        <v/>
      </c>
      <c r="BDE26" s="321" t="str">
        <f t="shared" ref="BDE26" ca="1" si="8317">IF(BCS26&lt;&gt;"",RANK(BDD26,BDD25:BDD29),"")</f>
        <v/>
      </c>
      <c r="BDF26" s="321" t="str">
        <f t="shared" ref="BDF26" ca="1" si="8318">IF(BCS26&lt;&gt;"",SUMPRODUCT((BDD25:BDD29=BDD26)*(BCY25:BCY29&gt;BCY26)),"")</f>
        <v/>
      </c>
      <c r="BDG26" s="321" t="str">
        <f t="shared" ref="BDG26" ca="1" si="8319">IF(BCS26&lt;&gt;"",SUMPRODUCT((BDD25:BDD29=BDD26)*(BCY25:BCY29=BCY26)*(BCW25:BCW29&gt;BCW26)),"")</f>
        <v/>
      </c>
      <c r="BDH26" s="321" t="str">
        <f t="shared" ref="BDH26" ca="1" si="8320">IF(BCS26&lt;&gt;"",SUMPRODUCT((BDD25:BDD29=BDD26)*(BCY25:BCY29=BCY26)*(BCW25:BCW29=BCW26)*(BDA25:BDA29&gt;BDA26)),"")</f>
        <v/>
      </c>
      <c r="BDI26" s="321" t="str">
        <f t="shared" ref="BDI26" ca="1" si="8321">IF(BCS26&lt;&gt;"",SUMPRODUCT((BDD25:BDD29=BDD26)*(BCY25:BCY29=BCY26)*(BCW25:BCW29=BCW26)*(BDA25:BDA29=BDA26)*(BDB25:BDB29&gt;BDB26)),"")</f>
        <v/>
      </c>
      <c r="BDJ26" s="321" t="str">
        <f t="shared" ref="BDJ26" ca="1" si="8322">IF(BCS26&lt;&gt;"",SUMPRODUCT((BDD25:BDD29=BDD26)*(BCY25:BCY29=BCY26)*(BCW25:BCW29=BCW26)*(BDA25:BDA29=BDA26)*(BDB25:BDB29=BDB26)*(BDC25:BDC29&gt;BDC26)),"")</f>
        <v/>
      </c>
      <c r="BDK26" s="321" t="str">
        <f ca="1">IF(BCS26&lt;&gt;"",IF(BDK66&lt;&gt;"",IF(BCR64=3,BDK66,BDK66+BCR64),SUM(BDE26:BDJ26)+1),"")</f>
        <v/>
      </c>
      <c r="BDL26" s="321" t="str">
        <f t="shared" ref="BDL26" ca="1" si="8323">IF(BCS26&lt;&gt;"",INDEX(BCS26:BCS29,MATCH(2,BDK26:BDK29,0),0),"")</f>
        <v/>
      </c>
      <c r="BDM26" s="321"/>
      <c r="BDN26" s="321"/>
      <c r="BDO26" s="321"/>
      <c r="BDP26" s="321"/>
      <c r="BDQ26" s="321"/>
      <c r="BDR26" s="321"/>
      <c r="BDS26" s="321"/>
      <c r="BDT26" s="321"/>
      <c r="BDU26" s="321"/>
      <c r="BDV26" s="321"/>
      <c r="BDW26" s="321"/>
      <c r="BDX26" s="321"/>
      <c r="BDY26" s="321"/>
      <c r="BDZ26" s="321"/>
      <c r="BEA26" s="321"/>
      <c r="BEB26" s="321"/>
      <c r="BEC26" s="321"/>
      <c r="BED26" s="321"/>
      <c r="BEE26" s="321"/>
      <c r="BEF26" s="321"/>
      <c r="BEG26" s="321"/>
      <c r="BEH26" s="321"/>
      <c r="BEI26" s="321"/>
      <c r="BEJ26" s="321"/>
      <c r="BEK26" s="321"/>
      <c r="BEL26" s="321"/>
      <c r="BEM26" s="321"/>
      <c r="BEN26" s="321"/>
      <c r="BEO26" s="321"/>
      <c r="BEP26" s="321"/>
      <c r="BEQ26" s="321"/>
      <c r="BER26" s="321"/>
      <c r="BES26" s="321"/>
      <c r="BET26" s="321"/>
      <c r="BEU26" s="321"/>
      <c r="BEV26" s="321"/>
      <c r="BEW26" s="321"/>
      <c r="BEX26" s="321"/>
      <c r="BEY26" s="321"/>
      <c r="BEZ26" s="321"/>
      <c r="BFA26" s="321" t="str">
        <f t="shared" ref="BFA26" ca="1" si="8324">IF(BDL26&lt;&gt;"",BDL26,IF(BCR26&lt;&gt;"",BCR26,BBR26))</f>
        <v>Netherlands</v>
      </c>
      <c r="BFB26" s="321">
        <v>2</v>
      </c>
      <c r="BFC26" s="321">
        <v>24</v>
      </c>
      <c r="BFD26" s="321" t="str">
        <f t="shared" si="146"/>
        <v>Georgia</v>
      </c>
      <c r="BFE26" s="324">
        <f ca="1">IF(OFFSET('Player Game Board'!P33,0,BFE1)&lt;&gt;"",OFFSET('Player Game Board'!P33,0,BFE1),0)</f>
        <v>0</v>
      </c>
      <c r="BFF26" s="324">
        <f ca="1">IF(OFFSET('Player Game Board'!Q33,0,BFE1)&lt;&gt;"",OFFSET('Player Game Board'!Q33,0,BFE1),0)</f>
        <v>0</v>
      </c>
      <c r="BFG26" s="321" t="str">
        <f t="shared" si="147"/>
        <v>Czechia</v>
      </c>
      <c r="BFH26" s="321" t="str">
        <f ca="1">IF(AND(OFFSET('Player Game Board'!P33,0,BFE1)&lt;&gt;"",OFFSET('Player Game Board'!Q33,0,BFE1)&lt;&gt;""),IF(BFE26&gt;BFF26,"W",IF(BFE26=BFF26,"D","L")),"")</f>
        <v/>
      </c>
      <c r="BFI26" s="321" t="str">
        <f t="shared" ca="1" si="5940"/>
        <v/>
      </c>
      <c r="BFJ26" s="321"/>
      <c r="BFK26" s="321"/>
      <c r="BFL26" s="326" t="s">
        <v>3</v>
      </c>
      <c r="BFM26" s="327" t="s">
        <v>13</v>
      </c>
      <c r="BFN26" s="327" t="s">
        <v>94</v>
      </c>
      <c r="BFO26" s="327" t="s">
        <v>95</v>
      </c>
      <c r="BFP26" s="326" t="s">
        <v>95</v>
      </c>
      <c r="BFQ26" s="326" t="s">
        <v>94</v>
      </c>
      <c r="BFR26" s="326" t="s">
        <v>13</v>
      </c>
      <c r="BFS26" s="326" t="s">
        <v>3</v>
      </c>
      <c r="BFT26" s="327"/>
      <c r="BFU26" s="328">
        <f t="shared" ref="BFU26" ca="1" si="8325">IFERROR(MATCH(BFU12,BFL26:BFO26,0),0)</f>
        <v>0</v>
      </c>
      <c r="BFV26" s="328">
        <f t="shared" ref="BFV26" ca="1" si="8326">IFERROR(MATCH(BFV12,BFL26:BFO26,0),0)</f>
        <v>2</v>
      </c>
      <c r="BFW26" s="328">
        <f t="shared" ref="BFW26" ca="1" si="8327">IFERROR(MATCH(BFW12,BFL26:BFO26,0),0)</f>
        <v>1</v>
      </c>
      <c r="BFX26" s="328">
        <f t="shared" ref="BFX26" ca="1" si="8328">IFERROR(MATCH(BFX12,BFL26:BFO26,0),0)</f>
        <v>0</v>
      </c>
      <c r="BFY26" s="328">
        <f t="shared" ca="1" si="4176"/>
        <v>3</v>
      </c>
      <c r="BFZ26" s="327" t="s">
        <v>4</v>
      </c>
      <c r="BGA26" s="327" t="str">
        <f t="shared" ref="BGA26" ca="1" si="8329">VLOOKUP(1,BBE18:BBF21,2,FALSE)</f>
        <v>England</v>
      </c>
      <c r="BGB26" s="327">
        <f t="shared" ca="1" si="5439"/>
        <v>1</v>
      </c>
    </row>
    <row r="27" spans="1:1536" ht="13.8" x14ac:dyDescent="0.3">
      <c r="A27" s="321">
        <f>VLOOKUP(B27,CW25:CX29,2,FALSE)</f>
        <v>1</v>
      </c>
      <c r="B27" s="321" t="str">
        <f>'Language Table'!C7</f>
        <v>Austria</v>
      </c>
      <c r="C27" s="321">
        <f>SUMPRODUCT((CZ3:CZ42=B27)*(DD3:DD42="W"))+SUMPRODUCT((DC3:DC42=B27)*(DE3:DE42="W"))</f>
        <v>2</v>
      </c>
      <c r="D27" s="321">
        <f>SUMPRODUCT((CZ3:CZ42=B27)*(DD3:DD42="D"))+SUMPRODUCT((DC3:DC42=B27)*(DE3:DE42="D"))</f>
        <v>0</v>
      </c>
      <c r="E27" s="321">
        <f>SUMPRODUCT((CZ3:CZ42=B27)*(DD3:DD42="L"))+SUMPRODUCT((DC3:DC42=B27)*(DE3:DE42="L"))</f>
        <v>1</v>
      </c>
      <c r="F27" s="321">
        <f>SUMIF(CZ3:CZ60,B27,DA3:DA60)+SUMIF(DC3:DC60,B27,DB3:DB60)</f>
        <v>6</v>
      </c>
      <c r="G27" s="321">
        <f>SUMIF(DC3:DC60,B27,DA3:DA60)+SUMIF(CZ3:CZ60,B27,DB3:DB60)</f>
        <v>4</v>
      </c>
      <c r="H27" s="321">
        <f t="shared" si="7443"/>
        <v>1002</v>
      </c>
      <c r="I27" s="321">
        <f t="shared" si="7444"/>
        <v>6</v>
      </c>
      <c r="J27" s="321">
        <v>41</v>
      </c>
      <c r="K27" s="321">
        <f>IF(COUNTIF(I25:I29,4)&lt;&gt;4,RANK(I27,I25:I29),I67)</f>
        <v>1</v>
      </c>
      <c r="L27" s="321"/>
      <c r="M27" s="321">
        <f>SUMPRODUCT((K25:K28=K27)*(J25:J28&lt;J27))+K27</f>
        <v>1</v>
      </c>
      <c r="N27" s="321" t="str">
        <f>INDEX(B25:B29,MATCH(3,M25:M29,0),0)</f>
        <v>Netherlands</v>
      </c>
      <c r="O27" s="321">
        <f>INDEX(K25:K29,MATCH(N27,B25:B29,0),0)</f>
        <v>3</v>
      </c>
      <c r="P27" s="321" t="str">
        <f>IF(AND(P26&lt;&gt;"",O27=1),N27,"")</f>
        <v/>
      </c>
      <c r="Q27" s="321" t="str">
        <f>IF(AND(Q26&lt;&gt;"",O28=2),N28,"")</f>
        <v/>
      </c>
      <c r="R27" s="321" t="str">
        <f>IF(AND(R26&lt;&gt;"",O29=3),N29,"")</f>
        <v/>
      </c>
      <c r="S27" s="321"/>
      <c r="T27" s="321"/>
      <c r="U27" s="321" t="str">
        <f t="shared" si="7833"/>
        <v/>
      </c>
      <c r="V27" s="321">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21">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21">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21">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21">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21">
        <f>Y27-Z27+1000</f>
        <v>1000</v>
      </c>
      <c r="AB27" s="321" t="str">
        <f t="shared" si="7445"/>
        <v/>
      </c>
      <c r="AC27" s="321" t="str">
        <f>IF(U27&lt;&gt;"",VLOOKUP(U27,B4:H40,7,FALSE),"")</f>
        <v/>
      </c>
      <c r="AD27" s="321" t="str">
        <f>IF(U27&lt;&gt;"",VLOOKUP(U27,B4:H40,5,FALSE),"")</f>
        <v/>
      </c>
      <c r="AE27" s="321" t="str">
        <f>IF(U27&lt;&gt;"",VLOOKUP(U27,B4:J40,9,FALSE),"")</f>
        <v/>
      </c>
      <c r="AF27" s="321" t="str">
        <f t="shared" si="7446"/>
        <v/>
      </c>
      <c r="AG27" s="321" t="str">
        <f>IF(U27&lt;&gt;"",RANK(AF27,AF25:AF29),"")</f>
        <v/>
      </c>
      <c r="AH27" s="321" t="str">
        <f>IF(U27&lt;&gt;"",SUMPRODUCT((AF25:AF29=AF27)*(AA25:AA29&gt;AA27)),"")</f>
        <v/>
      </c>
      <c r="AI27" s="321" t="str">
        <f>IF(U27&lt;&gt;"",SUMPRODUCT((AF25:AF29=AF27)*(AA25:AA29=AA27)*(Y25:Y29&gt;Y27)),"")</f>
        <v/>
      </c>
      <c r="AJ27" s="321" t="str">
        <f>IF(U27&lt;&gt;"",SUMPRODUCT((AF25:AF29=AF27)*(AA25:AA29=AA27)*(Y25:Y29=Y27)*(AC25:AC29&gt;AC27)),"")</f>
        <v/>
      </c>
      <c r="AK27" s="321" t="str">
        <f>IF(U27&lt;&gt;"",SUMPRODUCT((AF25:AF29=AF27)*(AA25:AA29=AA27)*(Y25:Y29=Y27)*(AC25:AC29=AC27)*(AD25:AD29&gt;AD27)),"")</f>
        <v/>
      </c>
      <c r="AL27" s="321" t="str">
        <f>IF(U27&lt;&gt;"",SUMPRODUCT((AF25:AF29=AF27)*(AA25:AA29=AA27)*(Y25:Y29=Y27)*(AC25:AC29=AC27)*(AD25:AD29=AD27)*(AE25:AE29&gt;AE27)),"")</f>
        <v/>
      </c>
      <c r="AM27" s="321" t="str">
        <f>IF(U27&lt;&gt;"",IF(AM67&lt;&gt;"",IF(T64=3,AM67,AM67+T64),SUM(AG27:AL27)),"")</f>
        <v/>
      </c>
      <c r="AN27" s="321" t="str">
        <f>IF(U27&lt;&gt;"",INDEX(U25:U29,MATCH(3,AM25:AM29,0),0),"")</f>
        <v/>
      </c>
      <c r="AO27" s="321" t="str">
        <f>IF(Q26&lt;&gt;"",Q26,"")</f>
        <v/>
      </c>
      <c r="AP27" s="321">
        <f>SUMPRODUCT((CZ3:CZ42=AO27)*(DC3:DC42=AO28)*(DD3:DD42="W"))+SUMPRODUCT((CZ3:CZ42=AO27)*(DC3:DC42=AO29)*(DD3:DD42="W"))+SUMPRODUCT((CZ3:CZ42=AO27)*(DC3:DC42=AO26)*(DD3:DD42="W"))+SUMPRODUCT((CZ3:CZ42=AO28)*(DC3:DC42=AO27)*(DE3:DE42="W"))+SUMPRODUCT((CZ3:CZ42=AO29)*(DC3:DC42=AO27)*(DE3:DE42="W"))+SUMPRODUCT((CZ3:CZ42=AO26)*(DC3:DC42=AO27)*(DE3:DE42="W"))</f>
        <v>0</v>
      </c>
      <c r="AQ27" s="321">
        <f>SUMPRODUCT((CZ3:CZ42=AO27)*(DC3:DC42=AO28)*(DD3:DD42="D"))+SUMPRODUCT((CZ3:CZ42=AO27)*(DC3:DC42=AO29)*(DD3:DD42="D"))+SUMPRODUCT((CZ3:CZ42=AO27)*(DC3:DC42=AO26)*(DD3:DD42="D"))+SUMPRODUCT((CZ3:CZ42=AO28)*(DC3:DC42=AO27)*(DD3:DD42="D"))+SUMPRODUCT((CZ3:CZ42=AO29)*(DC3:DC42=AO27)*(DD3:DD42="D"))+SUMPRODUCT((CZ3:CZ42=AO26)*(DC3:DC42=AO27)*(DD3:DD42="D"))</f>
        <v>0</v>
      </c>
      <c r="AR27" s="321">
        <f>SUMPRODUCT((CZ3:CZ42=AO27)*(DC3:DC42=AO28)*(DD3:DD42="L"))+SUMPRODUCT((CZ3:CZ42=AO27)*(DC3:DC42=AO29)*(DD3:DD42="L"))+SUMPRODUCT((CZ3:CZ42=AO27)*(DC3:DC42=AO26)*(DD3:DD42="L"))+SUMPRODUCT((CZ3:CZ42=AO28)*(DC3:DC42=AO27)*(DE3:DE42="L"))+SUMPRODUCT((CZ3:CZ42=AO29)*(DC3:DC42=AO27)*(DE3:DE42="L"))+SUMPRODUCT((CZ3:CZ42=AO26)*(DC3:DC42=AO27)*(DE3:DE42="L"))</f>
        <v>0</v>
      </c>
      <c r="AS27" s="321">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21">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21">
        <f>AS27-AT27+1000</f>
        <v>1000</v>
      </c>
      <c r="AV27" s="321" t="str">
        <f t="shared" si="7834"/>
        <v/>
      </c>
      <c r="AW27" s="321" t="str">
        <f>IF(AO27&lt;&gt;"",VLOOKUP(AO27,B4:H40,7,FALSE),"")</f>
        <v/>
      </c>
      <c r="AX27" s="321" t="str">
        <f>IF(AO27&lt;&gt;"",VLOOKUP(AO27,B4:H40,5,FALSE),"")</f>
        <v/>
      </c>
      <c r="AY27" s="321" t="str">
        <f>IF(AO27&lt;&gt;"",VLOOKUP(AO27,B4:J40,9,FALSE),"")</f>
        <v/>
      </c>
      <c r="AZ27" s="321" t="str">
        <f t="shared" si="7835"/>
        <v/>
      </c>
      <c r="BA27" s="321" t="str">
        <f>IF(AO27&lt;&gt;"",RANK(AZ27,AZ25:AZ29),"")</f>
        <v/>
      </c>
      <c r="BB27" s="321" t="str">
        <f>IF(AO27&lt;&gt;"",SUMPRODUCT((AZ25:AZ29=AZ27)*(AU25:AU29&gt;AU27)),"")</f>
        <v/>
      </c>
      <c r="BC27" s="321" t="str">
        <f>IF(AO27&lt;&gt;"",SUMPRODUCT((AZ25:AZ29=AZ27)*(AU25:AU29=AU27)*(AS25:AS29&gt;AS27)),"")</f>
        <v/>
      </c>
      <c r="BD27" s="321" t="str">
        <f>IF(AO27&lt;&gt;"",SUMPRODUCT((AZ25:AZ29=AZ27)*(AU25:AU29=AU27)*(AS25:AS29=AS27)*(AW25:AW29&gt;AW27)),"")</f>
        <v/>
      </c>
      <c r="BE27" s="321" t="str">
        <f>IF(AO27&lt;&gt;"",SUMPRODUCT((AZ25:AZ29=AZ27)*(AU25:AU29=AU27)*(AS25:AS29=AS27)*(AW25:AW29=AW27)*(AX25:AX29&gt;AX27)),"")</f>
        <v/>
      </c>
      <c r="BF27" s="321" t="str">
        <f>IF(AO27&lt;&gt;"",SUMPRODUCT((AZ25:AZ29=AZ27)*(AU25:AU29=AU27)*(AS25:AS29=AS27)*(AW25:AW29=AW27)*(AX25:AX29=AX27)*(AY25:AY29&gt;AY27)),"")</f>
        <v/>
      </c>
      <c r="BG27" s="321" t="str">
        <f>IF(AO27&lt;&gt;"",IF(BG67&lt;&gt;"",IF(AN64=3,BG67,BG67+AN64),SUM(BA27:BF27)+1),"")</f>
        <v/>
      </c>
      <c r="BH27" s="321" t="str">
        <f>IF(AO27&lt;&gt;"",INDEX(AO26:AO29,MATCH(3,BG26:BG29,0),0),"")</f>
        <v/>
      </c>
      <c r="BI27" s="321" t="str">
        <f>IF(R25&lt;&gt;"",R25,"")</f>
        <v/>
      </c>
      <c r="BJ27" s="321">
        <f>SUMPRODUCT((CZ3:CZ42=BI27)*(DC3:DC42=BI28)*(DD3:DD42="W"))+SUMPRODUCT((CZ3:CZ42=BI27)*(DC3:DC42=BI29)*(DD3:DD42="W"))+SUMPRODUCT((CZ3:CZ42=BI27)*(DC3:DC42=BI30)*(DD3:DD42="W"))+SUMPRODUCT((CZ3:CZ42=BI28)*(DC3:DC42=BI27)*(DE3:DE42="W"))+SUMPRODUCT((CZ3:CZ42=BI29)*(DC3:DC42=BI27)*(DE3:DE42="W"))+SUMPRODUCT((CZ3:CZ42=BI30)*(DC3:DC42=BI27)*(DE3:DE42="W"))</f>
        <v>0</v>
      </c>
      <c r="BK27" s="321">
        <f>SUMPRODUCT((CZ3:CZ42=BI27)*(DC3:DC42=BI28)*(DD3:DD42="D"))+SUMPRODUCT((CZ3:CZ42=BI27)*(DC3:DC42=BI29)*(DD3:DD42="D"))+SUMPRODUCT((CZ3:CZ42=BI27)*(DC3:DC42=BI30)*(DD3:DD42="D"))+SUMPRODUCT((CZ3:CZ42=BI28)*(DC3:DC42=BI27)*(DD3:DD42="D"))+SUMPRODUCT((CZ3:CZ42=BI29)*(DC3:DC42=BI27)*(DD3:DD42="D"))+SUMPRODUCT((CZ3:CZ42=BI30)*(DC3:DC42=BI27)*(DD3:DD42="D"))</f>
        <v>0</v>
      </c>
      <c r="BL27" s="321">
        <f>SUMPRODUCT((CZ3:CZ42=BI27)*(DC3:DC42=BI28)*(DD3:DD42="L"))+SUMPRODUCT((CZ3:CZ42=BI27)*(DC3:DC42=BI29)*(DD3:DD42="L"))+SUMPRODUCT((CZ3:CZ42=BI27)*(DC3:DC42=BI30)*(DD3:DD42="L"))+SUMPRODUCT((CZ3:CZ42=BI28)*(DC3:DC42=BI27)*(DE3:DE42="L"))+SUMPRODUCT((CZ3:CZ42=BI29)*(DC3:DC42=BI27)*(DE3:DE42="L"))+SUMPRODUCT((CZ3:CZ42=BI30)*(DC3:DC42=BI27)*(DE3:DE42="L"))</f>
        <v>0</v>
      </c>
      <c r="BM27" s="321">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21">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21">
        <f>BM27-BN27+1000</f>
        <v>1000</v>
      </c>
      <c r="BP27" s="321" t="str">
        <f t="shared" ref="BP27:BP28" si="8330">IF(BI27&lt;&gt;"",BJ27*3+BK27*1,"")</f>
        <v/>
      </c>
      <c r="BQ27" s="321" t="str">
        <f>IF(BI27&lt;&gt;"",VLOOKUP(BI27,B4:H40,7,FALSE),"")</f>
        <v/>
      </c>
      <c r="BR27" s="321" t="str">
        <f>IF(BI27&lt;&gt;"",VLOOKUP(BI27,B4:H40,5,FALSE),"")</f>
        <v/>
      </c>
      <c r="BS27" s="321" t="str">
        <f>IF(BI27&lt;&gt;"",VLOOKUP(BI27,B4:J40,9,FALSE),"")</f>
        <v/>
      </c>
      <c r="BT27" s="321" t="str">
        <f t="shared" ref="BT27:BT28" si="8331">BP27</f>
        <v/>
      </c>
      <c r="BU27" s="321" t="str">
        <f>IF(BI27&lt;&gt;"",RANK(BT27,BT25:BT29),"")</f>
        <v/>
      </c>
      <c r="BV27" s="321" t="str">
        <f>IF(BI27&lt;&gt;"",SUMPRODUCT((BT25:BT29=BT27)*(BO25:BO29&gt;BO27)),"")</f>
        <v/>
      </c>
      <c r="BW27" s="321" t="str">
        <f>IF(BI27&lt;&gt;"",SUMPRODUCT((BT25:BT29=BT27)*(BO25:BO29=BO27)*(BM25:BM29&gt;BM27)),"")</f>
        <v/>
      </c>
      <c r="BX27" s="321" t="str">
        <f>IF(BI27&lt;&gt;"",SUMPRODUCT((BT25:BT29=BT27)*(BO25:BO29=BO27)*(BM25:BM29=BM27)*(BQ25:BQ29&gt;BQ27)),"")</f>
        <v/>
      </c>
      <c r="BY27" s="321" t="str">
        <f>IF(BI27&lt;&gt;"",SUMPRODUCT((BT25:BT29=BT27)*(BO25:BO29=BO27)*(BM25:BM29=BM27)*(BQ25:BQ29=BQ27)*(BR25:BR29&gt;BR27)),"")</f>
        <v/>
      </c>
      <c r="BZ27" s="321" t="str">
        <f>IF(BI27&lt;&gt;"",SUMPRODUCT((BT25:BT29=BT27)*(BO25:BO29=BO27)*(BM25:BM29=BM27)*(BQ25:BQ29=BQ27)*(BR25:BR29=BR27)*(BS25:BS29&gt;BS27)),"")</f>
        <v/>
      </c>
      <c r="CA27" s="321" t="str">
        <f>IF(BI27&lt;&gt;"",SUM(BU27:BZ27)+2,"")</f>
        <v/>
      </c>
      <c r="CB27" s="321" t="str">
        <f>IF(BI27&lt;&gt;"",INDEX(BI27:BI29,MATCH(3,CA27:CA29,0),0),"")</f>
        <v/>
      </c>
      <c r="CC27" s="321"/>
      <c r="CD27" s="321"/>
      <c r="CE27" s="321"/>
      <c r="CF27" s="321"/>
      <c r="CG27" s="321"/>
      <c r="CH27" s="321"/>
      <c r="CI27" s="321"/>
      <c r="CJ27" s="321"/>
      <c r="CK27" s="321"/>
      <c r="CL27" s="321"/>
      <c r="CM27" s="321"/>
      <c r="CN27" s="321"/>
      <c r="CO27" s="321"/>
      <c r="CP27" s="321"/>
      <c r="CQ27" s="321"/>
      <c r="CR27" s="321"/>
      <c r="CS27" s="321"/>
      <c r="CT27" s="321"/>
      <c r="CU27" s="321"/>
      <c r="CV27" s="321"/>
      <c r="CW27" s="321" t="str">
        <f>IF(CB27&lt;&gt;"",CB27,IF(BH27&lt;&gt;"",BH27,IF(AN27&lt;&gt;"",AN27,N27)))</f>
        <v>Netherlands</v>
      </c>
      <c r="CX27" s="321">
        <v>3</v>
      </c>
      <c r="CY27" s="321">
        <v>25</v>
      </c>
      <c r="CZ27" s="321" t="str">
        <f>Matches!G32</f>
        <v>Switzerland</v>
      </c>
      <c r="DA27" s="321">
        <f>IF(AND(Matches!H32&lt;&gt;"",Matches!I32&lt;&gt;""),Matches!H32,0)</f>
        <v>1</v>
      </c>
      <c r="DB27" s="321">
        <f>IF(AND(Matches!I32&lt;&gt;"",Matches!H32&lt;&gt;""),Matches!I32,0)</f>
        <v>1</v>
      </c>
      <c r="DC27" s="321" t="str">
        <f>Matches!J32</f>
        <v>Germany</v>
      </c>
      <c r="DD27" s="321" t="str">
        <f>IF(AND(Matches!H32&lt;&gt;"",Matches!I32&lt;&gt;""),IF(DA27&gt;DB27,"W",IF(DA27=DB27,"D","L")),"")</f>
        <v>D</v>
      </c>
      <c r="DE27" s="321" t="str">
        <f t="shared" si="162"/>
        <v>D</v>
      </c>
      <c r="DF27" s="321"/>
      <c r="DG27" s="321"/>
      <c r="DH27" s="326" t="s">
        <v>4</v>
      </c>
      <c r="DI27" s="327" t="s">
        <v>13</v>
      </c>
      <c r="DJ27" s="327" t="s">
        <v>94</v>
      </c>
      <c r="DK27" s="327" t="s">
        <v>95</v>
      </c>
      <c r="DL27" s="326" t="s">
        <v>95</v>
      </c>
      <c r="DM27" s="326" t="s">
        <v>94</v>
      </c>
      <c r="DN27" s="326" t="s">
        <v>13</v>
      </c>
      <c r="DO27" s="326" t="s">
        <v>4</v>
      </c>
      <c r="DP27" s="327"/>
      <c r="DQ27" s="328">
        <f>IFERROR(MATCH(DQ12,DH27:DK27,0),0)</f>
        <v>2</v>
      </c>
      <c r="DR27" s="328">
        <f>IFERROR(MATCH(DR12,DH27:DK27,0),0)</f>
        <v>4</v>
      </c>
      <c r="DS27" s="328">
        <f>IFERROR(MATCH(DS12,DH27:DK27,0),0)</f>
        <v>3</v>
      </c>
      <c r="DT27" s="328">
        <f>IFERROR(MATCH(DT12,DH27:DK27,0),0)</f>
        <v>1</v>
      </c>
      <c r="DU27" s="328">
        <f t="shared" si="3541"/>
        <v>10</v>
      </c>
      <c r="DV27" s="321"/>
      <c r="DW27" s="321" t="str">
        <f>VLOOKUP(2,A18:B21,2,FALSE)</f>
        <v>Denmark</v>
      </c>
      <c r="DX27" s="327"/>
      <c r="DY27" s="321">
        <f ca="1">VLOOKUP(DZ27,HU25:HV29,2,FALSE)</f>
        <v>4</v>
      </c>
      <c r="DZ27" s="321" t="str">
        <f t="shared" si="7836"/>
        <v>Austria</v>
      </c>
      <c r="EA27" s="321">
        <f ca="1">SUMPRODUCT((HX3:HX42=DZ27)*(IB3:IB42="W"))+SUMPRODUCT((IA3:IA42=DZ27)*(IC3:IC42="W"))</f>
        <v>0</v>
      </c>
      <c r="EB27" s="321">
        <f ca="1">SUMPRODUCT((HX3:HX42=DZ27)*(IB3:IB42="D"))+SUMPRODUCT((IA3:IA42=DZ27)*(IC3:IC42="D"))</f>
        <v>0</v>
      </c>
      <c r="EC27" s="321">
        <f ca="1">SUMPRODUCT((HX3:HX42=DZ27)*(IB3:IB42="L"))+SUMPRODUCT((IA3:IA42=DZ27)*(IC3:IC42="L"))</f>
        <v>3</v>
      </c>
      <c r="ED27" s="321">
        <f ca="1">SUMIF(HX3:HX60,DZ27,HY3:HY60)+SUMIF(IA3:IA60,DZ27,HZ3:HZ60)</f>
        <v>1</v>
      </c>
      <c r="EE27" s="321">
        <f ca="1">SUMIF(IA3:IA60,DZ27,HY3:HY60)+SUMIF(HX3:HX60,DZ27,HZ3:HZ60)</f>
        <v>6</v>
      </c>
      <c r="EF27" s="321">
        <f t="shared" ca="1" si="7447"/>
        <v>995</v>
      </c>
      <c r="EG27" s="321">
        <f t="shared" ca="1" si="7448"/>
        <v>0</v>
      </c>
      <c r="EH27" s="321">
        <f t="shared" si="609"/>
        <v>41</v>
      </c>
      <c r="EI27" s="321">
        <f ca="1">IF(COUNTIF(EG25:EG29,4)&lt;&gt;4,RANK(EG27,EG25:EG29),EG67)</f>
        <v>4</v>
      </c>
      <c r="EJ27" s="321"/>
      <c r="EK27" s="321">
        <f ca="1">SUMPRODUCT((EI25:EI28=EI27)*(EH25:EH28&lt;EH27))+EI27</f>
        <v>4</v>
      </c>
      <c r="EL27" s="321" t="str">
        <f ca="1">INDEX(DZ25:DZ29,MATCH(3,EK25:EK29,0),0)</f>
        <v>Poland</v>
      </c>
      <c r="EM27" s="321">
        <f ca="1">INDEX(EI25:EI29,MATCH(EL27,DZ25:DZ29,0),0)</f>
        <v>3</v>
      </c>
      <c r="EN27" s="321" t="str">
        <f ca="1">IF(AND(EN26&lt;&gt;"",EM27=1),EL27,"")</f>
        <v/>
      </c>
      <c r="EO27" s="321" t="str">
        <f ca="1">IF(AND(EO26&lt;&gt;"",EM28=2),EL28,"")</f>
        <v/>
      </c>
      <c r="EP27" s="321" t="str">
        <f ca="1">IF(AND(EP26&lt;&gt;"",EM29=3),EL29,"")</f>
        <v/>
      </c>
      <c r="EQ27" s="321"/>
      <c r="ER27" s="321"/>
      <c r="ES27" s="321" t="str">
        <f t="shared" ca="1" si="7837"/>
        <v/>
      </c>
      <c r="ET27" s="321">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21">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21">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21">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21">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21">
        <f ca="1">EW27-EX27+1000</f>
        <v>1000</v>
      </c>
      <c r="EZ27" s="321" t="str">
        <f t="shared" ca="1" si="7449"/>
        <v/>
      </c>
      <c r="FA27" s="321" t="str">
        <f ca="1">IF(ES27&lt;&gt;"",VLOOKUP(ES27,DZ4:EF40,7,FALSE),"")</f>
        <v/>
      </c>
      <c r="FB27" s="321" t="str">
        <f ca="1">IF(ES27&lt;&gt;"",VLOOKUP(ES27,DZ4:EF40,5,FALSE),"")</f>
        <v/>
      </c>
      <c r="FC27" s="321" t="str">
        <f ca="1">IF(ES27&lt;&gt;"",VLOOKUP(ES27,DZ4:EH40,9,FALSE),"")</f>
        <v/>
      </c>
      <c r="FD27" s="321" t="str">
        <f t="shared" ca="1" si="7450"/>
        <v/>
      </c>
      <c r="FE27" s="321" t="str">
        <f ca="1">IF(ES27&lt;&gt;"",RANK(FD27,FD25:FD29),"")</f>
        <v/>
      </c>
      <c r="FF27" s="321" t="str">
        <f ca="1">IF(ES27&lt;&gt;"",SUMPRODUCT((FD25:FD29=FD27)*(EY25:EY29&gt;EY27)),"")</f>
        <v/>
      </c>
      <c r="FG27" s="321" t="str">
        <f ca="1">IF(ES27&lt;&gt;"",SUMPRODUCT((FD25:FD29=FD27)*(EY25:EY29=EY27)*(EW25:EW29&gt;EW27)),"")</f>
        <v/>
      </c>
      <c r="FH27" s="321" t="str">
        <f ca="1">IF(ES27&lt;&gt;"",SUMPRODUCT((FD25:FD29=FD27)*(EY25:EY29=EY27)*(EW25:EW29=EW27)*(FA25:FA29&gt;FA27)),"")</f>
        <v/>
      </c>
      <c r="FI27" s="321" t="str">
        <f ca="1">IF(ES27&lt;&gt;"",SUMPRODUCT((FD25:FD29=FD27)*(EY25:EY29=EY27)*(EW25:EW29=EW27)*(FA25:FA29=FA27)*(FB25:FB29&gt;FB27)),"")</f>
        <v/>
      </c>
      <c r="FJ27" s="321" t="str">
        <f ca="1">IF(ES27&lt;&gt;"",SUMPRODUCT((FD25:FD29=FD27)*(EY25:EY29=EY27)*(EW25:EW29=EW27)*(FA25:FA29=FA27)*(FB25:FB29=FB27)*(FC25:FC29&gt;FC27)),"")</f>
        <v/>
      </c>
      <c r="FK27" s="321" t="str">
        <f ca="1">IF(ES27&lt;&gt;"",IF(FK67&lt;&gt;"",IF(ER64=3,FK67,FK67+ER64),SUM(FE27:FJ27)),"")</f>
        <v/>
      </c>
      <c r="FL27" s="321" t="str">
        <f ca="1">IF(ES27&lt;&gt;"",INDEX(ES25:ES29,MATCH(3,FK25:FK29,0),0),"")</f>
        <v/>
      </c>
      <c r="FM27" s="321" t="str">
        <f ca="1">IF(EO26&lt;&gt;"",EO26,"")</f>
        <v/>
      </c>
      <c r="FN27" s="321">
        <f ca="1">SUMPRODUCT((HX3:HX42=FM27)*(IA3:IA42=FM28)*(IB3:IB42="W"))+SUMPRODUCT((HX3:HX42=FM27)*(IA3:IA42=FM29)*(IB3:IB42="W"))+SUMPRODUCT((HX3:HX42=FM27)*(IA3:IA42=FM26)*(IB3:IB42="W"))+SUMPRODUCT((HX3:HX42=FM28)*(IA3:IA42=FM27)*(IC3:IC42="W"))+SUMPRODUCT((HX3:HX42=FM29)*(IA3:IA42=FM27)*(IC3:IC42="W"))+SUMPRODUCT((HX3:HX42=FM26)*(IA3:IA42=FM27)*(IC3:IC42="W"))</f>
        <v>0</v>
      </c>
      <c r="FO27" s="321">
        <f ca="1">SUMPRODUCT((HX3:HX42=FM27)*(IA3:IA42=FM28)*(IB3:IB42="D"))+SUMPRODUCT((HX3:HX42=FM27)*(IA3:IA42=FM29)*(IB3:IB42="D"))+SUMPRODUCT((HX3:HX42=FM27)*(IA3:IA42=FM26)*(IB3:IB42="D"))+SUMPRODUCT((HX3:HX42=FM28)*(IA3:IA42=FM27)*(IB3:IB42="D"))+SUMPRODUCT((HX3:HX42=FM29)*(IA3:IA42=FM27)*(IB3:IB42="D"))+SUMPRODUCT((HX3:HX42=FM26)*(IA3:IA42=FM27)*(IB3:IB42="D"))</f>
        <v>0</v>
      </c>
      <c r="FP27" s="321">
        <f ca="1">SUMPRODUCT((HX3:HX42=FM27)*(IA3:IA42=FM28)*(IB3:IB42="L"))+SUMPRODUCT((HX3:HX42=FM27)*(IA3:IA42=FM29)*(IB3:IB42="L"))+SUMPRODUCT((HX3:HX42=FM27)*(IA3:IA42=FM26)*(IB3:IB42="L"))+SUMPRODUCT((HX3:HX42=FM28)*(IA3:IA42=FM27)*(IC3:IC42="L"))+SUMPRODUCT((HX3:HX42=FM29)*(IA3:IA42=FM27)*(IC3:IC42="L"))+SUMPRODUCT((HX3:HX42=FM26)*(IA3:IA42=FM27)*(IC3:IC42="L"))</f>
        <v>0</v>
      </c>
      <c r="FQ27" s="321">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21">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21">
        <f ca="1">FQ27-FR27+1000</f>
        <v>1000</v>
      </c>
      <c r="FT27" s="321" t="str">
        <f t="shared" ca="1" si="7838"/>
        <v/>
      </c>
      <c r="FU27" s="321" t="str">
        <f ca="1">IF(FM27&lt;&gt;"",VLOOKUP(FM27,DZ4:EF40,7,FALSE),"")</f>
        <v/>
      </c>
      <c r="FV27" s="321" t="str">
        <f ca="1">IF(FM27&lt;&gt;"",VLOOKUP(FM27,DZ4:EF40,5,FALSE),"")</f>
        <v/>
      </c>
      <c r="FW27" s="321" t="str">
        <f ca="1">IF(FM27&lt;&gt;"",VLOOKUP(FM27,DZ4:EH40,9,FALSE),"")</f>
        <v/>
      </c>
      <c r="FX27" s="321" t="str">
        <f t="shared" ca="1" si="7839"/>
        <v/>
      </c>
      <c r="FY27" s="321" t="str">
        <f ca="1">IF(FM27&lt;&gt;"",RANK(FX27,FX25:FX29),"")</f>
        <v/>
      </c>
      <c r="FZ27" s="321" t="str">
        <f ca="1">IF(FM27&lt;&gt;"",SUMPRODUCT((FX25:FX29=FX27)*(FS25:FS29&gt;FS27)),"")</f>
        <v/>
      </c>
      <c r="GA27" s="321" t="str">
        <f ca="1">IF(FM27&lt;&gt;"",SUMPRODUCT((FX25:FX29=FX27)*(FS25:FS29=FS27)*(FQ25:FQ29&gt;FQ27)),"")</f>
        <v/>
      </c>
      <c r="GB27" s="321" t="str">
        <f ca="1">IF(FM27&lt;&gt;"",SUMPRODUCT((FX25:FX29=FX27)*(FS25:FS29=FS27)*(FQ25:FQ29=FQ27)*(FU25:FU29&gt;FU27)),"")</f>
        <v/>
      </c>
      <c r="GC27" s="321" t="str">
        <f ca="1">IF(FM27&lt;&gt;"",SUMPRODUCT((FX25:FX29=FX27)*(FS25:FS29=FS27)*(FQ25:FQ29=FQ27)*(FU25:FU29=FU27)*(FV25:FV29&gt;FV27)),"")</f>
        <v/>
      </c>
      <c r="GD27" s="321" t="str">
        <f ca="1">IF(FM27&lt;&gt;"",SUMPRODUCT((FX25:FX29=FX27)*(FS25:FS29=FS27)*(FQ25:FQ29=FQ27)*(FU25:FU29=FU27)*(FV25:FV29=FV27)*(FW25:FW29&gt;FW27)),"")</f>
        <v/>
      </c>
      <c r="GE27" s="321" t="str">
        <f ca="1">IF(FM27&lt;&gt;"",IF(GE67&lt;&gt;"",IF(FL64=3,GE67,GE67+FL64),SUM(FY27:GD27)+1),"")</f>
        <v/>
      </c>
      <c r="GF27" s="321" t="str">
        <f ca="1">IF(FM27&lt;&gt;"",INDEX(FM26:FM29,MATCH(3,GE26:GE29,0),0),"")</f>
        <v/>
      </c>
      <c r="GG27" s="321" t="str">
        <f ca="1">IF(EP25&lt;&gt;"",EP25,"")</f>
        <v/>
      </c>
      <c r="GH27" s="321">
        <f ca="1">SUMPRODUCT((HX3:HX42=GG27)*(IA3:IA42=GG28)*(IB3:IB42="W"))+SUMPRODUCT((HX3:HX42=GG27)*(IA3:IA42=GG29)*(IB3:IB42="W"))+SUMPRODUCT((HX3:HX42=GG27)*(IA3:IA42=GG30)*(IB3:IB42="W"))+SUMPRODUCT((HX3:HX42=GG28)*(IA3:IA42=GG27)*(IC3:IC42="W"))+SUMPRODUCT((HX3:HX42=GG29)*(IA3:IA42=GG27)*(IC3:IC42="W"))+SUMPRODUCT((HX3:HX42=GG30)*(IA3:IA42=GG27)*(IC3:IC42="W"))</f>
        <v>0</v>
      </c>
      <c r="GI27" s="321">
        <f ca="1">SUMPRODUCT((HX3:HX42=GG27)*(IA3:IA42=GG28)*(IB3:IB42="D"))+SUMPRODUCT((HX3:HX42=GG27)*(IA3:IA42=GG29)*(IB3:IB42="D"))+SUMPRODUCT((HX3:HX42=GG27)*(IA3:IA42=GG30)*(IB3:IB42="D"))+SUMPRODUCT((HX3:HX42=GG28)*(IA3:IA42=GG27)*(IB3:IB42="D"))+SUMPRODUCT((HX3:HX42=GG29)*(IA3:IA42=GG27)*(IB3:IB42="D"))+SUMPRODUCT((HX3:HX42=GG30)*(IA3:IA42=GG27)*(IB3:IB42="D"))</f>
        <v>0</v>
      </c>
      <c r="GJ27" s="321">
        <f ca="1">SUMPRODUCT((HX3:HX42=GG27)*(IA3:IA42=GG28)*(IB3:IB42="L"))+SUMPRODUCT((HX3:HX42=GG27)*(IA3:IA42=GG29)*(IB3:IB42="L"))+SUMPRODUCT((HX3:HX42=GG27)*(IA3:IA42=GG30)*(IB3:IB42="L"))+SUMPRODUCT((HX3:HX42=GG28)*(IA3:IA42=GG27)*(IC3:IC42="L"))+SUMPRODUCT((HX3:HX42=GG29)*(IA3:IA42=GG27)*(IC3:IC42="L"))+SUMPRODUCT((HX3:HX42=GG30)*(IA3:IA42=GG27)*(IC3:IC42="L"))</f>
        <v>0</v>
      </c>
      <c r="GK27" s="321">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21">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21">
        <f ca="1">GK27-GL27+1000</f>
        <v>1000</v>
      </c>
      <c r="GN27" s="321" t="str">
        <f t="shared" ref="GN27:GN28" ca="1" si="8332">IF(GG27&lt;&gt;"",GH27*3+GI27*1,"")</f>
        <v/>
      </c>
      <c r="GO27" s="321" t="str">
        <f ca="1">IF(GG27&lt;&gt;"",VLOOKUP(GG27,DZ4:EF40,7,FALSE),"")</f>
        <v/>
      </c>
      <c r="GP27" s="321" t="str">
        <f ca="1">IF(GG27&lt;&gt;"",VLOOKUP(GG27,DZ4:EF40,5,FALSE),"")</f>
        <v/>
      </c>
      <c r="GQ27" s="321" t="str">
        <f ca="1">IF(GG27&lt;&gt;"",VLOOKUP(GG27,DZ4:EH40,9,FALSE),"")</f>
        <v/>
      </c>
      <c r="GR27" s="321" t="str">
        <f t="shared" ref="GR27:GR28" ca="1" si="8333">GN27</f>
        <v/>
      </c>
      <c r="GS27" s="321" t="str">
        <f ca="1">IF(GG27&lt;&gt;"",RANK(GR27,GR25:GR29),"")</f>
        <v/>
      </c>
      <c r="GT27" s="321" t="str">
        <f ca="1">IF(GG27&lt;&gt;"",SUMPRODUCT((GR25:GR29=GR27)*(GM25:GM29&gt;GM27)),"")</f>
        <v/>
      </c>
      <c r="GU27" s="321" t="str">
        <f ca="1">IF(GG27&lt;&gt;"",SUMPRODUCT((GR25:GR29=GR27)*(GM25:GM29=GM27)*(GK25:GK29&gt;GK27)),"")</f>
        <v/>
      </c>
      <c r="GV27" s="321" t="str">
        <f ca="1">IF(GG27&lt;&gt;"",SUMPRODUCT((GR25:GR29=GR27)*(GM25:GM29=GM27)*(GK25:GK29=GK27)*(GO25:GO29&gt;GO27)),"")</f>
        <v/>
      </c>
      <c r="GW27" s="321" t="str">
        <f ca="1">IF(GG27&lt;&gt;"",SUMPRODUCT((GR25:GR29=GR27)*(GM25:GM29=GM27)*(GK25:GK29=GK27)*(GO25:GO29=GO27)*(GP25:GP29&gt;GP27)),"")</f>
        <v/>
      </c>
      <c r="GX27" s="321" t="str">
        <f ca="1">IF(GG27&lt;&gt;"",SUMPRODUCT((GR25:GR29=GR27)*(GM25:GM29=GM27)*(GK25:GK29=GK27)*(GO25:GO29=GO27)*(GP25:GP29=GP27)*(GQ25:GQ29&gt;GQ27)),"")</f>
        <v/>
      </c>
      <c r="GY27" s="321" t="str">
        <f ca="1">IF(GG27&lt;&gt;"",SUM(GS27:GX27)+2,"")</f>
        <v/>
      </c>
      <c r="GZ27" s="321" t="str">
        <f ca="1">IF(GG27&lt;&gt;"",INDEX(GG27:GG29,MATCH(3,GY27:GY29,0),0),"")</f>
        <v/>
      </c>
      <c r="HA27" s="321"/>
      <c r="HB27" s="321"/>
      <c r="HC27" s="321"/>
      <c r="HD27" s="321"/>
      <c r="HE27" s="321"/>
      <c r="HF27" s="321"/>
      <c r="HG27" s="321"/>
      <c r="HH27" s="321"/>
      <c r="HI27" s="321"/>
      <c r="HJ27" s="321"/>
      <c r="HK27" s="321"/>
      <c r="HL27" s="321"/>
      <c r="HM27" s="321"/>
      <c r="HN27" s="321"/>
      <c r="HO27" s="321"/>
      <c r="HP27" s="321"/>
      <c r="HQ27" s="321"/>
      <c r="HR27" s="321"/>
      <c r="HS27" s="321"/>
      <c r="HT27" s="321"/>
      <c r="HU27" s="321" t="str">
        <f ca="1">IF(GZ27&lt;&gt;"",GZ27,IF(GF27&lt;&gt;"",GF27,IF(FL27&lt;&gt;"",FL27,EL27)))</f>
        <v>Poland</v>
      </c>
      <c r="HV27" s="321">
        <v>3</v>
      </c>
      <c r="HW27" s="321">
        <v>25</v>
      </c>
      <c r="HX27" s="321" t="str">
        <f t="shared" si="164"/>
        <v>Switzerland</v>
      </c>
      <c r="HY27" s="324">
        <f ca="1">IF(OFFSET('Player Game Board'!P34,0,HY1)&lt;&gt;"",OFFSET('Player Game Board'!P34,0,HY1),0)</f>
        <v>1</v>
      </c>
      <c r="HZ27" s="324">
        <f ca="1">IF(OFFSET('Player Game Board'!Q34,0,HY1)&lt;&gt;"",OFFSET('Player Game Board'!Q34,0,HY1),0)</f>
        <v>3</v>
      </c>
      <c r="IA27" s="321" t="str">
        <f t="shared" si="165"/>
        <v>Germany</v>
      </c>
      <c r="IB27" s="321" t="str">
        <f ca="1">IF(AND(OFFSET('Player Game Board'!P34,0,HY1)&lt;&gt;"",OFFSET('Player Game Board'!Q34,0,HY1)&lt;&gt;""),IF(HY27&gt;HZ27,"W",IF(HY27=HZ27,"D","L")),"")</f>
        <v>L</v>
      </c>
      <c r="IC27" s="321" t="str">
        <f t="shared" ca="1" si="166"/>
        <v>W</v>
      </c>
      <c r="ID27" s="321"/>
      <c r="IE27" s="321"/>
      <c r="IF27" s="326" t="s">
        <v>4</v>
      </c>
      <c r="IG27" s="327" t="s">
        <v>13</v>
      </c>
      <c r="IH27" s="327" t="s">
        <v>94</v>
      </c>
      <c r="II27" s="327" t="s">
        <v>95</v>
      </c>
      <c r="IJ27" s="326" t="s">
        <v>95</v>
      </c>
      <c r="IK27" s="326" t="s">
        <v>94</v>
      </c>
      <c r="IL27" s="326" t="s">
        <v>13</v>
      </c>
      <c r="IM27" s="326" t="s">
        <v>4</v>
      </c>
      <c r="IN27" s="327"/>
      <c r="IO27" s="328">
        <f ca="1">IFERROR(MATCH(IO12,IF27:II27,0),0)</f>
        <v>0</v>
      </c>
      <c r="IP27" s="328">
        <f ca="1">IFERROR(MATCH(IP12,IF27:II27,0),0)</f>
        <v>4</v>
      </c>
      <c r="IQ27" s="328">
        <f ca="1">IFERROR(MATCH(IQ12,IF27:II27,0),0)</f>
        <v>0</v>
      </c>
      <c r="IR27" s="328">
        <f ca="1">IFERROR(MATCH(IR12,IF27:II27,0),0)</f>
        <v>1</v>
      </c>
      <c r="IS27" s="328">
        <f t="shared" ca="1" si="3544"/>
        <v>5</v>
      </c>
      <c r="IT27" s="321"/>
      <c r="IU27" s="321" t="str">
        <f ca="1">VLOOKUP(2,DY18:DZ21,2,FALSE)</f>
        <v>Denmark</v>
      </c>
      <c r="IV27" s="327">
        <f t="shared" ca="1" si="5047"/>
        <v>1</v>
      </c>
      <c r="IW27" s="321">
        <f ca="1">VLOOKUP(IX27,MS25:MT29,2,FALSE)</f>
        <v>4</v>
      </c>
      <c r="IX27" s="321" t="str">
        <f t="shared" si="7840"/>
        <v>Austria</v>
      </c>
      <c r="IY27" s="321">
        <f ca="1">SUMPRODUCT((MV3:MV42=IX27)*(MZ3:MZ42="W"))+SUMPRODUCT((MY3:MY42=IX27)*(NA3:NA42="W"))</f>
        <v>0</v>
      </c>
      <c r="IZ27" s="321">
        <f ca="1">SUMPRODUCT((MV3:MV42=IX27)*(MZ3:MZ42="D"))+SUMPRODUCT((MY3:MY42=IX27)*(NA3:NA42="D"))</f>
        <v>0</v>
      </c>
      <c r="JA27" s="321">
        <f ca="1">SUMPRODUCT((MV3:MV42=IX27)*(MZ3:MZ42="L"))+SUMPRODUCT((MY3:MY42=IX27)*(NA3:NA42="L"))</f>
        <v>3</v>
      </c>
      <c r="JB27" s="321">
        <f ca="1">SUMIF(MV3:MV60,IX27,MW3:MW60)+SUMIF(MY3:MY60,IX27,MX3:MX60)</f>
        <v>2</v>
      </c>
      <c r="JC27" s="321">
        <f ca="1">SUMIF(MY3:MY60,IX27,MW3:MW60)+SUMIF(MV3:MV60,IX27,MX3:MX60)</f>
        <v>8</v>
      </c>
      <c r="JD27" s="321">
        <f t="shared" ca="1" si="7451"/>
        <v>994</v>
      </c>
      <c r="JE27" s="321">
        <f t="shared" ca="1" si="7452"/>
        <v>0</v>
      </c>
      <c r="JF27" s="321">
        <f t="shared" si="618"/>
        <v>41</v>
      </c>
      <c r="JG27" s="321">
        <f ca="1">IF(COUNTIF(JE25:JE29,4)&lt;&gt;4,RANK(JE27,JE25:JE29),JE67)</f>
        <v>4</v>
      </c>
      <c r="JH27" s="321"/>
      <c r="JI27" s="321">
        <f ca="1">SUMPRODUCT((JG25:JG28=JG27)*(JF25:JF28&lt;JF27))+JG27</f>
        <v>4</v>
      </c>
      <c r="JJ27" s="321" t="str">
        <f ca="1">INDEX(IX25:IX29,MATCH(3,JI25:JI29,0),0)</f>
        <v>Poland</v>
      </c>
      <c r="JK27" s="321">
        <f ca="1">INDEX(JG25:JG29,MATCH(JJ27,IX25:IX29,0),0)</f>
        <v>3</v>
      </c>
      <c r="JL27" s="321" t="str">
        <f ca="1">IF(AND(JL26&lt;&gt;"",JK27=1),JJ27,"")</f>
        <v/>
      </c>
      <c r="JM27" s="321" t="str">
        <f ca="1">IF(AND(JM26&lt;&gt;"",JK28=2),JJ28,"")</f>
        <v/>
      </c>
      <c r="JN27" s="321" t="str">
        <f ca="1">IF(AND(JN26&lt;&gt;"",JK29=3),JJ29,"")</f>
        <v/>
      </c>
      <c r="JO27" s="321"/>
      <c r="JP27" s="321"/>
      <c r="JQ27" s="321" t="str">
        <f t="shared" ca="1" si="7841"/>
        <v/>
      </c>
      <c r="JR27" s="321">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21">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21">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21">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21">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21">
        <f ca="1">JU27-JV27+1000</f>
        <v>1000</v>
      </c>
      <c r="JX27" s="321" t="str">
        <f t="shared" ca="1" si="7453"/>
        <v/>
      </c>
      <c r="JY27" s="321" t="str">
        <f ca="1">IF(JQ27&lt;&gt;"",VLOOKUP(JQ27,IX4:JD40,7,FALSE),"")</f>
        <v/>
      </c>
      <c r="JZ27" s="321" t="str">
        <f ca="1">IF(JQ27&lt;&gt;"",VLOOKUP(JQ27,IX4:JD40,5,FALSE),"")</f>
        <v/>
      </c>
      <c r="KA27" s="321" t="str">
        <f ca="1">IF(JQ27&lt;&gt;"",VLOOKUP(JQ27,IX4:JF40,9,FALSE),"")</f>
        <v/>
      </c>
      <c r="KB27" s="321" t="str">
        <f t="shared" ca="1" si="7454"/>
        <v/>
      </c>
      <c r="KC27" s="321" t="str">
        <f ca="1">IF(JQ27&lt;&gt;"",RANK(KB27,KB25:KB29),"")</f>
        <v/>
      </c>
      <c r="KD27" s="321" t="str">
        <f ca="1">IF(JQ27&lt;&gt;"",SUMPRODUCT((KB25:KB29=KB27)*(JW25:JW29&gt;JW27)),"")</f>
        <v/>
      </c>
      <c r="KE27" s="321" t="str">
        <f ca="1">IF(JQ27&lt;&gt;"",SUMPRODUCT((KB25:KB29=KB27)*(JW25:JW29=JW27)*(JU25:JU29&gt;JU27)),"")</f>
        <v/>
      </c>
      <c r="KF27" s="321" t="str">
        <f ca="1">IF(JQ27&lt;&gt;"",SUMPRODUCT((KB25:KB29=KB27)*(JW25:JW29=JW27)*(JU25:JU29=JU27)*(JY25:JY29&gt;JY27)),"")</f>
        <v/>
      </c>
      <c r="KG27" s="321" t="str">
        <f ca="1">IF(JQ27&lt;&gt;"",SUMPRODUCT((KB25:KB29=KB27)*(JW25:JW29=JW27)*(JU25:JU29=JU27)*(JY25:JY29=JY27)*(JZ25:JZ29&gt;JZ27)),"")</f>
        <v/>
      </c>
      <c r="KH27" s="321" t="str">
        <f ca="1">IF(JQ27&lt;&gt;"",SUMPRODUCT((KB25:KB29=KB27)*(JW25:JW29=JW27)*(JU25:JU29=JU27)*(JY25:JY29=JY27)*(JZ25:JZ29=JZ27)*(KA25:KA29&gt;KA27)),"")</f>
        <v/>
      </c>
      <c r="KI27" s="321" t="str">
        <f ca="1">IF(JQ27&lt;&gt;"",IF(KI67&lt;&gt;"",IF(JP64=3,KI67,KI67+JP64),SUM(KC27:KH27)),"")</f>
        <v/>
      </c>
      <c r="KJ27" s="321" t="str">
        <f ca="1">IF(JQ27&lt;&gt;"",INDEX(JQ25:JQ29,MATCH(3,KI25:KI29,0),0),"")</f>
        <v/>
      </c>
      <c r="KK27" s="321" t="str">
        <f ca="1">IF(JM26&lt;&gt;"",JM26,"")</f>
        <v/>
      </c>
      <c r="KL27" s="321">
        <f ca="1">SUMPRODUCT((MV3:MV42=KK27)*(MY3:MY42=KK28)*(MZ3:MZ42="W"))+SUMPRODUCT((MV3:MV42=KK27)*(MY3:MY42=KK29)*(MZ3:MZ42="W"))+SUMPRODUCT((MV3:MV42=KK27)*(MY3:MY42=KK26)*(MZ3:MZ42="W"))+SUMPRODUCT((MV3:MV42=KK28)*(MY3:MY42=KK27)*(NA3:NA42="W"))+SUMPRODUCT((MV3:MV42=KK29)*(MY3:MY42=KK27)*(NA3:NA42="W"))+SUMPRODUCT((MV3:MV42=KK26)*(MY3:MY42=KK27)*(NA3:NA42="W"))</f>
        <v>0</v>
      </c>
      <c r="KM27" s="321">
        <f ca="1">SUMPRODUCT((MV3:MV42=KK27)*(MY3:MY42=KK28)*(MZ3:MZ42="D"))+SUMPRODUCT((MV3:MV42=KK27)*(MY3:MY42=KK29)*(MZ3:MZ42="D"))+SUMPRODUCT((MV3:MV42=KK27)*(MY3:MY42=KK26)*(MZ3:MZ42="D"))+SUMPRODUCT((MV3:MV42=KK28)*(MY3:MY42=KK27)*(MZ3:MZ42="D"))+SUMPRODUCT((MV3:MV42=KK29)*(MY3:MY42=KK27)*(MZ3:MZ42="D"))+SUMPRODUCT((MV3:MV42=KK26)*(MY3:MY42=KK27)*(MZ3:MZ42="D"))</f>
        <v>0</v>
      </c>
      <c r="KN27" s="321">
        <f ca="1">SUMPRODUCT((MV3:MV42=KK27)*(MY3:MY42=KK28)*(MZ3:MZ42="L"))+SUMPRODUCT((MV3:MV42=KK27)*(MY3:MY42=KK29)*(MZ3:MZ42="L"))+SUMPRODUCT((MV3:MV42=KK27)*(MY3:MY42=KK26)*(MZ3:MZ42="L"))+SUMPRODUCT((MV3:MV42=KK28)*(MY3:MY42=KK27)*(NA3:NA42="L"))+SUMPRODUCT((MV3:MV42=KK29)*(MY3:MY42=KK27)*(NA3:NA42="L"))+SUMPRODUCT((MV3:MV42=KK26)*(MY3:MY42=KK27)*(NA3:NA42="L"))</f>
        <v>0</v>
      </c>
      <c r="KO27" s="321">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21">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21">
        <f ca="1">KO27-KP27+1000</f>
        <v>1000</v>
      </c>
      <c r="KR27" s="321" t="str">
        <f t="shared" ca="1" si="7842"/>
        <v/>
      </c>
      <c r="KS27" s="321" t="str">
        <f ca="1">IF(KK27&lt;&gt;"",VLOOKUP(KK27,IX4:JD40,7,FALSE),"")</f>
        <v/>
      </c>
      <c r="KT27" s="321" t="str">
        <f ca="1">IF(KK27&lt;&gt;"",VLOOKUP(KK27,IX4:JD40,5,FALSE),"")</f>
        <v/>
      </c>
      <c r="KU27" s="321" t="str">
        <f ca="1">IF(KK27&lt;&gt;"",VLOOKUP(KK27,IX4:JF40,9,FALSE),"")</f>
        <v/>
      </c>
      <c r="KV27" s="321" t="str">
        <f t="shared" ca="1" si="7843"/>
        <v/>
      </c>
      <c r="KW27" s="321" t="str">
        <f ca="1">IF(KK27&lt;&gt;"",RANK(KV27,KV25:KV29),"")</f>
        <v/>
      </c>
      <c r="KX27" s="321" t="str">
        <f ca="1">IF(KK27&lt;&gt;"",SUMPRODUCT((KV25:KV29=KV27)*(KQ25:KQ29&gt;KQ27)),"")</f>
        <v/>
      </c>
      <c r="KY27" s="321" t="str">
        <f ca="1">IF(KK27&lt;&gt;"",SUMPRODUCT((KV25:KV29=KV27)*(KQ25:KQ29=KQ27)*(KO25:KO29&gt;KO27)),"")</f>
        <v/>
      </c>
      <c r="KZ27" s="321" t="str">
        <f ca="1">IF(KK27&lt;&gt;"",SUMPRODUCT((KV25:KV29=KV27)*(KQ25:KQ29=KQ27)*(KO25:KO29=KO27)*(KS25:KS29&gt;KS27)),"")</f>
        <v/>
      </c>
      <c r="LA27" s="321" t="str">
        <f ca="1">IF(KK27&lt;&gt;"",SUMPRODUCT((KV25:KV29=KV27)*(KQ25:KQ29=KQ27)*(KO25:KO29=KO27)*(KS25:KS29=KS27)*(KT25:KT29&gt;KT27)),"")</f>
        <v/>
      </c>
      <c r="LB27" s="321" t="str">
        <f ca="1">IF(KK27&lt;&gt;"",SUMPRODUCT((KV25:KV29=KV27)*(KQ25:KQ29=KQ27)*(KO25:KO29=KO27)*(KS25:KS29=KS27)*(KT25:KT29=KT27)*(KU25:KU29&gt;KU27)),"")</f>
        <v/>
      </c>
      <c r="LC27" s="321" t="str">
        <f ca="1">IF(KK27&lt;&gt;"",IF(LC67&lt;&gt;"",IF(KJ64=3,LC67,LC67+KJ64),SUM(KW27:LB27)+1),"")</f>
        <v/>
      </c>
      <c r="LD27" s="321" t="str">
        <f ca="1">IF(KK27&lt;&gt;"",INDEX(KK26:KK29,MATCH(3,LC26:LC29,0),0),"")</f>
        <v/>
      </c>
      <c r="LE27" s="321" t="str">
        <f ca="1">IF(JN25&lt;&gt;"",JN25,"")</f>
        <v/>
      </c>
      <c r="LF27" s="321">
        <f ca="1">SUMPRODUCT((MV3:MV42=LE27)*(MY3:MY42=LE28)*(MZ3:MZ42="W"))+SUMPRODUCT((MV3:MV42=LE27)*(MY3:MY42=LE29)*(MZ3:MZ42="W"))+SUMPRODUCT((MV3:MV42=LE27)*(MY3:MY42=LE30)*(MZ3:MZ42="W"))+SUMPRODUCT((MV3:MV42=LE28)*(MY3:MY42=LE27)*(NA3:NA42="W"))+SUMPRODUCT((MV3:MV42=LE29)*(MY3:MY42=LE27)*(NA3:NA42="W"))+SUMPRODUCT((MV3:MV42=LE30)*(MY3:MY42=LE27)*(NA3:NA42="W"))</f>
        <v>0</v>
      </c>
      <c r="LG27" s="321">
        <f ca="1">SUMPRODUCT((MV3:MV42=LE27)*(MY3:MY42=LE28)*(MZ3:MZ42="D"))+SUMPRODUCT((MV3:MV42=LE27)*(MY3:MY42=LE29)*(MZ3:MZ42="D"))+SUMPRODUCT((MV3:MV42=LE27)*(MY3:MY42=LE30)*(MZ3:MZ42="D"))+SUMPRODUCT((MV3:MV42=LE28)*(MY3:MY42=LE27)*(MZ3:MZ42="D"))+SUMPRODUCT((MV3:MV42=LE29)*(MY3:MY42=LE27)*(MZ3:MZ42="D"))+SUMPRODUCT((MV3:MV42=LE30)*(MY3:MY42=LE27)*(MZ3:MZ42="D"))</f>
        <v>0</v>
      </c>
      <c r="LH27" s="321">
        <f ca="1">SUMPRODUCT((MV3:MV42=LE27)*(MY3:MY42=LE28)*(MZ3:MZ42="L"))+SUMPRODUCT((MV3:MV42=LE27)*(MY3:MY42=LE29)*(MZ3:MZ42="L"))+SUMPRODUCT((MV3:MV42=LE27)*(MY3:MY42=LE30)*(MZ3:MZ42="L"))+SUMPRODUCT((MV3:MV42=LE28)*(MY3:MY42=LE27)*(NA3:NA42="L"))+SUMPRODUCT((MV3:MV42=LE29)*(MY3:MY42=LE27)*(NA3:NA42="L"))+SUMPRODUCT((MV3:MV42=LE30)*(MY3:MY42=LE27)*(NA3:NA42="L"))</f>
        <v>0</v>
      </c>
      <c r="LI27" s="321">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21">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21">
        <f ca="1">LI27-LJ27+1000</f>
        <v>1000</v>
      </c>
      <c r="LL27" s="321" t="str">
        <f t="shared" ref="LL27:LL28" ca="1" si="8334">IF(LE27&lt;&gt;"",LF27*3+LG27*1,"")</f>
        <v/>
      </c>
      <c r="LM27" s="321" t="str">
        <f ca="1">IF(LE27&lt;&gt;"",VLOOKUP(LE27,IX4:JD40,7,FALSE),"")</f>
        <v/>
      </c>
      <c r="LN27" s="321" t="str">
        <f ca="1">IF(LE27&lt;&gt;"",VLOOKUP(LE27,IX4:JD40,5,FALSE),"")</f>
        <v/>
      </c>
      <c r="LO27" s="321" t="str">
        <f ca="1">IF(LE27&lt;&gt;"",VLOOKUP(LE27,IX4:JF40,9,FALSE),"")</f>
        <v/>
      </c>
      <c r="LP27" s="321" t="str">
        <f t="shared" ref="LP27:LP28" ca="1" si="8335">LL27</f>
        <v/>
      </c>
      <c r="LQ27" s="321" t="str">
        <f ca="1">IF(LE27&lt;&gt;"",RANK(LP27,LP25:LP29),"")</f>
        <v/>
      </c>
      <c r="LR27" s="321" t="str">
        <f ca="1">IF(LE27&lt;&gt;"",SUMPRODUCT((LP25:LP29=LP27)*(LK25:LK29&gt;LK27)),"")</f>
        <v/>
      </c>
      <c r="LS27" s="321" t="str">
        <f ca="1">IF(LE27&lt;&gt;"",SUMPRODUCT((LP25:LP29=LP27)*(LK25:LK29=LK27)*(LI25:LI29&gt;LI27)),"")</f>
        <v/>
      </c>
      <c r="LT27" s="321" t="str">
        <f ca="1">IF(LE27&lt;&gt;"",SUMPRODUCT((LP25:LP29=LP27)*(LK25:LK29=LK27)*(LI25:LI29=LI27)*(LM25:LM29&gt;LM27)),"")</f>
        <v/>
      </c>
      <c r="LU27" s="321" t="str">
        <f ca="1">IF(LE27&lt;&gt;"",SUMPRODUCT((LP25:LP29=LP27)*(LK25:LK29=LK27)*(LI25:LI29=LI27)*(LM25:LM29=LM27)*(LN25:LN29&gt;LN27)),"")</f>
        <v/>
      </c>
      <c r="LV27" s="321" t="str">
        <f ca="1">IF(LE27&lt;&gt;"",SUMPRODUCT((LP25:LP29=LP27)*(LK25:LK29=LK27)*(LI25:LI29=LI27)*(LM25:LM29=LM27)*(LN25:LN29=LN27)*(LO25:LO29&gt;LO27)),"")</f>
        <v/>
      </c>
      <c r="LW27" s="321" t="str">
        <f ca="1">IF(LE27&lt;&gt;"",SUM(LQ27:LV27)+2,"")</f>
        <v/>
      </c>
      <c r="LX27" s="321" t="str">
        <f ca="1">IF(LE27&lt;&gt;"",INDEX(LE27:LE29,MATCH(3,LW27:LW29,0),0),"")</f>
        <v/>
      </c>
      <c r="LY27" s="321"/>
      <c r="LZ27" s="321"/>
      <c r="MA27" s="321"/>
      <c r="MB27" s="321"/>
      <c r="MC27" s="321"/>
      <c r="MD27" s="321"/>
      <c r="ME27" s="321"/>
      <c r="MF27" s="321"/>
      <c r="MG27" s="321"/>
      <c r="MH27" s="321"/>
      <c r="MI27" s="321"/>
      <c r="MJ27" s="321"/>
      <c r="MK27" s="321"/>
      <c r="ML27" s="321"/>
      <c r="MM27" s="321"/>
      <c r="MN27" s="321"/>
      <c r="MO27" s="321"/>
      <c r="MP27" s="321"/>
      <c r="MQ27" s="321"/>
      <c r="MR27" s="321"/>
      <c r="MS27" s="321" t="str">
        <f ca="1">IF(LX27&lt;&gt;"",LX27,IF(LD27&lt;&gt;"",LD27,IF(KJ27&lt;&gt;"",KJ27,JJ27)))</f>
        <v>Poland</v>
      </c>
      <c r="MT27" s="321">
        <v>3</v>
      </c>
      <c r="MU27" s="321">
        <v>25</v>
      </c>
      <c r="MV27" s="321" t="str">
        <f t="shared" si="170"/>
        <v>Switzerland</v>
      </c>
      <c r="MW27" s="324">
        <f ca="1">IF(OFFSET('Player Game Board'!P34,0,MW1)&lt;&gt;"",OFFSET('Player Game Board'!P34,0,MW1),0)</f>
        <v>1</v>
      </c>
      <c r="MX27" s="324">
        <f ca="1">IF(OFFSET('Player Game Board'!Q34,0,MW1)&lt;&gt;"",OFFSET('Player Game Board'!Q34,0,MW1),0)</f>
        <v>3</v>
      </c>
      <c r="MY27" s="321" t="str">
        <f t="shared" si="171"/>
        <v>Germany</v>
      </c>
      <c r="MZ27" s="321" t="str">
        <f ca="1">IF(AND(OFFSET('Player Game Board'!P34,0,MW1)&lt;&gt;"",OFFSET('Player Game Board'!Q34,0,MW1)&lt;&gt;""),IF(MW27&gt;MX27,"W",IF(MW27=MX27,"D","L")),"")</f>
        <v>L</v>
      </c>
      <c r="NA27" s="321" t="str">
        <f t="shared" ca="1" si="172"/>
        <v>W</v>
      </c>
      <c r="NB27" s="321"/>
      <c r="NC27" s="321"/>
      <c r="ND27" s="326" t="s">
        <v>4</v>
      </c>
      <c r="NE27" s="327" t="s">
        <v>13</v>
      </c>
      <c r="NF27" s="327" t="s">
        <v>94</v>
      </c>
      <c r="NG27" s="327" t="s">
        <v>95</v>
      </c>
      <c r="NH27" s="326" t="s">
        <v>95</v>
      </c>
      <c r="NI27" s="326" t="s">
        <v>94</v>
      </c>
      <c r="NJ27" s="326" t="s">
        <v>13</v>
      </c>
      <c r="NK27" s="326" t="s">
        <v>4</v>
      </c>
      <c r="NL27" s="327"/>
      <c r="NM27" s="328">
        <f ca="1">IFERROR(MATCH(NM12,ND27:NG27,0),0)</f>
        <v>0</v>
      </c>
      <c r="NN27" s="328">
        <f ca="1">IFERROR(MATCH(NN12,ND27:NG27,0),0)</f>
        <v>3</v>
      </c>
      <c r="NO27" s="328">
        <f ca="1">IFERROR(MATCH(NO12,ND27:NG27,0),0)</f>
        <v>0</v>
      </c>
      <c r="NP27" s="328">
        <f ca="1">IFERROR(MATCH(NP12,ND27:NG27,0),0)</f>
        <v>2</v>
      </c>
      <c r="NQ27" s="328">
        <f t="shared" ca="1" si="3547"/>
        <v>5</v>
      </c>
      <c r="NR27" s="321"/>
      <c r="NS27" s="321" t="str">
        <f ca="1">VLOOKUP(2,IW18:IX21,2,FALSE)</f>
        <v>Denmark</v>
      </c>
      <c r="NT27" s="327">
        <f t="shared" ca="1" si="5052"/>
        <v>1</v>
      </c>
      <c r="NU27" s="321">
        <f t="shared" ref="NU27" ca="1" si="8336">VLOOKUP(NV27,RQ25:RR29,2,FALSE)</f>
        <v>3</v>
      </c>
      <c r="NV27" s="321" t="str">
        <f t="shared" si="7456"/>
        <v>Austria</v>
      </c>
      <c r="NW27" s="321">
        <f t="shared" ref="NW27" ca="1" si="8337">SUMPRODUCT((RT3:RT42=NV27)*(RX3:RX42="W"))+SUMPRODUCT((RW3:RW42=NV27)*(RY3:RY42="W"))</f>
        <v>1</v>
      </c>
      <c r="NX27" s="321">
        <f t="shared" ref="NX27" ca="1" si="8338">SUMPRODUCT((RT3:RT42=NV27)*(RX3:RX42="D"))+SUMPRODUCT((RW3:RW42=NV27)*(RY3:RY42="D"))</f>
        <v>0</v>
      </c>
      <c r="NY27" s="321">
        <f t="shared" ref="NY27" ca="1" si="8339">SUMPRODUCT((RT3:RT42=NV27)*(RX3:RX42="L"))+SUMPRODUCT((RW3:RW42=NV27)*(RY3:RY42="L"))</f>
        <v>2</v>
      </c>
      <c r="NZ27" s="321">
        <f t="shared" ref="NZ27" ca="1" si="8340">SUMIF(RT3:RT60,NV27,RU3:RU60)+SUMIF(RW3:RW60,NV27,RV3:RV60)</f>
        <v>3</v>
      </c>
      <c r="OA27" s="321">
        <f t="shared" ref="OA27" ca="1" si="8341">SUMIF(RW3:RW60,NV27,RU3:RU60)+SUMIF(RT3:RT60,NV27,RV3:RV60)</f>
        <v>4</v>
      </c>
      <c r="OB27" s="321">
        <f t="shared" ca="1" si="7462"/>
        <v>999</v>
      </c>
      <c r="OC27" s="321">
        <f t="shared" ca="1" si="7463"/>
        <v>3</v>
      </c>
      <c r="OD27" s="321">
        <f t="shared" si="630"/>
        <v>41</v>
      </c>
      <c r="OE27" s="321">
        <f t="shared" ref="OE27" ca="1" si="8342">IF(COUNTIF(OC25:OC29,4)&lt;&gt;4,RANK(OC27,OC25:OC29),OC67)</f>
        <v>3</v>
      </c>
      <c r="OF27" s="321"/>
      <c r="OG27" s="321">
        <f t="shared" ref="OG27" ca="1" si="8343">SUMPRODUCT((OE25:OE28=OE27)*(OD25:OD28&lt;OD27))+OE27</f>
        <v>3</v>
      </c>
      <c r="OH27" s="321" t="str">
        <f t="shared" ref="OH27" ca="1" si="8344">INDEX(NV25:NV29,MATCH(3,OG25:OG29,0),0)</f>
        <v>Austria</v>
      </c>
      <c r="OI27" s="321">
        <f t="shared" ref="OI27" ca="1" si="8345">INDEX(OE25:OE29,MATCH(OH27,NV25:NV29,0),0)</f>
        <v>3</v>
      </c>
      <c r="OJ27" s="321" t="str">
        <f t="shared" ref="OJ27:OJ28" ca="1" si="8346">IF(AND(OJ26&lt;&gt;"",OI27=1),OH27,"")</f>
        <v/>
      </c>
      <c r="OK27" s="321" t="str">
        <f t="shared" ref="OK27:OK28" ca="1" si="8347">IF(AND(OK26&lt;&gt;"",OI28=2),OH28,"")</f>
        <v/>
      </c>
      <c r="OL27" s="321" t="str">
        <f t="shared" ref="OL27" ca="1" si="8348">IF(AND(OL26&lt;&gt;"",OI29=3),OH29,"")</f>
        <v/>
      </c>
      <c r="OM27" s="321"/>
      <c r="ON27" s="321"/>
      <c r="OO27" s="321" t="str">
        <f t="shared" ca="1" si="7472"/>
        <v/>
      </c>
      <c r="OP27" s="321">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21">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21">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21">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21">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21">
        <f t="shared" ca="1" si="7478"/>
        <v>1000</v>
      </c>
      <c r="OV27" s="321" t="str">
        <f t="shared" ca="1" si="7479"/>
        <v/>
      </c>
      <c r="OW27" s="321" t="str">
        <f t="shared" ref="OW27" ca="1" si="8354">IF(OO27&lt;&gt;"",VLOOKUP(OO27,NV4:OB40,7,FALSE),"")</f>
        <v/>
      </c>
      <c r="OX27" s="321" t="str">
        <f t="shared" ref="OX27" ca="1" si="8355">IF(OO27&lt;&gt;"",VLOOKUP(OO27,NV4:OB40,5,FALSE),"")</f>
        <v/>
      </c>
      <c r="OY27" s="321" t="str">
        <f t="shared" ref="OY27" ca="1" si="8356">IF(OO27&lt;&gt;"",VLOOKUP(OO27,NV4:OD40,9,FALSE),"")</f>
        <v/>
      </c>
      <c r="OZ27" s="321" t="str">
        <f t="shared" ca="1" si="7483"/>
        <v/>
      </c>
      <c r="PA27" s="321" t="str">
        <f t="shared" ref="PA27" ca="1" si="8357">IF(OO27&lt;&gt;"",RANK(OZ27,OZ25:OZ29),"")</f>
        <v/>
      </c>
      <c r="PB27" s="321" t="str">
        <f t="shared" ref="PB27" ca="1" si="8358">IF(OO27&lt;&gt;"",SUMPRODUCT((OZ25:OZ29=OZ27)*(OU25:OU29&gt;OU27)),"")</f>
        <v/>
      </c>
      <c r="PC27" s="321" t="str">
        <f t="shared" ref="PC27" ca="1" si="8359">IF(OO27&lt;&gt;"",SUMPRODUCT((OZ25:OZ29=OZ27)*(OU25:OU29=OU27)*(OS25:OS29&gt;OS27)),"")</f>
        <v/>
      </c>
      <c r="PD27" s="321" t="str">
        <f t="shared" ref="PD27" ca="1" si="8360">IF(OO27&lt;&gt;"",SUMPRODUCT((OZ25:OZ29=OZ27)*(OU25:OU29=OU27)*(OS25:OS29=OS27)*(OW25:OW29&gt;OW27)),"")</f>
        <v/>
      </c>
      <c r="PE27" s="321" t="str">
        <f t="shared" ref="PE27" ca="1" si="8361">IF(OO27&lt;&gt;"",SUMPRODUCT((OZ25:OZ29=OZ27)*(OU25:OU29=OU27)*(OS25:OS29=OS27)*(OW25:OW29=OW27)*(OX25:OX29&gt;OX27)),"")</f>
        <v/>
      </c>
      <c r="PF27" s="321" t="str">
        <f t="shared" ref="PF27" ca="1" si="8362">IF(OO27&lt;&gt;"",SUMPRODUCT((OZ25:OZ29=OZ27)*(OU25:OU29=OU27)*(OS25:OS29=OS27)*(OW25:OW29=OW27)*(OX25:OX29=OX27)*(OY25:OY29&gt;OY27)),"")</f>
        <v/>
      </c>
      <c r="PG27" s="321" t="str">
        <f ca="1">IF(OO27&lt;&gt;"",IF(PG67&lt;&gt;"",IF(ON64=3,PG67,PG67+ON64),SUM(PA27:PF27)),"")</f>
        <v/>
      </c>
      <c r="PH27" s="321" t="str">
        <f t="shared" ref="PH27" ca="1" si="8363">IF(OO27&lt;&gt;"",INDEX(OO25:OO29,MATCH(3,PG25:PG29,0),0),"")</f>
        <v/>
      </c>
      <c r="PI27" s="321" t="str">
        <f t="shared" ca="1" si="7873"/>
        <v/>
      </c>
      <c r="PJ27" s="321">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21">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21">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21">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21">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21">
        <f t="shared" ca="1" si="7879"/>
        <v>1000</v>
      </c>
      <c r="PP27" s="321" t="str">
        <f t="shared" ca="1" si="7880"/>
        <v/>
      </c>
      <c r="PQ27" s="321" t="str">
        <f t="shared" ref="PQ27" ca="1" si="8369">IF(PI27&lt;&gt;"",VLOOKUP(PI27,NV4:OB40,7,FALSE),"")</f>
        <v/>
      </c>
      <c r="PR27" s="321" t="str">
        <f t="shared" ref="PR27" ca="1" si="8370">IF(PI27&lt;&gt;"",VLOOKUP(PI27,NV4:OB40,5,FALSE),"")</f>
        <v/>
      </c>
      <c r="PS27" s="321" t="str">
        <f t="shared" ref="PS27" ca="1" si="8371">IF(PI27&lt;&gt;"",VLOOKUP(PI27,NV4:OD40,9,FALSE),"")</f>
        <v/>
      </c>
      <c r="PT27" s="321" t="str">
        <f t="shared" ca="1" si="7884"/>
        <v/>
      </c>
      <c r="PU27" s="321" t="str">
        <f t="shared" ref="PU27" ca="1" si="8372">IF(PI27&lt;&gt;"",RANK(PT27,PT25:PT29),"")</f>
        <v/>
      </c>
      <c r="PV27" s="321" t="str">
        <f t="shared" ref="PV27" ca="1" si="8373">IF(PI27&lt;&gt;"",SUMPRODUCT((PT25:PT29=PT27)*(PO25:PO29&gt;PO27)),"")</f>
        <v/>
      </c>
      <c r="PW27" s="321" t="str">
        <f t="shared" ref="PW27" ca="1" si="8374">IF(PI27&lt;&gt;"",SUMPRODUCT((PT25:PT29=PT27)*(PO25:PO29=PO27)*(PM25:PM29&gt;PM27)),"")</f>
        <v/>
      </c>
      <c r="PX27" s="321" t="str">
        <f t="shared" ref="PX27" ca="1" si="8375">IF(PI27&lt;&gt;"",SUMPRODUCT((PT25:PT29=PT27)*(PO25:PO29=PO27)*(PM25:PM29=PM27)*(PQ25:PQ29&gt;PQ27)),"")</f>
        <v/>
      </c>
      <c r="PY27" s="321" t="str">
        <f t="shared" ref="PY27" ca="1" si="8376">IF(PI27&lt;&gt;"",SUMPRODUCT((PT25:PT29=PT27)*(PO25:PO29=PO27)*(PM25:PM29=PM27)*(PQ25:PQ29=PQ27)*(PR25:PR29&gt;PR27)),"")</f>
        <v/>
      </c>
      <c r="PZ27" s="321" t="str">
        <f t="shared" ref="PZ27" ca="1" si="8377">IF(PI27&lt;&gt;"",SUMPRODUCT((PT25:PT29=PT27)*(PO25:PO29=PO27)*(PM25:PM29=PM27)*(PQ25:PQ29=PQ27)*(PR25:PR29=PR27)*(PS25:PS29&gt;PS27)),"")</f>
        <v/>
      </c>
      <c r="QA27" s="321" t="str">
        <f ca="1">IF(PI27&lt;&gt;"",IF(QA67&lt;&gt;"",IF(PH64=3,QA67,QA67+PH64),SUM(PU27:PZ27)+1),"")</f>
        <v/>
      </c>
      <c r="QB27" s="321" t="str">
        <f t="shared" ref="QB27" ca="1" si="8378">IF(PI27&lt;&gt;"",INDEX(PI26:PI29,MATCH(3,QA26:QA29,0),0),"")</f>
        <v/>
      </c>
      <c r="QC27" s="321" t="str">
        <f t="shared" ref="QC27:QC28" ca="1" si="8379">IF(OL25&lt;&gt;"",OL25,"")</f>
        <v/>
      </c>
      <c r="QD27" s="321">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21">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21">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21">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21">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21">
        <f t="shared" ref="QI27:QI28" ca="1" si="8385">QG27-QH27+1000</f>
        <v>1000</v>
      </c>
      <c r="QJ27" s="321" t="str">
        <f t="shared" ref="QJ27:QJ28" ca="1" si="8386">IF(QC27&lt;&gt;"",QD27*3+QE27*1,"")</f>
        <v/>
      </c>
      <c r="QK27" s="321" t="str">
        <f t="shared" ref="QK27" ca="1" si="8387">IF(QC27&lt;&gt;"",VLOOKUP(QC27,NV4:OB40,7,FALSE),"")</f>
        <v/>
      </c>
      <c r="QL27" s="321" t="str">
        <f t="shared" ref="QL27" ca="1" si="8388">IF(QC27&lt;&gt;"",VLOOKUP(QC27,NV4:OB40,5,FALSE),"")</f>
        <v/>
      </c>
      <c r="QM27" s="321" t="str">
        <f t="shared" ref="QM27" ca="1" si="8389">IF(QC27&lt;&gt;"",VLOOKUP(QC27,NV4:OD40,9,FALSE),"")</f>
        <v/>
      </c>
      <c r="QN27" s="321" t="str">
        <f t="shared" ref="QN27:QN28" ca="1" si="8390">QJ27</f>
        <v/>
      </c>
      <c r="QO27" s="321" t="str">
        <f t="shared" ref="QO27" ca="1" si="8391">IF(QC27&lt;&gt;"",RANK(QN27,QN25:QN29),"")</f>
        <v/>
      </c>
      <c r="QP27" s="321" t="str">
        <f t="shared" ref="QP27" ca="1" si="8392">IF(QC27&lt;&gt;"",SUMPRODUCT((QN25:QN29=QN27)*(QI25:QI29&gt;QI27)),"")</f>
        <v/>
      </c>
      <c r="QQ27" s="321" t="str">
        <f t="shared" ref="QQ27" ca="1" si="8393">IF(QC27&lt;&gt;"",SUMPRODUCT((QN25:QN29=QN27)*(QI25:QI29=QI27)*(QG25:QG29&gt;QG27)),"")</f>
        <v/>
      </c>
      <c r="QR27" s="321" t="str">
        <f t="shared" ref="QR27" ca="1" si="8394">IF(QC27&lt;&gt;"",SUMPRODUCT((QN25:QN29=QN27)*(QI25:QI29=QI27)*(QG25:QG29=QG27)*(QK25:QK29&gt;QK27)),"")</f>
        <v/>
      </c>
      <c r="QS27" s="321" t="str">
        <f t="shared" ref="QS27" ca="1" si="8395">IF(QC27&lt;&gt;"",SUMPRODUCT((QN25:QN29=QN27)*(QI25:QI29=QI27)*(QG25:QG29=QG27)*(QK25:QK29=QK27)*(QL25:QL29&gt;QL27)),"")</f>
        <v/>
      </c>
      <c r="QT27" s="321" t="str">
        <f t="shared" ref="QT27" ca="1" si="8396">IF(QC27&lt;&gt;"",SUMPRODUCT((QN25:QN29=QN27)*(QI25:QI29=QI27)*(QG25:QG29=QG27)*(QK25:QK29=QK27)*(QL25:QL29=QL27)*(QM25:QM29&gt;QM27)),"")</f>
        <v/>
      </c>
      <c r="QU27" s="321" t="str">
        <f t="shared" ref="QU27:QU28" ca="1" si="8397">IF(QC27&lt;&gt;"",SUM(QO27:QT27)+2,"")</f>
        <v/>
      </c>
      <c r="QV27" s="321" t="str">
        <f t="shared" ref="QV27" ca="1" si="8398">IF(QC27&lt;&gt;"",INDEX(QC27:QC29,MATCH(3,QU27:QU29,0),0),"")</f>
        <v/>
      </c>
      <c r="QW27" s="321"/>
      <c r="QX27" s="321"/>
      <c r="QY27" s="321"/>
      <c r="QZ27" s="321"/>
      <c r="RA27" s="321"/>
      <c r="RB27" s="321"/>
      <c r="RC27" s="321"/>
      <c r="RD27" s="321"/>
      <c r="RE27" s="321"/>
      <c r="RF27" s="321"/>
      <c r="RG27" s="321"/>
      <c r="RH27" s="321"/>
      <c r="RI27" s="321"/>
      <c r="RJ27" s="321"/>
      <c r="RK27" s="321"/>
      <c r="RL27" s="321"/>
      <c r="RM27" s="321"/>
      <c r="RN27" s="321"/>
      <c r="RO27" s="321"/>
      <c r="RP27" s="321"/>
      <c r="RQ27" s="321" t="str">
        <f t="shared" ref="RQ27" ca="1" si="8399">IF(QV27&lt;&gt;"",QV27,IF(QB27&lt;&gt;"",QB27,IF(PH27&lt;&gt;"",PH27,OH27)))</f>
        <v>Austria</v>
      </c>
      <c r="RR27" s="321">
        <v>3</v>
      </c>
      <c r="RS27" s="321">
        <v>25</v>
      </c>
      <c r="RT27" s="321" t="str">
        <f t="shared" si="18"/>
        <v>Switzerland</v>
      </c>
      <c r="RU27" s="324">
        <f ca="1">IF(OFFSET('Player Game Board'!P34,0,RU1)&lt;&gt;"",OFFSET('Player Game Board'!P34,0,RU1),0)</f>
        <v>1</v>
      </c>
      <c r="RV27" s="324">
        <f ca="1">IF(OFFSET('Player Game Board'!Q34,0,RU1)&lt;&gt;"",OFFSET('Player Game Board'!Q34,0,RU1),0)</f>
        <v>2</v>
      </c>
      <c r="RW27" s="321" t="str">
        <f t="shared" si="19"/>
        <v>Germany</v>
      </c>
      <c r="RX27" s="321" t="str">
        <f ca="1">IF(AND(OFFSET('Player Game Board'!P34,0,RU1)&lt;&gt;"",OFFSET('Player Game Board'!Q34,0,RU1)&lt;&gt;""),IF(RU27&gt;RV27,"W",IF(RU27=RV27,"D","L")),"")</f>
        <v>L</v>
      </c>
      <c r="RY27" s="321" t="str">
        <f t="shared" ca="1" si="5500"/>
        <v>W</v>
      </c>
      <c r="RZ27" s="321"/>
      <c r="SA27" s="321"/>
      <c r="SB27" s="326" t="s">
        <v>4</v>
      </c>
      <c r="SC27" s="327" t="s">
        <v>13</v>
      </c>
      <c r="SD27" s="327" t="s">
        <v>94</v>
      </c>
      <c r="SE27" s="327" t="s">
        <v>95</v>
      </c>
      <c r="SF27" s="326" t="s">
        <v>95</v>
      </c>
      <c r="SG27" s="326" t="s">
        <v>94</v>
      </c>
      <c r="SH27" s="326" t="s">
        <v>13</v>
      </c>
      <c r="SI27" s="326" t="s">
        <v>4</v>
      </c>
      <c r="SJ27" s="327"/>
      <c r="SK27" s="328">
        <f t="shared" ref="SK27" ca="1" si="8400">IFERROR(MATCH(SK12,SB27:SE27,0),0)</f>
        <v>0</v>
      </c>
      <c r="SL27" s="328">
        <f t="shared" ref="SL27" ca="1" si="8401">IFERROR(MATCH(SL12,SB27:SE27,0),0)</f>
        <v>2</v>
      </c>
      <c r="SM27" s="328">
        <f t="shared" ref="SM27" ca="1" si="8402">IFERROR(MATCH(SM12,SB27:SE27,0),0)</f>
        <v>1</v>
      </c>
      <c r="SN27" s="328">
        <f t="shared" ref="SN27" ca="1" si="8403">IFERROR(MATCH(SN12,SB27:SE27,0),0)</f>
        <v>3</v>
      </c>
      <c r="SO27" s="328">
        <f t="shared" ca="1" si="3616"/>
        <v>6</v>
      </c>
      <c r="SP27" s="321"/>
      <c r="SQ27" s="321" t="str">
        <f t="shared" ref="SQ27" ca="1" si="8404">VLOOKUP(2,NU18:NV21,2,FALSE)</f>
        <v>England</v>
      </c>
      <c r="SR27" s="327">
        <f t="shared" ca="1" si="5095"/>
        <v>1</v>
      </c>
      <c r="SS27" s="321">
        <f t="shared" ref="SS27" ca="1" si="8405">VLOOKUP(ST27,WO25:WP29,2,FALSE)</f>
        <v>4</v>
      </c>
      <c r="ST27" s="321" t="str">
        <f t="shared" si="7498"/>
        <v>Austria</v>
      </c>
      <c r="SU27" s="321">
        <f t="shared" ref="SU27" ca="1" si="8406">SUMPRODUCT((WR3:WR42=ST27)*(WV3:WV42="W"))+SUMPRODUCT((WU3:WU42=ST27)*(WW3:WW42="W"))</f>
        <v>0</v>
      </c>
      <c r="SV27" s="321">
        <f t="shared" ref="SV27" ca="1" si="8407">SUMPRODUCT((WR3:WR42=ST27)*(WV3:WV42="D"))+SUMPRODUCT((WU3:WU42=ST27)*(WW3:WW42="D"))</f>
        <v>1</v>
      </c>
      <c r="SW27" s="321">
        <f t="shared" ref="SW27" ca="1" si="8408">SUMPRODUCT((WR3:WR42=ST27)*(WV3:WV42="L"))+SUMPRODUCT((WU3:WU42=ST27)*(WW3:WW42="L"))</f>
        <v>2</v>
      </c>
      <c r="SX27" s="321">
        <f t="shared" ref="SX27" ca="1" si="8409">SUMIF(WR3:WR60,ST27,WS3:WS60)+SUMIF(WU3:WU60,ST27,WT3:WT60)</f>
        <v>3</v>
      </c>
      <c r="SY27" s="321">
        <f t="shared" ref="SY27" ca="1" si="8410">SUMIF(WU3:WU60,ST27,WS3:WS60)+SUMIF(WR3:WR60,ST27,WT3:WT60)</f>
        <v>7</v>
      </c>
      <c r="SZ27" s="321">
        <f t="shared" ca="1" si="7504"/>
        <v>996</v>
      </c>
      <c r="TA27" s="321">
        <f t="shared" ca="1" si="7505"/>
        <v>1</v>
      </c>
      <c r="TB27" s="321">
        <f t="shared" si="690"/>
        <v>41</v>
      </c>
      <c r="TC27" s="321">
        <f t="shared" ref="TC27" ca="1" si="8411">IF(COUNTIF(TA25:TA29,4)&lt;&gt;4,RANK(TA27,TA25:TA29),TA67)</f>
        <v>4</v>
      </c>
      <c r="TD27" s="321"/>
      <c r="TE27" s="321">
        <f t="shared" ref="TE27" ca="1" si="8412">SUMPRODUCT((TC25:TC28=TC27)*(TB25:TB28&lt;TB27))+TC27</f>
        <v>4</v>
      </c>
      <c r="TF27" s="321" t="str">
        <f t="shared" ref="TF27" ca="1" si="8413">INDEX(ST25:ST29,MATCH(3,TE25:TE29,0),0)</f>
        <v>Poland</v>
      </c>
      <c r="TG27" s="321">
        <f t="shared" ref="TG27" ca="1" si="8414">INDEX(TC25:TC29,MATCH(TF27,ST25:ST29,0),0)</f>
        <v>3</v>
      </c>
      <c r="TH27" s="321" t="str">
        <f t="shared" ref="TH27:TH28" ca="1" si="8415">IF(AND(TH26&lt;&gt;"",TG27=1),TF27,"")</f>
        <v/>
      </c>
      <c r="TI27" s="321" t="str">
        <f t="shared" ref="TI27:TI28" ca="1" si="8416">IF(AND(TI26&lt;&gt;"",TG28=2),TF28,"")</f>
        <v/>
      </c>
      <c r="TJ27" s="321" t="str">
        <f t="shared" ref="TJ27" ca="1" si="8417">IF(AND(TJ26&lt;&gt;"",TG29=3),TF29,"")</f>
        <v/>
      </c>
      <c r="TK27" s="321"/>
      <c r="TL27" s="321"/>
      <c r="TM27" s="321" t="str">
        <f t="shared" ca="1" si="7514"/>
        <v/>
      </c>
      <c r="TN27" s="321">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21">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21">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21">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21">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21">
        <f t="shared" ca="1" si="7520"/>
        <v>1000</v>
      </c>
      <c r="TT27" s="321" t="str">
        <f t="shared" ca="1" si="7521"/>
        <v/>
      </c>
      <c r="TU27" s="321" t="str">
        <f t="shared" ref="TU27" ca="1" si="8423">IF(TM27&lt;&gt;"",VLOOKUP(TM27,ST4:SZ40,7,FALSE),"")</f>
        <v/>
      </c>
      <c r="TV27" s="321" t="str">
        <f t="shared" ref="TV27" ca="1" si="8424">IF(TM27&lt;&gt;"",VLOOKUP(TM27,ST4:SZ40,5,FALSE),"")</f>
        <v/>
      </c>
      <c r="TW27" s="321" t="str">
        <f t="shared" ref="TW27" ca="1" si="8425">IF(TM27&lt;&gt;"",VLOOKUP(TM27,ST4:TB40,9,FALSE),"")</f>
        <v/>
      </c>
      <c r="TX27" s="321" t="str">
        <f t="shared" ca="1" si="7525"/>
        <v/>
      </c>
      <c r="TY27" s="321" t="str">
        <f t="shared" ref="TY27" ca="1" si="8426">IF(TM27&lt;&gt;"",RANK(TX27,TX25:TX29),"")</f>
        <v/>
      </c>
      <c r="TZ27" s="321" t="str">
        <f t="shared" ref="TZ27" ca="1" si="8427">IF(TM27&lt;&gt;"",SUMPRODUCT((TX25:TX29=TX27)*(TS25:TS29&gt;TS27)),"")</f>
        <v/>
      </c>
      <c r="UA27" s="321" t="str">
        <f t="shared" ref="UA27" ca="1" si="8428">IF(TM27&lt;&gt;"",SUMPRODUCT((TX25:TX29=TX27)*(TS25:TS29=TS27)*(TQ25:TQ29&gt;TQ27)),"")</f>
        <v/>
      </c>
      <c r="UB27" s="321" t="str">
        <f t="shared" ref="UB27" ca="1" si="8429">IF(TM27&lt;&gt;"",SUMPRODUCT((TX25:TX29=TX27)*(TS25:TS29=TS27)*(TQ25:TQ29=TQ27)*(TU25:TU29&gt;TU27)),"")</f>
        <v/>
      </c>
      <c r="UC27" s="321" t="str">
        <f t="shared" ref="UC27" ca="1" si="8430">IF(TM27&lt;&gt;"",SUMPRODUCT((TX25:TX29=TX27)*(TS25:TS29=TS27)*(TQ25:TQ29=TQ27)*(TU25:TU29=TU27)*(TV25:TV29&gt;TV27)),"")</f>
        <v/>
      </c>
      <c r="UD27" s="321" t="str">
        <f t="shared" ref="UD27" ca="1" si="8431">IF(TM27&lt;&gt;"",SUMPRODUCT((TX25:TX29=TX27)*(TS25:TS29=TS27)*(TQ25:TQ29=TQ27)*(TU25:TU29=TU27)*(TV25:TV29=TV27)*(TW25:TW29&gt;TW27)),"")</f>
        <v/>
      </c>
      <c r="UE27" s="321" t="str">
        <f ca="1">IF(TM27&lt;&gt;"",IF(UE67&lt;&gt;"",IF(TL64=3,UE67,UE67+TL64),SUM(TY27:UD27)),"")</f>
        <v/>
      </c>
      <c r="UF27" s="321" t="str">
        <f t="shared" ref="UF27" ca="1" si="8432">IF(TM27&lt;&gt;"",INDEX(TM25:TM29,MATCH(3,UE25:UE29,0),0),"")</f>
        <v/>
      </c>
      <c r="UG27" s="321" t="str">
        <f t="shared" ca="1" si="7927"/>
        <v/>
      </c>
      <c r="UH27" s="321">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21">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21">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21">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21">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21">
        <f t="shared" ca="1" si="7933"/>
        <v>1000</v>
      </c>
      <c r="UN27" s="321" t="str">
        <f t="shared" ca="1" si="7934"/>
        <v/>
      </c>
      <c r="UO27" s="321" t="str">
        <f t="shared" ref="UO27" ca="1" si="8438">IF(UG27&lt;&gt;"",VLOOKUP(UG27,ST4:SZ40,7,FALSE),"")</f>
        <v/>
      </c>
      <c r="UP27" s="321" t="str">
        <f t="shared" ref="UP27" ca="1" si="8439">IF(UG27&lt;&gt;"",VLOOKUP(UG27,ST4:SZ40,5,FALSE),"")</f>
        <v/>
      </c>
      <c r="UQ27" s="321" t="str">
        <f t="shared" ref="UQ27" ca="1" si="8440">IF(UG27&lt;&gt;"",VLOOKUP(UG27,ST4:TB40,9,FALSE),"")</f>
        <v/>
      </c>
      <c r="UR27" s="321" t="str">
        <f t="shared" ca="1" si="7938"/>
        <v/>
      </c>
      <c r="US27" s="321" t="str">
        <f t="shared" ref="US27" ca="1" si="8441">IF(UG27&lt;&gt;"",RANK(UR27,UR25:UR29),"")</f>
        <v/>
      </c>
      <c r="UT27" s="321" t="str">
        <f t="shared" ref="UT27" ca="1" si="8442">IF(UG27&lt;&gt;"",SUMPRODUCT((UR25:UR29=UR27)*(UM25:UM29&gt;UM27)),"")</f>
        <v/>
      </c>
      <c r="UU27" s="321" t="str">
        <f t="shared" ref="UU27" ca="1" si="8443">IF(UG27&lt;&gt;"",SUMPRODUCT((UR25:UR29=UR27)*(UM25:UM29=UM27)*(UK25:UK29&gt;UK27)),"")</f>
        <v/>
      </c>
      <c r="UV27" s="321" t="str">
        <f t="shared" ref="UV27" ca="1" si="8444">IF(UG27&lt;&gt;"",SUMPRODUCT((UR25:UR29=UR27)*(UM25:UM29=UM27)*(UK25:UK29=UK27)*(UO25:UO29&gt;UO27)),"")</f>
        <v/>
      </c>
      <c r="UW27" s="321" t="str">
        <f t="shared" ref="UW27" ca="1" si="8445">IF(UG27&lt;&gt;"",SUMPRODUCT((UR25:UR29=UR27)*(UM25:UM29=UM27)*(UK25:UK29=UK27)*(UO25:UO29=UO27)*(UP25:UP29&gt;UP27)),"")</f>
        <v/>
      </c>
      <c r="UX27" s="321" t="str">
        <f t="shared" ref="UX27" ca="1" si="8446">IF(UG27&lt;&gt;"",SUMPRODUCT((UR25:UR29=UR27)*(UM25:UM29=UM27)*(UK25:UK29=UK27)*(UO25:UO29=UO27)*(UP25:UP29=UP27)*(UQ25:UQ29&gt;UQ27)),"")</f>
        <v/>
      </c>
      <c r="UY27" s="321" t="str">
        <f ca="1">IF(UG27&lt;&gt;"",IF(UY67&lt;&gt;"",IF(UF64=3,UY67,UY67+UF64),SUM(US27:UX27)+1),"")</f>
        <v/>
      </c>
      <c r="UZ27" s="321" t="str">
        <f t="shared" ref="UZ27" ca="1" si="8447">IF(UG27&lt;&gt;"",INDEX(UG26:UG29,MATCH(3,UY26:UY29,0),0),"")</f>
        <v/>
      </c>
      <c r="VA27" s="321" t="str">
        <f t="shared" ref="VA27:VA28" ca="1" si="8448">IF(TJ25&lt;&gt;"",TJ25,"")</f>
        <v/>
      </c>
      <c r="VB27" s="321">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21">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21">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21">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21">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21">
        <f t="shared" ref="VG27:VG28" ca="1" si="8454">VE27-VF27+1000</f>
        <v>1000</v>
      </c>
      <c r="VH27" s="321" t="str">
        <f t="shared" ref="VH27:VH28" ca="1" si="8455">IF(VA27&lt;&gt;"",VB27*3+VC27*1,"")</f>
        <v/>
      </c>
      <c r="VI27" s="321" t="str">
        <f t="shared" ref="VI27" ca="1" si="8456">IF(VA27&lt;&gt;"",VLOOKUP(VA27,ST4:SZ40,7,FALSE),"")</f>
        <v/>
      </c>
      <c r="VJ27" s="321" t="str">
        <f t="shared" ref="VJ27" ca="1" si="8457">IF(VA27&lt;&gt;"",VLOOKUP(VA27,ST4:SZ40,5,FALSE),"")</f>
        <v/>
      </c>
      <c r="VK27" s="321" t="str">
        <f t="shared" ref="VK27" ca="1" si="8458">IF(VA27&lt;&gt;"",VLOOKUP(VA27,ST4:TB40,9,FALSE),"")</f>
        <v/>
      </c>
      <c r="VL27" s="321" t="str">
        <f t="shared" ref="VL27:VL28" ca="1" si="8459">VH27</f>
        <v/>
      </c>
      <c r="VM27" s="321" t="str">
        <f t="shared" ref="VM27" ca="1" si="8460">IF(VA27&lt;&gt;"",RANK(VL27,VL25:VL29),"")</f>
        <v/>
      </c>
      <c r="VN27" s="321" t="str">
        <f t="shared" ref="VN27" ca="1" si="8461">IF(VA27&lt;&gt;"",SUMPRODUCT((VL25:VL29=VL27)*(VG25:VG29&gt;VG27)),"")</f>
        <v/>
      </c>
      <c r="VO27" s="321" t="str">
        <f t="shared" ref="VO27" ca="1" si="8462">IF(VA27&lt;&gt;"",SUMPRODUCT((VL25:VL29=VL27)*(VG25:VG29=VG27)*(VE25:VE29&gt;VE27)),"")</f>
        <v/>
      </c>
      <c r="VP27" s="321" t="str">
        <f t="shared" ref="VP27" ca="1" si="8463">IF(VA27&lt;&gt;"",SUMPRODUCT((VL25:VL29=VL27)*(VG25:VG29=VG27)*(VE25:VE29=VE27)*(VI25:VI29&gt;VI27)),"")</f>
        <v/>
      </c>
      <c r="VQ27" s="321" t="str">
        <f t="shared" ref="VQ27" ca="1" si="8464">IF(VA27&lt;&gt;"",SUMPRODUCT((VL25:VL29=VL27)*(VG25:VG29=VG27)*(VE25:VE29=VE27)*(VI25:VI29=VI27)*(VJ25:VJ29&gt;VJ27)),"")</f>
        <v/>
      </c>
      <c r="VR27" s="321" t="str">
        <f t="shared" ref="VR27" ca="1" si="8465">IF(VA27&lt;&gt;"",SUMPRODUCT((VL25:VL29=VL27)*(VG25:VG29=VG27)*(VE25:VE29=VE27)*(VI25:VI29=VI27)*(VJ25:VJ29=VJ27)*(VK25:VK29&gt;VK27)),"")</f>
        <v/>
      </c>
      <c r="VS27" s="321" t="str">
        <f t="shared" ref="VS27:VS28" ca="1" si="8466">IF(VA27&lt;&gt;"",SUM(VM27:VR27)+2,"")</f>
        <v/>
      </c>
      <c r="VT27" s="321" t="str">
        <f t="shared" ref="VT27" ca="1" si="8467">IF(VA27&lt;&gt;"",INDEX(VA27:VA29,MATCH(3,VS27:VS29,0),0),"")</f>
        <v/>
      </c>
      <c r="VU27" s="321"/>
      <c r="VV27" s="321"/>
      <c r="VW27" s="321"/>
      <c r="VX27" s="321"/>
      <c r="VY27" s="321"/>
      <c r="VZ27" s="321"/>
      <c r="WA27" s="321"/>
      <c r="WB27" s="321"/>
      <c r="WC27" s="321"/>
      <c r="WD27" s="321"/>
      <c r="WE27" s="321"/>
      <c r="WF27" s="321"/>
      <c r="WG27" s="321"/>
      <c r="WH27" s="321"/>
      <c r="WI27" s="321"/>
      <c r="WJ27" s="321"/>
      <c r="WK27" s="321"/>
      <c r="WL27" s="321"/>
      <c r="WM27" s="321"/>
      <c r="WN27" s="321"/>
      <c r="WO27" s="321" t="str">
        <f t="shared" ref="WO27" ca="1" si="8468">IF(VT27&lt;&gt;"",VT27,IF(UZ27&lt;&gt;"",UZ27,IF(UF27&lt;&gt;"",UF27,TF27)))</f>
        <v>Poland</v>
      </c>
      <c r="WP27" s="321">
        <v>3</v>
      </c>
      <c r="WQ27" s="321">
        <v>25</v>
      </c>
      <c r="WR27" s="321" t="str">
        <f t="shared" si="34"/>
        <v>Switzerland</v>
      </c>
      <c r="WS27" s="324">
        <f ca="1">IF(OFFSET('Player Game Board'!P34,0,WS1)&lt;&gt;"",OFFSET('Player Game Board'!P34,0,WS1),0)</f>
        <v>1</v>
      </c>
      <c r="WT27" s="324">
        <f ca="1">IF(OFFSET('Player Game Board'!Q34,0,WS1)&lt;&gt;"",OFFSET('Player Game Board'!Q34,0,WS1),0)</f>
        <v>2</v>
      </c>
      <c r="WU27" s="321" t="str">
        <f t="shared" si="35"/>
        <v>Germany</v>
      </c>
      <c r="WV27" s="321" t="str">
        <f ca="1">IF(AND(OFFSET('Player Game Board'!P34,0,WS1)&lt;&gt;"",OFFSET('Player Game Board'!Q34,0,WS1)&lt;&gt;""),IF(WS27&gt;WT27,"W",IF(WS27=WT27,"D","L")),"")</f>
        <v>L</v>
      </c>
      <c r="WW27" s="321" t="str">
        <f t="shared" ca="1" si="5555"/>
        <v>W</v>
      </c>
      <c r="WX27" s="321"/>
      <c r="WY27" s="321"/>
      <c r="WZ27" s="326" t="s">
        <v>4</v>
      </c>
      <c r="XA27" s="327" t="s">
        <v>13</v>
      </c>
      <c r="XB27" s="327" t="s">
        <v>94</v>
      </c>
      <c r="XC27" s="327" t="s">
        <v>95</v>
      </c>
      <c r="XD27" s="326" t="s">
        <v>95</v>
      </c>
      <c r="XE27" s="326" t="s">
        <v>94</v>
      </c>
      <c r="XF27" s="326" t="s">
        <v>13</v>
      </c>
      <c r="XG27" s="326" t="s">
        <v>4</v>
      </c>
      <c r="XH27" s="327"/>
      <c r="XI27" s="328">
        <f t="shared" ref="XI27" ca="1" si="8469">IFERROR(MATCH(XI12,WZ27:XC27,0),0)</f>
        <v>0</v>
      </c>
      <c r="XJ27" s="328">
        <f t="shared" ref="XJ27" ca="1" si="8470">IFERROR(MATCH(XJ12,WZ27:XC27,0),0)</f>
        <v>4</v>
      </c>
      <c r="XK27" s="328">
        <f t="shared" ref="XK27" ca="1" si="8471">IFERROR(MATCH(XK12,WZ27:XC27,0),0)</f>
        <v>1</v>
      </c>
      <c r="XL27" s="328">
        <f t="shared" ref="XL27" ca="1" si="8472">IFERROR(MATCH(XL12,WZ27:XC27,0),0)</f>
        <v>2</v>
      </c>
      <c r="XM27" s="328">
        <f t="shared" ca="1" si="3686"/>
        <v>7</v>
      </c>
      <c r="XN27" s="321"/>
      <c r="XO27" s="321" t="str">
        <f t="shared" ref="XO27" ca="1" si="8473">VLOOKUP(2,SS18:ST21,2,FALSE)</f>
        <v>Denmark</v>
      </c>
      <c r="XP27" s="327">
        <f t="shared" ca="1" si="5138"/>
        <v>1</v>
      </c>
      <c r="XQ27" s="321">
        <f t="shared" ref="XQ27" ca="1" si="8474">VLOOKUP(XR27,ABM25:ABN29,2,FALSE)</f>
        <v>4</v>
      </c>
      <c r="XR27" s="321" t="str">
        <f t="shared" si="7540"/>
        <v>Austria</v>
      </c>
      <c r="XS27" s="321">
        <f t="shared" ref="XS27" ca="1" si="8475">SUMPRODUCT((ABP3:ABP42=XR27)*(ABT3:ABT42="W"))+SUMPRODUCT((ABS3:ABS42=XR27)*(ABU3:ABU42="W"))</f>
        <v>0</v>
      </c>
      <c r="XT27" s="321">
        <f t="shared" ref="XT27" ca="1" si="8476">SUMPRODUCT((ABP3:ABP42=XR27)*(ABT3:ABT42="D"))+SUMPRODUCT((ABS3:ABS42=XR27)*(ABU3:ABU42="D"))</f>
        <v>1</v>
      </c>
      <c r="XU27" s="321">
        <f t="shared" ref="XU27" ca="1" si="8477">SUMPRODUCT((ABP3:ABP42=XR27)*(ABT3:ABT42="L"))+SUMPRODUCT((ABS3:ABS42=XR27)*(ABU3:ABU42="L"))</f>
        <v>2</v>
      </c>
      <c r="XV27" s="321">
        <f t="shared" ref="XV27" ca="1" si="8478">SUMIF(ABP3:ABP60,XR27,ABQ3:ABQ60)+SUMIF(ABS3:ABS60,XR27,ABR3:ABR60)</f>
        <v>1</v>
      </c>
      <c r="XW27" s="321">
        <f t="shared" ref="XW27" ca="1" si="8479">SUMIF(ABS3:ABS60,XR27,ABQ3:ABQ60)+SUMIF(ABP3:ABP60,XR27,ABR3:ABR60)</f>
        <v>4</v>
      </c>
      <c r="XX27" s="321">
        <f t="shared" ca="1" si="7546"/>
        <v>997</v>
      </c>
      <c r="XY27" s="321">
        <f t="shared" ca="1" si="7547"/>
        <v>1</v>
      </c>
      <c r="XZ27" s="321">
        <f t="shared" si="750"/>
        <v>41</v>
      </c>
      <c r="YA27" s="321">
        <f t="shared" ref="YA27" ca="1" si="8480">IF(COUNTIF(XY25:XY29,4)&lt;&gt;4,RANK(XY27,XY25:XY29),XY67)</f>
        <v>4</v>
      </c>
      <c r="YB27" s="321"/>
      <c r="YC27" s="321">
        <f t="shared" ref="YC27" ca="1" si="8481">SUMPRODUCT((YA25:YA28=YA27)*(XZ25:XZ28&lt;XZ27))+YA27</f>
        <v>4</v>
      </c>
      <c r="YD27" s="321" t="str">
        <f t="shared" ref="YD27" ca="1" si="8482">INDEX(XR25:XR29,MATCH(3,YC25:YC29,0),0)</f>
        <v>Poland</v>
      </c>
      <c r="YE27" s="321">
        <f t="shared" ref="YE27" ca="1" si="8483">INDEX(YA25:YA29,MATCH(YD27,XR25:XR29,0),0)</f>
        <v>3</v>
      </c>
      <c r="YF27" s="321" t="str">
        <f t="shared" ref="YF27:YF28" ca="1" si="8484">IF(AND(YF26&lt;&gt;"",YE27=1),YD27,"")</f>
        <v/>
      </c>
      <c r="YG27" s="321" t="str">
        <f t="shared" ref="YG27:YG28" ca="1" si="8485">IF(AND(YG26&lt;&gt;"",YE28=2),YD28,"")</f>
        <v/>
      </c>
      <c r="YH27" s="321" t="str">
        <f t="shared" ref="YH27" ca="1" si="8486">IF(AND(YH26&lt;&gt;"",YE29=3),YD29,"")</f>
        <v/>
      </c>
      <c r="YI27" s="321"/>
      <c r="YJ27" s="321"/>
      <c r="YK27" s="321" t="str">
        <f t="shared" ca="1" si="7556"/>
        <v/>
      </c>
      <c r="YL27" s="321">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21">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21">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21">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21">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21">
        <f t="shared" ca="1" si="7562"/>
        <v>1000</v>
      </c>
      <c r="YR27" s="321" t="str">
        <f t="shared" ca="1" si="7563"/>
        <v/>
      </c>
      <c r="YS27" s="321" t="str">
        <f t="shared" ref="YS27" ca="1" si="8492">IF(YK27&lt;&gt;"",VLOOKUP(YK27,XR4:XX40,7,FALSE),"")</f>
        <v/>
      </c>
      <c r="YT27" s="321" t="str">
        <f t="shared" ref="YT27" ca="1" si="8493">IF(YK27&lt;&gt;"",VLOOKUP(YK27,XR4:XX40,5,FALSE),"")</f>
        <v/>
      </c>
      <c r="YU27" s="321" t="str">
        <f t="shared" ref="YU27" ca="1" si="8494">IF(YK27&lt;&gt;"",VLOOKUP(YK27,XR4:XZ40,9,FALSE),"")</f>
        <v/>
      </c>
      <c r="YV27" s="321" t="str">
        <f t="shared" ca="1" si="7567"/>
        <v/>
      </c>
      <c r="YW27" s="321" t="str">
        <f t="shared" ref="YW27" ca="1" si="8495">IF(YK27&lt;&gt;"",RANK(YV27,YV25:YV29),"")</f>
        <v/>
      </c>
      <c r="YX27" s="321" t="str">
        <f t="shared" ref="YX27" ca="1" si="8496">IF(YK27&lt;&gt;"",SUMPRODUCT((YV25:YV29=YV27)*(YQ25:YQ29&gt;YQ27)),"")</f>
        <v/>
      </c>
      <c r="YY27" s="321" t="str">
        <f t="shared" ref="YY27" ca="1" si="8497">IF(YK27&lt;&gt;"",SUMPRODUCT((YV25:YV29=YV27)*(YQ25:YQ29=YQ27)*(YO25:YO29&gt;YO27)),"")</f>
        <v/>
      </c>
      <c r="YZ27" s="321" t="str">
        <f t="shared" ref="YZ27" ca="1" si="8498">IF(YK27&lt;&gt;"",SUMPRODUCT((YV25:YV29=YV27)*(YQ25:YQ29=YQ27)*(YO25:YO29=YO27)*(YS25:YS29&gt;YS27)),"")</f>
        <v/>
      </c>
      <c r="ZA27" s="321" t="str">
        <f t="shared" ref="ZA27" ca="1" si="8499">IF(YK27&lt;&gt;"",SUMPRODUCT((YV25:YV29=YV27)*(YQ25:YQ29=YQ27)*(YO25:YO29=YO27)*(YS25:YS29=YS27)*(YT25:YT29&gt;YT27)),"")</f>
        <v/>
      </c>
      <c r="ZB27" s="321" t="str">
        <f t="shared" ref="ZB27" ca="1" si="8500">IF(YK27&lt;&gt;"",SUMPRODUCT((YV25:YV29=YV27)*(YQ25:YQ29=YQ27)*(YO25:YO29=YO27)*(YS25:YS29=YS27)*(YT25:YT29=YT27)*(YU25:YU29&gt;YU27)),"")</f>
        <v/>
      </c>
      <c r="ZC27" s="321" t="str">
        <f ca="1">IF(YK27&lt;&gt;"",IF(ZC67&lt;&gt;"",IF(YJ64=3,ZC67,ZC67+YJ64),SUM(YW27:ZB27)),"")</f>
        <v/>
      </c>
      <c r="ZD27" s="321" t="str">
        <f t="shared" ref="ZD27" ca="1" si="8501">IF(YK27&lt;&gt;"",INDEX(YK25:YK29,MATCH(3,ZC25:ZC29,0),0),"")</f>
        <v/>
      </c>
      <c r="ZE27" s="321" t="str">
        <f t="shared" ca="1" si="7981"/>
        <v/>
      </c>
      <c r="ZF27" s="321">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21">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21">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21">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21">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21">
        <f t="shared" ca="1" si="7987"/>
        <v>1000</v>
      </c>
      <c r="ZL27" s="321" t="str">
        <f t="shared" ca="1" si="7988"/>
        <v/>
      </c>
      <c r="ZM27" s="321" t="str">
        <f t="shared" ref="ZM27" ca="1" si="8507">IF(ZE27&lt;&gt;"",VLOOKUP(ZE27,XR4:XX40,7,FALSE),"")</f>
        <v/>
      </c>
      <c r="ZN27" s="321" t="str">
        <f t="shared" ref="ZN27" ca="1" si="8508">IF(ZE27&lt;&gt;"",VLOOKUP(ZE27,XR4:XX40,5,FALSE),"")</f>
        <v/>
      </c>
      <c r="ZO27" s="321" t="str">
        <f t="shared" ref="ZO27" ca="1" si="8509">IF(ZE27&lt;&gt;"",VLOOKUP(ZE27,XR4:XZ40,9,FALSE),"")</f>
        <v/>
      </c>
      <c r="ZP27" s="321" t="str">
        <f t="shared" ca="1" si="7992"/>
        <v/>
      </c>
      <c r="ZQ27" s="321" t="str">
        <f t="shared" ref="ZQ27" ca="1" si="8510">IF(ZE27&lt;&gt;"",RANK(ZP27,ZP25:ZP29),"")</f>
        <v/>
      </c>
      <c r="ZR27" s="321" t="str">
        <f t="shared" ref="ZR27" ca="1" si="8511">IF(ZE27&lt;&gt;"",SUMPRODUCT((ZP25:ZP29=ZP27)*(ZK25:ZK29&gt;ZK27)),"")</f>
        <v/>
      </c>
      <c r="ZS27" s="321" t="str">
        <f t="shared" ref="ZS27" ca="1" si="8512">IF(ZE27&lt;&gt;"",SUMPRODUCT((ZP25:ZP29=ZP27)*(ZK25:ZK29=ZK27)*(ZI25:ZI29&gt;ZI27)),"")</f>
        <v/>
      </c>
      <c r="ZT27" s="321" t="str">
        <f t="shared" ref="ZT27" ca="1" si="8513">IF(ZE27&lt;&gt;"",SUMPRODUCT((ZP25:ZP29=ZP27)*(ZK25:ZK29=ZK27)*(ZI25:ZI29=ZI27)*(ZM25:ZM29&gt;ZM27)),"")</f>
        <v/>
      </c>
      <c r="ZU27" s="321" t="str">
        <f t="shared" ref="ZU27" ca="1" si="8514">IF(ZE27&lt;&gt;"",SUMPRODUCT((ZP25:ZP29=ZP27)*(ZK25:ZK29=ZK27)*(ZI25:ZI29=ZI27)*(ZM25:ZM29=ZM27)*(ZN25:ZN29&gt;ZN27)),"")</f>
        <v/>
      </c>
      <c r="ZV27" s="321" t="str">
        <f t="shared" ref="ZV27" ca="1" si="8515">IF(ZE27&lt;&gt;"",SUMPRODUCT((ZP25:ZP29=ZP27)*(ZK25:ZK29=ZK27)*(ZI25:ZI29=ZI27)*(ZM25:ZM29=ZM27)*(ZN25:ZN29=ZN27)*(ZO25:ZO29&gt;ZO27)),"")</f>
        <v/>
      </c>
      <c r="ZW27" s="321" t="str">
        <f ca="1">IF(ZE27&lt;&gt;"",IF(ZW67&lt;&gt;"",IF(ZD64=3,ZW67,ZW67+ZD64),SUM(ZQ27:ZV27)+1),"")</f>
        <v/>
      </c>
      <c r="ZX27" s="321" t="str">
        <f t="shared" ref="ZX27" ca="1" si="8516">IF(ZE27&lt;&gt;"",INDEX(ZE26:ZE29,MATCH(3,ZW26:ZW29,0),0),"")</f>
        <v/>
      </c>
      <c r="ZY27" s="321" t="str">
        <f t="shared" ref="ZY27:ZY28" ca="1" si="8517">IF(YH25&lt;&gt;"",YH25,"")</f>
        <v/>
      </c>
      <c r="ZZ27" s="321">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21">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21">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21">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21">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21">
        <f t="shared" ref="AAE27:AAE28" ca="1" si="8523">AAC27-AAD27+1000</f>
        <v>1000</v>
      </c>
      <c r="AAF27" s="321" t="str">
        <f t="shared" ref="AAF27:AAF28" ca="1" si="8524">IF(ZY27&lt;&gt;"",ZZ27*3+AAA27*1,"")</f>
        <v/>
      </c>
      <c r="AAG27" s="321" t="str">
        <f t="shared" ref="AAG27" ca="1" si="8525">IF(ZY27&lt;&gt;"",VLOOKUP(ZY27,XR4:XX40,7,FALSE),"")</f>
        <v/>
      </c>
      <c r="AAH27" s="321" t="str">
        <f t="shared" ref="AAH27" ca="1" si="8526">IF(ZY27&lt;&gt;"",VLOOKUP(ZY27,XR4:XX40,5,FALSE),"")</f>
        <v/>
      </c>
      <c r="AAI27" s="321" t="str">
        <f t="shared" ref="AAI27" ca="1" si="8527">IF(ZY27&lt;&gt;"",VLOOKUP(ZY27,XR4:XZ40,9,FALSE),"")</f>
        <v/>
      </c>
      <c r="AAJ27" s="321" t="str">
        <f t="shared" ref="AAJ27:AAJ28" ca="1" si="8528">AAF27</f>
        <v/>
      </c>
      <c r="AAK27" s="321" t="str">
        <f t="shared" ref="AAK27" ca="1" si="8529">IF(ZY27&lt;&gt;"",RANK(AAJ27,AAJ25:AAJ29),"")</f>
        <v/>
      </c>
      <c r="AAL27" s="321" t="str">
        <f t="shared" ref="AAL27" ca="1" si="8530">IF(ZY27&lt;&gt;"",SUMPRODUCT((AAJ25:AAJ29=AAJ27)*(AAE25:AAE29&gt;AAE27)),"")</f>
        <v/>
      </c>
      <c r="AAM27" s="321" t="str">
        <f t="shared" ref="AAM27" ca="1" si="8531">IF(ZY27&lt;&gt;"",SUMPRODUCT((AAJ25:AAJ29=AAJ27)*(AAE25:AAE29=AAE27)*(AAC25:AAC29&gt;AAC27)),"")</f>
        <v/>
      </c>
      <c r="AAN27" s="321" t="str">
        <f t="shared" ref="AAN27" ca="1" si="8532">IF(ZY27&lt;&gt;"",SUMPRODUCT((AAJ25:AAJ29=AAJ27)*(AAE25:AAE29=AAE27)*(AAC25:AAC29=AAC27)*(AAG25:AAG29&gt;AAG27)),"")</f>
        <v/>
      </c>
      <c r="AAO27" s="321" t="str">
        <f t="shared" ref="AAO27" ca="1" si="8533">IF(ZY27&lt;&gt;"",SUMPRODUCT((AAJ25:AAJ29=AAJ27)*(AAE25:AAE29=AAE27)*(AAC25:AAC29=AAC27)*(AAG25:AAG29=AAG27)*(AAH25:AAH29&gt;AAH27)),"")</f>
        <v/>
      </c>
      <c r="AAP27" s="321" t="str">
        <f t="shared" ref="AAP27" ca="1" si="8534">IF(ZY27&lt;&gt;"",SUMPRODUCT((AAJ25:AAJ29=AAJ27)*(AAE25:AAE29=AAE27)*(AAC25:AAC29=AAC27)*(AAG25:AAG29=AAG27)*(AAH25:AAH29=AAH27)*(AAI25:AAI29&gt;AAI27)),"")</f>
        <v/>
      </c>
      <c r="AAQ27" s="321" t="str">
        <f t="shared" ref="AAQ27:AAQ28" ca="1" si="8535">IF(ZY27&lt;&gt;"",SUM(AAK27:AAP27)+2,"")</f>
        <v/>
      </c>
      <c r="AAR27" s="321" t="str">
        <f t="shared" ref="AAR27" ca="1" si="8536">IF(ZY27&lt;&gt;"",INDEX(ZY27:ZY29,MATCH(3,AAQ27:AAQ29,0),0),"")</f>
        <v/>
      </c>
      <c r="AAS27" s="321"/>
      <c r="AAT27" s="321"/>
      <c r="AAU27" s="321"/>
      <c r="AAV27" s="321"/>
      <c r="AAW27" s="321"/>
      <c r="AAX27" s="321"/>
      <c r="AAY27" s="321"/>
      <c r="AAZ27" s="321"/>
      <c r="ABA27" s="321"/>
      <c r="ABB27" s="321"/>
      <c r="ABC27" s="321"/>
      <c r="ABD27" s="321"/>
      <c r="ABE27" s="321"/>
      <c r="ABF27" s="321"/>
      <c r="ABG27" s="321"/>
      <c r="ABH27" s="321"/>
      <c r="ABI27" s="321"/>
      <c r="ABJ27" s="321"/>
      <c r="ABK27" s="321"/>
      <c r="ABL27" s="321"/>
      <c r="ABM27" s="321" t="str">
        <f t="shared" ref="ABM27" ca="1" si="8537">IF(AAR27&lt;&gt;"",AAR27,IF(ZX27&lt;&gt;"",ZX27,IF(ZD27&lt;&gt;"",ZD27,YD27)))</f>
        <v>Poland</v>
      </c>
      <c r="ABN27" s="321">
        <v>3</v>
      </c>
      <c r="ABO27" s="321">
        <v>25</v>
      </c>
      <c r="ABP27" s="321" t="str">
        <f t="shared" si="50"/>
        <v>Switzerland</v>
      </c>
      <c r="ABQ27" s="324">
        <f ca="1">IF(OFFSET('Player Game Board'!P34,0,ABQ1)&lt;&gt;"",OFFSET('Player Game Board'!P34,0,ABQ1),0)</f>
        <v>1</v>
      </c>
      <c r="ABR27" s="324">
        <f ca="1">IF(OFFSET('Player Game Board'!Q34,0,ABQ1)&lt;&gt;"",OFFSET('Player Game Board'!Q34,0,ABQ1),0)</f>
        <v>3</v>
      </c>
      <c r="ABS27" s="321" t="str">
        <f t="shared" si="51"/>
        <v>Germany</v>
      </c>
      <c r="ABT27" s="321" t="str">
        <f ca="1">IF(AND(OFFSET('Player Game Board'!P34,0,ABQ1)&lt;&gt;"",OFFSET('Player Game Board'!Q34,0,ABQ1)&lt;&gt;""),IF(ABQ27&gt;ABR27,"W",IF(ABQ27=ABR27,"D","L")),"")</f>
        <v>L</v>
      </c>
      <c r="ABU27" s="321" t="str">
        <f t="shared" ca="1" si="5610"/>
        <v>W</v>
      </c>
      <c r="ABV27" s="321"/>
      <c r="ABW27" s="321"/>
      <c r="ABX27" s="326" t="s">
        <v>4</v>
      </c>
      <c r="ABY27" s="327" t="s">
        <v>13</v>
      </c>
      <c r="ABZ27" s="327" t="s">
        <v>94</v>
      </c>
      <c r="ACA27" s="327" t="s">
        <v>95</v>
      </c>
      <c r="ACB27" s="326" t="s">
        <v>95</v>
      </c>
      <c r="ACC27" s="326" t="s">
        <v>94</v>
      </c>
      <c r="ACD27" s="326" t="s">
        <v>13</v>
      </c>
      <c r="ACE27" s="326" t="s">
        <v>4</v>
      </c>
      <c r="ACF27" s="327"/>
      <c r="ACG27" s="328">
        <f t="shared" ref="ACG27" ca="1" si="8538">IFERROR(MATCH(ACG12,ABX27:ACA27,0),0)</f>
        <v>0</v>
      </c>
      <c r="ACH27" s="328">
        <f t="shared" ref="ACH27" ca="1" si="8539">IFERROR(MATCH(ACH12,ABX27:ACA27,0),0)</f>
        <v>4</v>
      </c>
      <c r="ACI27" s="328">
        <f t="shared" ref="ACI27" ca="1" si="8540">IFERROR(MATCH(ACI12,ABX27:ACA27,0),0)</f>
        <v>3</v>
      </c>
      <c r="ACJ27" s="328">
        <f t="shared" ref="ACJ27" ca="1" si="8541">IFERROR(MATCH(ACJ12,ABX27:ACA27,0),0)</f>
        <v>2</v>
      </c>
      <c r="ACK27" s="328">
        <f t="shared" ca="1" si="3756"/>
        <v>9</v>
      </c>
      <c r="ACL27" s="321"/>
      <c r="ACM27" s="321" t="str">
        <f t="shared" ref="ACM27" ca="1" si="8542">VLOOKUP(2,XQ18:XR21,2,FALSE)</f>
        <v>Denmark</v>
      </c>
      <c r="ACN27" s="327">
        <f t="shared" ca="1" si="5181"/>
        <v>1</v>
      </c>
      <c r="ACO27" s="321">
        <f t="shared" ref="ACO27" ca="1" si="8543">VLOOKUP(ACP27,AGK25:AGL29,2,FALSE)</f>
        <v>4</v>
      </c>
      <c r="ACP27" s="321" t="str">
        <f t="shared" si="7582"/>
        <v>Austria</v>
      </c>
      <c r="ACQ27" s="321">
        <f t="shared" ref="ACQ27" ca="1" si="8544">SUMPRODUCT((AGN3:AGN42=ACP27)*(AGR3:AGR42="W"))+SUMPRODUCT((AGQ3:AGQ42=ACP27)*(AGS3:AGS42="W"))</f>
        <v>0</v>
      </c>
      <c r="ACR27" s="321">
        <f t="shared" ref="ACR27" ca="1" si="8545">SUMPRODUCT((AGN3:AGN42=ACP27)*(AGR3:AGR42="D"))+SUMPRODUCT((AGQ3:AGQ42=ACP27)*(AGS3:AGS42="D"))</f>
        <v>0</v>
      </c>
      <c r="ACS27" s="321">
        <f t="shared" ref="ACS27" ca="1" si="8546">SUMPRODUCT((AGN3:AGN42=ACP27)*(AGR3:AGR42="L"))+SUMPRODUCT((AGQ3:AGQ42=ACP27)*(AGS3:AGS42="L"))</f>
        <v>3</v>
      </c>
      <c r="ACT27" s="321">
        <f t="shared" ref="ACT27" ca="1" si="8547">SUMIF(AGN3:AGN60,ACP27,AGO3:AGO60)+SUMIF(AGQ3:AGQ60,ACP27,AGP3:AGP60)</f>
        <v>2</v>
      </c>
      <c r="ACU27" s="321">
        <f t="shared" ref="ACU27" ca="1" si="8548">SUMIF(AGQ3:AGQ60,ACP27,AGO3:AGO60)+SUMIF(AGN3:AGN60,ACP27,AGP3:AGP60)</f>
        <v>6</v>
      </c>
      <c r="ACV27" s="321">
        <f t="shared" ca="1" si="7588"/>
        <v>996</v>
      </c>
      <c r="ACW27" s="321">
        <f t="shared" ca="1" si="7589"/>
        <v>0</v>
      </c>
      <c r="ACX27" s="321">
        <f t="shared" si="810"/>
        <v>41</v>
      </c>
      <c r="ACY27" s="321">
        <f t="shared" ref="ACY27" ca="1" si="8549">IF(COUNTIF(ACW25:ACW29,4)&lt;&gt;4,RANK(ACW27,ACW25:ACW29),ACW67)</f>
        <v>4</v>
      </c>
      <c r="ACZ27" s="321"/>
      <c r="ADA27" s="321">
        <f t="shared" ref="ADA27" ca="1" si="8550">SUMPRODUCT((ACY25:ACY28=ACY27)*(ACX25:ACX28&lt;ACX27))+ACY27</f>
        <v>4</v>
      </c>
      <c r="ADB27" s="321" t="str">
        <f t="shared" ref="ADB27" ca="1" si="8551">INDEX(ACP25:ACP29,MATCH(3,ADA25:ADA29,0),0)</f>
        <v>Poland</v>
      </c>
      <c r="ADC27" s="321">
        <f t="shared" ref="ADC27" ca="1" si="8552">INDEX(ACY25:ACY29,MATCH(ADB27,ACP25:ACP29,0),0)</f>
        <v>3</v>
      </c>
      <c r="ADD27" s="321" t="str">
        <f t="shared" ref="ADD27:ADD28" ca="1" si="8553">IF(AND(ADD26&lt;&gt;"",ADC27=1),ADB27,"")</f>
        <v/>
      </c>
      <c r="ADE27" s="321" t="str">
        <f t="shared" ref="ADE27:ADE28" ca="1" si="8554">IF(AND(ADE26&lt;&gt;"",ADC28=2),ADB28,"")</f>
        <v/>
      </c>
      <c r="ADF27" s="321" t="str">
        <f t="shared" ref="ADF27" ca="1" si="8555">IF(AND(ADF26&lt;&gt;"",ADC29=3),ADB29,"")</f>
        <v/>
      </c>
      <c r="ADG27" s="321"/>
      <c r="ADH27" s="321"/>
      <c r="ADI27" s="321" t="str">
        <f t="shared" ca="1" si="7598"/>
        <v/>
      </c>
      <c r="ADJ27" s="321">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21">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21">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21">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21">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21">
        <f t="shared" ca="1" si="7604"/>
        <v>1000</v>
      </c>
      <c r="ADP27" s="321" t="str">
        <f t="shared" ca="1" si="7605"/>
        <v/>
      </c>
      <c r="ADQ27" s="321" t="str">
        <f t="shared" ref="ADQ27" ca="1" si="8561">IF(ADI27&lt;&gt;"",VLOOKUP(ADI27,ACP4:ACV40,7,FALSE),"")</f>
        <v/>
      </c>
      <c r="ADR27" s="321" t="str">
        <f t="shared" ref="ADR27" ca="1" si="8562">IF(ADI27&lt;&gt;"",VLOOKUP(ADI27,ACP4:ACV40,5,FALSE),"")</f>
        <v/>
      </c>
      <c r="ADS27" s="321" t="str">
        <f t="shared" ref="ADS27" ca="1" si="8563">IF(ADI27&lt;&gt;"",VLOOKUP(ADI27,ACP4:ACX40,9,FALSE),"")</f>
        <v/>
      </c>
      <c r="ADT27" s="321" t="str">
        <f t="shared" ca="1" si="7609"/>
        <v/>
      </c>
      <c r="ADU27" s="321" t="str">
        <f t="shared" ref="ADU27" ca="1" si="8564">IF(ADI27&lt;&gt;"",RANK(ADT27,ADT25:ADT29),"")</f>
        <v/>
      </c>
      <c r="ADV27" s="321" t="str">
        <f t="shared" ref="ADV27" ca="1" si="8565">IF(ADI27&lt;&gt;"",SUMPRODUCT((ADT25:ADT29=ADT27)*(ADO25:ADO29&gt;ADO27)),"")</f>
        <v/>
      </c>
      <c r="ADW27" s="321" t="str">
        <f t="shared" ref="ADW27" ca="1" si="8566">IF(ADI27&lt;&gt;"",SUMPRODUCT((ADT25:ADT29=ADT27)*(ADO25:ADO29=ADO27)*(ADM25:ADM29&gt;ADM27)),"")</f>
        <v/>
      </c>
      <c r="ADX27" s="321" t="str">
        <f t="shared" ref="ADX27" ca="1" si="8567">IF(ADI27&lt;&gt;"",SUMPRODUCT((ADT25:ADT29=ADT27)*(ADO25:ADO29=ADO27)*(ADM25:ADM29=ADM27)*(ADQ25:ADQ29&gt;ADQ27)),"")</f>
        <v/>
      </c>
      <c r="ADY27" s="321" t="str">
        <f t="shared" ref="ADY27" ca="1" si="8568">IF(ADI27&lt;&gt;"",SUMPRODUCT((ADT25:ADT29=ADT27)*(ADO25:ADO29=ADO27)*(ADM25:ADM29=ADM27)*(ADQ25:ADQ29=ADQ27)*(ADR25:ADR29&gt;ADR27)),"")</f>
        <v/>
      </c>
      <c r="ADZ27" s="321" t="str">
        <f t="shared" ref="ADZ27" ca="1" si="8569">IF(ADI27&lt;&gt;"",SUMPRODUCT((ADT25:ADT29=ADT27)*(ADO25:ADO29=ADO27)*(ADM25:ADM29=ADM27)*(ADQ25:ADQ29=ADQ27)*(ADR25:ADR29=ADR27)*(ADS25:ADS29&gt;ADS27)),"")</f>
        <v/>
      </c>
      <c r="AEA27" s="321" t="str">
        <f ca="1">IF(ADI27&lt;&gt;"",IF(AEA67&lt;&gt;"",IF(ADH64=3,AEA67,AEA67+ADH64),SUM(ADU27:ADZ27)),"")</f>
        <v/>
      </c>
      <c r="AEB27" s="321" t="str">
        <f t="shared" ref="AEB27" ca="1" si="8570">IF(ADI27&lt;&gt;"",INDEX(ADI25:ADI29,MATCH(3,AEA25:AEA29,0),0),"")</f>
        <v/>
      </c>
      <c r="AEC27" s="321" t="str">
        <f t="shared" ca="1" si="8035"/>
        <v/>
      </c>
      <c r="AED27" s="321">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21">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21">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21">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21">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21">
        <f t="shared" ca="1" si="8041"/>
        <v>1000</v>
      </c>
      <c r="AEJ27" s="321" t="str">
        <f t="shared" ca="1" si="8042"/>
        <v/>
      </c>
      <c r="AEK27" s="321" t="str">
        <f t="shared" ref="AEK27" ca="1" si="8576">IF(AEC27&lt;&gt;"",VLOOKUP(AEC27,ACP4:ACV40,7,FALSE),"")</f>
        <v/>
      </c>
      <c r="AEL27" s="321" t="str">
        <f t="shared" ref="AEL27" ca="1" si="8577">IF(AEC27&lt;&gt;"",VLOOKUP(AEC27,ACP4:ACV40,5,FALSE),"")</f>
        <v/>
      </c>
      <c r="AEM27" s="321" t="str">
        <f t="shared" ref="AEM27" ca="1" si="8578">IF(AEC27&lt;&gt;"",VLOOKUP(AEC27,ACP4:ACX40,9,FALSE),"")</f>
        <v/>
      </c>
      <c r="AEN27" s="321" t="str">
        <f t="shared" ca="1" si="8046"/>
        <v/>
      </c>
      <c r="AEO27" s="321" t="str">
        <f t="shared" ref="AEO27" ca="1" si="8579">IF(AEC27&lt;&gt;"",RANK(AEN27,AEN25:AEN29),"")</f>
        <v/>
      </c>
      <c r="AEP27" s="321" t="str">
        <f t="shared" ref="AEP27" ca="1" si="8580">IF(AEC27&lt;&gt;"",SUMPRODUCT((AEN25:AEN29=AEN27)*(AEI25:AEI29&gt;AEI27)),"")</f>
        <v/>
      </c>
      <c r="AEQ27" s="321" t="str">
        <f t="shared" ref="AEQ27" ca="1" si="8581">IF(AEC27&lt;&gt;"",SUMPRODUCT((AEN25:AEN29=AEN27)*(AEI25:AEI29=AEI27)*(AEG25:AEG29&gt;AEG27)),"")</f>
        <v/>
      </c>
      <c r="AER27" s="321" t="str">
        <f t="shared" ref="AER27" ca="1" si="8582">IF(AEC27&lt;&gt;"",SUMPRODUCT((AEN25:AEN29=AEN27)*(AEI25:AEI29=AEI27)*(AEG25:AEG29=AEG27)*(AEK25:AEK29&gt;AEK27)),"")</f>
        <v/>
      </c>
      <c r="AES27" s="321" t="str">
        <f t="shared" ref="AES27" ca="1" si="8583">IF(AEC27&lt;&gt;"",SUMPRODUCT((AEN25:AEN29=AEN27)*(AEI25:AEI29=AEI27)*(AEG25:AEG29=AEG27)*(AEK25:AEK29=AEK27)*(AEL25:AEL29&gt;AEL27)),"")</f>
        <v/>
      </c>
      <c r="AET27" s="321" t="str">
        <f t="shared" ref="AET27" ca="1" si="8584">IF(AEC27&lt;&gt;"",SUMPRODUCT((AEN25:AEN29=AEN27)*(AEI25:AEI29=AEI27)*(AEG25:AEG29=AEG27)*(AEK25:AEK29=AEK27)*(AEL25:AEL29=AEL27)*(AEM25:AEM29&gt;AEM27)),"")</f>
        <v/>
      </c>
      <c r="AEU27" s="321" t="str">
        <f ca="1">IF(AEC27&lt;&gt;"",IF(AEU67&lt;&gt;"",IF(AEB64=3,AEU67,AEU67+AEB64),SUM(AEO27:AET27)+1),"")</f>
        <v/>
      </c>
      <c r="AEV27" s="321" t="str">
        <f t="shared" ref="AEV27" ca="1" si="8585">IF(AEC27&lt;&gt;"",INDEX(AEC26:AEC29,MATCH(3,AEU26:AEU29,0),0),"")</f>
        <v/>
      </c>
      <c r="AEW27" s="321" t="str">
        <f t="shared" ref="AEW27:AEW28" ca="1" si="8586">IF(ADF25&lt;&gt;"",ADF25,"")</f>
        <v/>
      </c>
      <c r="AEX27" s="321">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21">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21">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21">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21">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21">
        <f t="shared" ref="AFC27:AFC28" ca="1" si="8592">AFA27-AFB27+1000</f>
        <v>1000</v>
      </c>
      <c r="AFD27" s="321" t="str">
        <f t="shared" ref="AFD27:AFD28" ca="1" si="8593">IF(AEW27&lt;&gt;"",AEX27*3+AEY27*1,"")</f>
        <v/>
      </c>
      <c r="AFE27" s="321" t="str">
        <f t="shared" ref="AFE27" ca="1" si="8594">IF(AEW27&lt;&gt;"",VLOOKUP(AEW27,ACP4:ACV40,7,FALSE),"")</f>
        <v/>
      </c>
      <c r="AFF27" s="321" t="str">
        <f t="shared" ref="AFF27" ca="1" si="8595">IF(AEW27&lt;&gt;"",VLOOKUP(AEW27,ACP4:ACV40,5,FALSE),"")</f>
        <v/>
      </c>
      <c r="AFG27" s="321" t="str">
        <f t="shared" ref="AFG27" ca="1" si="8596">IF(AEW27&lt;&gt;"",VLOOKUP(AEW27,ACP4:ACX40,9,FALSE),"")</f>
        <v/>
      </c>
      <c r="AFH27" s="321" t="str">
        <f t="shared" ref="AFH27:AFH28" ca="1" si="8597">AFD27</f>
        <v/>
      </c>
      <c r="AFI27" s="321" t="str">
        <f t="shared" ref="AFI27" ca="1" si="8598">IF(AEW27&lt;&gt;"",RANK(AFH27,AFH25:AFH29),"")</f>
        <v/>
      </c>
      <c r="AFJ27" s="321" t="str">
        <f t="shared" ref="AFJ27" ca="1" si="8599">IF(AEW27&lt;&gt;"",SUMPRODUCT((AFH25:AFH29=AFH27)*(AFC25:AFC29&gt;AFC27)),"")</f>
        <v/>
      </c>
      <c r="AFK27" s="321" t="str">
        <f t="shared" ref="AFK27" ca="1" si="8600">IF(AEW27&lt;&gt;"",SUMPRODUCT((AFH25:AFH29=AFH27)*(AFC25:AFC29=AFC27)*(AFA25:AFA29&gt;AFA27)),"")</f>
        <v/>
      </c>
      <c r="AFL27" s="321" t="str">
        <f t="shared" ref="AFL27" ca="1" si="8601">IF(AEW27&lt;&gt;"",SUMPRODUCT((AFH25:AFH29=AFH27)*(AFC25:AFC29=AFC27)*(AFA25:AFA29=AFA27)*(AFE25:AFE29&gt;AFE27)),"")</f>
        <v/>
      </c>
      <c r="AFM27" s="321" t="str">
        <f t="shared" ref="AFM27" ca="1" si="8602">IF(AEW27&lt;&gt;"",SUMPRODUCT((AFH25:AFH29=AFH27)*(AFC25:AFC29=AFC27)*(AFA25:AFA29=AFA27)*(AFE25:AFE29=AFE27)*(AFF25:AFF29&gt;AFF27)),"")</f>
        <v/>
      </c>
      <c r="AFN27" s="321" t="str">
        <f t="shared" ref="AFN27" ca="1" si="8603">IF(AEW27&lt;&gt;"",SUMPRODUCT((AFH25:AFH29=AFH27)*(AFC25:AFC29=AFC27)*(AFA25:AFA29=AFA27)*(AFE25:AFE29=AFE27)*(AFF25:AFF29=AFF27)*(AFG25:AFG29&gt;AFG27)),"")</f>
        <v/>
      </c>
      <c r="AFO27" s="321" t="str">
        <f t="shared" ref="AFO27:AFO28" ca="1" si="8604">IF(AEW27&lt;&gt;"",SUM(AFI27:AFN27)+2,"")</f>
        <v/>
      </c>
      <c r="AFP27" s="321" t="str">
        <f t="shared" ref="AFP27" ca="1" si="8605">IF(AEW27&lt;&gt;"",INDEX(AEW27:AEW29,MATCH(3,AFO27:AFO29,0),0),"")</f>
        <v/>
      </c>
      <c r="AFQ27" s="321"/>
      <c r="AFR27" s="321"/>
      <c r="AFS27" s="321"/>
      <c r="AFT27" s="321"/>
      <c r="AFU27" s="321"/>
      <c r="AFV27" s="321"/>
      <c r="AFW27" s="321"/>
      <c r="AFX27" s="321"/>
      <c r="AFY27" s="321"/>
      <c r="AFZ27" s="321"/>
      <c r="AGA27" s="321"/>
      <c r="AGB27" s="321"/>
      <c r="AGC27" s="321"/>
      <c r="AGD27" s="321"/>
      <c r="AGE27" s="321"/>
      <c r="AGF27" s="321"/>
      <c r="AGG27" s="321"/>
      <c r="AGH27" s="321"/>
      <c r="AGI27" s="321"/>
      <c r="AGJ27" s="321"/>
      <c r="AGK27" s="321" t="str">
        <f t="shared" ref="AGK27" ca="1" si="8606">IF(AFP27&lt;&gt;"",AFP27,IF(AEV27&lt;&gt;"",AEV27,IF(AEB27&lt;&gt;"",AEB27,ADB27)))</f>
        <v>Poland</v>
      </c>
      <c r="AGL27" s="321">
        <v>3</v>
      </c>
      <c r="AGM27" s="321">
        <v>25</v>
      </c>
      <c r="AGN27" s="321" t="str">
        <f t="shared" si="66"/>
        <v>Switzerland</v>
      </c>
      <c r="AGO27" s="324">
        <f ca="1">IF(OFFSET('Player Game Board'!P34,0,AGO1)&lt;&gt;"",OFFSET('Player Game Board'!P34,0,AGO1),0)</f>
        <v>1</v>
      </c>
      <c r="AGP27" s="324">
        <f ca="1">IF(OFFSET('Player Game Board'!Q34,0,AGO1)&lt;&gt;"",OFFSET('Player Game Board'!Q34,0,AGO1),0)</f>
        <v>2</v>
      </c>
      <c r="AGQ27" s="321" t="str">
        <f t="shared" si="67"/>
        <v>Germany</v>
      </c>
      <c r="AGR27" s="321" t="str">
        <f ca="1">IF(AND(OFFSET('Player Game Board'!P34,0,AGO1)&lt;&gt;"",OFFSET('Player Game Board'!Q34,0,AGO1)&lt;&gt;""),IF(AGO27&gt;AGP27,"W",IF(AGO27=AGP27,"D","L")),"")</f>
        <v>L</v>
      </c>
      <c r="AGS27" s="321" t="str">
        <f t="shared" ca="1" si="5665"/>
        <v>W</v>
      </c>
      <c r="AGT27" s="321"/>
      <c r="AGU27" s="321"/>
      <c r="AGV27" s="326" t="s">
        <v>4</v>
      </c>
      <c r="AGW27" s="327" t="s">
        <v>13</v>
      </c>
      <c r="AGX27" s="327" t="s">
        <v>94</v>
      </c>
      <c r="AGY27" s="327" t="s">
        <v>95</v>
      </c>
      <c r="AGZ27" s="326" t="s">
        <v>95</v>
      </c>
      <c r="AHA27" s="326" t="s">
        <v>94</v>
      </c>
      <c r="AHB27" s="326" t="s">
        <v>13</v>
      </c>
      <c r="AHC27" s="326" t="s">
        <v>4</v>
      </c>
      <c r="AHD27" s="327"/>
      <c r="AHE27" s="328">
        <f t="shared" ref="AHE27" ca="1" si="8607">IFERROR(MATCH(AHE12,AGV27:AGY27,0),0)</f>
        <v>0</v>
      </c>
      <c r="AHF27" s="328">
        <f t="shared" ref="AHF27" ca="1" si="8608">IFERROR(MATCH(AHF12,AGV27:AGY27,0),0)</f>
        <v>1</v>
      </c>
      <c r="AHG27" s="328">
        <f t="shared" ref="AHG27" ca="1" si="8609">IFERROR(MATCH(AHG12,AGV27:AGY27,0),0)</f>
        <v>2</v>
      </c>
      <c r="AHH27" s="328">
        <f t="shared" ref="AHH27" ca="1" si="8610">IFERROR(MATCH(AHH12,AGV27:AGY27,0),0)</f>
        <v>4</v>
      </c>
      <c r="AHI27" s="328">
        <f t="shared" ca="1" si="3826"/>
        <v>7</v>
      </c>
      <c r="AHJ27" s="321"/>
      <c r="AHK27" s="321" t="str">
        <f t="shared" ref="AHK27" ca="1" si="8611">VLOOKUP(2,ACO18:ACP21,2,FALSE)</f>
        <v>Denmark</v>
      </c>
      <c r="AHL27" s="327">
        <f t="shared" ca="1" si="5224"/>
        <v>1</v>
      </c>
      <c r="AHM27" s="321">
        <f t="shared" ref="AHM27" ca="1" si="8612">VLOOKUP(AHN27,ALI25:ALJ29,2,FALSE)</f>
        <v>3</v>
      </c>
      <c r="AHN27" s="321" t="str">
        <f t="shared" si="7624"/>
        <v>Austria</v>
      </c>
      <c r="AHO27" s="321">
        <f t="shared" ref="AHO27" ca="1" si="8613">SUMPRODUCT((ALL3:ALL42=AHN27)*(ALP3:ALP42="W"))+SUMPRODUCT((ALO3:ALO42=AHN27)*(ALQ3:ALQ42="W"))</f>
        <v>1</v>
      </c>
      <c r="AHP27" s="321">
        <f t="shared" ref="AHP27" ca="1" si="8614">SUMPRODUCT((ALL3:ALL42=AHN27)*(ALP3:ALP42="D"))+SUMPRODUCT((ALO3:ALO42=AHN27)*(ALQ3:ALQ42="D"))</f>
        <v>0</v>
      </c>
      <c r="AHQ27" s="321">
        <f t="shared" ref="AHQ27" ca="1" si="8615">SUMPRODUCT((ALL3:ALL42=AHN27)*(ALP3:ALP42="L"))+SUMPRODUCT((ALO3:ALO42=AHN27)*(ALQ3:ALQ42="L"))</f>
        <v>2</v>
      </c>
      <c r="AHR27" s="321">
        <f t="shared" ref="AHR27" ca="1" si="8616">SUMIF(ALL3:ALL60,AHN27,ALM3:ALM60)+SUMIF(ALO3:ALO60,AHN27,ALN3:ALN60)</f>
        <v>3</v>
      </c>
      <c r="AHS27" s="321">
        <f t="shared" ref="AHS27" ca="1" si="8617">SUMIF(ALO3:ALO60,AHN27,ALM3:ALM60)+SUMIF(ALL3:ALL60,AHN27,ALN3:ALN60)</f>
        <v>4</v>
      </c>
      <c r="AHT27" s="321">
        <f t="shared" ca="1" si="7630"/>
        <v>999</v>
      </c>
      <c r="AHU27" s="321">
        <f t="shared" ca="1" si="7631"/>
        <v>3</v>
      </c>
      <c r="AHV27" s="321">
        <f t="shared" si="870"/>
        <v>41</v>
      </c>
      <c r="AHW27" s="321">
        <f t="shared" ref="AHW27" ca="1" si="8618">IF(COUNTIF(AHU25:AHU29,4)&lt;&gt;4,RANK(AHU27,AHU25:AHU29),AHU67)</f>
        <v>3</v>
      </c>
      <c r="AHX27" s="321"/>
      <c r="AHY27" s="321">
        <f t="shared" ref="AHY27" ca="1" si="8619">SUMPRODUCT((AHW25:AHW28=AHW27)*(AHV25:AHV28&lt;AHV27))+AHW27</f>
        <v>3</v>
      </c>
      <c r="AHZ27" s="321" t="str">
        <f t="shared" ref="AHZ27" ca="1" si="8620">INDEX(AHN25:AHN29,MATCH(3,AHY25:AHY29,0),0)</f>
        <v>Austria</v>
      </c>
      <c r="AIA27" s="321">
        <f t="shared" ref="AIA27" ca="1" si="8621">INDEX(AHW25:AHW29,MATCH(AHZ27,AHN25:AHN29,0),0)</f>
        <v>3</v>
      </c>
      <c r="AIB27" s="321" t="str">
        <f t="shared" ref="AIB27:AIB28" ca="1" si="8622">IF(AND(AIB26&lt;&gt;"",AIA27=1),AHZ27,"")</f>
        <v/>
      </c>
      <c r="AIC27" s="321" t="str">
        <f t="shared" ref="AIC27:AIC28" ca="1" si="8623">IF(AND(AIC26&lt;&gt;"",AIA28=2),AHZ28,"")</f>
        <v/>
      </c>
      <c r="AID27" s="321" t="str">
        <f t="shared" ref="AID27" ca="1" si="8624">IF(AND(AID26&lt;&gt;"",AIA29=3),AHZ29,"")</f>
        <v/>
      </c>
      <c r="AIE27" s="321"/>
      <c r="AIF27" s="321"/>
      <c r="AIG27" s="321" t="str">
        <f t="shared" ca="1" si="7640"/>
        <v/>
      </c>
      <c r="AIH27" s="321">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21">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21">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21">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21">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21">
        <f t="shared" ca="1" si="7646"/>
        <v>1000</v>
      </c>
      <c r="AIN27" s="321" t="str">
        <f t="shared" ca="1" si="7647"/>
        <v/>
      </c>
      <c r="AIO27" s="321" t="str">
        <f t="shared" ref="AIO27" ca="1" si="8630">IF(AIG27&lt;&gt;"",VLOOKUP(AIG27,AHN4:AHT40,7,FALSE),"")</f>
        <v/>
      </c>
      <c r="AIP27" s="321" t="str">
        <f t="shared" ref="AIP27" ca="1" si="8631">IF(AIG27&lt;&gt;"",VLOOKUP(AIG27,AHN4:AHT40,5,FALSE),"")</f>
        <v/>
      </c>
      <c r="AIQ27" s="321" t="str">
        <f t="shared" ref="AIQ27" ca="1" si="8632">IF(AIG27&lt;&gt;"",VLOOKUP(AIG27,AHN4:AHV40,9,FALSE),"")</f>
        <v/>
      </c>
      <c r="AIR27" s="321" t="str">
        <f t="shared" ca="1" si="7651"/>
        <v/>
      </c>
      <c r="AIS27" s="321" t="str">
        <f t="shared" ref="AIS27" ca="1" si="8633">IF(AIG27&lt;&gt;"",RANK(AIR27,AIR25:AIR29),"")</f>
        <v/>
      </c>
      <c r="AIT27" s="321" t="str">
        <f t="shared" ref="AIT27" ca="1" si="8634">IF(AIG27&lt;&gt;"",SUMPRODUCT((AIR25:AIR29=AIR27)*(AIM25:AIM29&gt;AIM27)),"")</f>
        <v/>
      </c>
      <c r="AIU27" s="321" t="str">
        <f t="shared" ref="AIU27" ca="1" si="8635">IF(AIG27&lt;&gt;"",SUMPRODUCT((AIR25:AIR29=AIR27)*(AIM25:AIM29=AIM27)*(AIK25:AIK29&gt;AIK27)),"")</f>
        <v/>
      </c>
      <c r="AIV27" s="321" t="str">
        <f t="shared" ref="AIV27" ca="1" si="8636">IF(AIG27&lt;&gt;"",SUMPRODUCT((AIR25:AIR29=AIR27)*(AIM25:AIM29=AIM27)*(AIK25:AIK29=AIK27)*(AIO25:AIO29&gt;AIO27)),"")</f>
        <v/>
      </c>
      <c r="AIW27" s="321" t="str">
        <f t="shared" ref="AIW27" ca="1" si="8637">IF(AIG27&lt;&gt;"",SUMPRODUCT((AIR25:AIR29=AIR27)*(AIM25:AIM29=AIM27)*(AIK25:AIK29=AIK27)*(AIO25:AIO29=AIO27)*(AIP25:AIP29&gt;AIP27)),"")</f>
        <v/>
      </c>
      <c r="AIX27" s="321" t="str">
        <f t="shared" ref="AIX27" ca="1" si="8638">IF(AIG27&lt;&gt;"",SUMPRODUCT((AIR25:AIR29=AIR27)*(AIM25:AIM29=AIM27)*(AIK25:AIK29=AIK27)*(AIO25:AIO29=AIO27)*(AIP25:AIP29=AIP27)*(AIQ25:AIQ29&gt;AIQ27)),"")</f>
        <v/>
      </c>
      <c r="AIY27" s="321" t="str">
        <f ca="1">IF(AIG27&lt;&gt;"",IF(AIY67&lt;&gt;"",IF(AIF64=3,AIY67,AIY67+AIF64),SUM(AIS27:AIX27)),"")</f>
        <v/>
      </c>
      <c r="AIZ27" s="321" t="str">
        <f t="shared" ref="AIZ27" ca="1" si="8639">IF(AIG27&lt;&gt;"",INDEX(AIG25:AIG29,MATCH(3,AIY25:AIY29,0),0),"")</f>
        <v/>
      </c>
      <c r="AJA27" s="321" t="str">
        <f t="shared" ca="1" si="8089"/>
        <v/>
      </c>
      <c r="AJB27" s="321">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21">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21">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21">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21">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21">
        <f t="shared" ca="1" si="8095"/>
        <v>1000</v>
      </c>
      <c r="AJH27" s="321" t="str">
        <f t="shared" ca="1" si="8096"/>
        <v/>
      </c>
      <c r="AJI27" s="321" t="str">
        <f t="shared" ref="AJI27" ca="1" si="8645">IF(AJA27&lt;&gt;"",VLOOKUP(AJA27,AHN4:AHT40,7,FALSE),"")</f>
        <v/>
      </c>
      <c r="AJJ27" s="321" t="str">
        <f t="shared" ref="AJJ27" ca="1" si="8646">IF(AJA27&lt;&gt;"",VLOOKUP(AJA27,AHN4:AHT40,5,FALSE),"")</f>
        <v/>
      </c>
      <c r="AJK27" s="321" t="str">
        <f t="shared" ref="AJK27" ca="1" si="8647">IF(AJA27&lt;&gt;"",VLOOKUP(AJA27,AHN4:AHV40,9,FALSE),"")</f>
        <v/>
      </c>
      <c r="AJL27" s="321" t="str">
        <f t="shared" ca="1" si="8100"/>
        <v/>
      </c>
      <c r="AJM27" s="321" t="str">
        <f t="shared" ref="AJM27" ca="1" si="8648">IF(AJA27&lt;&gt;"",RANK(AJL27,AJL25:AJL29),"")</f>
        <v/>
      </c>
      <c r="AJN27" s="321" t="str">
        <f t="shared" ref="AJN27" ca="1" si="8649">IF(AJA27&lt;&gt;"",SUMPRODUCT((AJL25:AJL29=AJL27)*(AJG25:AJG29&gt;AJG27)),"")</f>
        <v/>
      </c>
      <c r="AJO27" s="321" t="str">
        <f t="shared" ref="AJO27" ca="1" si="8650">IF(AJA27&lt;&gt;"",SUMPRODUCT((AJL25:AJL29=AJL27)*(AJG25:AJG29=AJG27)*(AJE25:AJE29&gt;AJE27)),"")</f>
        <v/>
      </c>
      <c r="AJP27" s="321" t="str">
        <f t="shared" ref="AJP27" ca="1" si="8651">IF(AJA27&lt;&gt;"",SUMPRODUCT((AJL25:AJL29=AJL27)*(AJG25:AJG29=AJG27)*(AJE25:AJE29=AJE27)*(AJI25:AJI29&gt;AJI27)),"")</f>
        <v/>
      </c>
      <c r="AJQ27" s="321" t="str">
        <f t="shared" ref="AJQ27" ca="1" si="8652">IF(AJA27&lt;&gt;"",SUMPRODUCT((AJL25:AJL29=AJL27)*(AJG25:AJG29=AJG27)*(AJE25:AJE29=AJE27)*(AJI25:AJI29=AJI27)*(AJJ25:AJJ29&gt;AJJ27)),"")</f>
        <v/>
      </c>
      <c r="AJR27" s="321" t="str">
        <f t="shared" ref="AJR27" ca="1" si="8653">IF(AJA27&lt;&gt;"",SUMPRODUCT((AJL25:AJL29=AJL27)*(AJG25:AJG29=AJG27)*(AJE25:AJE29=AJE27)*(AJI25:AJI29=AJI27)*(AJJ25:AJJ29=AJJ27)*(AJK25:AJK29&gt;AJK27)),"")</f>
        <v/>
      </c>
      <c r="AJS27" s="321" t="str">
        <f ca="1">IF(AJA27&lt;&gt;"",IF(AJS67&lt;&gt;"",IF(AIZ64=3,AJS67,AJS67+AIZ64),SUM(AJM27:AJR27)+1),"")</f>
        <v/>
      </c>
      <c r="AJT27" s="321" t="str">
        <f t="shared" ref="AJT27" ca="1" si="8654">IF(AJA27&lt;&gt;"",INDEX(AJA26:AJA29,MATCH(3,AJS26:AJS29,0),0),"")</f>
        <v/>
      </c>
      <c r="AJU27" s="321" t="str">
        <f t="shared" ref="AJU27:AJU28" ca="1" si="8655">IF(AID25&lt;&gt;"",AID25,"")</f>
        <v/>
      </c>
      <c r="AJV27" s="321">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21">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21">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21">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21">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21">
        <f t="shared" ref="AKA27:AKA28" ca="1" si="8661">AJY27-AJZ27+1000</f>
        <v>1000</v>
      </c>
      <c r="AKB27" s="321" t="str">
        <f t="shared" ref="AKB27:AKB28" ca="1" si="8662">IF(AJU27&lt;&gt;"",AJV27*3+AJW27*1,"")</f>
        <v/>
      </c>
      <c r="AKC27" s="321" t="str">
        <f t="shared" ref="AKC27" ca="1" si="8663">IF(AJU27&lt;&gt;"",VLOOKUP(AJU27,AHN4:AHT40,7,FALSE),"")</f>
        <v/>
      </c>
      <c r="AKD27" s="321" t="str">
        <f t="shared" ref="AKD27" ca="1" si="8664">IF(AJU27&lt;&gt;"",VLOOKUP(AJU27,AHN4:AHT40,5,FALSE),"")</f>
        <v/>
      </c>
      <c r="AKE27" s="321" t="str">
        <f t="shared" ref="AKE27" ca="1" si="8665">IF(AJU27&lt;&gt;"",VLOOKUP(AJU27,AHN4:AHV40,9,FALSE),"")</f>
        <v/>
      </c>
      <c r="AKF27" s="321" t="str">
        <f t="shared" ref="AKF27:AKF28" ca="1" si="8666">AKB27</f>
        <v/>
      </c>
      <c r="AKG27" s="321" t="str">
        <f t="shared" ref="AKG27" ca="1" si="8667">IF(AJU27&lt;&gt;"",RANK(AKF27,AKF25:AKF29),"")</f>
        <v/>
      </c>
      <c r="AKH27" s="321" t="str">
        <f t="shared" ref="AKH27" ca="1" si="8668">IF(AJU27&lt;&gt;"",SUMPRODUCT((AKF25:AKF29=AKF27)*(AKA25:AKA29&gt;AKA27)),"")</f>
        <v/>
      </c>
      <c r="AKI27" s="321" t="str">
        <f t="shared" ref="AKI27" ca="1" si="8669">IF(AJU27&lt;&gt;"",SUMPRODUCT((AKF25:AKF29=AKF27)*(AKA25:AKA29=AKA27)*(AJY25:AJY29&gt;AJY27)),"")</f>
        <v/>
      </c>
      <c r="AKJ27" s="321" t="str">
        <f t="shared" ref="AKJ27" ca="1" si="8670">IF(AJU27&lt;&gt;"",SUMPRODUCT((AKF25:AKF29=AKF27)*(AKA25:AKA29=AKA27)*(AJY25:AJY29=AJY27)*(AKC25:AKC29&gt;AKC27)),"")</f>
        <v/>
      </c>
      <c r="AKK27" s="321" t="str">
        <f t="shared" ref="AKK27" ca="1" si="8671">IF(AJU27&lt;&gt;"",SUMPRODUCT((AKF25:AKF29=AKF27)*(AKA25:AKA29=AKA27)*(AJY25:AJY29=AJY27)*(AKC25:AKC29=AKC27)*(AKD25:AKD29&gt;AKD27)),"")</f>
        <v/>
      </c>
      <c r="AKL27" s="321" t="str">
        <f t="shared" ref="AKL27" ca="1" si="8672">IF(AJU27&lt;&gt;"",SUMPRODUCT((AKF25:AKF29=AKF27)*(AKA25:AKA29=AKA27)*(AJY25:AJY29=AJY27)*(AKC25:AKC29=AKC27)*(AKD25:AKD29=AKD27)*(AKE25:AKE29&gt;AKE27)),"")</f>
        <v/>
      </c>
      <c r="AKM27" s="321" t="str">
        <f t="shared" ref="AKM27:AKM28" ca="1" si="8673">IF(AJU27&lt;&gt;"",SUM(AKG27:AKL27)+2,"")</f>
        <v/>
      </c>
      <c r="AKN27" s="321" t="str">
        <f t="shared" ref="AKN27" ca="1" si="8674">IF(AJU27&lt;&gt;"",INDEX(AJU27:AJU29,MATCH(3,AKM27:AKM29,0),0),"")</f>
        <v/>
      </c>
      <c r="AKO27" s="321"/>
      <c r="AKP27" s="321"/>
      <c r="AKQ27" s="321"/>
      <c r="AKR27" s="321"/>
      <c r="AKS27" s="321"/>
      <c r="AKT27" s="321"/>
      <c r="AKU27" s="321"/>
      <c r="AKV27" s="321"/>
      <c r="AKW27" s="321"/>
      <c r="AKX27" s="321"/>
      <c r="AKY27" s="321"/>
      <c r="AKZ27" s="321"/>
      <c r="ALA27" s="321"/>
      <c r="ALB27" s="321"/>
      <c r="ALC27" s="321"/>
      <c r="ALD27" s="321"/>
      <c r="ALE27" s="321"/>
      <c r="ALF27" s="321"/>
      <c r="ALG27" s="321"/>
      <c r="ALH27" s="321"/>
      <c r="ALI27" s="321" t="str">
        <f t="shared" ref="ALI27" ca="1" si="8675">IF(AKN27&lt;&gt;"",AKN27,IF(AJT27&lt;&gt;"",AJT27,IF(AIZ27&lt;&gt;"",AIZ27,AHZ27)))</f>
        <v>Austria</v>
      </c>
      <c r="ALJ27" s="321">
        <v>3</v>
      </c>
      <c r="ALK27" s="321">
        <v>25</v>
      </c>
      <c r="ALL27" s="321" t="str">
        <f t="shared" si="82"/>
        <v>Switzerland</v>
      </c>
      <c r="ALM27" s="324">
        <f ca="1">IF(OFFSET('Player Game Board'!P34,0,ALM1)&lt;&gt;"",OFFSET('Player Game Board'!P34,0,ALM1),0)</f>
        <v>0</v>
      </c>
      <c r="ALN27" s="324">
        <f ca="1">IF(OFFSET('Player Game Board'!Q34,0,ALM1)&lt;&gt;"",OFFSET('Player Game Board'!Q34,0,ALM1),0)</f>
        <v>1</v>
      </c>
      <c r="ALO27" s="321" t="str">
        <f t="shared" si="83"/>
        <v>Germany</v>
      </c>
      <c r="ALP27" s="321" t="str">
        <f ca="1">IF(AND(OFFSET('Player Game Board'!P34,0,ALM1)&lt;&gt;"",OFFSET('Player Game Board'!Q34,0,ALM1)&lt;&gt;""),IF(ALM27&gt;ALN27,"W",IF(ALM27=ALN27,"D","L")),"")</f>
        <v>L</v>
      </c>
      <c r="ALQ27" s="321" t="str">
        <f t="shared" ca="1" si="5720"/>
        <v>W</v>
      </c>
      <c r="ALR27" s="321"/>
      <c r="ALS27" s="321"/>
      <c r="ALT27" s="326" t="s">
        <v>4</v>
      </c>
      <c r="ALU27" s="327" t="s">
        <v>13</v>
      </c>
      <c r="ALV27" s="327" t="s">
        <v>94</v>
      </c>
      <c r="ALW27" s="327" t="s">
        <v>95</v>
      </c>
      <c r="ALX27" s="326" t="s">
        <v>95</v>
      </c>
      <c r="ALY27" s="326" t="s">
        <v>94</v>
      </c>
      <c r="ALZ27" s="326" t="s">
        <v>13</v>
      </c>
      <c r="AMA27" s="326" t="s">
        <v>4</v>
      </c>
      <c r="AMB27" s="327"/>
      <c r="AMC27" s="328">
        <f t="shared" ref="AMC27" ca="1" si="8676">IFERROR(MATCH(AMC12,ALT27:ALW27,0),0)</f>
        <v>3</v>
      </c>
      <c r="AMD27" s="328">
        <f t="shared" ref="AMD27" ca="1" si="8677">IFERROR(MATCH(AMD12,ALT27:ALW27,0),0)</f>
        <v>0</v>
      </c>
      <c r="AME27" s="328">
        <f t="shared" ref="AME27" ca="1" si="8678">IFERROR(MATCH(AME12,ALT27:ALW27,0),0)</f>
        <v>2</v>
      </c>
      <c r="AMF27" s="328">
        <f t="shared" ref="AMF27" ca="1" si="8679">IFERROR(MATCH(AMF12,ALT27:ALW27,0),0)</f>
        <v>1</v>
      </c>
      <c r="AMG27" s="328">
        <f t="shared" ca="1" si="3896"/>
        <v>6</v>
      </c>
      <c r="AMH27" s="321"/>
      <c r="AMI27" s="321" t="str">
        <f t="shared" ref="AMI27" ca="1" si="8680">VLOOKUP(2,AHM18:AHN21,2,FALSE)</f>
        <v>Denmark</v>
      </c>
      <c r="AMJ27" s="327">
        <f t="shared" ca="1" si="5267"/>
        <v>1</v>
      </c>
      <c r="AMK27" s="321">
        <f t="shared" ref="AMK27" ca="1" si="8681">VLOOKUP(AML27,AQG25:AQH29,2,FALSE)</f>
        <v>3</v>
      </c>
      <c r="AML27" s="321" t="str">
        <f t="shared" si="7666"/>
        <v>Austria</v>
      </c>
      <c r="AMM27" s="321">
        <f t="shared" ref="AMM27" ca="1" si="8682">SUMPRODUCT((AQJ3:AQJ42=AML27)*(AQN3:AQN42="W"))+SUMPRODUCT((AQM3:AQM42=AML27)*(AQO3:AQO42="W"))</f>
        <v>0</v>
      </c>
      <c r="AMN27" s="321">
        <f t="shared" ref="AMN27" ca="1" si="8683">SUMPRODUCT((AQJ3:AQJ42=AML27)*(AQN3:AQN42="D"))+SUMPRODUCT((AQM3:AQM42=AML27)*(AQO3:AQO42="D"))</f>
        <v>1</v>
      </c>
      <c r="AMO27" s="321">
        <f t="shared" ref="AMO27" ca="1" si="8684">SUMPRODUCT((AQJ3:AQJ42=AML27)*(AQN3:AQN42="L"))+SUMPRODUCT((AQM3:AQM42=AML27)*(AQO3:AQO42="L"))</f>
        <v>2</v>
      </c>
      <c r="AMP27" s="321">
        <f t="shared" ref="AMP27" ca="1" si="8685">SUMIF(AQJ3:AQJ60,AML27,AQK3:AQK60)+SUMIF(AQM3:AQM60,AML27,AQL3:AQL60)</f>
        <v>3</v>
      </c>
      <c r="AMQ27" s="321">
        <f t="shared" ref="AMQ27" ca="1" si="8686">SUMIF(AQM3:AQM60,AML27,AQK3:AQK60)+SUMIF(AQJ3:AQJ60,AML27,AQL3:AQL60)</f>
        <v>6</v>
      </c>
      <c r="AMR27" s="321">
        <f t="shared" ca="1" si="7672"/>
        <v>997</v>
      </c>
      <c r="AMS27" s="321">
        <f t="shared" ca="1" si="7673"/>
        <v>1</v>
      </c>
      <c r="AMT27" s="321">
        <f t="shared" si="930"/>
        <v>41</v>
      </c>
      <c r="AMU27" s="321">
        <f t="shared" ref="AMU27" ca="1" si="8687">IF(COUNTIF(AMS25:AMS29,4)&lt;&gt;4,RANK(AMS27,AMS25:AMS29),AMS67)</f>
        <v>3</v>
      </c>
      <c r="AMV27" s="321"/>
      <c r="AMW27" s="321">
        <f t="shared" ref="AMW27" ca="1" si="8688">SUMPRODUCT((AMU25:AMU28=AMU27)*(AMT25:AMT28&lt;AMT27))+AMU27</f>
        <v>4</v>
      </c>
      <c r="AMX27" s="321" t="str">
        <f t="shared" ref="AMX27" ca="1" si="8689">INDEX(AML25:AML29,MATCH(3,AMW25:AMW29,0),0)</f>
        <v>Poland</v>
      </c>
      <c r="AMY27" s="321">
        <f t="shared" ref="AMY27" ca="1" si="8690">INDEX(AMU25:AMU29,MATCH(AMX27,AML25:AML29,0),0)</f>
        <v>3</v>
      </c>
      <c r="AMZ27" s="321" t="str">
        <f t="shared" ref="AMZ27:AMZ28" ca="1" si="8691">IF(AND(AMZ26&lt;&gt;"",AMY27=1),AMX27,"")</f>
        <v/>
      </c>
      <c r="ANA27" s="321" t="str">
        <f t="shared" ref="ANA27:ANA28" ca="1" si="8692">IF(AND(ANA26&lt;&gt;"",AMY28=2),AMX28,"")</f>
        <v/>
      </c>
      <c r="ANB27" s="321" t="str">
        <f t="shared" ref="ANB27" ca="1" si="8693">IF(AND(ANB26&lt;&gt;"",AMY29=3),AMX29,"")</f>
        <v/>
      </c>
      <c r="ANC27" s="321"/>
      <c r="AND27" s="321"/>
      <c r="ANE27" s="321" t="str">
        <f t="shared" ca="1" si="7682"/>
        <v/>
      </c>
      <c r="ANF27" s="321">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21">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21">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21">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21">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21">
        <f t="shared" ca="1" si="7688"/>
        <v>1000</v>
      </c>
      <c r="ANL27" s="321" t="str">
        <f t="shared" ca="1" si="7689"/>
        <v/>
      </c>
      <c r="ANM27" s="321" t="str">
        <f t="shared" ref="ANM27" ca="1" si="8699">IF(ANE27&lt;&gt;"",VLOOKUP(ANE27,AML4:AMR40,7,FALSE),"")</f>
        <v/>
      </c>
      <c r="ANN27" s="321" t="str">
        <f t="shared" ref="ANN27" ca="1" si="8700">IF(ANE27&lt;&gt;"",VLOOKUP(ANE27,AML4:AMR40,5,FALSE),"")</f>
        <v/>
      </c>
      <c r="ANO27" s="321" t="str">
        <f t="shared" ref="ANO27" ca="1" si="8701">IF(ANE27&lt;&gt;"",VLOOKUP(ANE27,AML4:AMT40,9,FALSE),"")</f>
        <v/>
      </c>
      <c r="ANP27" s="321" t="str">
        <f t="shared" ca="1" si="7693"/>
        <v/>
      </c>
      <c r="ANQ27" s="321" t="str">
        <f t="shared" ref="ANQ27" ca="1" si="8702">IF(ANE27&lt;&gt;"",RANK(ANP27,ANP25:ANP29),"")</f>
        <v/>
      </c>
      <c r="ANR27" s="321" t="str">
        <f t="shared" ref="ANR27" ca="1" si="8703">IF(ANE27&lt;&gt;"",SUMPRODUCT((ANP25:ANP29=ANP27)*(ANK25:ANK29&gt;ANK27)),"")</f>
        <v/>
      </c>
      <c r="ANS27" s="321" t="str">
        <f t="shared" ref="ANS27" ca="1" si="8704">IF(ANE27&lt;&gt;"",SUMPRODUCT((ANP25:ANP29=ANP27)*(ANK25:ANK29=ANK27)*(ANI25:ANI29&gt;ANI27)),"")</f>
        <v/>
      </c>
      <c r="ANT27" s="321" t="str">
        <f t="shared" ref="ANT27" ca="1" si="8705">IF(ANE27&lt;&gt;"",SUMPRODUCT((ANP25:ANP29=ANP27)*(ANK25:ANK29=ANK27)*(ANI25:ANI29=ANI27)*(ANM25:ANM29&gt;ANM27)),"")</f>
        <v/>
      </c>
      <c r="ANU27" s="321" t="str">
        <f t="shared" ref="ANU27" ca="1" si="8706">IF(ANE27&lt;&gt;"",SUMPRODUCT((ANP25:ANP29=ANP27)*(ANK25:ANK29=ANK27)*(ANI25:ANI29=ANI27)*(ANM25:ANM29=ANM27)*(ANN25:ANN29&gt;ANN27)),"")</f>
        <v/>
      </c>
      <c r="ANV27" s="321" t="str">
        <f t="shared" ref="ANV27" ca="1" si="8707">IF(ANE27&lt;&gt;"",SUMPRODUCT((ANP25:ANP29=ANP27)*(ANK25:ANK29=ANK27)*(ANI25:ANI29=ANI27)*(ANM25:ANM29=ANM27)*(ANN25:ANN29=ANN27)*(ANO25:ANO29&gt;ANO27)),"")</f>
        <v/>
      </c>
      <c r="ANW27" s="321" t="str">
        <f ca="1">IF(ANE27&lt;&gt;"",IF(ANW67&lt;&gt;"",IF(AND64=3,ANW67,ANW67+AND64),SUM(ANQ27:ANV27)),"")</f>
        <v/>
      </c>
      <c r="ANX27" s="321" t="str">
        <f t="shared" ref="ANX27" ca="1" si="8708">IF(ANE27&lt;&gt;"",INDEX(ANE25:ANE29,MATCH(3,ANW25:ANW29,0),0),"")</f>
        <v/>
      </c>
      <c r="ANY27" s="321" t="str">
        <f t="shared" ca="1" si="8143"/>
        <v/>
      </c>
      <c r="ANZ27" s="321">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21">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21">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21">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21">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21">
        <f t="shared" ca="1" si="8149"/>
        <v>1000</v>
      </c>
      <c r="AOF27" s="321" t="str">
        <f t="shared" ca="1" si="8150"/>
        <v/>
      </c>
      <c r="AOG27" s="321" t="str">
        <f t="shared" ref="AOG27" ca="1" si="8714">IF(ANY27&lt;&gt;"",VLOOKUP(ANY27,AML4:AMR40,7,FALSE),"")</f>
        <v/>
      </c>
      <c r="AOH27" s="321" t="str">
        <f t="shared" ref="AOH27" ca="1" si="8715">IF(ANY27&lt;&gt;"",VLOOKUP(ANY27,AML4:AMR40,5,FALSE),"")</f>
        <v/>
      </c>
      <c r="AOI27" s="321" t="str">
        <f t="shared" ref="AOI27" ca="1" si="8716">IF(ANY27&lt;&gt;"",VLOOKUP(ANY27,AML4:AMT40,9,FALSE),"")</f>
        <v/>
      </c>
      <c r="AOJ27" s="321" t="str">
        <f t="shared" ca="1" si="8154"/>
        <v/>
      </c>
      <c r="AOK27" s="321" t="str">
        <f t="shared" ref="AOK27" ca="1" si="8717">IF(ANY27&lt;&gt;"",RANK(AOJ27,AOJ25:AOJ29),"")</f>
        <v/>
      </c>
      <c r="AOL27" s="321" t="str">
        <f t="shared" ref="AOL27" ca="1" si="8718">IF(ANY27&lt;&gt;"",SUMPRODUCT((AOJ25:AOJ29=AOJ27)*(AOE25:AOE29&gt;AOE27)),"")</f>
        <v/>
      </c>
      <c r="AOM27" s="321" t="str">
        <f t="shared" ref="AOM27" ca="1" si="8719">IF(ANY27&lt;&gt;"",SUMPRODUCT((AOJ25:AOJ29=AOJ27)*(AOE25:AOE29=AOE27)*(AOC25:AOC29&gt;AOC27)),"")</f>
        <v/>
      </c>
      <c r="AON27" s="321" t="str">
        <f t="shared" ref="AON27" ca="1" si="8720">IF(ANY27&lt;&gt;"",SUMPRODUCT((AOJ25:AOJ29=AOJ27)*(AOE25:AOE29=AOE27)*(AOC25:AOC29=AOC27)*(AOG25:AOG29&gt;AOG27)),"")</f>
        <v/>
      </c>
      <c r="AOO27" s="321" t="str">
        <f t="shared" ref="AOO27" ca="1" si="8721">IF(ANY27&lt;&gt;"",SUMPRODUCT((AOJ25:AOJ29=AOJ27)*(AOE25:AOE29=AOE27)*(AOC25:AOC29=AOC27)*(AOG25:AOG29=AOG27)*(AOH25:AOH29&gt;AOH27)),"")</f>
        <v/>
      </c>
      <c r="AOP27" s="321" t="str">
        <f t="shared" ref="AOP27" ca="1" si="8722">IF(ANY27&lt;&gt;"",SUMPRODUCT((AOJ25:AOJ29=AOJ27)*(AOE25:AOE29=AOE27)*(AOC25:AOC29=AOC27)*(AOG25:AOG29=AOG27)*(AOH25:AOH29=AOH27)*(AOI25:AOI29&gt;AOI27)),"")</f>
        <v/>
      </c>
      <c r="AOQ27" s="321" t="str">
        <f ca="1">IF(ANY27&lt;&gt;"",IF(AOQ67&lt;&gt;"",IF(ANX64=3,AOQ67,AOQ67+ANX64),SUM(AOK27:AOP27)+1),"")</f>
        <v/>
      </c>
      <c r="AOR27" s="321" t="str">
        <f t="shared" ref="AOR27" ca="1" si="8723">IF(ANY27&lt;&gt;"",INDEX(ANY26:ANY29,MATCH(3,AOQ26:AOQ29,0),0),"")</f>
        <v/>
      </c>
      <c r="AOS27" s="321" t="str">
        <f t="shared" ref="AOS27:AOS28" ca="1" si="8724">IF(ANB25&lt;&gt;"",ANB25,"")</f>
        <v>Poland</v>
      </c>
      <c r="AOT27" s="321">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21">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21">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21">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21">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21">
        <f t="shared" ref="AOY27:AOY28" ca="1" si="8730">AOW27-AOX27+1000</f>
        <v>1000</v>
      </c>
      <c r="AOZ27" s="321">
        <f t="shared" ref="AOZ27:AOZ28" ca="1" si="8731">IF(AOS27&lt;&gt;"",AOT27*3+AOU27*1,"")</f>
        <v>1</v>
      </c>
      <c r="APA27" s="321">
        <f t="shared" ref="APA27" ca="1" si="8732">IF(AOS27&lt;&gt;"",VLOOKUP(AOS27,AML4:AMR40,7,FALSE),"")</f>
        <v>995</v>
      </c>
      <c r="APB27" s="321">
        <f t="shared" ref="APB27" ca="1" si="8733">IF(AOS27&lt;&gt;"",VLOOKUP(AOS27,AML4:AMR40,5,FALSE),"")</f>
        <v>1</v>
      </c>
      <c r="APC27" s="321">
        <f t="shared" ref="APC27" ca="1" si="8734">IF(AOS27&lt;&gt;"",VLOOKUP(AOS27,AML4:AMT40,9,FALSE),"")</f>
        <v>1</v>
      </c>
      <c r="APD27" s="321">
        <f t="shared" ref="APD27:APD28" ca="1" si="8735">AOZ27</f>
        <v>1</v>
      </c>
      <c r="APE27" s="321">
        <f t="shared" ref="APE27" ca="1" si="8736">IF(AOS27&lt;&gt;"",RANK(APD27,APD25:APD29),"")</f>
        <v>1</v>
      </c>
      <c r="APF27" s="321">
        <f t="shared" ref="APF27" ca="1" si="8737">IF(AOS27&lt;&gt;"",SUMPRODUCT((APD25:APD29=APD27)*(AOY25:AOY29&gt;AOY27)),"")</f>
        <v>0</v>
      </c>
      <c r="APG27" s="321">
        <f t="shared" ref="APG27" ca="1" si="8738">IF(AOS27&lt;&gt;"",SUMPRODUCT((APD25:APD29=APD27)*(AOY25:AOY29=AOY27)*(AOW25:AOW29&gt;AOW27)),"")</f>
        <v>0</v>
      </c>
      <c r="APH27" s="321">
        <f t="shared" ref="APH27" ca="1" si="8739">IF(AOS27&lt;&gt;"",SUMPRODUCT((APD25:APD29=APD27)*(AOY25:AOY29=AOY27)*(AOW25:AOW29=AOW27)*(APA25:APA29&gt;APA27)),"")</f>
        <v>1</v>
      </c>
      <c r="API27" s="321">
        <f t="shared" ref="API27" ca="1" si="8740">IF(AOS27&lt;&gt;"",SUMPRODUCT((APD25:APD29=APD27)*(AOY25:AOY29=AOY27)*(AOW25:AOW29=AOW27)*(APA25:APA29=APA27)*(APB25:APB29&gt;APB27)),"")</f>
        <v>0</v>
      </c>
      <c r="APJ27" s="321">
        <f t="shared" ref="APJ27" ca="1" si="8741">IF(AOS27&lt;&gt;"",SUMPRODUCT((APD25:APD29=APD27)*(AOY25:AOY29=AOY27)*(AOW25:AOW29=AOW27)*(APA25:APA29=APA27)*(APB25:APB29=APB27)*(APC25:APC29&gt;APC27)),"")</f>
        <v>0</v>
      </c>
      <c r="APK27" s="321">
        <f t="shared" ref="APK27:APK28" ca="1" si="8742">IF(AOS27&lt;&gt;"",SUM(APE27:APJ27)+2,"")</f>
        <v>4</v>
      </c>
      <c r="APL27" s="321" t="str">
        <f t="shared" ref="APL27" ca="1" si="8743">IF(AOS27&lt;&gt;"",INDEX(AOS27:AOS29,MATCH(3,APK27:APK29,0),0),"")</f>
        <v>Austria</v>
      </c>
      <c r="APM27" s="321"/>
      <c r="APN27" s="321"/>
      <c r="APO27" s="321"/>
      <c r="APP27" s="321"/>
      <c r="APQ27" s="321"/>
      <c r="APR27" s="321"/>
      <c r="APS27" s="321"/>
      <c r="APT27" s="321"/>
      <c r="APU27" s="321"/>
      <c r="APV27" s="321"/>
      <c r="APW27" s="321"/>
      <c r="APX27" s="321"/>
      <c r="APY27" s="321"/>
      <c r="APZ27" s="321"/>
      <c r="AQA27" s="321"/>
      <c r="AQB27" s="321"/>
      <c r="AQC27" s="321"/>
      <c r="AQD27" s="321"/>
      <c r="AQE27" s="321"/>
      <c r="AQF27" s="321"/>
      <c r="AQG27" s="321" t="str">
        <f t="shared" ref="AQG27" ca="1" si="8744">IF(APL27&lt;&gt;"",APL27,IF(AOR27&lt;&gt;"",AOR27,IF(ANX27&lt;&gt;"",ANX27,AMX27)))</f>
        <v>Austria</v>
      </c>
      <c r="AQH27" s="321">
        <v>3</v>
      </c>
      <c r="AQI27" s="321">
        <v>25</v>
      </c>
      <c r="AQJ27" s="321" t="str">
        <f t="shared" si="98"/>
        <v>Switzerland</v>
      </c>
      <c r="AQK27" s="324">
        <f ca="1">IF(OFFSET('Player Game Board'!P34,0,AQK1)&lt;&gt;"",OFFSET('Player Game Board'!P34,0,AQK1),0)</f>
        <v>1</v>
      </c>
      <c r="AQL27" s="324">
        <f ca="1">IF(OFFSET('Player Game Board'!Q34,0,AQK1)&lt;&gt;"",OFFSET('Player Game Board'!Q34,0,AQK1),0)</f>
        <v>1</v>
      </c>
      <c r="AQM27" s="321" t="str">
        <f t="shared" si="99"/>
        <v>Germany</v>
      </c>
      <c r="AQN27" s="321" t="str">
        <f ca="1">IF(AND(OFFSET('Player Game Board'!P34,0,AQK1)&lt;&gt;"",OFFSET('Player Game Board'!Q34,0,AQK1)&lt;&gt;""),IF(AQK27&gt;AQL27,"W",IF(AQK27=AQL27,"D","L")),"")</f>
        <v>D</v>
      </c>
      <c r="AQO27" s="321" t="str">
        <f t="shared" ca="1" si="5775"/>
        <v>D</v>
      </c>
      <c r="AQP27" s="321"/>
      <c r="AQQ27" s="321"/>
      <c r="AQR27" s="326" t="s">
        <v>4</v>
      </c>
      <c r="AQS27" s="327" t="s">
        <v>13</v>
      </c>
      <c r="AQT27" s="327" t="s">
        <v>94</v>
      </c>
      <c r="AQU27" s="327" t="s">
        <v>95</v>
      </c>
      <c r="AQV27" s="326" t="s">
        <v>95</v>
      </c>
      <c r="AQW27" s="326" t="s">
        <v>94</v>
      </c>
      <c r="AQX27" s="326" t="s">
        <v>13</v>
      </c>
      <c r="AQY27" s="326" t="s">
        <v>4</v>
      </c>
      <c r="AQZ27" s="327"/>
      <c r="ARA27" s="328">
        <f t="shared" ref="ARA27" ca="1" si="8745">IFERROR(MATCH(ARA12,AQR27:AQU27,0),0)</f>
        <v>0</v>
      </c>
      <c r="ARB27" s="328">
        <f t="shared" ref="ARB27" ca="1" si="8746">IFERROR(MATCH(ARB12,AQR27:AQU27,0),0)</f>
        <v>0</v>
      </c>
      <c r="ARC27" s="328">
        <f t="shared" ref="ARC27" ca="1" si="8747">IFERROR(MATCH(ARC12,AQR27:AQU27,0),0)</f>
        <v>4</v>
      </c>
      <c r="ARD27" s="328">
        <f t="shared" ref="ARD27" ca="1" si="8748">IFERROR(MATCH(ARD12,AQR27:AQU27,0),0)</f>
        <v>3</v>
      </c>
      <c r="ARE27" s="328">
        <f t="shared" ca="1" si="3966"/>
        <v>7</v>
      </c>
      <c r="ARF27" s="321"/>
      <c r="ARG27" s="321" t="str">
        <f t="shared" ref="ARG27" ca="1" si="8749">VLOOKUP(2,AMK18:AML21,2,FALSE)</f>
        <v>Denmark</v>
      </c>
      <c r="ARH27" s="327">
        <f t="shared" ca="1" si="5310"/>
        <v>1</v>
      </c>
      <c r="ARI27" s="321">
        <f t="shared" ref="ARI27" ca="1" si="8750">VLOOKUP(ARJ27,AVE25:AVF29,2,FALSE)</f>
        <v>4</v>
      </c>
      <c r="ARJ27" s="321" t="str">
        <f t="shared" si="7708"/>
        <v>Austria</v>
      </c>
      <c r="ARK27" s="321">
        <f t="shared" ref="ARK27" ca="1" si="8751">SUMPRODUCT((AVH3:AVH42=ARJ27)*(AVL3:AVL42="W"))+SUMPRODUCT((AVK3:AVK42=ARJ27)*(AVM3:AVM42="W"))</f>
        <v>0</v>
      </c>
      <c r="ARL27" s="321">
        <f t="shared" ref="ARL27" ca="1" si="8752">SUMPRODUCT((AVH3:AVH42=ARJ27)*(AVL3:AVL42="D"))+SUMPRODUCT((AVK3:AVK42=ARJ27)*(AVM3:AVM42="D"))</f>
        <v>0</v>
      </c>
      <c r="ARM27" s="321">
        <f t="shared" ref="ARM27" ca="1" si="8753">SUMPRODUCT((AVH3:AVH42=ARJ27)*(AVL3:AVL42="L"))+SUMPRODUCT((AVK3:AVK42=ARJ27)*(AVM3:AVM42="L"))</f>
        <v>3</v>
      </c>
      <c r="ARN27" s="321">
        <f t="shared" ref="ARN27" ca="1" si="8754">SUMIF(AVH3:AVH60,ARJ27,AVI3:AVI60)+SUMIF(AVK3:AVK60,ARJ27,AVJ3:AVJ60)</f>
        <v>3</v>
      </c>
      <c r="ARO27" s="321">
        <f t="shared" ref="ARO27" ca="1" si="8755">SUMIF(AVK3:AVK60,ARJ27,AVI3:AVI60)+SUMIF(AVH3:AVH60,ARJ27,AVJ3:AVJ60)</f>
        <v>7</v>
      </c>
      <c r="ARP27" s="321">
        <f t="shared" ca="1" si="7714"/>
        <v>996</v>
      </c>
      <c r="ARQ27" s="321">
        <f t="shared" ca="1" si="7715"/>
        <v>0</v>
      </c>
      <c r="ARR27" s="321">
        <f t="shared" si="990"/>
        <v>41</v>
      </c>
      <c r="ARS27" s="321">
        <f t="shared" ref="ARS27" ca="1" si="8756">IF(COUNTIF(ARQ25:ARQ29,4)&lt;&gt;4,RANK(ARQ27,ARQ25:ARQ29),ARQ67)</f>
        <v>4</v>
      </c>
      <c r="ART27" s="321"/>
      <c r="ARU27" s="321">
        <f t="shared" ref="ARU27" ca="1" si="8757">SUMPRODUCT((ARS25:ARS28=ARS27)*(ARR25:ARR28&lt;ARR27))+ARS27</f>
        <v>4</v>
      </c>
      <c r="ARV27" s="321" t="str">
        <f t="shared" ref="ARV27" ca="1" si="8758">INDEX(ARJ25:ARJ29,MATCH(3,ARU25:ARU29,0),0)</f>
        <v>Poland</v>
      </c>
      <c r="ARW27" s="321">
        <f t="shared" ref="ARW27" ca="1" si="8759">INDEX(ARS25:ARS29,MATCH(ARV27,ARJ25:ARJ29,0),0)</f>
        <v>3</v>
      </c>
      <c r="ARX27" s="321" t="str">
        <f t="shared" ref="ARX27:ARX28" ca="1" si="8760">IF(AND(ARX26&lt;&gt;"",ARW27=1),ARV27,"")</f>
        <v/>
      </c>
      <c r="ARY27" s="321" t="str">
        <f t="shared" ref="ARY27:ARY28" ca="1" si="8761">IF(AND(ARY26&lt;&gt;"",ARW28=2),ARV28,"")</f>
        <v/>
      </c>
      <c r="ARZ27" s="321" t="str">
        <f t="shared" ref="ARZ27" ca="1" si="8762">IF(AND(ARZ26&lt;&gt;"",ARW29=3),ARV29,"")</f>
        <v/>
      </c>
      <c r="ASA27" s="321"/>
      <c r="ASB27" s="321"/>
      <c r="ASC27" s="321" t="str">
        <f t="shared" ca="1" si="7724"/>
        <v/>
      </c>
      <c r="ASD27" s="321">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21">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21">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21">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21">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21">
        <f t="shared" ca="1" si="7730"/>
        <v>1000</v>
      </c>
      <c r="ASJ27" s="321" t="str">
        <f t="shared" ca="1" si="7731"/>
        <v/>
      </c>
      <c r="ASK27" s="321" t="str">
        <f t="shared" ref="ASK27" ca="1" si="8768">IF(ASC27&lt;&gt;"",VLOOKUP(ASC27,ARJ4:ARP40,7,FALSE),"")</f>
        <v/>
      </c>
      <c r="ASL27" s="321" t="str">
        <f t="shared" ref="ASL27" ca="1" si="8769">IF(ASC27&lt;&gt;"",VLOOKUP(ASC27,ARJ4:ARP40,5,FALSE),"")</f>
        <v/>
      </c>
      <c r="ASM27" s="321" t="str">
        <f t="shared" ref="ASM27" ca="1" si="8770">IF(ASC27&lt;&gt;"",VLOOKUP(ASC27,ARJ4:ARR40,9,FALSE),"")</f>
        <v/>
      </c>
      <c r="ASN27" s="321" t="str">
        <f t="shared" ca="1" si="7735"/>
        <v/>
      </c>
      <c r="ASO27" s="321" t="str">
        <f t="shared" ref="ASO27" ca="1" si="8771">IF(ASC27&lt;&gt;"",RANK(ASN27,ASN25:ASN29),"")</f>
        <v/>
      </c>
      <c r="ASP27" s="321" t="str">
        <f t="shared" ref="ASP27" ca="1" si="8772">IF(ASC27&lt;&gt;"",SUMPRODUCT((ASN25:ASN29=ASN27)*(ASI25:ASI29&gt;ASI27)),"")</f>
        <v/>
      </c>
      <c r="ASQ27" s="321" t="str">
        <f t="shared" ref="ASQ27" ca="1" si="8773">IF(ASC27&lt;&gt;"",SUMPRODUCT((ASN25:ASN29=ASN27)*(ASI25:ASI29=ASI27)*(ASG25:ASG29&gt;ASG27)),"")</f>
        <v/>
      </c>
      <c r="ASR27" s="321" t="str">
        <f t="shared" ref="ASR27" ca="1" si="8774">IF(ASC27&lt;&gt;"",SUMPRODUCT((ASN25:ASN29=ASN27)*(ASI25:ASI29=ASI27)*(ASG25:ASG29=ASG27)*(ASK25:ASK29&gt;ASK27)),"")</f>
        <v/>
      </c>
      <c r="ASS27" s="321" t="str">
        <f t="shared" ref="ASS27" ca="1" si="8775">IF(ASC27&lt;&gt;"",SUMPRODUCT((ASN25:ASN29=ASN27)*(ASI25:ASI29=ASI27)*(ASG25:ASG29=ASG27)*(ASK25:ASK29=ASK27)*(ASL25:ASL29&gt;ASL27)),"")</f>
        <v/>
      </c>
      <c r="AST27" s="321" t="str">
        <f t="shared" ref="AST27" ca="1" si="8776">IF(ASC27&lt;&gt;"",SUMPRODUCT((ASN25:ASN29=ASN27)*(ASI25:ASI29=ASI27)*(ASG25:ASG29=ASG27)*(ASK25:ASK29=ASK27)*(ASL25:ASL29=ASL27)*(ASM25:ASM29&gt;ASM27)),"")</f>
        <v/>
      </c>
      <c r="ASU27" s="321" t="str">
        <f ca="1">IF(ASC27&lt;&gt;"",IF(ASU67&lt;&gt;"",IF(ASB64=3,ASU67,ASU67+ASB64),SUM(ASO27:AST27)),"")</f>
        <v/>
      </c>
      <c r="ASV27" s="321" t="str">
        <f t="shared" ref="ASV27" ca="1" si="8777">IF(ASC27&lt;&gt;"",INDEX(ASC25:ASC29,MATCH(3,ASU25:ASU29,0),0),"")</f>
        <v/>
      </c>
      <c r="ASW27" s="321" t="str">
        <f t="shared" ca="1" si="8197"/>
        <v/>
      </c>
      <c r="ASX27" s="321">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21">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21">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21">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21">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21">
        <f t="shared" ca="1" si="8203"/>
        <v>1000</v>
      </c>
      <c r="ATD27" s="321" t="str">
        <f t="shared" ca="1" si="8204"/>
        <v/>
      </c>
      <c r="ATE27" s="321" t="str">
        <f t="shared" ref="ATE27" ca="1" si="8783">IF(ASW27&lt;&gt;"",VLOOKUP(ASW27,ARJ4:ARP40,7,FALSE),"")</f>
        <v/>
      </c>
      <c r="ATF27" s="321" t="str">
        <f t="shared" ref="ATF27" ca="1" si="8784">IF(ASW27&lt;&gt;"",VLOOKUP(ASW27,ARJ4:ARP40,5,FALSE),"")</f>
        <v/>
      </c>
      <c r="ATG27" s="321" t="str">
        <f t="shared" ref="ATG27" ca="1" si="8785">IF(ASW27&lt;&gt;"",VLOOKUP(ASW27,ARJ4:ARR40,9,FALSE),"")</f>
        <v/>
      </c>
      <c r="ATH27" s="321" t="str">
        <f t="shared" ca="1" si="8208"/>
        <v/>
      </c>
      <c r="ATI27" s="321" t="str">
        <f t="shared" ref="ATI27" ca="1" si="8786">IF(ASW27&lt;&gt;"",RANK(ATH27,ATH25:ATH29),"")</f>
        <v/>
      </c>
      <c r="ATJ27" s="321" t="str">
        <f t="shared" ref="ATJ27" ca="1" si="8787">IF(ASW27&lt;&gt;"",SUMPRODUCT((ATH25:ATH29=ATH27)*(ATC25:ATC29&gt;ATC27)),"")</f>
        <v/>
      </c>
      <c r="ATK27" s="321" t="str">
        <f t="shared" ref="ATK27" ca="1" si="8788">IF(ASW27&lt;&gt;"",SUMPRODUCT((ATH25:ATH29=ATH27)*(ATC25:ATC29=ATC27)*(ATA25:ATA29&gt;ATA27)),"")</f>
        <v/>
      </c>
      <c r="ATL27" s="321" t="str">
        <f t="shared" ref="ATL27" ca="1" si="8789">IF(ASW27&lt;&gt;"",SUMPRODUCT((ATH25:ATH29=ATH27)*(ATC25:ATC29=ATC27)*(ATA25:ATA29=ATA27)*(ATE25:ATE29&gt;ATE27)),"")</f>
        <v/>
      </c>
      <c r="ATM27" s="321" t="str">
        <f t="shared" ref="ATM27" ca="1" si="8790">IF(ASW27&lt;&gt;"",SUMPRODUCT((ATH25:ATH29=ATH27)*(ATC25:ATC29=ATC27)*(ATA25:ATA29=ATA27)*(ATE25:ATE29=ATE27)*(ATF25:ATF29&gt;ATF27)),"")</f>
        <v/>
      </c>
      <c r="ATN27" s="321" t="str">
        <f t="shared" ref="ATN27" ca="1" si="8791">IF(ASW27&lt;&gt;"",SUMPRODUCT((ATH25:ATH29=ATH27)*(ATC25:ATC29=ATC27)*(ATA25:ATA29=ATA27)*(ATE25:ATE29=ATE27)*(ATF25:ATF29=ATF27)*(ATG25:ATG29&gt;ATG27)),"")</f>
        <v/>
      </c>
      <c r="ATO27" s="321" t="str">
        <f ca="1">IF(ASW27&lt;&gt;"",IF(ATO67&lt;&gt;"",IF(ASV64=3,ATO67,ATO67+ASV64),SUM(ATI27:ATN27)+1),"")</f>
        <v/>
      </c>
      <c r="ATP27" s="321" t="str">
        <f t="shared" ref="ATP27" ca="1" si="8792">IF(ASW27&lt;&gt;"",INDEX(ASW26:ASW29,MATCH(3,ATO26:ATO29,0),0),"")</f>
        <v/>
      </c>
      <c r="ATQ27" s="321" t="str">
        <f t="shared" ref="ATQ27:ATQ28" ca="1" si="8793">IF(ARZ25&lt;&gt;"",ARZ25,"")</f>
        <v/>
      </c>
      <c r="ATR27" s="321">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21">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21">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21">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21">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21">
        <f t="shared" ref="ATW27:ATW28" ca="1" si="8799">ATU27-ATV27+1000</f>
        <v>1000</v>
      </c>
      <c r="ATX27" s="321" t="str">
        <f t="shared" ref="ATX27:ATX28" ca="1" si="8800">IF(ATQ27&lt;&gt;"",ATR27*3+ATS27*1,"")</f>
        <v/>
      </c>
      <c r="ATY27" s="321" t="str">
        <f t="shared" ref="ATY27" ca="1" si="8801">IF(ATQ27&lt;&gt;"",VLOOKUP(ATQ27,ARJ4:ARP40,7,FALSE),"")</f>
        <v/>
      </c>
      <c r="ATZ27" s="321" t="str">
        <f t="shared" ref="ATZ27" ca="1" si="8802">IF(ATQ27&lt;&gt;"",VLOOKUP(ATQ27,ARJ4:ARP40,5,FALSE),"")</f>
        <v/>
      </c>
      <c r="AUA27" s="321" t="str">
        <f t="shared" ref="AUA27" ca="1" si="8803">IF(ATQ27&lt;&gt;"",VLOOKUP(ATQ27,ARJ4:ARR40,9,FALSE),"")</f>
        <v/>
      </c>
      <c r="AUB27" s="321" t="str">
        <f t="shared" ref="AUB27:AUB28" ca="1" si="8804">ATX27</f>
        <v/>
      </c>
      <c r="AUC27" s="321" t="str">
        <f t="shared" ref="AUC27" ca="1" si="8805">IF(ATQ27&lt;&gt;"",RANK(AUB27,AUB25:AUB29),"")</f>
        <v/>
      </c>
      <c r="AUD27" s="321" t="str">
        <f t="shared" ref="AUD27" ca="1" si="8806">IF(ATQ27&lt;&gt;"",SUMPRODUCT((AUB25:AUB29=AUB27)*(ATW25:ATW29&gt;ATW27)),"")</f>
        <v/>
      </c>
      <c r="AUE27" s="321" t="str">
        <f t="shared" ref="AUE27" ca="1" si="8807">IF(ATQ27&lt;&gt;"",SUMPRODUCT((AUB25:AUB29=AUB27)*(ATW25:ATW29=ATW27)*(ATU25:ATU29&gt;ATU27)),"")</f>
        <v/>
      </c>
      <c r="AUF27" s="321" t="str">
        <f t="shared" ref="AUF27" ca="1" si="8808">IF(ATQ27&lt;&gt;"",SUMPRODUCT((AUB25:AUB29=AUB27)*(ATW25:ATW29=ATW27)*(ATU25:ATU29=ATU27)*(ATY25:ATY29&gt;ATY27)),"")</f>
        <v/>
      </c>
      <c r="AUG27" s="321" t="str">
        <f t="shared" ref="AUG27" ca="1" si="8809">IF(ATQ27&lt;&gt;"",SUMPRODUCT((AUB25:AUB29=AUB27)*(ATW25:ATW29=ATW27)*(ATU25:ATU29=ATU27)*(ATY25:ATY29=ATY27)*(ATZ25:ATZ29&gt;ATZ27)),"")</f>
        <v/>
      </c>
      <c r="AUH27" s="321" t="str">
        <f t="shared" ref="AUH27" ca="1" si="8810">IF(ATQ27&lt;&gt;"",SUMPRODUCT((AUB25:AUB29=AUB27)*(ATW25:ATW29=ATW27)*(ATU25:ATU29=ATU27)*(ATY25:ATY29=ATY27)*(ATZ25:ATZ29=ATZ27)*(AUA25:AUA29&gt;AUA27)),"")</f>
        <v/>
      </c>
      <c r="AUI27" s="321" t="str">
        <f t="shared" ref="AUI27:AUI28" ca="1" si="8811">IF(ATQ27&lt;&gt;"",SUM(AUC27:AUH27)+2,"")</f>
        <v/>
      </c>
      <c r="AUJ27" s="321" t="str">
        <f t="shared" ref="AUJ27" ca="1" si="8812">IF(ATQ27&lt;&gt;"",INDEX(ATQ27:ATQ29,MATCH(3,AUI27:AUI29,0),0),"")</f>
        <v/>
      </c>
      <c r="AUK27" s="321"/>
      <c r="AUL27" s="321"/>
      <c r="AUM27" s="321"/>
      <c r="AUN27" s="321"/>
      <c r="AUO27" s="321"/>
      <c r="AUP27" s="321"/>
      <c r="AUQ27" s="321"/>
      <c r="AUR27" s="321"/>
      <c r="AUS27" s="321"/>
      <c r="AUT27" s="321"/>
      <c r="AUU27" s="321"/>
      <c r="AUV27" s="321"/>
      <c r="AUW27" s="321"/>
      <c r="AUX27" s="321"/>
      <c r="AUY27" s="321"/>
      <c r="AUZ27" s="321"/>
      <c r="AVA27" s="321"/>
      <c r="AVB27" s="321"/>
      <c r="AVC27" s="321"/>
      <c r="AVD27" s="321"/>
      <c r="AVE27" s="321" t="str">
        <f t="shared" ref="AVE27" ca="1" si="8813">IF(AUJ27&lt;&gt;"",AUJ27,IF(ATP27&lt;&gt;"",ATP27,IF(ASV27&lt;&gt;"",ASV27,ARV27)))</f>
        <v>Poland</v>
      </c>
      <c r="AVF27" s="321">
        <v>3</v>
      </c>
      <c r="AVG27" s="321">
        <v>25</v>
      </c>
      <c r="AVH27" s="321" t="str">
        <f t="shared" si="114"/>
        <v>Switzerland</v>
      </c>
      <c r="AVI27" s="324">
        <f ca="1">IF(OFFSET('Player Game Board'!P34,0,AVI1)&lt;&gt;"",OFFSET('Player Game Board'!P34,0,AVI1),0)</f>
        <v>1</v>
      </c>
      <c r="AVJ27" s="324">
        <f ca="1">IF(OFFSET('Player Game Board'!Q34,0,AVI1)&lt;&gt;"",OFFSET('Player Game Board'!Q34,0,AVI1),0)</f>
        <v>2</v>
      </c>
      <c r="AVK27" s="321" t="str">
        <f t="shared" si="115"/>
        <v>Germany</v>
      </c>
      <c r="AVL27" s="321" t="str">
        <f ca="1">IF(AND(OFFSET('Player Game Board'!P34,0,AVI1)&lt;&gt;"",OFFSET('Player Game Board'!Q34,0,AVI1)&lt;&gt;""),IF(AVI27&gt;AVJ27,"W",IF(AVI27=AVJ27,"D","L")),"")</f>
        <v>L</v>
      </c>
      <c r="AVM27" s="321" t="str">
        <f t="shared" ca="1" si="5830"/>
        <v>W</v>
      </c>
      <c r="AVN27" s="321"/>
      <c r="AVO27" s="321"/>
      <c r="AVP27" s="326" t="s">
        <v>4</v>
      </c>
      <c r="AVQ27" s="327" t="s">
        <v>13</v>
      </c>
      <c r="AVR27" s="327" t="s">
        <v>94</v>
      </c>
      <c r="AVS27" s="327" t="s">
        <v>95</v>
      </c>
      <c r="AVT27" s="326" t="s">
        <v>95</v>
      </c>
      <c r="AVU27" s="326" t="s">
        <v>94</v>
      </c>
      <c r="AVV27" s="326" t="s">
        <v>13</v>
      </c>
      <c r="AVW27" s="326" t="s">
        <v>4</v>
      </c>
      <c r="AVX27" s="327"/>
      <c r="AVY27" s="328">
        <f t="shared" ref="AVY27" ca="1" si="8814">IFERROR(MATCH(AVY12,AVP27:AVS27,0),0)</f>
        <v>0</v>
      </c>
      <c r="AVZ27" s="328">
        <f t="shared" ref="AVZ27" ca="1" si="8815">IFERROR(MATCH(AVZ12,AVP27:AVS27,0),0)</f>
        <v>3</v>
      </c>
      <c r="AWA27" s="328">
        <f t="shared" ref="AWA27" ca="1" si="8816">IFERROR(MATCH(AWA12,AVP27:AVS27,0),0)</f>
        <v>0</v>
      </c>
      <c r="AWB27" s="328">
        <f t="shared" ref="AWB27" ca="1" si="8817">IFERROR(MATCH(AWB12,AVP27:AVS27,0),0)</f>
        <v>1</v>
      </c>
      <c r="AWC27" s="328">
        <f t="shared" ca="1" si="4036"/>
        <v>4</v>
      </c>
      <c r="AWD27" s="321"/>
      <c r="AWE27" s="321" t="str">
        <f t="shared" ref="AWE27" ca="1" si="8818">VLOOKUP(2,ARI18:ARJ21,2,FALSE)</f>
        <v>Serbia</v>
      </c>
      <c r="AWF27" s="327">
        <f t="shared" ca="1" si="5353"/>
        <v>0</v>
      </c>
      <c r="AWG27" s="321">
        <f t="shared" ref="AWG27" ca="1" si="8819">VLOOKUP(AWH27,BAC25:BAD29,2,FALSE)</f>
        <v>4</v>
      </c>
      <c r="AWH27" s="321" t="str">
        <f t="shared" si="7750"/>
        <v>Austria</v>
      </c>
      <c r="AWI27" s="321">
        <f t="shared" ref="AWI27" ca="1" si="8820">SUMPRODUCT((BAF3:BAF42=AWH27)*(BAJ3:BAJ42="W"))+SUMPRODUCT((BAI3:BAI42=AWH27)*(BAK3:BAK42="W"))</f>
        <v>0</v>
      </c>
      <c r="AWJ27" s="321">
        <f t="shared" ref="AWJ27" ca="1" si="8821">SUMPRODUCT((BAF3:BAF42=AWH27)*(BAJ3:BAJ42="D"))+SUMPRODUCT((BAI3:BAI42=AWH27)*(BAK3:BAK42="D"))</f>
        <v>0</v>
      </c>
      <c r="AWK27" s="321">
        <f t="shared" ref="AWK27" ca="1" si="8822">SUMPRODUCT((BAF3:BAF42=AWH27)*(BAJ3:BAJ42="L"))+SUMPRODUCT((BAI3:BAI42=AWH27)*(BAK3:BAK42="L"))</f>
        <v>3</v>
      </c>
      <c r="AWL27" s="321">
        <f t="shared" ref="AWL27" ca="1" si="8823">SUMIF(BAF3:BAF60,AWH27,BAG3:BAG60)+SUMIF(BAI3:BAI60,AWH27,BAH3:BAH60)</f>
        <v>2</v>
      </c>
      <c r="AWM27" s="321">
        <f t="shared" ref="AWM27" ca="1" si="8824">SUMIF(BAI3:BAI60,AWH27,BAG3:BAG60)+SUMIF(BAF3:BAF60,AWH27,BAH3:BAH60)</f>
        <v>9</v>
      </c>
      <c r="AWN27" s="321">
        <f t="shared" ca="1" si="7756"/>
        <v>993</v>
      </c>
      <c r="AWO27" s="321">
        <f t="shared" ca="1" si="7757"/>
        <v>0</v>
      </c>
      <c r="AWP27" s="321">
        <f t="shared" si="1050"/>
        <v>41</v>
      </c>
      <c r="AWQ27" s="321">
        <f t="shared" ref="AWQ27" ca="1" si="8825">IF(COUNTIF(AWO25:AWO29,4)&lt;&gt;4,RANK(AWO27,AWO25:AWO29),AWO67)</f>
        <v>4</v>
      </c>
      <c r="AWR27" s="321"/>
      <c r="AWS27" s="321">
        <f t="shared" ref="AWS27" ca="1" si="8826">SUMPRODUCT((AWQ25:AWQ28=AWQ27)*(AWP25:AWP28&lt;AWP27))+AWQ27</f>
        <v>4</v>
      </c>
      <c r="AWT27" s="321" t="str">
        <f t="shared" ref="AWT27" ca="1" si="8827">INDEX(AWH25:AWH29,MATCH(3,AWS25:AWS29,0),0)</f>
        <v>Poland</v>
      </c>
      <c r="AWU27" s="321">
        <f t="shared" ref="AWU27" ca="1" si="8828">INDEX(AWQ25:AWQ29,MATCH(AWT27,AWH25:AWH29,0),0)</f>
        <v>3</v>
      </c>
      <c r="AWV27" s="321" t="str">
        <f t="shared" ref="AWV27:AWV28" ca="1" si="8829">IF(AND(AWV26&lt;&gt;"",AWU27=1),AWT27,"")</f>
        <v/>
      </c>
      <c r="AWW27" s="321" t="str">
        <f t="shared" ref="AWW27:AWW28" ca="1" si="8830">IF(AND(AWW26&lt;&gt;"",AWU28=2),AWT28,"")</f>
        <v/>
      </c>
      <c r="AWX27" s="321" t="str">
        <f t="shared" ref="AWX27" ca="1" si="8831">IF(AND(AWX26&lt;&gt;"",AWU29=3),AWT29,"")</f>
        <v/>
      </c>
      <c r="AWY27" s="321"/>
      <c r="AWZ27" s="321"/>
      <c r="AXA27" s="321" t="str">
        <f t="shared" ca="1" si="7766"/>
        <v/>
      </c>
      <c r="AXB27" s="321">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21">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21">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21">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21">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21">
        <f t="shared" ca="1" si="7772"/>
        <v>1000</v>
      </c>
      <c r="AXH27" s="321" t="str">
        <f t="shared" ca="1" si="7773"/>
        <v/>
      </c>
      <c r="AXI27" s="321" t="str">
        <f t="shared" ref="AXI27" ca="1" si="8837">IF(AXA27&lt;&gt;"",VLOOKUP(AXA27,AWH4:AWN40,7,FALSE),"")</f>
        <v/>
      </c>
      <c r="AXJ27" s="321" t="str">
        <f t="shared" ref="AXJ27" ca="1" si="8838">IF(AXA27&lt;&gt;"",VLOOKUP(AXA27,AWH4:AWN40,5,FALSE),"")</f>
        <v/>
      </c>
      <c r="AXK27" s="321" t="str">
        <f t="shared" ref="AXK27" ca="1" si="8839">IF(AXA27&lt;&gt;"",VLOOKUP(AXA27,AWH4:AWP40,9,FALSE),"")</f>
        <v/>
      </c>
      <c r="AXL27" s="321" t="str">
        <f t="shared" ca="1" si="7777"/>
        <v/>
      </c>
      <c r="AXM27" s="321" t="str">
        <f t="shared" ref="AXM27" ca="1" si="8840">IF(AXA27&lt;&gt;"",RANK(AXL27,AXL25:AXL29),"")</f>
        <v/>
      </c>
      <c r="AXN27" s="321" t="str">
        <f t="shared" ref="AXN27" ca="1" si="8841">IF(AXA27&lt;&gt;"",SUMPRODUCT((AXL25:AXL29=AXL27)*(AXG25:AXG29&gt;AXG27)),"")</f>
        <v/>
      </c>
      <c r="AXO27" s="321" t="str">
        <f t="shared" ref="AXO27" ca="1" si="8842">IF(AXA27&lt;&gt;"",SUMPRODUCT((AXL25:AXL29=AXL27)*(AXG25:AXG29=AXG27)*(AXE25:AXE29&gt;AXE27)),"")</f>
        <v/>
      </c>
      <c r="AXP27" s="321" t="str">
        <f t="shared" ref="AXP27" ca="1" si="8843">IF(AXA27&lt;&gt;"",SUMPRODUCT((AXL25:AXL29=AXL27)*(AXG25:AXG29=AXG27)*(AXE25:AXE29=AXE27)*(AXI25:AXI29&gt;AXI27)),"")</f>
        <v/>
      </c>
      <c r="AXQ27" s="321" t="str">
        <f t="shared" ref="AXQ27" ca="1" si="8844">IF(AXA27&lt;&gt;"",SUMPRODUCT((AXL25:AXL29=AXL27)*(AXG25:AXG29=AXG27)*(AXE25:AXE29=AXE27)*(AXI25:AXI29=AXI27)*(AXJ25:AXJ29&gt;AXJ27)),"")</f>
        <v/>
      </c>
      <c r="AXR27" s="321" t="str">
        <f t="shared" ref="AXR27" ca="1" si="8845">IF(AXA27&lt;&gt;"",SUMPRODUCT((AXL25:AXL29=AXL27)*(AXG25:AXG29=AXG27)*(AXE25:AXE29=AXE27)*(AXI25:AXI29=AXI27)*(AXJ25:AXJ29=AXJ27)*(AXK25:AXK29&gt;AXK27)),"")</f>
        <v/>
      </c>
      <c r="AXS27" s="321" t="str">
        <f ca="1">IF(AXA27&lt;&gt;"",IF(AXS67&lt;&gt;"",IF(AWZ64=3,AXS67,AXS67+AWZ64),SUM(AXM27:AXR27)),"")</f>
        <v/>
      </c>
      <c r="AXT27" s="321" t="str">
        <f t="shared" ref="AXT27" ca="1" si="8846">IF(AXA27&lt;&gt;"",INDEX(AXA25:AXA29,MATCH(3,AXS25:AXS29,0),0),"")</f>
        <v/>
      </c>
      <c r="AXU27" s="321" t="str">
        <f t="shared" ca="1" si="8251"/>
        <v/>
      </c>
      <c r="AXV27" s="321">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21">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21">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21">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21">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21">
        <f t="shared" ca="1" si="8257"/>
        <v>1000</v>
      </c>
      <c r="AYB27" s="321" t="str">
        <f t="shared" ca="1" si="8258"/>
        <v/>
      </c>
      <c r="AYC27" s="321" t="str">
        <f t="shared" ref="AYC27" ca="1" si="8852">IF(AXU27&lt;&gt;"",VLOOKUP(AXU27,AWH4:AWN40,7,FALSE),"")</f>
        <v/>
      </c>
      <c r="AYD27" s="321" t="str">
        <f t="shared" ref="AYD27" ca="1" si="8853">IF(AXU27&lt;&gt;"",VLOOKUP(AXU27,AWH4:AWN40,5,FALSE),"")</f>
        <v/>
      </c>
      <c r="AYE27" s="321" t="str">
        <f t="shared" ref="AYE27" ca="1" si="8854">IF(AXU27&lt;&gt;"",VLOOKUP(AXU27,AWH4:AWP40,9,FALSE),"")</f>
        <v/>
      </c>
      <c r="AYF27" s="321" t="str">
        <f t="shared" ca="1" si="8262"/>
        <v/>
      </c>
      <c r="AYG27" s="321" t="str">
        <f t="shared" ref="AYG27" ca="1" si="8855">IF(AXU27&lt;&gt;"",RANK(AYF27,AYF25:AYF29),"")</f>
        <v/>
      </c>
      <c r="AYH27" s="321" t="str">
        <f t="shared" ref="AYH27" ca="1" si="8856">IF(AXU27&lt;&gt;"",SUMPRODUCT((AYF25:AYF29=AYF27)*(AYA25:AYA29&gt;AYA27)),"")</f>
        <v/>
      </c>
      <c r="AYI27" s="321" t="str">
        <f t="shared" ref="AYI27" ca="1" si="8857">IF(AXU27&lt;&gt;"",SUMPRODUCT((AYF25:AYF29=AYF27)*(AYA25:AYA29=AYA27)*(AXY25:AXY29&gt;AXY27)),"")</f>
        <v/>
      </c>
      <c r="AYJ27" s="321" t="str">
        <f t="shared" ref="AYJ27" ca="1" si="8858">IF(AXU27&lt;&gt;"",SUMPRODUCT((AYF25:AYF29=AYF27)*(AYA25:AYA29=AYA27)*(AXY25:AXY29=AXY27)*(AYC25:AYC29&gt;AYC27)),"")</f>
        <v/>
      </c>
      <c r="AYK27" s="321" t="str">
        <f t="shared" ref="AYK27" ca="1" si="8859">IF(AXU27&lt;&gt;"",SUMPRODUCT((AYF25:AYF29=AYF27)*(AYA25:AYA29=AYA27)*(AXY25:AXY29=AXY27)*(AYC25:AYC29=AYC27)*(AYD25:AYD29&gt;AYD27)),"")</f>
        <v/>
      </c>
      <c r="AYL27" s="321" t="str">
        <f t="shared" ref="AYL27" ca="1" si="8860">IF(AXU27&lt;&gt;"",SUMPRODUCT((AYF25:AYF29=AYF27)*(AYA25:AYA29=AYA27)*(AXY25:AXY29=AXY27)*(AYC25:AYC29=AYC27)*(AYD25:AYD29=AYD27)*(AYE25:AYE29&gt;AYE27)),"")</f>
        <v/>
      </c>
      <c r="AYM27" s="321" t="str">
        <f ca="1">IF(AXU27&lt;&gt;"",IF(AYM67&lt;&gt;"",IF(AXT64=3,AYM67,AYM67+AXT64),SUM(AYG27:AYL27)+1),"")</f>
        <v/>
      </c>
      <c r="AYN27" s="321" t="str">
        <f t="shared" ref="AYN27" ca="1" si="8861">IF(AXU27&lt;&gt;"",INDEX(AXU26:AXU29,MATCH(3,AYM26:AYM29,0),0),"")</f>
        <v/>
      </c>
      <c r="AYO27" s="321" t="str">
        <f t="shared" ref="AYO27:AYO28" ca="1" si="8862">IF(AWX25&lt;&gt;"",AWX25,"")</f>
        <v/>
      </c>
      <c r="AYP27" s="321">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21">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21">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21">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21">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21">
        <f t="shared" ref="AYU27:AYU28" ca="1" si="8868">AYS27-AYT27+1000</f>
        <v>1000</v>
      </c>
      <c r="AYV27" s="321" t="str">
        <f t="shared" ref="AYV27:AYV28" ca="1" si="8869">IF(AYO27&lt;&gt;"",AYP27*3+AYQ27*1,"")</f>
        <v/>
      </c>
      <c r="AYW27" s="321" t="str">
        <f t="shared" ref="AYW27" ca="1" si="8870">IF(AYO27&lt;&gt;"",VLOOKUP(AYO27,AWH4:AWN40,7,FALSE),"")</f>
        <v/>
      </c>
      <c r="AYX27" s="321" t="str">
        <f t="shared" ref="AYX27" ca="1" si="8871">IF(AYO27&lt;&gt;"",VLOOKUP(AYO27,AWH4:AWN40,5,FALSE),"")</f>
        <v/>
      </c>
      <c r="AYY27" s="321" t="str">
        <f t="shared" ref="AYY27" ca="1" si="8872">IF(AYO27&lt;&gt;"",VLOOKUP(AYO27,AWH4:AWP40,9,FALSE),"")</f>
        <v/>
      </c>
      <c r="AYZ27" s="321" t="str">
        <f t="shared" ref="AYZ27:AYZ28" ca="1" si="8873">AYV27</f>
        <v/>
      </c>
      <c r="AZA27" s="321" t="str">
        <f t="shared" ref="AZA27" ca="1" si="8874">IF(AYO27&lt;&gt;"",RANK(AYZ27,AYZ25:AYZ29),"")</f>
        <v/>
      </c>
      <c r="AZB27" s="321" t="str">
        <f t="shared" ref="AZB27" ca="1" si="8875">IF(AYO27&lt;&gt;"",SUMPRODUCT((AYZ25:AYZ29=AYZ27)*(AYU25:AYU29&gt;AYU27)),"")</f>
        <v/>
      </c>
      <c r="AZC27" s="321" t="str">
        <f t="shared" ref="AZC27" ca="1" si="8876">IF(AYO27&lt;&gt;"",SUMPRODUCT((AYZ25:AYZ29=AYZ27)*(AYU25:AYU29=AYU27)*(AYS25:AYS29&gt;AYS27)),"")</f>
        <v/>
      </c>
      <c r="AZD27" s="321" t="str">
        <f t="shared" ref="AZD27" ca="1" si="8877">IF(AYO27&lt;&gt;"",SUMPRODUCT((AYZ25:AYZ29=AYZ27)*(AYU25:AYU29=AYU27)*(AYS25:AYS29=AYS27)*(AYW25:AYW29&gt;AYW27)),"")</f>
        <v/>
      </c>
      <c r="AZE27" s="321" t="str">
        <f t="shared" ref="AZE27" ca="1" si="8878">IF(AYO27&lt;&gt;"",SUMPRODUCT((AYZ25:AYZ29=AYZ27)*(AYU25:AYU29=AYU27)*(AYS25:AYS29=AYS27)*(AYW25:AYW29=AYW27)*(AYX25:AYX29&gt;AYX27)),"")</f>
        <v/>
      </c>
      <c r="AZF27" s="321" t="str">
        <f t="shared" ref="AZF27" ca="1" si="8879">IF(AYO27&lt;&gt;"",SUMPRODUCT((AYZ25:AYZ29=AYZ27)*(AYU25:AYU29=AYU27)*(AYS25:AYS29=AYS27)*(AYW25:AYW29=AYW27)*(AYX25:AYX29=AYX27)*(AYY25:AYY29&gt;AYY27)),"")</f>
        <v/>
      </c>
      <c r="AZG27" s="321" t="str">
        <f t="shared" ref="AZG27:AZG28" ca="1" si="8880">IF(AYO27&lt;&gt;"",SUM(AZA27:AZF27)+2,"")</f>
        <v/>
      </c>
      <c r="AZH27" s="321" t="str">
        <f t="shared" ref="AZH27" ca="1" si="8881">IF(AYO27&lt;&gt;"",INDEX(AYO27:AYO29,MATCH(3,AZG27:AZG29,0),0),"")</f>
        <v/>
      </c>
      <c r="AZI27" s="321"/>
      <c r="AZJ27" s="321"/>
      <c r="AZK27" s="321"/>
      <c r="AZL27" s="321"/>
      <c r="AZM27" s="321"/>
      <c r="AZN27" s="321"/>
      <c r="AZO27" s="321"/>
      <c r="AZP27" s="321"/>
      <c r="AZQ27" s="321"/>
      <c r="AZR27" s="321"/>
      <c r="AZS27" s="321"/>
      <c r="AZT27" s="321"/>
      <c r="AZU27" s="321"/>
      <c r="AZV27" s="321"/>
      <c r="AZW27" s="321"/>
      <c r="AZX27" s="321"/>
      <c r="AZY27" s="321"/>
      <c r="AZZ27" s="321"/>
      <c r="BAA27" s="321"/>
      <c r="BAB27" s="321"/>
      <c r="BAC27" s="321" t="str">
        <f t="shared" ref="BAC27" ca="1" si="8882">IF(AZH27&lt;&gt;"",AZH27,IF(AYN27&lt;&gt;"",AYN27,IF(AXT27&lt;&gt;"",AXT27,AWT27)))</f>
        <v>Poland</v>
      </c>
      <c r="BAD27" s="321">
        <v>3</v>
      </c>
      <c r="BAE27" s="321">
        <v>25</v>
      </c>
      <c r="BAF27" s="321" t="str">
        <f t="shared" si="130"/>
        <v>Switzerland</v>
      </c>
      <c r="BAG27" s="324">
        <f ca="1">IF(OFFSET('Player Game Board'!P34,0,BAG1)&lt;&gt;"",OFFSET('Player Game Board'!P34,0,BAG1),0)</f>
        <v>1</v>
      </c>
      <c r="BAH27" s="324">
        <f ca="1">IF(OFFSET('Player Game Board'!Q34,0,BAG1)&lt;&gt;"",OFFSET('Player Game Board'!Q34,0,BAG1),0)</f>
        <v>4</v>
      </c>
      <c r="BAI27" s="321" t="str">
        <f t="shared" si="131"/>
        <v>Germany</v>
      </c>
      <c r="BAJ27" s="321" t="str">
        <f ca="1">IF(AND(OFFSET('Player Game Board'!P34,0,BAG1)&lt;&gt;"",OFFSET('Player Game Board'!Q34,0,BAG1)&lt;&gt;""),IF(BAG27&gt;BAH27,"W",IF(BAG27=BAH27,"D","L")),"")</f>
        <v>L</v>
      </c>
      <c r="BAK27" s="321" t="str">
        <f t="shared" ca="1" si="5885"/>
        <v>W</v>
      </c>
      <c r="BAL27" s="321"/>
      <c r="BAM27" s="321"/>
      <c r="BAN27" s="326" t="s">
        <v>4</v>
      </c>
      <c r="BAO27" s="327" t="s">
        <v>13</v>
      </c>
      <c r="BAP27" s="327" t="s">
        <v>94</v>
      </c>
      <c r="BAQ27" s="327" t="s">
        <v>95</v>
      </c>
      <c r="BAR27" s="326" t="s">
        <v>95</v>
      </c>
      <c r="BAS27" s="326" t="s">
        <v>94</v>
      </c>
      <c r="BAT27" s="326" t="s">
        <v>13</v>
      </c>
      <c r="BAU27" s="326" t="s">
        <v>4</v>
      </c>
      <c r="BAV27" s="327"/>
      <c r="BAW27" s="328">
        <f t="shared" ref="BAW27" ca="1" si="8883">IFERROR(MATCH(BAW12,BAN27:BAQ27,0),0)</f>
        <v>0</v>
      </c>
      <c r="BAX27" s="328">
        <f t="shared" ref="BAX27" ca="1" si="8884">IFERROR(MATCH(BAX12,BAN27:BAQ27,0),0)</f>
        <v>0</v>
      </c>
      <c r="BAY27" s="328">
        <f t="shared" ref="BAY27" ca="1" si="8885">IFERROR(MATCH(BAY12,BAN27:BAQ27,0),0)</f>
        <v>3</v>
      </c>
      <c r="BAZ27" s="328">
        <f t="shared" ref="BAZ27" ca="1" si="8886">IFERROR(MATCH(BAZ12,BAN27:BAQ27,0),0)</f>
        <v>4</v>
      </c>
      <c r="BBA27" s="328">
        <f t="shared" ca="1" si="4106"/>
        <v>7</v>
      </c>
      <c r="BBB27" s="321"/>
      <c r="BBC27" s="321" t="str">
        <f t="shared" ref="BBC27" ca="1" si="8887">VLOOKUP(2,AWG18:AWH21,2,FALSE)</f>
        <v>Denmark</v>
      </c>
      <c r="BBD27" s="327">
        <f t="shared" ca="1" si="5396"/>
        <v>1</v>
      </c>
      <c r="BBE27" s="321">
        <f t="shared" ref="BBE27" ca="1" si="8888">VLOOKUP(BBF27,BFA25:BFB29,2,FALSE)</f>
        <v>3</v>
      </c>
      <c r="BBF27" s="321" t="str">
        <f t="shared" si="7792"/>
        <v>Austria</v>
      </c>
      <c r="BBG27" s="321">
        <f t="shared" ref="BBG27" ca="1" si="8889">SUMPRODUCT((BFD3:BFD42=BBF27)*(BFH3:BFH42="W"))+SUMPRODUCT((BFG3:BFG42=BBF27)*(BFI3:BFI42="W"))</f>
        <v>0</v>
      </c>
      <c r="BBH27" s="321">
        <f t="shared" ref="BBH27" ca="1" si="8890">SUMPRODUCT((BFD3:BFD42=BBF27)*(BFH3:BFH42="D"))+SUMPRODUCT((BFG3:BFG42=BBF27)*(BFI3:BFI42="D"))</f>
        <v>0</v>
      </c>
      <c r="BBI27" s="321">
        <f t="shared" ref="BBI27" ca="1" si="8891">SUMPRODUCT((BFD3:BFD42=BBF27)*(BFH3:BFH42="L"))+SUMPRODUCT((BFG3:BFG42=BBF27)*(BFI3:BFI42="L"))</f>
        <v>0</v>
      </c>
      <c r="BBJ27" s="321">
        <f t="shared" ref="BBJ27" ca="1" si="8892">SUMIF(BFD3:BFD60,BBF27,BFE3:BFE60)+SUMIF(BFG3:BFG60,BBF27,BFF3:BFF60)</f>
        <v>0</v>
      </c>
      <c r="BBK27" s="321">
        <f t="shared" ref="BBK27" ca="1" si="8893">SUMIF(BFG3:BFG60,BBF27,BFE3:BFE60)+SUMIF(BFD3:BFD60,BBF27,BFF3:BFF60)</f>
        <v>0</v>
      </c>
      <c r="BBL27" s="321">
        <f t="shared" ca="1" si="7798"/>
        <v>1000</v>
      </c>
      <c r="BBM27" s="321">
        <f t="shared" ca="1" si="7799"/>
        <v>0</v>
      </c>
      <c r="BBN27" s="321">
        <f t="shared" si="1110"/>
        <v>41</v>
      </c>
      <c r="BBO27" s="321">
        <f t="shared" ref="BBO27" ca="1" si="8894">IF(COUNTIF(BBM25:BBM29,4)&lt;&gt;4,RANK(BBM27,BBM25:BBM29),BBM67)</f>
        <v>1</v>
      </c>
      <c r="BBP27" s="321"/>
      <c r="BBQ27" s="321">
        <f t="shared" ref="BBQ27" ca="1" si="8895">SUMPRODUCT((BBO25:BBO28=BBO27)*(BBN25:BBN28&lt;BBN27))+BBO27</f>
        <v>2</v>
      </c>
      <c r="BBR27" s="321" t="str">
        <f t="shared" ref="BBR27" ca="1" si="8896">INDEX(BBF25:BBF29,MATCH(3,BBQ25:BBQ29,0),0)</f>
        <v>Netherlands</v>
      </c>
      <c r="BBS27" s="321">
        <f t="shared" ref="BBS27" ca="1" si="8897">INDEX(BBO25:BBO29,MATCH(BBR27,BBF25:BBF29,0),0)</f>
        <v>1</v>
      </c>
      <c r="BBT27" s="321" t="str">
        <f t="shared" ref="BBT27:BBT28" ca="1" si="8898">IF(AND(BBT26&lt;&gt;"",BBS27=1),BBR27,"")</f>
        <v>Netherlands</v>
      </c>
      <c r="BBU27" s="321" t="str">
        <f t="shared" ref="BBU27:BBU28" ca="1" si="8899">IF(AND(BBU26&lt;&gt;"",BBS28=2),BBR28,"")</f>
        <v/>
      </c>
      <c r="BBV27" s="321" t="str">
        <f t="shared" ref="BBV27" ca="1" si="8900">IF(AND(BBV26&lt;&gt;"",BBS29=3),BBR29,"")</f>
        <v/>
      </c>
      <c r="BBW27" s="321"/>
      <c r="BBX27" s="321"/>
      <c r="BBY27" s="321" t="str">
        <f t="shared" ca="1" si="7808"/>
        <v>Netherlands</v>
      </c>
      <c r="BBZ27" s="321">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21">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21">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21">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21">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21">
        <f t="shared" ca="1" si="7814"/>
        <v>1000</v>
      </c>
      <c r="BCF27" s="321">
        <f t="shared" ca="1" si="7815"/>
        <v>0</v>
      </c>
      <c r="BCG27" s="321">
        <f t="shared" ref="BCG27" ca="1" si="8906">IF(BBY27&lt;&gt;"",VLOOKUP(BBY27,BBF4:BBL40,7,FALSE),"")</f>
        <v>1000</v>
      </c>
      <c r="BCH27" s="321">
        <f t="shared" ref="BCH27" ca="1" si="8907">IF(BBY27&lt;&gt;"",VLOOKUP(BBY27,BBF4:BBL40,5,FALSE),"")</f>
        <v>0</v>
      </c>
      <c r="BCI27" s="321">
        <f t="shared" ref="BCI27" ca="1" si="8908">IF(BBY27&lt;&gt;"",VLOOKUP(BBY27,BBF4:BBN40,9,FALSE),"")</f>
        <v>42</v>
      </c>
      <c r="BCJ27" s="321">
        <f t="shared" ca="1" si="7819"/>
        <v>0</v>
      </c>
      <c r="BCK27" s="321">
        <f t="shared" ref="BCK27" ca="1" si="8909">IF(BBY27&lt;&gt;"",RANK(BCJ27,BCJ25:BCJ29),"")</f>
        <v>1</v>
      </c>
      <c r="BCL27" s="321">
        <f t="shared" ref="BCL27" ca="1" si="8910">IF(BBY27&lt;&gt;"",SUMPRODUCT((BCJ25:BCJ29=BCJ27)*(BCE25:BCE29&gt;BCE27)),"")</f>
        <v>0</v>
      </c>
      <c r="BCM27" s="321">
        <f t="shared" ref="BCM27" ca="1" si="8911">IF(BBY27&lt;&gt;"",SUMPRODUCT((BCJ25:BCJ29=BCJ27)*(BCE25:BCE29=BCE27)*(BCC25:BCC29&gt;BCC27)),"")</f>
        <v>0</v>
      </c>
      <c r="BCN27" s="321">
        <f t="shared" ref="BCN27" ca="1" si="8912">IF(BBY27&lt;&gt;"",SUMPRODUCT((BCJ25:BCJ29=BCJ27)*(BCE25:BCE29=BCE27)*(BCC25:BCC29=BCC27)*(BCG25:BCG29&gt;BCG27)),"")</f>
        <v>0</v>
      </c>
      <c r="BCO27" s="321">
        <f t="shared" ref="BCO27" ca="1" si="8913">IF(BBY27&lt;&gt;"",SUMPRODUCT((BCJ25:BCJ29=BCJ27)*(BCE25:BCE29=BCE27)*(BCC25:BCC29=BCC27)*(BCG25:BCG29=BCG27)*(BCH25:BCH29&gt;BCH27)),"")</f>
        <v>0</v>
      </c>
      <c r="BCP27" s="321">
        <f t="shared" ref="BCP27" ca="1" si="8914">IF(BBY27&lt;&gt;"",SUMPRODUCT((BCJ25:BCJ29=BCJ27)*(BCE25:BCE29=BCE27)*(BCC25:BCC29=BCC27)*(BCG25:BCG29=BCG27)*(BCH25:BCH29=BCH27)*(BCI25:BCI29&gt;BCI27)),"")</f>
        <v>1</v>
      </c>
      <c r="BCQ27" s="321">
        <f ca="1">IF(BBY27&lt;&gt;"",IF(BCQ67&lt;&gt;"",IF(BBX64=3,BCQ67,BCQ67+BBX64),SUM(BCK27:BCP27)),"")</f>
        <v>2</v>
      </c>
      <c r="BCR27" s="321" t="str">
        <f t="shared" ref="BCR27" ca="1" si="8915">IF(BBY27&lt;&gt;"",INDEX(BBY25:BBY29,MATCH(3,BCQ25:BCQ29,0),0),"")</f>
        <v>Austria</v>
      </c>
      <c r="BCS27" s="321" t="str">
        <f t="shared" ca="1" si="8305"/>
        <v/>
      </c>
      <c r="BCT27" s="321">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21">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21">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21">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21">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21">
        <f t="shared" ca="1" si="8311"/>
        <v>1000</v>
      </c>
      <c r="BCZ27" s="321" t="str">
        <f t="shared" ca="1" si="8312"/>
        <v/>
      </c>
      <c r="BDA27" s="321" t="str">
        <f t="shared" ref="BDA27" ca="1" si="8921">IF(BCS27&lt;&gt;"",VLOOKUP(BCS27,BBF4:BBL40,7,FALSE),"")</f>
        <v/>
      </c>
      <c r="BDB27" s="321" t="str">
        <f t="shared" ref="BDB27" ca="1" si="8922">IF(BCS27&lt;&gt;"",VLOOKUP(BCS27,BBF4:BBL40,5,FALSE),"")</f>
        <v/>
      </c>
      <c r="BDC27" s="321" t="str">
        <f t="shared" ref="BDC27" ca="1" si="8923">IF(BCS27&lt;&gt;"",VLOOKUP(BCS27,BBF4:BBN40,9,FALSE),"")</f>
        <v/>
      </c>
      <c r="BDD27" s="321" t="str">
        <f t="shared" ca="1" si="8316"/>
        <v/>
      </c>
      <c r="BDE27" s="321" t="str">
        <f t="shared" ref="BDE27" ca="1" si="8924">IF(BCS27&lt;&gt;"",RANK(BDD27,BDD25:BDD29),"")</f>
        <v/>
      </c>
      <c r="BDF27" s="321" t="str">
        <f t="shared" ref="BDF27" ca="1" si="8925">IF(BCS27&lt;&gt;"",SUMPRODUCT((BDD25:BDD29=BDD27)*(BCY25:BCY29&gt;BCY27)),"")</f>
        <v/>
      </c>
      <c r="BDG27" s="321" t="str">
        <f t="shared" ref="BDG27" ca="1" si="8926">IF(BCS27&lt;&gt;"",SUMPRODUCT((BDD25:BDD29=BDD27)*(BCY25:BCY29=BCY27)*(BCW25:BCW29&gt;BCW27)),"")</f>
        <v/>
      </c>
      <c r="BDH27" s="321" t="str">
        <f t="shared" ref="BDH27" ca="1" si="8927">IF(BCS27&lt;&gt;"",SUMPRODUCT((BDD25:BDD29=BDD27)*(BCY25:BCY29=BCY27)*(BCW25:BCW29=BCW27)*(BDA25:BDA29&gt;BDA27)),"")</f>
        <v/>
      </c>
      <c r="BDI27" s="321" t="str">
        <f t="shared" ref="BDI27" ca="1" si="8928">IF(BCS27&lt;&gt;"",SUMPRODUCT((BDD25:BDD29=BDD27)*(BCY25:BCY29=BCY27)*(BCW25:BCW29=BCW27)*(BDA25:BDA29=BDA27)*(BDB25:BDB29&gt;BDB27)),"")</f>
        <v/>
      </c>
      <c r="BDJ27" s="321" t="str">
        <f t="shared" ref="BDJ27" ca="1" si="8929">IF(BCS27&lt;&gt;"",SUMPRODUCT((BDD25:BDD29=BDD27)*(BCY25:BCY29=BCY27)*(BCW25:BCW29=BCW27)*(BDA25:BDA29=BDA27)*(BDB25:BDB29=BDB27)*(BDC25:BDC29&gt;BDC27)),"")</f>
        <v/>
      </c>
      <c r="BDK27" s="321" t="str">
        <f ca="1">IF(BCS27&lt;&gt;"",IF(BDK67&lt;&gt;"",IF(BCR64=3,BDK67,BDK67+BCR64),SUM(BDE27:BDJ27)+1),"")</f>
        <v/>
      </c>
      <c r="BDL27" s="321" t="str">
        <f t="shared" ref="BDL27" ca="1" si="8930">IF(BCS27&lt;&gt;"",INDEX(BCS26:BCS29,MATCH(3,BDK26:BDK29,0),0),"")</f>
        <v/>
      </c>
      <c r="BDM27" s="321" t="str">
        <f t="shared" ref="BDM27:BDM28" ca="1" si="8931">IF(BBV25&lt;&gt;"",BBV25,"")</f>
        <v/>
      </c>
      <c r="BDN27" s="321">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21">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21">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21">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21">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21">
        <f t="shared" ref="BDS27:BDS28" ca="1" si="8937">BDQ27-BDR27+1000</f>
        <v>1000</v>
      </c>
      <c r="BDT27" s="321" t="str">
        <f t="shared" ref="BDT27:BDT28" ca="1" si="8938">IF(BDM27&lt;&gt;"",BDN27*3+BDO27*1,"")</f>
        <v/>
      </c>
      <c r="BDU27" s="321" t="str">
        <f t="shared" ref="BDU27" ca="1" si="8939">IF(BDM27&lt;&gt;"",VLOOKUP(BDM27,BBF4:BBL40,7,FALSE),"")</f>
        <v/>
      </c>
      <c r="BDV27" s="321" t="str">
        <f t="shared" ref="BDV27" ca="1" si="8940">IF(BDM27&lt;&gt;"",VLOOKUP(BDM27,BBF4:BBL40,5,FALSE),"")</f>
        <v/>
      </c>
      <c r="BDW27" s="321" t="str">
        <f t="shared" ref="BDW27" ca="1" si="8941">IF(BDM27&lt;&gt;"",VLOOKUP(BDM27,BBF4:BBN40,9,FALSE),"")</f>
        <v/>
      </c>
      <c r="BDX27" s="321" t="str">
        <f t="shared" ref="BDX27:BDX28" ca="1" si="8942">BDT27</f>
        <v/>
      </c>
      <c r="BDY27" s="321" t="str">
        <f t="shared" ref="BDY27" ca="1" si="8943">IF(BDM27&lt;&gt;"",RANK(BDX27,BDX25:BDX29),"")</f>
        <v/>
      </c>
      <c r="BDZ27" s="321" t="str">
        <f t="shared" ref="BDZ27" ca="1" si="8944">IF(BDM27&lt;&gt;"",SUMPRODUCT((BDX25:BDX29=BDX27)*(BDS25:BDS29&gt;BDS27)),"")</f>
        <v/>
      </c>
      <c r="BEA27" s="321" t="str">
        <f t="shared" ref="BEA27" ca="1" si="8945">IF(BDM27&lt;&gt;"",SUMPRODUCT((BDX25:BDX29=BDX27)*(BDS25:BDS29=BDS27)*(BDQ25:BDQ29&gt;BDQ27)),"")</f>
        <v/>
      </c>
      <c r="BEB27" s="321" t="str">
        <f t="shared" ref="BEB27" ca="1" si="8946">IF(BDM27&lt;&gt;"",SUMPRODUCT((BDX25:BDX29=BDX27)*(BDS25:BDS29=BDS27)*(BDQ25:BDQ29=BDQ27)*(BDU25:BDU29&gt;BDU27)),"")</f>
        <v/>
      </c>
      <c r="BEC27" s="321" t="str">
        <f t="shared" ref="BEC27" ca="1" si="8947">IF(BDM27&lt;&gt;"",SUMPRODUCT((BDX25:BDX29=BDX27)*(BDS25:BDS29=BDS27)*(BDQ25:BDQ29=BDQ27)*(BDU25:BDU29=BDU27)*(BDV25:BDV29&gt;BDV27)),"")</f>
        <v/>
      </c>
      <c r="BED27" s="321" t="str">
        <f t="shared" ref="BED27" ca="1" si="8948">IF(BDM27&lt;&gt;"",SUMPRODUCT((BDX25:BDX29=BDX27)*(BDS25:BDS29=BDS27)*(BDQ25:BDQ29=BDQ27)*(BDU25:BDU29=BDU27)*(BDV25:BDV29=BDV27)*(BDW25:BDW29&gt;BDW27)),"")</f>
        <v/>
      </c>
      <c r="BEE27" s="321" t="str">
        <f t="shared" ref="BEE27:BEE28" ca="1" si="8949">IF(BDM27&lt;&gt;"",SUM(BDY27:BED27)+2,"")</f>
        <v/>
      </c>
      <c r="BEF27" s="321" t="str">
        <f t="shared" ref="BEF27" ca="1" si="8950">IF(BDM27&lt;&gt;"",INDEX(BDM27:BDM29,MATCH(3,BEE27:BEE29,0),0),"")</f>
        <v/>
      </c>
      <c r="BEG27" s="321"/>
      <c r="BEH27" s="321"/>
      <c r="BEI27" s="321"/>
      <c r="BEJ27" s="321"/>
      <c r="BEK27" s="321"/>
      <c r="BEL27" s="321"/>
      <c r="BEM27" s="321"/>
      <c r="BEN27" s="321"/>
      <c r="BEO27" s="321"/>
      <c r="BEP27" s="321"/>
      <c r="BEQ27" s="321"/>
      <c r="BER27" s="321"/>
      <c r="BES27" s="321"/>
      <c r="BET27" s="321"/>
      <c r="BEU27" s="321"/>
      <c r="BEV27" s="321"/>
      <c r="BEW27" s="321"/>
      <c r="BEX27" s="321"/>
      <c r="BEY27" s="321"/>
      <c r="BEZ27" s="321"/>
      <c r="BFA27" s="321" t="str">
        <f t="shared" ref="BFA27" ca="1" si="8951">IF(BEF27&lt;&gt;"",BEF27,IF(BDL27&lt;&gt;"",BDL27,IF(BCR27&lt;&gt;"",BCR27,BBR27)))</f>
        <v>Austria</v>
      </c>
      <c r="BFB27" s="321">
        <v>3</v>
      </c>
      <c r="BFC27" s="321">
        <v>25</v>
      </c>
      <c r="BFD27" s="321" t="str">
        <f t="shared" si="146"/>
        <v>Switzerland</v>
      </c>
      <c r="BFE27" s="324">
        <f ca="1">IF(OFFSET('Player Game Board'!P34,0,BFE1)&lt;&gt;"",OFFSET('Player Game Board'!P34,0,BFE1),0)</f>
        <v>0</v>
      </c>
      <c r="BFF27" s="324">
        <f ca="1">IF(OFFSET('Player Game Board'!Q34,0,BFE1)&lt;&gt;"",OFFSET('Player Game Board'!Q34,0,BFE1),0)</f>
        <v>0</v>
      </c>
      <c r="BFG27" s="321" t="str">
        <f t="shared" si="147"/>
        <v>Germany</v>
      </c>
      <c r="BFH27" s="321" t="str">
        <f ca="1">IF(AND(OFFSET('Player Game Board'!P34,0,BFE1)&lt;&gt;"",OFFSET('Player Game Board'!Q34,0,BFE1)&lt;&gt;""),IF(BFE27&gt;BFF27,"W",IF(BFE27=BFF27,"D","L")),"")</f>
        <v/>
      </c>
      <c r="BFI27" s="321" t="str">
        <f t="shared" ca="1" si="5940"/>
        <v/>
      </c>
      <c r="BFJ27" s="321"/>
      <c r="BFK27" s="321"/>
      <c r="BFL27" s="326" t="s">
        <v>4</v>
      </c>
      <c r="BFM27" s="327" t="s">
        <v>13</v>
      </c>
      <c r="BFN27" s="327" t="s">
        <v>94</v>
      </c>
      <c r="BFO27" s="327" t="s">
        <v>95</v>
      </c>
      <c r="BFP27" s="326" t="s">
        <v>95</v>
      </c>
      <c r="BFQ27" s="326" t="s">
        <v>94</v>
      </c>
      <c r="BFR27" s="326" t="s">
        <v>13</v>
      </c>
      <c r="BFS27" s="326" t="s">
        <v>4</v>
      </c>
      <c r="BFT27" s="327"/>
      <c r="BFU27" s="328">
        <f t="shared" ref="BFU27" ca="1" si="8952">IFERROR(MATCH(BFU12,BFL27:BFO27,0),0)</f>
        <v>0</v>
      </c>
      <c r="BFV27" s="328">
        <f t="shared" ref="BFV27" ca="1" si="8953">IFERROR(MATCH(BFV12,BFL27:BFO27,0),0)</f>
        <v>2</v>
      </c>
      <c r="BFW27" s="328">
        <f t="shared" ref="BFW27" ca="1" si="8954">IFERROR(MATCH(BFW12,BFL27:BFO27,0),0)</f>
        <v>0</v>
      </c>
      <c r="BFX27" s="328">
        <f t="shared" ref="BFX27" ca="1" si="8955">IFERROR(MATCH(BFX12,BFL27:BFO27,0),0)</f>
        <v>1</v>
      </c>
      <c r="BFY27" s="328">
        <f t="shared" ca="1" si="4176"/>
        <v>3</v>
      </c>
      <c r="BFZ27" s="321"/>
      <c r="BGA27" s="321" t="str">
        <f t="shared" ref="BGA27" ca="1" si="8956">VLOOKUP(2,BBE18:BBF21,2,FALSE)</f>
        <v>Denmark</v>
      </c>
      <c r="BGB27" s="327">
        <f t="shared" ca="1" si="5439"/>
        <v>1</v>
      </c>
    </row>
    <row r="28" spans="1:1536" ht="13.8" x14ac:dyDescent="0.3">
      <c r="A28" s="321">
        <f>VLOOKUP(B28,CW25:CX29,2,FALSE)</f>
        <v>2</v>
      </c>
      <c r="B28" s="321" t="str">
        <f>'Language Table'!C13</f>
        <v>France</v>
      </c>
      <c r="C28" s="321">
        <f>SUMPRODUCT((CZ3:CZ42=B28)*(DD3:DD42="W"))+SUMPRODUCT((DC3:DC42=B28)*(DE3:DE42="W"))</f>
        <v>1</v>
      </c>
      <c r="D28" s="321">
        <f>SUMPRODUCT((CZ3:CZ42=B28)*(DD3:DD42="D"))+SUMPRODUCT((DC3:DC42=B28)*(DE3:DE42="D"))</f>
        <v>2</v>
      </c>
      <c r="E28" s="321">
        <f>SUMPRODUCT((CZ3:CZ42=B28)*(DD3:DD42="L"))+SUMPRODUCT((DC3:DC42=B28)*(DE3:DE42="L"))</f>
        <v>0</v>
      </c>
      <c r="F28" s="321">
        <f>SUMIF(CZ3:CZ60,B28,DA3:DA60)+SUMIF(DC3:DC60,B28,DB3:DB60)</f>
        <v>2</v>
      </c>
      <c r="G28" s="321">
        <f>SUMIF(DC3:DC60,B28,DA3:DA60)+SUMIF(CZ3:CZ60,B28,DB3:DB60)</f>
        <v>1</v>
      </c>
      <c r="H28" s="321">
        <f t="shared" si="7443"/>
        <v>1001</v>
      </c>
      <c r="I28" s="321">
        <f t="shared" si="7444"/>
        <v>5</v>
      </c>
      <c r="J28" s="321">
        <v>52</v>
      </c>
      <c r="K28" s="321">
        <f>IF(COUNTIF(I25:I29,4)&lt;&gt;4,RANK(I28,I25:I29),I68)</f>
        <v>2</v>
      </c>
      <c r="L28" s="321"/>
      <c r="M28" s="321">
        <f>SUMPRODUCT((K25:K28=K28)*(J25:J28&lt;J28))+K28</f>
        <v>2</v>
      </c>
      <c r="N28" s="321" t="str">
        <f>INDEX(B25:B29,MATCH(4,M25:M29,0),0)</f>
        <v>Poland</v>
      </c>
      <c r="O28" s="321">
        <f>INDEX(K25:K29,MATCH(N28,B25:B29,0),0)</f>
        <v>4</v>
      </c>
      <c r="P28" s="321" t="str">
        <f>IF(AND(P27&lt;&gt;"",O28=1),N28,"")</f>
        <v/>
      </c>
      <c r="Q28" s="321" t="str">
        <f>IF(AND(Q27&lt;&gt;"",O29=2),N29,"")</f>
        <v/>
      </c>
      <c r="R28" s="321"/>
      <c r="S28" s="321"/>
      <c r="T28" s="321"/>
      <c r="U28" s="321" t="str">
        <f t="shared" si="7833"/>
        <v/>
      </c>
      <c r="V28" s="321">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21">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21">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21">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21">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21">
        <f>Y28-Z28+1000</f>
        <v>1000</v>
      </c>
      <c r="AB28" s="321" t="str">
        <f t="shared" si="7445"/>
        <v/>
      </c>
      <c r="AC28" s="321" t="str">
        <f>IF(U28&lt;&gt;"",VLOOKUP(U28,B4:H40,7,FALSE),"")</f>
        <v/>
      </c>
      <c r="AD28" s="321" t="str">
        <f>IF(U28&lt;&gt;"",VLOOKUP(U28,B4:H40,5,FALSE),"")</f>
        <v/>
      </c>
      <c r="AE28" s="321" t="str">
        <f>IF(U28&lt;&gt;"",VLOOKUP(U28,B4:J40,9,FALSE),"")</f>
        <v/>
      </c>
      <c r="AF28" s="321" t="str">
        <f t="shared" si="7446"/>
        <v/>
      </c>
      <c r="AG28" s="321" t="str">
        <f>IF(U28&lt;&gt;"",RANK(AF28,AF25:AF29),"")</f>
        <v/>
      </c>
      <c r="AH28" s="321" t="str">
        <f>IF(U28&lt;&gt;"",SUMPRODUCT((AF25:AF29=AF28)*(AA25:AA29&gt;AA28)),"")</f>
        <v/>
      </c>
      <c r="AI28" s="321" t="str">
        <f>IF(U28&lt;&gt;"",SUMPRODUCT((AF25:AF29=AF28)*(AA25:AA29=AA28)*(Y25:Y29&gt;Y28)),"")</f>
        <v/>
      </c>
      <c r="AJ28" s="321" t="str">
        <f>IF(U28&lt;&gt;"",SUMPRODUCT((AF25:AF29=AF28)*(AA25:AA29=AA28)*(Y25:Y29=Y28)*(AC25:AC29&gt;AC28)),"")</f>
        <v/>
      </c>
      <c r="AK28" s="321" t="str">
        <f>IF(U28&lt;&gt;"",SUMPRODUCT((AF25:AF29=AF28)*(AA25:AA29=AA28)*(Y25:Y29=Y28)*(AC25:AC29=AC28)*(AD25:AD29&gt;AD28)),"")</f>
        <v/>
      </c>
      <c r="AL28" s="321" t="str">
        <f>IF(U28&lt;&gt;"",SUMPRODUCT((AF25:AF29=AF28)*(AA25:AA29=AA28)*(Y25:Y29=Y28)*(AC25:AC29=AC28)*(AD25:AD29=AD28)*(AE25:AE29&gt;AE28)),"")</f>
        <v/>
      </c>
      <c r="AM28" s="321" t="str">
        <f>IF(U28&lt;&gt;"",IF(AM68&lt;&gt;"",IF(T64=3,AM68,AM68+T64),SUM(AG28:AL28)),"")</f>
        <v/>
      </c>
      <c r="AN28" s="321" t="str">
        <f>IF(U28&lt;&gt;"",INDEX(U25:U29,MATCH(4,AM25:AM29,0),0),"")</f>
        <v/>
      </c>
      <c r="AO28" s="321" t="str">
        <f>IF(Q27&lt;&gt;"",Q27,"")</f>
        <v/>
      </c>
      <c r="AP28" s="321" t="str">
        <f>IF(AO28&lt;&gt;"",SUMPRODUCT((CZ3:CZ42=AO28)*(DC3:DC42=AO29)*(DD3:DD42="W"))+SUMPRODUCT((CZ3:CZ42=AO28)*(DC3:DC42=AO26)*(DD3:DD42="W"))+SUMPRODUCT((CZ3:CZ42=AO28)*(DC3:DC42=AO27)*(DD3:DD42="W"))+SUMPRODUCT((CZ3:CZ42=AO29)*(DC3:DC42=AO28)*(DE3:DE42="W"))+SUMPRODUCT((CZ3:CZ42=AO26)*(DC3:DC42=AO28)*(DE3:DE42="W"))+SUMPRODUCT((CZ3:CZ42=AO27)*(DC3:DC42=AO28)*(DE3:DE42="W")),"")</f>
        <v/>
      </c>
      <c r="AQ28" s="321" t="str">
        <f>IF(AO28&lt;&gt;"",SUMPRODUCT((CZ3:CZ42=AO28)*(DC3:DC42=AO29)*(DD3:DD42="D"))+SUMPRODUCT((CZ3:CZ42=AO28)*(DC3:DC42=AO26)*(DD3:DD42="D"))+SUMPRODUCT((CZ3:CZ42=AO28)*(DC3:DC42=AO27)*(DD3:DD42="D"))+SUMPRODUCT((CZ3:CZ42=AO29)*(DC3:DC42=AO28)*(DD3:DD42="D"))+SUMPRODUCT((CZ3:CZ42=AO26)*(DC3:DC42=AO28)*(DD3:DD42="D"))+SUMPRODUCT((CZ3:CZ42=AO27)*(DC3:DC42=AO28)*(DD3:DD42="D")),"")</f>
        <v/>
      </c>
      <c r="AR28" s="321" t="str">
        <f>IF(AO28&lt;&gt;"",SUMPRODUCT((CZ3:CZ42=AO28)*(DC3:DC42=AO29)*(DD3:DD42="L"))+SUMPRODUCT((CZ3:CZ42=AO28)*(DC3:DC42=AO26)*(DD3:DD42="L"))+SUMPRODUCT((CZ3:CZ42=AO28)*(DC3:DC42=AO27)*(DD3:DD42="L"))+SUMPRODUCT((CZ3:CZ42=AO29)*(DC3:DC42=AO28)*(DE3:DE42="L"))+SUMPRODUCT((CZ3:CZ42=AO26)*(DC3:DC42=AO28)*(DE3:DE42="L"))+SUMPRODUCT((CZ3:CZ42=AO27)*(DC3:DC42=AO28)*(DE3:DE42="L")),"")</f>
        <v/>
      </c>
      <c r="AS28" s="321">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21">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21">
        <f>AS28-AT28+1000</f>
        <v>1000</v>
      </c>
      <c r="AV28" s="321" t="str">
        <f t="shared" si="7834"/>
        <v/>
      </c>
      <c r="AW28" s="321" t="str">
        <f>IF(AO28&lt;&gt;"",VLOOKUP(AO28,B4:H40,7,FALSE),"")</f>
        <v/>
      </c>
      <c r="AX28" s="321" t="str">
        <f>IF(AO28&lt;&gt;"",VLOOKUP(AO28,B4:H40,5,FALSE),"")</f>
        <v/>
      </c>
      <c r="AY28" s="321" t="str">
        <f>IF(AO28&lt;&gt;"",VLOOKUP(AO28,B4:J40,9,FALSE),"")</f>
        <v/>
      </c>
      <c r="AZ28" s="321" t="str">
        <f t="shared" si="7835"/>
        <v/>
      </c>
      <c r="BA28" s="321" t="str">
        <f>IF(AO28&lt;&gt;"",RANK(AZ28,AZ25:AZ29),"")</f>
        <v/>
      </c>
      <c r="BB28" s="321" t="str">
        <f>IF(AO28&lt;&gt;"",SUMPRODUCT((AZ25:AZ29=AZ28)*(AU25:AU29&gt;AU28)),"")</f>
        <v/>
      </c>
      <c r="BC28" s="321" t="str">
        <f>IF(AO28&lt;&gt;"",SUMPRODUCT((AZ25:AZ29=AZ28)*(AU25:AU29=AU28)*(AS25:AS29&gt;AS28)),"")</f>
        <v/>
      </c>
      <c r="BD28" s="321" t="str">
        <f>IF(AO28&lt;&gt;"",SUMPRODUCT((AZ25:AZ29=AZ28)*(AU25:AU29=AU28)*(AS25:AS29=AS28)*(AW25:AW29&gt;AW28)),"")</f>
        <v/>
      </c>
      <c r="BE28" s="321" t="str">
        <f>IF(AO28&lt;&gt;"",SUMPRODUCT((AZ25:AZ29=AZ28)*(AU25:AU29=AU28)*(AS25:AS29=AS28)*(AW25:AW29=AW28)*(AX25:AX29&gt;AX28)),"")</f>
        <v/>
      </c>
      <c r="BF28" s="321" t="str">
        <f>IF(AO28&lt;&gt;"",SUMPRODUCT((AZ25:AZ29=AZ28)*(AU25:AU29=AU28)*(AS25:AS29=AS28)*(AW25:AW29=AW28)*(AX25:AX29=AX28)*(AY25:AY29&gt;AY28)),"")</f>
        <v/>
      </c>
      <c r="BG28" s="321" t="str">
        <f>IF(AO28&lt;&gt;"",IF(BG68&lt;&gt;"",IF(AN64=3,BG68,BG68+AN64),SUM(BA28:BF28)+1),"")</f>
        <v/>
      </c>
      <c r="BH28" s="321" t="str">
        <f>IF(AO28&lt;&gt;"",INDEX(AO26:AO29,MATCH(4,BG26:BG29,0),0),"")</f>
        <v/>
      </c>
      <c r="BI28" s="321" t="str">
        <f>IF(R26&lt;&gt;"",R26,"")</f>
        <v/>
      </c>
      <c r="BJ28" s="321">
        <f>SUMPRODUCT((CZ3:CZ42=BI28)*(DC3:DC42=BI29)*(DD3:DD42="W"))+SUMPRODUCT((CZ3:CZ42=BI28)*(DC3:DC42=BI30)*(DD3:DD42="W"))+SUMPRODUCT((CZ3:CZ42=BI28)*(DC3:DC42=BI27)*(DD3:DD42="W"))+SUMPRODUCT((CZ3:CZ42=BI29)*(DC3:DC42=BI28)*(DE3:DE42="W"))+SUMPRODUCT((CZ3:CZ42=BI30)*(DC3:DC42=BI28)*(DE3:DE42="W"))+SUMPRODUCT((CZ3:CZ42=BI27)*(DC3:DC42=BI28)*(DE3:DE42="W"))</f>
        <v>0</v>
      </c>
      <c r="BK28" s="321">
        <f>SUMPRODUCT((CZ3:CZ42=BI28)*(DC3:DC42=BI29)*(DD3:DD42="D"))+SUMPRODUCT((CZ3:CZ42=BI28)*(DC3:DC42=BI30)*(DD3:DD42="D"))+SUMPRODUCT((CZ3:CZ42=BI28)*(DC3:DC42=BI27)*(DD3:DD42="D"))+SUMPRODUCT((CZ3:CZ42=BI29)*(DC3:DC42=BI28)*(DD3:DD42="D"))+SUMPRODUCT((CZ3:CZ42=BI30)*(DC3:DC42=BI28)*(DD3:DD42="D"))+SUMPRODUCT((CZ3:CZ42=BI27)*(DC3:DC42=BI28)*(DD3:DD42="D"))</f>
        <v>0</v>
      </c>
      <c r="BL28" s="321">
        <f>SUMPRODUCT((CZ3:CZ42=BI28)*(DC3:DC42=BI29)*(DD3:DD42="L"))+SUMPRODUCT((CZ3:CZ42=BI28)*(DC3:DC42=BI30)*(DD3:DD42="L"))+SUMPRODUCT((CZ3:CZ42=BI28)*(DC3:DC42=BI27)*(DD3:DD42="L"))+SUMPRODUCT((CZ3:CZ42=BI29)*(DC3:DC42=BI28)*(DE3:DE42="L"))+SUMPRODUCT((CZ3:CZ42=BI30)*(DC3:DC42=BI28)*(DE3:DE42="L"))+SUMPRODUCT((CZ3:CZ42=BI27)*(DC3:DC42=BI28)*(DE3:DE42="L"))</f>
        <v>0</v>
      </c>
      <c r="BM28" s="321">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21">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21">
        <f>BM28-BN28+1000</f>
        <v>1000</v>
      </c>
      <c r="BP28" s="321" t="str">
        <f t="shared" si="8330"/>
        <v/>
      </c>
      <c r="BQ28" s="321" t="str">
        <f>IF(BI28&lt;&gt;"",VLOOKUP(BI28,B4:H40,7,FALSE),"")</f>
        <v/>
      </c>
      <c r="BR28" s="321" t="str">
        <f>IF(BI28&lt;&gt;"",VLOOKUP(BI28,B4:H40,5,FALSE),"")</f>
        <v/>
      </c>
      <c r="BS28" s="321" t="str">
        <f>IF(BI28&lt;&gt;"",VLOOKUP(BI28,B4:J40,9,FALSE),"")</f>
        <v/>
      </c>
      <c r="BT28" s="321" t="str">
        <f t="shared" si="8331"/>
        <v/>
      </c>
      <c r="BU28" s="321" t="str">
        <f>IF(BI28&lt;&gt;"",RANK(BT28,BT25:BT29),"")</f>
        <v/>
      </c>
      <c r="BV28" s="321" t="str">
        <f>IF(BI28&lt;&gt;"",SUMPRODUCT((BT25:BT29=BT28)*(BO25:BO29&gt;BO28)),"")</f>
        <v/>
      </c>
      <c r="BW28" s="321" t="str">
        <f>IF(BI28&lt;&gt;"",SUMPRODUCT((BT25:BT29=BT28)*(BO25:BO29=BO28)*(BM25:BM29&gt;BM28)),"")</f>
        <v/>
      </c>
      <c r="BX28" s="321" t="str">
        <f>IF(BI28&lt;&gt;"",SUMPRODUCT((BT25:BT29=BT28)*(BO25:BO29=BO28)*(BM25:BM29=BM28)*(BQ25:BQ29&gt;BQ28)),"")</f>
        <v/>
      </c>
      <c r="BY28" s="321" t="str">
        <f>IF(BI28&lt;&gt;"",SUMPRODUCT((BT25:BT29=BT28)*(BO25:BO29=BO28)*(BM25:BM29=BM28)*(BQ25:BQ29=BQ28)*(BR25:BR29&gt;BR28)),"")</f>
        <v/>
      </c>
      <c r="BZ28" s="321" t="str">
        <f>IF(BI28&lt;&gt;"",SUMPRODUCT((BT25:BT29=BT28)*(BO25:BO29=BO28)*(BM25:BM29=BM28)*(BQ25:BQ29=BQ28)*(BR25:BR29=BR28)*(BS25:BS29&gt;BS28)),"")</f>
        <v/>
      </c>
      <c r="CA28" s="321" t="str">
        <f>IF(BI28&lt;&gt;"",SUM(BU28:BZ28)+2,"")</f>
        <v/>
      </c>
      <c r="CB28" s="321" t="str">
        <f>IF(BI28&lt;&gt;"",INDEX(BI27:BI29,MATCH(4,CA27:CA29,0),0),"")</f>
        <v/>
      </c>
      <c r="CC28" s="321" t="str">
        <f>IF(S25&lt;&gt;"",S25,"")</f>
        <v/>
      </c>
      <c r="CD28" s="321">
        <f>SUMPRODUCT((CZ3:CZ42=CC28)*(DC3:DC42=CC29)*(DD3:DD42="W"))+SUMPRODUCT((CZ3:CZ42=CC28)*(DC3:DC42=CC30)*(DD3:DD42="W"))+SUMPRODUCT((CZ3:CZ42=CC28)*(DC3:DC42=CC31)*(DD3:DD42="W"))+SUMPRODUCT((CZ3:CZ42=CC29)*(DC3:DC42=CC28)*(DE3:DE42="W"))+SUMPRODUCT((CZ3:CZ42=CC30)*(DC3:DC42=CC28)*(DE3:DE42="W"))+SUMPRODUCT((CZ3:CZ42=CC31)*(DC3:DC42=CC28)*(DE3:DE42="W"))</f>
        <v>0</v>
      </c>
      <c r="CE28" s="321">
        <f>SUMPRODUCT((CZ3:CZ42=CC28)*(DC3:DC42=CC29)*(DD3:DD42="D"))+SUMPRODUCT((CZ3:CZ42=CC28)*(DC3:DC42=CC30)*(DD3:DD42="D"))+SUMPRODUCT((CZ3:CZ42=CC28)*(DC3:DC42=CC31)*(DD3:DD42="D"))+SUMPRODUCT((CZ3:CZ42=CC29)*(DC3:DC42=CC28)*(DD3:DD42="D"))+SUMPRODUCT((CZ3:CZ42=CC30)*(DC3:DC42=CC28)*(DD3:DD42="D"))+SUMPRODUCT((CZ3:CZ42=CC31)*(DC3:DC42=CC28)*(DD3:DD42="D"))</f>
        <v>0</v>
      </c>
      <c r="CF28" s="321">
        <f>SUMPRODUCT((CZ3:CZ42=CC28)*(DC3:DC42=CC29)*(DD3:DD42="L"))+SUMPRODUCT((CZ3:CZ42=CC28)*(DC3:DC42=CC30)*(DD3:DD42="L"))+SUMPRODUCT((CZ3:CZ42=CC28)*(DC3:DC42=CC31)*(DD3:DD42="L"))+SUMPRODUCT((CZ3:CZ42=CC29)*(DC3:DC42=CC28)*(DE3:DE42="L"))+SUMPRODUCT((CZ3:CZ42=CC30)*(DC3:DC42=CC28)*(DE3:DE42="L"))+SUMPRODUCT((CZ3:CZ42=CC31)*(DC3:DC42=CC28)*(DE3:DE42="L"))</f>
        <v>0</v>
      </c>
      <c r="CG28" s="321">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21">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21">
        <f>CG28-CH28+1000</f>
        <v>1000</v>
      </c>
      <c r="CJ28" s="321" t="str">
        <f t="shared" ref="CJ28" si="8957">IF(CC28&lt;&gt;"",CD28*3+CE28*1,"")</f>
        <v/>
      </c>
      <c r="CK28" s="321" t="str">
        <f>IF(CC28&lt;&gt;"",VLOOKUP(CC28,B4:H40,7,FALSE),"")</f>
        <v/>
      </c>
      <c r="CL28" s="321" t="str">
        <f>IF(CC28&lt;&gt;"",VLOOKUP(CC28,B4:H40,5,FALSE),"")</f>
        <v/>
      </c>
      <c r="CM28" s="321" t="str">
        <f>IF(CC28&lt;&gt;"",VLOOKUP(CC28,B4:J40,9,FALSE),"")</f>
        <v/>
      </c>
      <c r="CN28" s="321" t="str">
        <f t="shared" ref="CN28" si="8958">CJ28</f>
        <v/>
      </c>
      <c r="CO28" s="321" t="str">
        <f>IF(CC28&lt;&gt;"",RANK(CN28,AF25:AF29),"")</f>
        <v/>
      </c>
      <c r="CP28" s="321" t="str">
        <f>IF(CC28&lt;&gt;"",SUMPRODUCT((CN25:CN29=CN28)*(CI25:CI29&gt;CI28)),"")</f>
        <v/>
      </c>
      <c r="CQ28" s="321" t="str">
        <f>IF(CC28&lt;&gt;"",SUMPRODUCT((CN25:CN29=CN28)*(CI25:CI29=CI28)*(CG25:CG29&gt;CG28)),"")</f>
        <v/>
      </c>
      <c r="CR28" s="321" t="str">
        <f>IF(CC28&lt;&gt;"",SUMPRODUCT((CN25:CN29=CN28)*(CI25:CI29=CI28)*(CG25:CG29=CG28)*(CK25:CK29&gt;CK28)),"")</f>
        <v/>
      </c>
      <c r="CS28" s="321" t="str">
        <f>IF(CC28&lt;&gt;"",SUMPRODUCT((CN25:CN29=CN28)*(CI25:CI29=CI28)*(CG25:CG29=CG28)*(CK25:CK29=CK28)*(CL25:CL29&gt;CL28)),"")</f>
        <v/>
      </c>
      <c r="CT28" s="321" t="str">
        <f>IF(CC28&lt;&gt;"",SUMPRODUCT((CN25:CN29=CN28)*(CI25:CI29=CI28)*(CG25:CG29=CG28)*(CK25:CK29=CK28)*(CL25:CL29=CL28)*(CM25:CM29&gt;CM28)),"")</f>
        <v/>
      </c>
      <c r="CU28" s="321" t="str">
        <f>IF(CC28&lt;&gt;"",SUM(CO28:CT28)+3,"")</f>
        <v/>
      </c>
      <c r="CV28" s="321" t="str">
        <f>IF(CC28&lt;&gt;"",IF(CU28=4,CC28,CC29),"")</f>
        <v/>
      </c>
      <c r="CW28" s="321" t="str">
        <f>IF(CV28&lt;&gt;"",CV28,IF(CB28&lt;&gt;"",CB28,IF(BH28&lt;&gt;"",BH28,IF(AN28&lt;&gt;"",AN28,N28))))</f>
        <v>Poland</v>
      </c>
      <c r="CX28" s="321">
        <v>4</v>
      </c>
      <c r="CY28" s="321">
        <v>26</v>
      </c>
      <c r="CZ28" s="321" t="str">
        <f>Matches!G33</f>
        <v>Scotland</v>
      </c>
      <c r="DA28" s="321">
        <f>IF(AND(Matches!H33&lt;&gt;"",Matches!I33&lt;&gt;""),Matches!H33,0)</f>
        <v>0</v>
      </c>
      <c r="DB28" s="321">
        <f>IF(AND(Matches!I33&lt;&gt;"",Matches!H33&lt;&gt;""),Matches!I33,0)</f>
        <v>1</v>
      </c>
      <c r="DC28" s="321" t="str">
        <f>Matches!J33</f>
        <v>Hungary</v>
      </c>
      <c r="DD28" s="321" t="str">
        <f>IF(AND(Matches!H33&lt;&gt;"",Matches!I33&lt;&gt;""),IF(DA28&gt;DB28,"W",IF(DA28=DB28,"D","L")),"")</f>
        <v>L</v>
      </c>
      <c r="DE28" s="321" t="str">
        <f t="shared" si="162"/>
        <v>W</v>
      </c>
      <c r="DF28" s="321"/>
      <c r="DG28" s="321"/>
      <c r="DH28" s="321"/>
      <c r="DI28" s="322"/>
      <c r="DJ28" s="322"/>
      <c r="DK28" s="322"/>
      <c r="DL28" s="322"/>
      <c r="DM28" s="322"/>
      <c r="DN28" s="322"/>
      <c r="DO28" s="322"/>
      <c r="DP28" s="321"/>
      <c r="DQ28" s="321"/>
      <c r="DR28" s="321"/>
      <c r="DS28" s="321"/>
      <c r="DT28" s="321"/>
      <c r="DU28" s="321"/>
      <c r="DV28" s="321" t="s">
        <v>13</v>
      </c>
      <c r="DW28" s="321" t="str">
        <f>VLOOKUP(1,A25:B28,2,FALSE)</f>
        <v>Austria</v>
      </c>
      <c r="DX28" s="321"/>
      <c r="DY28" s="321">
        <f ca="1">VLOOKUP(DZ28,HU25:HV29,2,FALSE)</f>
        <v>1</v>
      </c>
      <c r="DZ28" s="321" t="str">
        <f t="shared" si="7836"/>
        <v>France</v>
      </c>
      <c r="EA28" s="321">
        <f ca="1">SUMPRODUCT((HX3:HX42=DZ28)*(IB3:IB42="W"))+SUMPRODUCT((IA3:IA42=DZ28)*(IC3:IC42="W"))</f>
        <v>3</v>
      </c>
      <c r="EB28" s="321">
        <f ca="1">SUMPRODUCT((HX3:HX42=DZ28)*(IB3:IB42="D"))+SUMPRODUCT((IA3:IA42=DZ28)*(IC3:IC42="D"))</f>
        <v>0</v>
      </c>
      <c r="EC28" s="321">
        <f ca="1">SUMPRODUCT((HX3:HX42=DZ28)*(IB3:IB42="L"))+SUMPRODUCT((IA3:IA42=DZ28)*(IC3:IC42="L"))</f>
        <v>0</v>
      </c>
      <c r="ED28" s="321">
        <f ca="1">SUMIF(HX3:HX60,DZ28,HY3:HY60)+SUMIF(IA3:IA60,DZ28,HZ3:HZ60)</f>
        <v>6</v>
      </c>
      <c r="EE28" s="321">
        <f ca="1">SUMIF(IA3:IA60,DZ28,HY3:HY60)+SUMIF(HX3:HX60,DZ28,HZ3:HZ60)</f>
        <v>1</v>
      </c>
      <c r="EF28" s="321">
        <f t="shared" ca="1" si="7447"/>
        <v>1005</v>
      </c>
      <c r="EG28" s="321">
        <f t="shared" ca="1" si="7448"/>
        <v>9</v>
      </c>
      <c r="EH28" s="321">
        <f t="shared" si="609"/>
        <v>52</v>
      </c>
      <c r="EI28" s="321">
        <f ca="1">IF(COUNTIF(EG25:EG29,4)&lt;&gt;4,RANK(EG28,EG25:EG29),EG68)</f>
        <v>1</v>
      </c>
      <c r="EJ28" s="321"/>
      <c r="EK28" s="321">
        <f ca="1">SUMPRODUCT((EI25:EI28=EI28)*(EH25:EH28&lt;EH28))+EI28</f>
        <v>1</v>
      </c>
      <c r="EL28" s="321" t="str">
        <f ca="1">INDEX(DZ25:DZ29,MATCH(4,EK25:EK29,0),0)</f>
        <v>Austria</v>
      </c>
      <c r="EM28" s="321">
        <f ca="1">INDEX(EI25:EI29,MATCH(EL28,DZ25:DZ29,0),0)</f>
        <v>4</v>
      </c>
      <c r="EN28" s="321" t="str">
        <f ca="1">IF(AND(EN27&lt;&gt;"",EM28=1),EL28,"")</f>
        <v/>
      </c>
      <c r="EO28" s="321" t="str">
        <f ca="1">IF(AND(EO27&lt;&gt;"",EM29=2),EL29,"")</f>
        <v/>
      </c>
      <c r="EP28" s="321"/>
      <c r="EQ28" s="321"/>
      <c r="ER28" s="321"/>
      <c r="ES28" s="321" t="str">
        <f t="shared" ca="1" si="7837"/>
        <v/>
      </c>
      <c r="ET28" s="321">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21">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21">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21">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21">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21">
        <f ca="1">EW28-EX28+1000</f>
        <v>1000</v>
      </c>
      <c r="EZ28" s="321" t="str">
        <f t="shared" ca="1" si="7449"/>
        <v/>
      </c>
      <c r="FA28" s="321" t="str">
        <f ca="1">IF(ES28&lt;&gt;"",VLOOKUP(ES28,DZ4:EF40,7,FALSE),"")</f>
        <v/>
      </c>
      <c r="FB28" s="321" t="str">
        <f ca="1">IF(ES28&lt;&gt;"",VLOOKUP(ES28,DZ4:EF40,5,FALSE),"")</f>
        <v/>
      </c>
      <c r="FC28" s="321" t="str">
        <f ca="1">IF(ES28&lt;&gt;"",VLOOKUP(ES28,DZ4:EH40,9,FALSE),"")</f>
        <v/>
      </c>
      <c r="FD28" s="321" t="str">
        <f t="shared" ca="1" si="7450"/>
        <v/>
      </c>
      <c r="FE28" s="321" t="str">
        <f ca="1">IF(ES28&lt;&gt;"",RANK(FD28,FD25:FD29),"")</f>
        <v/>
      </c>
      <c r="FF28" s="321" t="str">
        <f ca="1">IF(ES28&lt;&gt;"",SUMPRODUCT((FD25:FD29=FD28)*(EY25:EY29&gt;EY28)),"")</f>
        <v/>
      </c>
      <c r="FG28" s="321" t="str">
        <f ca="1">IF(ES28&lt;&gt;"",SUMPRODUCT((FD25:FD29=FD28)*(EY25:EY29=EY28)*(EW25:EW29&gt;EW28)),"")</f>
        <v/>
      </c>
      <c r="FH28" s="321" t="str">
        <f ca="1">IF(ES28&lt;&gt;"",SUMPRODUCT((FD25:FD29=FD28)*(EY25:EY29=EY28)*(EW25:EW29=EW28)*(FA25:FA29&gt;FA28)),"")</f>
        <v/>
      </c>
      <c r="FI28" s="321" t="str">
        <f ca="1">IF(ES28&lt;&gt;"",SUMPRODUCT((FD25:FD29=FD28)*(EY25:EY29=EY28)*(EW25:EW29=EW28)*(FA25:FA29=FA28)*(FB25:FB29&gt;FB28)),"")</f>
        <v/>
      </c>
      <c r="FJ28" s="321" t="str">
        <f ca="1">IF(ES28&lt;&gt;"",SUMPRODUCT((FD25:FD29=FD28)*(EY25:EY29=EY28)*(EW25:EW29=EW28)*(FA25:FA29=FA28)*(FB25:FB29=FB28)*(FC25:FC29&gt;FC28)),"")</f>
        <v/>
      </c>
      <c r="FK28" s="321" t="str">
        <f ca="1">IF(ES28&lt;&gt;"",IF(FK68&lt;&gt;"",IF(ER64=3,FK68,FK68+ER64),SUM(FE28:FJ28)),"")</f>
        <v/>
      </c>
      <c r="FL28" s="321" t="str">
        <f ca="1">IF(ES28&lt;&gt;"",INDEX(ES25:ES29,MATCH(4,FK25:FK29,0),0),"")</f>
        <v/>
      </c>
      <c r="FM28" s="321" t="str">
        <f ca="1">IF(EO27&lt;&gt;"",EO27,"")</f>
        <v/>
      </c>
      <c r="FN28" s="321" t="str">
        <f ca="1">IF(FM28&lt;&gt;"",SUMPRODUCT((HX3:HX42=FM28)*(IA3:IA42=FM29)*(IB3:IB42="W"))+SUMPRODUCT((HX3:HX42=FM28)*(IA3:IA42=FM26)*(IB3:IB42="W"))+SUMPRODUCT((HX3:HX42=FM28)*(IA3:IA42=FM27)*(IB3:IB42="W"))+SUMPRODUCT((HX3:HX42=FM29)*(IA3:IA42=FM28)*(IC3:IC42="W"))+SUMPRODUCT((HX3:HX42=FM26)*(IA3:IA42=FM28)*(IC3:IC42="W"))+SUMPRODUCT((HX3:HX42=FM27)*(IA3:IA42=FM28)*(IC3:IC42="W")),"")</f>
        <v/>
      </c>
      <c r="FO28" s="321" t="str">
        <f ca="1">IF(FM28&lt;&gt;"",SUMPRODUCT((HX3:HX42=FM28)*(IA3:IA42=FM29)*(IB3:IB42="D"))+SUMPRODUCT((HX3:HX42=FM28)*(IA3:IA42=FM26)*(IB3:IB42="D"))+SUMPRODUCT((HX3:HX42=FM28)*(IA3:IA42=FM27)*(IB3:IB42="D"))+SUMPRODUCT((HX3:HX42=FM29)*(IA3:IA42=FM28)*(IB3:IB42="D"))+SUMPRODUCT((HX3:HX42=FM26)*(IA3:IA42=FM28)*(IB3:IB42="D"))+SUMPRODUCT((HX3:HX42=FM27)*(IA3:IA42=FM28)*(IB3:IB42="D")),"")</f>
        <v/>
      </c>
      <c r="FP28" s="321" t="str">
        <f ca="1">IF(FM28&lt;&gt;"",SUMPRODUCT((HX3:HX42=FM28)*(IA3:IA42=FM29)*(IB3:IB42="L"))+SUMPRODUCT((HX3:HX42=FM28)*(IA3:IA42=FM26)*(IB3:IB42="L"))+SUMPRODUCT((HX3:HX42=FM28)*(IA3:IA42=FM27)*(IB3:IB42="L"))+SUMPRODUCT((HX3:HX42=FM29)*(IA3:IA42=FM28)*(IC3:IC42="L"))+SUMPRODUCT((HX3:HX42=FM26)*(IA3:IA42=FM28)*(IC3:IC42="L"))+SUMPRODUCT((HX3:HX42=FM27)*(IA3:IA42=FM28)*(IC3:IC42="L")),"")</f>
        <v/>
      </c>
      <c r="FQ28" s="321">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21">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21">
        <f ca="1">FQ28-FR28+1000</f>
        <v>1000</v>
      </c>
      <c r="FT28" s="321" t="str">
        <f t="shared" ca="1" si="7838"/>
        <v/>
      </c>
      <c r="FU28" s="321" t="str">
        <f ca="1">IF(FM28&lt;&gt;"",VLOOKUP(FM28,DZ4:EF40,7,FALSE),"")</f>
        <v/>
      </c>
      <c r="FV28" s="321" t="str">
        <f ca="1">IF(FM28&lt;&gt;"",VLOOKUP(FM28,DZ4:EF40,5,FALSE),"")</f>
        <v/>
      </c>
      <c r="FW28" s="321" t="str">
        <f ca="1">IF(FM28&lt;&gt;"",VLOOKUP(FM28,DZ4:EH40,9,FALSE),"")</f>
        <v/>
      </c>
      <c r="FX28" s="321" t="str">
        <f t="shared" ca="1" si="7839"/>
        <v/>
      </c>
      <c r="FY28" s="321" t="str">
        <f ca="1">IF(FM28&lt;&gt;"",RANK(FX28,FX25:FX29),"")</f>
        <v/>
      </c>
      <c r="FZ28" s="321" t="str">
        <f ca="1">IF(FM28&lt;&gt;"",SUMPRODUCT((FX25:FX29=FX28)*(FS25:FS29&gt;FS28)),"")</f>
        <v/>
      </c>
      <c r="GA28" s="321" t="str">
        <f ca="1">IF(FM28&lt;&gt;"",SUMPRODUCT((FX25:FX29=FX28)*(FS25:FS29=FS28)*(FQ25:FQ29&gt;FQ28)),"")</f>
        <v/>
      </c>
      <c r="GB28" s="321" t="str">
        <f ca="1">IF(FM28&lt;&gt;"",SUMPRODUCT((FX25:FX29=FX28)*(FS25:FS29=FS28)*(FQ25:FQ29=FQ28)*(FU25:FU29&gt;FU28)),"")</f>
        <v/>
      </c>
      <c r="GC28" s="321" t="str">
        <f ca="1">IF(FM28&lt;&gt;"",SUMPRODUCT((FX25:FX29=FX28)*(FS25:FS29=FS28)*(FQ25:FQ29=FQ28)*(FU25:FU29=FU28)*(FV25:FV29&gt;FV28)),"")</f>
        <v/>
      </c>
      <c r="GD28" s="321" t="str">
        <f ca="1">IF(FM28&lt;&gt;"",SUMPRODUCT((FX25:FX29=FX28)*(FS25:FS29=FS28)*(FQ25:FQ29=FQ28)*(FU25:FU29=FU28)*(FV25:FV29=FV28)*(FW25:FW29&gt;FW28)),"")</f>
        <v/>
      </c>
      <c r="GE28" s="321" t="str">
        <f ca="1">IF(FM28&lt;&gt;"",IF(GE68&lt;&gt;"",IF(FL64=3,GE68,GE68+FL64),SUM(FY28:GD28)+1),"")</f>
        <v/>
      </c>
      <c r="GF28" s="321" t="str">
        <f ca="1">IF(FM28&lt;&gt;"",INDEX(FM26:FM29,MATCH(4,GE26:GE29,0),0),"")</f>
        <v/>
      </c>
      <c r="GG28" s="321" t="str">
        <f ca="1">IF(EP26&lt;&gt;"",EP26,"")</f>
        <v/>
      </c>
      <c r="GH28" s="321">
        <f ca="1">SUMPRODUCT((HX3:HX42=GG28)*(IA3:IA42=GG29)*(IB3:IB42="W"))+SUMPRODUCT((HX3:HX42=GG28)*(IA3:IA42=GG30)*(IB3:IB42="W"))+SUMPRODUCT((HX3:HX42=GG28)*(IA3:IA42=GG27)*(IB3:IB42="W"))+SUMPRODUCT((HX3:HX42=GG29)*(IA3:IA42=GG28)*(IC3:IC42="W"))+SUMPRODUCT((HX3:HX42=GG30)*(IA3:IA42=GG28)*(IC3:IC42="W"))+SUMPRODUCT((HX3:HX42=GG27)*(IA3:IA42=GG28)*(IC3:IC42="W"))</f>
        <v>0</v>
      </c>
      <c r="GI28" s="321">
        <f ca="1">SUMPRODUCT((HX3:HX42=GG28)*(IA3:IA42=GG29)*(IB3:IB42="D"))+SUMPRODUCT((HX3:HX42=GG28)*(IA3:IA42=GG30)*(IB3:IB42="D"))+SUMPRODUCT((HX3:HX42=GG28)*(IA3:IA42=GG27)*(IB3:IB42="D"))+SUMPRODUCT((HX3:HX42=GG29)*(IA3:IA42=GG28)*(IB3:IB42="D"))+SUMPRODUCT((HX3:HX42=GG30)*(IA3:IA42=GG28)*(IB3:IB42="D"))+SUMPRODUCT((HX3:HX42=GG27)*(IA3:IA42=GG28)*(IB3:IB42="D"))</f>
        <v>0</v>
      </c>
      <c r="GJ28" s="321">
        <f ca="1">SUMPRODUCT((HX3:HX42=GG28)*(IA3:IA42=GG29)*(IB3:IB42="L"))+SUMPRODUCT((HX3:HX42=GG28)*(IA3:IA42=GG30)*(IB3:IB42="L"))+SUMPRODUCT((HX3:HX42=GG28)*(IA3:IA42=GG27)*(IB3:IB42="L"))+SUMPRODUCT((HX3:HX42=GG29)*(IA3:IA42=GG28)*(IC3:IC42="L"))+SUMPRODUCT((HX3:HX42=GG30)*(IA3:IA42=GG28)*(IC3:IC42="L"))+SUMPRODUCT((HX3:HX42=GG27)*(IA3:IA42=GG28)*(IC3:IC42="L"))</f>
        <v>0</v>
      </c>
      <c r="GK28" s="321">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21">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21">
        <f ca="1">GK28-GL28+1000</f>
        <v>1000</v>
      </c>
      <c r="GN28" s="321" t="str">
        <f t="shared" ca="1" si="8332"/>
        <v/>
      </c>
      <c r="GO28" s="321" t="str">
        <f ca="1">IF(GG28&lt;&gt;"",VLOOKUP(GG28,DZ4:EF40,7,FALSE),"")</f>
        <v/>
      </c>
      <c r="GP28" s="321" t="str">
        <f ca="1">IF(GG28&lt;&gt;"",VLOOKUP(GG28,DZ4:EF40,5,FALSE),"")</f>
        <v/>
      </c>
      <c r="GQ28" s="321" t="str">
        <f ca="1">IF(GG28&lt;&gt;"",VLOOKUP(GG28,DZ4:EH40,9,FALSE),"")</f>
        <v/>
      </c>
      <c r="GR28" s="321" t="str">
        <f t="shared" ca="1" si="8333"/>
        <v/>
      </c>
      <c r="GS28" s="321" t="str">
        <f ca="1">IF(GG28&lt;&gt;"",RANK(GR28,GR25:GR29),"")</f>
        <v/>
      </c>
      <c r="GT28" s="321" t="str">
        <f ca="1">IF(GG28&lt;&gt;"",SUMPRODUCT((GR25:GR29=GR28)*(GM25:GM29&gt;GM28)),"")</f>
        <v/>
      </c>
      <c r="GU28" s="321" t="str">
        <f ca="1">IF(GG28&lt;&gt;"",SUMPRODUCT((GR25:GR29=GR28)*(GM25:GM29=GM28)*(GK25:GK29&gt;GK28)),"")</f>
        <v/>
      </c>
      <c r="GV28" s="321" t="str">
        <f ca="1">IF(GG28&lt;&gt;"",SUMPRODUCT((GR25:GR29=GR28)*(GM25:GM29=GM28)*(GK25:GK29=GK28)*(GO25:GO29&gt;GO28)),"")</f>
        <v/>
      </c>
      <c r="GW28" s="321" t="str">
        <f ca="1">IF(GG28&lt;&gt;"",SUMPRODUCT((GR25:GR29=GR28)*(GM25:GM29=GM28)*(GK25:GK29=GK28)*(GO25:GO29=GO28)*(GP25:GP29&gt;GP28)),"")</f>
        <v/>
      </c>
      <c r="GX28" s="321" t="str">
        <f ca="1">IF(GG28&lt;&gt;"",SUMPRODUCT((GR25:GR29=GR28)*(GM25:GM29=GM28)*(GK25:GK29=GK28)*(GO25:GO29=GO28)*(GP25:GP29=GP28)*(GQ25:GQ29&gt;GQ28)),"")</f>
        <v/>
      </c>
      <c r="GY28" s="321" t="str">
        <f ca="1">IF(GG28&lt;&gt;"",SUM(GS28:GX28)+2,"")</f>
        <v/>
      </c>
      <c r="GZ28" s="321" t="str">
        <f ca="1">IF(GG28&lt;&gt;"",INDEX(GG27:GG29,MATCH(4,GY27:GY29,0),0),"")</f>
        <v/>
      </c>
      <c r="HA28" s="321" t="str">
        <f>IF(EQ25&lt;&gt;"",EQ25,"")</f>
        <v/>
      </c>
      <c r="HB28" s="321">
        <f ca="1">SUMPRODUCT((HX3:HX42=HA28)*(IA3:IA42=HA29)*(IB3:IB42="W"))+SUMPRODUCT((HX3:HX42=HA28)*(IA3:IA42=HA30)*(IB3:IB42="W"))+SUMPRODUCT((HX3:HX42=HA28)*(IA3:IA42=HA31)*(IB3:IB42="W"))+SUMPRODUCT((HX3:HX42=HA29)*(IA3:IA42=HA28)*(IC3:IC42="W"))+SUMPRODUCT((HX3:HX42=HA30)*(IA3:IA42=HA28)*(IC3:IC42="W"))+SUMPRODUCT((HX3:HX42=HA31)*(IA3:IA42=HA28)*(IC3:IC42="W"))</f>
        <v>0</v>
      </c>
      <c r="HC28" s="321">
        <f ca="1">SUMPRODUCT((HX3:HX42=HA28)*(IA3:IA42=HA29)*(IB3:IB42="D"))+SUMPRODUCT((HX3:HX42=HA28)*(IA3:IA42=HA30)*(IB3:IB42="D"))+SUMPRODUCT((HX3:HX42=HA28)*(IA3:IA42=HA31)*(IB3:IB42="D"))+SUMPRODUCT((HX3:HX42=HA29)*(IA3:IA42=HA28)*(IB3:IB42="D"))+SUMPRODUCT((HX3:HX42=HA30)*(IA3:IA42=HA28)*(IB3:IB42="D"))+SUMPRODUCT((HX3:HX42=HA31)*(IA3:IA42=HA28)*(IB3:IB42="D"))</f>
        <v>0</v>
      </c>
      <c r="HD28" s="321">
        <f ca="1">SUMPRODUCT((HX3:HX42=HA28)*(IA3:IA42=HA29)*(IB3:IB42="L"))+SUMPRODUCT((HX3:HX42=HA28)*(IA3:IA42=HA30)*(IB3:IB42="L"))+SUMPRODUCT((HX3:HX42=HA28)*(IA3:IA42=HA31)*(IB3:IB42="L"))+SUMPRODUCT((HX3:HX42=HA29)*(IA3:IA42=HA28)*(IC3:IC42="L"))+SUMPRODUCT((HX3:HX42=HA30)*(IA3:IA42=HA28)*(IC3:IC42="L"))+SUMPRODUCT((HX3:HX42=HA31)*(IA3:IA42=HA28)*(IC3:IC42="L"))</f>
        <v>0</v>
      </c>
      <c r="HE28" s="321">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21">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21">
        <f ca="1">HE28-HF28+1000</f>
        <v>1000</v>
      </c>
      <c r="HH28" s="321" t="str">
        <f t="shared" ref="HH28" si="8959">IF(HA28&lt;&gt;"",HB28*3+HC28*1,"")</f>
        <v/>
      </c>
      <c r="HI28" s="321" t="str">
        <f>IF(HA28&lt;&gt;"",VLOOKUP(HA28,DZ4:EF40,7,FALSE),"")</f>
        <v/>
      </c>
      <c r="HJ28" s="321" t="str">
        <f>IF(HA28&lt;&gt;"",VLOOKUP(HA28,DZ4:EF40,5,FALSE),"")</f>
        <v/>
      </c>
      <c r="HK28" s="321" t="str">
        <f>IF(HA28&lt;&gt;"",VLOOKUP(HA28,DZ4:EH40,9,FALSE),"")</f>
        <v/>
      </c>
      <c r="HL28" s="321" t="str">
        <f t="shared" ref="HL28" si="8960">HH28</f>
        <v/>
      </c>
      <c r="HM28" s="321" t="str">
        <f>IF(HA28&lt;&gt;"",RANK(HL28,FD25:FD29),"")</f>
        <v/>
      </c>
      <c r="HN28" s="321" t="str">
        <f>IF(HA28&lt;&gt;"",SUMPRODUCT((HL25:HL29=HL28)*(HG25:HG29&gt;HG28)),"")</f>
        <v/>
      </c>
      <c r="HO28" s="321" t="str">
        <f>IF(HA28&lt;&gt;"",SUMPRODUCT((HL25:HL29=HL28)*(HG25:HG29=HG28)*(HE25:HE29&gt;HE28)),"")</f>
        <v/>
      </c>
      <c r="HP28" s="321" t="str">
        <f>IF(HA28&lt;&gt;"",SUMPRODUCT((HL25:HL29=HL28)*(HG25:HG29=HG28)*(HE25:HE29=HE28)*(HI25:HI29&gt;HI28)),"")</f>
        <v/>
      </c>
      <c r="HQ28" s="321" t="str">
        <f>IF(HA28&lt;&gt;"",SUMPRODUCT((HL25:HL29=HL28)*(HG25:HG29=HG28)*(HE25:HE29=HE28)*(HI25:HI29=HI28)*(HJ25:HJ29&gt;HJ28)),"")</f>
        <v/>
      </c>
      <c r="HR28" s="321" t="str">
        <f>IF(HA28&lt;&gt;"",SUMPRODUCT((HL25:HL29=HL28)*(HG25:HG29=HG28)*(HE25:HE29=HE28)*(HI25:HI29=HI28)*(HJ25:HJ29=HJ28)*(HK25:HK29&gt;HK28)),"")</f>
        <v/>
      </c>
      <c r="HS28" s="321" t="str">
        <f>IF(HA28&lt;&gt;"",SUM(HM28:HR28)+3,"")</f>
        <v/>
      </c>
      <c r="HT28" s="321" t="str">
        <f>IF(HA28&lt;&gt;"",IF(HS28=4,HA28,HA29),"")</f>
        <v/>
      </c>
      <c r="HU28" s="321" t="str">
        <f ca="1">IF(HT28&lt;&gt;"",HT28,IF(GZ28&lt;&gt;"",GZ28,IF(GF28&lt;&gt;"",GF28,IF(FL28&lt;&gt;"",FL28,EL28))))</f>
        <v>Austria</v>
      </c>
      <c r="HV28" s="321">
        <v>4</v>
      </c>
      <c r="HW28" s="321">
        <v>26</v>
      </c>
      <c r="HX28" s="321" t="str">
        <f t="shared" si="164"/>
        <v>Scotland</v>
      </c>
      <c r="HY28" s="324">
        <f ca="1">IF(OFFSET('Player Game Board'!P35,0,HY1)&lt;&gt;"",OFFSET('Player Game Board'!P35,0,HY1),0)</f>
        <v>2</v>
      </c>
      <c r="HZ28" s="324">
        <f ca="1">IF(OFFSET('Player Game Board'!Q35,0,HY1)&lt;&gt;"",OFFSET('Player Game Board'!Q35,0,HY1),0)</f>
        <v>1</v>
      </c>
      <c r="IA28" s="321" t="str">
        <f t="shared" si="165"/>
        <v>Hungary</v>
      </c>
      <c r="IB28" s="321" t="str">
        <f ca="1">IF(AND(OFFSET('Player Game Board'!P35,0,HY1)&lt;&gt;"",OFFSET('Player Game Board'!Q35,0,HY1)&lt;&gt;""),IF(HY28&gt;HZ28,"W",IF(HY28=HZ28,"D","L")),"")</f>
        <v>W</v>
      </c>
      <c r="IC28" s="321" t="str">
        <f t="shared" ca="1" si="166"/>
        <v>L</v>
      </c>
      <c r="ID28" s="321"/>
      <c r="IE28" s="321"/>
      <c r="IF28" s="321"/>
      <c r="IG28" s="322"/>
      <c r="IH28" s="322"/>
      <c r="II28" s="322"/>
      <c r="IJ28" s="322"/>
      <c r="IK28" s="322"/>
      <c r="IL28" s="322"/>
      <c r="IM28" s="322"/>
      <c r="IN28" s="321"/>
      <c r="IO28" s="321"/>
      <c r="IP28" s="321"/>
      <c r="IQ28" s="321"/>
      <c r="IR28" s="321"/>
      <c r="IS28" s="321"/>
      <c r="IT28" s="321" t="s">
        <v>13</v>
      </c>
      <c r="IU28" s="321" t="str">
        <f ca="1">VLOOKUP(1,DY25:DZ28,2,FALSE)</f>
        <v>France</v>
      </c>
      <c r="IV28" s="327">
        <f t="shared" ca="1" si="5047"/>
        <v>1</v>
      </c>
      <c r="IW28" s="321">
        <f ca="1">VLOOKUP(IX28,MS25:MT29,2,FALSE)</f>
        <v>2</v>
      </c>
      <c r="IX28" s="321" t="str">
        <f t="shared" si="7840"/>
        <v>France</v>
      </c>
      <c r="IY28" s="321">
        <f ca="1">SUMPRODUCT((MV3:MV42=IX28)*(MZ3:MZ42="W"))+SUMPRODUCT((MY3:MY42=IX28)*(NA3:NA42="W"))</f>
        <v>2</v>
      </c>
      <c r="IZ28" s="321">
        <f ca="1">SUMPRODUCT((MV3:MV42=IX28)*(MZ3:MZ42="D"))+SUMPRODUCT((MY3:MY42=IX28)*(NA3:NA42="D"))</f>
        <v>1</v>
      </c>
      <c r="JA28" s="321">
        <f ca="1">SUMPRODUCT((MV3:MV42=IX28)*(MZ3:MZ42="L"))+SUMPRODUCT((MY3:MY42=IX28)*(NA3:NA42="L"))</f>
        <v>0</v>
      </c>
      <c r="JB28" s="321">
        <f ca="1">SUMIF(MV3:MV60,IX28,MW3:MW60)+SUMIF(MY3:MY60,IX28,MX3:MX60)</f>
        <v>7</v>
      </c>
      <c r="JC28" s="321">
        <f ca="1">SUMIF(MY3:MY60,IX28,MW3:MW60)+SUMIF(MV3:MV60,IX28,MX3:MX60)</f>
        <v>4</v>
      </c>
      <c r="JD28" s="321">
        <f t="shared" ca="1" si="7451"/>
        <v>1003</v>
      </c>
      <c r="JE28" s="321">
        <f t="shared" ca="1" si="7452"/>
        <v>7</v>
      </c>
      <c r="JF28" s="321">
        <f t="shared" si="618"/>
        <v>52</v>
      </c>
      <c r="JG28" s="321">
        <f ca="1">IF(COUNTIF(JE25:JE29,4)&lt;&gt;4,RANK(JE28,JE25:JE29),JE68)</f>
        <v>1</v>
      </c>
      <c r="JH28" s="321"/>
      <c r="JI28" s="321">
        <f ca="1">SUMPRODUCT((JG25:JG28=JG28)*(JF25:JF28&lt;JF28))+JG28</f>
        <v>2</v>
      </c>
      <c r="JJ28" s="321" t="str">
        <f ca="1">INDEX(IX25:IX29,MATCH(4,JI25:JI29,0),0)</f>
        <v>Austria</v>
      </c>
      <c r="JK28" s="321">
        <f ca="1">INDEX(JG25:JG29,MATCH(JJ28,IX25:IX29,0),0)</f>
        <v>4</v>
      </c>
      <c r="JL28" s="321" t="str">
        <f ca="1">IF(AND(JL27&lt;&gt;"",JK28=1),JJ28,"")</f>
        <v/>
      </c>
      <c r="JM28" s="321" t="str">
        <f ca="1">IF(AND(JM27&lt;&gt;"",JK29=2),JJ29,"")</f>
        <v/>
      </c>
      <c r="JN28" s="321"/>
      <c r="JO28" s="321"/>
      <c r="JP28" s="321"/>
      <c r="JQ28" s="321" t="str">
        <f t="shared" ca="1" si="7841"/>
        <v/>
      </c>
      <c r="JR28" s="321">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21">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21">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21">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21">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21">
        <f ca="1">JU28-JV28+1000</f>
        <v>1000</v>
      </c>
      <c r="JX28" s="321" t="str">
        <f t="shared" ca="1" si="7453"/>
        <v/>
      </c>
      <c r="JY28" s="321" t="str">
        <f ca="1">IF(JQ28&lt;&gt;"",VLOOKUP(JQ28,IX4:JD40,7,FALSE),"")</f>
        <v/>
      </c>
      <c r="JZ28" s="321" t="str">
        <f ca="1">IF(JQ28&lt;&gt;"",VLOOKUP(JQ28,IX4:JD40,5,FALSE),"")</f>
        <v/>
      </c>
      <c r="KA28" s="321" t="str">
        <f ca="1">IF(JQ28&lt;&gt;"",VLOOKUP(JQ28,IX4:JF40,9,FALSE),"")</f>
        <v/>
      </c>
      <c r="KB28" s="321" t="str">
        <f t="shared" ca="1" si="7454"/>
        <v/>
      </c>
      <c r="KC28" s="321" t="str">
        <f ca="1">IF(JQ28&lt;&gt;"",RANK(KB28,KB25:KB29),"")</f>
        <v/>
      </c>
      <c r="KD28" s="321" t="str">
        <f ca="1">IF(JQ28&lt;&gt;"",SUMPRODUCT((KB25:KB29=KB28)*(JW25:JW29&gt;JW28)),"")</f>
        <v/>
      </c>
      <c r="KE28" s="321" t="str">
        <f ca="1">IF(JQ28&lt;&gt;"",SUMPRODUCT((KB25:KB29=KB28)*(JW25:JW29=JW28)*(JU25:JU29&gt;JU28)),"")</f>
        <v/>
      </c>
      <c r="KF28" s="321" t="str">
        <f ca="1">IF(JQ28&lt;&gt;"",SUMPRODUCT((KB25:KB29=KB28)*(JW25:JW29=JW28)*(JU25:JU29=JU28)*(JY25:JY29&gt;JY28)),"")</f>
        <v/>
      </c>
      <c r="KG28" s="321" t="str">
        <f ca="1">IF(JQ28&lt;&gt;"",SUMPRODUCT((KB25:KB29=KB28)*(JW25:JW29=JW28)*(JU25:JU29=JU28)*(JY25:JY29=JY28)*(JZ25:JZ29&gt;JZ28)),"")</f>
        <v/>
      </c>
      <c r="KH28" s="321" t="str">
        <f ca="1">IF(JQ28&lt;&gt;"",SUMPRODUCT((KB25:KB29=KB28)*(JW25:JW29=JW28)*(JU25:JU29=JU28)*(JY25:JY29=JY28)*(JZ25:JZ29=JZ28)*(KA25:KA29&gt;KA28)),"")</f>
        <v/>
      </c>
      <c r="KI28" s="321" t="str">
        <f ca="1">IF(JQ28&lt;&gt;"",IF(KI68&lt;&gt;"",IF(JP64=3,KI68,KI68+JP64),SUM(KC28:KH28)),"")</f>
        <v/>
      </c>
      <c r="KJ28" s="321" t="str">
        <f ca="1">IF(JQ28&lt;&gt;"",INDEX(JQ25:JQ29,MATCH(4,KI25:KI29,0),0),"")</f>
        <v/>
      </c>
      <c r="KK28" s="321" t="str">
        <f ca="1">IF(JM27&lt;&gt;"",JM27,"")</f>
        <v/>
      </c>
      <c r="KL28" s="321" t="str">
        <f ca="1">IF(KK28&lt;&gt;"",SUMPRODUCT((MV3:MV42=KK28)*(MY3:MY42=KK29)*(MZ3:MZ42="W"))+SUMPRODUCT((MV3:MV42=KK28)*(MY3:MY42=KK26)*(MZ3:MZ42="W"))+SUMPRODUCT((MV3:MV42=KK28)*(MY3:MY42=KK27)*(MZ3:MZ42="W"))+SUMPRODUCT((MV3:MV42=KK29)*(MY3:MY42=KK28)*(NA3:NA42="W"))+SUMPRODUCT((MV3:MV42=KK26)*(MY3:MY42=KK28)*(NA3:NA42="W"))+SUMPRODUCT((MV3:MV42=KK27)*(MY3:MY42=KK28)*(NA3:NA42="W")),"")</f>
        <v/>
      </c>
      <c r="KM28" s="321" t="str">
        <f ca="1">IF(KK28&lt;&gt;"",SUMPRODUCT((MV3:MV42=KK28)*(MY3:MY42=KK29)*(MZ3:MZ42="D"))+SUMPRODUCT((MV3:MV42=KK28)*(MY3:MY42=KK26)*(MZ3:MZ42="D"))+SUMPRODUCT((MV3:MV42=KK28)*(MY3:MY42=KK27)*(MZ3:MZ42="D"))+SUMPRODUCT((MV3:MV42=KK29)*(MY3:MY42=KK28)*(MZ3:MZ42="D"))+SUMPRODUCT((MV3:MV42=KK26)*(MY3:MY42=KK28)*(MZ3:MZ42="D"))+SUMPRODUCT((MV3:MV42=KK27)*(MY3:MY42=KK28)*(MZ3:MZ42="D")),"")</f>
        <v/>
      </c>
      <c r="KN28" s="321" t="str">
        <f ca="1">IF(KK28&lt;&gt;"",SUMPRODUCT((MV3:MV42=KK28)*(MY3:MY42=KK29)*(MZ3:MZ42="L"))+SUMPRODUCT((MV3:MV42=KK28)*(MY3:MY42=KK26)*(MZ3:MZ42="L"))+SUMPRODUCT((MV3:MV42=KK28)*(MY3:MY42=KK27)*(MZ3:MZ42="L"))+SUMPRODUCT((MV3:MV42=KK29)*(MY3:MY42=KK28)*(NA3:NA42="L"))+SUMPRODUCT((MV3:MV42=KK26)*(MY3:MY42=KK28)*(NA3:NA42="L"))+SUMPRODUCT((MV3:MV42=KK27)*(MY3:MY42=KK28)*(NA3:NA42="L")),"")</f>
        <v/>
      </c>
      <c r="KO28" s="321">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21">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21">
        <f ca="1">KO28-KP28+1000</f>
        <v>1000</v>
      </c>
      <c r="KR28" s="321" t="str">
        <f t="shared" ca="1" si="7842"/>
        <v/>
      </c>
      <c r="KS28" s="321" t="str">
        <f ca="1">IF(KK28&lt;&gt;"",VLOOKUP(KK28,IX4:JD40,7,FALSE),"")</f>
        <v/>
      </c>
      <c r="KT28" s="321" t="str">
        <f ca="1">IF(KK28&lt;&gt;"",VLOOKUP(KK28,IX4:JD40,5,FALSE),"")</f>
        <v/>
      </c>
      <c r="KU28" s="321" t="str">
        <f ca="1">IF(KK28&lt;&gt;"",VLOOKUP(KK28,IX4:JF40,9,FALSE),"")</f>
        <v/>
      </c>
      <c r="KV28" s="321" t="str">
        <f t="shared" ca="1" si="7843"/>
        <v/>
      </c>
      <c r="KW28" s="321" t="str">
        <f ca="1">IF(KK28&lt;&gt;"",RANK(KV28,KV25:KV29),"")</f>
        <v/>
      </c>
      <c r="KX28" s="321" t="str">
        <f ca="1">IF(KK28&lt;&gt;"",SUMPRODUCT((KV25:KV29=KV28)*(KQ25:KQ29&gt;KQ28)),"")</f>
        <v/>
      </c>
      <c r="KY28" s="321" t="str">
        <f ca="1">IF(KK28&lt;&gt;"",SUMPRODUCT((KV25:KV29=KV28)*(KQ25:KQ29=KQ28)*(KO25:KO29&gt;KO28)),"")</f>
        <v/>
      </c>
      <c r="KZ28" s="321" t="str">
        <f ca="1">IF(KK28&lt;&gt;"",SUMPRODUCT((KV25:KV29=KV28)*(KQ25:KQ29=KQ28)*(KO25:KO29=KO28)*(KS25:KS29&gt;KS28)),"")</f>
        <v/>
      </c>
      <c r="LA28" s="321" t="str">
        <f ca="1">IF(KK28&lt;&gt;"",SUMPRODUCT((KV25:KV29=KV28)*(KQ25:KQ29=KQ28)*(KO25:KO29=KO28)*(KS25:KS29=KS28)*(KT25:KT29&gt;KT28)),"")</f>
        <v/>
      </c>
      <c r="LB28" s="321" t="str">
        <f ca="1">IF(KK28&lt;&gt;"",SUMPRODUCT((KV25:KV29=KV28)*(KQ25:KQ29=KQ28)*(KO25:KO29=KO28)*(KS25:KS29=KS28)*(KT25:KT29=KT28)*(KU25:KU29&gt;KU28)),"")</f>
        <v/>
      </c>
      <c r="LC28" s="321" t="str">
        <f ca="1">IF(KK28&lt;&gt;"",IF(LC68&lt;&gt;"",IF(KJ64=3,LC68,LC68+KJ64),SUM(KW28:LB28)+1),"")</f>
        <v/>
      </c>
      <c r="LD28" s="321" t="str">
        <f ca="1">IF(KK28&lt;&gt;"",INDEX(KK26:KK29,MATCH(4,LC26:LC29,0),0),"")</f>
        <v/>
      </c>
      <c r="LE28" s="321" t="str">
        <f ca="1">IF(JN26&lt;&gt;"",JN26,"")</f>
        <v/>
      </c>
      <c r="LF28" s="321">
        <f ca="1">SUMPRODUCT((MV3:MV42=LE28)*(MY3:MY42=LE29)*(MZ3:MZ42="W"))+SUMPRODUCT((MV3:MV42=LE28)*(MY3:MY42=LE30)*(MZ3:MZ42="W"))+SUMPRODUCT((MV3:MV42=LE28)*(MY3:MY42=LE27)*(MZ3:MZ42="W"))+SUMPRODUCT((MV3:MV42=LE29)*(MY3:MY42=LE28)*(NA3:NA42="W"))+SUMPRODUCT((MV3:MV42=LE30)*(MY3:MY42=LE28)*(NA3:NA42="W"))+SUMPRODUCT((MV3:MV42=LE27)*(MY3:MY42=LE28)*(NA3:NA42="W"))</f>
        <v>0</v>
      </c>
      <c r="LG28" s="321">
        <f ca="1">SUMPRODUCT((MV3:MV42=LE28)*(MY3:MY42=LE29)*(MZ3:MZ42="D"))+SUMPRODUCT((MV3:MV42=LE28)*(MY3:MY42=LE30)*(MZ3:MZ42="D"))+SUMPRODUCT((MV3:MV42=LE28)*(MY3:MY42=LE27)*(MZ3:MZ42="D"))+SUMPRODUCT((MV3:MV42=LE29)*(MY3:MY42=LE28)*(MZ3:MZ42="D"))+SUMPRODUCT((MV3:MV42=LE30)*(MY3:MY42=LE28)*(MZ3:MZ42="D"))+SUMPRODUCT((MV3:MV42=LE27)*(MY3:MY42=LE28)*(MZ3:MZ42="D"))</f>
        <v>0</v>
      </c>
      <c r="LH28" s="321">
        <f ca="1">SUMPRODUCT((MV3:MV42=LE28)*(MY3:MY42=LE29)*(MZ3:MZ42="L"))+SUMPRODUCT((MV3:MV42=LE28)*(MY3:MY42=LE30)*(MZ3:MZ42="L"))+SUMPRODUCT((MV3:MV42=LE28)*(MY3:MY42=LE27)*(MZ3:MZ42="L"))+SUMPRODUCT((MV3:MV42=LE29)*(MY3:MY42=LE28)*(NA3:NA42="L"))+SUMPRODUCT((MV3:MV42=LE30)*(MY3:MY42=LE28)*(NA3:NA42="L"))+SUMPRODUCT((MV3:MV42=LE27)*(MY3:MY42=LE28)*(NA3:NA42="L"))</f>
        <v>0</v>
      </c>
      <c r="LI28" s="321">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21">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21">
        <f ca="1">LI28-LJ28+1000</f>
        <v>1000</v>
      </c>
      <c r="LL28" s="321" t="str">
        <f t="shared" ca="1" si="8334"/>
        <v/>
      </c>
      <c r="LM28" s="321" t="str">
        <f ca="1">IF(LE28&lt;&gt;"",VLOOKUP(LE28,IX4:JD40,7,FALSE),"")</f>
        <v/>
      </c>
      <c r="LN28" s="321" t="str">
        <f ca="1">IF(LE28&lt;&gt;"",VLOOKUP(LE28,IX4:JD40,5,FALSE),"")</f>
        <v/>
      </c>
      <c r="LO28" s="321" t="str">
        <f ca="1">IF(LE28&lt;&gt;"",VLOOKUP(LE28,IX4:JF40,9,FALSE),"")</f>
        <v/>
      </c>
      <c r="LP28" s="321" t="str">
        <f t="shared" ca="1" si="8335"/>
        <v/>
      </c>
      <c r="LQ28" s="321" t="str">
        <f ca="1">IF(LE28&lt;&gt;"",RANK(LP28,LP25:LP29),"")</f>
        <v/>
      </c>
      <c r="LR28" s="321" t="str">
        <f ca="1">IF(LE28&lt;&gt;"",SUMPRODUCT((LP25:LP29=LP28)*(LK25:LK29&gt;LK28)),"")</f>
        <v/>
      </c>
      <c r="LS28" s="321" t="str">
        <f ca="1">IF(LE28&lt;&gt;"",SUMPRODUCT((LP25:LP29=LP28)*(LK25:LK29=LK28)*(LI25:LI29&gt;LI28)),"")</f>
        <v/>
      </c>
      <c r="LT28" s="321" t="str">
        <f ca="1">IF(LE28&lt;&gt;"",SUMPRODUCT((LP25:LP29=LP28)*(LK25:LK29=LK28)*(LI25:LI29=LI28)*(LM25:LM29&gt;LM28)),"")</f>
        <v/>
      </c>
      <c r="LU28" s="321" t="str">
        <f ca="1">IF(LE28&lt;&gt;"",SUMPRODUCT((LP25:LP29=LP28)*(LK25:LK29=LK28)*(LI25:LI29=LI28)*(LM25:LM29=LM28)*(LN25:LN29&gt;LN28)),"")</f>
        <v/>
      </c>
      <c r="LV28" s="321" t="str">
        <f ca="1">IF(LE28&lt;&gt;"",SUMPRODUCT((LP25:LP29=LP28)*(LK25:LK29=LK28)*(LI25:LI29=LI28)*(LM25:LM29=LM28)*(LN25:LN29=LN28)*(LO25:LO29&gt;LO28)),"")</f>
        <v/>
      </c>
      <c r="LW28" s="321" t="str">
        <f ca="1">IF(LE28&lt;&gt;"",SUM(LQ28:LV28)+2,"")</f>
        <v/>
      </c>
      <c r="LX28" s="321" t="str">
        <f ca="1">IF(LE28&lt;&gt;"",INDEX(LE27:LE29,MATCH(4,LW27:LW29,0),0),"")</f>
        <v/>
      </c>
      <c r="LY28" s="321" t="str">
        <f>IF(JO25&lt;&gt;"",JO25,"")</f>
        <v/>
      </c>
      <c r="LZ28" s="321">
        <f ca="1">SUMPRODUCT((MV3:MV42=LY28)*(MY3:MY42=LY29)*(MZ3:MZ42="W"))+SUMPRODUCT((MV3:MV42=LY28)*(MY3:MY42=LY30)*(MZ3:MZ42="W"))+SUMPRODUCT((MV3:MV42=LY28)*(MY3:MY42=LY31)*(MZ3:MZ42="W"))+SUMPRODUCT((MV3:MV42=LY29)*(MY3:MY42=LY28)*(NA3:NA42="W"))+SUMPRODUCT((MV3:MV42=LY30)*(MY3:MY42=LY28)*(NA3:NA42="W"))+SUMPRODUCT((MV3:MV42=LY31)*(MY3:MY42=LY28)*(NA3:NA42="W"))</f>
        <v>0</v>
      </c>
      <c r="MA28" s="321">
        <f ca="1">SUMPRODUCT((MV3:MV42=LY28)*(MY3:MY42=LY29)*(MZ3:MZ42="D"))+SUMPRODUCT((MV3:MV42=LY28)*(MY3:MY42=LY30)*(MZ3:MZ42="D"))+SUMPRODUCT((MV3:MV42=LY28)*(MY3:MY42=LY31)*(MZ3:MZ42="D"))+SUMPRODUCT((MV3:MV42=LY29)*(MY3:MY42=LY28)*(MZ3:MZ42="D"))+SUMPRODUCT((MV3:MV42=LY30)*(MY3:MY42=LY28)*(MZ3:MZ42="D"))+SUMPRODUCT((MV3:MV42=LY31)*(MY3:MY42=LY28)*(MZ3:MZ42="D"))</f>
        <v>0</v>
      </c>
      <c r="MB28" s="321">
        <f ca="1">SUMPRODUCT((MV3:MV42=LY28)*(MY3:MY42=LY29)*(MZ3:MZ42="L"))+SUMPRODUCT((MV3:MV42=LY28)*(MY3:MY42=LY30)*(MZ3:MZ42="L"))+SUMPRODUCT((MV3:MV42=LY28)*(MY3:MY42=LY31)*(MZ3:MZ42="L"))+SUMPRODUCT((MV3:MV42=LY29)*(MY3:MY42=LY28)*(NA3:NA42="L"))+SUMPRODUCT((MV3:MV42=LY30)*(MY3:MY42=LY28)*(NA3:NA42="L"))+SUMPRODUCT((MV3:MV42=LY31)*(MY3:MY42=LY28)*(NA3:NA42="L"))</f>
        <v>0</v>
      </c>
      <c r="MC28" s="321">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21">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21">
        <f ca="1">MC28-MD28+1000</f>
        <v>1000</v>
      </c>
      <c r="MF28" s="321" t="str">
        <f t="shared" ref="MF28" si="8961">IF(LY28&lt;&gt;"",LZ28*3+MA28*1,"")</f>
        <v/>
      </c>
      <c r="MG28" s="321" t="str">
        <f>IF(LY28&lt;&gt;"",VLOOKUP(LY28,IX4:JD40,7,FALSE),"")</f>
        <v/>
      </c>
      <c r="MH28" s="321" t="str">
        <f>IF(LY28&lt;&gt;"",VLOOKUP(LY28,IX4:JD40,5,FALSE),"")</f>
        <v/>
      </c>
      <c r="MI28" s="321" t="str">
        <f>IF(LY28&lt;&gt;"",VLOOKUP(LY28,IX4:JF40,9,FALSE),"")</f>
        <v/>
      </c>
      <c r="MJ28" s="321" t="str">
        <f t="shared" ref="MJ28" si="8962">MF28</f>
        <v/>
      </c>
      <c r="MK28" s="321" t="str">
        <f>IF(LY28&lt;&gt;"",RANK(MJ28,KB25:KB29),"")</f>
        <v/>
      </c>
      <c r="ML28" s="321" t="str">
        <f>IF(LY28&lt;&gt;"",SUMPRODUCT((MJ25:MJ29=MJ28)*(ME25:ME29&gt;ME28)),"")</f>
        <v/>
      </c>
      <c r="MM28" s="321" t="str">
        <f>IF(LY28&lt;&gt;"",SUMPRODUCT((MJ25:MJ29=MJ28)*(ME25:ME29=ME28)*(MC25:MC29&gt;MC28)),"")</f>
        <v/>
      </c>
      <c r="MN28" s="321" t="str">
        <f>IF(LY28&lt;&gt;"",SUMPRODUCT((MJ25:MJ29=MJ28)*(ME25:ME29=ME28)*(MC25:MC29=MC28)*(MG25:MG29&gt;MG28)),"")</f>
        <v/>
      </c>
      <c r="MO28" s="321" t="str">
        <f>IF(LY28&lt;&gt;"",SUMPRODUCT((MJ25:MJ29=MJ28)*(ME25:ME29=ME28)*(MC25:MC29=MC28)*(MG25:MG29=MG28)*(MH25:MH29&gt;MH28)),"")</f>
        <v/>
      </c>
      <c r="MP28" s="321" t="str">
        <f>IF(LY28&lt;&gt;"",SUMPRODUCT((MJ25:MJ29=MJ28)*(ME25:ME29=ME28)*(MC25:MC29=MC28)*(MG25:MG29=MG28)*(MH25:MH29=MH28)*(MI25:MI29&gt;MI28)),"")</f>
        <v/>
      </c>
      <c r="MQ28" s="321" t="str">
        <f>IF(LY28&lt;&gt;"",SUM(MK28:MP28)+3,"")</f>
        <v/>
      </c>
      <c r="MR28" s="321" t="str">
        <f>IF(LY28&lt;&gt;"",IF(MQ28=4,LY28,LY29),"")</f>
        <v/>
      </c>
      <c r="MS28" s="321" t="str">
        <f ca="1">IF(MR28&lt;&gt;"",MR28,IF(LX28&lt;&gt;"",LX28,IF(LD28&lt;&gt;"",LD28,IF(KJ28&lt;&gt;"",KJ28,JJ28))))</f>
        <v>Austria</v>
      </c>
      <c r="MT28" s="321">
        <v>4</v>
      </c>
      <c r="MU28" s="321">
        <v>26</v>
      </c>
      <c r="MV28" s="321" t="str">
        <f t="shared" si="170"/>
        <v>Scotland</v>
      </c>
      <c r="MW28" s="324">
        <f ca="1">IF(OFFSET('Player Game Board'!P35,0,MW1)&lt;&gt;"",OFFSET('Player Game Board'!P35,0,MW1),0)</f>
        <v>2</v>
      </c>
      <c r="MX28" s="324">
        <f ca="1">IF(OFFSET('Player Game Board'!Q35,0,MW1)&lt;&gt;"",OFFSET('Player Game Board'!Q35,0,MW1),0)</f>
        <v>1</v>
      </c>
      <c r="MY28" s="321" t="str">
        <f t="shared" si="171"/>
        <v>Hungary</v>
      </c>
      <c r="MZ28" s="321" t="str">
        <f ca="1">IF(AND(OFFSET('Player Game Board'!P35,0,MW1)&lt;&gt;"",OFFSET('Player Game Board'!Q35,0,MW1)&lt;&gt;""),IF(MW28&gt;MX28,"W",IF(MW28=MX28,"D","L")),"")</f>
        <v>W</v>
      </c>
      <c r="NA28" s="321" t="str">
        <f t="shared" ca="1" si="172"/>
        <v>L</v>
      </c>
      <c r="NB28" s="321"/>
      <c r="NC28" s="321"/>
      <c r="ND28" s="321"/>
      <c r="NE28" s="322"/>
      <c r="NF28" s="322"/>
      <c r="NG28" s="322"/>
      <c r="NH28" s="322"/>
      <c r="NI28" s="322"/>
      <c r="NJ28" s="322"/>
      <c r="NK28" s="322"/>
      <c r="NL28" s="321"/>
      <c r="NM28" s="321"/>
      <c r="NN28" s="321"/>
      <c r="NO28" s="321"/>
      <c r="NP28" s="321"/>
      <c r="NQ28" s="321"/>
      <c r="NR28" s="321" t="s">
        <v>13</v>
      </c>
      <c r="NS28" s="321" t="str">
        <f ca="1">VLOOKUP(1,IW25:IX28,2,FALSE)</f>
        <v>Netherlands</v>
      </c>
      <c r="NT28" s="327">
        <f t="shared" ca="1" si="5052"/>
        <v>1</v>
      </c>
      <c r="NU28" s="321">
        <f t="shared" ref="NU28" ca="1" si="8963">VLOOKUP(NV28,RQ25:RR29,2,FALSE)</f>
        <v>1</v>
      </c>
      <c r="NV28" s="321" t="str">
        <f t="shared" si="7456"/>
        <v>France</v>
      </c>
      <c r="NW28" s="321">
        <f t="shared" ref="NW28" ca="1" si="8964">SUMPRODUCT((RT3:RT42=NV28)*(RX3:RX42="W"))+SUMPRODUCT((RW3:RW42=NV28)*(RY3:RY42="W"))</f>
        <v>2</v>
      </c>
      <c r="NX28" s="321">
        <f t="shared" ref="NX28" ca="1" si="8965">SUMPRODUCT((RT3:RT42=NV28)*(RX3:RX42="D"))+SUMPRODUCT((RW3:RW42=NV28)*(RY3:RY42="D"))</f>
        <v>1</v>
      </c>
      <c r="NY28" s="321">
        <f t="shared" ref="NY28" ca="1" si="8966">SUMPRODUCT((RT3:RT42=NV28)*(RX3:RX42="L"))+SUMPRODUCT((RW3:RW42=NV28)*(RY3:RY42="L"))</f>
        <v>0</v>
      </c>
      <c r="NZ28" s="321">
        <f t="shared" ref="NZ28" ca="1" si="8967">SUMIF(RT3:RT60,NV28,RU3:RU60)+SUMIF(RW3:RW60,NV28,RV3:RV60)</f>
        <v>6</v>
      </c>
      <c r="OA28" s="321">
        <f t="shared" ref="OA28" ca="1" si="8968">SUMIF(RW3:RW60,NV28,RU3:RU60)+SUMIF(RT3:RT60,NV28,RV3:RV60)</f>
        <v>4</v>
      </c>
      <c r="OB28" s="321">
        <f t="shared" ca="1" si="7462"/>
        <v>1002</v>
      </c>
      <c r="OC28" s="321">
        <f t="shared" ca="1" si="7463"/>
        <v>7</v>
      </c>
      <c r="OD28" s="321">
        <f t="shared" si="630"/>
        <v>52</v>
      </c>
      <c r="OE28" s="321">
        <f t="shared" ref="OE28" ca="1" si="8969">IF(COUNTIF(OC25:OC29,4)&lt;&gt;4,RANK(OC28,OC25:OC29),OC68)</f>
        <v>1</v>
      </c>
      <c r="OF28" s="321"/>
      <c r="OG28" s="321">
        <f t="shared" ref="OG28" ca="1" si="8970">SUMPRODUCT((OE25:OE28=OE28)*(OD25:OD28&lt;OD28))+OE28</f>
        <v>2</v>
      </c>
      <c r="OH28" s="321" t="str">
        <f t="shared" ref="OH28" ca="1" si="8971">INDEX(NV25:NV29,MATCH(4,OG25:OG29,0),0)</f>
        <v>Poland</v>
      </c>
      <c r="OI28" s="321">
        <f t="shared" ref="OI28" ca="1" si="8972">INDEX(OE25:OE29,MATCH(OH28,NV25:NV29,0),0)</f>
        <v>4</v>
      </c>
      <c r="OJ28" s="321" t="str">
        <f t="shared" ca="1" si="8346"/>
        <v/>
      </c>
      <c r="OK28" s="321" t="str">
        <f t="shared" ca="1" si="8347"/>
        <v/>
      </c>
      <c r="OL28" s="321"/>
      <c r="OM28" s="321"/>
      <c r="ON28" s="321"/>
      <c r="OO28" s="321" t="str">
        <f t="shared" ca="1" si="7472"/>
        <v/>
      </c>
      <c r="OP28" s="321">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21">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21">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21">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21">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21">
        <f t="shared" ca="1" si="7478"/>
        <v>1000</v>
      </c>
      <c r="OV28" s="321" t="str">
        <f t="shared" ca="1" si="7479"/>
        <v/>
      </c>
      <c r="OW28" s="321" t="str">
        <f t="shared" ref="OW28" ca="1" si="8978">IF(OO28&lt;&gt;"",VLOOKUP(OO28,NV4:OB40,7,FALSE),"")</f>
        <v/>
      </c>
      <c r="OX28" s="321" t="str">
        <f t="shared" ref="OX28" ca="1" si="8979">IF(OO28&lt;&gt;"",VLOOKUP(OO28,NV4:OB40,5,FALSE),"")</f>
        <v/>
      </c>
      <c r="OY28" s="321" t="str">
        <f t="shared" ref="OY28" ca="1" si="8980">IF(OO28&lt;&gt;"",VLOOKUP(OO28,NV4:OD40,9,FALSE),"")</f>
        <v/>
      </c>
      <c r="OZ28" s="321" t="str">
        <f t="shared" ca="1" si="7483"/>
        <v/>
      </c>
      <c r="PA28" s="321" t="str">
        <f t="shared" ref="PA28" ca="1" si="8981">IF(OO28&lt;&gt;"",RANK(OZ28,OZ25:OZ29),"")</f>
        <v/>
      </c>
      <c r="PB28" s="321" t="str">
        <f t="shared" ref="PB28" ca="1" si="8982">IF(OO28&lt;&gt;"",SUMPRODUCT((OZ25:OZ29=OZ28)*(OU25:OU29&gt;OU28)),"")</f>
        <v/>
      </c>
      <c r="PC28" s="321" t="str">
        <f t="shared" ref="PC28" ca="1" si="8983">IF(OO28&lt;&gt;"",SUMPRODUCT((OZ25:OZ29=OZ28)*(OU25:OU29=OU28)*(OS25:OS29&gt;OS28)),"")</f>
        <v/>
      </c>
      <c r="PD28" s="321" t="str">
        <f t="shared" ref="PD28" ca="1" si="8984">IF(OO28&lt;&gt;"",SUMPRODUCT((OZ25:OZ29=OZ28)*(OU25:OU29=OU28)*(OS25:OS29=OS28)*(OW25:OW29&gt;OW28)),"")</f>
        <v/>
      </c>
      <c r="PE28" s="321" t="str">
        <f t="shared" ref="PE28" ca="1" si="8985">IF(OO28&lt;&gt;"",SUMPRODUCT((OZ25:OZ29=OZ28)*(OU25:OU29=OU28)*(OS25:OS29=OS28)*(OW25:OW29=OW28)*(OX25:OX29&gt;OX28)),"")</f>
        <v/>
      </c>
      <c r="PF28" s="321" t="str">
        <f t="shared" ref="PF28" ca="1" si="8986">IF(OO28&lt;&gt;"",SUMPRODUCT((OZ25:OZ29=OZ28)*(OU25:OU29=OU28)*(OS25:OS29=OS28)*(OW25:OW29=OW28)*(OX25:OX29=OX28)*(OY25:OY29&gt;OY28)),"")</f>
        <v/>
      </c>
      <c r="PG28" s="321" t="str">
        <f ca="1">IF(OO28&lt;&gt;"",IF(PG68&lt;&gt;"",IF(ON64=3,PG68,PG68+ON64),SUM(PA28:PF28)),"")</f>
        <v/>
      </c>
      <c r="PH28" s="321" t="str">
        <f t="shared" ref="PH28" ca="1" si="8987">IF(OO28&lt;&gt;"",INDEX(OO25:OO29,MATCH(4,PG25:PG29,0),0),"")</f>
        <v/>
      </c>
      <c r="PI28" s="321" t="str">
        <f t="shared" ca="1" si="7873"/>
        <v/>
      </c>
      <c r="PJ28" s="321"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21"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21"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21">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21">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21">
        <f t="shared" ca="1" si="7879"/>
        <v>1000</v>
      </c>
      <c r="PP28" s="321" t="str">
        <f t="shared" ca="1" si="7880"/>
        <v/>
      </c>
      <c r="PQ28" s="321" t="str">
        <f t="shared" ref="PQ28" ca="1" si="8993">IF(PI28&lt;&gt;"",VLOOKUP(PI28,NV4:OB40,7,FALSE),"")</f>
        <v/>
      </c>
      <c r="PR28" s="321" t="str">
        <f t="shared" ref="PR28" ca="1" si="8994">IF(PI28&lt;&gt;"",VLOOKUP(PI28,NV4:OB40,5,FALSE),"")</f>
        <v/>
      </c>
      <c r="PS28" s="321" t="str">
        <f t="shared" ref="PS28" ca="1" si="8995">IF(PI28&lt;&gt;"",VLOOKUP(PI28,NV4:OD40,9,FALSE),"")</f>
        <v/>
      </c>
      <c r="PT28" s="321" t="str">
        <f t="shared" ca="1" si="7884"/>
        <v/>
      </c>
      <c r="PU28" s="321" t="str">
        <f t="shared" ref="PU28" ca="1" si="8996">IF(PI28&lt;&gt;"",RANK(PT28,PT25:PT29),"")</f>
        <v/>
      </c>
      <c r="PV28" s="321" t="str">
        <f t="shared" ref="PV28" ca="1" si="8997">IF(PI28&lt;&gt;"",SUMPRODUCT((PT25:PT29=PT28)*(PO25:PO29&gt;PO28)),"")</f>
        <v/>
      </c>
      <c r="PW28" s="321" t="str">
        <f t="shared" ref="PW28" ca="1" si="8998">IF(PI28&lt;&gt;"",SUMPRODUCT((PT25:PT29=PT28)*(PO25:PO29=PO28)*(PM25:PM29&gt;PM28)),"")</f>
        <v/>
      </c>
      <c r="PX28" s="321" t="str">
        <f t="shared" ref="PX28" ca="1" si="8999">IF(PI28&lt;&gt;"",SUMPRODUCT((PT25:PT29=PT28)*(PO25:PO29=PO28)*(PM25:PM29=PM28)*(PQ25:PQ29&gt;PQ28)),"")</f>
        <v/>
      </c>
      <c r="PY28" s="321" t="str">
        <f t="shared" ref="PY28" ca="1" si="9000">IF(PI28&lt;&gt;"",SUMPRODUCT((PT25:PT29=PT28)*(PO25:PO29=PO28)*(PM25:PM29=PM28)*(PQ25:PQ29=PQ28)*(PR25:PR29&gt;PR28)),"")</f>
        <v/>
      </c>
      <c r="PZ28" s="321" t="str">
        <f t="shared" ref="PZ28" ca="1" si="9001">IF(PI28&lt;&gt;"",SUMPRODUCT((PT25:PT29=PT28)*(PO25:PO29=PO28)*(PM25:PM29=PM28)*(PQ25:PQ29=PQ28)*(PR25:PR29=PR28)*(PS25:PS29&gt;PS28)),"")</f>
        <v/>
      </c>
      <c r="QA28" s="321" t="str">
        <f ca="1">IF(PI28&lt;&gt;"",IF(QA68&lt;&gt;"",IF(PH64=3,QA68,QA68+PH64),SUM(PU28:PZ28)+1),"")</f>
        <v/>
      </c>
      <c r="QB28" s="321" t="str">
        <f t="shared" ref="QB28" ca="1" si="9002">IF(PI28&lt;&gt;"",INDEX(PI26:PI29,MATCH(4,QA26:QA29,0),0),"")</f>
        <v/>
      </c>
      <c r="QC28" s="321" t="str">
        <f t="shared" ca="1" si="8379"/>
        <v/>
      </c>
      <c r="QD28" s="321">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21">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21">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21">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21">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21">
        <f t="shared" ca="1" si="8385"/>
        <v>1000</v>
      </c>
      <c r="QJ28" s="321" t="str">
        <f t="shared" ca="1" si="8386"/>
        <v/>
      </c>
      <c r="QK28" s="321" t="str">
        <f t="shared" ref="QK28" ca="1" si="9008">IF(QC28&lt;&gt;"",VLOOKUP(QC28,NV4:OB40,7,FALSE),"")</f>
        <v/>
      </c>
      <c r="QL28" s="321" t="str">
        <f t="shared" ref="QL28" ca="1" si="9009">IF(QC28&lt;&gt;"",VLOOKUP(QC28,NV4:OB40,5,FALSE),"")</f>
        <v/>
      </c>
      <c r="QM28" s="321" t="str">
        <f t="shared" ref="QM28" ca="1" si="9010">IF(QC28&lt;&gt;"",VLOOKUP(QC28,NV4:OD40,9,FALSE),"")</f>
        <v/>
      </c>
      <c r="QN28" s="321" t="str">
        <f t="shared" ca="1" si="8390"/>
        <v/>
      </c>
      <c r="QO28" s="321" t="str">
        <f t="shared" ref="QO28" ca="1" si="9011">IF(QC28&lt;&gt;"",RANK(QN28,QN25:QN29),"")</f>
        <v/>
      </c>
      <c r="QP28" s="321" t="str">
        <f t="shared" ref="QP28" ca="1" si="9012">IF(QC28&lt;&gt;"",SUMPRODUCT((QN25:QN29=QN28)*(QI25:QI29&gt;QI28)),"")</f>
        <v/>
      </c>
      <c r="QQ28" s="321" t="str">
        <f t="shared" ref="QQ28" ca="1" si="9013">IF(QC28&lt;&gt;"",SUMPRODUCT((QN25:QN29=QN28)*(QI25:QI29=QI28)*(QG25:QG29&gt;QG28)),"")</f>
        <v/>
      </c>
      <c r="QR28" s="321" t="str">
        <f t="shared" ref="QR28" ca="1" si="9014">IF(QC28&lt;&gt;"",SUMPRODUCT((QN25:QN29=QN28)*(QI25:QI29=QI28)*(QG25:QG29=QG28)*(QK25:QK29&gt;QK28)),"")</f>
        <v/>
      </c>
      <c r="QS28" s="321" t="str">
        <f t="shared" ref="QS28" ca="1" si="9015">IF(QC28&lt;&gt;"",SUMPRODUCT((QN25:QN29=QN28)*(QI25:QI29=QI28)*(QG25:QG29=QG28)*(QK25:QK29=QK28)*(QL25:QL29&gt;QL28)),"")</f>
        <v/>
      </c>
      <c r="QT28" s="321" t="str">
        <f t="shared" ref="QT28" ca="1" si="9016">IF(QC28&lt;&gt;"",SUMPRODUCT((QN25:QN29=QN28)*(QI25:QI29=QI28)*(QG25:QG29=QG28)*(QK25:QK29=QK28)*(QL25:QL29=QL28)*(QM25:QM29&gt;QM28)),"")</f>
        <v/>
      </c>
      <c r="QU28" s="321" t="str">
        <f t="shared" ca="1" si="8397"/>
        <v/>
      </c>
      <c r="QV28" s="321" t="str">
        <f t="shared" ref="QV28" ca="1" si="9017">IF(QC28&lt;&gt;"",INDEX(QC27:QC29,MATCH(4,QU27:QU29,0),0),"")</f>
        <v/>
      </c>
      <c r="QW28" s="321" t="str">
        <f t="shared" ref="QW28" si="9018">IF(OM25&lt;&gt;"",OM25,"")</f>
        <v/>
      </c>
      <c r="QX28" s="321">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21">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21">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21">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21">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21">
        <f t="shared" ref="RC28" ca="1" si="9024">RA28-RB28+1000</f>
        <v>1000</v>
      </c>
      <c r="RD28" s="321" t="str">
        <f t="shared" ref="RD28" si="9025">IF(QW28&lt;&gt;"",QX28*3+QY28*1,"")</f>
        <v/>
      </c>
      <c r="RE28" s="321" t="str">
        <f t="shared" ref="RE28" si="9026">IF(QW28&lt;&gt;"",VLOOKUP(QW28,NV4:OB40,7,FALSE),"")</f>
        <v/>
      </c>
      <c r="RF28" s="321" t="str">
        <f t="shared" ref="RF28" si="9027">IF(QW28&lt;&gt;"",VLOOKUP(QW28,NV4:OB40,5,FALSE),"")</f>
        <v/>
      </c>
      <c r="RG28" s="321" t="str">
        <f t="shared" ref="RG28" si="9028">IF(QW28&lt;&gt;"",VLOOKUP(QW28,NV4:OD40,9,FALSE),"")</f>
        <v/>
      </c>
      <c r="RH28" s="321" t="str">
        <f t="shared" ref="RH28" si="9029">RD28</f>
        <v/>
      </c>
      <c r="RI28" s="321" t="str">
        <f t="shared" ref="RI28" si="9030">IF(QW28&lt;&gt;"",RANK(RH28,OZ25:OZ29),"")</f>
        <v/>
      </c>
      <c r="RJ28" s="321" t="str">
        <f t="shared" ref="RJ28" si="9031">IF(QW28&lt;&gt;"",SUMPRODUCT((RH25:RH29=RH28)*(RC25:RC29&gt;RC28)),"")</f>
        <v/>
      </c>
      <c r="RK28" s="321" t="str">
        <f t="shared" ref="RK28" si="9032">IF(QW28&lt;&gt;"",SUMPRODUCT((RH25:RH29=RH28)*(RC25:RC29=RC28)*(RA25:RA29&gt;RA28)),"")</f>
        <v/>
      </c>
      <c r="RL28" s="321" t="str">
        <f t="shared" ref="RL28" si="9033">IF(QW28&lt;&gt;"",SUMPRODUCT((RH25:RH29=RH28)*(RC25:RC29=RC28)*(RA25:RA29=RA28)*(RE25:RE29&gt;RE28)),"")</f>
        <v/>
      </c>
      <c r="RM28" s="321" t="str">
        <f t="shared" ref="RM28" si="9034">IF(QW28&lt;&gt;"",SUMPRODUCT((RH25:RH29=RH28)*(RC25:RC29=RC28)*(RA25:RA29=RA28)*(RE25:RE29=RE28)*(RF25:RF29&gt;RF28)),"")</f>
        <v/>
      </c>
      <c r="RN28" s="321" t="str">
        <f t="shared" ref="RN28" si="9035">IF(QW28&lt;&gt;"",SUMPRODUCT((RH25:RH29=RH28)*(RC25:RC29=RC28)*(RA25:RA29=RA28)*(RE25:RE29=RE28)*(RF25:RF29=RF28)*(RG25:RG29&gt;RG28)),"")</f>
        <v/>
      </c>
      <c r="RO28" s="321" t="str">
        <f t="shared" ref="RO28" si="9036">IF(QW28&lt;&gt;"",SUM(RI28:RN28)+3,"")</f>
        <v/>
      </c>
      <c r="RP28" s="321" t="str">
        <f t="shared" ref="RP28" si="9037">IF(QW28&lt;&gt;"",IF(RO28=4,QW28,QW29),"")</f>
        <v/>
      </c>
      <c r="RQ28" s="321" t="str">
        <f t="shared" ref="RQ28" ca="1" si="9038">IF(RP28&lt;&gt;"",RP28,IF(QV28&lt;&gt;"",QV28,IF(QB28&lt;&gt;"",QB28,IF(PH28&lt;&gt;"",PH28,OH28))))</f>
        <v>Poland</v>
      </c>
      <c r="RR28" s="321">
        <v>4</v>
      </c>
      <c r="RS28" s="321">
        <v>26</v>
      </c>
      <c r="RT28" s="321" t="str">
        <f t="shared" si="18"/>
        <v>Scotland</v>
      </c>
      <c r="RU28" s="324">
        <f ca="1">IF(OFFSET('Player Game Board'!P35,0,RU1)&lt;&gt;"",OFFSET('Player Game Board'!P35,0,RU1),0)</f>
        <v>1</v>
      </c>
      <c r="RV28" s="324">
        <f ca="1">IF(OFFSET('Player Game Board'!Q35,0,RU1)&lt;&gt;"",OFFSET('Player Game Board'!Q35,0,RU1),0)</f>
        <v>0</v>
      </c>
      <c r="RW28" s="321" t="str">
        <f t="shared" si="19"/>
        <v>Hungary</v>
      </c>
      <c r="RX28" s="321" t="str">
        <f ca="1">IF(AND(OFFSET('Player Game Board'!P35,0,RU1)&lt;&gt;"",OFFSET('Player Game Board'!Q35,0,RU1)&lt;&gt;""),IF(RU28&gt;RV28,"W",IF(RU28=RV28,"D","L")),"")</f>
        <v>W</v>
      </c>
      <c r="RY28" s="321" t="str">
        <f t="shared" ca="1" si="5500"/>
        <v>L</v>
      </c>
      <c r="RZ28" s="321"/>
      <c r="SA28" s="321"/>
      <c r="SB28" s="321"/>
      <c r="SC28" s="322"/>
      <c r="SD28" s="322"/>
      <c r="SE28" s="322"/>
      <c r="SF28" s="322"/>
      <c r="SG28" s="322"/>
      <c r="SH28" s="322"/>
      <c r="SI28" s="322"/>
      <c r="SJ28" s="321"/>
      <c r="SK28" s="321"/>
      <c r="SL28" s="321"/>
      <c r="SM28" s="321"/>
      <c r="SN28" s="321"/>
      <c r="SO28" s="321"/>
      <c r="SP28" s="321" t="s">
        <v>13</v>
      </c>
      <c r="SQ28" s="321" t="str">
        <f t="shared" ref="SQ28" ca="1" si="9039">VLOOKUP(1,NU25:NV28,2,FALSE)</f>
        <v>France</v>
      </c>
      <c r="SR28" s="327">
        <f t="shared" ca="1" si="5095"/>
        <v>1</v>
      </c>
      <c r="SS28" s="321">
        <f t="shared" ref="SS28" ca="1" si="9040">VLOOKUP(ST28,WO25:WP29,2,FALSE)</f>
        <v>1</v>
      </c>
      <c r="ST28" s="321" t="str">
        <f t="shared" si="7498"/>
        <v>France</v>
      </c>
      <c r="SU28" s="321">
        <f t="shared" ref="SU28" ca="1" si="9041">SUMPRODUCT((WR3:WR42=ST28)*(WV3:WV42="W"))+SUMPRODUCT((WU3:WU42=ST28)*(WW3:WW42="W"))</f>
        <v>3</v>
      </c>
      <c r="SV28" s="321">
        <f t="shared" ref="SV28" ca="1" si="9042">SUMPRODUCT((WR3:WR42=ST28)*(WV3:WV42="D"))+SUMPRODUCT((WU3:WU42=ST28)*(WW3:WW42="D"))</f>
        <v>0</v>
      </c>
      <c r="SW28" s="321">
        <f t="shared" ref="SW28" ca="1" si="9043">SUMPRODUCT((WR3:WR42=ST28)*(WV3:WV42="L"))+SUMPRODUCT((WU3:WU42=ST28)*(WW3:WW42="L"))</f>
        <v>0</v>
      </c>
      <c r="SX28" s="321">
        <f t="shared" ref="SX28" ca="1" si="9044">SUMIF(WR3:WR60,ST28,WS3:WS60)+SUMIF(WU3:WU60,ST28,WT3:WT60)</f>
        <v>9</v>
      </c>
      <c r="SY28" s="321">
        <f t="shared" ref="SY28" ca="1" si="9045">SUMIF(WU3:WU60,ST28,WS3:WS60)+SUMIF(WR3:WR60,ST28,WT3:WT60)</f>
        <v>2</v>
      </c>
      <c r="SZ28" s="321">
        <f t="shared" ca="1" si="7504"/>
        <v>1007</v>
      </c>
      <c r="TA28" s="321">
        <f t="shared" ca="1" si="7505"/>
        <v>9</v>
      </c>
      <c r="TB28" s="321">
        <f t="shared" si="690"/>
        <v>52</v>
      </c>
      <c r="TC28" s="321">
        <f t="shared" ref="TC28" ca="1" si="9046">IF(COUNTIF(TA25:TA29,4)&lt;&gt;4,RANK(TA28,TA25:TA29),TA68)</f>
        <v>1</v>
      </c>
      <c r="TD28" s="321"/>
      <c r="TE28" s="321">
        <f t="shared" ref="TE28" ca="1" si="9047">SUMPRODUCT((TC25:TC28=TC28)*(TB25:TB28&lt;TB28))+TC28</f>
        <v>1</v>
      </c>
      <c r="TF28" s="321" t="str">
        <f t="shared" ref="TF28" ca="1" si="9048">INDEX(ST25:ST29,MATCH(4,TE25:TE29,0),0)</f>
        <v>Austria</v>
      </c>
      <c r="TG28" s="321">
        <f t="shared" ref="TG28" ca="1" si="9049">INDEX(TC25:TC29,MATCH(TF28,ST25:ST29,0),0)</f>
        <v>4</v>
      </c>
      <c r="TH28" s="321" t="str">
        <f t="shared" ca="1" si="8415"/>
        <v/>
      </c>
      <c r="TI28" s="321" t="str">
        <f t="shared" ca="1" si="8416"/>
        <v/>
      </c>
      <c r="TJ28" s="321"/>
      <c r="TK28" s="321"/>
      <c r="TL28" s="321"/>
      <c r="TM28" s="321" t="str">
        <f t="shared" ca="1" si="7514"/>
        <v/>
      </c>
      <c r="TN28" s="321">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21">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21">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21">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21">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21">
        <f t="shared" ca="1" si="7520"/>
        <v>1000</v>
      </c>
      <c r="TT28" s="321" t="str">
        <f t="shared" ca="1" si="7521"/>
        <v/>
      </c>
      <c r="TU28" s="321" t="str">
        <f t="shared" ref="TU28" ca="1" si="9055">IF(TM28&lt;&gt;"",VLOOKUP(TM28,ST4:SZ40,7,FALSE),"")</f>
        <v/>
      </c>
      <c r="TV28" s="321" t="str">
        <f t="shared" ref="TV28" ca="1" si="9056">IF(TM28&lt;&gt;"",VLOOKUP(TM28,ST4:SZ40,5,FALSE),"")</f>
        <v/>
      </c>
      <c r="TW28" s="321" t="str">
        <f t="shared" ref="TW28" ca="1" si="9057">IF(TM28&lt;&gt;"",VLOOKUP(TM28,ST4:TB40,9,FALSE),"")</f>
        <v/>
      </c>
      <c r="TX28" s="321" t="str">
        <f t="shared" ca="1" si="7525"/>
        <v/>
      </c>
      <c r="TY28" s="321" t="str">
        <f t="shared" ref="TY28" ca="1" si="9058">IF(TM28&lt;&gt;"",RANK(TX28,TX25:TX29),"")</f>
        <v/>
      </c>
      <c r="TZ28" s="321" t="str">
        <f t="shared" ref="TZ28" ca="1" si="9059">IF(TM28&lt;&gt;"",SUMPRODUCT((TX25:TX29=TX28)*(TS25:TS29&gt;TS28)),"")</f>
        <v/>
      </c>
      <c r="UA28" s="321" t="str">
        <f t="shared" ref="UA28" ca="1" si="9060">IF(TM28&lt;&gt;"",SUMPRODUCT((TX25:TX29=TX28)*(TS25:TS29=TS28)*(TQ25:TQ29&gt;TQ28)),"")</f>
        <v/>
      </c>
      <c r="UB28" s="321" t="str">
        <f t="shared" ref="UB28" ca="1" si="9061">IF(TM28&lt;&gt;"",SUMPRODUCT((TX25:TX29=TX28)*(TS25:TS29=TS28)*(TQ25:TQ29=TQ28)*(TU25:TU29&gt;TU28)),"")</f>
        <v/>
      </c>
      <c r="UC28" s="321" t="str">
        <f t="shared" ref="UC28" ca="1" si="9062">IF(TM28&lt;&gt;"",SUMPRODUCT((TX25:TX29=TX28)*(TS25:TS29=TS28)*(TQ25:TQ29=TQ28)*(TU25:TU29=TU28)*(TV25:TV29&gt;TV28)),"")</f>
        <v/>
      </c>
      <c r="UD28" s="321" t="str">
        <f t="shared" ref="UD28" ca="1" si="9063">IF(TM28&lt;&gt;"",SUMPRODUCT((TX25:TX29=TX28)*(TS25:TS29=TS28)*(TQ25:TQ29=TQ28)*(TU25:TU29=TU28)*(TV25:TV29=TV28)*(TW25:TW29&gt;TW28)),"")</f>
        <v/>
      </c>
      <c r="UE28" s="321" t="str">
        <f ca="1">IF(TM28&lt;&gt;"",IF(UE68&lt;&gt;"",IF(TL64=3,UE68,UE68+TL64),SUM(TY28:UD28)),"")</f>
        <v/>
      </c>
      <c r="UF28" s="321" t="str">
        <f t="shared" ref="UF28" ca="1" si="9064">IF(TM28&lt;&gt;"",INDEX(TM25:TM29,MATCH(4,UE25:UE29,0),0),"")</f>
        <v/>
      </c>
      <c r="UG28" s="321" t="str">
        <f t="shared" ca="1" si="7927"/>
        <v/>
      </c>
      <c r="UH28" s="321"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21"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21"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21">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21">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21">
        <f t="shared" ca="1" si="7933"/>
        <v>1000</v>
      </c>
      <c r="UN28" s="321" t="str">
        <f t="shared" ca="1" si="7934"/>
        <v/>
      </c>
      <c r="UO28" s="321" t="str">
        <f t="shared" ref="UO28" ca="1" si="9070">IF(UG28&lt;&gt;"",VLOOKUP(UG28,ST4:SZ40,7,FALSE),"")</f>
        <v/>
      </c>
      <c r="UP28" s="321" t="str">
        <f t="shared" ref="UP28" ca="1" si="9071">IF(UG28&lt;&gt;"",VLOOKUP(UG28,ST4:SZ40,5,FALSE),"")</f>
        <v/>
      </c>
      <c r="UQ28" s="321" t="str">
        <f t="shared" ref="UQ28" ca="1" si="9072">IF(UG28&lt;&gt;"",VLOOKUP(UG28,ST4:TB40,9,FALSE),"")</f>
        <v/>
      </c>
      <c r="UR28" s="321" t="str">
        <f t="shared" ca="1" si="7938"/>
        <v/>
      </c>
      <c r="US28" s="321" t="str">
        <f t="shared" ref="US28" ca="1" si="9073">IF(UG28&lt;&gt;"",RANK(UR28,UR25:UR29),"")</f>
        <v/>
      </c>
      <c r="UT28" s="321" t="str">
        <f t="shared" ref="UT28" ca="1" si="9074">IF(UG28&lt;&gt;"",SUMPRODUCT((UR25:UR29=UR28)*(UM25:UM29&gt;UM28)),"")</f>
        <v/>
      </c>
      <c r="UU28" s="321" t="str">
        <f t="shared" ref="UU28" ca="1" si="9075">IF(UG28&lt;&gt;"",SUMPRODUCT((UR25:UR29=UR28)*(UM25:UM29=UM28)*(UK25:UK29&gt;UK28)),"")</f>
        <v/>
      </c>
      <c r="UV28" s="321" t="str">
        <f t="shared" ref="UV28" ca="1" si="9076">IF(UG28&lt;&gt;"",SUMPRODUCT((UR25:UR29=UR28)*(UM25:UM29=UM28)*(UK25:UK29=UK28)*(UO25:UO29&gt;UO28)),"")</f>
        <v/>
      </c>
      <c r="UW28" s="321" t="str">
        <f t="shared" ref="UW28" ca="1" si="9077">IF(UG28&lt;&gt;"",SUMPRODUCT((UR25:UR29=UR28)*(UM25:UM29=UM28)*(UK25:UK29=UK28)*(UO25:UO29=UO28)*(UP25:UP29&gt;UP28)),"")</f>
        <v/>
      </c>
      <c r="UX28" s="321" t="str">
        <f t="shared" ref="UX28" ca="1" si="9078">IF(UG28&lt;&gt;"",SUMPRODUCT((UR25:UR29=UR28)*(UM25:UM29=UM28)*(UK25:UK29=UK28)*(UO25:UO29=UO28)*(UP25:UP29=UP28)*(UQ25:UQ29&gt;UQ28)),"")</f>
        <v/>
      </c>
      <c r="UY28" s="321" t="str">
        <f ca="1">IF(UG28&lt;&gt;"",IF(UY68&lt;&gt;"",IF(UF64=3,UY68,UY68+UF64),SUM(US28:UX28)+1),"")</f>
        <v/>
      </c>
      <c r="UZ28" s="321" t="str">
        <f t="shared" ref="UZ28" ca="1" si="9079">IF(UG28&lt;&gt;"",INDEX(UG26:UG29,MATCH(4,UY26:UY29,0),0),"")</f>
        <v/>
      </c>
      <c r="VA28" s="321" t="str">
        <f t="shared" ca="1" si="8448"/>
        <v/>
      </c>
      <c r="VB28" s="321">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21">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21">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21">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21">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21">
        <f t="shared" ca="1" si="8454"/>
        <v>1000</v>
      </c>
      <c r="VH28" s="321" t="str">
        <f t="shared" ca="1" si="8455"/>
        <v/>
      </c>
      <c r="VI28" s="321" t="str">
        <f t="shared" ref="VI28" ca="1" si="9085">IF(VA28&lt;&gt;"",VLOOKUP(VA28,ST4:SZ40,7,FALSE),"")</f>
        <v/>
      </c>
      <c r="VJ28" s="321" t="str">
        <f t="shared" ref="VJ28" ca="1" si="9086">IF(VA28&lt;&gt;"",VLOOKUP(VA28,ST4:SZ40,5,FALSE),"")</f>
        <v/>
      </c>
      <c r="VK28" s="321" t="str">
        <f t="shared" ref="VK28" ca="1" si="9087">IF(VA28&lt;&gt;"",VLOOKUP(VA28,ST4:TB40,9,FALSE),"")</f>
        <v/>
      </c>
      <c r="VL28" s="321" t="str">
        <f t="shared" ca="1" si="8459"/>
        <v/>
      </c>
      <c r="VM28" s="321" t="str">
        <f t="shared" ref="VM28" ca="1" si="9088">IF(VA28&lt;&gt;"",RANK(VL28,VL25:VL29),"")</f>
        <v/>
      </c>
      <c r="VN28" s="321" t="str">
        <f t="shared" ref="VN28" ca="1" si="9089">IF(VA28&lt;&gt;"",SUMPRODUCT((VL25:VL29=VL28)*(VG25:VG29&gt;VG28)),"")</f>
        <v/>
      </c>
      <c r="VO28" s="321" t="str">
        <f t="shared" ref="VO28" ca="1" si="9090">IF(VA28&lt;&gt;"",SUMPRODUCT((VL25:VL29=VL28)*(VG25:VG29=VG28)*(VE25:VE29&gt;VE28)),"")</f>
        <v/>
      </c>
      <c r="VP28" s="321" t="str">
        <f t="shared" ref="VP28" ca="1" si="9091">IF(VA28&lt;&gt;"",SUMPRODUCT((VL25:VL29=VL28)*(VG25:VG29=VG28)*(VE25:VE29=VE28)*(VI25:VI29&gt;VI28)),"")</f>
        <v/>
      </c>
      <c r="VQ28" s="321" t="str">
        <f t="shared" ref="VQ28" ca="1" si="9092">IF(VA28&lt;&gt;"",SUMPRODUCT((VL25:VL29=VL28)*(VG25:VG29=VG28)*(VE25:VE29=VE28)*(VI25:VI29=VI28)*(VJ25:VJ29&gt;VJ28)),"")</f>
        <v/>
      </c>
      <c r="VR28" s="321" t="str">
        <f t="shared" ref="VR28" ca="1" si="9093">IF(VA28&lt;&gt;"",SUMPRODUCT((VL25:VL29=VL28)*(VG25:VG29=VG28)*(VE25:VE29=VE28)*(VI25:VI29=VI28)*(VJ25:VJ29=VJ28)*(VK25:VK29&gt;VK28)),"")</f>
        <v/>
      </c>
      <c r="VS28" s="321" t="str">
        <f t="shared" ca="1" si="8466"/>
        <v/>
      </c>
      <c r="VT28" s="321" t="str">
        <f t="shared" ref="VT28" ca="1" si="9094">IF(VA28&lt;&gt;"",INDEX(VA27:VA29,MATCH(4,VS27:VS29,0),0),"")</f>
        <v/>
      </c>
      <c r="VU28" s="321" t="str">
        <f t="shared" ref="VU28" si="9095">IF(TK25&lt;&gt;"",TK25,"")</f>
        <v/>
      </c>
      <c r="VV28" s="321">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21">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21">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21">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21">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21">
        <f t="shared" ref="WA28" ca="1" si="9101">VY28-VZ28+1000</f>
        <v>1000</v>
      </c>
      <c r="WB28" s="321" t="str">
        <f t="shared" ref="WB28" si="9102">IF(VU28&lt;&gt;"",VV28*3+VW28*1,"")</f>
        <v/>
      </c>
      <c r="WC28" s="321" t="str">
        <f t="shared" ref="WC28" si="9103">IF(VU28&lt;&gt;"",VLOOKUP(VU28,ST4:SZ40,7,FALSE),"")</f>
        <v/>
      </c>
      <c r="WD28" s="321" t="str">
        <f t="shared" ref="WD28" si="9104">IF(VU28&lt;&gt;"",VLOOKUP(VU28,ST4:SZ40,5,FALSE),"")</f>
        <v/>
      </c>
      <c r="WE28" s="321" t="str">
        <f t="shared" ref="WE28" si="9105">IF(VU28&lt;&gt;"",VLOOKUP(VU28,ST4:TB40,9,FALSE),"")</f>
        <v/>
      </c>
      <c r="WF28" s="321" t="str">
        <f t="shared" ref="WF28" si="9106">WB28</f>
        <v/>
      </c>
      <c r="WG28" s="321" t="str">
        <f t="shared" ref="WG28" si="9107">IF(VU28&lt;&gt;"",RANK(WF28,TX25:TX29),"")</f>
        <v/>
      </c>
      <c r="WH28" s="321" t="str">
        <f t="shared" ref="WH28" si="9108">IF(VU28&lt;&gt;"",SUMPRODUCT((WF25:WF29=WF28)*(WA25:WA29&gt;WA28)),"")</f>
        <v/>
      </c>
      <c r="WI28" s="321" t="str">
        <f t="shared" ref="WI28" si="9109">IF(VU28&lt;&gt;"",SUMPRODUCT((WF25:WF29=WF28)*(WA25:WA29=WA28)*(VY25:VY29&gt;VY28)),"")</f>
        <v/>
      </c>
      <c r="WJ28" s="321" t="str">
        <f t="shared" ref="WJ28" si="9110">IF(VU28&lt;&gt;"",SUMPRODUCT((WF25:WF29=WF28)*(WA25:WA29=WA28)*(VY25:VY29=VY28)*(WC25:WC29&gt;WC28)),"")</f>
        <v/>
      </c>
      <c r="WK28" s="321" t="str">
        <f t="shared" ref="WK28" si="9111">IF(VU28&lt;&gt;"",SUMPRODUCT((WF25:WF29=WF28)*(WA25:WA29=WA28)*(VY25:VY29=VY28)*(WC25:WC29=WC28)*(WD25:WD29&gt;WD28)),"")</f>
        <v/>
      </c>
      <c r="WL28" s="321" t="str">
        <f t="shared" ref="WL28" si="9112">IF(VU28&lt;&gt;"",SUMPRODUCT((WF25:WF29=WF28)*(WA25:WA29=WA28)*(VY25:VY29=VY28)*(WC25:WC29=WC28)*(WD25:WD29=WD28)*(WE25:WE29&gt;WE28)),"")</f>
        <v/>
      </c>
      <c r="WM28" s="321" t="str">
        <f t="shared" ref="WM28" si="9113">IF(VU28&lt;&gt;"",SUM(WG28:WL28)+3,"")</f>
        <v/>
      </c>
      <c r="WN28" s="321" t="str">
        <f t="shared" ref="WN28" si="9114">IF(VU28&lt;&gt;"",IF(WM28=4,VU28,VU29),"")</f>
        <v/>
      </c>
      <c r="WO28" s="321" t="str">
        <f t="shared" ref="WO28" ca="1" si="9115">IF(WN28&lt;&gt;"",WN28,IF(VT28&lt;&gt;"",VT28,IF(UZ28&lt;&gt;"",UZ28,IF(UF28&lt;&gt;"",UF28,TF28))))</f>
        <v>Austria</v>
      </c>
      <c r="WP28" s="321">
        <v>4</v>
      </c>
      <c r="WQ28" s="321">
        <v>26</v>
      </c>
      <c r="WR28" s="321" t="str">
        <f t="shared" si="34"/>
        <v>Scotland</v>
      </c>
      <c r="WS28" s="324">
        <f ca="1">IF(OFFSET('Player Game Board'!P35,0,WS1)&lt;&gt;"",OFFSET('Player Game Board'!P35,0,WS1),0)</f>
        <v>2</v>
      </c>
      <c r="WT28" s="324">
        <f ca="1">IF(OFFSET('Player Game Board'!Q35,0,WS1)&lt;&gt;"",OFFSET('Player Game Board'!Q35,0,WS1),0)</f>
        <v>2</v>
      </c>
      <c r="WU28" s="321" t="str">
        <f t="shared" si="35"/>
        <v>Hungary</v>
      </c>
      <c r="WV28" s="321" t="str">
        <f ca="1">IF(AND(OFFSET('Player Game Board'!P35,0,WS1)&lt;&gt;"",OFFSET('Player Game Board'!Q35,0,WS1)&lt;&gt;""),IF(WS28&gt;WT28,"W",IF(WS28=WT28,"D","L")),"")</f>
        <v>D</v>
      </c>
      <c r="WW28" s="321" t="str">
        <f t="shared" ca="1" si="5555"/>
        <v>D</v>
      </c>
      <c r="WX28" s="321"/>
      <c r="WY28" s="321"/>
      <c r="WZ28" s="321"/>
      <c r="XA28" s="322"/>
      <c r="XB28" s="322"/>
      <c r="XC28" s="322"/>
      <c r="XD28" s="322"/>
      <c r="XE28" s="322"/>
      <c r="XF28" s="322"/>
      <c r="XG28" s="322"/>
      <c r="XH28" s="321"/>
      <c r="XI28" s="321"/>
      <c r="XJ28" s="321"/>
      <c r="XK28" s="321"/>
      <c r="XL28" s="321"/>
      <c r="XM28" s="321"/>
      <c r="XN28" s="321" t="s">
        <v>13</v>
      </c>
      <c r="XO28" s="321" t="str">
        <f t="shared" ref="XO28" ca="1" si="9116">VLOOKUP(1,SS25:ST28,2,FALSE)</f>
        <v>France</v>
      </c>
      <c r="XP28" s="327">
        <f t="shared" ca="1" si="5138"/>
        <v>1</v>
      </c>
      <c r="XQ28" s="321">
        <f t="shared" ref="XQ28" ca="1" si="9117">VLOOKUP(XR28,ABM25:ABN29,2,FALSE)</f>
        <v>1</v>
      </c>
      <c r="XR28" s="321" t="str">
        <f t="shared" si="7540"/>
        <v>France</v>
      </c>
      <c r="XS28" s="321">
        <f t="shared" ref="XS28" ca="1" si="9118">SUMPRODUCT((ABP3:ABP42=XR28)*(ABT3:ABT42="W"))+SUMPRODUCT((ABS3:ABS42=XR28)*(ABU3:ABU42="W"))</f>
        <v>3</v>
      </c>
      <c r="XT28" s="321">
        <f t="shared" ref="XT28" ca="1" si="9119">SUMPRODUCT((ABP3:ABP42=XR28)*(ABT3:ABT42="D"))+SUMPRODUCT((ABS3:ABS42=XR28)*(ABU3:ABU42="D"))</f>
        <v>0</v>
      </c>
      <c r="XU28" s="321">
        <f t="shared" ref="XU28" ca="1" si="9120">SUMPRODUCT((ABP3:ABP42=XR28)*(ABT3:ABT42="L"))+SUMPRODUCT((ABS3:ABS42=XR28)*(ABU3:ABU42="L"))</f>
        <v>0</v>
      </c>
      <c r="XV28" s="321">
        <f t="shared" ref="XV28" ca="1" si="9121">SUMIF(ABP3:ABP60,XR28,ABQ3:ABQ60)+SUMIF(ABS3:ABS60,XR28,ABR3:ABR60)</f>
        <v>8</v>
      </c>
      <c r="XW28" s="321">
        <f t="shared" ref="XW28" ca="1" si="9122">SUMIF(ABS3:ABS60,XR28,ABQ3:ABQ60)+SUMIF(ABP3:ABP60,XR28,ABR3:ABR60)</f>
        <v>2</v>
      </c>
      <c r="XX28" s="321">
        <f t="shared" ca="1" si="7546"/>
        <v>1006</v>
      </c>
      <c r="XY28" s="321">
        <f t="shared" ca="1" si="7547"/>
        <v>9</v>
      </c>
      <c r="XZ28" s="321">
        <f t="shared" si="750"/>
        <v>52</v>
      </c>
      <c r="YA28" s="321">
        <f t="shared" ref="YA28" ca="1" si="9123">IF(COUNTIF(XY25:XY29,4)&lt;&gt;4,RANK(XY28,XY25:XY29),XY68)</f>
        <v>1</v>
      </c>
      <c r="YB28" s="321"/>
      <c r="YC28" s="321">
        <f t="shared" ref="YC28" ca="1" si="9124">SUMPRODUCT((YA25:YA28=YA28)*(XZ25:XZ28&lt;XZ28))+YA28</f>
        <v>1</v>
      </c>
      <c r="YD28" s="321" t="str">
        <f t="shared" ref="YD28" ca="1" si="9125">INDEX(XR25:XR29,MATCH(4,YC25:YC29,0),0)</f>
        <v>Austria</v>
      </c>
      <c r="YE28" s="321">
        <f t="shared" ref="YE28" ca="1" si="9126">INDEX(YA25:YA29,MATCH(YD28,XR25:XR29,0),0)</f>
        <v>4</v>
      </c>
      <c r="YF28" s="321" t="str">
        <f t="shared" ca="1" si="8484"/>
        <v/>
      </c>
      <c r="YG28" s="321" t="str">
        <f t="shared" ca="1" si="8485"/>
        <v/>
      </c>
      <c r="YH28" s="321"/>
      <c r="YI28" s="321"/>
      <c r="YJ28" s="321"/>
      <c r="YK28" s="321" t="str">
        <f t="shared" ca="1" si="7556"/>
        <v/>
      </c>
      <c r="YL28" s="321">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21">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21">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21">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21">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21">
        <f t="shared" ca="1" si="7562"/>
        <v>1000</v>
      </c>
      <c r="YR28" s="321" t="str">
        <f t="shared" ca="1" si="7563"/>
        <v/>
      </c>
      <c r="YS28" s="321" t="str">
        <f t="shared" ref="YS28" ca="1" si="9132">IF(YK28&lt;&gt;"",VLOOKUP(YK28,XR4:XX40,7,FALSE),"")</f>
        <v/>
      </c>
      <c r="YT28" s="321" t="str">
        <f t="shared" ref="YT28" ca="1" si="9133">IF(YK28&lt;&gt;"",VLOOKUP(YK28,XR4:XX40,5,FALSE),"")</f>
        <v/>
      </c>
      <c r="YU28" s="321" t="str">
        <f t="shared" ref="YU28" ca="1" si="9134">IF(YK28&lt;&gt;"",VLOOKUP(YK28,XR4:XZ40,9,FALSE),"")</f>
        <v/>
      </c>
      <c r="YV28" s="321" t="str">
        <f t="shared" ca="1" si="7567"/>
        <v/>
      </c>
      <c r="YW28" s="321" t="str">
        <f t="shared" ref="YW28" ca="1" si="9135">IF(YK28&lt;&gt;"",RANK(YV28,YV25:YV29),"")</f>
        <v/>
      </c>
      <c r="YX28" s="321" t="str">
        <f t="shared" ref="YX28" ca="1" si="9136">IF(YK28&lt;&gt;"",SUMPRODUCT((YV25:YV29=YV28)*(YQ25:YQ29&gt;YQ28)),"")</f>
        <v/>
      </c>
      <c r="YY28" s="321" t="str">
        <f t="shared" ref="YY28" ca="1" si="9137">IF(YK28&lt;&gt;"",SUMPRODUCT((YV25:YV29=YV28)*(YQ25:YQ29=YQ28)*(YO25:YO29&gt;YO28)),"")</f>
        <v/>
      </c>
      <c r="YZ28" s="321" t="str">
        <f t="shared" ref="YZ28" ca="1" si="9138">IF(YK28&lt;&gt;"",SUMPRODUCT((YV25:YV29=YV28)*(YQ25:YQ29=YQ28)*(YO25:YO29=YO28)*(YS25:YS29&gt;YS28)),"")</f>
        <v/>
      </c>
      <c r="ZA28" s="321" t="str">
        <f t="shared" ref="ZA28" ca="1" si="9139">IF(YK28&lt;&gt;"",SUMPRODUCT((YV25:YV29=YV28)*(YQ25:YQ29=YQ28)*(YO25:YO29=YO28)*(YS25:YS29=YS28)*(YT25:YT29&gt;YT28)),"")</f>
        <v/>
      </c>
      <c r="ZB28" s="321" t="str">
        <f t="shared" ref="ZB28" ca="1" si="9140">IF(YK28&lt;&gt;"",SUMPRODUCT((YV25:YV29=YV28)*(YQ25:YQ29=YQ28)*(YO25:YO29=YO28)*(YS25:YS29=YS28)*(YT25:YT29=YT28)*(YU25:YU29&gt;YU28)),"")</f>
        <v/>
      </c>
      <c r="ZC28" s="321" t="str">
        <f ca="1">IF(YK28&lt;&gt;"",IF(ZC68&lt;&gt;"",IF(YJ64=3,ZC68,ZC68+YJ64),SUM(YW28:ZB28)),"")</f>
        <v/>
      </c>
      <c r="ZD28" s="321" t="str">
        <f t="shared" ref="ZD28" ca="1" si="9141">IF(YK28&lt;&gt;"",INDEX(YK25:YK29,MATCH(4,ZC25:ZC29,0),0),"")</f>
        <v/>
      </c>
      <c r="ZE28" s="321" t="str">
        <f t="shared" ca="1" si="7981"/>
        <v/>
      </c>
      <c r="ZF28" s="321"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21"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21"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21">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21">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21">
        <f t="shared" ca="1" si="7987"/>
        <v>1000</v>
      </c>
      <c r="ZL28" s="321" t="str">
        <f t="shared" ca="1" si="7988"/>
        <v/>
      </c>
      <c r="ZM28" s="321" t="str">
        <f t="shared" ref="ZM28" ca="1" si="9147">IF(ZE28&lt;&gt;"",VLOOKUP(ZE28,XR4:XX40,7,FALSE),"")</f>
        <v/>
      </c>
      <c r="ZN28" s="321" t="str">
        <f t="shared" ref="ZN28" ca="1" si="9148">IF(ZE28&lt;&gt;"",VLOOKUP(ZE28,XR4:XX40,5,FALSE),"")</f>
        <v/>
      </c>
      <c r="ZO28" s="321" t="str">
        <f t="shared" ref="ZO28" ca="1" si="9149">IF(ZE28&lt;&gt;"",VLOOKUP(ZE28,XR4:XZ40,9,FALSE),"")</f>
        <v/>
      </c>
      <c r="ZP28" s="321" t="str">
        <f t="shared" ca="1" si="7992"/>
        <v/>
      </c>
      <c r="ZQ28" s="321" t="str">
        <f t="shared" ref="ZQ28" ca="1" si="9150">IF(ZE28&lt;&gt;"",RANK(ZP28,ZP25:ZP29),"")</f>
        <v/>
      </c>
      <c r="ZR28" s="321" t="str">
        <f t="shared" ref="ZR28" ca="1" si="9151">IF(ZE28&lt;&gt;"",SUMPRODUCT((ZP25:ZP29=ZP28)*(ZK25:ZK29&gt;ZK28)),"")</f>
        <v/>
      </c>
      <c r="ZS28" s="321" t="str">
        <f t="shared" ref="ZS28" ca="1" si="9152">IF(ZE28&lt;&gt;"",SUMPRODUCT((ZP25:ZP29=ZP28)*(ZK25:ZK29=ZK28)*(ZI25:ZI29&gt;ZI28)),"")</f>
        <v/>
      </c>
      <c r="ZT28" s="321" t="str">
        <f t="shared" ref="ZT28" ca="1" si="9153">IF(ZE28&lt;&gt;"",SUMPRODUCT((ZP25:ZP29=ZP28)*(ZK25:ZK29=ZK28)*(ZI25:ZI29=ZI28)*(ZM25:ZM29&gt;ZM28)),"")</f>
        <v/>
      </c>
      <c r="ZU28" s="321" t="str">
        <f t="shared" ref="ZU28" ca="1" si="9154">IF(ZE28&lt;&gt;"",SUMPRODUCT((ZP25:ZP29=ZP28)*(ZK25:ZK29=ZK28)*(ZI25:ZI29=ZI28)*(ZM25:ZM29=ZM28)*(ZN25:ZN29&gt;ZN28)),"")</f>
        <v/>
      </c>
      <c r="ZV28" s="321" t="str">
        <f t="shared" ref="ZV28" ca="1" si="9155">IF(ZE28&lt;&gt;"",SUMPRODUCT((ZP25:ZP29=ZP28)*(ZK25:ZK29=ZK28)*(ZI25:ZI29=ZI28)*(ZM25:ZM29=ZM28)*(ZN25:ZN29=ZN28)*(ZO25:ZO29&gt;ZO28)),"")</f>
        <v/>
      </c>
      <c r="ZW28" s="321" t="str">
        <f ca="1">IF(ZE28&lt;&gt;"",IF(ZW68&lt;&gt;"",IF(ZD64=3,ZW68,ZW68+ZD64),SUM(ZQ28:ZV28)+1),"")</f>
        <v/>
      </c>
      <c r="ZX28" s="321" t="str">
        <f t="shared" ref="ZX28" ca="1" si="9156">IF(ZE28&lt;&gt;"",INDEX(ZE26:ZE29,MATCH(4,ZW26:ZW29,0),0),"")</f>
        <v/>
      </c>
      <c r="ZY28" s="321" t="str">
        <f t="shared" ca="1" si="8517"/>
        <v/>
      </c>
      <c r="ZZ28" s="321">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21">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21">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21">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21">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21">
        <f t="shared" ca="1" si="8523"/>
        <v>1000</v>
      </c>
      <c r="AAF28" s="321" t="str">
        <f t="shared" ca="1" si="8524"/>
        <v/>
      </c>
      <c r="AAG28" s="321" t="str">
        <f t="shared" ref="AAG28" ca="1" si="9162">IF(ZY28&lt;&gt;"",VLOOKUP(ZY28,XR4:XX40,7,FALSE),"")</f>
        <v/>
      </c>
      <c r="AAH28" s="321" t="str">
        <f t="shared" ref="AAH28" ca="1" si="9163">IF(ZY28&lt;&gt;"",VLOOKUP(ZY28,XR4:XX40,5,FALSE),"")</f>
        <v/>
      </c>
      <c r="AAI28" s="321" t="str">
        <f t="shared" ref="AAI28" ca="1" si="9164">IF(ZY28&lt;&gt;"",VLOOKUP(ZY28,XR4:XZ40,9,FALSE),"")</f>
        <v/>
      </c>
      <c r="AAJ28" s="321" t="str">
        <f t="shared" ca="1" si="8528"/>
        <v/>
      </c>
      <c r="AAK28" s="321" t="str">
        <f t="shared" ref="AAK28" ca="1" si="9165">IF(ZY28&lt;&gt;"",RANK(AAJ28,AAJ25:AAJ29),"")</f>
        <v/>
      </c>
      <c r="AAL28" s="321" t="str">
        <f t="shared" ref="AAL28" ca="1" si="9166">IF(ZY28&lt;&gt;"",SUMPRODUCT((AAJ25:AAJ29=AAJ28)*(AAE25:AAE29&gt;AAE28)),"")</f>
        <v/>
      </c>
      <c r="AAM28" s="321" t="str">
        <f t="shared" ref="AAM28" ca="1" si="9167">IF(ZY28&lt;&gt;"",SUMPRODUCT((AAJ25:AAJ29=AAJ28)*(AAE25:AAE29=AAE28)*(AAC25:AAC29&gt;AAC28)),"")</f>
        <v/>
      </c>
      <c r="AAN28" s="321" t="str">
        <f t="shared" ref="AAN28" ca="1" si="9168">IF(ZY28&lt;&gt;"",SUMPRODUCT((AAJ25:AAJ29=AAJ28)*(AAE25:AAE29=AAE28)*(AAC25:AAC29=AAC28)*(AAG25:AAG29&gt;AAG28)),"")</f>
        <v/>
      </c>
      <c r="AAO28" s="321" t="str">
        <f t="shared" ref="AAO28" ca="1" si="9169">IF(ZY28&lt;&gt;"",SUMPRODUCT((AAJ25:AAJ29=AAJ28)*(AAE25:AAE29=AAE28)*(AAC25:AAC29=AAC28)*(AAG25:AAG29=AAG28)*(AAH25:AAH29&gt;AAH28)),"")</f>
        <v/>
      </c>
      <c r="AAP28" s="321" t="str">
        <f t="shared" ref="AAP28" ca="1" si="9170">IF(ZY28&lt;&gt;"",SUMPRODUCT((AAJ25:AAJ29=AAJ28)*(AAE25:AAE29=AAE28)*(AAC25:AAC29=AAC28)*(AAG25:AAG29=AAG28)*(AAH25:AAH29=AAH28)*(AAI25:AAI29&gt;AAI28)),"")</f>
        <v/>
      </c>
      <c r="AAQ28" s="321" t="str">
        <f t="shared" ca="1" si="8535"/>
        <v/>
      </c>
      <c r="AAR28" s="321" t="str">
        <f t="shared" ref="AAR28" ca="1" si="9171">IF(ZY28&lt;&gt;"",INDEX(ZY27:ZY29,MATCH(4,AAQ27:AAQ29,0),0),"")</f>
        <v/>
      </c>
      <c r="AAS28" s="321" t="str">
        <f t="shared" ref="AAS28" si="9172">IF(YI25&lt;&gt;"",YI25,"")</f>
        <v/>
      </c>
      <c r="AAT28" s="321">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21">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21">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21">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21">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21">
        <f t="shared" ref="AAY28" ca="1" si="9178">AAW28-AAX28+1000</f>
        <v>1000</v>
      </c>
      <c r="AAZ28" s="321" t="str">
        <f t="shared" ref="AAZ28" si="9179">IF(AAS28&lt;&gt;"",AAT28*3+AAU28*1,"")</f>
        <v/>
      </c>
      <c r="ABA28" s="321" t="str">
        <f t="shared" ref="ABA28" si="9180">IF(AAS28&lt;&gt;"",VLOOKUP(AAS28,XR4:XX40,7,FALSE),"")</f>
        <v/>
      </c>
      <c r="ABB28" s="321" t="str">
        <f t="shared" ref="ABB28" si="9181">IF(AAS28&lt;&gt;"",VLOOKUP(AAS28,XR4:XX40,5,FALSE),"")</f>
        <v/>
      </c>
      <c r="ABC28" s="321" t="str">
        <f t="shared" ref="ABC28" si="9182">IF(AAS28&lt;&gt;"",VLOOKUP(AAS28,XR4:XZ40,9,FALSE),"")</f>
        <v/>
      </c>
      <c r="ABD28" s="321" t="str">
        <f t="shared" ref="ABD28" si="9183">AAZ28</f>
        <v/>
      </c>
      <c r="ABE28" s="321" t="str">
        <f t="shared" ref="ABE28" si="9184">IF(AAS28&lt;&gt;"",RANK(ABD28,YV25:YV29),"")</f>
        <v/>
      </c>
      <c r="ABF28" s="321" t="str">
        <f t="shared" ref="ABF28" si="9185">IF(AAS28&lt;&gt;"",SUMPRODUCT((ABD25:ABD29=ABD28)*(AAY25:AAY29&gt;AAY28)),"")</f>
        <v/>
      </c>
      <c r="ABG28" s="321" t="str">
        <f t="shared" ref="ABG28" si="9186">IF(AAS28&lt;&gt;"",SUMPRODUCT((ABD25:ABD29=ABD28)*(AAY25:AAY29=AAY28)*(AAW25:AAW29&gt;AAW28)),"")</f>
        <v/>
      </c>
      <c r="ABH28" s="321" t="str">
        <f t="shared" ref="ABH28" si="9187">IF(AAS28&lt;&gt;"",SUMPRODUCT((ABD25:ABD29=ABD28)*(AAY25:AAY29=AAY28)*(AAW25:AAW29=AAW28)*(ABA25:ABA29&gt;ABA28)),"")</f>
        <v/>
      </c>
      <c r="ABI28" s="321" t="str">
        <f t="shared" ref="ABI28" si="9188">IF(AAS28&lt;&gt;"",SUMPRODUCT((ABD25:ABD29=ABD28)*(AAY25:AAY29=AAY28)*(AAW25:AAW29=AAW28)*(ABA25:ABA29=ABA28)*(ABB25:ABB29&gt;ABB28)),"")</f>
        <v/>
      </c>
      <c r="ABJ28" s="321" t="str">
        <f t="shared" ref="ABJ28" si="9189">IF(AAS28&lt;&gt;"",SUMPRODUCT((ABD25:ABD29=ABD28)*(AAY25:AAY29=AAY28)*(AAW25:AAW29=AAW28)*(ABA25:ABA29=ABA28)*(ABB25:ABB29=ABB28)*(ABC25:ABC29&gt;ABC28)),"")</f>
        <v/>
      </c>
      <c r="ABK28" s="321" t="str">
        <f t="shared" ref="ABK28" si="9190">IF(AAS28&lt;&gt;"",SUM(ABE28:ABJ28)+3,"")</f>
        <v/>
      </c>
      <c r="ABL28" s="321" t="str">
        <f t="shared" ref="ABL28" si="9191">IF(AAS28&lt;&gt;"",IF(ABK28=4,AAS28,AAS29),"")</f>
        <v/>
      </c>
      <c r="ABM28" s="321" t="str">
        <f t="shared" ref="ABM28" ca="1" si="9192">IF(ABL28&lt;&gt;"",ABL28,IF(AAR28&lt;&gt;"",AAR28,IF(ZX28&lt;&gt;"",ZX28,IF(ZD28&lt;&gt;"",ZD28,YD28))))</f>
        <v>Austria</v>
      </c>
      <c r="ABN28" s="321">
        <v>4</v>
      </c>
      <c r="ABO28" s="321">
        <v>26</v>
      </c>
      <c r="ABP28" s="321" t="str">
        <f t="shared" si="50"/>
        <v>Scotland</v>
      </c>
      <c r="ABQ28" s="324">
        <f ca="1">IF(OFFSET('Player Game Board'!P35,0,ABQ1)&lt;&gt;"",OFFSET('Player Game Board'!P35,0,ABQ1),0)</f>
        <v>1</v>
      </c>
      <c r="ABR28" s="324">
        <f ca="1">IF(OFFSET('Player Game Board'!Q35,0,ABQ1)&lt;&gt;"",OFFSET('Player Game Board'!Q35,0,ABQ1),0)</f>
        <v>1</v>
      </c>
      <c r="ABS28" s="321" t="str">
        <f t="shared" si="51"/>
        <v>Hungary</v>
      </c>
      <c r="ABT28" s="321" t="str">
        <f ca="1">IF(AND(OFFSET('Player Game Board'!P35,0,ABQ1)&lt;&gt;"",OFFSET('Player Game Board'!Q35,0,ABQ1)&lt;&gt;""),IF(ABQ28&gt;ABR28,"W",IF(ABQ28=ABR28,"D","L")),"")</f>
        <v>D</v>
      </c>
      <c r="ABU28" s="321" t="str">
        <f t="shared" ca="1" si="5610"/>
        <v>D</v>
      </c>
      <c r="ABV28" s="321"/>
      <c r="ABW28" s="321"/>
      <c r="ABX28" s="321"/>
      <c r="ABY28" s="322"/>
      <c r="ABZ28" s="322"/>
      <c r="ACA28" s="322"/>
      <c r="ACB28" s="322"/>
      <c r="ACC28" s="322"/>
      <c r="ACD28" s="322"/>
      <c r="ACE28" s="322"/>
      <c r="ACF28" s="321"/>
      <c r="ACG28" s="321"/>
      <c r="ACH28" s="321"/>
      <c r="ACI28" s="321"/>
      <c r="ACJ28" s="321"/>
      <c r="ACK28" s="321"/>
      <c r="ACL28" s="321" t="s">
        <v>13</v>
      </c>
      <c r="ACM28" s="321" t="str">
        <f t="shared" ref="ACM28" ca="1" si="9193">VLOOKUP(1,XQ25:XR28,2,FALSE)</f>
        <v>France</v>
      </c>
      <c r="ACN28" s="327">
        <f t="shared" ca="1" si="5181"/>
        <v>1</v>
      </c>
      <c r="ACO28" s="321">
        <f t="shared" ref="ACO28" ca="1" si="9194">VLOOKUP(ACP28,AGK25:AGL29,2,FALSE)</f>
        <v>2</v>
      </c>
      <c r="ACP28" s="321" t="str">
        <f t="shared" si="7582"/>
        <v>France</v>
      </c>
      <c r="ACQ28" s="321">
        <f t="shared" ref="ACQ28" ca="1" si="9195">SUMPRODUCT((AGN3:AGN42=ACP28)*(AGR3:AGR42="W"))+SUMPRODUCT((AGQ3:AGQ42=ACP28)*(AGS3:AGS42="W"))</f>
        <v>2</v>
      </c>
      <c r="ACR28" s="321">
        <f t="shared" ref="ACR28" ca="1" si="9196">SUMPRODUCT((AGN3:AGN42=ACP28)*(AGR3:AGR42="D"))+SUMPRODUCT((AGQ3:AGQ42=ACP28)*(AGS3:AGS42="D"))</f>
        <v>1</v>
      </c>
      <c r="ACS28" s="321">
        <f t="shared" ref="ACS28" ca="1" si="9197">SUMPRODUCT((AGN3:AGN42=ACP28)*(AGR3:AGR42="L"))+SUMPRODUCT((AGQ3:AGQ42=ACP28)*(AGS3:AGS42="L"))</f>
        <v>0</v>
      </c>
      <c r="ACT28" s="321">
        <f t="shared" ref="ACT28" ca="1" si="9198">SUMIF(AGN3:AGN60,ACP28,AGO3:AGO60)+SUMIF(AGQ3:AGQ60,ACP28,AGP3:AGP60)</f>
        <v>4</v>
      </c>
      <c r="ACU28" s="321">
        <f t="shared" ref="ACU28" ca="1" si="9199">SUMIF(AGQ3:AGQ60,ACP28,AGO3:AGO60)+SUMIF(AGN3:AGN60,ACP28,AGP3:AGP60)</f>
        <v>2</v>
      </c>
      <c r="ACV28" s="321">
        <f t="shared" ca="1" si="7588"/>
        <v>1002</v>
      </c>
      <c r="ACW28" s="321">
        <f t="shared" ca="1" si="7589"/>
        <v>7</v>
      </c>
      <c r="ACX28" s="321">
        <f t="shared" si="810"/>
        <v>52</v>
      </c>
      <c r="ACY28" s="321">
        <f t="shared" ref="ACY28" ca="1" si="9200">IF(COUNTIF(ACW25:ACW29,4)&lt;&gt;4,RANK(ACW28,ACW25:ACW29),ACW68)</f>
        <v>1</v>
      </c>
      <c r="ACZ28" s="321"/>
      <c r="ADA28" s="321">
        <f t="shared" ref="ADA28" ca="1" si="9201">SUMPRODUCT((ACY25:ACY28=ACY28)*(ACX25:ACX28&lt;ACX28))+ACY28</f>
        <v>2</v>
      </c>
      <c r="ADB28" s="321" t="str">
        <f t="shared" ref="ADB28" ca="1" si="9202">INDEX(ACP25:ACP29,MATCH(4,ADA25:ADA29,0),0)</f>
        <v>Austria</v>
      </c>
      <c r="ADC28" s="321">
        <f t="shared" ref="ADC28" ca="1" si="9203">INDEX(ACY25:ACY29,MATCH(ADB28,ACP25:ACP29,0),0)</f>
        <v>4</v>
      </c>
      <c r="ADD28" s="321" t="str">
        <f t="shared" ca="1" si="8553"/>
        <v/>
      </c>
      <c r="ADE28" s="321" t="str">
        <f t="shared" ca="1" si="8554"/>
        <v/>
      </c>
      <c r="ADF28" s="321"/>
      <c r="ADG28" s="321"/>
      <c r="ADH28" s="321"/>
      <c r="ADI28" s="321" t="str">
        <f t="shared" ca="1" si="7598"/>
        <v/>
      </c>
      <c r="ADJ28" s="321">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21">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21">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21">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21">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21">
        <f t="shared" ca="1" si="7604"/>
        <v>1000</v>
      </c>
      <c r="ADP28" s="321" t="str">
        <f t="shared" ca="1" si="7605"/>
        <v/>
      </c>
      <c r="ADQ28" s="321" t="str">
        <f t="shared" ref="ADQ28" ca="1" si="9209">IF(ADI28&lt;&gt;"",VLOOKUP(ADI28,ACP4:ACV40,7,FALSE),"")</f>
        <v/>
      </c>
      <c r="ADR28" s="321" t="str">
        <f t="shared" ref="ADR28" ca="1" si="9210">IF(ADI28&lt;&gt;"",VLOOKUP(ADI28,ACP4:ACV40,5,FALSE),"")</f>
        <v/>
      </c>
      <c r="ADS28" s="321" t="str">
        <f t="shared" ref="ADS28" ca="1" si="9211">IF(ADI28&lt;&gt;"",VLOOKUP(ADI28,ACP4:ACX40,9,FALSE),"")</f>
        <v/>
      </c>
      <c r="ADT28" s="321" t="str">
        <f t="shared" ca="1" si="7609"/>
        <v/>
      </c>
      <c r="ADU28" s="321" t="str">
        <f t="shared" ref="ADU28" ca="1" si="9212">IF(ADI28&lt;&gt;"",RANK(ADT28,ADT25:ADT29),"")</f>
        <v/>
      </c>
      <c r="ADV28" s="321" t="str">
        <f t="shared" ref="ADV28" ca="1" si="9213">IF(ADI28&lt;&gt;"",SUMPRODUCT((ADT25:ADT29=ADT28)*(ADO25:ADO29&gt;ADO28)),"")</f>
        <v/>
      </c>
      <c r="ADW28" s="321" t="str">
        <f t="shared" ref="ADW28" ca="1" si="9214">IF(ADI28&lt;&gt;"",SUMPRODUCT((ADT25:ADT29=ADT28)*(ADO25:ADO29=ADO28)*(ADM25:ADM29&gt;ADM28)),"")</f>
        <v/>
      </c>
      <c r="ADX28" s="321" t="str">
        <f t="shared" ref="ADX28" ca="1" si="9215">IF(ADI28&lt;&gt;"",SUMPRODUCT((ADT25:ADT29=ADT28)*(ADO25:ADO29=ADO28)*(ADM25:ADM29=ADM28)*(ADQ25:ADQ29&gt;ADQ28)),"")</f>
        <v/>
      </c>
      <c r="ADY28" s="321" t="str">
        <f t="shared" ref="ADY28" ca="1" si="9216">IF(ADI28&lt;&gt;"",SUMPRODUCT((ADT25:ADT29=ADT28)*(ADO25:ADO29=ADO28)*(ADM25:ADM29=ADM28)*(ADQ25:ADQ29=ADQ28)*(ADR25:ADR29&gt;ADR28)),"")</f>
        <v/>
      </c>
      <c r="ADZ28" s="321" t="str">
        <f t="shared" ref="ADZ28" ca="1" si="9217">IF(ADI28&lt;&gt;"",SUMPRODUCT((ADT25:ADT29=ADT28)*(ADO25:ADO29=ADO28)*(ADM25:ADM29=ADM28)*(ADQ25:ADQ29=ADQ28)*(ADR25:ADR29=ADR28)*(ADS25:ADS29&gt;ADS28)),"")</f>
        <v/>
      </c>
      <c r="AEA28" s="321" t="str">
        <f ca="1">IF(ADI28&lt;&gt;"",IF(AEA68&lt;&gt;"",IF(ADH64=3,AEA68,AEA68+ADH64),SUM(ADU28:ADZ28)),"")</f>
        <v/>
      </c>
      <c r="AEB28" s="321" t="str">
        <f t="shared" ref="AEB28" ca="1" si="9218">IF(ADI28&lt;&gt;"",INDEX(ADI25:ADI29,MATCH(4,AEA25:AEA29,0),0),"")</f>
        <v/>
      </c>
      <c r="AEC28" s="321" t="str">
        <f t="shared" ca="1" si="8035"/>
        <v/>
      </c>
      <c r="AED28" s="321"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21"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21"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21">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21">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21">
        <f t="shared" ca="1" si="8041"/>
        <v>1000</v>
      </c>
      <c r="AEJ28" s="321" t="str">
        <f t="shared" ca="1" si="8042"/>
        <v/>
      </c>
      <c r="AEK28" s="321" t="str">
        <f t="shared" ref="AEK28" ca="1" si="9224">IF(AEC28&lt;&gt;"",VLOOKUP(AEC28,ACP4:ACV40,7,FALSE),"")</f>
        <v/>
      </c>
      <c r="AEL28" s="321" t="str">
        <f t="shared" ref="AEL28" ca="1" si="9225">IF(AEC28&lt;&gt;"",VLOOKUP(AEC28,ACP4:ACV40,5,FALSE),"")</f>
        <v/>
      </c>
      <c r="AEM28" s="321" t="str">
        <f t="shared" ref="AEM28" ca="1" si="9226">IF(AEC28&lt;&gt;"",VLOOKUP(AEC28,ACP4:ACX40,9,FALSE),"")</f>
        <v/>
      </c>
      <c r="AEN28" s="321" t="str">
        <f t="shared" ca="1" si="8046"/>
        <v/>
      </c>
      <c r="AEO28" s="321" t="str">
        <f t="shared" ref="AEO28" ca="1" si="9227">IF(AEC28&lt;&gt;"",RANK(AEN28,AEN25:AEN29),"")</f>
        <v/>
      </c>
      <c r="AEP28" s="321" t="str">
        <f t="shared" ref="AEP28" ca="1" si="9228">IF(AEC28&lt;&gt;"",SUMPRODUCT((AEN25:AEN29=AEN28)*(AEI25:AEI29&gt;AEI28)),"")</f>
        <v/>
      </c>
      <c r="AEQ28" s="321" t="str">
        <f t="shared" ref="AEQ28" ca="1" si="9229">IF(AEC28&lt;&gt;"",SUMPRODUCT((AEN25:AEN29=AEN28)*(AEI25:AEI29=AEI28)*(AEG25:AEG29&gt;AEG28)),"")</f>
        <v/>
      </c>
      <c r="AER28" s="321" t="str">
        <f t="shared" ref="AER28" ca="1" si="9230">IF(AEC28&lt;&gt;"",SUMPRODUCT((AEN25:AEN29=AEN28)*(AEI25:AEI29=AEI28)*(AEG25:AEG29=AEG28)*(AEK25:AEK29&gt;AEK28)),"")</f>
        <v/>
      </c>
      <c r="AES28" s="321" t="str">
        <f t="shared" ref="AES28" ca="1" si="9231">IF(AEC28&lt;&gt;"",SUMPRODUCT((AEN25:AEN29=AEN28)*(AEI25:AEI29=AEI28)*(AEG25:AEG29=AEG28)*(AEK25:AEK29=AEK28)*(AEL25:AEL29&gt;AEL28)),"")</f>
        <v/>
      </c>
      <c r="AET28" s="321" t="str">
        <f t="shared" ref="AET28" ca="1" si="9232">IF(AEC28&lt;&gt;"",SUMPRODUCT((AEN25:AEN29=AEN28)*(AEI25:AEI29=AEI28)*(AEG25:AEG29=AEG28)*(AEK25:AEK29=AEK28)*(AEL25:AEL29=AEL28)*(AEM25:AEM29&gt;AEM28)),"")</f>
        <v/>
      </c>
      <c r="AEU28" s="321" t="str">
        <f ca="1">IF(AEC28&lt;&gt;"",IF(AEU68&lt;&gt;"",IF(AEB64=3,AEU68,AEU68+AEB64),SUM(AEO28:AET28)+1),"")</f>
        <v/>
      </c>
      <c r="AEV28" s="321" t="str">
        <f t="shared" ref="AEV28" ca="1" si="9233">IF(AEC28&lt;&gt;"",INDEX(AEC26:AEC29,MATCH(4,AEU26:AEU29,0),0),"")</f>
        <v/>
      </c>
      <c r="AEW28" s="321" t="str">
        <f t="shared" ca="1" si="8586"/>
        <v/>
      </c>
      <c r="AEX28" s="321">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21">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21">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21">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21">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21">
        <f t="shared" ca="1" si="8592"/>
        <v>1000</v>
      </c>
      <c r="AFD28" s="321" t="str">
        <f t="shared" ca="1" si="8593"/>
        <v/>
      </c>
      <c r="AFE28" s="321" t="str">
        <f t="shared" ref="AFE28" ca="1" si="9239">IF(AEW28&lt;&gt;"",VLOOKUP(AEW28,ACP4:ACV40,7,FALSE),"")</f>
        <v/>
      </c>
      <c r="AFF28" s="321" t="str">
        <f t="shared" ref="AFF28" ca="1" si="9240">IF(AEW28&lt;&gt;"",VLOOKUP(AEW28,ACP4:ACV40,5,FALSE),"")</f>
        <v/>
      </c>
      <c r="AFG28" s="321" t="str">
        <f t="shared" ref="AFG28" ca="1" si="9241">IF(AEW28&lt;&gt;"",VLOOKUP(AEW28,ACP4:ACX40,9,FALSE),"")</f>
        <v/>
      </c>
      <c r="AFH28" s="321" t="str">
        <f t="shared" ca="1" si="8597"/>
        <v/>
      </c>
      <c r="AFI28" s="321" t="str">
        <f t="shared" ref="AFI28" ca="1" si="9242">IF(AEW28&lt;&gt;"",RANK(AFH28,AFH25:AFH29),"")</f>
        <v/>
      </c>
      <c r="AFJ28" s="321" t="str">
        <f t="shared" ref="AFJ28" ca="1" si="9243">IF(AEW28&lt;&gt;"",SUMPRODUCT((AFH25:AFH29=AFH28)*(AFC25:AFC29&gt;AFC28)),"")</f>
        <v/>
      </c>
      <c r="AFK28" s="321" t="str">
        <f t="shared" ref="AFK28" ca="1" si="9244">IF(AEW28&lt;&gt;"",SUMPRODUCT((AFH25:AFH29=AFH28)*(AFC25:AFC29=AFC28)*(AFA25:AFA29&gt;AFA28)),"")</f>
        <v/>
      </c>
      <c r="AFL28" s="321" t="str">
        <f t="shared" ref="AFL28" ca="1" si="9245">IF(AEW28&lt;&gt;"",SUMPRODUCT((AFH25:AFH29=AFH28)*(AFC25:AFC29=AFC28)*(AFA25:AFA29=AFA28)*(AFE25:AFE29&gt;AFE28)),"")</f>
        <v/>
      </c>
      <c r="AFM28" s="321" t="str">
        <f t="shared" ref="AFM28" ca="1" si="9246">IF(AEW28&lt;&gt;"",SUMPRODUCT((AFH25:AFH29=AFH28)*(AFC25:AFC29=AFC28)*(AFA25:AFA29=AFA28)*(AFE25:AFE29=AFE28)*(AFF25:AFF29&gt;AFF28)),"")</f>
        <v/>
      </c>
      <c r="AFN28" s="321" t="str">
        <f t="shared" ref="AFN28" ca="1" si="9247">IF(AEW28&lt;&gt;"",SUMPRODUCT((AFH25:AFH29=AFH28)*(AFC25:AFC29=AFC28)*(AFA25:AFA29=AFA28)*(AFE25:AFE29=AFE28)*(AFF25:AFF29=AFF28)*(AFG25:AFG29&gt;AFG28)),"")</f>
        <v/>
      </c>
      <c r="AFO28" s="321" t="str">
        <f t="shared" ca="1" si="8604"/>
        <v/>
      </c>
      <c r="AFP28" s="321" t="str">
        <f t="shared" ref="AFP28" ca="1" si="9248">IF(AEW28&lt;&gt;"",INDEX(AEW27:AEW29,MATCH(4,AFO27:AFO29,0),0),"")</f>
        <v/>
      </c>
      <c r="AFQ28" s="321" t="str">
        <f t="shared" ref="AFQ28" si="9249">IF(ADG25&lt;&gt;"",ADG25,"")</f>
        <v/>
      </c>
      <c r="AFR28" s="321">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21">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21">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21">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21">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21">
        <f t="shared" ref="AFW28" ca="1" si="9255">AFU28-AFV28+1000</f>
        <v>1000</v>
      </c>
      <c r="AFX28" s="321" t="str">
        <f t="shared" ref="AFX28" si="9256">IF(AFQ28&lt;&gt;"",AFR28*3+AFS28*1,"")</f>
        <v/>
      </c>
      <c r="AFY28" s="321" t="str">
        <f t="shared" ref="AFY28" si="9257">IF(AFQ28&lt;&gt;"",VLOOKUP(AFQ28,ACP4:ACV40,7,FALSE),"")</f>
        <v/>
      </c>
      <c r="AFZ28" s="321" t="str">
        <f t="shared" ref="AFZ28" si="9258">IF(AFQ28&lt;&gt;"",VLOOKUP(AFQ28,ACP4:ACV40,5,FALSE),"")</f>
        <v/>
      </c>
      <c r="AGA28" s="321" t="str">
        <f t="shared" ref="AGA28" si="9259">IF(AFQ28&lt;&gt;"",VLOOKUP(AFQ28,ACP4:ACX40,9,FALSE),"")</f>
        <v/>
      </c>
      <c r="AGB28" s="321" t="str">
        <f t="shared" ref="AGB28" si="9260">AFX28</f>
        <v/>
      </c>
      <c r="AGC28" s="321" t="str">
        <f t="shared" ref="AGC28" si="9261">IF(AFQ28&lt;&gt;"",RANK(AGB28,ADT25:ADT29),"")</f>
        <v/>
      </c>
      <c r="AGD28" s="321" t="str">
        <f t="shared" ref="AGD28" si="9262">IF(AFQ28&lt;&gt;"",SUMPRODUCT((AGB25:AGB29=AGB28)*(AFW25:AFW29&gt;AFW28)),"")</f>
        <v/>
      </c>
      <c r="AGE28" s="321" t="str">
        <f t="shared" ref="AGE28" si="9263">IF(AFQ28&lt;&gt;"",SUMPRODUCT((AGB25:AGB29=AGB28)*(AFW25:AFW29=AFW28)*(AFU25:AFU29&gt;AFU28)),"")</f>
        <v/>
      </c>
      <c r="AGF28" s="321" t="str">
        <f t="shared" ref="AGF28" si="9264">IF(AFQ28&lt;&gt;"",SUMPRODUCT((AGB25:AGB29=AGB28)*(AFW25:AFW29=AFW28)*(AFU25:AFU29=AFU28)*(AFY25:AFY29&gt;AFY28)),"")</f>
        <v/>
      </c>
      <c r="AGG28" s="321" t="str">
        <f t="shared" ref="AGG28" si="9265">IF(AFQ28&lt;&gt;"",SUMPRODUCT((AGB25:AGB29=AGB28)*(AFW25:AFW29=AFW28)*(AFU25:AFU29=AFU28)*(AFY25:AFY29=AFY28)*(AFZ25:AFZ29&gt;AFZ28)),"")</f>
        <v/>
      </c>
      <c r="AGH28" s="321" t="str">
        <f t="shared" ref="AGH28" si="9266">IF(AFQ28&lt;&gt;"",SUMPRODUCT((AGB25:AGB29=AGB28)*(AFW25:AFW29=AFW28)*(AFU25:AFU29=AFU28)*(AFY25:AFY29=AFY28)*(AFZ25:AFZ29=AFZ28)*(AGA25:AGA29&gt;AGA28)),"")</f>
        <v/>
      </c>
      <c r="AGI28" s="321" t="str">
        <f t="shared" ref="AGI28" si="9267">IF(AFQ28&lt;&gt;"",SUM(AGC28:AGH28)+3,"")</f>
        <v/>
      </c>
      <c r="AGJ28" s="321" t="str">
        <f t="shared" ref="AGJ28" si="9268">IF(AFQ28&lt;&gt;"",IF(AGI28=4,AFQ28,AFQ29),"")</f>
        <v/>
      </c>
      <c r="AGK28" s="321" t="str">
        <f t="shared" ref="AGK28" ca="1" si="9269">IF(AGJ28&lt;&gt;"",AGJ28,IF(AFP28&lt;&gt;"",AFP28,IF(AEV28&lt;&gt;"",AEV28,IF(AEB28&lt;&gt;"",AEB28,ADB28))))</f>
        <v>Austria</v>
      </c>
      <c r="AGL28" s="321">
        <v>4</v>
      </c>
      <c r="AGM28" s="321">
        <v>26</v>
      </c>
      <c r="AGN28" s="321" t="str">
        <f t="shared" si="66"/>
        <v>Scotland</v>
      </c>
      <c r="AGO28" s="324">
        <f ca="1">IF(OFFSET('Player Game Board'!P35,0,AGO1)&lt;&gt;"",OFFSET('Player Game Board'!P35,0,AGO1),0)</f>
        <v>1</v>
      </c>
      <c r="AGP28" s="324">
        <f ca="1">IF(OFFSET('Player Game Board'!Q35,0,AGO1)&lt;&gt;"",OFFSET('Player Game Board'!Q35,0,AGO1),0)</f>
        <v>1</v>
      </c>
      <c r="AGQ28" s="321" t="str">
        <f t="shared" si="67"/>
        <v>Hungary</v>
      </c>
      <c r="AGR28" s="321" t="str">
        <f ca="1">IF(AND(OFFSET('Player Game Board'!P35,0,AGO1)&lt;&gt;"",OFFSET('Player Game Board'!Q35,0,AGO1)&lt;&gt;""),IF(AGO28&gt;AGP28,"W",IF(AGO28=AGP28,"D","L")),"")</f>
        <v>D</v>
      </c>
      <c r="AGS28" s="321" t="str">
        <f t="shared" ca="1" si="5665"/>
        <v>D</v>
      </c>
      <c r="AGT28" s="321"/>
      <c r="AGU28" s="321"/>
      <c r="AGV28" s="321"/>
      <c r="AGW28" s="322"/>
      <c r="AGX28" s="322"/>
      <c r="AGY28" s="322"/>
      <c r="AGZ28" s="322"/>
      <c r="AHA28" s="322"/>
      <c r="AHB28" s="322"/>
      <c r="AHC28" s="322"/>
      <c r="AHD28" s="321"/>
      <c r="AHE28" s="321"/>
      <c r="AHF28" s="321"/>
      <c r="AHG28" s="321"/>
      <c r="AHH28" s="321"/>
      <c r="AHI28" s="321"/>
      <c r="AHJ28" s="321" t="s">
        <v>13</v>
      </c>
      <c r="AHK28" s="321" t="str">
        <f t="shared" ref="AHK28" ca="1" si="9270">VLOOKUP(1,ACO25:ACP28,2,FALSE)</f>
        <v>Netherlands</v>
      </c>
      <c r="AHL28" s="327">
        <f t="shared" ca="1" si="5224"/>
        <v>1</v>
      </c>
      <c r="AHM28" s="321">
        <f t="shared" ref="AHM28" ca="1" si="9271">VLOOKUP(AHN28,ALI25:ALJ29,2,FALSE)</f>
        <v>1</v>
      </c>
      <c r="AHN28" s="321" t="str">
        <f t="shared" si="7624"/>
        <v>France</v>
      </c>
      <c r="AHO28" s="321">
        <f t="shared" ref="AHO28" ca="1" si="9272">SUMPRODUCT((ALL3:ALL42=AHN28)*(ALP3:ALP42="W"))+SUMPRODUCT((ALO3:ALO42=AHN28)*(ALQ3:ALQ42="W"))</f>
        <v>2</v>
      </c>
      <c r="AHP28" s="321">
        <f t="shared" ref="AHP28" ca="1" si="9273">SUMPRODUCT((ALL3:ALL42=AHN28)*(ALP3:ALP42="D"))+SUMPRODUCT((ALO3:ALO42=AHN28)*(ALQ3:ALQ42="D"))</f>
        <v>1</v>
      </c>
      <c r="AHQ28" s="321">
        <f t="shared" ref="AHQ28" ca="1" si="9274">SUMPRODUCT((ALL3:ALL42=AHN28)*(ALP3:ALP42="L"))+SUMPRODUCT((ALO3:ALO42=AHN28)*(ALQ3:ALQ42="L"))</f>
        <v>0</v>
      </c>
      <c r="AHR28" s="321">
        <f t="shared" ref="AHR28" ca="1" si="9275">SUMIF(ALL3:ALL60,AHN28,ALM3:ALM60)+SUMIF(ALO3:ALO60,AHN28,ALN3:ALN60)</f>
        <v>6</v>
      </c>
      <c r="AHS28" s="321">
        <f t="shared" ref="AHS28" ca="1" si="9276">SUMIF(ALO3:ALO60,AHN28,ALM3:ALM60)+SUMIF(ALL3:ALL60,AHN28,ALN3:ALN60)</f>
        <v>3</v>
      </c>
      <c r="AHT28" s="321">
        <f t="shared" ca="1" si="7630"/>
        <v>1003</v>
      </c>
      <c r="AHU28" s="321">
        <f t="shared" ca="1" si="7631"/>
        <v>7</v>
      </c>
      <c r="AHV28" s="321">
        <f t="shared" si="870"/>
        <v>52</v>
      </c>
      <c r="AHW28" s="321">
        <f t="shared" ref="AHW28" ca="1" si="9277">IF(COUNTIF(AHU25:AHU29,4)&lt;&gt;4,RANK(AHU28,AHU25:AHU29),AHU68)</f>
        <v>1</v>
      </c>
      <c r="AHX28" s="321"/>
      <c r="AHY28" s="321">
        <f t="shared" ref="AHY28" ca="1" si="9278">SUMPRODUCT((AHW25:AHW28=AHW28)*(AHV25:AHV28&lt;AHV28))+AHW28</f>
        <v>2</v>
      </c>
      <c r="AHZ28" s="321" t="str">
        <f t="shared" ref="AHZ28" ca="1" si="9279">INDEX(AHN25:AHN29,MATCH(4,AHY25:AHY29,0),0)</f>
        <v>Poland</v>
      </c>
      <c r="AIA28" s="321">
        <f t="shared" ref="AIA28" ca="1" si="9280">INDEX(AHW25:AHW29,MATCH(AHZ28,AHN25:AHN29,0),0)</f>
        <v>4</v>
      </c>
      <c r="AIB28" s="321" t="str">
        <f t="shared" ca="1" si="8622"/>
        <v/>
      </c>
      <c r="AIC28" s="321" t="str">
        <f t="shared" ca="1" si="8623"/>
        <v/>
      </c>
      <c r="AID28" s="321"/>
      <c r="AIE28" s="321"/>
      <c r="AIF28" s="321"/>
      <c r="AIG28" s="321" t="str">
        <f t="shared" ca="1" si="7640"/>
        <v/>
      </c>
      <c r="AIH28" s="321">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21">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21">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21">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21">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21">
        <f t="shared" ca="1" si="7646"/>
        <v>1000</v>
      </c>
      <c r="AIN28" s="321" t="str">
        <f t="shared" ca="1" si="7647"/>
        <v/>
      </c>
      <c r="AIO28" s="321" t="str">
        <f t="shared" ref="AIO28" ca="1" si="9286">IF(AIG28&lt;&gt;"",VLOOKUP(AIG28,AHN4:AHT40,7,FALSE),"")</f>
        <v/>
      </c>
      <c r="AIP28" s="321" t="str">
        <f t="shared" ref="AIP28" ca="1" si="9287">IF(AIG28&lt;&gt;"",VLOOKUP(AIG28,AHN4:AHT40,5,FALSE),"")</f>
        <v/>
      </c>
      <c r="AIQ28" s="321" t="str">
        <f t="shared" ref="AIQ28" ca="1" si="9288">IF(AIG28&lt;&gt;"",VLOOKUP(AIG28,AHN4:AHV40,9,FALSE),"")</f>
        <v/>
      </c>
      <c r="AIR28" s="321" t="str">
        <f t="shared" ca="1" si="7651"/>
        <v/>
      </c>
      <c r="AIS28" s="321" t="str">
        <f t="shared" ref="AIS28" ca="1" si="9289">IF(AIG28&lt;&gt;"",RANK(AIR28,AIR25:AIR29),"")</f>
        <v/>
      </c>
      <c r="AIT28" s="321" t="str">
        <f t="shared" ref="AIT28" ca="1" si="9290">IF(AIG28&lt;&gt;"",SUMPRODUCT((AIR25:AIR29=AIR28)*(AIM25:AIM29&gt;AIM28)),"")</f>
        <v/>
      </c>
      <c r="AIU28" s="321" t="str">
        <f t="shared" ref="AIU28" ca="1" si="9291">IF(AIG28&lt;&gt;"",SUMPRODUCT((AIR25:AIR29=AIR28)*(AIM25:AIM29=AIM28)*(AIK25:AIK29&gt;AIK28)),"")</f>
        <v/>
      </c>
      <c r="AIV28" s="321" t="str">
        <f t="shared" ref="AIV28" ca="1" si="9292">IF(AIG28&lt;&gt;"",SUMPRODUCT((AIR25:AIR29=AIR28)*(AIM25:AIM29=AIM28)*(AIK25:AIK29=AIK28)*(AIO25:AIO29&gt;AIO28)),"")</f>
        <v/>
      </c>
      <c r="AIW28" s="321" t="str">
        <f t="shared" ref="AIW28" ca="1" si="9293">IF(AIG28&lt;&gt;"",SUMPRODUCT((AIR25:AIR29=AIR28)*(AIM25:AIM29=AIM28)*(AIK25:AIK29=AIK28)*(AIO25:AIO29=AIO28)*(AIP25:AIP29&gt;AIP28)),"")</f>
        <v/>
      </c>
      <c r="AIX28" s="321" t="str">
        <f t="shared" ref="AIX28" ca="1" si="9294">IF(AIG28&lt;&gt;"",SUMPRODUCT((AIR25:AIR29=AIR28)*(AIM25:AIM29=AIM28)*(AIK25:AIK29=AIK28)*(AIO25:AIO29=AIO28)*(AIP25:AIP29=AIP28)*(AIQ25:AIQ29&gt;AIQ28)),"")</f>
        <v/>
      </c>
      <c r="AIY28" s="321" t="str">
        <f ca="1">IF(AIG28&lt;&gt;"",IF(AIY68&lt;&gt;"",IF(AIF64=3,AIY68,AIY68+AIF64),SUM(AIS28:AIX28)),"")</f>
        <v/>
      </c>
      <c r="AIZ28" s="321" t="str">
        <f t="shared" ref="AIZ28" ca="1" si="9295">IF(AIG28&lt;&gt;"",INDEX(AIG25:AIG29,MATCH(4,AIY25:AIY29,0),0),"")</f>
        <v/>
      </c>
      <c r="AJA28" s="321" t="str">
        <f t="shared" ca="1" si="8089"/>
        <v/>
      </c>
      <c r="AJB28" s="321"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21"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21"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21">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21">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21">
        <f t="shared" ca="1" si="8095"/>
        <v>1000</v>
      </c>
      <c r="AJH28" s="321" t="str">
        <f t="shared" ca="1" si="8096"/>
        <v/>
      </c>
      <c r="AJI28" s="321" t="str">
        <f t="shared" ref="AJI28" ca="1" si="9301">IF(AJA28&lt;&gt;"",VLOOKUP(AJA28,AHN4:AHT40,7,FALSE),"")</f>
        <v/>
      </c>
      <c r="AJJ28" s="321" t="str">
        <f t="shared" ref="AJJ28" ca="1" si="9302">IF(AJA28&lt;&gt;"",VLOOKUP(AJA28,AHN4:AHT40,5,FALSE),"")</f>
        <v/>
      </c>
      <c r="AJK28" s="321" t="str">
        <f t="shared" ref="AJK28" ca="1" si="9303">IF(AJA28&lt;&gt;"",VLOOKUP(AJA28,AHN4:AHV40,9,FALSE),"")</f>
        <v/>
      </c>
      <c r="AJL28" s="321" t="str">
        <f t="shared" ca="1" si="8100"/>
        <v/>
      </c>
      <c r="AJM28" s="321" t="str">
        <f t="shared" ref="AJM28" ca="1" si="9304">IF(AJA28&lt;&gt;"",RANK(AJL28,AJL25:AJL29),"")</f>
        <v/>
      </c>
      <c r="AJN28" s="321" t="str">
        <f t="shared" ref="AJN28" ca="1" si="9305">IF(AJA28&lt;&gt;"",SUMPRODUCT((AJL25:AJL29=AJL28)*(AJG25:AJG29&gt;AJG28)),"")</f>
        <v/>
      </c>
      <c r="AJO28" s="321" t="str">
        <f t="shared" ref="AJO28" ca="1" si="9306">IF(AJA28&lt;&gt;"",SUMPRODUCT((AJL25:AJL29=AJL28)*(AJG25:AJG29=AJG28)*(AJE25:AJE29&gt;AJE28)),"")</f>
        <v/>
      </c>
      <c r="AJP28" s="321" t="str">
        <f t="shared" ref="AJP28" ca="1" si="9307">IF(AJA28&lt;&gt;"",SUMPRODUCT((AJL25:AJL29=AJL28)*(AJG25:AJG29=AJG28)*(AJE25:AJE29=AJE28)*(AJI25:AJI29&gt;AJI28)),"")</f>
        <v/>
      </c>
      <c r="AJQ28" s="321" t="str">
        <f t="shared" ref="AJQ28" ca="1" si="9308">IF(AJA28&lt;&gt;"",SUMPRODUCT((AJL25:AJL29=AJL28)*(AJG25:AJG29=AJG28)*(AJE25:AJE29=AJE28)*(AJI25:AJI29=AJI28)*(AJJ25:AJJ29&gt;AJJ28)),"")</f>
        <v/>
      </c>
      <c r="AJR28" s="321" t="str">
        <f t="shared" ref="AJR28" ca="1" si="9309">IF(AJA28&lt;&gt;"",SUMPRODUCT((AJL25:AJL29=AJL28)*(AJG25:AJG29=AJG28)*(AJE25:AJE29=AJE28)*(AJI25:AJI29=AJI28)*(AJJ25:AJJ29=AJJ28)*(AJK25:AJK29&gt;AJK28)),"")</f>
        <v/>
      </c>
      <c r="AJS28" s="321" t="str">
        <f ca="1">IF(AJA28&lt;&gt;"",IF(AJS68&lt;&gt;"",IF(AIZ64=3,AJS68,AJS68+AIZ64),SUM(AJM28:AJR28)+1),"")</f>
        <v/>
      </c>
      <c r="AJT28" s="321" t="str">
        <f t="shared" ref="AJT28" ca="1" si="9310">IF(AJA28&lt;&gt;"",INDEX(AJA26:AJA29,MATCH(4,AJS26:AJS29,0),0),"")</f>
        <v/>
      </c>
      <c r="AJU28" s="321" t="str">
        <f t="shared" ca="1" si="8655"/>
        <v/>
      </c>
      <c r="AJV28" s="321">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21">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21">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21">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21">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21">
        <f t="shared" ca="1" si="8661"/>
        <v>1000</v>
      </c>
      <c r="AKB28" s="321" t="str">
        <f t="shared" ca="1" si="8662"/>
        <v/>
      </c>
      <c r="AKC28" s="321" t="str">
        <f t="shared" ref="AKC28" ca="1" si="9316">IF(AJU28&lt;&gt;"",VLOOKUP(AJU28,AHN4:AHT40,7,FALSE),"")</f>
        <v/>
      </c>
      <c r="AKD28" s="321" t="str">
        <f t="shared" ref="AKD28" ca="1" si="9317">IF(AJU28&lt;&gt;"",VLOOKUP(AJU28,AHN4:AHT40,5,FALSE),"")</f>
        <v/>
      </c>
      <c r="AKE28" s="321" t="str">
        <f t="shared" ref="AKE28" ca="1" si="9318">IF(AJU28&lt;&gt;"",VLOOKUP(AJU28,AHN4:AHV40,9,FALSE),"")</f>
        <v/>
      </c>
      <c r="AKF28" s="321" t="str">
        <f t="shared" ca="1" si="8666"/>
        <v/>
      </c>
      <c r="AKG28" s="321" t="str">
        <f t="shared" ref="AKG28" ca="1" si="9319">IF(AJU28&lt;&gt;"",RANK(AKF28,AKF25:AKF29),"")</f>
        <v/>
      </c>
      <c r="AKH28" s="321" t="str">
        <f t="shared" ref="AKH28" ca="1" si="9320">IF(AJU28&lt;&gt;"",SUMPRODUCT((AKF25:AKF29=AKF28)*(AKA25:AKA29&gt;AKA28)),"")</f>
        <v/>
      </c>
      <c r="AKI28" s="321" t="str">
        <f t="shared" ref="AKI28" ca="1" si="9321">IF(AJU28&lt;&gt;"",SUMPRODUCT((AKF25:AKF29=AKF28)*(AKA25:AKA29=AKA28)*(AJY25:AJY29&gt;AJY28)),"")</f>
        <v/>
      </c>
      <c r="AKJ28" s="321" t="str">
        <f t="shared" ref="AKJ28" ca="1" si="9322">IF(AJU28&lt;&gt;"",SUMPRODUCT((AKF25:AKF29=AKF28)*(AKA25:AKA29=AKA28)*(AJY25:AJY29=AJY28)*(AKC25:AKC29&gt;AKC28)),"")</f>
        <v/>
      </c>
      <c r="AKK28" s="321" t="str">
        <f t="shared" ref="AKK28" ca="1" si="9323">IF(AJU28&lt;&gt;"",SUMPRODUCT((AKF25:AKF29=AKF28)*(AKA25:AKA29=AKA28)*(AJY25:AJY29=AJY28)*(AKC25:AKC29=AKC28)*(AKD25:AKD29&gt;AKD28)),"")</f>
        <v/>
      </c>
      <c r="AKL28" s="321" t="str">
        <f t="shared" ref="AKL28" ca="1" si="9324">IF(AJU28&lt;&gt;"",SUMPRODUCT((AKF25:AKF29=AKF28)*(AKA25:AKA29=AKA28)*(AJY25:AJY29=AJY28)*(AKC25:AKC29=AKC28)*(AKD25:AKD29=AKD28)*(AKE25:AKE29&gt;AKE28)),"")</f>
        <v/>
      </c>
      <c r="AKM28" s="321" t="str">
        <f t="shared" ca="1" si="8673"/>
        <v/>
      </c>
      <c r="AKN28" s="321" t="str">
        <f t="shared" ref="AKN28" ca="1" si="9325">IF(AJU28&lt;&gt;"",INDEX(AJU27:AJU29,MATCH(4,AKM27:AKM29,0),0),"")</f>
        <v/>
      </c>
      <c r="AKO28" s="321" t="str">
        <f t="shared" ref="AKO28" si="9326">IF(AIE25&lt;&gt;"",AIE25,"")</f>
        <v/>
      </c>
      <c r="AKP28" s="321">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21">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21">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21">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21">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21">
        <f t="shared" ref="AKU28" ca="1" si="9332">AKS28-AKT28+1000</f>
        <v>1000</v>
      </c>
      <c r="AKV28" s="321" t="str">
        <f t="shared" ref="AKV28" si="9333">IF(AKO28&lt;&gt;"",AKP28*3+AKQ28*1,"")</f>
        <v/>
      </c>
      <c r="AKW28" s="321" t="str">
        <f t="shared" ref="AKW28" si="9334">IF(AKO28&lt;&gt;"",VLOOKUP(AKO28,AHN4:AHT40,7,FALSE),"")</f>
        <v/>
      </c>
      <c r="AKX28" s="321" t="str">
        <f t="shared" ref="AKX28" si="9335">IF(AKO28&lt;&gt;"",VLOOKUP(AKO28,AHN4:AHT40,5,FALSE),"")</f>
        <v/>
      </c>
      <c r="AKY28" s="321" t="str">
        <f t="shared" ref="AKY28" si="9336">IF(AKO28&lt;&gt;"",VLOOKUP(AKO28,AHN4:AHV40,9,FALSE),"")</f>
        <v/>
      </c>
      <c r="AKZ28" s="321" t="str">
        <f t="shared" ref="AKZ28" si="9337">AKV28</f>
        <v/>
      </c>
      <c r="ALA28" s="321" t="str">
        <f t="shared" ref="ALA28" si="9338">IF(AKO28&lt;&gt;"",RANK(AKZ28,AIR25:AIR29),"")</f>
        <v/>
      </c>
      <c r="ALB28" s="321" t="str">
        <f t="shared" ref="ALB28" si="9339">IF(AKO28&lt;&gt;"",SUMPRODUCT((AKZ25:AKZ29=AKZ28)*(AKU25:AKU29&gt;AKU28)),"")</f>
        <v/>
      </c>
      <c r="ALC28" s="321" t="str">
        <f t="shared" ref="ALC28" si="9340">IF(AKO28&lt;&gt;"",SUMPRODUCT((AKZ25:AKZ29=AKZ28)*(AKU25:AKU29=AKU28)*(AKS25:AKS29&gt;AKS28)),"")</f>
        <v/>
      </c>
      <c r="ALD28" s="321" t="str">
        <f t="shared" ref="ALD28" si="9341">IF(AKO28&lt;&gt;"",SUMPRODUCT((AKZ25:AKZ29=AKZ28)*(AKU25:AKU29=AKU28)*(AKS25:AKS29=AKS28)*(AKW25:AKW29&gt;AKW28)),"")</f>
        <v/>
      </c>
      <c r="ALE28" s="321" t="str">
        <f t="shared" ref="ALE28" si="9342">IF(AKO28&lt;&gt;"",SUMPRODUCT((AKZ25:AKZ29=AKZ28)*(AKU25:AKU29=AKU28)*(AKS25:AKS29=AKS28)*(AKW25:AKW29=AKW28)*(AKX25:AKX29&gt;AKX28)),"")</f>
        <v/>
      </c>
      <c r="ALF28" s="321" t="str">
        <f t="shared" ref="ALF28" si="9343">IF(AKO28&lt;&gt;"",SUMPRODUCT((AKZ25:AKZ29=AKZ28)*(AKU25:AKU29=AKU28)*(AKS25:AKS29=AKS28)*(AKW25:AKW29=AKW28)*(AKX25:AKX29=AKX28)*(AKY25:AKY29&gt;AKY28)),"")</f>
        <v/>
      </c>
      <c r="ALG28" s="321" t="str">
        <f t="shared" ref="ALG28" si="9344">IF(AKO28&lt;&gt;"",SUM(ALA28:ALF28)+3,"")</f>
        <v/>
      </c>
      <c r="ALH28" s="321" t="str">
        <f t="shared" ref="ALH28" si="9345">IF(AKO28&lt;&gt;"",IF(ALG28=4,AKO28,AKO29),"")</f>
        <v/>
      </c>
      <c r="ALI28" s="321" t="str">
        <f t="shared" ref="ALI28" ca="1" si="9346">IF(ALH28&lt;&gt;"",ALH28,IF(AKN28&lt;&gt;"",AKN28,IF(AJT28&lt;&gt;"",AJT28,IF(AIZ28&lt;&gt;"",AIZ28,AHZ28))))</f>
        <v>Poland</v>
      </c>
      <c r="ALJ28" s="321">
        <v>4</v>
      </c>
      <c r="ALK28" s="321">
        <v>26</v>
      </c>
      <c r="ALL28" s="321" t="str">
        <f t="shared" si="82"/>
        <v>Scotland</v>
      </c>
      <c r="ALM28" s="324">
        <f ca="1">IF(OFFSET('Player Game Board'!P35,0,ALM1)&lt;&gt;"",OFFSET('Player Game Board'!P35,0,ALM1),0)</f>
        <v>1</v>
      </c>
      <c r="ALN28" s="324">
        <f ca="1">IF(OFFSET('Player Game Board'!Q35,0,ALM1)&lt;&gt;"",OFFSET('Player Game Board'!Q35,0,ALM1),0)</f>
        <v>0</v>
      </c>
      <c r="ALO28" s="321" t="str">
        <f t="shared" si="83"/>
        <v>Hungary</v>
      </c>
      <c r="ALP28" s="321" t="str">
        <f ca="1">IF(AND(OFFSET('Player Game Board'!P35,0,ALM1)&lt;&gt;"",OFFSET('Player Game Board'!Q35,0,ALM1)&lt;&gt;""),IF(ALM28&gt;ALN28,"W",IF(ALM28=ALN28,"D","L")),"")</f>
        <v>W</v>
      </c>
      <c r="ALQ28" s="321" t="str">
        <f t="shared" ca="1" si="5720"/>
        <v>L</v>
      </c>
      <c r="ALR28" s="321"/>
      <c r="ALS28" s="321"/>
      <c r="ALT28" s="321"/>
      <c r="ALU28" s="322"/>
      <c r="ALV28" s="322"/>
      <c r="ALW28" s="322"/>
      <c r="ALX28" s="322"/>
      <c r="ALY28" s="322"/>
      <c r="ALZ28" s="322"/>
      <c r="AMA28" s="322"/>
      <c r="AMB28" s="321"/>
      <c r="AMC28" s="321"/>
      <c r="AMD28" s="321"/>
      <c r="AME28" s="321"/>
      <c r="AMF28" s="321"/>
      <c r="AMG28" s="321"/>
      <c r="AMH28" s="321" t="s">
        <v>13</v>
      </c>
      <c r="AMI28" s="321" t="str">
        <f t="shared" ref="AMI28" ca="1" si="9347">VLOOKUP(1,AHM25:AHN28,2,FALSE)</f>
        <v>France</v>
      </c>
      <c r="AMJ28" s="327">
        <f t="shared" ca="1" si="5267"/>
        <v>1</v>
      </c>
      <c r="AMK28" s="321">
        <f t="shared" ref="AMK28" ca="1" si="9348">VLOOKUP(AML28,AQG25:AQH29,2,FALSE)</f>
        <v>1</v>
      </c>
      <c r="AML28" s="321" t="str">
        <f t="shared" si="7666"/>
        <v>France</v>
      </c>
      <c r="AMM28" s="321">
        <f t="shared" ref="AMM28" ca="1" si="9349">SUMPRODUCT((AQJ3:AQJ42=AML28)*(AQN3:AQN42="W"))+SUMPRODUCT((AQM3:AQM42=AML28)*(AQO3:AQO42="W"))</f>
        <v>3</v>
      </c>
      <c r="AMN28" s="321">
        <f t="shared" ref="AMN28" ca="1" si="9350">SUMPRODUCT((AQJ3:AQJ42=AML28)*(AQN3:AQN42="D"))+SUMPRODUCT((AQM3:AQM42=AML28)*(AQO3:AQO42="D"))</f>
        <v>0</v>
      </c>
      <c r="AMO28" s="321">
        <f t="shared" ref="AMO28" ca="1" si="9351">SUMPRODUCT((AQJ3:AQJ42=AML28)*(AQN3:AQN42="L"))+SUMPRODUCT((AQM3:AQM42=AML28)*(AQO3:AQO42="L"))</f>
        <v>0</v>
      </c>
      <c r="AMP28" s="321">
        <f t="shared" ref="AMP28" ca="1" si="9352">SUMIF(AQJ3:AQJ60,AML28,AQK3:AQK60)+SUMIF(AQM3:AQM60,AML28,AQL3:AQL60)</f>
        <v>9</v>
      </c>
      <c r="AMQ28" s="321">
        <f t="shared" ref="AMQ28" ca="1" si="9353">SUMIF(AQM3:AQM60,AML28,AQK3:AQK60)+SUMIF(AQJ3:AQJ60,AML28,AQL3:AQL60)</f>
        <v>3</v>
      </c>
      <c r="AMR28" s="321">
        <f t="shared" ca="1" si="7672"/>
        <v>1006</v>
      </c>
      <c r="AMS28" s="321">
        <f t="shared" ca="1" si="7673"/>
        <v>9</v>
      </c>
      <c r="AMT28" s="321">
        <f t="shared" si="930"/>
        <v>52</v>
      </c>
      <c r="AMU28" s="321">
        <f t="shared" ref="AMU28" ca="1" si="9354">IF(COUNTIF(AMS25:AMS29,4)&lt;&gt;4,RANK(AMS28,AMS25:AMS29),AMS68)</f>
        <v>1</v>
      </c>
      <c r="AMV28" s="321"/>
      <c r="AMW28" s="321">
        <f t="shared" ref="AMW28" ca="1" si="9355">SUMPRODUCT((AMU25:AMU28=AMU28)*(AMT25:AMT28&lt;AMT28))+AMU28</f>
        <v>1</v>
      </c>
      <c r="AMX28" s="321" t="str">
        <f t="shared" ref="AMX28" ca="1" si="9356">INDEX(AML25:AML29,MATCH(4,AMW25:AMW29,0),0)</f>
        <v>Austria</v>
      </c>
      <c r="AMY28" s="321">
        <f t="shared" ref="AMY28" ca="1" si="9357">INDEX(AMU25:AMU29,MATCH(AMX28,AML25:AML29,0),0)</f>
        <v>3</v>
      </c>
      <c r="AMZ28" s="321" t="str">
        <f t="shared" ca="1" si="8691"/>
        <v/>
      </c>
      <c r="ANA28" s="321" t="str">
        <f t="shared" ca="1" si="8692"/>
        <v/>
      </c>
      <c r="ANB28" s="321"/>
      <c r="ANC28" s="321"/>
      <c r="AND28" s="321"/>
      <c r="ANE28" s="321" t="str">
        <f t="shared" ca="1" si="7682"/>
        <v/>
      </c>
      <c r="ANF28" s="321">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21">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21">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21">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21">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21">
        <f t="shared" ca="1" si="7688"/>
        <v>1000</v>
      </c>
      <c r="ANL28" s="321" t="str">
        <f t="shared" ca="1" si="7689"/>
        <v/>
      </c>
      <c r="ANM28" s="321" t="str">
        <f t="shared" ref="ANM28" ca="1" si="9363">IF(ANE28&lt;&gt;"",VLOOKUP(ANE28,AML4:AMR40,7,FALSE),"")</f>
        <v/>
      </c>
      <c r="ANN28" s="321" t="str">
        <f t="shared" ref="ANN28" ca="1" si="9364">IF(ANE28&lt;&gt;"",VLOOKUP(ANE28,AML4:AMR40,5,FALSE),"")</f>
        <v/>
      </c>
      <c r="ANO28" s="321" t="str">
        <f t="shared" ref="ANO28" ca="1" si="9365">IF(ANE28&lt;&gt;"",VLOOKUP(ANE28,AML4:AMT40,9,FALSE),"")</f>
        <v/>
      </c>
      <c r="ANP28" s="321" t="str">
        <f t="shared" ca="1" si="7693"/>
        <v/>
      </c>
      <c r="ANQ28" s="321" t="str">
        <f t="shared" ref="ANQ28" ca="1" si="9366">IF(ANE28&lt;&gt;"",RANK(ANP28,ANP25:ANP29),"")</f>
        <v/>
      </c>
      <c r="ANR28" s="321" t="str">
        <f t="shared" ref="ANR28" ca="1" si="9367">IF(ANE28&lt;&gt;"",SUMPRODUCT((ANP25:ANP29=ANP28)*(ANK25:ANK29&gt;ANK28)),"")</f>
        <v/>
      </c>
      <c r="ANS28" s="321" t="str">
        <f t="shared" ref="ANS28" ca="1" si="9368">IF(ANE28&lt;&gt;"",SUMPRODUCT((ANP25:ANP29=ANP28)*(ANK25:ANK29=ANK28)*(ANI25:ANI29&gt;ANI28)),"")</f>
        <v/>
      </c>
      <c r="ANT28" s="321" t="str">
        <f t="shared" ref="ANT28" ca="1" si="9369">IF(ANE28&lt;&gt;"",SUMPRODUCT((ANP25:ANP29=ANP28)*(ANK25:ANK29=ANK28)*(ANI25:ANI29=ANI28)*(ANM25:ANM29&gt;ANM28)),"")</f>
        <v/>
      </c>
      <c r="ANU28" s="321" t="str">
        <f t="shared" ref="ANU28" ca="1" si="9370">IF(ANE28&lt;&gt;"",SUMPRODUCT((ANP25:ANP29=ANP28)*(ANK25:ANK29=ANK28)*(ANI25:ANI29=ANI28)*(ANM25:ANM29=ANM28)*(ANN25:ANN29&gt;ANN28)),"")</f>
        <v/>
      </c>
      <c r="ANV28" s="321" t="str">
        <f t="shared" ref="ANV28" ca="1" si="9371">IF(ANE28&lt;&gt;"",SUMPRODUCT((ANP25:ANP29=ANP28)*(ANK25:ANK29=ANK28)*(ANI25:ANI29=ANI28)*(ANM25:ANM29=ANM28)*(ANN25:ANN29=ANN28)*(ANO25:ANO29&gt;ANO28)),"")</f>
        <v/>
      </c>
      <c r="ANW28" s="321" t="str">
        <f ca="1">IF(ANE28&lt;&gt;"",IF(ANW68&lt;&gt;"",IF(AND64=3,ANW68,ANW68+AND64),SUM(ANQ28:ANV28)),"")</f>
        <v/>
      </c>
      <c r="ANX28" s="321" t="str">
        <f t="shared" ref="ANX28" ca="1" si="9372">IF(ANE28&lt;&gt;"",INDEX(ANE25:ANE29,MATCH(4,ANW25:ANW29,0),0),"")</f>
        <v/>
      </c>
      <c r="ANY28" s="321" t="str">
        <f t="shared" ca="1" si="8143"/>
        <v/>
      </c>
      <c r="ANZ28" s="321"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21"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21"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21">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21">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21">
        <f t="shared" ca="1" si="8149"/>
        <v>1000</v>
      </c>
      <c r="AOF28" s="321" t="str">
        <f t="shared" ca="1" si="8150"/>
        <v/>
      </c>
      <c r="AOG28" s="321" t="str">
        <f t="shared" ref="AOG28" ca="1" si="9378">IF(ANY28&lt;&gt;"",VLOOKUP(ANY28,AML4:AMR40,7,FALSE),"")</f>
        <v/>
      </c>
      <c r="AOH28" s="321" t="str">
        <f t="shared" ref="AOH28" ca="1" si="9379">IF(ANY28&lt;&gt;"",VLOOKUP(ANY28,AML4:AMR40,5,FALSE),"")</f>
        <v/>
      </c>
      <c r="AOI28" s="321" t="str">
        <f t="shared" ref="AOI28" ca="1" si="9380">IF(ANY28&lt;&gt;"",VLOOKUP(ANY28,AML4:AMT40,9,FALSE),"")</f>
        <v/>
      </c>
      <c r="AOJ28" s="321" t="str">
        <f t="shared" ca="1" si="8154"/>
        <v/>
      </c>
      <c r="AOK28" s="321" t="str">
        <f t="shared" ref="AOK28" ca="1" si="9381">IF(ANY28&lt;&gt;"",RANK(AOJ28,AOJ25:AOJ29),"")</f>
        <v/>
      </c>
      <c r="AOL28" s="321" t="str">
        <f t="shared" ref="AOL28" ca="1" si="9382">IF(ANY28&lt;&gt;"",SUMPRODUCT((AOJ25:AOJ29=AOJ28)*(AOE25:AOE29&gt;AOE28)),"")</f>
        <v/>
      </c>
      <c r="AOM28" s="321" t="str">
        <f t="shared" ref="AOM28" ca="1" si="9383">IF(ANY28&lt;&gt;"",SUMPRODUCT((AOJ25:AOJ29=AOJ28)*(AOE25:AOE29=AOE28)*(AOC25:AOC29&gt;AOC28)),"")</f>
        <v/>
      </c>
      <c r="AON28" s="321" t="str">
        <f t="shared" ref="AON28" ca="1" si="9384">IF(ANY28&lt;&gt;"",SUMPRODUCT((AOJ25:AOJ29=AOJ28)*(AOE25:AOE29=AOE28)*(AOC25:AOC29=AOC28)*(AOG25:AOG29&gt;AOG28)),"")</f>
        <v/>
      </c>
      <c r="AOO28" s="321" t="str">
        <f t="shared" ref="AOO28" ca="1" si="9385">IF(ANY28&lt;&gt;"",SUMPRODUCT((AOJ25:AOJ29=AOJ28)*(AOE25:AOE29=AOE28)*(AOC25:AOC29=AOC28)*(AOG25:AOG29=AOG28)*(AOH25:AOH29&gt;AOH28)),"")</f>
        <v/>
      </c>
      <c r="AOP28" s="321" t="str">
        <f t="shared" ref="AOP28" ca="1" si="9386">IF(ANY28&lt;&gt;"",SUMPRODUCT((AOJ25:AOJ29=AOJ28)*(AOE25:AOE29=AOE28)*(AOC25:AOC29=AOC28)*(AOG25:AOG29=AOG28)*(AOH25:AOH29=AOH28)*(AOI25:AOI29&gt;AOI28)),"")</f>
        <v/>
      </c>
      <c r="AOQ28" s="321" t="str">
        <f ca="1">IF(ANY28&lt;&gt;"",IF(AOQ68&lt;&gt;"",IF(ANX64=3,AOQ68,AOQ68+ANX64),SUM(AOK28:AOP28)+1),"")</f>
        <v/>
      </c>
      <c r="AOR28" s="321" t="str">
        <f t="shared" ref="AOR28" ca="1" si="9387">IF(ANY28&lt;&gt;"",INDEX(ANY26:ANY29,MATCH(4,AOQ26:AOQ29,0),0),"")</f>
        <v/>
      </c>
      <c r="AOS28" s="321" t="str">
        <f t="shared" ca="1" si="8724"/>
        <v>Austria</v>
      </c>
      <c r="AOT28" s="321">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21">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21">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21">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21">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21">
        <f t="shared" ca="1" si="8730"/>
        <v>1000</v>
      </c>
      <c r="AOZ28" s="321">
        <f t="shared" ca="1" si="8731"/>
        <v>1</v>
      </c>
      <c r="APA28" s="321">
        <f t="shared" ref="APA28" ca="1" si="9393">IF(AOS28&lt;&gt;"",VLOOKUP(AOS28,AML4:AMR40,7,FALSE),"")</f>
        <v>997</v>
      </c>
      <c r="APB28" s="321">
        <f t="shared" ref="APB28" ca="1" si="9394">IF(AOS28&lt;&gt;"",VLOOKUP(AOS28,AML4:AMR40,5,FALSE),"")</f>
        <v>3</v>
      </c>
      <c r="APC28" s="321">
        <f t="shared" ref="APC28" ca="1" si="9395">IF(AOS28&lt;&gt;"",VLOOKUP(AOS28,AML4:AMT40,9,FALSE),"")</f>
        <v>41</v>
      </c>
      <c r="APD28" s="321">
        <f t="shared" ca="1" si="8735"/>
        <v>1</v>
      </c>
      <c r="APE28" s="321">
        <f t="shared" ref="APE28" ca="1" si="9396">IF(AOS28&lt;&gt;"",RANK(APD28,APD25:APD29),"")</f>
        <v>1</v>
      </c>
      <c r="APF28" s="321">
        <f t="shared" ref="APF28" ca="1" si="9397">IF(AOS28&lt;&gt;"",SUMPRODUCT((APD25:APD29=APD28)*(AOY25:AOY29&gt;AOY28)),"")</f>
        <v>0</v>
      </c>
      <c r="APG28" s="321">
        <f t="shared" ref="APG28" ca="1" si="9398">IF(AOS28&lt;&gt;"",SUMPRODUCT((APD25:APD29=APD28)*(AOY25:AOY29=AOY28)*(AOW25:AOW29&gt;AOW28)),"")</f>
        <v>0</v>
      </c>
      <c r="APH28" s="321">
        <f t="shared" ref="APH28" ca="1" si="9399">IF(AOS28&lt;&gt;"",SUMPRODUCT((APD25:APD29=APD28)*(AOY25:AOY29=AOY28)*(AOW25:AOW29=AOW28)*(APA25:APA29&gt;APA28)),"")</f>
        <v>0</v>
      </c>
      <c r="API28" s="321">
        <f t="shared" ref="API28" ca="1" si="9400">IF(AOS28&lt;&gt;"",SUMPRODUCT((APD25:APD29=APD28)*(AOY25:AOY29=AOY28)*(AOW25:AOW29=AOW28)*(APA25:APA29=APA28)*(APB25:APB29&gt;APB28)),"")</f>
        <v>0</v>
      </c>
      <c r="APJ28" s="321">
        <f t="shared" ref="APJ28" ca="1" si="9401">IF(AOS28&lt;&gt;"",SUMPRODUCT((APD25:APD29=APD28)*(AOY25:AOY29=AOY28)*(AOW25:AOW29=AOW28)*(APA25:APA29=APA28)*(APB25:APB29=APB28)*(APC25:APC29&gt;APC28)),"")</f>
        <v>0</v>
      </c>
      <c r="APK28" s="321">
        <f t="shared" ca="1" si="8742"/>
        <v>3</v>
      </c>
      <c r="APL28" s="321" t="str">
        <f t="shared" ref="APL28" ca="1" si="9402">IF(AOS28&lt;&gt;"",INDEX(AOS27:AOS29,MATCH(4,APK27:APK29,0),0),"")</f>
        <v>Poland</v>
      </c>
      <c r="APM28" s="321" t="str">
        <f t="shared" ref="APM28" si="9403">IF(ANC25&lt;&gt;"",ANC25,"")</f>
        <v/>
      </c>
      <c r="APN28" s="321">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21">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21">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21">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21">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21">
        <f t="shared" ref="APS28" ca="1" si="9409">APQ28-APR28+1000</f>
        <v>1000</v>
      </c>
      <c r="APT28" s="321" t="str">
        <f t="shared" ref="APT28" si="9410">IF(APM28&lt;&gt;"",APN28*3+APO28*1,"")</f>
        <v/>
      </c>
      <c r="APU28" s="321" t="str">
        <f t="shared" ref="APU28" si="9411">IF(APM28&lt;&gt;"",VLOOKUP(APM28,AML4:AMR40,7,FALSE),"")</f>
        <v/>
      </c>
      <c r="APV28" s="321" t="str">
        <f t="shared" ref="APV28" si="9412">IF(APM28&lt;&gt;"",VLOOKUP(APM28,AML4:AMR40,5,FALSE),"")</f>
        <v/>
      </c>
      <c r="APW28" s="321" t="str">
        <f t="shared" ref="APW28" si="9413">IF(APM28&lt;&gt;"",VLOOKUP(APM28,AML4:AMT40,9,FALSE),"")</f>
        <v/>
      </c>
      <c r="APX28" s="321" t="str">
        <f t="shared" ref="APX28" si="9414">APT28</f>
        <v/>
      </c>
      <c r="APY28" s="321" t="str">
        <f t="shared" ref="APY28" si="9415">IF(APM28&lt;&gt;"",RANK(APX28,ANP25:ANP29),"")</f>
        <v/>
      </c>
      <c r="APZ28" s="321" t="str">
        <f t="shared" ref="APZ28" si="9416">IF(APM28&lt;&gt;"",SUMPRODUCT((APX25:APX29=APX28)*(APS25:APS29&gt;APS28)),"")</f>
        <v/>
      </c>
      <c r="AQA28" s="321" t="str">
        <f t="shared" ref="AQA28" si="9417">IF(APM28&lt;&gt;"",SUMPRODUCT((APX25:APX29=APX28)*(APS25:APS29=APS28)*(APQ25:APQ29&gt;APQ28)),"")</f>
        <v/>
      </c>
      <c r="AQB28" s="321" t="str">
        <f t="shared" ref="AQB28" si="9418">IF(APM28&lt;&gt;"",SUMPRODUCT((APX25:APX29=APX28)*(APS25:APS29=APS28)*(APQ25:APQ29=APQ28)*(APU25:APU29&gt;APU28)),"")</f>
        <v/>
      </c>
      <c r="AQC28" s="321" t="str">
        <f t="shared" ref="AQC28" si="9419">IF(APM28&lt;&gt;"",SUMPRODUCT((APX25:APX29=APX28)*(APS25:APS29=APS28)*(APQ25:APQ29=APQ28)*(APU25:APU29=APU28)*(APV25:APV29&gt;APV28)),"")</f>
        <v/>
      </c>
      <c r="AQD28" s="321" t="str">
        <f t="shared" ref="AQD28" si="9420">IF(APM28&lt;&gt;"",SUMPRODUCT((APX25:APX29=APX28)*(APS25:APS29=APS28)*(APQ25:APQ29=APQ28)*(APU25:APU29=APU28)*(APV25:APV29=APV28)*(APW25:APW29&gt;APW28)),"")</f>
        <v/>
      </c>
      <c r="AQE28" s="321" t="str">
        <f t="shared" ref="AQE28" si="9421">IF(APM28&lt;&gt;"",SUM(APY28:AQD28)+3,"")</f>
        <v/>
      </c>
      <c r="AQF28" s="321" t="str">
        <f t="shared" ref="AQF28" si="9422">IF(APM28&lt;&gt;"",IF(AQE28=4,APM28,APM29),"")</f>
        <v/>
      </c>
      <c r="AQG28" s="321" t="str">
        <f t="shared" ref="AQG28" ca="1" si="9423">IF(AQF28&lt;&gt;"",AQF28,IF(APL28&lt;&gt;"",APL28,IF(AOR28&lt;&gt;"",AOR28,IF(ANX28&lt;&gt;"",ANX28,AMX28))))</f>
        <v>Poland</v>
      </c>
      <c r="AQH28" s="321">
        <v>4</v>
      </c>
      <c r="AQI28" s="321">
        <v>26</v>
      </c>
      <c r="AQJ28" s="321" t="str">
        <f t="shared" si="98"/>
        <v>Scotland</v>
      </c>
      <c r="AQK28" s="324">
        <f ca="1">IF(OFFSET('Player Game Board'!P35,0,AQK1)&lt;&gt;"",OFFSET('Player Game Board'!P35,0,AQK1),0)</f>
        <v>1</v>
      </c>
      <c r="AQL28" s="324">
        <f ca="1">IF(OFFSET('Player Game Board'!Q35,0,AQK1)&lt;&gt;"",OFFSET('Player Game Board'!Q35,0,AQK1),0)</f>
        <v>0</v>
      </c>
      <c r="AQM28" s="321" t="str">
        <f t="shared" si="99"/>
        <v>Hungary</v>
      </c>
      <c r="AQN28" s="321" t="str">
        <f ca="1">IF(AND(OFFSET('Player Game Board'!P35,0,AQK1)&lt;&gt;"",OFFSET('Player Game Board'!Q35,0,AQK1)&lt;&gt;""),IF(AQK28&gt;AQL28,"W",IF(AQK28=AQL28,"D","L")),"")</f>
        <v>W</v>
      </c>
      <c r="AQO28" s="321" t="str">
        <f t="shared" ca="1" si="5775"/>
        <v>L</v>
      </c>
      <c r="AQP28" s="321"/>
      <c r="AQQ28" s="321"/>
      <c r="AQR28" s="321"/>
      <c r="AQS28" s="322"/>
      <c r="AQT28" s="322"/>
      <c r="AQU28" s="322"/>
      <c r="AQV28" s="322"/>
      <c r="AQW28" s="322"/>
      <c r="AQX28" s="322"/>
      <c r="AQY28" s="322"/>
      <c r="AQZ28" s="321"/>
      <c r="ARA28" s="321"/>
      <c r="ARB28" s="321"/>
      <c r="ARC28" s="321"/>
      <c r="ARD28" s="321"/>
      <c r="ARE28" s="321"/>
      <c r="ARF28" s="321" t="s">
        <v>13</v>
      </c>
      <c r="ARG28" s="321" t="str">
        <f t="shared" ref="ARG28" ca="1" si="9424">VLOOKUP(1,AMK25:AML28,2,FALSE)</f>
        <v>France</v>
      </c>
      <c r="ARH28" s="327">
        <f t="shared" ca="1" si="5310"/>
        <v>1</v>
      </c>
      <c r="ARI28" s="321">
        <f t="shared" ref="ARI28" ca="1" si="9425">VLOOKUP(ARJ28,AVE25:AVF29,2,FALSE)</f>
        <v>1</v>
      </c>
      <c r="ARJ28" s="321" t="str">
        <f t="shared" si="7708"/>
        <v>France</v>
      </c>
      <c r="ARK28" s="321">
        <f t="shared" ref="ARK28" ca="1" si="9426">SUMPRODUCT((AVH3:AVH42=ARJ28)*(AVL3:AVL42="W"))+SUMPRODUCT((AVK3:AVK42=ARJ28)*(AVM3:AVM42="W"))</f>
        <v>3</v>
      </c>
      <c r="ARL28" s="321">
        <f t="shared" ref="ARL28" ca="1" si="9427">SUMPRODUCT((AVH3:AVH42=ARJ28)*(AVL3:AVL42="D"))+SUMPRODUCT((AVK3:AVK42=ARJ28)*(AVM3:AVM42="D"))</f>
        <v>0</v>
      </c>
      <c r="ARM28" s="321">
        <f t="shared" ref="ARM28" ca="1" si="9428">SUMPRODUCT((AVH3:AVH42=ARJ28)*(AVL3:AVL42="L"))+SUMPRODUCT((AVK3:AVK42=ARJ28)*(AVM3:AVM42="L"))</f>
        <v>0</v>
      </c>
      <c r="ARN28" s="321">
        <f t="shared" ref="ARN28" ca="1" si="9429">SUMIF(AVH3:AVH60,ARJ28,AVI3:AVI60)+SUMIF(AVK3:AVK60,ARJ28,AVJ3:AVJ60)</f>
        <v>7</v>
      </c>
      <c r="ARO28" s="321">
        <f t="shared" ref="ARO28" ca="1" si="9430">SUMIF(AVK3:AVK60,ARJ28,AVI3:AVI60)+SUMIF(AVH3:AVH60,ARJ28,AVJ3:AVJ60)</f>
        <v>1</v>
      </c>
      <c r="ARP28" s="321">
        <f t="shared" ca="1" si="7714"/>
        <v>1006</v>
      </c>
      <c r="ARQ28" s="321">
        <f t="shared" ca="1" si="7715"/>
        <v>9</v>
      </c>
      <c r="ARR28" s="321">
        <f t="shared" si="990"/>
        <v>52</v>
      </c>
      <c r="ARS28" s="321">
        <f t="shared" ref="ARS28" ca="1" si="9431">IF(COUNTIF(ARQ25:ARQ29,4)&lt;&gt;4,RANK(ARQ28,ARQ25:ARQ29),ARQ68)</f>
        <v>1</v>
      </c>
      <c r="ART28" s="321"/>
      <c r="ARU28" s="321">
        <f t="shared" ref="ARU28" ca="1" si="9432">SUMPRODUCT((ARS25:ARS28=ARS28)*(ARR25:ARR28&lt;ARR28))+ARS28</f>
        <v>1</v>
      </c>
      <c r="ARV28" s="321" t="str">
        <f t="shared" ref="ARV28" ca="1" si="9433">INDEX(ARJ25:ARJ29,MATCH(4,ARU25:ARU29,0),0)</f>
        <v>Austria</v>
      </c>
      <c r="ARW28" s="321">
        <f t="shared" ref="ARW28" ca="1" si="9434">INDEX(ARS25:ARS29,MATCH(ARV28,ARJ25:ARJ29,0),0)</f>
        <v>4</v>
      </c>
      <c r="ARX28" s="321" t="str">
        <f t="shared" ca="1" si="8760"/>
        <v/>
      </c>
      <c r="ARY28" s="321" t="str">
        <f t="shared" ca="1" si="8761"/>
        <v/>
      </c>
      <c r="ARZ28" s="321"/>
      <c r="ASA28" s="321"/>
      <c r="ASB28" s="321"/>
      <c r="ASC28" s="321" t="str">
        <f t="shared" ca="1" si="7724"/>
        <v/>
      </c>
      <c r="ASD28" s="321">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21">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21">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21">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21">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21">
        <f t="shared" ca="1" si="7730"/>
        <v>1000</v>
      </c>
      <c r="ASJ28" s="321" t="str">
        <f t="shared" ca="1" si="7731"/>
        <v/>
      </c>
      <c r="ASK28" s="321" t="str">
        <f t="shared" ref="ASK28" ca="1" si="9440">IF(ASC28&lt;&gt;"",VLOOKUP(ASC28,ARJ4:ARP40,7,FALSE),"")</f>
        <v/>
      </c>
      <c r="ASL28" s="321" t="str">
        <f t="shared" ref="ASL28" ca="1" si="9441">IF(ASC28&lt;&gt;"",VLOOKUP(ASC28,ARJ4:ARP40,5,FALSE),"")</f>
        <v/>
      </c>
      <c r="ASM28" s="321" t="str">
        <f t="shared" ref="ASM28" ca="1" si="9442">IF(ASC28&lt;&gt;"",VLOOKUP(ASC28,ARJ4:ARR40,9,FALSE),"")</f>
        <v/>
      </c>
      <c r="ASN28" s="321" t="str">
        <f t="shared" ca="1" si="7735"/>
        <v/>
      </c>
      <c r="ASO28" s="321" t="str">
        <f t="shared" ref="ASO28" ca="1" si="9443">IF(ASC28&lt;&gt;"",RANK(ASN28,ASN25:ASN29),"")</f>
        <v/>
      </c>
      <c r="ASP28" s="321" t="str">
        <f t="shared" ref="ASP28" ca="1" si="9444">IF(ASC28&lt;&gt;"",SUMPRODUCT((ASN25:ASN29=ASN28)*(ASI25:ASI29&gt;ASI28)),"")</f>
        <v/>
      </c>
      <c r="ASQ28" s="321" t="str">
        <f t="shared" ref="ASQ28" ca="1" si="9445">IF(ASC28&lt;&gt;"",SUMPRODUCT((ASN25:ASN29=ASN28)*(ASI25:ASI29=ASI28)*(ASG25:ASG29&gt;ASG28)),"")</f>
        <v/>
      </c>
      <c r="ASR28" s="321" t="str">
        <f t="shared" ref="ASR28" ca="1" si="9446">IF(ASC28&lt;&gt;"",SUMPRODUCT((ASN25:ASN29=ASN28)*(ASI25:ASI29=ASI28)*(ASG25:ASG29=ASG28)*(ASK25:ASK29&gt;ASK28)),"")</f>
        <v/>
      </c>
      <c r="ASS28" s="321" t="str">
        <f t="shared" ref="ASS28" ca="1" si="9447">IF(ASC28&lt;&gt;"",SUMPRODUCT((ASN25:ASN29=ASN28)*(ASI25:ASI29=ASI28)*(ASG25:ASG29=ASG28)*(ASK25:ASK29=ASK28)*(ASL25:ASL29&gt;ASL28)),"")</f>
        <v/>
      </c>
      <c r="AST28" s="321" t="str">
        <f t="shared" ref="AST28" ca="1" si="9448">IF(ASC28&lt;&gt;"",SUMPRODUCT((ASN25:ASN29=ASN28)*(ASI25:ASI29=ASI28)*(ASG25:ASG29=ASG28)*(ASK25:ASK29=ASK28)*(ASL25:ASL29=ASL28)*(ASM25:ASM29&gt;ASM28)),"")</f>
        <v/>
      </c>
      <c r="ASU28" s="321" t="str">
        <f ca="1">IF(ASC28&lt;&gt;"",IF(ASU68&lt;&gt;"",IF(ASB64=3,ASU68,ASU68+ASB64),SUM(ASO28:AST28)),"")</f>
        <v/>
      </c>
      <c r="ASV28" s="321" t="str">
        <f t="shared" ref="ASV28" ca="1" si="9449">IF(ASC28&lt;&gt;"",INDEX(ASC25:ASC29,MATCH(4,ASU25:ASU29,0),0),"")</f>
        <v/>
      </c>
      <c r="ASW28" s="321" t="str">
        <f t="shared" ca="1" si="8197"/>
        <v/>
      </c>
      <c r="ASX28" s="321"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21"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21"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21">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21">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21">
        <f t="shared" ca="1" si="8203"/>
        <v>1000</v>
      </c>
      <c r="ATD28" s="321" t="str">
        <f t="shared" ca="1" si="8204"/>
        <v/>
      </c>
      <c r="ATE28" s="321" t="str">
        <f t="shared" ref="ATE28" ca="1" si="9455">IF(ASW28&lt;&gt;"",VLOOKUP(ASW28,ARJ4:ARP40,7,FALSE),"")</f>
        <v/>
      </c>
      <c r="ATF28" s="321" t="str">
        <f t="shared" ref="ATF28" ca="1" si="9456">IF(ASW28&lt;&gt;"",VLOOKUP(ASW28,ARJ4:ARP40,5,FALSE),"")</f>
        <v/>
      </c>
      <c r="ATG28" s="321" t="str">
        <f t="shared" ref="ATG28" ca="1" si="9457">IF(ASW28&lt;&gt;"",VLOOKUP(ASW28,ARJ4:ARR40,9,FALSE),"")</f>
        <v/>
      </c>
      <c r="ATH28" s="321" t="str">
        <f t="shared" ca="1" si="8208"/>
        <v/>
      </c>
      <c r="ATI28" s="321" t="str">
        <f t="shared" ref="ATI28" ca="1" si="9458">IF(ASW28&lt;&gt;"",RANK(ATH28,ATH25:ATH29),"")</f>
        <v/>
      </c>
      <c r="ATJ28" s="321" t="str">
        <f t="shared" ref="ATJ28" ca="1" si="9459">IF(ASW28&lt;&gt;"",SUMPRODUCT((ATH25:ATH29=ATH28)*(ATC25:ATC29&gt;ATC28)),"")</f>
        <v/>
      </c>
      <c r="ATK28" s="321" t="str">
        <f t="shared" ref="ATK28" ca="1" si="9460">IF(ASW28&lt;&gt;"",SUMPRODUCT((ATH25:ATH29=ATH28)*(ATC25:ATC29=ATC28)*(ATA25:ATA29&gt;ATA28)),"")</f>
        <v/>
      </c>
      <c r="ATL28" s="321" t="str">
        <f t="shared" ref="ATL28" ca="1" si="9461">IF(ASW28&lt;&gt;"",SUMPRODUCT((ATH25:ATH29=ATH28)*(ATC25:ATC29=ATC28)*(ATA25:ATA29=ATA28)*(ATE25:ATE29&gt;ATE28)),"")</f>
        <v/>
      </c>
      <c r="ATM28" s="321" t="str">
        <f t="shared" ref="ATM28" ca="1" si="9462">IF(ASW28&lt;&gt;"",SUMPRODUCT((ATH25:ATH29=ATH28)*(ATC25:ATC29=ATC28)*(ATA25:ATA29=ATA28)*(ATE25:ATE29=ATE28)*(ATF25:ATF29&gt;ATF28)),"")</f>
        <v/>
      </c>
      <c r="ATN28" s="321" t="str">
        <f t="shared" ref="ATN28" ca="1" si="9463">IF(ASW28&lt;&gt;"",SUMPRODUCT((ATH25:ATH29=ATH28)*(ATC25:ATC29=ATC28)*(ATA25:ATA29=ATA28)*(ATE25:ATE29=ATE28)*(ATF25:ATF29=ATF28)*(ATG25:ATG29&gt;ATG28)),"")</f>
        <v/>
      </c>
      <c r="ATO28" s="321" t="str">
        <f ca="1">IF(ASW28&lt;&gt;"",IF(ATO68&lt;&gt;"",IF(ASV64=3,ATO68,ATO68+ASV64),SUM(ATI28:ATN28)+1),"")</f>
        <v/>
      </c>
      <c r="ATP28" s="321" t="str">
        <f t="shared" ref="ATP28" ca="1" si="9464">IF(ASW28&lt;&gt;"",INDEX(ASW26:ASW29,MATCH(4,ATO26:ATO29,0),0),"")</f>
        <v/>
      </c>
      <c r="ATQ28" s="321" t="str">
        <f t="shared" ca="1" si="8793"/>
        <v/>
      </c>
      <c r="ATR28" s="321">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21">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21">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21">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21">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21">
        <f t="shared" ca="1" si="8799"/>
        <v>1000</v>
      </c>
      <c r="ATX28" s="321" t="str">
        <f t="shared" ca="1" si="8800"/>
        <v/>
      </c>
      <c r="ATY28" s="321" t="str">
        <f t="shared" ref="ATY28" ca="1" si="9470">IF(ATQ28&lt;&gt;"",VLOOKUP(ATQ28,ARJ4:ARP40,7,FALSE),"")</f>
        <v/>
      </c>
      <c r="ATZ28" s="321" t="str">
        <f t="shared" ref="ATZ28" ca="1" si="9471">IF(ATQ28&lt;&gt;"",VLOOKUP(ATQ28,ARJ4:ARP40,5,FALSE),"")</f>
        <v/>
      </c>
      <c r="AUA28" s="321" t="str">
        <f t="shared" ref="AUA28" ca="1" si="9472">IF(ATQ28&lt;&gt;"",VLOOKUP(ATQ28,ARJ4:ARR40,9,FALSE),"")</f>
        <v/>
      </c>
      <c r="AUB28" s="321" t="str">
        <f t="shared" ca="1" si="8804"/>
        <v/>
      </c>
      <c r="AUC28" s="321" t="str">
        <f t="shared" ref="AUC28" ca="1" si="9473">IF(ATQ28&lt;&gt;"",RANK(AUB28,AUB25:AUB29),"")</f>
        <v/>
      </c>
      <c r="AUD28" s="321" t="str">
        <f t="shared" ref="AUD28" ca="1" si="9474">IF(ATQ28&lt;&gt;"",SUMPRODUCT((AUB25:AUB29=AUB28)*(ATW25:ATW29&gt;ATW28)),"")</f>
        <v/>
      </c>
      <c r="AUE28" s="321" t="str">
        <f t="shared" ref="AUE28" ca="1" si="9475">IF(ATQ28&lt;&gt;"",SUMPRODUCT((AUB25:AUB29=AUB28)*(ATW25:ATW29=ATW28)*(ATU25:ATU29&gt;ATU28)),"")</f>
        <v/>
      </c>
      <c r="AUF28" s="321" t="str">
        <f t="shared" ref="AUF28" ca="1" si="9476">IF(ATQ28&lt;&gt;"",SUMPRODUCT((AUB25:AUB29=AUB28)*(ATW25:ATW29=ATW28)*(ATU25:ATU29=ATU28)*(ATY25:ATY29&gt;ATY28)),"")</f>
        <v/>
      </c>
      <c r="AUG28" s="321" t="str">
        <f t="shared" ref="AUG28" ca="1" si="9477">IF(ATQ28&lt;&gt;"",SUMPRODUCT((AUB25:AUB29=AUB28)*(ATW25:ATW29=ATW28)*(ATU25:ATU29=ATU28)*(ATY25:ATY29=ATY28)*(ATZ25:ATZ29&gt;ATZ28)),"")</f>
        <v/>
      </c>
      <c r="AUH28" s="321" t="str">
        <f t="shared" ref="AUH28" ca="1" si="9478">IF(ATQ28&lt;&gt;"",SUMPRODUCT((AUB25:AUB29=AUB28)*(ATW25:ATW29=ATW28)*(ATU25:ATU29=ATU28)*(ATY25:ATY29=ATY28)*(ATZ25:ATZ29=ATZ28)*(AUA25:AUA29&gt;AUA28)),"")</f>
        <v/>
      </c>
      <c r="AUI28" s="321" t="str">
        <f t="shared" ca="1" si="8811"/>
        <v/>
      </c>
      <c r="AUJ28" s="321" t="str">
        <f t="shared" ref="AUJ28" ca="1" si="9479">IF(ATQ28&lt;&gt;"",INDEX(ATQ27:ATQ29,MATCH(4,AUI27:AUI29,0),0),"")</f>
        <v/>
      </c>
      <c r="AUK28" s="321" t="str">
        <f t="shared" ref="AUK28" si="9480">IF(ASA25&lt;&gt;"",ASA25,"")</f>
        <v/>
      </c>
      <c r="AUL28" s="321">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21">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21">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21">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21">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21">
        <f t="shared" ref="AUQ28" ca="1" si="9486">AUO28-AUP28+1000</f>
        <v>1000</v>
      </c>
      <c r="AUR28" s="321" t="str">
        <f t="shared" ref="AUR28" si="9487">IF(AUK28&lt;&gt;"",AUL28*3+AUM28*1,"")</f>
        <v/>
      </c>
      <c r="AUS28" s="321" t="str">
        <f t="shared" ref="AUS28" si="9488">IF(AUK28&lt;&gt;"",VLOOKUP(AUK28,ARJ4:ARP40,7,FALSE),"")</f>
        <v/>
      </c>
      <c r="AUT28" s="321" t="str">
        <f t="shared" ref="AUT28" si="9489">IF(AUK28&lt;&gt;"",VLOOKUP(AUK28,ARJ4:ARP40,5,FALSE),"")</f>
        <v/>
      </c>
      <c r="AUU28" s="321" t="str">
        <f t="shared" ref="AUU28" si="9490">IF(AUK28&lt;&gt;"",VLOOKUP(AUK28,ARJ4:ARR40,9,FALSE),"")</f>
        <v/>
      </c>
      <c r="AUV28" s="321" t="str">
        <f t="shared" ref="AUV28" si="9491">AUR28</f>
        <v/>
      </c>
      <c r="AUW28" s="321" t="str">
        <f t="shared" ref="AUW28" si="9492">IF(AUK28&lt;&gt;"",RANK(AUV28,ASN25:ASN29),"")</f>
        <v/>
      </c>
      <c r="AUX28" s="321" t="str">
        <f t="shared" ref="AUX28" si="9493">IF(AUK28&lt;&gt;"",SUMPRODUCT((AUV25:AUV29=AUV28)*(AUQ25:AUQ29&gt;AUQ28)),"")</f>
        <v/>
      </c>
      <c r="AUY28" s="321" t="str">
        <f t="shared" ref="AUY28" si="9494">IF(AUK28&lt;&gt;"",SUMPRODUCT((AUV25:AUV29=AUV28)*(AUQ25:AUQ29=AUQ28)*(AUO25:AUO29&gt;AUO28)),"")</f>
        <v/>
      </c>
      <c r="AUZ28" s="321" t="str">
        <f t="shared" ref="AUZ28" si="9495">IF(AUK28&lt;&gt;"",SUMPRODUCT((AUV25:AUV29=AUV28)*(AUQ25:AUQ29=AUQ28)*(AUO25:AUO29=AUO28)*(AUS25:AUS29&gt;AUS28)),"")</f>
        <v/>
      </c>
      <c r="AVA28" s="321" t="str">
        <f t="shared" ref="AVA28" si="9496">IF(AUK28&lt;&gt;"",SUMPRODUCT((AUV25:AUV29=AUV28)*(AUQ25:AUQ29=AUQ28)*(AUO25:AUO29=AUO28)*(AUS25:AUS29=AUS28)*(AUT25:AUT29&gt;AUT28)),"")</f>
        <v/>
      </c>
      <c r="AVB28" s="321" t="str">
        <f t="shared" ref="AVB28" si="9497">IF(AUK28&lt;&gt;"",SUMPRODUCT((AUV25:AUV29=AUV28)*(AUQ25:AUQ29=AUQ28)*(AUO25:AUO29=AUO28)*(AUS25:AUS29=AUS28)*(AUT25:AUT29=AUT28)*(AUU25:AUU29&gt;AUU28)),"")</f>
        <v/>
      </c>
      <c r="AVC28" s="321" t="str">
        <f t="shared" ref="AVC28" si="9498">IF(AUK28&lt;&gt;"",SUM(AUW28:AVB28)+3,"")</f>
        <v/>
      </c>
      <c r="AVD28" s="321" t="str">
        <f t="shared" ref="AVD28" si="9499">IF(AUK28&lt;&gt;"",IF(AVC28=4,AUK28,AUK29),"")</f>
        <v/>
      </c>
      <c r="AVE28" s="321" t="str">
        <f t="shared" ref="AVE28" ca="1" si="9500">IF(AVD28&lt;&gt;"",AVD28,IF(AUJ28&lt;&gt;"",AUJ28,IF(ATP28&lt;&gt;"",ATP28,IF(ASV28&lt;&gt;"",ASV28,ARV28))))</f>
        <v>Austria</v>
      </c>
      <c r="AVF28" s="321">
        <v>4</v>
      </c>
      <c r="AVG28" s="321">
        <v>26</v>
      </c>
      <c r="AVH28" s="321" t="str">
        <f t="shared" si="114"/>
        <v>Scotland</v>
      </c>
      <c r="AVI28" s="324">
        <f ca="1">IF(OFFSET('Player Game Board'!P35,0,AVI1)&lt;&gt;"",OFFSET('Player Game Board'!P35,0,AVI1),0)</f>
        <v>2</v>
      </c>
      <c r="AVJ28" s="324">
        <f ca="1">IF(OFFSET('Player Game Board'!Q35,0,AVI1)&lt;&gt;"",OFFSET('Player Game Board'!Q35,0,AVI1),0)</f>
        <v>1</v>
      </c>
      <c r="AVK28" s="321" t="str">
        <f t="shared" si="115"/>
        <v>Hungary</v>
      </c>
      <c r="AVL28" s="321" t="str">
        <f ca="1">IF(AND(OFFSET('Player Game Board'!P35,0,AVI1)&lt;&gt;"",OFFSET('Player Game Board'!Q35,0,AVI1)&lt;&gt;""),IF(AVI28&gt;AVJ28,"W",IF(AVI28=AVJ28,"D","L")),"")</f>
        <v>W</v>
      </c>
      <c r="AVM28" s="321" t="str">
        <f t="shared" ca="1" si="5830"/>
        <v>L</v>
      </c>
      <c r="AVN28" s="321"/>
      <c r="AVO28" s="321"/>
      <c r="AVP28" s="321"/>
      <c r="AVQ28" s="322"/>
      <c r="AVR28" s="322"/>
      <c r="AVS28" s="322"/>
      <c r="AVT28" s="322"/>
      <c r="AVU28" s="322"/>
      <c r="AVV28" s="322"/>
      <c r="AVW28" s="322"/>
      <c r="AVX28" s="321"/>
      <c r="AVY28" s="321"/>
      <c r="AVZ28" s="321"/>
      <c r="AWA28" s="321"/>
      <c r="AWB28" s="321"/>
      <c r="AWC28" s="321"/>
      <c r="AWD28" s="321" t="s">
        <v>13</v>
      </c>
      <c r="AWE28" s="321" t="str">
        <f t="shared" ref="AWE28" ca="1" si="9501">VLOOKUP(1,ARI25:ARJ28,2,FALSE)</f>
        <v>France</v>
      </c>
      <c r="AWF28" s="327">
        <f t="shared" ca="1" si="5353"/>
        <v>1</v>
      </c>
      <c r="AWG28" s="321">
        <f t="shared" ref="AWG28" ca="1" si="9502">VLOOKUP(AWH28,BAC25:BAD29,2,FALSE)</f>
        <v>1</v>
      </c>
      <c r="AWH28" s="321" t="str">
        <f t="shared" si="7750"/>
        <v>France</v>
      </c>
      <c r="AWI28" s="321">
        <f t="shared" ref="AWI28" ca="1" si="9503">SUMPRODUCT((BAF3:BAF42=AWH28)*(BAJ3:BAJ42="W"))+SUMPRODUCT((BAI3:BAI42=AWH28)*(BAK3:BAK42="W"))</f>
        <v>3</v>
      </c>
      <c r="AWJ28" s="321">
        <f t="shared" ref="AWJ28" ca="1" si="9504">SUMPRODUCT((BAF3:BAF42=AWH28)*(BAJ3:BAJ42="D"))+SUMPRODUCT((BAI3:BAI42=AWH28)*(BAK3:BAK42="D"))</f>
        <v>0</v>
      </c>
      <c r="AWK28" s="321">
        <f t="shared" ref="AWK28" ca="1" si="9505">SUMPRODUCT((BAF3:BAF42=AWH28)*(BAJ3:BAJ42="L"))+SUMPRODUCT((BAI3:BAI42=AWH28)*(BAK3:BAK42="L"))</f>
        <v>0</v>
      </c>
      <c r="AWL28" s="321">
        <f t="shared" ref="AWL28" ca="1" si="9506">SUMIF(BAF3:BAF60,AWH28,BAG3:BAG60)+SUMIF(BAI3:BAI60,AWH28,BAH3:BAH60)</f>
        <v>10</v>
      </c>
      <c r="AWM28" s="321">
        <f t="shared" ref="AWM28" ca="1" si="9507">SUMIF(BAI3:BAI60,AWH28,BAG3:BAG60)+SUMIF(BAF3:BAF60,AWH28,BAH3:BAH60)</f>
        <v>1</v>
      </c>
      <c r="AWN28" s="321">
        <f t="shared" ca="1" si="7756"/>
        <v>1009</v>
      </c>
      <c r="AWO28" s="321">
        <f t="shared" ca="1" si="7757"/>
        <v>9</v>
      </c>
      <c r="AWP28" s="321">
        <f t="shared" si="1050"/>
        <v>52</v>
      </c>
      <c r="AWQ28" s="321">
        <f t="shared" ref="AWQ28" ca="1" si="9508">IF(COUNTIF(AWO25:AWO29,4)&lt;&gt;4,RANK(AWO28,AWO25:AWO29),AWO68)</f>
        <v>1</v>
      </c>
      <c r="AWR28" s="321"/>
      <c r="AWS28" s="321">
        <f t="shared" ref="AWS28" ca="1" si="9509">SUMPRODUCT((AWQ25:AWQ28=AWQ28)*(AWP25:AWP28&lt;AWP28))+AWQ28</f>
        <v>1</v>
      </c>
      <c r="AWT28" s="321" t="str">
        <f t="shared" ref="AWT28" ca="1" si="9510">INDEX(AWH25:AWH29,MATCH(4,AWS25:AWS29,0),0)</f>
        <v>Austria</v>
      </c>
      <c r="AWU28" s="321">
        <f t="shared" ref="AWU28" ca="1" si="9511">INDEX(AWQ25:AWQ29,MATCH(AWT28,AWH25:AWH29,0),0)</f>
        <v>4</v>
      </c>
      <c r="AWV28" s="321" t="str">
        <f t="shared" ca="1" si="8829"/>
        <v/>
      </c>
      <c r="AWW28" s="321" t="str">
        <f t="shared" ca="1" si="8830"/>
        <v/>
      </c>
      <c r="AWX28" s="321"/>
      <c r="AWY28" s="321"/>
      <c r="AWZ28" s="321"/>
      <c r="AXA28" s="321" t="str">
        <f t="shared" ca="1" si="7766"/>
        <v/>
      </c>
      <c r="AXB28" s="321">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21">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21">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21">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21">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21">
        <f t="shared" ca="1" si="7772"/>
        <v>1000</v>
      </c>
      <c r="AXH28" s="321" t="str">
        <f t="shared" ca="1" si="7773"/>
        <v/>
      </c>
      <c r="AXI28" s="321" t="str">
        <f t="shared" ref="AXI28" ca="1" si="9517">IF(AXA28&lt;&gt;"",VLOOKUP(AXA28,AWH4:AWN40,7,FALSE),"")</f>
        <v/>
      </c>
      <c r="AXJ28" s="321" t="str">
        <f t="shared" ref="AXJ28" ca="1" si="9518">IF(AXA28&lt;&gt;"",VLOOKUP(AXA28,AWH4:AWN40,5,FALSE),"")</f>
        <v/>
      </c>
      <c r="AXK28" s="321" t="str">
        <f t="shared" ref="AXK28" ca="1" si="9519">IF(AXA28&lt;&gt;"",VLOOKUP(AXA28,AWH4:AWP40,9,FALSE),"")</f>
        <v/>
      </c>
      <c r="AXL28" s="321" t="str">
        <f t="shared" ca="1" si="7777"/>
        <v/>
      </c>
      <c r="AXM28" s="321" t="str">
        <f t="shared" ref="AXM28" ca="1" si="9520">IF(AXA28&lt;&gt;"",RANK(AXL28,AXL25:AXL29),"")</f>
        <v/>
      </c>
      <c r="AXN28" s="321" t="str">
        <f t="shared" ref="AXN28" ca="1" si="9521">IF(AXA28&lt;&gt;"",SUMPRODUCT((AXL25:AXL29=AXL28)*(AXG25:AXG29&gt;AXG28)),"")</f>
        <v/>
      </c>
      <c r="AXO28" s="321" t="str">
        <f t="shared" ref="AXO28" ca="1" si="9522">IF(AXA28&lt;&gt;"",SUMPRODUCT((AXL25:AXL29=AXL28)*(AXG25:AXG29=AXG28)*(AXE25:AXE29&gt;AXE28)),"")</f>
        <v/>
      </c>
      <c r="AXP28" s="321" t="str">
        <f t="shared" ref="AXP28" ca="1" si="9523">IF(AXA28&lt;&gt;"",SUMPRODUCT((AXL25:AXL29=AXL28)*(AXG25:AXG29=AXG28)*(AXE25:AXE29=AXE28)*(AXI25:AXI29&gt;AXI28)),"")</f>
        <v/>
      </c>
      <c r="AXQ28" s="321" t="str">
        <f t="shared" ref="AXQ28" ca="1" si="9524">IF(AXA28&lt;&gt;"",SUMPRODUCT((AXL25:AXL29=AXL28)*(AXG25:AXG29=AXG28)*(AXE25:AXE29=AXE28)*(AXI25:AXI29=AXI28)*(AXJ25:AXJ29&gt;AXJ28)),"")</f>
        <v/>
      </c>
      <c r="AXR28" s="321" t="str">
        <f t="shared" ref="AXR28" ca="1" si="9525">IF(AXA28&lt;&gt;"",SUMPRODUCT((AXL25:AXL29=AXL28)*(AXG25:AXG29=AXG28)*(AXE25:AXE29=AXE28)*(AXI25:AXI29=AXI28)*(AXJ25:AXJ29=AXJ28)*(AXK25:AXK29&gt;AXK28)),"")</f>
        <v/>
      </c>
      <c r="AXS28" s="321" t="str">
        <f ca="1">IF(AXA28&lt;&gt;"",IF(AXS68&lt;&gt;"",IF(AWZ64=3,AXS68,AXS68+AWZ64),SUM(AXM28:AXR28)),"")</f>
        <v/>
      </c>
      <c r="AXT28" s="321" t="str">
        <f t="shared" ref="AXT28" ca="1" si="9526">IF(AXA28&lt;&gt;"",INDEX(AXA25:AXA29,MATCH(4,AXS25:AXS29,0),0),"")</f>
        <v/>
      </c>
      <c r="AXU28" s="321" t="str">
        <f t="shared" ca="1" si="8251"/>
        <v/>
      </c>
      <c r="AXV28" s="321"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21"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21"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21">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21">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21">
        <f t="shared" ca="1" si="8257"/>
        <v>1000</v>
      </c>
      <c r="AYB28" s="321" t="str">
        <f t="shared" ca="1" si="8258"/>
        <v/>
      </c>
      <c r="AYC28" s="321" t="str">
        <f t="shared" ref="AYC28" ca="1" si="9532">IF(AXU28&lt;&gt;"",VLOOKUP(AXU28,AWH4:AWN40,7,FALSE),"")</f>
        <v/>
      </c>
      <c r="AYD28" s="321" t="str">
        <f t="shared" ref="AYD28" ca="1" si="9533">IF(AXU28&lt;&gt;"",VLOOKUP(AXU28,AWH4:AWN40,5,FALSE),"")</f>
        <v/>
      </c>
      <c r="AYE28" s="321" t="str">
        <f t="shared" ref="AYE28" ca="1" si="9534">IF(AXU28&lt;&gt;"",VLOOKUP(AXU28,AWH4:AWP40,9,FALSE),"")</f>
        <v/>
      </c>
      <c r="AYF28" s="321" t="str">
        <f t="shared" ca="1" si="8262"/>
        <v/>
      </c>
      <c r="AYG28" s="321" t="str">
        <f t="shared" ref="AYG28" ca="1" si="9535">IF(AXU28&lt;&gt;"",RANK(AYF28,AYF25:AYF29),"")</f>
        <v/>
      </c>
      <c r="AYH28" s="321" t="str">
        <f t="shared" ref="AYH28" ca="1" si="9536">IF(AXU28&lt;&gt;"",SUMPRODUCT((AYF25:AYF29=AYF28)*(AYA25:AYA29&gt;AYA28)),"")</f>
        <v/>
      </c>
      <c r="AYI28" s="321" t="str">
        <f t="shared" ref="AYI28" ca="1" si="9537">IF(AXU28&lt;&gt;"",SUMPRODUCT((AYF25:AYF29=AYF28)*(AYA25:AYA29=AYA28)*(AXY25:AXY29&gt;AXY28)),"")</f>
        <v/>
      </c>
      <c r="AYJ28" s="321" t="str">
        <f t="shared" ref="AYJ28" ca="1" si="9538">IF(AXU28&lt;&gt;"",SUMPRODUCT((AYF25:AYF29=AYF28)*(AYA25:AYA29=AYA28)*(AXY25:AXY29=AXY28)*(AYC25:AYC29&gt;AYC28)),"")</f>
        <v/>
      </c>
      <c r="AYK28" s="321" t="str">
        <f t="shared" ref="AYK28" ca="1" si="9539">IF(AXU28&lt;&gt;"",SUMPRODUCT((AYF25:AYF29=AYF28)*(AYA25:AYA29=AYA28)*(AXY25:AXY29=AXY28)*(AYC25:AYC29=AYC28)*(AYD25:AYD29&gt;AYD28)),"")</f>
        <v/>
      </c>
      <c r="AYL28" s="321" t="str">
        <f t="shared" ref="AYL28" ca="1" si="9540">IF(AXU28&lt;&gt;"",SUMPRODUCT((AYF25:AYF29=AYF28)*(AYA25:AYA29=AYA28)*(AXY25:AXY29=AXY28)*(AYC25:AYC29=AYC28)*(AYD25:AYD29=AYD28)*(AYE25:AYE29&gt;AYE28)),"")</f>
        <v/>
      </c>
      <c r="AYM28" s="321" t="str">
        <f ca="1">IF(AXU28&lt;&gt;"",IF(AYM68&lt;&gt;"",IF(AXT64=3,AYM68,AYM68+AXT64),SUM(AYG28:AYL28)+1),"")</f>
        <v/>
      </c>
      <c r="AYN28" s="321" t="str">
        <f t="shared" ref="AYN28" ca="1" si="9541">IF(AXU28&lt;&gt;"",INDEX(AXU26:AXU29,MATCH(4,AYM26:AYM29,0),0),"")</f>
        <v/>
      </c>
      <c r="AYO28" s="321" t="str">
        <f t="shared" ca="1" si="8862"/>
        <v/>
      </c>
      <c r="AYP28" s="321">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21">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21">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21">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21">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21">
        <f t="shared" ca="1" si="8868"/>
        <v>1000</v>
      </c>
      <c r="AYV28" s="321" t="str">
        <f t="shared" ca="1" si="8869"/>
        <v/>
      </c>
      <c r="AYW28" s="321" t="str">
        <f t="shared" ref="AYW28" ca="1" si="9547">IF(AYO28&lt;&gt;"",VLOOKUP(AYO28,AWH4:AWN40,7,FALSE),"")</f>
        <v/>
      </c>
      <c r="AYX28" s="321" t="str">
        <f t="shared" ref="AYX28" ca="1" si="9548">IF(AYO28&lt;&gt;"",VLOOKUP(AYO28,AWH4:AWN40,5,FALSE),"")</f>
        <v/>
      </c>
      <c r="AYY28" s="321" t="str">
        <f t="shared" ref="AYY28" ca="1" si="9549">IF(AYO28&lt;&gt;"",VLOOKUP(AYO28,AWH4:AWP40,9,FALSE),"")</f>
        <v/>
      </c>
      <c r="AYZ28" s="321" t="str">
        <f t="shared" ca="1" si="8873"/>
        <v/>
      </c>
      <c r="AZA28" s="321" t="str">
        <f t="shared" ref="AZA28" ca="1" si="9550">IF(AYO28&lt;&gt;"",RANK(AYZ28,AYZ25:AYZ29),"")</f>
        <v/>
      </c>
      <c r="AZB28" s="321" t="str">
        <f t="shared" ref="AZB28" ca="1" si="9551">IF(AYO28&lt;&gt;"",SUMPRODUCT((AYZ25:AYZ29=AYZ28)*(AYU25:AYU29&gt;AYU28)),"")</f>
        <v/>
      </c>
      <c r="AZC28" s="321" t="str">
        <f t="shared" ref="AZC28" ca="1" si="9552">IF(AYO28&lt;&gt;"",SUMPRODUCT((AYZ25:AYZ29=AYZ28)*(AYU25:AYU29=AYU28)*(AYS25:AYS29&gt;AYS28)),"")</f>
        <v/>
      </c>
      <c r="AZD28" s="321" t="str">
        <f t="shared" ref="AZD28" ca="1" si="9553">IF(AYO28&lt;&gt;"",SUMPRODUCT((AYZ25:AYZ29=AYZ28)*(AYU25:AYU29=AYU28)*(AYS25:AYS29=AYS28)*(AYW25:AYW29&gt;AYW28)),"")</f>
        <v/>
      </c>
      <c r="AZE28" s="321" t="str">
        <f t="shared" ref="AZE28" ca="1" si="9554">IF(AYO28&lt;&gt;"",SUMPRODUCT((AYZ25:AYZ29=AYZ28)*(AYU25:AYU29=AYU28)*(AYS25:AYS29=AYS28)*(AYW25:AYW29=AYW28)*(AYX25:AYX29&gt;AYX28)),"")</f>
        <v/>
      </c>
      <c r="AZF28" s="321" t="str">
        <f t="shared" ref="AZF28" ca="1" si="9555">IF(AYO28&lt;&gt;"",SUMPRODUCT((AYZ25:AYZ29=AYZ28)*(AYU25:AYU29=AYU28)*(AYS25:AYS29=AYS28)*(AYW25:AYW29=AYW28)*(AYX25:AYX29=AYX28)*(AYY25:AYY29&gt;AYY28)),"")</f>
        <v/>
      </c>
      <c r="AZG28" s="321" t="str">
        <f t="shared" ca="1" si="8880"/>
        <v/>
      </c>
      <c r="AZH28" s="321" t="str">
        <f t="shared" ref="AZH28" ca="1" si="9556">IF(AYO28&lt;&gt;"",INDEX(AYO27:AYO29,MATCH(4,AZG27:AZG29,0),0),"")</f>
        <v/>
      </c>
      <c r="AZI28" s="321" t="str">
        <f t="shared" ref="AZI28" si="9557">IF(AWY25&lt;&gt;"",AWY25,"")</f>
        <v/>
      </c>
      <c r="AZJ28" s="321">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21">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21">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21">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21">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21">
        <f t="shared" ref="AZO28" ca="1" si="9563">AZM28-AZN28+1000</f>
        <v>1000</v>
      </c>
      <c r="AZP28" s="321" t="str">
        <f t="shared" ref="AZP28" si="9564">IF(AZI28&lt;&gt;"",AZJ28*3+AZK28*1,"")</f>
        <v/>
      </c>
      <c r="AZQ28" s="321" t="str">
        <f t="shared" ref="AZQ28" si="9565">IF(AZI28&lt;&gt;"",VLOOKUP(AZI28,AWH4:AWN40,7,FALSE),"")</f>
        <v/>
      </c>
      <c r="AZR28" s="321" t="str">
        <f t="shared" ref="AZR28" si="9566">IF(AZI28&lt;&gt;"",VLOOKUP(AZI28,AWH4:AWN40,5,FALSE),"")</f>
        <v/>
      </c>
      <c r="AZS28" s="321" t="str">
        <f t="shared" ref="AZS28" si="9567">IF(AZI28&lt;&gt;"",VLOOKUP(AZI28,AWH4:AWP40,9,FALSE),"")</f>
        <v/>
      </c>
      <c r="AZT28" s="321" t="str">
        <f t="shared" ref="AZT28" si="9568">AZP28</f>
        <v/>
      </c>
      <c r="AZU28" s="321" t="str">
        <f t="shared" ref="AZU28" si="9569">IF(AZI28&lt;&gt;"",RANK(AZT28,AXL25:AXL29),"")</f>
        <v/>
      </c>
      <c r="AZV28" s="321" t="str">
        <f t="shared" ref="AZV28" si="9570">IF(AZI28&lt;&gt;"",SUMPRODUCT((AZT25:AZT29=AZT28)*(AZO25:AZO29&gt;AZO28)),"")</f>
        <v/>
      </c>
      <c r="AZW28" s="321" t="str">
        <f t="shared" ref="AZW28" si="9571">IF(AZI28&lt;&gt;"",SUMPRODUCT((AZT25:AZT29=AZT28)*(AZO25:AZO29=AZO28)*(AZM25:AZM29&gt;AZM28)),"")</f>
        <v/>
      </c>
      <c r="AZX28" s="321" t="str">
        <f t="shared" ref="AZX28" si="9572">IF(AZI28&lt;&gt;"",SUMPRODUCT((AZT25:AZT29=AZT28)*(AZO25:AZO29=AZO28)*(AZM25:AZM29=AZM28)*(AZQ25:AZQ29&gt;AZQ28)),"")</f>
        <v/>
      </c>
      <c r="AZY28" s="321" t="str">
        <f t="shared" ref="AZY28" si="9573">IF(AZI28&lt;&gt;"",SUMPRODUCT((AZT25:AZT29=AZT28)*(AZO25:AZO29=AZO28)*(AZM25:AZM29=AZM28)*(AZQ25:AZQ29=AZQ28)*(AZR25:AZR29&gt;AZR28)),"")</f>
        <v/>
      </c>
      <c r="AZZ28" s="321" t="str">
        <f t="shared" ref="AZZ28" si="9574">IF(AZI28&lt;&gt;"",SUMPRODUCT((AZT25:AZT29=AZT28)*(AZO25:AZO29=AZO28)*(AZM25:AZM29=AZM28)*(AZQ25:AZQ29=AZQ28)*(AZR25:AZR29=AZR28)*(AZS25:AZS29&gt;AZS28)),"")</f>
        <v/>
      </c>
      <c r="BAA28" s="321" t="str">
        <f t="shared" ref="BAA28" si="9575">IF(AZI28&lt;&gt;"",SUM(AZU28:AZZ28)+3,"")</f>
        <v/>
      </c>
      <c r="BAB28" s="321" t="str">
        <f t="shared" ref="BAB28" si="9576">IF(AZI28&lt;&gt;"",IF(BAA28=4,AZI28,AZI29),"")</f>
        <v/>
      </c>
      <c r="BAC28" s="321" t="str">
        <f t="shared" ref="BAC28" ca="1" si="9577">IF(BAB28&lt;&gt;"",BAB28,IF(AZH28&lt;&gt;"",AZH28,IF(AYN28&lt;&gt;"",AYN28,IF(AXT28&lt;&gt;"",AXT28,AWT28))))</f>
        <v>Austria</v>
      </c>
      <c r="BAD28" s="321">
        <v>4</v>
      </c>
      <c r="BAE28" s="321">
        <v>26</v>
      </c>
      <c r="BAF28" s="321" t="str">
        <f t="shared" si="130"/>
        <v>Scotland</v>
      </c>
      <c r="BAG28" s="324">
        <f ca="1">IF(OFFSET('Player Game Board'!P35,0,BAG1)&lt;&gt;"",OFFSET('Player Game Board'!P35,0,BAG1),0)</f>
        <v>3</v>
      </c>
      <c r="BAH28" s="324">
        <f ca="1">IF(OFFSET('Player Game Board'!Q35,0,BAG1)&lt;&gt;"",OFFSET('Player Game Board'!Q35,0,BAG1),0)</f>
        <v>2</v>
      </c>
      <c r="BAI28" s="321" t="str">
        <f t="shared" si="131"/>
        <v>Hungary</v>
      </c>
      <c r="BAJ28" s="321" t="str">
        <f ca="1">IF(AND(OFFSET('Player Game Board'!P35,0,BAG1)&lt;&gt;"",OFFSET('Player Game Board'!Q35,0,BAG1)&lt;&gt;""),IF(BAG28&gt;BAH28,"W",IF(BAG28=BAH28,"D","L")),"")</f>
        <v>W</v>
      </c>
      <c r="BAK28" s="321" t="str">
        <f t="shared" ca="1" si="5885"/>
        <v>L</v>
      </c>
      <c r="BAL28" s="321"/>
      <c r="BAM28" s="321"/>
      <c r="BAN28" s="321"/>
      <c r="BAO28" s="322"/>
      <c r="BAP28" s="322"/>
      <c r="BAQ28" s="322"/>
      <c r="BAR28" s="322"/>
      <c r="BAS28" s="322"/>
      <c r="BAT28" s="322"/>
      <c r="BAU28" s="322"/>
      <c r="BAV28" s="321"/>
      <c r="BAW28" s="321"/>
      <c r="BAX28" s="321"/>
      <c r="BAY28" s="321"/>
      <c r="BAZ28" s="321"/>
      <c r="BBA28" s="321"/>
      <c r="BBB28" s="321" t="s">
        <v>13</v>
      </c>
      <c r="BBC28" s="321" t="str">
        <f t="shared" ref="BBC28" ca="1" si="9578">VLOOKUP(1,AWG25:AWH28,2,FALSE)</f>
        <v>France</v>
      </c>
      <c r="BBD28" s="327">
        <f t="shared" ca="1" si="5396"/>
        <v>1</v>
      </c>
      <c r="BBE28" s="321">
        <f t="shared" ref="BBE28" ca="1" si="9579">VLOOKUP(BBF28,BFA25:BFB29,2,FALSE)</f>
        <v>1</v>
      </c>
      <c r="BBF28" s="321" t="str">
        <f t="shared" si="7792"/>
        <v>France</v>
      </c>
      <c r="BBG28" s="321">
        <f t="shared" ref="BBG28" ca="1" si="9580">SUMPRODUCT((BFD3:BFD42=BBF28)*(BFH3:BFH42="W"))+SUMPRODUCT((BFG3:BFG42=BBF28)*(BFI3:BFI42="W"))</f>
        <v>0</v>
      </c>
      <c r="BBH28" s="321">
        <f t="shared" ref="BBH28" ca="1" si="9581">SUMPRODUCT((BFD3:BFD42=BBF28)*(BFH3:BFH42="D"))+SUMPRODUCT((BFG3:BFG42=BBF28)*(BFI3:BFI42="D"))</f>
        <v>0</v>
      </c>
      <c r="BBI28" s="321">
        <f t="shared" ref="BBI28" ca="1" si="9582">SUMPRODUCT((BFD3:BFD42=BBF28)*(BFH3:BFH42="L"))+SUMPRODUCT((BFG3:BFG42=BBF28)*(BFI3:BFI42="L"))</f>
        <v>0</v>
      </c>
      <c r="BBJ28" s="321">
        <f t="shared" ref="BBJ28" ca="1" si="9583">SUMIF(BFD3:BFD60,BBF28,BFE3:BFE60)+SUMIF(BFG3:BFG60,BBF28,BFF3:BFF60)</f>
        <v>0</v>
      </c>
      <c r="BBK28" s="321">
        <f t="shared" ref="BBK28" ca="1" si="9584">SUMIF(BFG3:BFG60,BBF28,BFE3:BFE60)+SUMIF(BFD3:BFD60,BBF28,BFF3:BFF60)</f>
        <v>0</v>
      </c>
      <c r="BBL28" s="321">
        <f t="shared" ca="1" si="7798"/>
        <v>1000</v>
      </c>
      <c r="BBM28" s="321">
        <f t="shared" ca="1" si="7799"/>
        <v>0</v>
      </c>
      <c r="BBN28" s="321">
        <f t="shared" si="1110"/>
        <v>52</v>
      </c>
      <c r="BBO28" s="321">
        <f t="shared" ref="BBO28" ca="1" si="9585">IF(COUNTIF(BBM25:BBM29,4)&lt;&gt;4,RANK(BBM28,BBM25:BBM29),BBM68)</f>
        <v>1</v>
      </c>
      <c r="BBP28" s="321"/>
      <c r="BBQ28" s="321">
        <f t="shared" ref="BBQ28" ca="1" si="9586">SUMPRODUCT((BBO25:BBO28=BBO28)*(BBN25:BBN28&lt;BBN28))+BBO28</f>
        <v>4</v>
      </c>
      <c r="BBR28" s="321" t="str">
        <f t="shared" ref="BBR28" ca="1" si="9587">INDEX(BBF25:BBF29,MATCH(4,BBQ25:BBQ29,0),0)</f>
        <v>France</v>
      </c>
      <c r="BBS28" s="321">
        <f t="shared" ref="BBS28" ca="1" si="9588">INDEX(BBO25:BBO29,MATCH(BBR28,BBF25:BBF29,0),0)</f>
        <v>1</v>
      </c>
      <c r="BBT28" s="321" t="str">
        <f t="shared" ca="1" si="8898"/>
        <v>France</v>
      </c>
      <c r="BBU28" s="321" t="str">
        <f t="shared" ca="1" si="8899"/>
        <v/>
      </c>
      <c r="BBV28" s="321"/>
      <c r="BBW28" s="321"/>
      <c r="BBX28" s="321"/>
      <c r="BBY28" s="321" t="str">
        <f t="shared" ca="1" si="7808"/>
        <v>France</v>
      </c>
      <c r="BBZ28" s="321">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21">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21">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21">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21">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21">
        <f t="shared" ca="1" si="7814"/>
        <v>1000</v>
      </c>
      <c r="BCF28" s="321">
        <f t="shared" ca="1" si="7815"/>
        <v>0</v>
      </c>
      <c r="BCG28" s="321">
        <f t="shared" ref="BCG28" ca="1" si="9594">IF(BBY28&lt;&gt;"",VLOOKUP(BBY28,BBF4:BBL40,7,FALSE),"")</f>
        <v>1000</v>
      </c>
      <c r="BCH28" s="321">
        <f t="shared" ref="BCH28" ca="1" si="9595">IF(BBY28&lt;&gt;"",VLOOKUP(BBY28,BBF4:BBL40,5,FALSE),"")</f>
        <v>0</v>
      </c>
      <c r="BCI28" s="321">
        <f t="shared" ref="BCI28" ca="1" si="9596">IF(BBY28&lt;&gt;"",VLOOKUP(BBY28,BBF4:BBN40,9,FALSE),"")</f>
        <v>52</v>
      </c>
      <c r="BCJ28" s="321">
        <f t="shared" ca="1" si="7819"/>
        <v>0</v>
      </c>
      <c r="BCK28" s="321">
        <f t="shared" ref="BCK28" ca="1" si="9597">IF(BBY28&lt;&gt;"",RANK(BCJ28,BCJ25:BCJ29),"")</f>
        <v>1</v>
      </c>
      <c r="BCL28" s="321">
        <f t="shared" ref="BCL28" ca="1" si="9598">IF(BBY28&lt;&gt;"",SUMPRODUCT((BCJ25:BCJ29=BCJ28)*(BCE25:BCE29&gt;BCE28)),"")</f>
        <v>0</v>
      </c>
      <c r="BCM28" s="321">
        <f t="shared" ref="BCM28" ca="1" si="9599">IF(BBY28&lt;&gt;"",SUMPRODUCT((BCJ25:BCJ29=BCJ28)*(BCE25:BCE29=BCE28)*(BCC25:BCC29&gt;BCC28)),"")</f>
        <v>0</v>
      </c>
      <c r="BCN28" s="321">
        <f t="shared" ref="BCN28" ca="1" si="9600">IF(BBY28&lt;&gt;"",SUMPRODUCT((BCJ25:BCJ29=BCJ28)*(BCE25:BCE29=BCE28)*(BCC25:BCC29=BCC28)*(BCG25:BCG29&gt;BCG28)),"")</f>
        <v>0</v>
      </c>
      <c r="BCO28" s="321">
        <f t="shared" ref="BCO28" ca="1" si="9601">IF(BBY28&lt;&gt;"",SUMPRODUCT((BCJ25:BCJ29=BCJ28)*(BCE25:BCE29=BCE28)*(BCC25:BCC29=BCC28)*(BCG25:BCG29=BCG28)*(BCH25:BCH29&gt;BCH28)),"")</f>
        <v>0</v>
      </c>
      <c r="BCP28" s="321">
        <f t="shared" ref="BCP28" ca="1" si="9602">IF(BBY28&lt;&gt;"",SUMPRODUCT((BCJ25:BCJ29=BCJ28)*(BCE25:BCE29=BCE28)*(BCC25:BCC29=BCC28)*(BCG25:BCG29=BCG28)*(BCH25:BCH29=BCH28)*(BCI25:BCI29&gt;BCI28)),"")</f>
        <v>0</v>
      </c>
      <c r="BCQ28" s="321">
        <f ca="1">IF(BBY28&lt;&gt;"",IF(BCQ68&lt;&gt;"",IF(BBX64=3,BCQ68,BCQ68+BBX64),SUM(BCK28:BCP28)),"")</f>
        <v>1</v>
      </c>
      <c r="BCR28" s="321" t="str">
        <f t="shared" ref="BCR28" ca="1" si="9603">IF(BBY28&lt;&gt;"",INDEX(BBY25:BBY29,MATCH(4,BCQ25:BCQ29,0),0),"")</f>
        <v>Poland</v>
      </c>
      <c r="BCS28" s="321" t="str">
        <f t="shared" ca="1" si="8305"/>
        <v/>
      </c>
      <c r="BCT28" s="321"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21"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21"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21">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21">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21">
        <f t="shared" ca="1" si="8311"/>
        <v>1000</v>
      </c>
      <c r="BCZ28" s="321" t="str">
        <f t="shared" ca="1" si="8312"/>
        <v/>
      </c>
      <c r="BDA28" s="321" t="str">
        <f t="shared" ref="BDA28" ca="1" si="9609">IF(BCS28&lt;&gt;"",VLOOKUP(BCS28,BBF4:BBL40,7,FALSE),"")</f>
        <v/>
      </c>
      <c r="BDB28" s="321" t="str">
        <f t="shared" ref="BDB28" ca="1" si="9610">IF(BCS28&lt;&gt;"",VLOOKUP(BCS28,BBF4:BBL40,5,FALSE),"")</f>
        <v/>
      </c>
      <c r="BDC28" s="321" t="str">
        <f t="shared" ref="BDC28" ca="1" si="9611">IF(BCS28&lt;&gt;"",VLOOKUP(BCS28,BBF4:BBN40,9,FALSE),"")</f>
        <v/>
      </c>
      <c r="BDD28" s="321" t="str">
        <f t="shared" ca="1" si="8316"/>
        <v/>
      </c>
      <c r="BDE28" s="321" t="str">
        <f t="shared" ref="BDE28" ca="1" si="9612">IF(BCS28&lt;&gt;"",RANK(BDD28,BDD25:BDD29),"")</f>
        <v/>
      </c>
      <c r="BDF28" s="321" t="str">
        <f t="shared" ref="BDF28" ca="1" si="9613">IF(BCS28&lt;&gt;"",SUMPRODUCT((BDD25:BDD29=BDD28)*(BCY25:BCY29&gt;BCY28)),"")</f>
        <v/>
      </c>
      <c r="BDG28" s="321" t="str">
        <f t="shared" ref="BDG28" ca="1" si="9614">IF(BCS28&lt;&gt;"",SUMPRODUCT((BDD25:BDD29=BDD28)*(BCY25:BCY29=BCY28)*(BCW25:BCW29&gt;BCW28)),"")</f>
        <v/>
      </c>
      <c r="BDH28" s="321" t="str">
        <f t="shared" ref="BDH28" ca="1" si="9615">IF(BCS28&lt;&gt;"",SUMPRODUCT((BDD25:BDD29=BDD28)*(BCY25:BCY29=BCY28)*(BCW25:BCW29=BCW28)*(BDA25:BDA29&gt;BDA28)),"")</f>
        <v/>
      </c>
      <c r="BDI28" s="321" t="str">
        <f t="shared" ref="BDI28" ca="1" si="9616">IF(BCS28&lt;&gt;"",SUMPRODUCT((BDD25:BDD29=BDD28)*(BCY25:BCY29=BCY28)*(BCW25:BCW29=BCW28)*(BDA25:BDA29=BDA28)*(BDB25:BDB29&gt;BDB28)),"")</f>
        <v/>
      </c>
      <c r="BDJ28" s="321" t="str">
        <f t="shared" ref="BDJ28" ca="1" si="9617">IF(BCS28&lt;&gt;"",SUMPRODUCT((BDD25:BDD29=BDD28)*(BCY25:BCY29=BCY28)*(BCW25:BCW29=BCW28)*(BDA25:BDA29=BDA28)*(BDB25:BDB29=BDB28)*(BDC25:BDC29&gt;BDC28)),"")</f>
        <v/>
      </c>
      <c r="BDK28" s="321" t="str">
        <f ca="1">IF(BCS28&lt;&gt;"",IF(BDK68&lt;&gt;"",IF(BCR64=3,BDK68,BDK68+BCR64),SUM(BDE28:BDJ28)+1),"")</f>
        <v/>
      </c>
      <c r="BDL28" s="321" t="str">
        <f t="shared" ref="BDL28" ca="1" si="9618">IF(BCS28&lt;&gt;"",INDEX(BCS26:BCS29,MATCH(4,BDK26:BDK29,0),0),"")</f>
        <v/>
      </c>
      <c r="BDM28" s="321" t="str">
        <f t="shared" ca="1" si="8931"/>
        <v/>
      </c>
      <c r="BDN28" s="321">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21">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21">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21">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21">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21">
        <f t="shared" ca="1" si="8937"/>
        <v>1000</v>
      </c>
      <c r="BDT28" s="321" t="str">
        <f t="shared" ca="1" si="8938"/>
        <v/>
      </c>
      <c r="BDU28" s="321" t="str">
        <f t="shared" ref="BDU28" ca="1" si="9624">IF(BDM28&lt;&gt;"",VLOOKUP(BDM28,BBF4:BBL40,7,FALSE),"")</f>
        <v/>
      </c>
      <c r="BDV28" s="321" t="str">
        <f t="shared" ref="BDV28" ca="1" si="9625">IF(BDM28&lt;&gt;"",VLOOKUP(BDM28,BBF4:BBL40,5,FALSE),"")</f>
        <v/>
      </c>
      <c r="BDW28" s="321" t="str">
        <f t="shared" ref="BDW28" ca="1" si="9626">IF(BDM28&lt;&gt;"",VLOOKUP(BDM28,BBF4:BBN40,9,FALSE),"")</f>
        <v/>
      </c>
      <c r="BDX28" s="321" t="str">
        <f t="shared" ca="1" si="8942"/>
        <v/>
      </c>
      <c r="BDY28" s="321" t="str">
        <f t="shared" ref="BDY28" ca="1" si="9627">IF(BDM28&lt;&gt;"",RANK(BDX28,BDX25:BDX29),"")</f>
        <v/>
      </c>
      <c r="BDZ28" s="321" t="str">
        <f t="shared" ref="BDZ28" ca="1" si="9628">IF(BDM28&lt;&gt;"",SUMPRODUCT((BDX25:BDX29=BDX28)*(BDS25:BDS29&gt;BDS28)),"")</f>
        <v/>
      </c>
      <c r="BEA28" s="321" t="str">
        <f t="shared" ref="BEA28" ca="1" si="9629">IF(BDM28&lt;&gt;"",SUMPRODUCT((BDX25:BDX29=BDX28)*(BDS25:BDS29=BDS28)*(BDQ25:BDQ29&gt;BDQ28)),"")</f>
        <v/>
      </c>
      <c r="BEB28" s="321" t="str">
        <f t="shared" ref="BEB28" ca="1" si="9630">IF(BDM28&lt;&gt;"",SUMPRODUCT((BDX25:BDX29=BDX28)*(BDS25:BDS29=BDS28)*(BDQ25:BDQ29=BDQ28)*(BDU25:BDU29&gt;BDU28)),"")</f>
        <v/>
      </c>
      <c r="BEC28" s="321" t="str">
        <f t="shared" ref="BEC28" ca="1" si="9631">IF(BDM28&lt;&gt;"",SUMPRODUCT((BDX25:BDX29=BDX28)*(BDS25:BDS29=BDS28)*(BDQ25:BDQ29=BDQ28)*(BDU25:BDU29=BDU28)*(BDV25:BDV29&gt;BDV28)),"")</f>
        <v/>
      </c>
      <c r="BED28" s="321" t="str">
        <f t="shared" ref="BED28" ca="1" si="9632">IF(BDM28&lt;&gt;"",SUMPRODUCT((BDX25:BDX29=BDX28)*(BDS25:BDS29=BDS28)*(BDQ25:BDQ29=BDQ28)*(BDU25:BDU29=BDU28)*(BDV25:BDV29=BDV28)*(BDW25:BDW29&gt;BDW28)),"")</f>
        <v/>
      </c>
      <c r="BEE28" s="321" t="str">
        <f t="shared" ca="1" si="8949"/>
        <v/>
      </c>
      <c r="BEF28" s="321" t="str">
        <f t="shared" ref="BEF28" ca="1" si="9633">IF(BDM28&lt;&gt;"",INDEX(BDM27:BDM29,MATCH(4,BEE27:BEE29,0),0),"")</f>
        <v/>
      </c>
      <c r="BEG28" s="321" t="str">
        <f t="shared" ref="BEG28" si="9634">IF(BBW25&lt;&gt;"",BBW25,"")</f>
        <v/>
      </c>
      <c r="BEH28" s="321">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21">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21">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21">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21">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21">
        <f t="shared" ref="BEM28" ca="1" si="9640">BEK28-BEL28+1000</f>
        <v>1000</v>
      </c>
      <c r="BEN28" s="321" t="str">
        <f t="shared" ref="BEN28" si="9641">IF(BEG28&lt;&gt;"",BEH28*3+BEI28*1,"")</f>
        <v/>
      </c>
      <c r="BEO28" s="321" t="str">
        <f t="shared" ref="BEO28" si="9642">IF(BEG28&lt;&gt;"",VLOOKUP(BEG28,BBF4:BBL40,7,FALSE),"")</f>
        <v/>
      </c>
      <c r="BEP28" s="321" t="str">
        <f t="shared" ref="BEP28" si="9643">IF(BEG28&lt;&gt;"",VLOOKUP(BEG28,BBF4:BBL40,5,FALSE),"")</f>
        <v/>
      </c>
      <c r="BEQ28" s="321" t="str">
        <f t="shared" ref="BEQ28" si="9644">IF(BEG28&lt;&gt;"",VLOOKUP(BEG28,BBF4:BBN40,9,FALSE),"")</f>
        <v/>
      </c>
      <c r="BER28" s="321" t="str">
        <f t="shared" ref="BER28" si="9645">BEN28</f>
        <v/>
      </c>
      <c r="BES28" s="321" t="str">
        <f t="shared" ref="BES28" si="9646">IF(BEG28&lt;&gt;"",RANK(BER28,BCJ25:BCJ29),"")</f>
        <v/>
      </c>
      <c r="BET28" s="321" t="str">
        <f t="shared" ref="BET28" si="9647">IF(BEG28&lt;&gt;"",SUMPRODUCT((BER25:BER29=BER28)*(BEM25:BEM29&gt;BEM28)),"")</f>
        <v/>
      </c>
      <c r="BEU28" s="321" t="str">
        <f t="shared" ref="BEU28" si="9648">IF(BEG28&lt;&gt;"",SUMPRODUCT((BER25:BER29=BER28)*(BEM25:BEM29=BEM28)*(BEK25:BEK29&gt;BEK28)),"")</f>
        <v/>
      </c>
      <c r="BEV28" s="321" t="str">
        <f t="shared" ref="BEV28" si="9649">IF(BEG28&lt;&gt;"",SUMPRODUCT((BER25:BER29=BER28)*(BEM25:BEM29=BEM28)*(BEK25:BEK29=BEK28)*(BEO25:BEO29&gt;BEO28)),"")</f>
        <v/>
      </c>
      <c r="BEW28" s="321" t="str">
        <f t="shared" ref="BEW28" si="9650">IF(BEG28&lt;&gt;"",SUMPRODUCT((BER25:BER29=BER28)*(BEM25:BEM29=BEM28)*(BEK25:BEK29=BEK28)*(BEO25:BEO29=BEO28)*(BEP25:BEP29&gt;BEP28)),"")</f>
        <v/>
      </c>
      <c r="BEX28" s="321" t="str">
        <f t="shared" ref="BEX28" si="9651">IF(BEG28&lt;&gt;"",SUMPRODUCT((BER25:BER29=BER28)*(BEM25:BEM29=BEM28)*(BEK25:BEK29=BEK28)*(BEO25:BEO29=BEO28)*(BEP25:BEP29=BEP28)*(BEQ25:BEQ29&gt;BEQ28)),"")</f>
        <v/>
      </c>
      <c r="BEY28" s="321" t="str">
        <f t="shared" ref="BEY28" si="9652">IF(BEG28&lt;&gt;"",SUM(BES28:BEX28)+3,"")</f>
        <v/>
      </c>
      <c r="BEZ28" s="321" t="str">
        <f t="shared" ref="BEZ28" si="9653">IF(BEG28&lt;&gt;"",IF(BEY28=4,BEG28,BEG29),"")</f>
        <v/>
      </c>
      <c r="BFA28" s="321" t="str">
        <f t="shared" ref="BFA28" ca="1" si="9654">IF(BEZ28&lt;&gt;"",BEZ28,IF(BEF28&lt;&gt;"",BEF28,IF(BDL28&lt;&gt;"",BDL28,IF(BCR28&lt;&gt;"",BCR28,BBR28))))</f>
        <v>Poland</v>
      </c>
      <c r="BFB28" s="321">
        <v>4</v>
      </c>
      <c r="BFC28" s="321">
        <v>26</v>
      </c>
      <c r="BFD28" s="321" t="str">
        <f t="shared" si="146"/>
        <v>Scotland</v>
      </c>
      <c r="BFE28" s="324">
        <f ca="1">IF(OFFSET('Player Game Board'!P35,0,BFE1)&lt;&gt;"",OFFSET('Player Game Board'!P35,0,BFE1),0)</f>
        <v>0</v>
      </c>
      <c r="BFF28" s="324">
        <f ca="1">IF(OFFSET('Player Game Board'!Q35,0,BFE1)&lt;&gt;"",OFFSET('Player Game Board'!Q35,0,BFE1),0)</f>
        <v>0</v>
      </c>
      <c r="BFG28" s="321" t="str">
        <f t="shared" si="147"/>
        <v>Hungary</v>
      </c>
      <c r="BFH28" s="321" t="str">
        <f ca="1">IF(AND(OFFSET('Player Game Board'!P35,0,BFE1)&lt;&gt;"",OFFSET('Player Game Board'!Q35,0,BFE1)&lt;&gt;""),IF(BFE28&gt;BFF28,"W",IF(BFE28=BFF28,"D","L")),"")</f>
        <v/>
      </c>
      <c r="BFI28" s="321" t="str">
        <f t="shared" ca="1" si="5940"/>
        <v/>
      </c>
      <c r="BFJ28" s="321"/>
      <c r="BFK28" s="321"/>
      <c r="BFL28" s="321"/>
      <c r="BFM28" s="322"/>
      <c r="BFN28" s="322"/>
      <c r="BFO28" s="322"/>
      <c r="BFP28" s="322"/>
      <c r="BFQ28" s="322"/>
      <c r="BFR28" s="322"/>
      <c r="BFS28" s="322"/>
      <c r="BFT28" s="321"/>
      <c r="BFU28" s="321"/>
      <c r="BFV28" s="321"/>
      <c r="BFW28" s="321"/>
      <c r="BFX28" s="321"/>
      <c r="BFY28" s="321"/>
      <c r="BFZ28" s="321" t="s">
        <v>13</v>
      </c>
      <c r="BGA28" s="321" t="str">
        <f t="shared" ref="BGA28" ca="1" si="9655">VLOOKUP(1,BBE25:BBF28,2,FALSE)</f>
        <v>France</v>
      </c>
      <c r="BGB28" s="327">
        <f t="shared" ca="1" si="5439"/>
        <v>1</v>
      </c>
    </row>
    <row r="29" spans="1:1536" ht="13.8" x14ac:dyDescent="0.3">
      <c r="A29" s="321"/>
      <c r="B29" s="321"/>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1"/>
      <c r="AQ29" s="321"/>
      <c r="AR29" s="321"/>
      <c r="AS29" s="321"/>
      <c r="AT29" s="321"/>
      <c r="AU29" s="321"/>
      <c r="AV29" s="321"/>
      <c r="AW29" s="321"/>
      <c r="AX29" s="321"/>
      <c r="AY29" s="321"/>
      <c r="AZ29" s="321"/>
      <c r="BA29" s="321"/>
      <c r="BB29" s="321"/>
      <c r="BC29" s="321"/>
      <c r="BD29" s="321"/>
      <c r="BE29" s="321"/>
      <c r="BF29" s="321"/>
      <c r="BG29" s="321"/>
      <c r="BH29" s="321"/>
      <c r="BI29" s="321"/>
      <c r="BJ29" s="321"/>
      <c r="BK29" s="321"/>
      <c r="BL29" s="321"/>
      <c r="BM29" s="321"/>
      <c r="BN29" s="321"/>
      <c r="BO29" s="321"/>
      <c r="BP29" s="321"/>
      <c r="BQ29" s="321"/>
      <c r="BR29" s="321"/>
      <c r="BS29" s="321"/>
      <c r="BT29" s="321"/>
      <c r="BU29" s="321"/>
      <c r="BV29" s="321"/>
      <c r="BW29" s="321"/>
      <c r="BX29" s="321"/>
      <c r="BY29" s="321"/>
      <c r="BZ29" s="321"/>
      <c r="CA29" s="321"/>
      <c r="CB29" s="321"/>
      <c r="CC29" s="321"/>
      <c r="CD29" s="321"/>
      <c r="CE29" s="321"/>
      <c r="CF29" s="321"/>
      <c r="CG29" s="321"/>
      <c r="CH29" s="321"/>
      <c r="CI29" s="321"/>
      <c r="CJ29" s="321"/>
      <c r="CK29" s="321"/>
      <c r="CL29" s="321"/>
      <c r="CM29" s="321"/>
      <c r="CN29" s="321"/>
      <c r="CO29" s="321"/>
      <c r="CP29" s="321"/>
      <c r="CQ29" s="321"/>
      <c r="CR29" s="321"/>
      <c r="CS29" s="321"/>
      <c r="CT29" s="321"/>
      <c r="CU29" s="321"/>
      <c r="CV29" s="321" t="str">
        <f>IF(CC28&lt;&gt;"",IF(CC28=CV28,CC29,CC28),"")</f>
        <v/>
      </c>
      <c r="CW29" s="321"/>
      <c r="CX29" s="321"/>
      <c r="CY29" s="321">
        <v>27</v>
      </c>
      <c r="CZ29" s="321" t="str">
        <f>Matches!G34</f>
        <v>Albania</v>
      </c>
      <c r="DA29" s="321">
        <f>IF(AND(Matches!H34&lt;&gt;"",Matches!I34&lt;&gt;""),Matches!H34,0)</f>
        <v>0</v>
      </c>
      <c r="DB29" s="321">
        <f>IF(AND(Matches!I34&lt;&gt;"",Matches!H34&lt;&gt;""),Matches!I34,0)</f>
        <v>1</v>
      </c>
      <c r="DC29" s="321" t="str">
        <f>Matches!J34</f>
        <v>Spain</v>
      </c>
      <c r="DD29" s="321" t="str">
        <f>IF(AND(Matches!H34&lt;&gt;"",Matches!I34&lt;&gt;""),IF(DA29&gt;DB29,"W",IF(DA29=DB29,"D","L")),"")</f>
        <v>L</v>
      </c>
      <c r="DE29" s="321" t="str">
        <f t="shared" si="162"/>
        <v>W</v>
      </c>
      <c r="DF29" s="321"/>
      <c r="DG29" s="321"/>
      <c r="DH29" s="321"/>
      <c r="DI29" s="322"/>
      <c r="DJ29" s="322"/>
      <c r="DK29" s="322"/>
      <c r="DL29" s="322"/>
      <c r="DM29" s="322"/>
      <c r="DN29" s="322"/>
      <c r="DO29" s="322"/>
      <c r="DP29" s="321"/>
      <c r="DQ29" s="321"/>
      <c r="DR29" s="321"/>
      <c r="DS29" s="321"/>
      <c r="DT29" s="321"/>
      <c r="DU29" s="321"/>
      <c r="DV29" s="321"/>
      <c r="DW29" s="321" t="str">
        <f>VLOOKUP(2,A25:B28,2,FALSE)</f>
        <v>France</v>
      </c>
      <c r="DX29" s="321"/>
      <c r="DY29" s="321"/>
      <c r="DZ29" s="321"/>
      <c r="EA29" s="321"/>
      <c r="EB29" s="321"/>
      <c r="EC29" s="321"/>
      <c r="ED29" s="321"/>
      <c r="EE29" s="321"/>
      <c r="EF29" s="321"/>
      <c r="EG29" s="321"/>
      <c r="EH29" s="321"/>
      <c r="EI29" s="321"/>
      <c r="EJ29" s="321"/>
      <c r="EK29" s="321"/>
      <c r="EL29" s="321"/>
      <c r="EM29" s="321"/>
      <c r="EN29" s="321"/>
      <c r="EO29" s="321"/>
      <c r="EP29" s="321"/>
      <c r="EQ29" s="321"/>
      <c r="ER29" s="321"/>
      <c r="ES29" s="321"/>
      <c r="ET29" s="321"/>
      <c r="EU29" s="321"/>
      <c r="EV29" s="321"/>
      <c r="EW29" s="321"/>
      <c r="EX29" s="321"/>
      <c r="EY29" s="321"/>
      <c r="EZ29" s="321"/>
      <c r="FA29" s="321"/>
      <c r="FB29" s="321"/>
      <c r="FC29" s="321"/>
      <c r="FD29" s="321"/>
      <c r="FE29" s="321"/>
      <c r="FF29" s="321"/>
      <c r="FG29" s="321"/>
      <c r="FH29" s="321"/>
      <c r="FI29" s="321"/>
      <c r="FJ29" s="321"/>
      <c r="FK29" s="321"/>
      <c r="FL29" s="321"/>
      <c r="FM29" s="321"/>
      <c r="FN29" s="321"/>
      <c r="FO29" s="321"/>
      <c r="FP29" s="321"/>
      <c r="FQ29" s="321"/>
      <c r="FR29" s="321"/>
      <c r="FS29" s="321"/>
      <c r="FT29" s="321"/>
      <c r="FU29" s="321"/>
      <c r="FV29" s="321"/>
      <c r="FW29" s="321"/>
      <c r="FX29" s="321"/>
      <c r="FY29" s="321"/>
      <c r="FZ29" s="321"/>
      <c r="GA29" s="321"/>
      <c r="GB29" s="321"/>
      <c r="GC29" s="321"/>
      <c r="GD29" s="321"/>
      <c r="GE29" s="321"/>
      <c r="GF29" s="321"/>
      <c r="GG29" s="321"/>
      <c r="GH29" s="321"/>
      <c r="GI29" s="321"/>
      <c r="GJ29" s="321"/>
      <c r="GK29" s="321"/>
      <c r="GL29" s="321"/>
      <c r="GM29" s="321"/>
      <c r="GN29" s="321"/>
      <c r="GO29" s="321"/>
      <c r="GP29" s="321"/>
      <c r="GQ29" s="321"/>
      <c r="GR29" s="321"/>
      <c r="GS29" s="321"/>
      <c r="GT29" s="321"/>
      <c r="GU29" s="321"/>
      <c r="GV29" s="321"/>
      <c r="GW29" s="321"/>
      <c r="GX29" s="321"/>
      <c r="GY29" s="321"/>
      <c r="GZ29" s="321"/>
      <c r="HA29" s="321"/>
      <c r="HB29" s="321"/>
      <c r="HC29" s="321"/>
      <c r="HD29" s="321"/>
      <c r="HE29" s="321"/>
      <c r="HF29" s="321"/>
      <c r="HG29" s="321"/>
      <c r="HH29" s="321"/>
      <c r="HI29" s="321"/>
      <c r="HJ29" s="321"/>
      <c r="HK29" s="321"/>
      <c r="HL29" s="321"/>
      <c r="HM29" s="321"/>
      <c r="HN29" s="321"/>
      <c r="HO29" s="321"/>
      <c r="HP29" s="321"/>
      <c r="HQ29" s="321"/>
      <c r="HR29" s="321"/>
      <c r="HS29" s="321"/>
      <c r="HT29" s="321" t="str">
        <f>IF(HA28&lt;&gt;"",IF(HA28=HT28,HA29,HA28),"")</f>
        <v/>
      </c>
      <c r="HU29" s="321"/>
      <c r="HV29" s="321"/>
      <c r="HW29" s="321">
        <v>27</v>
      </c>
      <c r="HX29" s="321" t="str">
        <f t="shared" si="164"/>
        <v>Albania</v>
      </c>
      <c r="HY29" s="324">
        <f ca="1">IF(OFFSET('Player Game Board'!P36,0,HY1)&lt;&gt;"",OFFSET('Player Game Board'!P36,0,HY1),0)</f>
        <v>0</v>
      </c>
      <c r="HZ29" s="324">
        <f ca="1">IF(OFFSET('Player Game Board'!Q36,0,HY1)&lt;&gt;"",OFFSET('Player Game Board'!Q36,0,HY1),0)</f>
        <v>3</v>
      </c>
      <c r="IA29" s="321" t="str">
        <f t="shared" si="165"/>
        <v>Spain</v>
      </c>
      <c r="IB29" s="321" t="str">
        <f ca="1">IF(AND(OFFSET('Player Game Board'!P36,0,HY1)&lt;&gt;"",OFFSET('Player Game Board'!Q36,0,HY1)&lt;&gt;""),IF(HY29&gt;HZ29,"W",IF(HY29=HZ29,"D","L")),"")</f>
        <v>L</v>
      </c>
      <c r="IC29" s="321" t="str">
        <f t="shared" ca="1" si="166"/>
        <v>W</v>
      </c>
      <c r="ID29" s="321"/>
      <c r="IE29" s="321"/>
      <c r="IF29" s="321"/>
      <c r="IG29" s="322"/>
      <c r="IH29" s="322"/>
      <c r="II29" s="322"/>
      <c r="IJ29" s="322"/>
      <c r="IK29" s="322"/>
      <c r="IL29" s="322"/>
      <c r="IM29" s="322"/>
      <c r="IN29" s="321"/>
      <c r="IO29" s="321"/>
      <c r="IP29" s="321"/>
      <c r="IQ29" s="321"/>
      <c r="IR29" s="321"/>
      <c r="IS29" s="321"/>
      <c r="IT29" s="321"/>
      <c r="IU29" s="321" t="str">
        <f ca="1">VLOOKUP(2,DY25:DZ28,2,FALSE)</f>
        <v>Netherlands</v>
      </c>
      <c r="IV29" s="327">
        <f t="shared" ca="1" si="5047"/>
        <v>1</v>
      </c>
      <c r="IW29" s="321"/>
      <c r="IX29" s="321"/>
      <c r="IY29" s="321"/>
      <c r="IZ29" s="321"/>
      <c r="JA29" s="321"/>
      <c r="JB29" s="321"/>
      <c r="JC29" s="321"/>
      <c r="JD29" s="321"/>
      <c r="JE29" s="321"/>
      <c r="JF29" s="321"/>
      <c r="JG29" s="321"/>
      <c r="JH29" s="321"/>
      <c r="JI29" s="321"/>
      <c r="JJ29" s="321"/>
      <c r="JK29" s="321"/>
      <c r="JL29" s="321"/>
      <c r="JM29" s="321"/>
      <c r="JN29" s="321"/>
      <c r="JO29" s="321"/>
      <c r="JP29" s="321"/>
      <c r="JQ29" s="321"/>
      <c r="JR29" s="321"/>
      <c r="JS29" s="321"/>
      <c r="JT29" s="321"/>
      <c r="JU29" s="321"/>
      <c r="JV29" s="321"/>
      <c r="JW29" s="321"/>
      <c r="JX29" s="321"/>
      <c r="JY29" s="321"/>
      <c r="JZ29" s="321"/>
      <c r="KA29" s="321"/>
      <c r="KB29" s="321"/>
      <c r="KC29" s="321"/>
      <c r="KD29" s="321"/>
      <c r="KE29" s="321"/>
      <c r="KF29" s="321"/>
      <c r="KG29" s="321"/>
      <c r="KH29" s="321"/>
      <c r="KI29" s="321"/>
      <c r="KJ29" s="321"/>
      <c r="KK29" s="321"/>
      <c r="KL29" s="321"/>
      <c r="KM29" s="321"/>
      <c r="KN29" s="321"/>
      <c r="KO29" s="321"/>
      <c r="KP29" s="321"/>
      <c r="KQ29" s="321"/>
      <c r="KR29" s="321"/>
      <c r="KS29" s="321"/>
      <c r="KT29" s="321"/>
      <c r="KU29" s="321"/>
      <c r="KV29" s="321"/>
      <c r="KW29" s="321"/>
      <c r="KX29" s="321"/>
      <c r="KY29" s="321"/>
      <c r="KZ29" s="321"/>
      <c r="LA29" s="321"/>
      <c r="LB29" s="321"/>
      <c r="LC29" s="321"/>
      <c r="LD29" s="321"/>
      <c r="LE29" s="321"/>
      <c r="LF29" s="321"/>
      <c r="LG29" s="321"/>
      <c r="LH29" s="321"/>
      <c r="LI29" s="321"/>
      <c r="LJ29" s="321"/>
      <c r="LK29" s="321"/>
      <c r="LL29" s="321"/>
      <c r="LM29" s="321"/>
      <c r="LN29" s="321"/>
      <c r="LO29" s="321"/>
      <c r="LP29" s="321"/>
      <c r="LQ29" s="321"/>
      <c r="LR29" s="321"/>
      <c r="LS29" s="321"/>
      <c r="LT29" s="321"/>
      <c r="LU29" s="321"/>
      <c r="LV29" s="321"/>
      <c r="LW29" s="321"/>
      <c r="LX29" s="321"/>
      <c r="LY29" s="321"/>
      <c r="LZ29" s="321"/>
      <c r="MA29" s="321"/>
      <c r="MB29" s="321"/>
      <c r="MC29" s="321"/>
      <c r="MD29" s="321"/>
      <c r="ME29" s="321"/>
      <c r="MF29" s="321"/>
      <c r="MG29" s="321"/>
      <c r="MH29" s="321"/>
      <c r="MI29" s="321"/>
      <c r="MJ29" s="321"/>
      <c r="MK29" s="321"/>
      <c r="ML29" s="321"/>
      <c r="MM29" s="321"/>
      <c r="MN29" s="321"/>
      <c r="MO29" s="321"/>
      <c r="MP29" s="321"/>
      <c r="MQ29" s="321"/>
      <c r="MR29" s="321" t="str">
        <f>IF(LY28&lt;&gt;"",IF(LY28=MR28,LY29,LY28),"")</f>
        <v/>
      </c>
      <c r="MS29" s="321"/>
      <c r="MT29" s="321"/>
      <c r="MU29" s="321">
        <v>27</v>
      </c>
      <c r="MV29" s="321" t="str">
        <f t="shared" si="170"/>
        <v>Albania</v>
      </c>
      <c r="MW29" s="324">
        <f ca="1">IF(OFFSET('Player Game Board'!P36,0,MW1)&lt;&gt;"",OFFSET('Player Game Board'!P36,0,MW1),0)</f>
        <v>0</v>
      </c>
      <c r="MX29" s="324">
        <f ca="1">IF(OFFSET('Player Game Board'!Q36,0,MW1)&lt;&gt;"",OFFSET('Player Game Board'!Q36,0,MW1),0)</f>
        <v>3</v>
      </c>
      <c r="MY29" s="321" t="str">
        <f t="shared" si="171"/>
        <v>Spain</v>
      </c>
      <c r="MZ29" s="321" t="str">
        <f ca="1">IF(AND(OFFSET('Player Game Board'!P36,0,MW1)&lt;&gt;"",OFFSET('Player Game Board'!Q36,0,MW1)&lt;&gt;""),IF(MW29&gt;MX29,"W",IF(MW29=MX29,"D","L")),"")</f>
        <v>L</v>
      </c>
      <c r="NA29" s="321" t="str">
        <f t="shared" ca="1" si="172"/>
        <v>W</v>
      </c>
      <c r="NB29" s="321"/>
      <c r="NC29" s="321"/>
      <c r="ND29" s="321"/>
      <c r="NE29" s="322"/>
      <c r="NF29" s="322"/>
      <c r="NG29" s="322"/>
      <c r="NH29" s="322"/>
      <c r="NI29" s="322"/>
      <c r="NJ29" s="322"/>
      <c r="NK29" s="322"/>
      <c r="NL29" s="321"/>
      <c r="NM29" s="321"/>
      <c r="NN29" s="321"/>
      <c r="NO29" s="321"/>
      <c r="NP29" s="321"/>
      <c r="NQ29" s="321"/>
      <c r="NR29" s="321"/>
      <c r="NS29" s="321" t="str">
        <f ca="1">VLOOKUP(2,IW25:IX28,2,FALSE)</f>
        <v>France</v>
      </c>
      <c r="NT29" s="327">
        <f t="shared" ca="1" si="5052"/>
        <v>1</v>
      </c>
      <c r="NU29" s="321"/>
      <c r="NV29" s="321"/>
      <c r="NW29" s="321"/>
      <c r="NX29" s="321"/>
      <c r="NY29" s="321"/>
      <c r="NZ29" s="321"/>
      <c r="OA29" s="321"/>
      <c r="OB29" s="321"/>
      <c r="OC29" s="321"/>
      <c r="OD29" s="321"/>
      <c r="OE29" s="321"/>
      <c r="OF29" s="321"/>
      <c r="OG29" s="321"/>
      <c r="OH29" s="321"/>
      <c r="OI29" s="321"/>
      <c r="OJ29" s="321"/>
      <c r="OK29" s="321"/>
      <c r="OL29" s="321"/>
      <c r="OM29" s="321"/>
      <c r="ON29" s="321"/>
      <c r="OO29" s="321"/>
      <c r="OP29" s="321"/>
      <c r="OQ29" s="321"/>
      <c r="OR29" s="321"/>
      <c r="OS29" s="321"/>
      <c r="OT29" s="321"/>
      <c r="OU29" s="321"/>
      <c r="OV29" s="321"/>
      <c r="OW29" s="321"/>
      <c r="OX29" s="321"/>
      <c r="OY29" s="321"/>
      <c r="OZ29" s="321"/>
      <c r="PA29" s="321"/>
      <c r="PB29" s="321"/>
      <c r="PC29" s="321"/>
      <c r="PD29" s="321"/>
      <c r="PE29" s="321"/>
      <c r="PF29" s="321"/>
      <c r="PG29" s="321"/>
      <c r="PH29" s="321"/>
      <c r="PI29" s="321"/>
      <c r="PJ29" s="321"/>
      <c r="PK29" s="321"/>
      <c r="PL29" s="321"/>
      <c r="PM29" s="321"/>
      <c r="PN29" s="321"/>
      <c r="PO29" s="321"/>
      <c r="PP29" s="321"/>
      <c r="PQ29" s="321"/>
      <c r="PR29" s="321"/>
      <c r="PS29" s="321"/>
      <c r="PT29" s="321"/>
      <c r="PU29" s="321"/>
      <c r="PV29" s="321"/>
      <c r="PW29" s="321"/>
      <c r="PX29" s="321"/>
      <c r="PY29" s="321"/>
      <c r="PZ29" s="321"/>
      <c r="QA29" s="321"/>
      <c r="QB29" s="321"/>
      <c r="QC29" s="321"/>
      <c r="QD29" s="321"/>
      <c r="QE29" s="321"/>
      <c r="QF29" s="321"/>
      <c r="QG29" s="321"/>
      <c r="QH29" s="321"/>
      <c r="QI29" s="321"/>
      <c r="QJ29" s="321"/>
      <c r="QK29" s="321"/>
      <c r="QL29" s="321"/>
      <c r="QM29" s="321"/>
      <c r="QN29" s="321"/>
      <c r="QO29" s="321"/>
      <c r="QP29" s="321"/>
      <c r="QQ29" s="321"/>
      <c r="QR29" s="321"/>
      <c r="QS29" s="321"/>
      <c r="QT29" s="321"/>
      <c r="QU29" s="321"/>
      <c r="QV29" s="321"/>
      <c r="QW29" s="321"/>
      <c r="QX29" s="321"/>
      <c r="QY29" s="321"/>
      <c r="QZ29" s="321"/>
      <c r="RA29" s="321"/>
      <c r="RB29" s="321"/>
      <c r="RC29" s="321"/>
      <c r="RD29" s="321"/>
      <c r="RE29" s="321"/>
      <c r="RF29" s="321"/>
      <c r="RG29" s="321"/>
      <c r="RH29" s="321"/>
      <c r="RI29" s="321"/>
      <c r="RJ29" s="321"/>
      <c r="RK29" s="321"/>
      <c r="RL29" s="321"/>
      <c r="RM29" s="321"/>
      <c r="RN29" s="321"/>
      <c r="RO29" s="321"/>
      <c r="RP29" s="321" t="str">
        <f t="shared" ref="RP29" si="9656">IF(QW28&lt;&gt;"",IF(QW28=RP28,QW29,QW28),"")</f>
        <v/>
      </c>
      <c r="RQ29" s="321"/>
      <c r="RR29" s="321"/>
      <c r="RS29" s="321">
        <v>27</v>
      </c>
      <c r="RT29" s="321" t="str">
        <f t="shared" si="18"/>
        <v>Albania</v>
      </c>
      <c r="RU29" s="324">
        <f ca="1">IF(OFFSET('Player Game Board'!P36,0,RU1)&lt;&gt;"",OFFSET('Player Game Board'!P36,0,RU1),0)</f>
        <v>1</v>
      </c>
      <c r="RV29" s="324">
        <f ca="1">IF(OFFSET('Player Game Board'!Q36,0,RU1)&lt;&gt;"",OFFSET('Player Game Board'!Q36,0,RU1),0)</f>
        <v>3</v>
      </c>
      <c r="RW29" s="321" t="str">
        <f t="shared" si="19"/>
        <v>Spain</v>
      </c>
      <c r="RX29" s="321" t="str">
        <f ca="1">IF(AND(OFFSET('Player Game Board'!P36,0,RU1)&lt;&gt;"",OFFSET('Player Game Board'!Q36,0,RU1)&lt;&gt;""),IF(RU29&gt;RV29,"W",IF(RU29=RV29,"D","L")),"")</f>
        <v>L</v>
      </c>
      <c r="RY29" s="321" t="str">
        <f t="shared" ca="1" si="5500"/>
        <v>W</v>
      </c>
      <c r="RZ29" s="321"/>
      <c r="SA29" s="321"/>
      <c r="SB29" s="321"/>
      <c r="SC29" s="322"/>
      <c r="SD29" s="322"/>
      <c r="SE29" s="322"/>
      <c r="SF29" s="322"/>
      <c r="SG29" s="322"/>
      <c r="SH29" s="322"/>
      <c r="SI29" s="322"/>
      <c r="SJ29" s="321"/>
      <c r="SK29" s="321"/>
      <c r="SL29" s="321"/>
      <c r="SM29" s="321"/>
      <c r="SN29" s="321"/>
      <c r="SO29" s="321"/>
      <c r="SP29" s="321"/>
      <c r="SQ29" s="321" t="str">
        <f t="shared" ref="SQ29" ca="1" si="9657">VLOOKUP(2,NU25:NV28,2,FALSE)</f>
        <v>Netherlands</v>
      </c>
      <c r="SR29" s="327">
        <f t="shared" ca="1" si="5095"/>
        <v>1</v>
      </c>
      <c r="SS29" s="321"/>
      <c r="ST29" s="321"/>
      <c r="SU29" s="321"/>
      <c r="SV29" s="321"/>
      <c r="SW29" s="321"/>
      <c r="SX29" s="321"/>
      <c r="SY29" s="321"/>
      <c r="SZ29" s="321"/>
      <c r="TA29" s="321"/>
      <c r="TB29" s="321"/>
      <c r="TC29" s="321"/>
      <c r="TD29" s="321"/>
      <c r="TE29" s="321"/>
      <c r="TF29" s="321"/>
      <c r="TG29" s="321"/>
      <c r="TH29" s="321"/>
      <c r="TI29" s="321"/>
      <c r="TJ29" s="321"/>
      <c r="TK29" s="321"/>
      <c r="TL29" s="321"/>
      <c r="TM29" s="321"/>
      <c r="TN29" s="321"/>
      <c r="TO29" s="321"/>
      <c r="TP29" s="321"/>
      <c r="TQ29" s="321"/>
      <c r="TR29" s="321"/>
      <c r="TS29" s="321"/>
      <c r="TT29" s="321"/>
      <c r="TU29" s="321"/>
      <c r="TV29" s="321"/>
      <c r="TW29" s="321"/>
      <c r="TX29" s="321"/>
      <c r="TY29" s="321"/>
      <c r="TZ29" s="321"/>
      <c r="UA29" s="321"/>
      <c r="UB29" s="321"/>
      <c r="UC29" s="321"/>
      <c r="UD29" s="321"/>
      <c r="UE29" s="321"/>
      <c r="UF29" s="321"/>
      <c r="UG29" s="321"/>
      <c r="UH29" s="321"/>
      <c r="UI29" s="321"/>
      <c r="UJ29" s="321"/>
      <c r="UK29" s="321"/>
      <c r="UL29" s="321"/>
      <c r="UM29" s="321"/>
      <c r="UN29" s="321"/>
      <c r="UO29" s="321"/>
      <c r="UP29" s="321"/>
      <c r="UQ29" s="321"/>
      <c r="UR29" s="321"/>
      <c r="US29" s="321"/>
      <c r="UT29" s="321"/>
      <c r="UU29" s="321"/>
      <c r="UV29" s="321"/>
      <c r="UW29" s="321"/>
      <c r="UX29" s="321"/>
      <c r="UY29" s="321"/>
      <c r="UZ29" s="321"/>
      <c r="VA29" s="321"/>
      <c r="VB29" s="321"/>
      <c r="VC29" s="321"/>
      <c r="VD29" s="321"/>
      <c r="VE29" s="321"/>
      <c r="VF29" s="321"/>
      <c r="VG29" s="321"/>
      <c r="VH29" s="321"/>
      <c r="VI29" s="321"/>
      <c r="VJ29" s="321"/>
      <c r="VK29" s="321"/>
      <c r="VL29" s="321"/>
      <c r="VM29" s="321"/>
      <c r="VN29" s="321"/>
      <c r="VO29" s="321"/>
      <c r="VP29" s="321"/>
      <c r="VQ29" s="321"/>
      <c r="VR29" s="321"/>
      <c r="VS29" s="321"/>
      <c r="VT29" s="321"/>
      <c r="VU29" s="321"/>
      <c r="VV29" s="321"/>
      <c r="VW29" s="321"/>
      <c r="VX29" s="321"/>
      <c r="VY29" s="321"/>
      <c r="VZ29" s="321"/>
      <c r="WA29" s="321"/>
      <c r="WB29" s="321"/>
      <c r="WC29" s="321"/>
      <c r="WD29" s="321"/>
      <c r="WE29" s="321"/>
      <c r="WF29" s="321"/>
      <c r="WG29" s="321"/>
      <c r="WH29" s="321"/>
      <c r="WI29" s="321"/>
      <c r="WJ29" s="321"/>
      <c r="WK29" s="321"/>
      <c r="WL29" s="321"/>
      <c r="WM29" s="321"/>
      <c r="WN29" s="321" t="str">
        <f t="shared" ref="WN29" si="9658">IF(VU28&lt;&gt;"",IF(VU28=WN28,VU29,VU28),"")</f>
        <v/>
      </c>
      <c r="WO29" s="321"/>
      <c r="WP29" s="321"/>
      <c r="WQ29" s="321">
        <v>27</v>
      </c>
      <c r="WR29" s="321" t="str">
        <f t="shared" si="34"/>
        <v>Albania</v>
      </c>
      <c r="WS29" s="324">
        <f ca="1">IF(OFFSET('Player Game Board'!P36,0,WS1)&lt;&gt;"",OFFSET('Player Game Board'!P36,0,WS1),0)</f>
        <v>1</v>
      </c>
      <c r="WT29" s="324">
        <f ca="1">IF(OFFSET('Player Game Board'!Q36,0,WS1)&lt;&gt;"",OFFSET('Player Game Board'!Q36,0,WS1),0)</f>
        <v>2</v>
      </c>
      <c r="WU29" s="321" t="str">
        <f t="shared" si="35"/>
        <v>Spain</v>
      </c>
      <c r="WV29" s="321" t="str">
        <f ca="1">IF(AND(OFFSET('Player Game Board'!P36,0,WS1)&lt;&gt;"",OFFSET('Player Game Board'!Q36,0,WS1)&lt;&gt;""),IF(WS29&gt;WT29,"W",IF(WS29=WT29,"D","L")),"")</f>
        <v>L</v>
      </c>
      <c r="WW29" s="321" t="str">
        <f t="shared" ca="1" si="5555"/>
        <v>W</v>
      </c>
      <c r="WX29" s="321"/>
      <c r="WY29" s="321"/>
      <c r="WZ29" s="321"/>
      <c r="XA29" s="322"/>
      <c r="XB29" s="322"/>
      <c r="XC29" s="322"/>
      <c r="XD29" s="322"/>
      <c r="XE29" s="322"/>
      <c r="XF29" s="322"/>
      <c r="XG29" s="322"/>
      <c r="XH29" s="321"/>
      <c r="XI29" s="321"/>
      <c r="XJ29" s="321"/>
      <c r="XK29" s="321"/>
      <c r="XL29" s="321"/>
      <c r="XM29" s="321"/>
      <c r="XN29" s="321"/>
      <c r="XO29" s="321" t="str">
        <f t="shared" ref="XO29" ca="1" si="9659">VLOOKUP(2,SS25:ST28,2,FALSE)</f>
        <v>Netherlands</v>
      </c>
      <c r="XP29" s="327">
        <f t="shared" ca="1" si="5138"/>
        <v>1</v>
      </c>
      <c r="XQ29" s="321"/>
      <c r="XR29" s="321"/>
      <c r="XS29" s="321"/>
      <c r="XT29" s="321"/>
      <c r="XU29" s="321"/>
      <c r="XV29" s="321"/>
      <c r="XW29" s="321"/>
      <c r="XX29" s="321"/>
      <c r="XY29" s="321"/>
      <c r="XZ29" s="321"/>
      <c r="YA29" s="321"/>
      <c r="YB29" s="321"/>
      <c r="YC29" s="321"/>
      <c r="YD29" s="321"/>
      <c r="YE29" s="321"/>
      <c r="YF29" s="321"/>
      <c r="YG29" s="321"/>
      <c r="YH29" s="321"/>
      <c r="YI29" s="321"/>
      <c r="YJ29" s="321"/>
      <c r="YK29" s="321"/>
      <c r="YL29" s="321"/>
      <c r="YM29" s="321"/>
      <c r="YN29" s="321"/>
      <c r="YO29" s="321"/>
      <c r="YP29" s="321"/>
      <c r="YQ29" s="321"/>
      <c r="YR29" s="321"/>
      <c r="YS29" s="321"/>
      <c r="YT29" s="321"/>
      <c r="YU29" s="321"/>
      <c r="YV29" s="321"/>
      <c r="YW29" s="321"/>
      <c r="YX29" s="321"/>
      <c r="YY29" s="321"/>
      <c r="YZ29" s="321"/>
      <c r="ZA29" s="321"/>
      <c r="ZB29" s="321"/>
      <c r="ZC29" s="321"/>
      <c r="ZD29" s="321"/>
      <c r="ZE29" s="321"/>
      <c r="ZF29" s="321"/>
      <c r="ZG29" s="321"/>
      <c r="ZH29" s="321"/>
      <c r="ZI29" s="321"/>
      <c r="ZJ29" s="321"/>
      <c r="ZK29" s="321"/>
      <c r="ZL29" s="321"/>
      <c r="ZM29" s="321"/>
      <c r="ZN29" s="321"/>
      <c r="ZO29" s="321"/>
      <c r="ZP29" s="321"/>
      <c r="ZQ29" s="321"/>
      <c r="ZR29" s="321"/>
      <c r="ZS29" s="321"/>
      <c r="ZT29" s="321"/>
      <c r="ZU29" s="321"/>
      <c r="ZV29" s="321"/>
      <c r="ZW29" s="321"/>
      <c r="ZX29" s="321"/>
      <c r="ZY29" s="321"/>
      <c r="ZZ29" s="321"/>
      <c r="AAA29" s="321"/>
      <c r="AAB29" s="321"/>
      <c r="AAC29" s="321"/>
      <c r="AAD29" s="321"/>
      <c r="AAE29" s="321"/>
      <c r="AAF29" s="321"/>
      <c r="AAG29" s="321"/>
      <c r="AAH29" s="321"/>
      <c r="AAI29" s="321"/>
      <c r="AAJ29" s="321"/>
      <c r="AAK29" s="321"/>
      <c r="AAL29" s="321"/>
      <c r="AAM29" s="321"/>
      <c r="AAN29" s="321"/>
      <c r="AAO29" s="321"/>
      <c r="AAP29" s="321"/>
      <c r="AAQ29" s="321"/>
      <c r="AAR29" s="321"/>
      <c r="AAS29" s="321"/>
      <c r="AAT29" s="321"/>
      <c r="AAU29" s="321"/>
      <c r="AAV29" s="321"/>
      <c r="AAW29" s="321"/>
      <c r="AAX29" s="321"/>
      <c r="AAY29" s="321"/>
      <c r="AAZ29" s="321"/>
      <c r="ABA29" s="321"/>
      <c r="ABB29" s="321"/>
      <c r="ABC29" s="321"/>
      <c r="ABD29" s="321"/>
      <c r="ABE29" s="321"/>
      <c r="ABF29" s="321"/>
      <c r="ABG29" s="321"/>
      <c r="ABH29" s="321"/>
      <c r="ABI29" s="321"/>
      <c r="ABJ29" s="321"/>
      <c r="ABK29" s="321"/>
      <c r="ABL29" s="321" t="str">
        <f t="shared" ref="ABL29" si="9660">IF(AAS28&lt;&gt;"",IF(AAS28=ABL28,AAS29,AAS28),"")</f>
        <v/>
      </c>
      <c r="ABM29" s="321"/>
      <c r="ABN29" s="321"/>
      <c r="ABO29" s="321">
        <v>27</v>
      </c>
      <c r="ABP29" s="321" t="str">
        <f t="shared" si="50"/>
        <v>Albania</v>
      </c>
      <c r="ABQ29" s="324">
        <f ca="1">IF(OFFSET('Player Game Board'!P36,0,ABQ1)&lt;&gt;"",OFFSET('Player Game Board'!P36,0,ABQ1),0)</f>
        <v>0</v>
      </c>
      <c r="ABR29" s="324">
        <f ca="1">IF(OFFSET('Player Game Board'!Q36,0,ABQ1)&lt;&gt;"",OFFSET('Player Game Board'!Q36,0,ABQ1),0)</f>
        <v>2</v>
      </c>
      <c r="ABS29" s="321" t="str">
        <f t="shared" si="51"/>
        <v>Spain</v>
      </c>
      <c r="ABT29" s="321" t="str">
        <f ca="1">IF(AND(OFFSET('Player Game Board'!P36,0,ABQ1)&lt;&gt;"",OFFSET('Player Game Board'!Q36,0,ABQ1)&lt;&gt;""),IF(ABQ29&gt;ABR29,"W",IF(ABQ29=ABR29,"D","L")),"")</f>
        <v>L</v>
      </c>
      <c r="ABU29" s="321" t="str">
        <f t="shared" ca="1" si="5610"/>
        <v>W</v>
      </c>
      <c r="ABV29" s="321"/>
      <c r="ABW29" s="321"/>
      <c r="ABX29" s="321"/>
      <c r="ABY29" s="322"/>
      <c r="ABZ29" s="322"/>
      <c r="ACA29" s="322"/>
      <c r="ACB29" s="322"/>
      <c r="ACC29" s="322"/>
      <c r="ACD29" s="322"/>
      <c r="ACE29" s="322"/>
      <c r="ACF29" s="321"/>
      <c r="ACG29" s="321"/>
      <c r="ACH29" s="321"/>
      <c r="ACI29" s="321"/>
      <c r="ACJ29" s="321"/>
      <c r="ACK29" s="321"/>
      <c r="ACL29" s="321"/>
      <c r="ACM29" s="321" t="str">
        <f t="shared" ref="ACM29" ca="1" si="9661">VLOOKUP(2,XQ25:XR28,2,FALSE)</f>
        <v>Netherlands</v>
      </c>
      <c r="ACN29" s="327">
        <f t="shared" ca="1" si="5181"/>
        <v>1</v>
      </c>
      <c r="ACO29" s="321"/>
      <c r="ACP29" s="321"/>
      <c r="ACQ29" s="321"/>
      <c r="ACR29" s="321"/>
      <c r="ACS29" s="321"/>
      <c r="ACT29" s="321"/>
      <c r="ACU29" s="321"/>
      <c r="ACV29" s="321"/>
      <c r="ACW29" s="321"/>
      <c r="ACX29" s="321"/>
      <c r="ACY29" s="321"/>
      <c r="ACZ29" s="321"/>
      <c r="ADA29" s="321"/>
      <c r="ADB29" s="321"/>
      <c r="ADC29" s="321"/>
      <c r="ADD29" s="321"/>
      <c r="ADE29" s="321"/>
      <c r="ADF29" s="321"/>
      <c r="ADG29" s="321"/>
      <c r="ADH29" s="321"/>
      <c r="ADI29" s="321"/>
      <c r="ADJ29" s="321"/>
      <c r="ADK29" s="321"/>
      <c r="ADL29" s="321"/>
      <c r="ADM29" s="321"/>
      <c r="ADN29" s="321"/>
      <c r="ADO29" s="321"/>
      <c r="ADP29" s="321"/>
      <c r="ADQ29" s="321"/>
      <c r="ADR29" s="321"/>
      <c r="ADS29" s="321"/>
      <c r="ADT29" s="321"/>
      <c r="ADU29" s="321"/>
      <c r="ADV29" s="321"/>
      <c r="ADW29" s="321"/>
      <c r="ADX29" s="321"/>
      <c r="ADY29" s="321"/>
      <c r="ADZ29" s="321"/>
      <c r="AEA29" s="321"/>
      <c r="AEB29" s="321"/>
      <c r="AEC29" s="321"/>
      <c r="AED29" s="321"/>
      <c r="AEE29" s="321"/>
      <c r="AEF29" s="321"/>
      <c r="AEG29" s="321"/>
      <c r="AEH29" s="321"/>
      <c r="AEI29" s="321"/>
      <c r="AEJ29" s="321"/>
      <c r="AEK29" s="321"/>
      <c r="AEL29" s="321"/>
      <c r="AEM29" s="321"/>
      <c r="AEN29" s="321"/>
      <c r="AEO29" s="321"/>
      <c r="AEP29" s="321"/>
      <c r="AEQ29" s="321"/>
      <c r="AER29" s="321"/>
      <c r="AES29" s="321"/>
      <c r="AET29" s="321"/>
      <c r="AEU29" s="321"/>
      <c r="AEV29" s="321"/>
      <c r="AEW29" s="321"/>
      <c r="AEX29" s="321"/>
      <c r="AEY29" s="321"/>
      <c r="AEZ29" s="321"/>
      <c r="AFA29" s="321"/>
      <c r="AFB29" s="321"/>
      <c r="AFC29" s="321"/>
      <c r="AFD29" s="321"/>
      <c r="AFE29" s="321"/>
      <c r="AFF29" s="321"/>
      <c r="AFG29" s="321"/>
      <c r="AFH29" s="321"/>
      <c r="AFI29" s="321"/>
      <c r="AFJ29" s="321"/>
      <c r="AFK29" s="321"/>
      <c r="AFL29" s="321"/>
      <c r="AFM29" s="321"/>
      <c r="AFN29" s="321"/>
      <c r="AFO29" s="321"/>
      <c r="AFP29" s="321"/>
      <c r="AFQ29" s="321"/>
      <c r="AFR29" s="321"/>
      <c r="AFS29" s="321"/>
      <c r="AFT29" s="321"/>
      <c r="AFU29" s="321"/>
      <c r="AFV29" s="321"/>
      <c r="AFW29" s="321"/>
      <c r="AFX29" s="321"/>
      <c r="AFY29" s="321"/>
      <c r="AFZ29" s="321"/>
      <c r="AGA29" s="321"/>
      <c r="AGB29" s="321"/>
      <c r="AGC29" s="321"/>
      <c r="AGD29" s="321"/>
      <c r="AGE29" s="321"/>
      <c r="AGF29" s="321"/>
      <c r="AGG29" s="321"/>
      <c r="AGH29" s="321"/>
      <c r="AGI29" s="321"/>
      <c r="AGJ29" s="321" t="str">
        <f t="shared" ref="AGJ29" si="9662">IF(AFQ28&lt;&gt;"",IF(AFQ28=AGJ28,AFQ29,AFQ28),"")</f>
        <v/>
      </c>
      <c r="AGK29" s="321"/>
      <c r="AGL29" s="321"/>
      <c r="AGM29" s="321">
        <v>27</v>
      </c>
      <c r="AGN29" s="321" t="str">
        <f t="shared" si="66"/>
        <v>Albania</v>
      </c>
      <c r="AGO29" s="324">
        <f ca="1">IF(OFFSET('Player Game Board'!P36,0,AGO1)&lt;&gt;"",OFFSET('Player Game Board'!P36,0,AGO1),0)</f>
        <v>0</v>
      </c>
      <c r="AGP29" s="324">
        <f ca="1">IF(OFFSET('Player Game Board'!Q36,0,AGO1)&lt;&gt;"",OFFSET('Player Game Board'!Q36,0,AGO1),0)</f>
        <v>1</v>
      </c>
      <c r="AGQ29" s="321" t="str">
        <f t="shared" si="67"/>
        <v>Spain</v>
      </c>
      <c r="AGR29" s="321" t="str">
        <f ca="1">IF(AND(OFFSET('Player Game Board'!P36,0,AGO1)&lt;&gt;"",OFFSET('Player Game Board'!Q36,0,AGO1)&lt;&gt;""),IF(AGO29&gt;AGP29,"W",IF(AGO29=AGP29,"D","L")),"")</f>
        <v>L</v>
      </c>
      <c r="AGS29" s="321" t="str">
        <f t="shared" ca="1" si="5665"/>
        <v>W</v>
      </c>
      <c r="AGT29" s="321"/>
      <c r="AGU29" s="321"/>
      <c r="AGV29" s="321"/>
      <c r="AGW29" s="322"/>
      <c r="AGX29" s="322"/>
      <c r="AGY29" s="322"/>
      <c r="AGZ29" s="322"/>
      <c r="AHA29" s="322"/>
      <c r="AHB29" s="322"/>
      <c r="AHC29" s="322"/>
      <c r="AHD29" s="321"/>
      <c r="AHE29" s="321"/>
      <c r="AHF29" s="321"/>
      <c r="AHG29" s="321"/>
      <c r="AHH29" s="321"/>
      <c r="AHI29" s="321"/>
      <c r="AHJ29" s="321"/>
      <c r="AHK29" s="321" t="str">
        <f t="shared" ref="AHK29" ca="1" si="9663">VLOOKUP(2,ACO25:ACP28,2,FALSE)</f>
        <v>France</v>
      </c>
      <c r="AHL29" s="327">
        <f t="shared" ca="1" si="5224"/>
        <v>1</v>
      </c>
      <c r="AHM29" s="321"/>
      <c r="AHN29" s="321"/>
      <c r="AHO29" s="321"/>
      <c r="AHP29" s="321"/>
      <c r="AHQ29" s="321"/>
      <c r="AHR29" s="321"/>
      <c r="AHS29" s="321"/>
      <c r="AHT29" s="321"/>
      <c r="AHU29" s="321"/>
      <c r="AHV29" s="321"/>
      <c r="AHW29" s="321"/>
      <c r="AHX29" s="321"/>
      <c r="AHY29" s="321"/>
      <c r="AHZ29" s="321"/>
      <c r="AIA29" s="321"/>
      <c r="AIB29" s="321"/>
      <c r="AIC29" s="321"/>
      <c r="AID29" s="321"/>
      <c r="AIE29" s="321"/>
      <c r="AIF29" s="321"/>
      <c r="AIG29" s="321"/>
      <c r="AIH29" s="321"/>
      <c r="AII29" s="321"/>
      <c r="AIJ29" s="321"/>
      <c r="AIK29" s="321"/>
      <c r="AIL29" s="321"/>
      <c r="AIM29" s="321"/>
      <c r="AIN29" s="321"/>
      <c r="AIO29" s="321"/>
      <c r="AIP29" s="321"/>
      <c r="AIQ29" s="321"/>
      <c r="AIR29" s="321"/>
      <c r="AIS29" s="321"/>
      <c r="AIT29" s="321"/>
      <c r="AIU29" s="321"/>
      <c r="AIV29" s="321"/>
      <c r="AIW29" s="321"/>
      <c r="AIX29" s="321"/>
      <c r="AIY29" s="321"/>
      <c r="AIZ29" s="321"/>
      <c r="AJA29" s="321"/>
      <c r="AJB29" s="321"/>
      <c r="AJC29" s="321"/>
      <c r="AJD29" s="321"/>
      <c r="AJE29" s="321"/>
      <c r="AJF29" s="321"/>
      <c r="AJG29" s="321"/>
      <c r="AJH29" s="321"/>
      <c r="AJI29" s="321"/>
      <c r="AJJ29" s="321"/>
      <c r="AJK29" s="321"/>
      <c r="AJL29" s="321"/>
      <c r="AJM29" s="321"/>
      <c r="AJN29" s="321"/>
      <c r="AJO29" s="321"/>
      <c r="AJP29" s="321"/>
      <c r="AJQ29" s="321"/>
      <c r="AJR29" s="321"/>
      <c r="AJS29" s="321"/>
      <c r="AJT29" s="321"/>
      <c r="AJU29" s="321"/>
      <c r="AJV29" s="321"/>
      <c r="AJW29" s="321"/>
      <c r="AJX29" s="321"/>
      <c r="AJY29" s="321"/>
      <c r="AJZ29" s="321"/>
      <c r="AKA29" s="321"/>
      <c r="AKB29" s="321"/>
      <c r="AKC29" s="321"/>
      <c r="AKD29" s="321"/>
      <c r="AKE29" s="321"/>
      <c r="AKF29" s="321"/>
      <c r="AKG29" s="321"/>
      <c r="AKH29" s="321"/>
      <c r="AKI29" s="321"/>
      <c r="AKJ29" s="321"/>
      <c r="AKK29" s="321"/>
      <c r="AKL29" s="321"/>
      <c r="AKM29" s="321"/>
      <c r="AKN29" s="321"/>
      <c r="AKO29" s="321"/>
      <c r="AKP29" s="321"/>
      <c r="AKQ29" s="321"/>
      <c r="AKR29" s="321"/>
      <c r="AKS29" s="321"/>
      <c r="AKT29" s="321"/>
      <c r="AKU29" s="321"/>
      <c r="AKV29" s="321"/>
      <c r="AKW29" s="321"/>
      <c r="AKX29" s="321"/>
      <c r="AKY29" s="321"/>
      <c r="AKZ29" s="321"/>
      <c r="ALA29" s="321"/>
      <c r="ALB29" s="321"/>
      <c r="ALC29" s="321"/>
      <c r="ALD29" s="321"/>
      <c r="ALE29" s="321"/>
      <c r="ALF29" s="321"/>
      <c r="ALG29" s="321"/>
      <c r="ALH29" s="321" t="str">
        <f t="shared" ref="ALH29" si="9664">IF(AKO28&lt;&gt;"",IF(AKO28=ALH28,AKO29,AKO28),"")</f>
        <v/>
      </c>
      <c r="ALI29" s="321"/>
      <c r="ALJ29" s="321"/>
      <c r="ALK29" s="321">
        <v>27</v>
      </c>
      <c r="ALL29" s="321" t="str">
        <f t="shared" si="82"/>
        <v>Albania</v>
      </c>
      <c r="ALM29" s="324">
        <f ca="1">IF(OFFSET('Player Game Board'!P36,0,ALM1)&lt;&gt;"",OFFSET('Player Game Board'!P36,0,ALM1),0)</f>
        <v>0</v>
      </c>
      <c r="ALN29" s="324">
        <f ca="1">IF(OFFSET('Player Game Board'!Q36,0,ALM1)&lt;&gt;"",OFFSET('Player Game Board'!Q36,0,ALM1),0)</f>
        <v>2</v>
      </c>
      <c r="ALO29" s="321" t="str">
        <f t="shared" si="83"/>
        <v>Spain</v>
      </c>
      <c r="ALP29" s="321" t="str">
        <f ca="1">IF(AND(OFFSET('Player Game Board'!P36,0,ALM1)&lt;&gt;"",OFFSET('Player Game Board'!Q36,0,ALM1)&lt;&gt;""),IF(ALM29&gt;ALN29,"W",IF(ALM29=ALN29,"D","L")),"")</f>
        <v>L</v>
      </c>
      <c r="ALQ29" s="321" t="str">
        <f t="shared" ca="1" si="5720"/>
        <v>W</v>
      </c>
      <c r="ALR29" s="321"/>
      <c r="ALS29" s="321"/>
      <c r="ALT29" s="321"/>
      <c r="ALU29" s="322"/>
      <c r="ALV29" s="322"/>
      <c r="ALW29" s="322"/>
      <c r="ALX29" s="322"/>
      <c r="ALY29" s="322"/>
      <c r="ALZ29" s="322"/>
      <c r="AMA29" s="322"/>
      <c r="AMB29" s="321"/>
      <c r="AMC29" s="321"/>
      <c r="AMD29" s="321"/>
      <c r="AME29" s="321"/>
      <c r="AMF29" s="321"/>
      <c r="AMG29" s="321"/>
      <c r="AMH29" s="321"/>
      <c r="AMI29" s="321" t="str">
        <f t="shared" ref="AMI29" ca="1" si="9665">VLOOKUP(2,AHM25:AHN28,2,FALSE)</f>
        <v>Netherlands</v>
      </c>
      <c r="AMJ29" s="327">
        <f t="shared" ca="1" si="5267"/>
        <v>1</v>
      </c>
      <c r="AMK29" s="321"/>
      <c r="AML29" s="321"/>
      <c r="AMM29" s="321"/>
      <c r="AMN29" s="321"/>
      <c r="AMO29" s="321"/>
      <c r="AMP29" s="321"/>
      <c r="AMQ29" s="321"/>
      <c r="AMR29" s="321"/>
      <c r="AMS29" s="321"/>
      <c r="AMT29" s="321"/>
      <c r="AMU29" s="321"/>
      <c r="AMV29" s="321"/>
      <c r="AMW29" s="321"/>
      <c r="AMX29" s="321"/>
      <c r="AMY29" s="321"/>
      <c r="AMZ29" s="321"/>
      <c r="ANA29" s="321"/>
      <c r="ANB29" s="321"/>
      <c r="ANC29" s="321"/>
      <c r="AND29" s="321"/>
      <c r="ANE29" s="321"/>
      <c r="ANF29" s="321"/>
      <c r="ANG29" s="321"/>
      <c r="ANH29" s="321"/>
      <c r="ANI29" s="321"/>
      <c r="ANJ29" s="321"/>
      <c r="ANK29" s="321"/>
      <c r="ANL29" s="321"/>
      <c r="ANM29" s="321"/>
      <c r="ANN29" s="321"/>
      <c r="ANO29" s="321"/>
      <c r="ANP29" s="321"/>
      <c r="ANQ29" s="321"/>
      <c r="ANR29" s="321"/>
      <c r="ANS29" s="321"/>
      <c r="ANT29" s="321"/>
      <c r="ANU29" s="321"/>
      <c r="ANV29" s="321"/>
      <c r="ANW29" s="321"/>
      <c r="ANX29" s="321"/>
      <c r="ANY29" s="321"/>
      <c r="ANZ29" s="321"/>
      <c r="AOA29" s="321"/>
      <c r="AOB29" s="321"/>
      <c r="AOC29" s="321"/>
      <c r="AOD29" s="321"/>
      <c r="AOE29" s="321"/>
      <c r="AOF29" s="321"/>
      <c r="AOG29" s="321"/>
      <c r="AOH29" s="321"/>
      <c r="AOI29" s="321"/>
      <c r="AOJ29" s="321"/>
      <c r="AOK29" s="321"/>
      <c r="AOL29" s="321"/>
      <c r="AOM29" s="321"/>
      <c r="AON29" s="321"/>
      <c r="AOO29" s="321"/>
      <c r="AOP29" s="321"/>
      <c r="AOQ29" s="321"/>
      <c r="AOR29" s="321"/>
      <c r="AOS29" s="321"/>
      <c r="AOT29" s="321"/>
      <c r="AOU29" s="321"/>
      <c r="AOV29" s="321"/>
      <c r="AOW29" s="321"/>
      <c r="AOX29" s="321"/>
      <c r="AOY29" s="321"/>
      <c r="AOZ29" s="321"/>
      <c r="APA29" s="321"/>
      <c r="APB29" s="321"/>
      <c r="APC29" s="321"/>
      <c r="APD29" s="321"/>
      <c r="APE29" s="321"/>
      <c r="APF29" s="321"/>
      <c r="APG29" s="321"/>
      <c r="APH29" s="321"/>
      <c r="API29" s="321"/>
      <c r="APJ29" s="321"/>
      <c r="APK29" s="321"/>
      <c r="APL29" s="321"/>
      <c r="APM29" s="321"/>
      <c r="APN29" s="321"/>
      <c r="APO29" s="321"/>
      <c r="APP29" s="321"/>
      <c r="APQ29" s="321"/>
      <c r="APR29" s="321"/>
      <c r="APS29" s="321"/>
      <c r="APT29" s="321"/>
      <c r="APU29" s="321"/>
      <c r="APV29" s="321"/>
      <c r="APW29" s="321"/>
      <c r="APX29" s="321"/>
      <c r="APY29" s="321"/>
      <c r="APZ29" s="321"/>
      <c r="AQA29" s="321"/>
      <c r="AQB29" s="321"/>
      <c r="AQC29" s="321"/>
      <c r="AQD29" s="321"/>
      <c r="AQE29" s="321"/>
      <c r="AQF29" s="321" t="str">
        <f t="shared" ref="AQF29" si="9666">IF(APM28&lt;&gt;"",IF(APM28=AQF28,APM29,APM28),"")</f>
        <v/>
      </c>
      <c r="AQG29" s="321"/>
      <c r="AQH29" s="321"/>
      <c r="AQI29" s="321">
        <v>27</v>
      </c>
      <c r="AQJ29" s="321" t="str">
        <f t="shared" si="98"/>
        <v>Albania</v>
      </c>
      <c r="AQK29" s="324">
        <f ca="1">IF(OFFSET('Player Game Board'!P36,0,AQK1)&lt;&gt;"",OFFSET('Player Game Board'!P36,0,AQK1),0)</f>
        <v>0</v>
      </c>
      <c r="AQL29" s="324">
        <f ca="1">IF(OFFSET('Player Game Board'!Q36,0,AQK1)&lt;&gt;"",OFFSET('Player Game Board'!Q36,0,AQK1),0)</f>
        <v>5</v>
      </c>
      <c r="AQM29" s="321" t="str">
        <f t="shared" si="99"/>
        <v>Spain</v>
      </c>
      <c r="AQN29" s="321" t="str">
        <f ca="1">IF(AND(OFFSET('Player Game Board'!P36,0,AQK1)&lt;&gt;"",OFFSET('Player Game Board'!Q36,0,AQK1)&lt;&gt;""),IF(AQK29&gt;AQL29,"W",IF(AQK29=AQL29,"D","L")),"")</f>
        <v>L</v>
      </c>
      <c r="AQO29" s="321" t="str">
        <f t="shared" ca="1" si="5775"/>
        <v>W</v>
      </c>
      <c r="AQP29" s="321"/>
      <c r="AQQ29" s="321"/>
      <c r="AQR29" s="321"/>
      <c r="AQS29" s="322"/>
      <c r="AQT29" s="322"/>
      <c r="AQU29" s="322"/>
      <c r="AQV29" s="322"/>
      <c r="AQW29" s="322"/>
      <c r="AQX29" s="322"/>
      <c r="AQY29" s="322"/>
      <c r="AQZ29" s="321"/>
      <c r="ARA29" s="321"/>
      <c r="ARB29" s="321"/>
      <c r="ARC29" s="321"/>
      <c r="ARD29" s="321"/>
      <c r="ARE29" s="321"/>
      <c r="ARF29" s="321"/>
      <c r="ARG29" s="321" t="str">
        <f t="shared" ref="ARG29" ca="1" si="9667">VLOOKUP(2,AMK25:AML28,2,FALSE)</f>
        <v>Netherlands</v>
      </c>
      <c r="ARH29" s="327">
        <f t="shared" ca="1" si="5310"/>
        <v>1</v>
      </c>
      <c r="ARI29" s="321"/>
      <c r="ARJ29" s="321"/>
      <c r="ARK29" s="321"/>
      <c r="ARL29" s="321"/>
      <c r="ARM29" s="321"/>
      <c r="ARN29" s="321"/>
      <c r="ARO29" s="321"/>
      <c r="ARP29" s="321"/>
      <c r="ARQ29" s="321"/>
      <c r="ARR29" s="321"/>
      <c r="ARS29" s="321"/>
      <c r="ART29" s="321"/>
      <c r="ARU29" s="321"/>
      <c r="ARV29" s="321"/>
      <c r="ARW29" s="321"/>
      <c r="ARX29" s="321"/>
      <c r="ARY29" s="321"/>
      <c r="ARZ29" s="321"/>
      <c r="ASA29" s="321"/>
      <c r="ASB29" s="321"/>
      <c r="ASC29" s="321"/>
      <c r="ASD29" s="321"/>
      <c r="ASE29" s="321"/>
      <c r="ASF29" s="321"/>
      <c r="ASG29" s="321"/>
      <c r="ASH29" s="321"/>
      <c r="ASI29" s="321"/>
      <c r="ASJ29" s="321"/>
      <c r="ASK29" s="321"/>
      <c r="ASL29" s="321"/>
      <c r="ASM29" s="321"/>
      <c r="ASN29" s="321"/>
      <c r="ASO29" s="321"/>
      <c r="ASP29" s="321"/>
      <c r="ASQ29" s="321"/>
      <c r="ASR29" s="321"/>
      <c r="ASS29" s="321"/>
      <c r="AST29" s="321"/>
      <c r="ASU29" s="321"/>
      <c r="ASV29" s="321"/>
      <c r="ASW29" s="321"/>
      <c r="ASX29" s="321"/>
      <c r="ASY29" s="321"/>
      <c r="ASZ29" s="321"/>
      <c r="ATA29" s="321"/>
      <c r="ATB29" s="321"/>
      <c r="ATC29" s="321"/>
      <c r="ATD29" s="321"/>
      <c r="ATE29" s="321"/>
      <c r="ATF29" s="321"/>
      <c r="ATG29" s="321"/>
      <c r="ATH29" s="321"/>
      <c r="ATI29" s="321"/>
      <c r="ATJ29" s="321"/>
      <c r="ATK29" s="321"/>
      <c r="ATL29" s="321"/>
      <c r="ATM29" s="321"/>
      <c r="ATN29" s="321"/>
      <c r="ATO29" s="321"/>
      <c r="ATP29" s="321"/>
      <c r="ATQ29" s="321"/>
      <c r="ATR29" s="321"/>
      <c r="ATS29" s="321"/>
      <c r="ATT29" s="321"/>
      <c r="ATU29" s="321"/>
      <c r="ATV29" s="321"/>
      <c r="ATW29" s="321"/>
      <c r="ATX29" s="321"/>
      <c r="ATY29" s="321"/>
      <c r="ATZ29" s="321"/>
      <c r="AUA29" s="321"/>
      <c r="AUB29" s="321"/>
      <c r="AUC29" s="321"/>
      <c r="AUD29" s="321"/>
      <c r="AUE29" s="321"/>
      <c r="AUF29" s="321"/>
      <c r="AUG29" s="321"/>
      <c r="AUH29" s="321"/>
      <c r="AUI29" s="321"/>
      <c r="AUJ29" s="321"/>
      <c r="AUK29" s="321"/>
      <c r="AUL29" s="321"/>
      <c r="AUM29" s="321"/>
      <c r="AUN29" s="321"/>
      <c r="AUO29" s="321"/>
      <c r="AUP29" s="321"/>
      <c r="AUQ29" s="321"/>
      <c r="AUR29" s="321"/>
      <c r="AUS29" s="321"/>
      <c r="AUT29" s="321"/>
      <c r="AUU29" s="321"/>
      <c r="AUV29" s="321"/>
      <c r="AUW29" s="321"/>
      <c r="AUX29" s="321"/>
      <c r="AUY29" s="321"/>
      <c r="AUZ29" s="321"/>
      <c r="AVA29" s="321"/>
      <c r="AVB29" s="321"/>
      <c r="AVC29" s="321"/>
      <c r="AVD29" s="321" t="str">
        <f t="shared" ref="AVD29" si="9668">IF(AUK28&lt;&gt;"",IF(AUK28=AVD28,AUK29,AUK28),"")</f>
        <v/>
      </c>
      <c r="AVE29" s="321"/>
      <c r="AVF29" s="321"/>
      <c r="AVG29" s="321">
        <v>27</v>
      </c>
      <c r="AVH29" s="321" t="str">
        <f t="shared" si="114"/>
        <v>Albania</v>
      </c>
      <c r="AVI29" s="324">
        <f ca="1">IF(OFFSET('Player Game Board'!P36,0,AVI1)&lt;&gt;"",OFFSET('Player Game Board'!P36,0,AVI1),0)</f>
        <v>1</v>
      </c>
      <c r="AVJ29" s="324">
        <f ca="1">IF(OFFSET('Player Game Board'!Q36,0,AVI1)&lt;&gt;"",OFFSET('Player Game Board'!Q36,0,AVI1),0)</f>
        <v>1</v>
      </c>
      <c r="AVK29" s="321" t="str">
        <f t="shared" si="115"/>
        <v>Spain</v>
      </c>
      <c r="AVL29" s="321" t="str">
        <f ca="1">IF(AND(OFFSET('Player Game Board'!P36,0,AVI1)&lt;&gt;"",OFFSET('Player Game Board'!Q36,0,AVI1)&lt;&gt;""),IF(AVI29&gt;AVJ29,"W",IF(AVI29=AVJ29,"D","L")),"")</f>
        <v>D</v>
      </c>
      <c r="AVM29" s="321" t="str">
        <f t="shared" ca="1" si="5830"/>
        <v>D</v>
      </c>
      <c r="AVN29" s="321"/>
      <c r="AVO29" s="321"/>
      <c r="AVP29" s="321"/>
      <c r="AVQ29" s="322"/>
      <c r="AVR29" s="322"/>
      <c r="AVS29" s="322"/>
      <c r="AVT29" s="322"/>
      <c r="AVU29" s="322"/>
      <c r="AVV29" s="322"/>
      <c r="AVW29" s="322"/>
      <c r="AVX29" s="321"/>
      <c r="AVY29" s="321"/>
      <c r="AVZ29" s="321"/>
      <c r="AWA29" s="321"/>
      <c r="AWB29" s="321"/>
      <c r="AWC29" s="321"/>
      <c r="AWD29" s="321"/>
      <c r="AWE29" s="321" t="str">
        <f t="shared" ref="AWE29" ca="1" si="9669">VLOOKUP(2,ARI25:ARJ28,2,FALSE)</f>
        <v>Netherlands</v>
      </c>
      <c r="AWF29" s="327">
        <f t="shared" ca="1" si="5353"/>
        <v>1</v>
      </c>
      <c r="AWG29" s="321"/>
      <c r="AWH29" s="321"/>
      <c r="AWI29" s="321"/>
      <c r="AWJ29" s="321"/>
      <c r="AWK29" s="321"/>
      <c r="AWL29" s="321"/>
      <c r="AWM29" s="321"/>
      <c r="AWN29" s="321"/>
      <c r="AWO29" s="321"/>
      <c r="AWP29" s="321"/>
      <c r="AWQ29" s="321"/>
      <c r="AWR29" s="321"/>
      <c r="AWS29" s="321"/>
      <c r="AWT29" s="321"/>
      <c r="AWU29" s="321"/>
      <c r="AWV29" s="321"/>
      <c r="AWW29" s="321"/>
      <c r="AWX29" s="321"/>
      <c r="AWY29" s="321"/>
      <c r="AWZ29" s="321"/>
      <c r="AXA29" s="321"/>
      <c r="AXB29" s="321"/>
      <c r="AXC29" s="321"/>
      <c r="AXD29" s="321"/>
      <c r="AXE29" s="321"/>
      <c r="AXF29" s="321"/>
      <c r="AXG29" s="321"/>
      <c r="AXH29" s="321"/>
      <c r="AXI29" s="321"/>
      <c r="AXJ29" s="321"/>
      <c r="AXK29" s="321"/>
      <c r="AXL29" s="321"/>
      <c r="AXM29" s="321"/>
      <c r="AXN29" s="321"/>
      <c r="AXO29" s="321"/>
      <c r="AXP29" s="321"/>
      <c r="AXQ29" s="321"/>
      <c r="AXR29" s="321"/>
      <c r="AXS29" s="321"/>
      <c r="AXT29" s="321"/>
      <c r="AXU29" s="321"/>
      <c r="AXV29" s="321"/>
      <c r="AXW29" s="321"/>
      <c r="AXX29" s="321"/>
      <c r="AXY29" s="321"/>
      <c r="AXZ29" s="321"/>
      <c r="AYA29" s="321"/>
      <c r="AYB29" s="321"/>
      <c r="AYC29" s="321"/>
      <c r="AYD29" s="321"/>
      <c r="AYE29" s="321"/>
      <c r="AYF29" s="321"/>
      <c r="AYG29" s="321"/>
      <c r="AYH29" s="321"/>
      <c r="AYI29" s="321"/>
      <c r="AYJ29" s="321"/>
      <c r="AYK29" s="321"/>
      <c r="AYL29" s="321"/>
      <c r="AYM29" s="321"/>
      <c r="AYN29" s="321"/>
      <c r="AYO29" s="321"/>
      <c r="AYP29" s="321"/>
      <c r="AYQ29" s="321"/>
      <c r="AYR29" s="321"/>
      <c r="AYS29" s="321"/>
      <c r="AYT29" s="321"/>
      <c r="AYU29" s="321"/>
      <c r="AYV29" s="321"/>
      <c r="AYW29" s="321"/>
      <c r="AYX29" s="321"/>
      <c r="AYY29" s="321"/>
      <c r="AYZ29" s="321"/>
      <c r="AZA29" s="321"/>
      <c r="AZB29" s="321"/>
      <c r="AZC29" s="321"/>
      <c r="AZD29" s="321"/>
      <c r="AZE29" s="321"/>
      <c r="AZF29" s="321"/>
      <c r="AZG29" s="321"/>
      <c r="AZH29" s="321"/>
      <c r="AZI29" s="321"/>
      <c r="AZJ29" s="321"/>
      <c r="AZK29" s="321"/>
      <c r="AZL29" s="321"/>
      <c r="AZM29" s="321"/>
      <c r="AZN29" s="321"/>
      <c r="AZO29" s="321"/>
      <c r="AZP29" s="321"/>
      <c r="AZQ29" s="321"/>
      <c r="AZR29" s="321"/>
      <c r="AZS29" s="321"/>
      <c r="AZT29" s="321"/>
      <c r="AZU29" s="321"/>
      <c r="AZV29" s="321"/>
      <c r="AZW29" s="321"/>
      <c r="AZX29" s="321"/>
      <c r="AZY29" s="321"/>
      <c r="AZZ29" s="321"/>
      <c r="BAA29" s="321"/>
      <c r="BAB29" s="321" t="str">
        <f t="shared" ref="BAB29" si="9670">IF(AZI28&lt;&gt;"",IF(AZI28=BAB28,AZI29,AZI28),"")</f>
        <v/>
      </c>
      <c r="BAC29" s="321"/>
      <c r="BAD29" s="321"/>
      <c r="BAE29" s="321">
        <v>27</v>
      </c>
      <c r="BAF29" s="321" t="str">
        <f t="shared" si="130"/>
        <v>Albania</v>
      </c>
      <c r="BAG29" s="324">
        <f ca="1">IF(OFFSET('Player Game Board'!P36,0,BAG1)&lt;&gt;"",OFFSET('Player Game Board'!P36,0,BAG1),0)</f>
        <v>1</v>
      </c>
      <c r="BAH29" s="324">
        <f ca="1">IF(OFFSET('Player Game Board'!Q36,0,BAG1)&lt;&gt;"",OFFSET('Player Game Board'!Q36,0,BAG1),0)</f>
        <v>4</v>
      </c>
      <c r="BAI29" s="321" t="str">
        <f t="shared" si="131"/>
        <v>Spain</v>
      </c>
      <c r="BAJ29" s="321" t="str">
        <f ca="1">IF(AND(OFFSET('Player Game Board'!P36,0,BAG1)&lt;&gt;"",OFFSET('Player Game Board'!Q36,0,BAG1)&lt;&gt;""),IF(BAG29&gt;BAH29,"W",IF(BAG29=BAH29,"D","L")),"")</f>
        <v>L</v>
      </c>
      <c r="BAK29" s="321" t="str">
        <f t="shared" ca="1" si="5885"/>
        <v>W</v>
      </c>
      <c r="BAL29" s="321"/>
      <c r="BAM29" s="321"/>
      <c r="BAN29" s="321"/>
      <c r="BAO29" s="322"/>
      <c r="BAP29" s="322"/>
      <c r="BAQ29" s="322"/>
      <c r="BAR29" s="322"/>
      <c r="BAS29" s="322"/>
      <c r="BAT29" s="322"/>
      <c r="BAU29" s="322"/>
      <c r="BAV29" s="321"/>
      <c r="BAW29" s="321"/>
      <c r="BAX29" s="321"/>
      <c r="BAY29" s="321"/>
      <c r="BAZ29" s="321"/>
      <c r="BBA29" s="321"/>
      <c r="BBB29" s="321"/>
      <c r="BBC29" s="321" t="str">
        <f t="shared" ref="BBC29" ca="1" si="9671">VLOOKUP(2,AWG25:AWH28,2,FALSE)</f>
        <v>Netherlands</v>
      </c>
      <c r="BBD29" s="327">
        <f t="shared" ca="1" si="5396"/>
        <v>1</v>
      </c>
      <c r="BBE29" s="321"/>
      <c r="BBF29" s="321"/>
      <c r="BBG29" s="321"/>
      <c r="BBH29" s="321"/>
      <c r="BBI29" s="321"/>
      <c r="BBJ29" s="321"/>
      <c r="BBK29" s="321"/>
      <c r="BBL29" s="321"/>
      <c r="BBM29" s="321"/>
      <c r="BBN29" s="321"/>
      <c r="BBO29" s="321"/>
      <c r="BBP29" s="321"/>
      <c r="BBQ29" s="321"/>
      <c r="BBR29" s="321"/>
      <c r="BBS29" s="321"/>
      <c r="BBT29" s="321"/>
      <c r="BBU29" s="321"/>
      <c r="BBV29" s="321"/>
      <c r="BBW29" s="321"/>
      <c r="BBX29" s="321"/>
      <c r="BBY29" s="321"/>
      <c r="BBZ29" s="321"/>
      <c r="BCA29" s="321"/>
      <c r="BCB29" s="321"/>
      <c r="BCC29" s="321"/>
      <c r="BCD29" s="321"/>
      <c r="BCE29" s="321"/>
      <c r="BCF29" s="321"/>
      <c r="BCG29" s="321"/>
      <c r="BCH29" s="321"/>
      <c r="BCI29" s="321"/>
      <c r="BCJ29" s="321"/>
      <c r="BCK29" s="321"/>
      <c r="BCL29" s="321"/>
      <c r="BCM29" s="321"/>
      <c r="BCN29" s="321"/>
      <c r="BCO29" s="321"/>
      <c r="BCP29" s="321"/>
      <c r="BCQ29" s="321"/>
      <c r="BCR29" s="321"/>
      <c r="BCS29" s="321"/>
      <c r="BCT29" s="321"/>
      <c r="BCU29" s="321"/>
      <c r="BCV29" s="321"/>
      <c r="BCW29" s="321"/>
      <c r="BCX29" s="321"/>
      <c r="BCY29" s="321"/>
      <c r="BCZ29" s="321"/>
      <c r="BDA29" s="321"/>
      <c r="BDB29" s="321"/>
      <c r="BDC29" s="321"/>
      <c r="BDD29" s="321"/>
      <c r="BDE29" s="321"/>
      <c r="BDF29" s="321"/>
      <c r="BDG29" s="321"/>
      <c r="BDH29" s="321"/>
      <c r="BDI29" s="321"/>
      <c r="BDJ29" s="321"/>
      <c r="BDK29" s="321"/>
      <c r="BDL29" s="321"/>
      <c r="BDM29" s="321"/>
      <c r="BDN29" s="321"/>
      <c r="BDO29" s="321"/>
      <c r="BDP29" s="321"/>
      <c r="BDQ29" s="321"/>
      <c r="BDR29" s="321"/>
      <c r="BDS29" s="321"/>
      <c r="BDT29" s="321"/>
      <c r="BDU29" s="321"/>
      <c r="BDV29" s="321"/>
      <c r="BDW29" s="321"/>
      <c r="BDX29" s="321"/>
      <c r="BDY29" s="321"/>
      <c r="BDZ29" s="321"/>
      <c r="BEA29" s="321"/>
      <c r="BEB29" s="321"/>
      <c r="BEC29" s="321"/>
      <c r="BED29" s="321"/>
      <c r="BEE29" s="321"/>
      <c r="BEF29" s="321"/>
      <c r="BEG29" s="321"/>
      <c r="BEH29" s="321"/>
      <c r="BEI29" s="321"/>
      <c r="BEJ29" s="321"/>
      <c r="BEK29" s="321"/>
      <c r="BEL29" s="321"/>
      <c r="BEM29" s="321"/>
      <c r="BEN29" s="321"/>
      <c r="BEO29" s="321"/>
      <c r="BEP29" s="321"/>
      <c r="BEQ29" s="321"/>
      <c r="BER29" s="321"/>
      <c r="BES29" s="321"/>
      <c r="BET29" s="321"/>
      <c r="BEU29" s="321"/>
      <c r="BEV29" s="321"/>
      <c r="BEW29" s="321"/>
      <c r="BEX29" s="321"/>
      <c r="BEY29" s="321"/>
      <c r="BEZ29" s="321" t="str">
        <f t="shared" ref="BEZ29" si="9672">IF(BEG28&lt;&gt;"",IF(BEG28=BEZ28,BEG29,BEG28),"")</f>
        <v/>
      </c>
      <c r="BFA29" s="321"/>
      <c r="BFB29" s="321"/>
      <c r="BFC29" s="321">
        <v>27</v>
      </c>
      <c r="BFD29" s="321" t="str">
        <f t="shared" si="146"/>
        <v>Albania</v>
      </c>
      <c r="BFE29" s="324">
        <f ca="1">IF(OFFSET('Player Game Board'!P36,0,BFE1)&lt;&gt;"",OFFSET('Player Game Board'!P36,0,BFE1),0)</f>
        <v>0</v>
      </c>
      <c r="BFF29" s="324">
        <f ca="1">IF(OFFSET('Player Game Board'!Q36,0,BFE1)&lt;&gt;"",OFFSET('Player Game Board'!Q36,0,BFE1),0)</f>
        <v>0</v>
      </c>
      <c r="BFG29" s="321" t="str">
        <f t="shared" si="147"/>
        <v>Spain</v>
      </c>
      <c r="BFH29" s="321" t="str">
        <f ca="1">IF(AND(OFFSET('Player Game Board'!P36,0,BFE1)&lt;&gt;"",OFFSET('Player Game Board'!Q36,0,BFE1)&lt;&gt;""),IF(BFE29&gt;BFF29,"W",IF(BFE29=BFF29,"D","L")),"")</f>
        <v/>
      </c>
      <c r="BFI29" s="321" t="str">
        <f t="shared" ca="1" si="5940"/>
        <v/>
      </c>
      <c r="BFJ29" s="321"/>
      <c r="BFK29" s="321"/>
      <c r="BFL29" s="321"/>
      <c r="BFM29" s="322"/>
      <c r="BFN29" s="322"/>
      <c r="BFO29" s="322"/>
      <c r="BFP29" s="322"/>
      <c r="BFQ29" s="322"/>
      <c r="BFR29" s="322"/>
      <c r="BFS29" s="322"/>
      <c r="BFT29" s="321"/>
      <c r="BFU29" s="321"/>
      <c r="BFV29" s="321"/>
      <c r="BFW29" s="321"/>
      <c r="BFX29" s="321"/>
      <c r="BFY29" s="321"/>
      <c r="BFZ29" s="321"/>
      <c r="BGA29" s="321" t="str">
        <f t="shared" ref="BGA29" ca="1" si="9673">VLOOKUP(2,BBE25:BBF28,2,FALSE)</f>
        <v>Netherlands</v>
      </c>
      <c r="BGB29" s="327">
        <f t="shared" ca="1" si="5439"/>
        <v>1</v>
      </c>
    </row>
    <row r="30" spans="1:1536" ht="13.8" x14ac:dyDescent="0.3">
      <c r="A30" s="321"/>
      <c r="B30" s="321"/>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c r="AA30" s="321"/>
      <c r="AB30" s="321"/>
      <c r="AC30" s="321"/>
      <c r="AD30" s="321"/>
      <c r="AE30" s="321"/>
      <c r="AF30" s="321"/>
      <c r="AG30" s="321"/>
      <c r="AH30" s="321"/>
      <c r="AI30" s="321"/>
      <c r="AJ30" s="321"/>
      <c r="AK30" s="321"/>
      <c r="AL30" s="321"/>
      <c r="AM30" s="321"/>
      <c r="AN30" s="321"/>
      <c r="AO30" s="321"/>
      <c r="AP30" s="321"/>
      <c r="AQ30" s="321"/>
      <c r="AR30" s="321"/>
      <c r="AS30" s="321"/>
      <c r="AT30" s="321"/>
      <c r="AU30" s="321"/>
      <c r="AV30" s="321"/>
      <c r="AW30" s="321"/>
      <c r="AX30" s="321"/>
      <c r="AY30" s="321"/>
      <c r="AZ30" s="321"/>
      <c r="BA30" s="321"/>
      <c r="BB30" s="321"/>
      <c r="BC30" s="321"/>
      <c r="BD30" s="321"/>
      <c r="BE30" s="321"/>
      <c r="BF30" s="321"/>
      <c r="BG30" s="321"/>
      <c r="BH30" s="321"/>
      <c r="BI30" s="321"/>
      <c r="BJ30" s="321"/>
      <c r="BK30" s="321"/>
      <c r="BL30" s="321"/>
      <c r="BM30" s="321"/>
      <c r="BN30" s="321"/>
      <c r="BO30" s="321"/>
      <c r="BP30" s="321"/>
      <c r="BQ30" s="321"/>
      <c r="BR30" s="321"/>
      <c r="BS30" s="321"/>
      <c r="BT30" s="321"/>
      <c r="BU30" s="321"/>
      <c r="BV30" s="321"/>
      <c r="BW30" s="321"/>
      <c r="BX30" s="321"/>
      <c r="BY30" s="321"/>
      <c r="BZ30" s="321"/>
      <c r="CA30" s="321"/>
      <c r="CB30" s="321"/>
      <c r="CC30" s="321" t="str">
        <f>IF(BN29&lt;&gt;"",BN29,"")</f>
        <v/>
      </c>
      <c r="CD30" s="321"/>
      <c r="CE30" s="321"/>
      <c r="CF30" s="321"/>
      <c r="CG30" s="321"/>
      <c r="CH30" s="321"/>
      <c r="CI30" s="321"/>
      <c r="CJ30" s="321"/>
      <c r="CK30" s="321"/>
      <c r="CL30" s="321"/>
      <c r="CM30" s="321"/>
      <c r="CN30" s="321"/>
      <c r="CO30" s="321"/>
      <c r="CP30" s="321"/>
      <c r="CQ30" s="321"/>
      <c r="CR30" s="321"/>
      <c r="CS30" s="321"/>
      <c r="CT30" s="321"/>
      <c r="CU30" s="321"/>
      <c r="CV30" s="321"/>
      <c r="CW30" s="321"/>
      <c r="CX30" s="321"/>
      <c r="CY30" s="321">
        <v>28</v>
      </c>
      <c r="CZ30" s="321" t="str">
        <f>Matches!G35</f>
        <v>Croatia</v>
      </c>
      <c r="DA30" s="321">
        <f>IF(AND(Matches!H35&lt;&gt;"",Matches!I35&lt;&gt;""),Matches!H35,0)</f>
        <v>1</v>
      </c>
      <c r="DB30" s="321">
        <f>IF(AND(Matches!I35&lt;&gt;"",Matches!H35&lt;&gt;""),Matches!I35,0)</f>
        <v>1</v>
      </c>
      <c r="DC30" s="321" t="str">
        <f>Matches!J35</f>
        <v>Italy</v>
      </c>
      <c r="DD30" s="321" t="str">
        <f>IF(AND(Matches!H35&lt;&gt;"",Matches!I35&lt;&gt;""),IF(DA30&gt;DB30,"W",IF(DA30=DB30,"D","L")),"")</f>
        <v>D</v>
      </c>
      <c r="DE30" s="321" t="str">
        <f t="shared" si="162"/>
        <v>D</v>
      </c>
      <c r="DF30" s="321"/>
      <c r="DG30" s="321"/>
      <c r="DH30" s="321"/>
      <c r="DI30" s="322"/>
      <c r="DJ30" s="322"/>
      <c r="DK30" s="322"/>
      <c r="DL30" s="322"/>
      <c r="DM30" s="322"/>
      <c r="DN30" s="322"/>
      <c r="DO30" s="322"/>
      <c r="DP30" s="321"/>
      <c r="DQ30" s="321"/>
      <c r="DR30" s="321"/>
      <c r="DS30" s="321"/>
      <c r="DT30" s="321"/>
      <c r="DU30" s="321"/>
      <c r="DV30" s="321" t="s">
        <v>94</v>
      </c>
      <c r="DW30" s="321" t="str">
        <f>VLOOKUP(1,A31:B34,2,FALSE)</f>
        <v>Romania</v>
      </c>
      <c r="DX30" s="321"/>
      <c r="DY30" s="321"/>
      <c r="DZ30" s="321"/>
      <c r="EA30" s="321"/>
      <c r="EB30" s="321"/>
      <c r="EC30" s="321"/>
      <c r="ED30" s="321"/>
      <c r="EE30" s="321"/>
      <c r="EF30" s="321"/>
      <c r="EG30" s="321"/>
      <c r="EH30" s="321"/>
      <c r="EI30" s="321"/>
      <c r="EJ30" s="321"/>
      <c r="EK30" s="321"/>
      <c r="EL30" s="321"/>
      <c r="EM30" s="321"/>
      <c r="EN30" s="321"/>
      <c r="EO30" s="321"/>
      <c r="EP30" s="321"/>
      <c r="EQ30" s="321"/>
      <c r="ER30" s="321"/>
      <c r="ES30" s="321"/>
      <c r="ET30" s="321"/>
      <c r="EU30" s="321"/>
      <c r="EV30" s="321"/>
      <c r="EW30" s="321"/>
      <c r="EX30" s="321"/>
      <c r="EY30" s="321"/>
      <c r="EZ30" s="321"/>
      <c r="FA30" s="321"/>
      <c r="FB30" s="321"/>
      <c r="FC30" s="321"/>
      <c r="FD30" s="321"/>
      <c r="FE30" s="321"/>
      <c r="FF30" s="321"/>
      <c r="FG30" s="321"/>
      <c r="FH30" s="321"/>
      <c r="FI30" s="321"/>
      <c r="FJ30" s="321"/>
      <c r="FK30" s="321"/>
      <c r="FL30" s="321"/>
      <c r="FM30" s="321"/>
      <c r="FN30" s="321"/>
      <c r="FO30" s="321"/>
      <c r="FP30" s="321"/>
      <c r="FQ30" s="321"/>
      <c r="FR30" s="321"/>
      <c r="FS30" s="321"/>
      <c r="FT30" s="321"/>
      <c r="FU30" s="321"/>
      <c r="FV30" s="321"/>
      <c r="FW30" s="321"/>
      <c r="FX30" s="321"/>
      <c r="FY30" s="321"/>
      <c r="FZ30" s="321"/>
      <c r="GA30" s="321"/>
      <c r="GB30" s="321"/>
      <c r="GC30" s="321"/>
      <c r="GD30" s="321"/>
      <c r="GE30" s="321"/>
      <c r="GF30" s="321"/>
      <c r="GG30" s="321"/>
      <c r="GH30" s="321"/>
      <c r="GI30" s="321"/>
      <c r="GJ30" s="321"/>
      <c r="GK30" s="321"/>
      <c r="GL30" s="321"/>
      <c r="GM30" s="321"/>
      <c r="GN30" s="321"/>
      <c r="GO30" s="321"/>
      <c r="GP30" s="321"/>
      <c r="GQ30" s="321"/>
      <c r="GR30" s="321"/>
      <c r="GS30" s="321"/>
      <c r="GT30" s="321"/>
      <c r="GU30" s="321"/>
      <c r="GV30" s="321"/>
      <c r="GW30" s="321"/>
      <c r="GX30" s="321"/>
      <c r="GY30" s="321"/>
      <c r="GZ30" s="321"/>
      <c r="HA30" s="321" t="str">
        <f>IF(GL29&lt;&gt;"",GL29,"")</f>
        <v/>
      </c>
      <c r="HB30" s="321"/>
      <c r="HC30" s="321"/>
      <c r="HD30" s="321"/>
      <c r="HE30" s="321"/>
      <c r="HF30" s="321"/>
      <c r="HG30" s="321"/>
      <c r="HH30" s="321"/>
      <c r="HI30" s="321"/>
      <c r="HJ30" s="321"/>
      <c r="HK30" s="321"/>
      <c r="HL30" s="321"/>
      <c r="HM30" s="321"/>
      <c r="HN30" s="321"/>
      <c r="HO30" s="321"/>
      <c r="HP30" s="321"/>
      <c r="HQ30" s="321"/>
      <c r="HR30" s="321"/>
      <c r="HS30" s="321"/>
      <c r="HT30" s="321"/>
      <c r="HU30" s="321"/>
      <c r="HV30" s="321"/>
      <c r="HW30" s="321">
        <v>28</v>
      </c>
      <c r="HX30" s="321" t="str">
        <f t="shared" si="164"/>
        <v>Croatia</v>
      </c>
      <c r="HY30" s="324">
        <f ca="1">IF(OFFSET('Player Game Board'!P37,0,HY1)&lt;&gt;"",OFFSET('Player Game Board'!P37,0,HY1),0)</f>
        <v>1</v>
      </c>
      <c r="HZ30" s="324">
        <f ca="1">IF(OFFSET('Player Game Board'!Q37,0,HY1)&lt;&gt;"",OFFSET('Player Game Board'!Q37,0,HY1),0)</f>
        <v>1</v>
      </c>
      <c r="IA30" s="321" t="str">
        <f t="shared" si="165"/>
        <v>Italy</v>
      </c>
      <c r="IB30" s="321" t="str">
        <f ca="1">IF(AND(OFFSET('Player Game Board'!P37,0,HY1)&lt;&gt;"",OFFSET('Player Game Board'!Q37,0,HY1)&lt;&gt;""),IF(HY30&gt;HZ30,"W",IF(HY30=HZ30,"D","L")),"")</f>
        <v>D</v>
      </c>
      <c r="IC30" s="321" t="str">
        <f t="shared" ca="1" si="166"/>
        <v>D</v>
      </c>
      <c r="ID30" s="321"/>
      <c r="IE30" s="321"/>
      <c r="IF30" s="321"/>
      <c r="IG30" s="322"/>
      <c r="IH30" s="322"/>
      <c r="II30" s="322"/>
      <c r="IJ30" s="322"/>
      <c r="IK30" s="322"/>
      <c r="IL30" s="322"/>
      <c r="IM30" s="322"/>
      <c r="IN30" s="321"/>
      <c r="IO30" s="321"/>
      <c r="IP30" s="321"/>
      <c r="IQ30" s="321"/>
      <c r="IR30" s="321"/>
      <c r="IS30" s="321"/>
      <c r="IT30" s="321" t="s">
        <v>94</v>
      </c>
      <c r="IU30" s="321" t="str">
        <f ca="1">VLOOKUP(1,DY31:DZ34,2,FALSE)</f>
        <v>Belgium</v>
      </c>
      <c r="IV30" s="327">
        <f t="shared" ca="1" si="5047"/>
        <v>1</v>
      </c>
      <c r="IW30" s="321"/>
      <c r="IX30" s="321"/>
      <c r="IY30" s="321"/>
      <c r="IZ30" s="321"/>
      <c r="JA30" s="321"/>
      <c r="JB30" s="321"/>
      <c r="JC30" s="321"/>
      <c r="JD30" s="321"/>
      <c r="JE30" s="321"/>
      <c r="JF30" s="321"/>
      <c r="JG30" s="321"/>
      <c r="JH30" s="321"/>
      <c r="JI30" s="321"/>
      <c r="JJ30" s="321"/>
      <c r="JK30" s="321"/>
      <c r="JL30" s="321"/>
      <c r="JM30" s="321"/>
      <c r="JN30" s="321"/>
      <c r="JO30" s="321"/>
      <c r="JP30" s="321"/>
      <c r="JQ30" s="321"/>
      <c r="JR30" s="321"/>
      <c r="JS30" s="321"/>
      <c r="JT30" s="321"/>
      <c r="JU30" s="321"/>
      <c r="JV30" s="321"/>
      <c r="JW30" s="321"/>
      <c r="JX30" s="321"/>
      <c r="JY30" s="321"/>
      <c r="JZ30" s="321"/>
      <c r="KA30" s="321"/>
      <c r="KB30" s="321"/>
      <c r="KC30" s="321"/>
      <c r="KD30" s="321"/>
      <c r="KE30" s="321"/>
      <c r="KF30" s="321"/>
      <c r="KG30" s="321"/>
      <c r="KH30" s="321"/>
      <c r="KI30" s="321"/>
      <c r="KJ30" s="321"/>
      <c r="KK30" s="321"/>
      <c r="KL30" s="321"/>
      <c r="KM30" s="321"/>
      <c r="KN30" s="321"/>
      <c r="KO30" s="321"/>
      <c r="KP30" s="321"/>
      <c r="KQ30" s="321"/>
      <c r="KR30" s="321"/>
      <c r="KS30" s="321"/>
      <c r="KT30" s="321"/>
      <c r="KU30" s="321"/>
      <c r="KV30" s="321"/>
      <c r="KW30" s="321"/>
      <c r="KX30" s="321"/>
      <c r="KY30" s="321"/>
      <c r="KZ30" s="321"/>
      <c r="LA30" s="321"/>
      <c r="LB30" s="321"/>
      <c r="LC30" s="321"/>
      <c r="LD30" s="321"/>
      <c r="LE30" s="321"/>
      <c r="LF30" s="321"/>
      <c r="LG30" s="321"/>
      <c r="LH30" s="321"/>
      <c r="LI30" s="321"/>
      <c r="LJ30" s="321"/>
      <c r="LK30" s="321"/>
      <c r="LL30" s="321"/>
      <c r="LM30" s="321"/>
      <c r="LN30" s="321"/>
      <c r="LO30" s="321"/>
      <c r="LP30" s="321"/>
      <c r="LQ30" s="321"/>
      <c r="LR30" s="321"/>
      <c r="LS30" s="321"/>
      <c r="LT30" s="321"/>
      <c r="LU30" s="321"/>
      <c r="LV30" s="321"/>
      <c r="LW30" s="321"/>
      <c r="LX30" s="321"/>
      <c r="LY30" s="321" t="str">
        <f>IF(LJ29&lt;&gt;"",LJ29,"")</f>
        <v/>
      </c>
      <c r="LZ30" s="321"/>
      <c r="MA30" s="321"/>
      <c r="MB30" s="321"/>
      <c r="MC30" s="321"/>
      <c r="MD30" s="321"/>
      <c r="ME30" s="321"/>
      <c r="MF30" s="321"/>
      <c r="MG30" s="321"/>
      <c r="MH30" s="321"/>
      <c r="MI30" s="321"/>
      <c r="MJ30" s="321"/>
      <c r="MK30" s="321"/>
      <c r="ML30" s="321"/>
      <c r="MM30" s="321"/>
      <c r="MN30" s="321"/>
      <c r="MO30" s="321"/>
      <c r="MP30" s="321"/>
      <c r="MQ30" s="321"/>
      <c r="MR30" s="321"/>
      <c r="MS30" s="321"/>
      <c r="MT30" s="321"/>
      <c r="MU30" s="321">
        <v>28</v>
      </c>
      <c r="MV30" s="321" t="str">
        <f t="shared" si="170"/>
        <v>Croatia</v>
      </c>
      <c r="MW30" s="324">
        <f ca="1">IF(OFFSET('Player Game Board'!P37,0,MW1)&lt;&gt;"",OFFSET('Player Game Board'!P37,0,MW1),0)</f>
        <v>2</v>
      </c>
      <c r="MX30" s="324">
        <f ca="1">IF(OFFSET('Player Game Board'!Q37,0,MW1)&lt;&gt;"",OFFSET('Player Game Board'!Q37,0,MW1),0)</f>
        <v>2</v>
      </c>
      <c r="MY30" s="321" t="str">
        <f t="shared" si="171"/>
        <v>Italy</v>
      </c>
      <c r="MZ30" s="321" t="str">
        <f ca="1">IF(AND(OFFSET('Player Game Board'!P37,0,MW1)&lt;&gt;"",OFFSET('Player Game Board'!Q37,0,MW1)&lt;&gt;""),IF(MW30&gt;MX30,"W",IF(MW30=MX30,"D","L")),"")</f>
        <v>D</v>
      </c>
      <c r="NA30" s="321" t="str">
        <f t="shared" ca="1" si="172"/>
        <v>D</v>
      </c>
      <c r="NB30" s="321"/>
      <c r="NC30" s="321"/>
      <c r="ND30" s="321"/>
      <c r="NE30" s="322"/>
      <c r="NF30" s="322"/>
      <c r="NG30" s="322"/>
      <c r="NH30" s="322"/>
      <c r="NI30" s="322"/>
      <c r="NJ30" s="322"/>
      <c r="NK30" s="322"/>
      <c r="NL30" s="321"/>
      <c r="NM30" s="321"/>
      <c r="NN30" s="321"/>
      <c r="NO30" s="321"/>
      <c r="NP30" s="321"/>
      <c r="NQ30" s="321"/>
      <c r="NR30" s="321" t="s">
        <v>94</v>
      </c>
      <c r="NS30" s="321" t="str">
        <f ca="1">VLOOKUP(1,IW31:IX34,2,FALSE)</f>
        <v>Belgium</v>
      </c>
      <c r="NT30" s="327">
        <f t="shared" ca="1" si="5052"/>
        <v>1</v>
      </c>
      <c r="NU30" s="321"/>
      <c r="NV30" s="321"/>
      <c r="NW30" s="321"/>
      <c r="NX30" s="321"/>
      <c r="NY30" s="321"/>
      <c r="NZ30" s="321"/>
      <c r="OA30" s="321"/>
      <c r="OB30" s="321"/>
      <c r="OC30" s="321"/>
      <c r="OD30" s="321"/>
      <c r="OE30" s="321"/>
      <c r="OF30" s="321"/>
      <c r="OG30" s="321"/>
      <c r="OH30" s="321"/>
      <c r="OI30" s="321"/>
      <c r="OJ30" s="321"/>
      <c r="OK30" s="321"/>
      <c r="OL30" s="321"/>
      <c r="OM30" s="321"/>
      <c r="ON30" s="321"/>
      <c r="OO30" s="321"/>
      <c r="OP30" s="321"/>
      <c r="OQ30" s="321"/>
      <c r="OR30" s="321"/>
      <c r="OS30" s="321"/>
      <c r="OT30" s="321"/>
      <c r="OU30" s="321"/>
      <c r="OV30" s="321"/>
      <c r="OW30" s="321"/>
      <c r="OX30" s="321"/>
      <c r="OY30" s="321"/>
      <c r="OZ30" s="321"/>
      <c r="PA30" s="321"/>
      <c r="PB30" s="321"/>
      <c r="PC30" s="321"/>
      <c r="PD30" s="321"/>
      <c r="PE30" s="321"/>
      <c r="PF30" s="321"/>
      <c r="PG30" s="321"/>
      <c r="PH30" s="321"/>
      <c r="PI30" s="321"/>
      <c r="PJ30" s="321"/>
      <c r="PK30" s="321"/>
      <c r="PL30" s="321"/>
      <c r="PM30" s="321"/>
      <c r="PN30" s="321"/>
      <c r="PO30" s="321"/>
      <c r="PP30" s="321"/>
      <c r="PQ30" s="321"/>
      <c r="PR30" s="321"/>
      <c r="PS30" s="321"/>
      <c r="PT30" s="321"/>
      <c r="PU30" s="321"/>
      <c r="PV30" s="321"/>
      <c r="PW30" s="321"/>
      <c r="PX30" s="321"/>
      <c r="PY30" s="321"/>
      <c r="PZ30" s="321"/>
      <c r="QA30" s="321"/>
      <c r="QB30" s="321"/>
      <c r="QC30" s="321"/>
      <c r="QD30" s="321"/>
      <c r="QE30" s="321"/>
      <c r="QF30" s="321"/>
      <c r="QG30" s="321"/>
      <c r="QH30" s="321"/>
      <c r="QI30" s="321"/>
      <c r="QJ30" s="321"/>
      <c r="QK30" s="321"/>
      <c r="QL30" s="321"/>
      <c r="QM30" s="321"/>
      <c r="QN30" s="321"/>
      <c r="QO30" s="321"/>
      <c r="QP30" s="321"/>
      <c r="QQ30" s="321"/>
      <c r="QR30" s="321"/>
      <c r="QS30" s="321"/>
      <c r="QT30" s="321"/>
      <c r="QU30" s="321"/>
      <c r="QV30" s="321"/>
      <c r="QW30" s="321" t="str">
        <f t="shared" ref="QW30" si="9674">IF(QH29&lt;&gt;"",QH29,"")</f>
        <v/>
      </c>
      <c r="QX30" s="321"/>
      <c r="QY30" s="321"/>
      <c r="QZ30" s="321"/>
      <c r="RA30" s="321"/>
      <c r="RB30" s="321"/>
      <c r="RC30" s="321"/>
      <c r="RD30" s="321"/>
      <c r="RE30" s="321"/>
      <c r="RF30" s="321"/>
      <c r="RG30" s="321"/>
      <c r="RH30" s="321"/>
      <c r="RI30" s="321"/>
      <c r="RJ30" s="321"/>
      <c r="RK30" s="321"/>
      <c r="RL30" s="321"/>
      <c r="RM30" s="321"/>
      <c r="RN30" s="321"/>
      <c r="RO30" s="321"/>
      <c r="RP30" s="321"/>
      <c r="RQ30" s="321"/>
      <c r="RR30" s="321"/>
      <c r="RS30" s="321">
        <v>28</v>
      </c>
      <c r="RT30" s="321" t="str">
        <f t="shared" si="18"/>
        <v>Croatia</v>
      </c>
      <c r="RU30" s="324">
        <f ca="1">IF(OFFSET('Player Game Board'!P37,0,RU1)&lt;&gt;"",OFFSET('Player Game Board'!P37,0,RU1),0)</f>
        <v>2</v>
      </c>
      <c r="RV30" s="324">
        <f ca="1">IF(OFFSET('Player Game Board'!Q37,0,RU1)&lt;&gt;"",OFFSET('Player Game Board'!Q37,0,RU1),0)</f>
        <v>2</v>
      </c>
      <c r="RW30" s="321" t="str">
        <f t="shared" si="19"/>
        <v>Italy</v>
      </c>
      <c r="RX30" s="321" t="str">
        <f ca="1">IF(AND(OFFSET('Player Game Board'!P37,0,RU1)&lt;&gt;"",OFFSET('Player Game Board'!Q37,0,RU1)&lt;&gt;""),IF(RU30&gt;RV30,"W",IF(RU30=RV30,"D","L")),"")</f>
        <v>D</v>
      </c>
      <c r="RY30" s="321" t="str">
        <f t="shared" ca="1" si="5500"/>
        <v>D</v>
      </c>
      <c r="RZ30" s="321"/>
      <c r="SA30" s="321"/>
      <c r="SB30" s="321"/>
      <c r="SC30" s="322"/>
      <c r="SD30" s="322"/>
      <c r="SE30" s="322"/>
      <c r="SF30" s="322"/>
      <c r="SG30" s="322"/>
      <c r="SH30" s="322"/>
      <c r="SI30" s="322"/>
      <c r="SJ30" s="321"/>
      <c r="SK30" s="321"/>
      <c r="SL30" s="321"/>
      <c r="SM30" s="321"/>
      <c r="SN30" s="321"/>
      <c r="SO30" s="321"/>
      <c r="SP30" s="321" t="s">
        <v>94</v>
      </c>
      <c r="SQ30" s="321" t="str">
        <f t="shared" ref="SQ30" ca="1" si="9675">VLOOKUP(1,NU31:NV34,2,FALSE)</f>
        <v>Belgium</v>
      </c>
      <c r="SR30" s="327">
        <f t="shared" ca="1" si="5095"/>
        <v>1</v>
      </c>
      <c r="SS30" s="321"/>
      <c r="ST30" s="321"/>
      <c r="SU30" s="321"/>
      <c r="SV30" s="321"/>
      <c r="SW30" s="321"/>
      <c r="SX30" s="321"/>
      <c r="SY30" s="321"/>
      <c r="SZ30" s="321"/>
      <c r="TA30" s="321"/>
      <c r="TB30" s="321"/>
      <c r="TC30" s="321"/>
      <c r="TD30" s="321"/>
      <c r="TE30" s="321"/>
      <c r="TF30" s="321"/>
      <c r="TG30" s="321"/>
      <c r="TH30" s="321"/>
      <c r="TI30" s="321"/>
      <c r="TJ30" s="321"/>
      <c r="TK30" s="321"/>
      <c r="TL30" s="321"/>
      <c r="TM30" s="321"/>
      <c r="TN30" s="321"/>
      <c r="TO30" s="321"/>
      <c r="TP30" s="321"/>
      <c r="TQ30" s="321"/>
      <c r="TR30" s="321"/>
      <c r="TS30" s="321"/>
      <c r="TT30" s="321"/>
      <c r="TU30" s="321"/>
      <c r="TV30" s="321"/>
      <c r="TW30" s="321"/>
      <c r="TX30" s="321"/>
      <c r="TY30" s="321"/>
      <c r="TZ30" s="321"/>
      <c r="UA30" s="321"/>
      <c r="UB30" s="321"/>
      <c r="UC30" s="321"/>
      <c r="UD30" s="321"/>
      <c r="UE30" s="321"/>
      <c r="UF30" s="321"/>
      <c r="UG30" s="321"/>
      <c r="UH30" s="321"/>
      <c r="UI30" s="321"/>
      <c r="UJ30" s="321"/>
      <c r="UK30" s="321"/>
      <c r="UL30" s="321"/>
      <c r="UM30" s="321"/>
      <c r="UN30" s="321"/>
      <c r="UO30" s="321"/>
      <c r="UP30" s="321"/>
      <c r="UQ30" s="321"/>
      <c r="UR30" s="321"/>
      <c r="US30" s="321"/>
      <c r="UT30" s="321"/>
      <c r="UU30" s="321"/>
      <c r="UV30" s="321"/>
      <c r="UW30" s="321"/>
      <c r="UX30" s="321"/>
      <c r="UY30" s="321"/>
      <c r="UZ30" s="321"/>
      <c r="VA30" s="321"/>
      <c r="VB30" s="321"/>
      <c r="VC30" s="321"/>
      <c r="VD30" s="321"/>
      <c r="VE30" s="321"/>
      <c r="VF30" s="321"/>
      <c r="VG30" s="321"/>
      <c r="VH30" s="321"/>
      <c r="VI30" s="321"/>
      <c r="VJ30" s="321"/>
      <c r="VK30" s="321"/>
      <c r="VL30" s="321"/>
      <c r="VM30" s="321"/>
      <c r="VN30" s="321"/>
      <c r="VO30" s="321"/>
      <c r="VP30" s="321"/>
      <c r="VQ30" s="321"/>
      <c r="VR30" s="321"/>
      <c r="VS30" s="321"/>
      <c r="VT30" s="321"/>
      <c r="VU30" s="321" t="str">
        <f t="shared" ref="VU30" si="9676">IF(VF29&lt;&gt;"",VF29,"")</f>
        <v/>
      </c>
      <c r="VV30" s="321"/>
      <c r="VW30" s="321"/>
      <c r="VX30" s="321"/>
      <c r="VY30" s="321"/>
      <c r="VZ30" s="321"/>
      <c r="WA30" s="321"/>
      <c r="WB30" s="321"/>
      <c r="WC30" s="321"/>
      <c r="WD30" s="321"/>
      <c r="WE30" s="321"/>
      <c r="WF30" s="321"/>
      <c r="WG30" s="321"/>
      <c r="WH30" s="321"/>
      <c r="WI30" s="321"/>
      <c r="WJ30" s="321"/>
      <c r="WK30" s="321"/>
      <c r="WL30" s="321"/>
      <c r="WM30" s="321"/>
      <c r="WN30" s="321"/>
      <c r="WO30" s="321"/>
      <c r="WP30" s="321"/>
      <c r="WQ30" s="321">
        <v>28</v>
      </c>
      <c r="WR30" s="321" t="str">
        <f t="shared" si="34"/>
        <v>Croatia</v>
      </c>
      <c r="WS30" s="324">
        <f ca="1">IF(OFFSET('Player Game Board'!P37,0,WS1)&lt;&gt;"",OFFSET('Player Game Board'!P37,0,WS1),0)</f>
        <v>1</v>
      </c>
      <c r="WT30" s="324">
        <f ca="1">IF(OFFSET('Player Game Board'!Q37,0,WS1)&lt;&gt;"",OFFSET('Player Game Board'!Q37,0,WS1),0)</f>
        <v>1</v>
      </c>
      <c r="WU30" s="321" t="str">
        <f t="shared" si="35"/>
        <v>Italy</v>
      </c>
      <c r="WV30" s="321" t="str">
        <f ca="1">IF(AND(OFFSET('Player Game Board'!P37,0,WS1)&lt;&gt;"",OFFSET('Player Game Board'!Q37,0,WS1)&lt;&gt;""),IF(WS30&gt;WT30,"W",IF(WS30=WT30,"D","L")),"")</f>
        <v>D</v>
      </c>
      <c r="WW30" s="321" t="str">
        <f t="shared" ca="1" si="5555"/>
        <v>D</v>
      </c>
      <c r="WX30" s="321"/>
      <c r="WY30" s="321"/>
      <c r="WZ30" s="321"/>
      <c r="XA30" s="322"/>
      <c r="XB30" s="322"/>
      <c r="XC30" s="322"/>
      <c r="XD30" s="322"/>
      <c r="XE30" s="322"/>
      <c r="XF30" s="322"/>
      <c r="XG30" s="322"/>
      <c r="XH30" s="321"/>
      <c r="XI30" s="321"/>
      <c r="XJ30" s="321"/>
      <c r="XK30" s="321"/>
      <c r="XL30" s="321"/>
      <c r="XM30" s="321"/>
      <c r="XN30" s="321" t="s">
        <v>94</v>
      </c>
      <c r="XO30" s="321" t="str">
        <f t="shared" ref="XO30" ca="1" si="9677">VLOOKUP(1,SS31:ST34,2,FALSE)</f>
        <v>Belgium</v>
      </c>
      <c r="XP30" s="327">
        <f t="shared" ca="1" si="5138"/>
        <v>1</v>
      </c>
      <c r="XQ30" s="321"/>
      <c r="XR30" s="321"/>
      <c r="XS30" s="321"/>
      <c r="XT30" s="321"/>
      <c r="XU30" s="321"/>
      <c r="XV30" s="321"/>
      <c r="XW30" s="321"/>
      <c r="XX30" s="321"/>
      <c r="XY30" s="321"/>
      <c r="XZ30" s="321"/>
      <c r="YA30" s="321"/>
      <c r="YB30" s="321"/>
      <c r="YC30" s="321"/>
      <c r="YD30" s="321"/>
      <c r="YE30" s="321"/>
      <c r="YF30" s="321"/>
      <c r="YG30" s="321"/>
      <c r="YH30" s="321"/>
      <c r="YI30" s="321"/>
      <c r="YJ30" s="321"/>
      <c r="YK30" s="321"/>
      <c r="YL30" s="321"/>
      <c r="YM30" s="321"/>
      <c r="YN30" s="321"/>
      <c r="YO30" s="321"/>
      <c r="YP30" s="321"/>
      <c r="YQ30" s="321"/>
      <c r="YR30" s="321"/>
      <c r="YS30" s="321"/>
      <c r="YT30" s="321"/>
      <c r="YU30" s="321"/>
      <c r="YV30" s="321"/>
      <c r="YW30" s="321"/>
      <c r="YX30" s="321"/>
      <c r="YY30" s="321"/>
      <c r="YZ30" s="321"/>
      <c r="ZA30" s="321"/>
      <c r="ZB30" s="321"/>
      <c r="ZC30" s="321"/>
      <c r="ZD30" s="321"/>
      <c r="ZE30" s="321"/>
      <c r="ZF30" s="321"/>
      <c r="ZG30" s="321"/>
      <c r="ZH30" s="321"/>
      <c r="ZI30" s="321"/>
      <c r="ZJ30" s="321"/>
      <c r="ZK30" s="321"/>
      <c r="ZL30" s="321"/>
      <c r="ZM30" s="321"/>
      <c r="ZN30" s="321"/>
      <c r="ZO30" s="321"/>
      <c r="ZP30" s="321"/>
      <c r="ZQ30" s="321"/>
      <c r="ZR30" s="321"/>
      <c r="ZS30" s="321"/>
      <c r="ZT30" s="321"/>
      <c r="ZU30" s="321"/>
      <c r="ZV30" s="321"/>
      <c r="ZW30" s="321"/>
      <c r="ZX30" s="321"/>
      <c r="ZY30" s="321"/>
      <c r="ZZ30" s="321"/>
      <c r="AAA30" s="321"/>
      <c r="AAB30" s="321"/>
      <c r="AAC30" s="321"/>
      <c r="AAD30" s="321"/>
      <c r="AAE30" s="321"/>
      <c r="AAF30" s="321"/>
      <c r="AAG30" s="321"/>
      <c r="AAH30" s="321"/>
      <c r="AAI30" s="321"/>
      <c r="AAJ30" s="321"/>
      <c r="AAK30" s="321"/>
      <c r="AAL30" s="321"/>
      <c r="AAM30" s="321"/>
      <c r="AAN30" s="321"/>
      <c r="AAO30" s="321"/>
      <c r="AAP30" s="321"/>
      <c r="AAQ30" s="321"/>
      <c r="AAR30" s="321"/>
      <c r="AAS30" s="321" t="str">
        <f t="shared" ref="AAS30" si="9678">IF(AAD29&lt;&gt;"",AAD29,"")</f>
        <v/>
      </c>
      <c r="AAT30" s="321"/>
      <c r="AAU30" s="321"/>
      <c r="AAV30" s="321"/>
      <c r="AAW30" s="321"/>
      <c r="AAX30" s="321"/>
      <c r="AAY30" s="321"/>
      <c r="AAZ30" s="321"/>
      <c r="ABA30" s="321"/>
      <c r="ABB30" s="321"/>
      <c r="ABC30" s="321"/>
      <c r="ABD30" s="321"/>
      <c r="ABE30" s="321"/>
      <c r="ABF30" s="321"/>
      <c r="ABG30" s="321"/>
      <c r="ABH30" s="321"/>
      <c r="ABI30" s="321"/>
      <c r="ABJ30" s="321"/>
      <c r="ABK30" s="321"/>
      <c r="ABL30" s="321"/>
      <c r="ABM30" s="321"/>
      <c r="ABN30" s="321"/>
      <c r="ABO30" s="321">
        <v>28</v>
      </c>
      <c r="ABP30" s="321" t="str">
        <f t="shared" si="50"/>
        <v>Croatia</v>
      </c>
      <c r="ABQ30" s="324">
        <f ca="1">IF(OFFSET('Player Game Board'!P37,0,ABQ1)&lt;&gt;"",OFFSET('Player Game Board'!P37,0,ABQ1),0)</f>
        <v>2</v>
      </c>
      <c r="ABR30" s="324">
        <f ca="1">IF(OFFSET('Player Game Board'!Q37,0,ABQ1)&lt;&gt;"",OFFSET('Player Game Board'!Q37,0,ABQ1),0)</f>
        <v>1</v>
      </c>
      <c r="ABS30" s="321" t="str">
        <f t="shared" si="51"/>
        <v>Italy</v>
      </c>
      <c r="ABT30" s="321" t="str">
        <f ca="1">IF(AND(OFFSET('Player Game Board'!P37,0,ABQ1)&lt;&gt;"",OFFSET('Player Game Board'!Q37,0,ABQ1)&lt;&gt;""),IF(ABQ30&gt;ABR30,"W",IF(ABQ30=ABR30,"D","L")),"")</f>
        <v>W</v>
      </c>
      <c r="ABU30" s="321" t="str">
        <f t="shared" ca="1" si="5610"/>
        <v>L</v>
      </c>
      <c r="ABV30" s="321"/>
      <c r="ABW30" s="321"/>
      <c r="ABX30" s="321"/>
      <c r="ABY30" s="322"/>
      <c r="ABZ30" s="322"/>
      <c r="ACA30" s="322"/>
      <c r="ACB30" s="322"/>
      <c r="ACC30" s="322"/>
      <c r="ACD30" s="322"/>
      <c r="ACE30" s="322"/>
      <c r="ACF30" s="321"/>
      <c r="ACG30" s="321"/>
      <c r="ACH30" s="321"/>
      <c r="ACI30" s="321"/>
      <c r="ACJ30" s="321"/>
      <c r="ACK30" s="321"/>
      <c r="ACL30" s="321" t="s">
        <v>94</v>
      </c>
      <c r="ACM30" s="321" t="str">
        <f t="shared" ref="ACM30" ca="1" si="9679">VLOOKUP(1,XQ31:XR34,2,FALSE)</f>
        <v>Belgium</v>
      </c>
      <c r="ACN30" s="327">
        <f t="shared" ca="1" si="5181"/>
        <v>1</v>
      </c>
      <c r="ACO30" s="321"/>
      <c r="ACP30" s="321"/>
      <c r="ACQ30" s="321"/>
      <c r="ACR30" s="321"/>
      <c r="ACS30" s="321"/>
      <c r="ACT30" s="321"/>
      <c r="ACU30" s="321"/>
      <c r="ACV30" s="321"/>
      <c r="ACW30" s="321"/>
      <c r="ACX30" s="321"/>
      <c r="ACY30" s="321"/>
      <c r="ACZ30" s="321"/>
      <c r="ADA30" s="321"/>
      <c r="ADB30" s="321"/>
      <c r="ADC30" s="321"/>
      <c r="ADD30" s="321"/>
      <c r="ADE30" s="321"/>
      <c r="ADF30" s="321"/>
      <c r="ADG30" s="321"/>
      <c r="ADH30" s="321"/>
      <c r="ADI30" s="321"/>
      <c r="ADJ30" s="321"/>
      <c r="ADK30" s="321"/>
      <c r="ADL30" s="321"/>
      <c r="ADM30" s="321"/>
      <c r="ADN30" s="321"/>
      <c r="ADO30" s="321"/>
      <c r="ADP30" s="321"/>
      <c r="ADQ30" s="321"/>
      <c r="ADR30" s="321"/>
      <c r="ADS30" s="321"/>
      <c r="ADT30" s="321"/>
      <c r="ADU30" s="321"/>
      <c r="ADV30" s="321"/>
      <c r="ADW30" s="321"/>
      <c r="ADX30" s="321"/>
      <c r="ADY30" s="321"/>
      <c r="ADZ30" s="321"/>
      <c r="AEA30" s="321"/>
      <c r="AEB30" s="321"/>
      <c r="AEC30" s="321"/>
      <c r="AED30" s="321"/>
      <c r="AEE30" s="321"/>
      <c r="AEF30" s="321"/>
      <c r="AEG30" s="321"/>
      <c r="AEH30" s="321"/>
      <c r="AEI30" s="321"/>
      <c r="AEJ30" s="321"/>
      <c r="AEK30" s="321"/>
      <c r="AEL30" s="321"/>
      <c r="AEM30" s="321"/>
      <c r="AEN30" s="321"/>
      <c r="AEO30" s="321"/>
      <c r="AEP30" s="321"/>
      <c r="AEQ30" s="321"/>
      <c r="AER30" s="321"/>
      <c r="AES30" s="321"/>
      <c r="AET30" s="321"/>
      <c r="AEU30" s="321"/>
      <c r="AEV30" s="321"/>
      <c r="AEW30" s="321"/>
      <c r="AEX30" s="321"/>
      <c r="AEY30" s="321"/>
      <c r="AEZ30" s="321"/>
      <c r="AFA30" s="321"/>
      <c r="AFB30" s="321"/>
      <c r="AFC30" s="321"/>
      <c r="AFD30" s="321"/>
      <c r="AFE30" s="321"/>
      <c r="AFF30" s="321"/>
      <c r="AFG30" s="321"/>
      <c r="AFH30" s="321"/>
      <c r="AFI30" s="321"/>
      <c r="AFJ30" s="321"/>
      <c r="AFK30" s="321"/>
      <c r="AFL30" s="321"/>
      <c r="AFM30" s="321"/>
      <c r="AFN30" s="321"/>
      <c r="AFO30" s="321"/>
      <c r="AFP30" s="321"/>
      <c r="AFQ30" s="321" t="str">
        <f t="shared" ref="AFQ30" si="9680">IF(AFB29&lt;&gt;"",AFB29,"")</f>
        <v/>
      </c>
      <c r="AFR30" s="321"/>
      <c r="AFS30" s="321"/>
      <c r="AFT30" s="321"/>
      <c r="AFU30" s="321"/>
      <c r="AFV30" s="321"/>
      <c r="AFW30" s="321"/>
      <c r="AFX30" s="321"/>
      <c r="AFY30" s="321"/>
      <c r="AFZ30" s="321"/>
      <c r="AGA30" s="321"/>
      <c r="AGB30" s="321"/>
      <c r="AGC30" s="321"/>
      <c r="AGD30" s="321"/>
      <c r="AGE30" s="321"/>
      <c r="AGF30" s="321"/>
      <c r="AGG30" s="321"/>
      <c r="AGH30" s="321"/>
      <c r="AGI30" s="321"/>
      <c r="AGJ30" s="321"/>
      <c r="AGK30" s="321"/>
      <c r="AGL30" s="321"/>
      <c r="AGM30" s="321">
        <v>28</v>
      </c>
      <c r="AGN30" s="321" t="str">
        <f t="shared" si="66"/>
        <v>Croatia</v>
      </c>
      <c r="AGO30" s="324">
        <f ca="1">IF(OFFSET('Player Game Board'!P37,0,AGO1)&lt;&gt;"",OFFSET('Player Game Board'!P37,0,AGO1),0)</f>
        <v>0</v>
      </c>
      <c r="AGP30" s="324">
        <f ca="1">IF(OFFSET('Player Game Board'!Q37,0,AGO1)&lt;&gt;"",OFFSET('Player Game Board'!Q37,0,AGO1),0)</f>
        <v>0</v>
      </c>
      <c r="AGQ30" s="321" t="str">
        <f t="shared" si="67"/>
        <v>Italy</v>
      </c>
      <c r="AGR30" s="321" t="str">
        <f ca="1">IF(AND(OFFSET('Player Game Board'!P37,0,AGO1)&lt;&gt;"",OFFSET('Player Game Board'!Q37,0,AGO1)&lt;&gt;""),IF(AGO30&gt;AGP30,"W",IF(AGO30=AGP30,"D","L")),"")</f>
        <v>D</v>
      </c>
      <c r="AGS30" s="321" t="str">
        <f t="shared" ca="1" si="5665"/>
        <v>D</v>
      </c>
      <c r="AGT30" s="321"/>
      <c r="AGU30" s="321"/>
      <c r="AGV30" s="321"/>
      <c r="AGW30" s="322"/>
      <c r="AGX30" s="322"/>
      <c r="AGY30" s="322"/>
      <c r="AGZ30" s="322"/>
      <c r="AHA30" s="322"/>
      <c r="AHB30" s="322"/>
      <c r="AHC30" s="322"/>
      <c r="AHD30" s="321"/>
      <c r="AHE30" s="321"/>
      <c r="AHF30" s="321"/>
      <c r="AHG30" s="321"/>
      <c r="AHH30" s="321"/>
      <c r="AHI30" s="321"/>
      <c r="AHJ30" s="321" t="s">
        <v>94</v>
      </c>
      <c r="AHK30" s="321" t="str">
        <f t="shared" ref="AHK30" ca="1" si="9681">VLOOKUP(1,ACO31:ACP34,2,FALSE)</f>
        <v>Belgium</v>
      </c>
      <c r="AHL30" s="327">
        <f t="shared" ca="1" si="5224"/>
        <v>1</v>
      </c>
      <c r="AHM30" s="321"/>
      <c r="AHN30" s="321"/>
      <c r="AHO30" s="321"/>
      <c r="AHP30" s="321"/>
      <c r="AHQ30" s="321"/>
      <c r="AHR30" s="321"/>
      <c r="AHS30" s="321"/>
      <c r="AHT30" s="321"/>
      <c r="AHU30" s="321"/>
      <c r="AHV30" s="321"/>
      <c r="AHW30" s="321"/>
      <c r="AHX30" s="321"/>
      <c r="AHY30" s="321"/>
      <c r="AHZ30" s="321"/>
      <c r="AIA30" s="321"/>
      <c r="AIB30" s="321"/>
      <c r="AIC30" s="321"/>
      <c r="AID30" s="321"/>
      <c r="AIE30" s="321"/>
      <c r="AIF30" s="321"/>
      <c r="AIG30" s="321"/>
      <c r="AIH30" s="321"/>
      <c r="AII30" s="321"/>
      <c r="AIJ30" s="321"/>
      <c r="AIK30" s="321"/>
      <c r="AIL30" s="321"/>
      <c r="AIM30" s="321"/>
      <c r="AIN30" s="321"/>
      <c r="AIO30" s="321"/>
      <c r="AIP30" s="321"/>
      <c r="AIQ30" s="321"/>
      <c r="AIR30" s="321"/>
      <c r="AIS30" s="321"/>
      <c r="AIT30" s="321"/>
      <c r="AIU30" s="321"/>
      <c r="AIV30" s="321"/>
      <c r="AIW30" s="321"/>
      <c r="AIX30" s="321"/>
      <c r="AIY30" s="321"/>
      <c r="AIZ30" s="321"/>
      <c r="AJA30" s="321"/>
      <c r="AJB30" s="321"/>
      <c r="AJC30" s="321"/>
      <c r="AJD30" s="321"/>
      <c r="AJE30" s="321"/>
      <c r="AJF30" s="321"/>
      <c r="AJG30" s="321"/>
      <c r="AJH30" s="321"/>
      <c r="AJI30" s="321"/>
      <c r="AJJ30" s="321"/>
      <c r="AJK30" s="321"/>
      <c r="AJL30" s="321"/>
      <c r="AJM30" s="321"/>
      <c r="AJN30" s="321"/>
      <c r="AJO30" s="321"/>
      <c r="AJP30" s="321"/>
      <c r="AJQ30" s="321"/>
      <c r="AJR30" s="321"/>
      <c r="AJS30" s="321"/>
      <c r="AJT30" s="321"/>
      <c r="AJU30" s="321"/>
      <c r="AJV30" s="321"/>
      <c r="AJW30" s="321"/>
      <c r="AJX30" s="321"/>
      <c r="AJY30" s="321"/>
      <c r="AJZ30" s="321"/>
      <c r="AKA30" s="321"/>
      <c r="AKB30" s="321"/>
      <c r="AKC30" s="321"/>
      <c r="AKD30" s="321"/>
      <c r="AKE30" s="321"/>
      <c r="AKF30" s="321"/>
      <c r="AKG30" s="321"/>
      <c r="AKH30" s="321"/>
      <c r="AKI30" s="321"/>
      <c r="AKJ30" s="321"/>
      <c r="AKK30" s="321"/>
      <c r="AKL30" s="321"/>
      <c r="AKM30" s="321"/>
      <c r="AKN30" s="321"/>
      <c r="AKO30" s="321" t="str">
        <f t="shared" ref="AKO30" si="9682">IF(AJZ29&lt;&gt;"",AJZ29,"")</f>
        <v/>
      </c>
      <c r="AKP30" s="321"/>
      <c r="AKQ30" s="321"/>
      <c r="AKR30" s="321"/>
      <c r="AKS30" s="321"/>
      <c r="AKT30" s="321"/>
      <c r="AKU30" s="321"/>
      <c r="AKV30" s="321"/>
      <c r="AKW30" s="321"/>
      <c r="AKX30" s="321"/>
      <c r="AKY30" s="321"/>
      <c r="AKZ30" s="321"/>
      <c r="ALA30" s="321"/>
      <c r="ALB30" s="321"/>
      <c r="ALC30" s="321"/>
      <c r="ALD30" s="321"/>
      <c r="ALE30" s="321"/>
      <c r="ALF30" s="321"/>
      <c r="ALG30" s="321"/>
      <c r="ALH30" s="321"/>
      <c r="ALI30" s="321"/>
      <c r="ALJ30" s="321"/>
      <c r="ALK30" s="321">
        <v>28</v>
      </c>
      <c r="ALL30" s="321" t="str">
        <f t="shared" si="82"/>
        <v>Croatia</v>
      </c>
      <c r="ALM30" s="324">
        <f ca="1">IF(OFFSET('Player Game Board'!P37,0,ALM1)&lt;&gt;"",OFFSET('Player Game Board'!P37,0,ALM1),0)</f>
        <v>1</v>
      </c>
      <c r="ALN30" s="324">
        <f ca="1">IF(OFFSET('Player Game Board'!Q37,0,ALM1)&lt;&gt;"",OFFSET('Player Game Board'!Q37,0,ALM1),0)</f>
        <v>2</v>
      </c>
      <c r="ALO30" s="321" t="str">
        <f t="shared" si="83"/>
        <v>Italy</v>
      </c>
      <c r="ALP30" s="321" t="str">
        <f ca="1">IF(AND(OFFSET('Player Game Board'!P37,0,ALM1)&lt;&gt;"",OFFSET('Player Game Board'!Q37,0,ALM1)&lt;&gt;""),IF(ALM30&gt;ALN30,"W",IF(ALM30=ALN30,"D","L")),"")</f>
        <v>L</v>
      </c>
      <c r="ALQ30" s="321" t="str">
        <f t="shared" ca="1" si="5720"/>
        <v>W</v>
      </c>
      <c r="ALR30" s="321"/>
      <c r="ALS30" s="321"/>
      <c r="ALT30" s="321"/>
      <c r="ALU30" s="322"/>
      <c r="ALV30" s="322"/>
      <c r="ALW30" s="322"/>
      <c r="ALX30" s="322"/>
      <c r="ALY30" s="322"/>
      <c r="ALZ30" s="322"/>
      <c r="AMA30" s="322"/>
      <c r="AMB30" s="321"/>
      <c r="AMC30" s="321"/>
      <c r="AMD30" s="321"/>
      <c r="AME30" s="321"/>
      <c r="AMF30" s="321"/>
      <c r="AMG30" s="321"/>
      <c r="AMH30" s="321" t="s">
        <v>94</v>
      </c>
      <c r="AMI30" s="321" t="str">
        <f t="shared" ref="AMI30" ca="1" si="9683">VLOOKUP(1,AHM31:AHN34,2,FALSE)</f>
        <v>Belgium</v>
      </c>
      <c r="AMJ30" s="327">
        <f t="shared" ca="1" si="5267"/>
        <v>1</v>
      </c>
      <c r="AMK30" s="321"/>
      <c r="AML30" s="321"/>
      <c r="AMM30" s="321"/>
      <c r="AMN30" s="321"/>
      <c r="AMO30" s="321"/>
      <c r="AMP30" s="321"/>
      <c r="AMQ30" s="321"/>
      <c r="AMR30" s="321"/>
      <c r="AMS30" s="321"/>
      <c r="AMT30" s="321"/>
      <c r="AMU30" s="321"/>
      <c r="AMV30" s="321"/>
      <c r="AMW30" s="321"/>
      <c r="AMX30" s="321"/>
      <c r="AMY30" s="321"/>
      <c r="AMZ30" s="321"/>
      <c r="ANA30" s="321"/>
      <c r="ANB30" s="321"/>
      <c r="ANC30" s="321"/>
      <c r="AND30" s="321"/>
      <c r="ANE30" s="321"/>
      <c r="ANF30" s="321"/>
      <c r="ANG30" s="321"/>
      <c r="ANH30" s="321"/>
      <c r="ANI30" s="321"/>
      <c r="ANJ30" s="321"/>
      <c r="ANK30" s="321"/>
      <c r="ANL30" s="321"/>
      <c r="ANM30" s="321"/>
      <c r="ANN30" s="321"/>
      <c r="ANO30" s="321"/>
      <c r="ANP30" s="321"/>
      <c r="ANQ30" s="321"/>
      <c r="ANR30" s="321"/>
      <c r="ANS30" s="321"/>
      <c r="ANT30" s="321"/>
      <c r="ANU30" s="321"/>
      <c r="ANV30" s="321"/>
      <c r="ANW30" s="321"/>
      <c r="ANX30" s="321"/>
      <c r="ANY30" s="321"/>
      <c r="ANZ30" s="321"/>
      <c r="AOA30" s="321"/>
      <c r="AOB30" s="321"/>
      <c r="AOC30" s="321"/>
      <c r="AOD30" s="321"/>
      <c r="AOE30" s="321"/>
      <c r="AOF30" s="321"/>
      <c r="AOG30" s="321"/>
      <c r="AOH30" s="321"/>
      <c r="AOI30" s="321"/>
      <c r="AOJ30" s="321"/>
      <c r="AOK30" s="321"/>
      <c r="AOL30" s="321"/>
      <c r="AOM30" s="321"/>
      <c r="AON30" s="321"/>
      <c r="AOO30" s="321"/>
      <c r="AOP30" s="321"/>
      <c r="AOQ30" s="321"/>
      <c r="AOR30" s="321"/>
      <c r="AOS30" s="321"/>
      <c r="AOT30" s="321"/>
      <c r="AOU30" s="321"/>
      <c r="AOV30" s="321"/>
      <c r="AOW30" s="321"/>
      <c r="AOX30" s="321"/>
      <c r="AOY30" s="321"/>
      <c r="AOZ30" s="321"/>
      <c r="APA30" s="321"/>
      <c r="APB30" s="321"/>
      <c r="APC30" s="321"/>
      <c r="APD30" s="321"/>
      <c r="APE30" s="321"/>
      <c r="APF30" s="321"/>
      <c r="APG30" s="321"/>
      <c r="APH30" s="321"/>
      <c r="API30" s="321"/>
      <c r="APJ30" s="321"/>
      <c r="APK30" s="321"/>
      <c r="APL30" s="321"/>
      <c r="APM30" s="321" t="str">
        <f t="shared" ref="APM30" si="9684">IF(AOX29&lt;&gt;"",AOX29,"")</f>
        <v/>
      </c>
      <c r="APN30" s="321"/>
      <c r="APO30" s="321"/>
      <c r="APP30" s="321"/>
      <c r="APQ30" s="321"/>
      <c r="APR30" s="321"/>
      <c r="APS30" s="321"/>
      <c r="APT30" s="321"/>
      <c r="APU30" s="321"/>
      <c r="APV30" s="321"/>
      <c r="APW30" s="321"/>
      <c r="APX30" s="321"/>
      <c r="APY30" s="321"/>
      <c r="APZ30" s="321"/>
      <c r="AQA30" s="321"/>
      <c r="AQB30" s="321"/>
      <c r="AQC30" s="321"/>
      <c r="AQD30" s="321"/>
      <c r="AQE30" s="321"/>
      <c r="AQF30" s="321"/>
      <c r="AQG30" s="321"/>
      <c r="AQH30" s="321"/>
      <c r="AQI30" s="321">
        <v>28</v>
      </c>
      <c r="AQJ30" s="321" t="str">
        <f t="shared" si="98"/>
        <v>Croatia</v>
      </c>
      <c r="AQK30" s="324">
        <f ca="1">IF(OFFSET('Player Game Board'!P37,0,AQK1)&lt;&gt;"",OFFSET('Player Game Board'!P37,0,AQK1),0)</f>
        <v>2</v>
      </c>
      <c r="AQL30" s="324">
        <f ca="1">IF(OFFSET('Player Game Board'!Q37,0,AQK1)&lt;&gt;"",OFFSET('Player Game Board'!Q37,0,AQK1),0)</f>
        <v>2</v>
      </c>
      <c r="AQM30" s="321" t="str">
        <f t="shared" si="99"/>
        <v>Italy</v>
      </c>
      <c r="AQN30" s="321" t="str">
        <f ca="1">IF(AND(OFFSET('Player Game Board'!P37,0,AQK1)&lt;&gt;"",OFFSET('Player Game Board'!Q37,0,AQK1)&lt;&gt;""),IF(AQK30&gt;AQL30,"W",IF(AQK30=AQL30,"D","L")),"")</f>
        <v>D</v>
      </c>
      <c r="AQO30" s="321" t="str">
        <f t="shared" ca="1" si="5775"/>
        <v>D</v>
      </c>
      <c r="AQP30" s="321"/>
      <c r="AQQ30" s="321"/>
      <c r="AQR30" s="321"/>
      <c r="AQS30" s="322"/>
      <c r="AQT30" s="322"/>
      <c r="AQU30" s="322"/>
      <c r="AQV30" s="322"/>
      <c r="AQW30" s="322"/>
      <c r="AQX30" s="322"/>
      <c r="AQY30" s="322"/>
      <c r="AQZ30" s="321"/>
      <c r="ARA30" s="321"/>
      <c r="ARB30" s="321"/>
      <c r="ARC30" s="321"/>
      <c r="ARD30" s="321"/>
      <c r="ARE30" s="321"/>
      <c r="ARF30" s="321" t="s">
        <v>94</v>
      </c>
      <c r="ARG30" s="321" t="str">
        <f t="shared" ref="ARG30" ca="1" si="9685">VLOOKUP(1,AMK31:AML34,2,FALSE)</f>
        <v>Belgium</v>
      </c>
      <c r="ARH30" s="327">
        <f t="shared" ca="1" si="5310"/>
        <v>1</v>
      </c>
      <c r="ARI30" s="321"/>
      <c r="ARJ30" s="321"/>
      <c r="ARK30" s="321"/>
      <c r="ARL30" s="321"/>
      <c r="ARM30" s="321"/>
      <c r="ARN30" s="321"/>
      <c r="ARO30" s="321"/>
      <c r="ARP30" s="321"/>
      <c r="ARQ30" s="321"/>
      <c r="ARR30" s="321"/>
      <c r="ARS30" s="321"/>
      <c r="ART30" s="321"/>
      <c r="ARU30" s="321"/>
      <c r="ARV30" s="321"/>
      <c r="ARW30" s="321"/>
      <c r="ARX30" s="321"/>
      <c r="ARY30" s="321"/>
      <c r="ARZ30" s="321"/>
      <c r="ASA30" s="321"/>
      <c r="ASB30" s="321"/>
      <c r="ASC30" s="321"/>
      <c r="ASD30" s="321"/>
      <c r="ASE30" s="321"/>
      <c r="ASF30" s="321"/>
      <c r="ASG30" s="321"/>
      <c r="ASH30" s="321"/>
      <c r="ASI30" s="321"/>
      <c r="ASJ30" s="321"/>
      <c r="ASK30" s="321"/>
      <c r="ASL30" s="321"/>
      <c r="ASM30" s="321"/>
      <c r="ASN30" s="321"/>
      <c r="ASO30" s="321"/>
      <c r="ASP30" s="321"/>
      <c r="ASQ30" s="321"/>
      <c r="ASR30" s="321"/>
      <c r="ASS30" s="321"/>
      <c r="AST30" s="321"/>
      <c r="ASU30" s="321"/>
      <c r="ASV30" s="321"/>
      <c r="ASW30" s="321"/>
      <c r="ASX30" s="321"/>
      <c r="ASY30" s="321"/>
      <c r="ASZ30" s="321"/>
      <c r="ATA30" s="321"/>
      <c r="ATB30" s="321"/>
      <c r="ATC30" s="321"/>
      <c r="ATD30" s="321"/>
      <c r="ATE30" s="321"/>
      <c r="ATF30" s="321"/>
      <c r="ATG30" s="321"/>
      <c r="ATH30" s="321"/>
      <c r="ATI30" s="321"/>
      <c r="ATJ30" s="321"/>
      <c r="ATK30" s="321"/>
      <c r="ATL30" s="321"/>
      <c r="ATM30" s="321"/>
      <c r="ATN30" s="321"/>
      <c r="ATO30" s="321"/>
      <c r="ATP30" s="321"/>
      <c r="ATQ30" s="321"/>
      <c r="ATR30" s="321"/>
      <c r="ATS30" s="321"/>
      <c r="ATT30" s="321"/>
      <c r="ATU30" s="321"/>
      <c r="ATV30" s="321"/>
      <c r="ATW30" s="321"/>
      <c r="ATX30" s="321"/>
      <c r="ATY30" s="321"/>
      <c r="ATZ30" s="321"/>
      <c r="AUA30" s="321"/>
      <c r="AUB30" s="321"/>
      <c r="AUC30" s="321"/>
      <c r="AUD30" s="321"/>
      <c r="AUE30" s="321"/>
      <c r="AUF30" s="321"/>
      <c r="AUG30" s="321"/>
      <c r="AUH30" s="321"/>
      <c r="AUI30" s="321"/>
      <c r="AUJ30" s="321"/>
      <c r="AUK30" s="321" t="str">
        <f t="shared" ref="AUK30" si="9686">IF(ATV29&lt;&gt;"",ATV29,"")</f>
        <v/>
      </c>
      <c r="AUL30" s="321"/>
      <c r="AUM30" s="321"/>
      <c r="AUN30" s="321"/>
      <c r="AUO30" s="321"/>
      <c r="AUP30" s="321"/>
      <c r="AUQ30" s="321"/>
      <c r="AUR30" s="321"/>
      <c r="AUS30" s="321"/>
      <c r="AUT30" s="321"/>
      <c r="AUU30" s="321"/>
      <c r="AUV30" s="321"/>
      <c r="AUW30" s="321"/>
      <c r="AUX30" s="321"/>
      <c r="AUY30" s="321"/>
      <c r="AUZ30" s="321"/>
      <c r="AVA30" s="321"/>
      <c r="AVB30" s="321"/>
      <c r="AVC30" s="321"/>
      <c r="AVD30" s="321"/>
      <c r="AVE30" s="321"/>
      <c r="AVF30" s="321"/>
      <c r="AVG30" s="321">
        <v>28</v>
      </c>
      <c r="AVH30" s="321" t="str">
        <f t="shared" si="114"/>
        <v>Croatia</v>
      </c>
      <c r="AVI30" s="324">
        <f ca="1">IF(OFFSET('Player Game Board'!P37,0,AVI1)&lt;&gt;"",OFFSET('Player Game Board'!P37,0,AVI1),0)</f>
        <v>3</v>
      </c>
      <c r="AVJ30" s="324">
        <f ca="1">IF(OFFSET('Player Game Board'!Q37,0,AVI1)&lt;&gt;"",OFFSET('Player Game Board'!Q37,0,AVI1),0)</f>
        <v>3</v>
      </c>
      <c r="AVK30" s="321" t="str">
        <f t="shared" si="115"/>
        <v>Italy</v>
      </c>
      <c r="AVL30" s="321" t="str">
        <f ca="1">IF(AND(OFFSET('Player Game Board'!P37,0,AVI1)&lt;&gt;"",OFFSET('Player Game Board'!Q37,0,AVI1)&lt;&gt;""),IF(AVI30&gt;AVJ30,"W",IF(AVI30=AVJ30,"D","L")),"")</f>
        <v>D</v>
      </c>
      <c r="AVM30" s="321" t="str">
        <f t="shared" ca="1" si="5830"/>
        <v>D</v>
      </c>
      <c r="AVN30" s="321"/>
      <c r="AVO30" s="321"/>
      <c r="AVP30" s="321"/>
      <c r="AVQ30" s="322"/>
      <c r="AVR30" s="322"/>
      <c r="AVS30" s="322"/>
      <c r="AVT30" s="322"/>
      <c r="AVU30" s="322"/>
      <c r="AVV30" s="322"/>
      <c r="AVW30" s="322"/>
      <c r="AVX30" s="321"/>
      <c r="AVY30" s="321"/>
      <c r="AVZ30" s="321"/>
      <c r="AWA30" s="321"/>
      <c r="AWB30" s="321"/>
      <c r="AWC30" s="321"/>
      <c r="AWD30" s="321" t="s">
        <v>94</v>
      </c>
      <c r="AWE30" s="321" t="str">
        <f t="shared" ref="AWE30" ca="1" si="9687">VLOOKUP(1,ARI31:ARJ34,2,FALSE)</f>
        <v>Slovakia</v>
      </c>
      <c r="AWF30" s="327">
        <f t="shared" ca="1" si="5353"/>
        <v>1</v>
      </c>
      <c r="AWG30" s="321"/>
      <c r="AWH30" s="321"/>
      <c r="AWI30" s="321"/>
      <c r="AWJ30" s="321"/>
      <c r="AWK30" s="321"/>
      <c r="AWL30" s="321"/>
      <c r="AWM30" s="321"/>
      <c r="AWN30" s="321"/>
      <c r="AWO30" s="321"/>
      <c r="AWP30" s="321"/>
      <c r="AWQ30" s="321"/>
      <c r="AWR30" s="321"/>
      <c r="AWS30" s="321"/>
      <c r="AWT30" s="321"/>
      <c r="AWU30" s="321"/>
      <c r="AWV30" s="321"/>
      <c r="AWW30" s="321"/>
      <c r="AWX30" s="321"/>
      <c r="AWY30" s="321"/>
      <c r="AWZ30" s="321"/>
      <c r="AXA30" s="321"/>
      <c r="AXB30" s="321"/>
      <c r="AXC30" s="321"/>
      <c r="AXD30" s="321"/>
      <c r="AXE30" s="321"/>
      <c r="AXF30" s="321"/>
      <c r="AXG30" s="321"/>
      <c r="AXH30" s="321"/>
      <c r="AXI30" s="321"/>
      <c r="AXJ30" s="321"/>
      <c r="AXK30" s="321"/>
      <c r="AXL30" s="321"/>
      <c r="AXM30" s="321"/>
      <c r="AXN30" s="321"/>
      <c r="AXO30" s="321"/>
      <c r="AXP30" s="321"/>
      <c r="AXQ30" s="321"/>
      <c r="AXR30" s="321"/>
      <c r="AXS30" s="321"/>
      <c r="AXT30" s="321"/>
      <c r="AXU30" s="321"/>
      <c r="AXV30" s="321"/>
      <c r="AXW30" s="321"/>
      <c r="AXX30" s="321"/>
      <c r="AXY30" s="321"/>
      <c r="AXZ30" s="321"/>
      <c r="AYA30" s="321"/>
      <c r="AYB30" s="321"/>
      <c r="AYC30" s="321"/>
      <c r="AYD30" s="321"/>
      <c r="AYE30" s="321"/>
      <c r="AYF30" s="321"/>
      <c r="AYG30" s="321"/>
      <c r="AYH30" s="321"/>
      <c r="AYI30" s="321"/>
      <c r="AYJ30" s="321"/>
      <c r="AYK30" s="321"/>
      <c r="AYL30" s="321"/>
      <c r="AYM30" s="321"/>
      <c r="AYN30" s="321"/>
      <c r="AYO30" s="321"/>
      <c r="AYP30" s="321"/>
      <c r="AYQ30" s="321"/>
      <c r="AYR30" s="321"/>
      <c r="AYS30" s="321"/>
      <c r="AYT30" s="321"/>
      <c r="AYU30" s="321"/>
      <c r="AYV30" s="321"/>
      <c r="AYW30" s="321"/>
      <c r="AYX30" s="321"/>
      <c r="AYY30" s="321"/>
      <c r="AYZ30" s="321"/>
      <c r="AZA30" s="321"/>
      <c r="AZB30" s="321"/>
      <c r="AZC30" s="321"/>
      <c r="AZD30" s="321"/>
      <c r="AZE30" s="321"/>
      <c r="AZF30" s="321"/>
      <c r="AZG30" s="321"/>
      <c r="AZH30" s="321"/>
      <c r="AZI30" s="321" t="str">
        <f t="shared" ref="AZI30" si="9688">IF(AYT29&lt;&gt;"",AYT29,"")</f>
        <v/>
      </c>
      <c r="AZJ30" s="321"/>
      <c r="AZK30" s="321"/>
      <c r="AZL30" s="321"/>
      <c r="AZM30" s="321"/>
      <c r="AZN30" s="321"/>
      <c r="AZO30" s="321"/>
      <c r="AZP30" s="321"/>
      <c r="AZQ30" s="321"/>
      <c r="AZR30" s="321"/>
      <c r="AZS30" s="321"/>
      <c r="AZT30" s="321"/>
      <c r="AZU30" s="321"/>
      <c r="AZV30" s="321"/>
      <c r="AZW30" s="321"/>
      <c r="AZX30" s="321"/>
      <c r="AZY30" s="321"/>
      <c r="AZZ30" s="321"/>
      <c r="BAA30" s="321"/>
      <c r="BAB30" s="321"/>
      <c r="BAC30" s="321"/>
      <c r="BAD30" s="321"/>
      <c r="BAE30" s="321">
        <v>28</v>
      </c>
      <c r="BAF30" s="321" t="str">
        <f t="shared" si="130"/>
        <v>Croatia</v>
      </c>
      <c r="BAG30" s="324">
        <f ca="1">IF(OFFSET('Player Game Board'!P37,0,BAG1)&lt;&gt;"",OFFSET('Player Game Board'!P37,0,BAG1),0)</f>
        <v>2</v>
      </c>
      <c r="BAH30" s="324">
        <f ca="1">IF(OFFSET('Player Game Board'!Q37,0,BAG1)&lt;&gt;"",OFFSET('Player Game Board'!Q37,0,BAG1),0)</f>
        <v>4</v>
      </c>
      <c r="BAI30" s="321" t="str">
        <f t="shared" si="131"/>
        <v>Italy</v>
      </c>
      <c r="BAJ30" s="321" t="str">
        <f ca="1">IF(AND(OFFSET('Player Game Board'!P37,0,BAG1)&lt;&gt;"",OFFSET('Player Game Board'!Q37,0,BAG1)&lt;&gt;""),IF(BAG30&gt;BAH30,"W",IF(BAG30=BAH30,"D","L")),"")</f>
        <v>L</v>
      </c>
      <c r="BAK30" s="321" t="str">
        <f t="shared" ca="1" si="5885"/>
        <v>W</v>
      </c>
      <c r="BAL30" s="321"/>
      <c r="BAM30" s="321"/>
      <c r="BAN30" s="321"/>
      <c r="BAO30" s="322"/>
      <c r="BAP30" s="322"/>
      <c r="BAQ30" s="322"/>
      <c r="BAR30" s="322"/>
      <c r="BAS30" s="322"/>
      <c r="BAT30" s="322"/>
      <c r="BAU30" s="322"/>
      <c r="BAV30" s="321"/>
      <c r="BAW30" s="321"/>
      <c r="BAX30" s="321"/>
      <c r="BAY30" s="321"/>
      <c r="BAZ30" s="321"/>
      <c r="BBA30" s="321"/>
      <c r="BBB30" s="321" t="s">
        <v>94</v>
      </c>
      <c r="BBC30" s="321" t="str">
        <f t="shared" ref="BBC30" ca="1" si="9689">VLOOKUP(1,AWG31:AWH34,2,FALSE)</f>
        <v>Belgium</v>
      </c>
      <c r="BBD30" s="327">
        <f t="shared" ca="1" si="5396"/>
        <v>1</v>
      </c>
      <c r="BBE30" s="321"/>
      <c r="BBF30" s="321"/>
      <c r="BBG30" s="321"/>
      <c r="BBH30" s="321"/>
      <c r="BBI30" s="321"/>
      <c r="BBJ30" s="321"/>
      <c r="BBK30" s="321"/>
      <c r="BBL30" s="321"/>
      <c r="BBM30" s="321"/>
      <c r="BBN30" s="321"/>
      <c r="BBO30" s="321"/>
      <c r="BBP30" s="321"/>
      <c r="BBQ30" s="321"/>
      <c r="BBR30" s="321"/>
      <c r="BBS30" s="321"/>
      <c r="BBT30" s="321"/>
      <c r="BBU30" s="321"/>
      <c r="BBV30" s="321"/>
      <c r="BBW30" s="321"/>
      <c r="BBX30" s="321"/>
      <c r="BBY30" s="321"/>
      <c r="BBZ30" s="321"/>
      <c r="BCA30" s="321"/>
      <c r="BCB30" s="321"/>
      <c r="BCC30" s="321"/>
      <c r="BCD30" s="321"/>
      <c r="BCE30" s="321"/>
      <c r="BCF30" s="321"/>
      <c r="BCG30" s="321"/>
      <c r="BCH30" s="321"/>
      <c r="BCI30" s="321"/>
      <c r="BCJ30" s="321"/>
      <c r="BCK30" s="321"/>
      <c r="BCL30" s="321"/>
      <c r="BCM30" s="321"/>
      <c r="BCN30" s="321"/>
      <c r="BCO30" s="321"/>
      <c r="BCP30" s="321"/>
      <c r="BCQ30" s="321"/>
      <c r="BCR30" s="321"/>
      <c r="BCS30" s="321"/>
      <c r="BCT30" s="321"/>
      <c r="BCU30" s="321"/>
      <c r="BCV30" s="321"/>
      <c r="BCW30" s="321"/>
      <c r="BCX30" s="321"/>
      <c r="BCY30" s="321"/>
      <c r="BCZ30" s="321"/>
      <c r="BDA30" s="321"/>
      <c r="BDB30" s="321"/>
      <c r="BDC30" s="321"/>
      <c r="BDD30" s="321"/>
      <c r="BDE30" s="321"/>
      <c r="BDF30" s="321"/>
      <c r="BDG30" s="321"/>
      <c r="BDH30" s="321"/>
      <c r="BDI30" s="321"/>
      <c r="BDJ30" s="321"/>
      <c r="BDK30" s="321"/>
      <c r="BDL30" s="321"/>
      <c r="BDM30" s="321"/>
      <c r="BDN30" s="321"/>
      <c r="BDO30" s="321"/>
      <c r="BDP30" s="321"/>
      <c r="BDQ30" s="321"/>
      <c r="BDR30" s="321"/>
      <c r="BDS30" s="321"/>
      <c r="BDT30" s="321"/>
      <c r="BDU30" s="321"/>
      <c r="BDV30" s="321"/>
      <c r="BDW30" s="321"/>
      <c r="BDX30" s="321"/>
      <c r="BDY30" s="321"/>
      <c r="BDZ30" s="321"/>
      <c r="BEA30" s="321"/>
      <c r="BEB30" s="321"/>
      <c r="BEC30" s="321"/>
      <c r="BED30" s="321"/>
      <c r="BEE30" s="321"/>
      <c r="BEF30" s="321"/>
      <c r="BEG30" s="321" t="str">
        <f t="shared" ref="BEG30" si="9690">IF(BDR29&lt;&gt;"",BDR29,"")</f>
        <v/>
      </c>
      <c r="BEH30" s="321"/>
      <c r="BEI30" s="321"/>
      <c r="BEJ30" s="321"/>
      <c r="BEK30" s="321"/>
      <c r="BEL30" s="321"/>
      <c r="BEM30" s="321"/>
      <c r="BEN30" s="321"/>
      <c r="BEO30" s="321"/>
      <c r="BEP30" s="321"/>
      <c r="BEQ30" s="321"/>
      <c r="BER30" s="321"/>
      <c r="BES30" s="321"/>
      <c r="BET30" s="321"/>
      <c r="BEU30" s="321"/>
      <c r="BEV30" s="321"/>
      <c r="BEW30" s="321"/>
      <c r="BEX30" s="321"/>
      <c r="BEY30" s="321"/>
      <c r="BEZ30" s="321"/>
      <c r="BFA30" s="321"/>
      <c r="BFB30" s="321"/>
      <c r="BFC30" s="321">
        <v>28</v>
      </c>
      <c r="BFD30" s="321" t="str">
        <f t="shared" si="146"/>
        <v>Croatia</v>
      </c>
      <c r="BFE30" s="324">
        <f ca="1">IF(OFFSET('Player Game Board'!P37,0,BFE1)&lt;&gt;"",OFFSET('Player Game Board'!P37,0,BFE1),0)</f>
        <v>0</v>
      </c>
      <c r="BFF30" s="324">
        <f ca="1">IF(OFFSET('Player Game Board'!Q37,0,BFE1)&lt;&gt;"",OFFSET('Player Game Board'!Q37,0,BFE1),0)</f>
        <v>0</v>
      </c>
      <c r="BFG30" s="321" t="str">
        <f t="shared" si="147"/>
        <v>Italy</v>
      </c>
      <c r="BFH30" s="321" t="str">
        <f ca="1">IF(AND(OFFSET('Player Game Board'!P37,0,BFE1)&lt;&gt;"",OFFSET('Player Game Board'!Q37,0,BFE1)&lt;&gt;""),IF(BFE30&gt;BFF30,"W",IF(BFE30=BFF30,"D","L")),"")</f>
        <v/>
      </c>
      <c r="BFI30" s="321" t="str">
        <f t="shared" ca="1" si="5940"/>
        <v/>
      </c>
      <c r="BFJ30" s="321"/>
      <c r="BFK30" s="321"/>
      <c r="BFL30" s="321"/>
      <c r="BFM30" s="322"/>
      <c r="BFN30" s="322"/>
      <c r="BFO30" s="322"/>
      <c r="BFP30" s="322"/>
      <c r="BFQ30" s="322"/>
      <c r="BFR30" s="322"/>
      <c r="BFS30" s="322"/>
      <c r="BFT30" s="321"/>
      <c r="BFU30" s="321"/>
      <c r="BFV30" s="321"/>
      <c r="BFW30" s="321"/>
      <c r="BFX30" s="321"/>
      <c r="BFY30" s="321"/>
      <c r="BFZ30" s="321" t="s">
        <v>94</v>
      </c>
      <c r="BGA30" s="321" t="str">
        <f t="shared" ref="BGA30" ca="1" si="9691">VLOOKUP(1,BBE31:BBF34,2,FALSE)</f>
        <v>Belgium</v>
      </c>
      <c r="BGB30" s="327">
        <f t="shared" ca="1" si="5439"/>
        <v>1</v>
      </c>
    </row>
    <row r="31" spans="1:1536" ht="13.8" x14ac:dyDescent="0.3">
      <c r="A31" s="321">
        <v>2</v>
      </c>
      <c r="B31" s="321" t="str">
        <f>'Language Table'!C8</f>
        <v>Belgium</v>
      </c>
      <c r="C31" s="321">
        <f>SUMPRODUCT((CZ3:CZ42=B31)*(DD3:DD42="W"))+SUMPRODUCT((DC3:DC42=B31)*(DE3:DE42="W"))</f>
        <v>1</v>
      </c>
      <c r="D31" s="321">
        <f>SUMPRODUCT((CZ3:CZ42=B31)*(DD3:DD42="D"))+SUMPRODUCT((DC3:DC42=B31)*(DE3:DE42="D"))</f>
        <v>1</v>
      </c>
      <c r="E31" s="321">
        <f>SUMPRODUCT((CZ3:CZ42=B31)*(DD3:DD42="L"))+SUMPRODUCT((DC3:DC42=B31)*(DE3:DE42="L"))</f>
        <v>1</v>
      </c>
      <c r="F31" s="321">
        <f>SUMIF(CZ3:CZ60,B31,DA3:DA60)+SUMIF(DC3:DC60,B31,DB3:DB60)</f>
        <v>2</v>
      </c>
      <c r="G31" s="321">
        <f>SUMIF(DC3:DC60,B31,DA3:DA60)+SUMIF(CZ3:CZ60,B31,DB3:DB60)</f>
        <v>1</v>
      </c>
      <c r="H31" s="321">
        <f t="shared" ref="H31:H34" si="9692">F31-G31+1000</f>
        <v>1001</v>
      </c>
      <c r="I31" s="321">
        <f t="shared" ref="I31:I34" si="9693">C31*3+D31*1</f>
        <v>4</v>
      </c>
      <c r="J31" s="321">
        <v>50</v>
      </c>
      <c r="K31" s="321">
        <f>IF(COUNTIF(I31:I35,4)&lt;&gt;4,RANK(I31,I31:I35),I71)</f>
        <v>2</v>
      </c>
      <c r="L31" s="321"/>
      <c r="M31" s="321">
        <f>SUMPRODUCT((K31:K34=K31)*(J31:J34&lt;J31))+K31</f>
        <v>2</v>
      </c>
      <c r="N31" s="321" t="str">
        <f>INDEX(B31:B35,MATCH(1,M31:M35,0),0)</f>
        <v>Ukraine</v>
      </c>
      <c r="O31" s="321">
        <f>INDEX(K31:K35,MATCH(N31,B31:B35,0),0)</f>
        <v>1</v>
      </c>
      <c r="P31" s="321" t="str">
        <f>IF(O32=1,N31,"")</f>
        <v/>
      </c>
      <c r="Q31" s="321" t="str">
        <f>IF(O33=2,N32,"")</f>
        <v/>
      </c>
      <c r="R31" s="321" t="e">
        <f>IF(O34=3,N33,"")</f>
        <v>#N/A</v>
      </c>
      <c r="S31" s="321" t="str">
        <f>IF(O35=4,N34,"")</f>
        <v/>
      </c>
      <c r="T31" s="321"/>
      <c r="U31" s="321" t="str">
        <f>IF(P31&lt;&gt;"",P31,"")</f>
        <v/>
      </c>
      <c r="V31" s="321" t="e">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#N/A</v>
      </c>
      <c r="W31" s="321" t="e">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#N/A</v>
      </c>
      <c r="X31" s="321" t="e">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#N/A</v>
      </c>
      <c r="Y31" s="321" t="e">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#N/A</v>
      </c>
      <c r="Z31" s="321" t="e">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#N/A</v>
      </c>
      <c r="AA31" s="321" t="e">
        <f>Y31-Z31+1000</f>
        <v>#N/A</v>
      </c>
      <c r="AB31" s="321" t="str">
        <f t="shared" ref="AB31:AB34" si="9694">IF(U31&lt;&gt;"",V31*3+W31*1,"")</f>
        <v/>
      </c>
      <c r="AC31" s="321" t="str">
        <f>IF(U31&lt;&gt;"",VLOOKUP(U31,B4:H40,7,FALSE),"")</f>
        <v/>
      </c>
      <c r="AD31" s="321" t="str">
        <f>IF(U31&lt;&gt;"",VLOOKUP(U31,B4:H40,5,FALSE),"")</f>
        <v/>
      </c>
      <c r="AE31" s="321" t="str">
        <f>IF(U31&lt;&gt;"",VLOOKUP(U31,B4:J40,9,FALSE),"")</f>
        <v/>
      </c>
      <c r="AF31" s="321" t="str">
        <f t="shared" ref="AF31:AF34" si="9695">AB31</f>
        <v/>
      </c>
      <c r="AG31" s="321" t="str">
        <f>IF(U31&lt;&gt;"",RANK(AF31,AF31:AF35),"")</f>
        <v/>
      </c>
      <c r="AH31" s="321" t="str">
        <f>IF(U31&lt;&gt;"",SUMPRODUCT((AF31:AF35=AF31)*(AA31:AA35&gt;AA31)),"")</f>
        <v/>
      </c>
      <c r="AI31" s="321" t="str">
        <f>IF(U31&lt;&gt;"",SUMPRODUCT((AF31:AF35=AF31)*(AA31:AA35=AA31)*(Y31:Y35&gt;Y31)),"")</f>
        <v/>
      </c>
      <c r="AJ31" s="321" t="str">
        <f>IF(U31&lt;&gt;"",SUMPRODUCT((AF31:AF35=AF31)*(AA31:AA35=AA31)*(Y31:Y35=Y31)*(AC31:AC35&gt;AC31)),"")</f>
        <v/>
      </c>
      <c r="AK31" s="321" t="str">
        <f>IF(U31&lt;&gt;"",SUMPRODUCT((AF31:AF35=AF31)*(AA31:AA35=AA31)*(Y31:Y35=Y31)*(AC31:AC35=AC31)*(AD31:AD35&gt;AD31)),"")</f>
        <v/>
      </c>
      <c r="AL31" s="321" t="str">
        <f>IF(U31&lt;&gt;"",SUMPRODUCT((AF31:AF35=AF31)*(AA31:AA35=AA31)*(Y31:Y35=Y31)*(AC31:AC35=AC31)*(AD31:AD35=AD31)*(AE31:AE35&gt;AE31)),"")</f>
        <v/>
      </c>
      <c r="AM31" s="321" t="str">
        <f>IF(U31&lt;&gt;"",IF(AM71&lt;&gt;"",IF(T70=3,AM71,AM71+T70),SUM(AG31:AL31)),"")</f>
        <v/>
      </c>
      <c r="AN31" s="321" t="str">
        <f>IF(U31&lt;&gt;"",INDEX(U31:U35,MATCH(1,AM31:AM35,0),0),"")</f>
        <v/>
      </c>
      <c r="AO31" s="321"/>
      <c r="AP31" s="321"/>
      <c r="AQ31" s="321"/>
      <c r="AR31" s="321"/>
      <c r="AS31" s="321"/>
      <c r="AT31" s="321"/>
      <c r="AU31" s="321"/>
      <c r="AV31" s="321"/>
      <c r="AW31" s="321"/>
      <c r="AX31" s="321"/>
      <c r="AY31" s="321"/>
      <c r="AZ31" s="321"/>
      <c r="BA31" s="321"/>
      <c r="BB31" s="321"/>
      <c r="BC31" s="321"/>
      <c r="BD31" s="321"/>
      <c r="BE31" s="321"/>
      <c r="BF31" s="321"/>
      <c r="BG31" s="321"/>
      <c r="BH31" s="321"/>
      <c r="BI31" s="321"/>
      <c r="BJ31" s="321"/>
      <c r="BK31" s="321"/>
      <c r="BL31" s="321"/>
      <c r="BM31" s="321"/>
      <c r="BN31" s="321"/>
      <c r="BO31" s="321"/>
      <c r="BP31" s="321"/>
      <c r="BQ31" s="321"/>
      <c r="BR31" s="321"/>
      <c r="BS31" s="321"/>
      <c r="BT31" s="321"/>
      <c r="BU31" s="321"/>
      <c r="BV31" s="321"/>
      <c r="BW31" s="321"/>
      <c r="BX31" s="321"/>
      <c r="BY31" s="321"/>
      <c r="BZ31" s="321"/>
      <c r="CA31" s="321"/>
      <c r="CB31" s="321"/>
      <c r="CC31" s="321"/>
      <c r="CD31" s="321"/>
      <c r="CE31" s="321"/>
      <c r="CF31" s="321"/>
      <c r="CG31" s="321"/>
      <c r="CH31" s="321"/>
      <c r="CI31" s="321"/>
      <c r="CJ31" s="321"/>
      <c r="CK31" s="321"/>
      <c r="CL31" s="321"/>
      <c r="CM31" s="321"/>
      <c r="CN31" s="321"/>
      <c r="CO31" s="321"/>
      <c r="CP31" s="321"/>
      <c r="CQ31" s="321"/>
      <c r="CR31" s="321"/>
      <c r="CS31" s="321"/>
      <c r="CT31" s="321"/>
      <c r="CU31" s="321"/>
      <c r="CV31" s="321"/>
      <c r="CW31" s="321" t="str">
        <f>IF(AN31&lt;&gt;"",AN31,N31)</f>
        <v>Ukraine</v>
      </c>
      <c r="CX31" s="321">
        <v>1</v>
      </c>
      <c r="CY31" s="321">
        <v>29</v>
      </c>
      <c r="CZ31" s="321" t="str">
        <f>Matches!G36</f>
        <v>England</v>
      </c>
      <c r="DA31" s="321">
        <f>IF(AND(Matches!H36&lt;&gt;"",Matches!I36&lt;&gt;""),Matches!H36,0)</f>
        <v>0</v>
      </c>
      <c r="DB31" s="321">
        <f>IF(AND(Matches!I36&lt;&gt;"",Matches!H36&lt;&gt;""),Matches!I36,0)</f>
        <v>0</v>
      </c>
      <c r="DC31" s="321" t="str">
        <f>Matches!J36</f>
        <v>Slovenia</v>
      </c>
      <c r="DD31" s="321" t="str">
        <f>IF(AND(Matches!H36&lt;&gt;"",Matches!I36&lt;&gt;""),IF(DA31&gt;DB31,"W",IF(DA31=DB31,"D","L")),"")</f>
        <v>D</v>
      </c>
      <c r="DE31" s="321" t="str">
        <f t="shared" si="162"/>
        <v>D</v>
      </c>
      <c r="DF31" s="321"/>
      <c r="DG31" s="321"/>
      <c r="DH31" s="321"/>
      <c r="DI31" s="322"/>
      <c r="DJ31" s="322"/>
      <c r="DK31" s="322"/>
      <c r="DL31" s="322"/>
      <c r="DM31" s="322"/>
      <c r="DN31" s="322"/>
      <c r="DO31" s="322"/>
      <c r="DP31" s="321"/>
      <c r="DQ31" s="321"/>
      <c r="DR31" s="321"/>
      <c r="DS31" s="321"/>
      <c r="DT31" s="321"/>
      <c r="DU31" s="321"/>
      <c r="DV31" s="321"/>
      <c r="DW31" s="321" t="str">
        <f>VLOOKUP(2,A31:B34,2,FALSE)</f>
        <v>Belgium</v>
      </c>
      <c r="DX31" s="321"/>
      <c r="DY31" s="321">
        <f ca="1">VLOOKUP(DZ31,HU31:HV35,2,FALSE)</f>
        <v>1</v>
      </c>
      <c r="DZ31" s="321" t="str">
        <f>B31</f>
        <v>Belgium</v>
      </c>
      <c r="EA31" s="321">
        <f ca="1">SUMPRODUCT((HX3:HX42=DZ31)*(IB3:IB42="W"))+SUMPRODUCT((IA3:IA42=DZ31)*(IC3:IC42="W"))</f>
        <v>3</v>
      </c>
      <c r="EB31" s="321">
        <f ca="1">SUMPRODUCT((HX3:HX42=DZ31)*(IB3:IB42="D"))+SUMPRODUCT((IA3:IA42=DZ31)*(IC3:IC42="D"))</f>
        <v>0</v>
      </c>
      <c r="EC31" s="321">
        <f ca="1">SUMPRODUCT((HX3:HX42=DZ31)*(IB3:IB42="L"))+SUMPRODUCT((IA3:IA42=DZ31)*(IC3:IC42="L"))</f>
        <v>0</v>
      </c>
      <c r="ED31" s="321">
        <f ca="1">SUMIF(HX3:HX60,DZ31,HY3:HY60)+SUMIF(IA3:IA60,DZ31,HZ3:HZ60)</f>
        <v>7</v>
      </c>
      <c r="EE31" s="321">
        <f ca="1">SUMIF(IA3:IA60,DZ31,HY3:HY60)+SUMIF(HX3:HX60,DZ31,HZ3:HZ60)</f>
        <v>2</v>
      </c>
      <c r="EF31" s="321">
        <f t="shared" ref="EF31:EF34" ca="1" si="9696">ED31-EE31+1000</f>
        <v>1005</v>
      </c>
      <c r="EG31" s="321">
        <f t="shared" ref="EG31:EG34" ca="1" si="9697">EA31*3+EB31*1</f>
        <v>9</v>
      </c>
      <c r="EH31" s="321">
        <f t="shared" si="609"/>
        <v>50</v>
      </c>
      <c r="EI31" s="321">
        <f ca="1">IF(COUNTIF(EG31:EG35,4)&lt;&gt;4,RANK(EG31,EG31:EG35),EG71)</f>
        <v>1</v>
      </c>
      <c r="EJ31" s="321"/>
      <c r="EK31" s="321">
        <f ca="1">SUMPRODUCT((EI31:EI34=EI31)*(EH31:EH34&lt;EH31))+EI31</f>
        <v>1</v>
      </c>
      <c r="EL31" s="321" t="str">
        <f ca="1">INDEX(DZ31:DZ35,MATCH(1,EK31:EK35,0),0)</f>
        <v>Belgium</v>
      </c>
      <c r="EM31" s="321">
        <f ca="1">INDEX(EI31:EI35,MATCH(EL31,DZ31:DZ35,0),0)</f>
        <v>1</v>
      </c>
      <c r="EN31" s="321" t="str">
        <f ca="1">IF(EM32=1,EL31,"")</f>
        <v/>
      </c>
      <c r="EO31" s="321" t="str">
        <f ca="1">IF(EM33=2,EL32,"")</f>
        <v/>
      </c>
      <c r="EP31" s="321" t="str">
        <f ca="1">IF(EM34=3,EL33,"")</f>
        <v/>
      </c>
      <c r="EQ31" s="321" t="str">
        <f>IF(EM35=4,EL34,"")</f>
        <v/>
      </c>
      <c r="ER31" s="321"/>
      <c r="ES31" s="321" t="str">
        <f ca="1">IF(EN31&lt;&gt;"",EN31,"")</f>
        <v/>
      </c>
      <c r="ET31" s="321">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21">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21">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21">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21">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21">
        <f ca="1">EW31-EX31+1000</f>
        <v>1000</v>
      </c>
      <c r="EZ31" s="321" t="str">
        <f t="shared" ref="EZ31:EZ34" ca="1" si="9698">IF(ES31&lt;&gt;"",ET31*3+EU31*1,"")</f>
        <v/>
      </c>
      <c r="FA31" s="321" t="str">
        <f ca="1">IF(ES31&lt;&gt;"",VLOOKUP(ES31,DZ4:EF40,7,FALSE),"")</f>
        <v/>
      </c>
      <c r="FB31" s="321" t="str">
        <f ca="1">IF(ES31&lt;&gt;"",VLOOKUP(ES31,DZ4:EF40,5,FALSE),"")</f>
        <v/>
      </c>
      <c r="FC31" s="321" t="str">
        <f ca="1">IF(ES31&lt;&gt;"",VLOOKUP(ES31,DZ4:EH40,9,FALSE),"")</f>
        <v/>
      </c>
      <c r="FD31" s="321" t="str">
        <f t="shared" ref="FD31:FD34" ca="1" si="9699">EZ31</f>
        <v/>
      </c>
      <c r="FE31" s="321" t="str">
        <f ca="1">IF(ES31&lt;&gt;"",RANK(FD31,FD31:FD35),"")</f>
        <v/>
      </c>
      <c r="FF31" s="321" t="str">
        <f ca="1">IF(ES31&lt;&gt;"",SUMPRODUCT((FD31:FD35=FD31)*(EY31:EY35&gt;EY31)),"")</f>
        <v/>
      </c>
      <c r="FG31" s="321" t="str">
        <f ca="1">IF(ES31&lt;&gt;"",SUMPRODUCT((FD31:FD35=FD31)*(EY31:EY35=EY31)*(EW31:EW35&gt;EW31)),"")</f>
        <v/>
      </c>
      <c r="FH31" s="321" t="str">
        <f ca="1">IF(ES31&lt;&gt;"",SUMPRODUCT((FD31:FD35=FD31)*(EY31:EY35=EY31)*(EW31:EW35=EW31)*(FA31:FA35&gt;FA31)),"")</f>
        <v/>
      </c>
      <c r="FI31" s="321" t="str">
        <f ca="1">IF(ES31&lt;&gt;"",SUMPRODUCT((FD31:FD35=FD31)*(EY31:EY35=EY31)*(EW31:EW35=EW31)*(FA31:FA35=FA31)*(FB31:FB35&gt;FB31)),"")</f>
        <v/>
      </c>
      <c r="FJ31" s="321" t="str">
        <f ca="1">IF(ES31&lt;&gt;"",SUMPRODUCT((FD31:FD35=FD31)*(EY31:EY35=EY31)*(EW31:EW35=EW31)*(FA31:FA35=FA31)*(FB31:FB35=FB31)*(FC31:FC35&gt;FC31)),"")</f>
        <v/>
      </c>
      <c r="FK31" s="321" t="str">
        <f ca="1">IF(ES31&lt;&gt;"",IF(FK71&lt;&gt;"",IF(ER70=3,FK71,FK71+ER70),SUM(FE31:FJ31)),"")</f>
        <v/>
      </c>
      <c r="FL31" s="321" t="str">
        <f ca="1">IF(ES31&lt;&gt;"",INDEX(ES31:ES35,MATCH(1,FK31:FK35,0),0),"")</f>
        <v/>
      </c>
      <c r="FM31" s="321"/>
      <c r="FN31" s="321"/>
      <c r="FO31" s="321"/>
      <c r="FP31" s="321"/>
      <c r="FQ31" s="321"/>
      <c r="FR31" s="321"/>
      <c r="FS31" s="321"/>
      <c r="FT31" s="321"/>
      <c r="FU31" s="321"/>
      <c r="FV31" s="321"/>
      <c r="FW31" s="321"/>
      <c r="FX31" s="321"/>
      <c r="FY31" s="321"/>
      <c r="FZ31" s="321"/>
      <c r="GA31" s="321"/>
      <c r="GB31" s="321"/>
      <c r="GC31" s="321"/>
      <c r="GD31" s="321"/>
      <c r="GE31" s="321"/>
      <c r="GF31" s="321"/>
      <c r="GG31" s="321"/>
      <c r="GH31" s="321"/>
      <c r="GI31" s="321"/>
      <c r="GJ31" s="321"/>
      <c r="GK31" s="321"/>
      <c r="GL31" s="321"/>
      <c r="GM31" s="321"/>
      <c r="GN31" s="321"/>
      <c r="GO31" s="321"/>
      <c r="GP31" s="321"/>
      <c r="GQ31" s="321"/>
      <c r="GR31" s="321"/>
      <c r="GS31" s="321"/>
      <c r="GT31" s="321"/>
      <c r="GU31" s="321"/>
      <c r="GV31" s="321"/>
      <c r="GW31" s="321"/>
      <c r="GX31" s="321"/>
      <c r="GY31" s="321"/>
      <c r="GZ31" s="321"/>
      <c r="HA31" s="321"/>
      <c r="HB31" s="321"/>
      <c r="HC31" s="321"/>
      <c r="HD31" s="321"/>
      <c r="HE31" s="321"/>
      <c r="HF31" s="321"/>
      <c r="HG31" s="321"/>
      <c r="HH31" s="321"/>
      <c r="HI31" s="321"/>
      <c r="HJ31" s="321"/>
      <c r="HK31" s="321"/>
      <c r="HL31" s="321"/>
      <c r="HM31" s="321"/>
      <c r="HN31" s="321"/>
      <c r="HO31" s="321"/>
      <c r="HP31" s="321"/>
      <c r="HQ31" s="321"/>
      <c r="HR31" s="321"/>
      <c r="HS31" s="321"/>
      <c r="HT31" s="321"/>
      <c r="HU31" s="321" t="str">
        <f ca="1">IF(FL31&lt;&gt;"",FL31,EL31)</f>
        <v>Belgium</v>
      </c>
      <c r="HV31" s="321">
        <v>1</v>
      </c>
      <c r="HW31" s="321">
        <v>29</v>
      </c>
      <c r="HX31" s="321" t="str">
        <f t="shared" si="164"/>
        <v>England</v>
      </c>
      <c r="HY31" s="324">
        <f ca="1">IF(OFFSET('Player Game Board'!P38,0,HY1)&lt;&gt;"",OFFSET('Player Game Board'!P38,0,HY1),0)</f>
        <v>3</v>
      </c>
      <c r="HZ31" s="324">
        <f ca="1">IF(OFFSET('Player Game Board'!Q38,0,HY1)&lt;&gt;"",OFFSET('Player Game Board'!Q38,0,HY1),0)</f>
        <v>0</v>
      </c>
      <c r="IA31" s="321" t="str">
        <f t="shared" si="165"/>
        <v>Slovenia</v>
      </c>
      <c r="IB31" s="321" t="str">
        <f ca="1">IF(AND(OFFSET('Player Game Board'!P38,0,HY1)&lt;&gt;"",OFFSET('Player Game Board'!Q38,0,HY1)&lt;&gt;""),IF(HY31&gt;HZ31,"W",IF(HY31=HZ31,"D","L")),"")</f>
        <v>W</v>
      </c>
      <c r="IC31" s="321" t="str">
        <f t="shared" ca="1" si="166"/>
        <v>L</v>
      </c>
      <c r="ID31" s="321"/>
      <c r="IE31" s="321"/>
      <c r="IF31" s="321"/>
      <c r="IG31" s="322"/>
      <c r="IH31" s="322"/>
      <c r="II31" s="322"/>
      <c r="IJ31" s="322"/>
      <c r="IK31" s="322"/>
      <c r="IL31" s="322"/>
      <c r="IM31" s="322"/>
      <c r="IN31" s="321"/>
      <c r="IO31" s="321"/>
      <c r="IP31" s="321"/>
      <c r="IQ31" s="321"/>
      <c r="IR31" s="321"/>
      <c r="IS31" s="321"/>
      <c r="IT31" s="321"/>
      <c r="IU31" s="321" t="str">
        <f ca="1">VLOOKUP(2,DY31:DZ34,2,FALSE)</f>
        <v>Slovakia</v>
      </c>
      <c r="IV31" s="327">
        <f t="shared" ca="1" si="5047"/>
        <v>1</v>
      </c>
      <c r="IW31" s="321">
        <f ca="1">VLOOKUP(IX31,MS31:MT35,2,FALSE)</f>
        <v>1</v>
      </c>
      <c r="IX31" s="321" t="str">
        <f>DZ31</f>
        <v>Belgium</v>
      </c>
      <c r="IY31" s="321">
        <f ca="1">SUMPRODUCT((MV3:MV42=IX31)*(MZ3:MZ42="W"))+SUMPRODUCT((MY3:MY42=IX31)*(NA3:NA42="W"))</f>
        <v>3</v>
      </c>
      <c r="IZ31" s="321">
        <f ca="1">SUMPRODUCT((MV3:MV42=IX31)*(MZ3:MZ42="D"))+SUMPRODUCT((MY3:MY42=IX31)*(NA3:NA42="D"))</f>
        <v>0</v>
      </c>
      <c r="JA31" s="321">
        <f ca="1">SUMPRODUCT((MV3:MV42=IX31)*(MZ3:MZ42="L"))+SUMPRODUCT((MY3:MY42=IX31)*(NA3:NA42="L"))</f>
        <v>0</v>
      </c>
      <c r="JB31" s="321">
        <f ca="1">SUMIF(MV3:MV60,IX31,MW3:MW60)+SUMIF(MY3:MY60,IX31,MX3:MX60)</f>
        <v>8</v>
      </c>
      <c r="JC31" s="321">
        <f ca="1">SUMIF(MY3:MY60,IX31,MW3:MW60)+SUMIF(MV3:MV60,IX31,MX3:MX60)</f>
        <v>1</v>
      </c>
      <c r="JD31" s="321">
        <f t="shared" ref="JD31:JD34" ca="1" si="9700">JB31-JC31+1000</f>
        <v>1007</v>
      </c>
      <c r="JE31" s="321">
        <f t="shared" ref="JE31:JE34" ca="1" si="9701">IY31*3+IZ31*1</f>
        <v>9</v>
      </c>
      <c r="JF31" s="321">
        <f t="shared" si="618"/>
        <v>50</v>
      </c>
      <c r="JG31" s="321">
        <f ca="1">IF(COUNTIF(JE31:JE35,4)&lt;&gt;4,RANK(JE31,JE31:JE35),JE71)</f>
        <v>1</v>
      </c>
      <c r="JH31" s="321"/>
      <c r="JI31" s="321">
        <f ca="1">SUMPRODUCT((JG31:JG34=JG31)*(JF31:JF34&lt;JF31))+JG31</f>
        <v>1</v>
      </c>
      <c r="JJ31" s="321" t="str">
        <f ca="1">INDEX(IX31:IX35,MATCH(1,JI31:JI35,0),0)</f>
        <v>Belgium</v>
      </c>
      <c r="JK31" s="321">
        <f ca="1">INDEX(JG31:JG35,MATCH(JJ31,IX31:IX35,0),0)</f>
        <v>1</v>
      </c>
      <c r="JL31" s="321" t="str">
        <f ca="1">IF(JK32=1,JJ31,"")</f>
        <v/>
      </c>
      <c r="JM31" s="321" t="str">
        <f ca="1">IF(JK33=2,JJ32,"")</f>
        <v>Ukraine</v>
      </c>
      <c r="JN31" s="321" t="str">
        <f ca="1">IF(JK34=3,JJ33,"")</f>
        <v/>
      </c>
      <c r="JO31" s="321" t="str">
        <f>IF(JK35=4,JJ34,"")</f>
        <v/>
      </c>
      <c r="JP31" s="321"/>
      <c r="JQ31" s="321" t="str">
        <f ca="1">IF(JL31&lt;&gt;"",JL31,"")</f>
        <v/>
      </c>
      <c r="JR31" s="321">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21">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21">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21">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21">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21">
        <f ca="1">JU31-JV31+1000</f>
        <v>1000</v>
      </c>
      <c r="JX31" s="321" t="str">
        <f t="shared" ref="JX31:JX34" ca="1" si="9702">IF(JQ31&lt;&gt;"",JR31*3+JS31*1,"")</f>
        <v/>
      </c>
      <c r="JY31" s="321" t="str">
        <f ca="1">IF(JQ31&lt;&gt;"",VLOOKUP(JQ31,IX4:JD40,7,FALSE),"")</f>
        <v/>
      </c>
      <c r="JZ31" s="321" t="str">
        <f ca="1">IF(JQ31&lt;&gt;"",VLOOKUP(JQ31,IX4:JD40,5,FALSE),"")</f>
        <v/>
      </c>
      <c r="KA31" s="321" t="str">
        <f ca="1">IF(JQ31&lt;&gt;"",VLOOKUP(JQ31,IX4:JF40,9,FALSE),"")</f>
        <v/>
      </c>
      <c r="KB31" s="321" t="str">
        <f t="shared" ref="KB31:KB34" ca="1" si="9703">JX31</f>
        <v/>
      </c>
      <c r="KC31" s="321" t="str">
        <f ca="1">IF(JQ31&lt;&gt;"",RANK(KB31,KB31:KB35),"")</f>
        <v/>
      </c>
      <c r="KD31" s="321" t="str">
        <f ca="1">IF(JQ31&lt;&gt;"",SUMPRODUCT((KB31:KB35=KB31)*(JW31:JW35&gt;JW31)),"")</f>
        <v/>
      </c>
      <c r="KE31" s="321" t="str">
        <f ca="1">IF(JQ31&lt;&gt;"",SUMPRODUCT((KB31:KB35=KB31)*(JW31:JW35=JW31)*(JU31:JU35&gt;JU31)),"")</f>
        <v/>
      </c>
      <c r="KF31" s="321" t="str">
        <f ca="1">IF(JQ31&lt;&gt;"",SUMPRODUCT((KB31:KB35=KB31)*(JW31:JW35=JW31)*(JU31:JU35=JU31)*(JY31:JY35&gt;JY31)),"")</f>
        <v/>
      </c>
      <c r="KG31" s="321" t="str">
        <f ca="1">IF(JQ31&lt;&gt;"",SUMPRODUCT((KB31:KB35=KB31)*(JW31:JW35=JW31)*(JU31:JU35=JU31)*(JY31:JY35=JY31)*(JZ31:JZ35&gt;JZ31)),"")</f>
        <v/>
      </c>
      <c r="KH31" s="321" t="str">
        <f ca="1">IF(JQ31&lt;&gt;"",SUMPRODUCT((KB31:KB35=KB31)*(JW31:JW35=JW31)*(JU31:JU35=JU31)*(JY31:JY35=JY31)*(JZ31:JZ35=JZ31)*(KA31:KA35&gt;KA31)),"")</f>
        <v/>
      </c>
      <c r="KI31" s="321" t="str">
        <f ca="1">IF(JQ31&lt;&gt;"",IF(KI71&lt;&gt;"",IF(JP70=3,KI71,KI71+JP70),SUM(KC31:KH31)),"")</f>
        <v/>
      </c>
      <c r="KJ31" s="321" t="str">
        <f ca="1">IF(JQ31&lt;&gt;"",INDEX(JQ31:JQ35,MATCH(1,KI31:KI35,0),0),"")</f>
        <v/>
      </c>
      <c r="KK31" s="321"/>
      <c r="KL31" s="321"/>
      <c r="KM31" s="321"/>
      <c r="KN31" s="321"/>
      <c r="KO31" s="321"/>
      <c r="KP31" s="321"/>
      <c r="KQ31" s="321"/>
      <c r="KR31" s="321"/>
      <c r="KS31" s="321"/>
      <c r="KT31" s="321"/>
      <c r="KU31" s="321"/>
      <c r="KV31" s="321"/>
      <c r="KW31" s="321"/>
      <c r="KX31" s="321"/>
      <c r="KY31" s="321"/>
      <c r="KZ31" s="321"/>
      <c r="LA31" s="321"/>
      <c r="LB31" s="321"/>
      <c r="LC31" s="321"/>
      <c r="LD31" s="321"/>
      <c r="LE31" s="321"/>
      <c r="LF31" s="321"/>
      <c r="LG31" s="321"/>
      <c r="LH31" s="321"/>
      <c r="LI31" s="321"/>
      <c r="LJ31" s="321"/>
      <c r="LK31" s="321"/>
      <c r="LL31" s="321"/>
      <c r="LM31" s="321"/>
      <c r="LN31" s="321"/>
      <c r="LO31" s="321"/>
      <c r="LP31" s="321"/>
      <c r="LQ31" s="321"/>
      <c r="LR31" s="321"/>
      <c r="LS31" s="321"/>
      <c r="LT31" s="321"/>
      <c r="LU31" s="321"/>
      <c r="LV31" s="321"/>
      <c r="LW31" s="321"/>
      <c r="LX31" s="321"/>
      <c r="LY31" s="321"/>
      <c r="LZ31" s="321"/>
      <c r="MA31" s="321"/>
      <c r="MB31" s="321"/>
      <c r="MC31" s="321"/>
      <c r="MD31" s="321"/>
      <c r="ME31" s="321"/>
      <c r="MF31" s="321"/>
      <c r="MG31" s="321"/>
      <c r="MH31" s="321"/>
      <c r="MI31" s="321"/>
      <c r="MJ31" s="321"/>
      <c r="MK31" s="321"/>
      <c r="ML31" s="321"/>
      <c r="MM31" s="321"/>
      <c r="MN31" s="321"/>
      <c r="MO31" s="321"/>
      <c r="MP31" s="321"/>
      <c r="MQ31" s="321"/>
      <c r="MR31" s="321"/>
      <c r="MS31" s="321" t="str">
        <f ca="1">IF(KJ31&lt;&gt;"",KJ31,JJ31)</f>
        <v>Belgium</v>
      </c>
      <c r="MT31" s="321">
        <v>1</v>
      </c>
      <c r="MU31" s="321">
        <v>29</v>
      </c>
      <c r="MV31" s="321" t="str">
        <f t="shared" si="170"/>
        <v>England</v>
      </c>
      <c r="MW31" s="324">
        <f ca="1">IF(OFFSET('Player Game Board'!P38,0,MW1)&lt;&gt;"",OFFSET('Player Game Board'!P38,0,MW1),0)</f>
        <v>2</v>
      </c>
      <c r="MX31" s="324">
        <f ca="1">IF(OFFSET('Player Game Board'!Q38,0,MW1)&lt;&gt;"",OFFSET('Player Game Board'!Q38,0,MW1),0)</f>
        <v>0</v>
      </c>
      <c r="MY31" s="321" t="str">
        <f t="shared" si="171"/>
        <v>Slovenia</v>
      </c>
      <c r="MZ31" s="321" t="str">
        <f ca="1">IF(AND(OFFSET('Player Game Board'!P38,0,MW1)&lt;&gt;"",OFFSET('Player Game Board'!Q38,0,MW1)&lt;&gt;""),IF(MW31&gt;MX31,"W",IF(MW31=MX31,"D","L")),"")</f>
        <v>W</v>
      </c>
      <c r="NA31" s="321" t="str">
        <f t="shared" ca="1" si="172"/>
        <v>L</v>
      </c>
      <c r="NB31" s="321"/>
      <c r="NC31" s="321"/>
      <c r="ND31" s="321"/>
      <c r="NE31" s="322"/>
      <c r="NF31" s="322"/>
      <c r="NG31" s="322"/>
      <c r="NH31" s="322"/>
      <c r="NI31" s="322"/>
      <c r="NJ31" s="322"/>
      <c r="NK31" s="322"/>
      <c r="NL31" s="321"/>
      <c r="NM31" s="321"/>
      <c r="NN31" s="321"/>
      <c r="NO31" s="321"/>
      <c r="NP31" s="321"/>
      <c r="NQ31" s="321"/>
      <c r="NR31" s="321"/>
      <c r="NS31" s="321" t="str">
        <f ca="1">VLOOKUP(2,IW31:IX34,2,FALSE)</f>
        <v>Ukraine</v>
      </c>
      <c r="NT31" s="327">
        <f t="shared" ca="1" si="5052"/>
        <v>0</v>
      </c>
      <c r="NU31" s="321">
        <f t="shared" ref="NU31" ca="1" si="9704">VLOOKUP(NV31,RQ31:RR35,2,FALSE)</f>
        <v>1</v>
      </c>
      <c r="NV31" s="321" t="str">
        <f t="shared" ref="NV31:NV34" si="9705">IX31</f>
        <v>Belgium</v>
      </c>
      <c r="NW31" s="321">
        <f t="shared" ref="NW31" ca="1" si="9706">SUMPRODUCT((RT3:RT42=NV31)*(RX3:RX42="W"))+SUMPRODUCT((RW3:RW42=NV31)*(RY3:RY42="W"))</f>
        <v>3</v>
      </c>
      <c r="NX31" s="321">
        <f t="shared" ref="NX31" ca="1" si="9707">SUMPRODUCT((RT3:RT42=NV31)*(RX3:RX42="D"))+SUMPRODUCT((RW3:RW42=NV31)*(RY3:RY42="D"))</f>
        <v>0</v>
      </c>
      <c r="NY31" s="321">
        <f t="shared" ref="NY31" ca="1" si="9708">SUMPRODUCT((RT3:RT42=NV31)*(RX3:RX42="L"))+SUMPRODUCT((RW3:RW42=NV31)*(RY3:RY42="L"))</f>
        <v>0</v>
      </c>
      <c r="NZ31" s="321">
        <f t="shared" ref="NZ31" ca="1" si="9709">SUMIF(RT3:RT60,NV31,RU3:RU60)+SUMIF(RW3:RW60,NV31,RV3:RV60)</f>
        <v>8</v>
      </c>
      <c r="OA31" s="321">
        <f t="shared" ref="OA31" ca="1" si="9710">SUMIF(RW3:RW60,NV31,RU3:RU60)+SUMIF(RT3:RT60,NV31,RV3:RV60)</f>
        <v>3</v>
      </c>
      <c r="OB31" s="321">
        <f t="shared" ref="OB31:OB34" ca="1" si="9711">NZ31-OA31+1000</f>
        <v>1005</v>
      </c>
      <c r="OC31" s="321">
        <f t="shared" ref="OC31:OC34" ca="1" si="9712">NW31*3+NX31*1</f>
        <v>9</v>
      </c>
      <c r="OD31" s="321">
        <f t="shared" si="630"/>
        <v>50</v>
      </c>
      <c r="OE31" s="321">
        <f t="shared" ref="OE31" ca="1" si="9713">IF(COUNTIF(OC31:OC35,4)&lt;&gt;4,RANK(OC31,OC31:OC35),OC71)</f>
        <v>1</v>
      </c>
      <c r="OF31" s="321"/>
      <c r="OG31" s="321">
        <f t="shared" ref="OG31" ca="1" si="9714">SUMPRODUCT((OE31:OE34=OE31)*(OD31:OD34&lt;OD31))+OE31</f>
        <v>1</v>
      </c>
      <c r="OH31" s="321" t="str">
        <f t="shared" ref="OH31" ca="1" si="9715">INDEX(NV31:NV35,MATCH(1,OG31:OG35,0),0)</f>
        <v>Belgium</v>
      </c>
      <c r="OI31" s="321">
        <f t="shared" ref="OI31" ca="1" si="9716">INDEX(OE31:OE35,MATCH(OH31,NV31:NV35,0),0)</f>
        <v>1</v>
      </c>
      <c r="OJ31" s="321" t="str">
        <f t="shared" ref="OJ31" ca="1" si="9717">IF(OI32=1,OH31,"")</f>
        <v/>
      </c>
      <c r="OK31" s="321" t="str">
        <f t="shared" ref="OK31" ca="1" si="9718">IF(OI33=2,OH32,"")</f>
        <v/>
      </c>
      <c r="OL31" s="321" t="str">
        <f t="shared" ref="OL31" ca="1" si="9719">IF(OI34=3,OH33,"")</f>
        <v/>
      </c>
      <c r="OM31" s="321" t="str">
        <f t="shared" ref="OM31" si="9720">IF(OI35=4,OH34,"")</f>
        <v/>
      </c>
      <c r="ON31" s="321"/>
      <c r="OO31" s="321" t="str">
        <f t="shared" ref="OO31:OO34" ca="1" si="9721">IF(OJ31&lt;&gt;"",OJ31,"")</f>
        <v/>
      </c>
      <c r="OP31" s="321">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21">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21">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21">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21">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21">
        <f t="shared" ref="OU31:OU34" ca="1" si="9727">OS31-OT31+1000</f>
        <v>1000</v>
      </c>
      <c r="OV31" s="321" t="str">
        <f t="shared" ref="OV31:OV34" ca="1" si="9728">IF(OO31&lt;&gt;"",OP31*3+OQ31*1,"")</f>
        <v/>
      </c>
      <c r="OW31" s="321" t="str">
        <f t="shared" ref="OW31" ca="1" si="9729">IF(OO31&lt;&gt;"",VLOOKUP(OO31,NV4:OB40,7,FALSE),"")</f>
        <v/>
      </c>
      <c r="OX31" s="321" t="str">
        <f t="shared" ref="OX31" ca="1" si="9730">IF(OO31&lt;&gt;"",VLOOKUP(OO31,NV4:OB40,5,FALSE),"")</f>
        <v/>
      </c>
      <c r="OY31" s="321" t="str">
        <f t="shared" ref="OY31" ca="1" si="9731">IF(OO31&lt;&gt;"",VLOOKUP(OO31,NV4:OD40,9,FALSE),"")</f>
        <v/>
      </c>
      <c r="OZ31" s="321" t="str">
        <f t="shared" ref="OZ31:OZ34" ca="1" si="9732">OV31</f>
        <v/>
      </c>
      <c r="PA31" s="321" t="str">
        <f t="shared" ref="PA31" ca="1" si="9733">IF(OO31&lt;&gt;"",RANK(OZ31,OZ31:OZ35),"")</f>
        <v/>
      </c>
      <c r="PB31" s="321" t="str">
        <f t="shared" ref="PB31" ca="1" si="9734">IF(OO31&lt;&gt;"",SUMPRODUCT((OZ31:OZ35=OZ31)*(OU31:OU35&gt;OU31)),"")</f>
        <v/>
      </c>
      <c r="PC31" s="321" t="str">
        <f t="shared" ref="PC31" ca="1" si="9735">IF(OO31&lt;&gt;"",SUMPRODUCT((OZ31:OZ35=OZ31)*(OU31:OU35=OU31)*(OS31:OS35&gt;OS31)),"")</f>
        <v/>
      </c>
      <c r="PD31" s="321" t="str">
        <f t="shared" ref="PD31" ca="1" si="9736">IF(OO31&lt;&gt;"",SUMPRODUCT((OZ31:OZ35=OZ31)*(OU31:OU35=OU31)*(OS31:OS35=OS31)*(OW31:OW35&gt;OW31)),"")</f>
        <v/>
      </c>
      <c r="PE31" s="321" t="str">
        <f t="shared" ref="PE31" ca="1" si="9737">IF(OO31&lt;&gt;"",SUMPRODUCT((OZ31:OZ35=OZ31)*(OU31:OU35=OU31)*(OS31:OS35=OS31)*(OW31:OW35=OW31)*(OX31:OX35&gt;OX31)),"")</f>
        <v/>
      </c>
      <c r="PF31" s="321" t="str">
        <f t="shared" ref="PF31" ca="1" si="9738">IF(OO31&lt;&gt;"",SUMPRODUCT((OZ31:OZ35=OZ31)*(OU31:OU35=OU31)*(OS31:OS35=OS31)*(OW31:OW35=OW31)*(OX31:OX35=OX31)*(OY31:OY35&gt;OY31)),"")</f>
        <v/>
      </c>
      <c r="PG31" s="321" t="str">
        <f ca="1">IF(OO31&lt;&gt;"",IF(PG71&lt;&gt;"",IF(ON70=3,PG71,PG71+ON70),SUM(PA31:PF31)),"")</f>
        <v/>
      </c>
      <c r="PH31" s="321" t="str">
        <f t="shared" ref="PH31" ca="1" si="9739">IF(OO31&lt;&gt;"",INDEX(OO31:OO35,MATCH(1,PG31:PG35,0),0),"")</f>
        <v/>
      </c>
      <c r="PI31" s="321"/>
      <c r="PJ31" s="321"/>
      <c r="PK31" s="321"/>
      <c r="PL31" s="321"/>
      <c r="PM31" s="321"/>
      <c r="PN31" s="321"/>
      <c r="PO31" s="321"/>
      <c r="PP31" s="321"/>
      <c r="PQ31" s="321"/>
      <c r="PR31" s="321"/>
      <c r="PS31" s="321"/>
      <c r="PT31" s="321"/>
      <c r="PU31" s="321"/>
      <c r="PV31" s="321"/>
      <c r="PW31" s="321"/>
      <c r="PX31" s="321"/>
      <c r="PY31" s="321"/>
      <c r="PZ31" s="321"/>
      <c r="QA31" s="321"/>
      <c r="QB31" s="321"/>
      <c r="QC31" s="321"/>
      <c r="QD31" s="321"/>
      <c r="QE31" s="321"/>
      <c r="QF31" s="321"/>
      <c r="QG31" s="321"/>
      <c r="QH31" s="321"/>
      <c r="QI31" s="321"/>
      <c r="QJ31" s="321"/>
      <c r="QK31" s="321"/>
      <c r="QL31" s="321"/>
      <c r="QM31" s="321"/>
      <c r="QN31" s="321"/>
      <c r="QO31" s="321"/>
      <c r="QP31" s="321"/>
      <c r="QQ31" s="321"/>
      <c r="QR31" s="321"/>
      <c r="QS31" s="321"/>
      <c r="QT31" s="321"/>
      <c r="QU31" s="321"/>
      <c r="QV31" s="321"/>
      <c r="QW31" s="321"/>
      <c r="QX31" s="321"/>
      <c r="QY31" s="321"/>
      <c r="QZ31" s="321"/>
      <c r="RA31" s="321"/>
      <c r="RB31" s="321"/>
      <c r="RC31" s="321"/>
      <c r="RD31" s="321"/>
      <c r="RE31" s="321"/>
      <c r="RF31" s="321"/>
      <c r="RG31" s="321"/>
      <c r="RH31" s="321"/>
      <c r="RI31" s="321"/>
      <c r="RJ31" s="321"/>
      <c r="RK31" s="321"/>
      <c r="RL31" s="321"/>
      <c r="RM31" s="321"/>
      <c r="RN31" s="321"/>
      <c r="RO31" s="321"/>
      <c r="RP31" s="321"/>
      <c r="RQ31" s="321" t="str">
        <f t="shared" ref="RQ31" ca="1" si="9740">IF(PH31&lt;&gt;"",PH31,OH31)</f>
        <v>Belgium</v>
      </c>
      <c r="RR31" s="321">
        <v>1</v>
      </c>
      <c r="RS31" s="321">
        <v>29</v>
      </c>
      <c r="RT31" s="321" t="str">
        <f t="shared" si="18"/>
        <v>England</v>
      </c>
      <c r="RU31" s="324">
        <f ca="1">IF(OFFSET('Player Game Board'!P38,0,RU1)&lt;&gt;"",OFFSET('Player Game Board'!P38,0,RU1),0)</f>
        <v>2</v>
      </c>
      <c r="RV31" s="324">
        <f ca="1">IF(OFFSET('Player Game Board'!Q38,0,RU1)&lt;&gt;"",OFFSET('Player Game Board'!Q38,0,RU1),0)</f>
        <v>1</v>
      </c>
      <c r="RW31" s="321" t="str">
        <f t="shared" si="19"/>
        <v>Slovenia</v>
      </c>
      <c r="RX31" s="321" t="str">
        <f ca="1">IF(AND(OFFSET('Player Game Board'!P38,0,RU1)&lt;&gt;"",OFFSET('Player Game Board'!Q38,0,RU1)&lt;&gt;""),IF(RU31&gt;RV31,"W",IF(RU31=RV31,"D","L")),"")</f>
        <v>W</v>
      </c>
      <c r="RY31" s="321" t="str">
        <f t="shared" ca="1" si="5500"/>
        <v>L</v>
      </c>
      <c r="RZ31" s="321"/>
      <c r="SA31" s="321"/>
      <c r="SB31" s="321"/>
      <c r="SC31" s="322"/>
      <c r="SD31" s="322"/>
      <c r="SE31" s="322"/>
      <c r="SF31" s="322"/>
      <c r="SG31" s="322"/>
      <c r="SH31" s="322"/>
      <c r="SI31" s="322"/>
      <c r="SJ31" s="321"/>
      <c r="SK31" s="321"/>
      <c r="SL31" s="321"/>
      <c r="SM31" s="321"/>
      <c r="SN31" s="321"/>
      <c r="SO31" s="321"/>
      <c r="SP31" s="321"/>
      <c r="SQ31" s="321" t="str">
        <f t="shared" ref="SQ31" ca="1" si="9741">VLOOKUP(2,NU31:NV34,2,FALSE)</f>
        <v>Ukraine</v>
      </c>
      <c r="SR31" s="327">
        <f t="shared" ca="1" si="5095"/>
        <v>0</v>
      </c>
      <c r="SS31" s="321">
        <f t="shared" ref="SS31" ca="1" si="9742">VLOOKUP(ST31,WO31:WP35,2,FALSE)</f>
        <v>1</v>
      </c>
      <c r="ST31" s="321" t="str">
        <f t="shared" ref="ST31:ST34" si="9743">NV31</f>
        <v>Belgium</v>
      </c>
      <c r="SU31" s="321">
        <f t="shared" ref="SU31" ca="1" si="9744">SUMPRODUCT((WR3:WR42=ST31)*(WV3:WV42="W"))+SUMPRODUCT((WU3:WU42=ST31)*(WW3:WW42="W"))</f>
        <v>3</v>
      </c>
      <c r="SV31" s="321">
        <f t="shared" ref="SV31" ca="1" si="9745">SUMPRODUCT((WR3:WR42=ST31)*(WV3:WV42="D"))+SUMPRODUCT((WU3:WU42=ST31)*(WW3:WW42="D"))</f>
        <v>0</v>
      </c>
      <c r="SW31" s="321">
        <f t="shared" ref="SW31" ca="1" si="9746">SUMPRODUCT((WR3:WR42=ST31)*(WV3:WV42="L"))+SUMPRODUCT((WU3:WU42=ST31)*(WW3:WW42="L"))</f>
        <v>0</v>
      </c>
      <c r="SX31" s="321">
        <f t="shared" ref="SX31" ca="1" si="9747">SUMIF(WR3:WR60,ST31,WS3:WS60)+SUMIF(WU3:WU60,ST31,WT3:WT60)</f>
        <v>8</v>
      </c>
      <c r="SY31" s="321">
        <f t="shared" ref="SY31" ca="1" si="9748">SUMIF(WU3:WU60,ST31,WS3:WS60)+SUMIF(WR3:WR60,ST31,WT3:WT60)</f>
        <v>1</v>
      </c>
      <c r="SZ31" s="321">
        <f t="shared" ref="SZ31:SZ34" ca="1" si="9749">SX31-SY31+1000</f>
        <v>1007</v>
      </c>
      <c r="TA31" s="321">
        <f t="shared" ref="TA31:TA34" ca="1" si="9750">SU31*3+SV31*1</f>
        <v>9</v>
      </c>
      <c r="TB31" s="321">
        <f t="shared" si="690"/>
        <v>50</v>
      </c>
      <c r="TC31" s="321">
        <f t="shared" ref="TC31" ca="1" si="9751">IF(COUNTIF(TA31:TA35,4)&lt;&gt;4,RANK(TA31,TA31:TA35),TA71)</f>
        <v>1</v>
      </c>
      <c r="TD31" s="321"/>
      <c r="TE31" s="321">
        <f t="shared" ref="TE31" ca="1" si="9752">SUMPRODUCT((TC31:TC34=TC31)*(TB31:TB34&lt;TB31))+TC31</f>
        <v>1</v>
      </c>
      <c r="TF31" s="321" t="str">
        <f t="shared" ref="TF31" ca="1" si="9753">INDEX(ST31:ST35,MATCH(1,TE31:TE35,0),0)</f>
        <v>Belgium</v>
      </c>
      <c r="TG31" s="321">
        <f t="shared" ref="TG31" ca="1" si="9754">INDEX(TC31:TC35,MATCH(TF31,ST31:ST35,0),0)</f>
        <v>1</v>
      </c>
      <c r="TH31" s="321" t="str">
        <f t="shared" ref="TH31" ca="1" si="9755">IF(TG32=1,TF31,"")</f>
        <v/>
      </c>
      <c r="TI31" s="321" t="str">
        <f t="shared" ref="TI31" ca="1" si="9756">IF(TG33=2,TF32,"")</f>
        <v/>
      </c>
      <c r="TJ31" s="321" t="str">
        <f t="shared" ref="TJ31" ca="1" si="9757">IF(TG34=3,TF33,"")</f>
        <v/>
      </c>
      <c r="TK31" s="321" t="str">
        <f t="shared" ref="TK31" si="9758">IF(TG35=4,TF34,"")</f>
        <v/>
      </c>
      <c r="TL31" s="321"/>
      <c r="TM31" s="321" t="str">
        <f t="shared" ref="TM31:TM34" ca="1" si="9759">IF(TH31&lt;&gt;"",TH31,"")</f>
        <v/>
      </c>
      <c r="TN31" s="321">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21">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21">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21">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21">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21">
        <f t="shared" ref="TS31:TS34" ca="1" si="9765">TQ31-TR31+1000</f>
        <v>1000</v>
      </c>
      <c r="TT31" s="321" t="str">
        <f t="shared" ref="TT31:TT34" ca="1" si="9766">IF(TM31&lt;&gt;"",TN31*3+TO31*1,"")</f>
        <v/>
      </c>
      <c r="TU31" s="321" t="str">
        <f t="shared" ref="TU31" ca="1" si="9767">IF(TM31&lt;&gt;"",VLOOKUP(TM31,ST4:SZ40,7,FALSE),"")</f>
        <v/>
      </c>
      <c r="TV31" s="321" t="str">
        <f t="shared" ref="TV31" ca="1" si="9768">IF(TM31&lt;&gt;"",VLOOKUP(TM31,ST4:SZ40,5,FALSE),"")</f>
        <v/>
      </c>
      <c r="TW31" s="321" t="str">
        <f t="shared" ref="TW31" ca="1" si="9769">IF(TM31&lt;&gt;"",VLOOKUP(TM31,ST4:TB40,9,FALSE),"")</f>
        <v/>
      </c>
      <c r="TX31" s="321" t="str">
        <f t="shared" ref="TX31:TX34" ca="1" si="9770">TT31</f>
        <v/>
      </c>
      <c r="TY31" s="321" t="str">
        <f t="shared" ref="TY31" ca="1" si="9771">IF(TM31&lt;&gt;"",RANK(TX31,TX31:TX35),"")</f>
        <v/>
      </c>
      <c r="TZ31" s="321" t="str">
        <f t="shared" ref="TZ31" ca="1" si="9772">IF(TM31&lt;&gt;"",SUMPRODUCT((TX31:TX35=TX31)*(TS31:TS35&gt;TS31)),"")</f>
        <v/>
      </c>
      <c r="UA31" s="321" t="str">
        <f t="shared" ref="UA31" ca="1" si="9773">IF(TM31&lt;&gt;"",SUMPRODUCT((TX31:TX35=TX31)*(TS31:TS35=TS31)*(TQ31:TQ35&gt;TQ31)),"")</f>
        <v/>
      </c>
      <c r="UB31" s="321" t="str">
        <f t="shared" ref="UB31" ca="1" si="9774">IF(TM31&lt;&gt;"",SUMPRODUCT((TX31:TX35=TX31)*(TS31:TS35=TS31)*(TQ31:TQ35=TQ31)*(TU31:TU35&gt;TU31)),"")</f>
        <v/>
      </c>
      <c r="UC31" s="321" t="str">
        <f t="shared" ref="UC31" ca="1" si="9775">IF(TM31&lt;&gt;"",SUMPRODUCT((TX31:TX35=TX31)*(TS31:TS35=TS31)*(TQ31:TQ35=TQ31)*(TU31:TU35=TU31)*(TV31:TV35&gt;TV31)),"")</f>
        <v/>
      </c>
      <c r="UD31" s="321" t="str">
        <f t="shared" ref="UD31" ca="1" si="9776">IF(TM31&lt;&gt;"",SUMPRODUCT((TX31:TX35=TX31)*(TS31:TS35=TS31)*(TQ31:TQ35=TQ31)*(TU31:TU35=TU31)*(TV31:TV35=TV31)*(TW31:TW35&gt;TW31)),"")</f>
        <v/>
      </c>
      <c r="UE31" s="321" t="str">
        <f ca="1">IF(TM31&lt;&gt;"",IF(UE71&lt;&gt;"",IF(TL70=3,UE71,UE71+TL70),SUM(TY31:UD31)),"")</f>
        <v/>
      </c>
      <c r="UF31" s="321" t="str">
        <f t="shared" ref="UF31" ca="1" si="9777">IF(TM31&lt;&gt;"",INDEX(TM31:TM35,MATCH(1,UE31:UE35,0),0),"")</f>
        <v/>
      </c>
      <c r="UG31" s="321"/>
      <c r="UH31" s="321"/>
      <c r="UI31" s="321"/>
      <c r="UJ31" s="321"/>
      <c r="UK31" s="321"/>
      <c r="UL31" s="321"/>
      <c r="UM31" s="321"/>
      <c r="UN31" s="321"/>
      <c r="UO31" s="321"/>
      <c r="UP31" s="321"/>
      <c r="UQ31" s="321"/>
      <c r="UR31" s="321"/>
      <c r="US31" s="321"/>
      <c r="UT31" s="321"/>
      <c r="UU31" s="321"/>
      <c r="UV31" s="321"/>
      <c r="UW31" s="321"/>
      <c r="UX31" s="321"/>
      <c r="UY31" s="321"/>
      <c r="UZ31" s="321"/>
      <c r="VA31" s="321"/>
      <c r="VB31" s="321"/>
      <c r="VC31" s="321"/>
      <c r="VD31" s="321"/>
      <c r="VE31" s="321"/>
      <c r="VF31" s="321"/>
      <c r="VG31" s="321"/>
      <c r="VH31" s="321"/>
      <c r="VI31" s="321"/>
      <c r="VJ31" s="321"/>
      <c r="VK31" s="321"/>
      <c r="VL31" s="321"/>
      <c r="VM31" s="321"/>
      <c r="VN31" s="321"/>
      <c r="VO31" s="321"/>
      <c r="VP31" s="321"/>
      <c r="VQ31" s="321"/>
      <c r="VR31" s="321"/>
      <c r="VS31" s="321"/>
      <c r="VT31" s="321"/>
      <c r="VU31" s="321"/>
      <c r="VV31" s="321"/>
      <c r="VW31" s="321"/>
      <c r="VX31" s="321"/>
      <c r="VY31" s="321"/>
      <c r="VZ31" s="321"/>
      <c r="WA31" s="321"/>
      <c r="WB31" s="321"/>
      <c r="WC31" s="321"/>
      <c r="WD31" s="321"/>
      <c r="WE31" s="321"/>
      <c r="WF31" s="321"/>
      <c r="WG31" s="321"/>
      <c r="WH31" s="321"/>
      <c r="WI31" s="321"/>
      <c r="WJ31" s="321"/>
      <c r="WK31" s="321"/>
      <c r="WL31" s="321"/>
      <c r="WM31" s="321"/>
      <c r="WN31" s="321"/>
      <c r="WO31" s="321" t="str">
        <f t="shared" ref="WO31" ca="1" si="9778">IF(UF31&lt;&gt;"",UF31,TF31)</f>
        <v>Belgium</v>
      </c>
      <c r="WP31" s="321">
        <v>1</v>
      </c>
      <c r="WQ31" s="321">
        <v>29</v>
      </c>
      <c r="WR31" s="321" t="str">
        <f t="shared" si="34"/>
        <v>England</v>
      </c>
      <c r="WS31" s="324">
        <f ca="1">IF(OFFSET('Player Game Board'!P38,0,WS1)&lt;&gt;"",OFFSET('Player Game Board'!P38,0,WS1),0)</f>
        <v>1</v>
      </c>
      <c r="WT31" s="324">
        <f ca="1">IF(OFFSET('Player Game Board'!Q38,0,WS1)&lt;&gt;"",OFFSET('Player Game Board'!Q38,0,WS1),0)</f>
        <v>0</v>
      </c>
      <c r="WU31" s="321" t="str">
        <f t="shared" si="35"/>
        <v>Slovenia</v>
      </c>
      <c r="WV31" s="321" t="str">
        <f ca="1">IF(AND(OFFSET('Player Game Board'!P38,0,WS1)&lt;&gt;"",OFFSET('Player Game Board'!Q38,0,WS1)&lt;&gt;""),IF(WS31&gt;WT31,"W",IF(WS31=WT31,"D","L")),"")</f>
        <v>W</v>
      </c>
      <c r="WW31" s="321" t="str">
        <f t="shared" ca="1" si="5555"/>
        <v>L</v>
      </c>
      <c r="WX31" s="321"/>
      <c r="WY31" s="321"/>
      <c r="WZ31" s="321"/>
      <c r="XA31" s="322"/>
      <c r="XB31" s="322"/>
      <c r="XC31" s="322"/>
      <c r="XD31" s="322"/>
      <c r="XE31" s="322"/>
      <c r="XF31" s="322"/>
      <c r="XG31" s="322"/>
      <c r="XH31" s="321"/>
      <c r="XI31" s="321"/>
      <c r="XJ31" s="321"/>
      <c r="XK31" s="321"/>
      <c r="XL31" s="321"/>
      <c r="XM31" s="321"/>
      <c r="XN31" s="321"/>
      <c r="XO31" s="321" t="str">
        <f t="shared" ref="XO31" ca="1" si="9779">VLOOKUP(2,SS31:ST34,2,FALSE)</f>
        <v>Ukraine</v>
      </c>
      <c r="XP31" s="327">
        <f t="shared" ca="1" si="5138"/>
        <v>0</v>
      </c>
      <c r="XQ31" s="321">
        <f t="shared" ref="XQ31" ca="1" si="9780">VLOOKUP(XR31,ABM31:ABN35,2,FALSE)</f>
        <v>1</v>
      </c>
      <c r="XR31" s="321" t="str">
        <f t="shared" ref="XR31:XR34" si="9781">ST31</f>
        <v>Belgium</v>
      </c>
      <c r="XS31" s="321">
        <f t="shared" ref="XS31" ca="1" si="9782">SUMPRODUCT((ABP3:ABP42=XR31)*(ABT3:ABT42="W"))+SUMPRODUCT((ABS3:ABS42=XR31)*(ABU3:ABU42="W"))</f>
        <v>3</v>
      </c>
      <c r="XT31" s="321">
        <f t="shared" ref="XT31" ca="1" si="9783">SUMPRODUCT((ABP3:ABP42=XR31)*(ABT3:ABT42="D"))+SUMPRODUCT((ABS3:ABS42=XR31)*(ABU3:ABU42="D"))</f>
        <v>0</v>
      </c>
      <c r="XU31" s="321">
        <f t="shared" ref="XU31" ca="1" si="9784">SUMPRODUCT((ABP3:ABP42=XR31)*(ABT3:ABT42="L"))+SUMPRODUCT((ABS3:ABS42=XR31)*(ABU3:ABU42="L"))</f>
        <v>0</v>
      </c>
      <c r="XV31" s="321">
        <f t="shared" ref="XV31" ca="1" si="9785">SUMIF(ABP3:ABP60,XR31,ABQ3:ABQ60)+SUMIF(ABS3:ABS60,XR31,ABR3:ABR60)</f>
        <v>6</v>
      </c>
      <c r="XW31" s="321">
        <f t="shared" ref="XW31" ca="1" si="9786">SUMIF(ABS3:ABS60,XR31,ABQ3:ABQ60)+SUMIF(ABP3:ABP60,XR31,ABR3:ABR60)</f>
        <v>1</v>
      </c>
      <c r="XX31" s="321">
        <f t="shared" ref="XX31:XX34" ca="1" si="9787">XV31-XW31+1000</f>
        <v>1005</v>
      </c>
      <c r="XY31" s="321">
        <f t="shared" ref="XY31:XY34" ca="1" si="9788">XS31*3+XT31*1</f>
        <v>9</v>
      </c>
      <c r="XZ31" s="321">
        <f t="shared" si="750"/>
        <v>50</v>
      </c>
      <c r="YA31" s="321">
        <f t="shared" ref="YA31" ca="1" si="9789">IF(COUNTIF(XY31:XY35,4)&lt;&gt;4,RANK(XY31,XY31:XY35),XY71)</f>
        <v>1</v>
      </c>
      <c r="YB31" s="321"/>
      <c r="YC31" s="321">
        <f t="shared" ref="YC31" ca="1" si="9790">SUMPRODUCT((YA31:YA34=YA31)*(XZ31:XZ34&lt;XZ31))+YA31</f>
        <v>1</v>
      </c>
      <c r="YD31" s="321" t="str">
        <f t="shared" ref="YD31" ca="1" si="9791">INDEX(XR31:XR35,MATCH(1,YC31:YC35,0),0)</f>
        <v>Belgium</v>
      </c>
      <c r="YE31" s="321">
        <f t="shared" ref="YE31" ca="1" si="9792">INDEX(YA31:YA35,MATCH(YD31,XR31:XR35,0),0)</f>
        <v>1</v>
      </c>
      <c r="YF31" s="321" t="str">
        <f t="shared" ref="YF31" ca="1" si="9793">IF(YE32=1,YD31,"")</f>
        <v/>
      </c>
      <c r="YG31" s="321" t="str">
        <f t="shared" ref="YG31" ca="1" si="9794">IF(YE33=2,YD32,"")</f>
        <v/>
      </c>
      <c r="YH31" s="321" t="str">
        <f t="shared" ref="YH31" ca="1" si="9795">IF(YE34=3,YD33,"")</f>
        <v/>
      </c>
      <c r="YI31" s="321" t="str">
        <f t="shared" ref="YI31" si="9796">IF(YE35=4,YD34,"")</f>
        <v/>
      </c>
      <c r="YJ31" s="321"/>
      <c r="YK31" s="321" t="str">
        <f t="shared" ref="YK31:YK34" ca="1" si="9797">IF(YF31&lt;&gt;"",YF31,"")</f>
        <v/>
      </c>
      <c r="YL31" s="321">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21">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21">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21">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21">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21">
        <f t="shared" ref="YQ31:YQ34" ca="1" si="9803">YO31-YP31+1000</f>
        <v>1000</v>
      </c>
      <c r="YR31" s="321" t="str">
        <f t="shared" ref="YR31:YR34" ca="1" si="9804">IF(YK31&lt;&gt;"",YL31*3+YM31*1,"")</f>
        <v/>
      </c>
      <c r="YS31" s="321" t="str">
        <f t="shared" ref="YS31" ca="1" si="9805">IF(YK31&lt;&gt;"",VLOOKUP(YK31,XR4:XX40,7,FALSE),"")</f>
        <v/>
      </c>
      <c r="YT31" s="321" t="str">
        <f t="shared" ref="YT31" ca="1" si="9806">IF(YK31&lt;&gt;"",VLOOKUP(YK31,XR4:XX40,5,FALSE),"")</f>
        <v/>
      </c>
      <c r="YU31" s="321" t="str">
        <f t="shared" ref="YU31" ca="1" si="9807">IF(YK31&lt;&gt;"",VLOOKUP(YK31,XR4:XZ40,9,FALSE),"")</f>
        <v/>
      </c>
      <c r="YV31" s="321" t="str">
        <f t="shared" ref="YV31:YV34" ca="1" si="9808">YR31</f>
        <v/>
      </c>
      <c r="YW31" s="321" t="str">
        <f t="shared" ref="YW31" ca="1" si="9809">IF(YK31&lt;&gt;"",RANK(YV31,YV31:YV35),"")</f>
        <v/>
      </c>
      <c r="YX31" s="321" t="str">
        <f t="shared" ref="YX31" ca="1" si="9810">IF(YK31&lt;&gt;"",SUMPRODUCT((YV31:YV35=YV31)*(YQ31:YQ35&gt;YQ31)),"")</f>
        <v/>
      </c>
      <c r="YY31" s="321" t="str">
        <f t="shared" ref="YY31" ca="1" si="9811">IF(YK31&lt;&gt;"",SUMPRODUCT((YV31:YV35=YV31)*(YQ31:YQ35=YQ31)*(YO31:YO35&gt;YO31)),"")</f>
        <v/>
      </c>
      <c r="YZ31" s="321" t="str">
        <f t="shared" ref="YZ31" ca="1" si="9812">IF(YK31&lt;&gt;"",SUMPRODUCT((YV31:YV35=YV31)*(YQ31:YQ35=YQ31)*(YO31:YO35=YO31)*(YS31:YS35&gt;YS31)),"")</f>
        <v/>
      </c>
      <c r="ZA31" s="321" t="str">
        <f t="shared" ref="ZA31" ca="1" si="9813">IF(YK31&lt;&gt;"",SUMPRODUCT((YV31:YV35=YV31)*(YQ31:YQ35=YQ31)*(YO31:YO35=YO31)*(YS31:YS35=YS31)*(YT31:YT35&gt;YT31)),"")</f>
        <v/>
      </c>
      <c r="ZB31" s="321" t="str">
        <f t="shared" ref="ZB31" ca="1" si="9814">IF(YK31&lt;&gt;"",SUMPRODUCT((YV31:YV35=YV31)*(YQ31:YQ35=YQ31)*(YO31:YO35=YO31)*(YS31:YS35=YS31)*(YT31:YT35=YT31)*(YU31:YU35&gt;YU31)),"")</f>
        <v/>
      </c>
      <c r="ZC31" s="321" t="str">
        <f ca="1">IF(YK31&lt;&gt;"",IF(ZC71&lt;&gt;"",IF(YJ70=3,ZC71,ZC71+YJ70),SUM(YW31:ZB31)),"")</f>
        <v/>
      </c>
      <c r="ZD31" s="321" t="str">
        <f t="shared" ref="ZD31" ca="1" si="9815">IF(YK31&lt;&gt;"",INDEX(YK31:YK35,MATCH(1,ZC31:ZC35,0),0),"")</f>
        <v/>
      </c>
      <c r="ZE31" s="321"/>
      <c r="ZF31" s="321"/>
      <c r="ZG31" s="321"/>
      <c r="ZH31" s="321"/>
      <c r="ZI31" s="321"/>
      <c r="ZJ31" s="321"/>
      <c r="ZK31" s="321"/>
      <c r="ZL31" s="321"/>
      <c r="ZM31" s="321"/>
      <c r="ZN31" s="321"/>
      <c r="ZO31" s="321"/>
      <c r="ZP31" s="321"/>
      <c r="ZQ31" s="321"/>
      <c r="ZR31" s="321"/>
      <c r="ZS31" s="321"/>
      <c r="ZT31" s="321"/>
      <c r="ZU31" s="321"/>
      <c r="ZV31" s="321"/>
      <c r="ZW31" s="321"/>
      <c r="ZX31" s="321"/>
      <c r="ZY31" s="321"/>
      <c r="ZZ31" s="321"/>
      <c r="AAA31" s="321"/>
      <c r="AAB31" s="321"/>
      <c r="AAC31" s="321"/>
      <c r="AAD31" s="321"/>
      <c r="AAE31" s="321"/>
      <c r="AAF31" s="321"/>
      <c r="AAG31" s="321"/>
      <c r="AAH31" s="321"/>
      <c r="AAI31" s="321"/>
      <c r="AAJ31" s="321"/>
      <c r="AAK31" s="321"/>
      <c r="AAL31" s="321"/>
      <c r="AAM31" s="321"/>
      <c r="AAN31" s="321"/>
      <c r="AAO31" s="321"/>
      <c r="AAP31" s="321"/>
      <c r="AAQ31" s="321"/>
      <c r="AAR31" s="321"/>
      <c r="AAS31" s="321"/>
      <c r="AAT31" s="321"/>
      <c r="AAU31" s="321"/>
      <c r="AAV31" s="321"/>
      <c r="AAW31" s="321"/>
      <c r="AAX31" s="321"/>
      <c r="AAY31" s="321"/>
      <c r="AAZ31" s="321"/>
      <c r="ABA31" s="321"/>
      <c r="ABB31" s="321"/>
      <c r="ABC31" s="321"/>
      <c r="ABD31" s="321"/>
      <c r="ABE31" s="321"/>
      <c r="ABF31" s="321"/>
      <c r="ABG31" s="321"/>
      <c r="ABH31" s="321"/>
      <c r="ABI31" s="321"/>
      <c r="ABJ31" s="321"/>
      <c r="ABK31" s="321"/>
      <c r="ABL31" s="321"/>
      <c r="ABM31" s="321" t="str">
        <f t="shared" ref="ABM31" ca="1" si="9816">IF(ZD31&lt;&gt;"",ZD31,YD31)</f>
        <v>Belgium</v>
      </c>
      <c r="ABN31" s="321">
        <v>1</v>
      </c>
      <c r="ABO31" s="321">
        <v>29</v>
      </c>
      <c r="ABP31" s="321" t="str">
        <f t="shared" si="50"/>
        <v>England</v>
      </c>
      <c r="ABQ31" s="324">
        <f ca="1">IF(OFFSET('Player Game Board'!P38,0,ABQ1)&lt;&gt;"",OFFSET('Player Game Board'!P38,0,ABQ1),0)</f>
        <v>3</v>
      </c>
      <c r="ABR31" s="324">
        <f ca="1">IF(OFFSET('Player Game Board'!Q38,0,ABQ1)&lt;&gt;"",OFFSET('Player Game Board'!Q38,0,ABQ1),0)</f>
        <v>0</v>
      </c>
      <c r="ABS31" s="321" t="str">
        <f t="shared" si="51"/>
        <v>Slovenia</v>
      </c>
      <c r="ABT31" s="321" t="str">
        <f ca="1">IF(AND(OFFSET('Player Game Board'!P38,0,ABQ1)&lt;&gt;"",OFFSET('Player Game Board'!Q38,0,ABQ1)&lt;&gt;""),IF(ABQ31&gt;ABR31,"W",IF(ABQ31=ABR31,"D","L")),"")</f>
        <v>W</v>
      </c>
      <c r="ABU31" s="321" t="str">
        <f t="shared" ca="1" si="5610"/>
        <v>L</v>
      </c>
      <c r="ABV31" s="321"/>
      <c r="ABW31" s="321"/>
      <c r="ABX31" s="321"/>
      <c r="ABY31" s="322"/>
      <c r="ABZ31" s="322"/>
      <c r="ACA31" s="322"/>
      <c r="ACB31" s="322"/>
      <c r="ACC31" s="322"/>
      <c r="ACD31" s="322"/>
      <c r="ACE31" s="322"/>
      <c r="ACF31" s="321"/>
      <c r="ACG31" s="321"/>
      <c r="ACH31" s="321"/>
      <c r="ACI31" s="321"/>
      <c r="ACJ31" s="321"/>
      <c r="ACK31" s="321"/>
      <c r="ACL31" s="321"/>
      <c r="ACM31" s="321" t="str">
        <f t="shared" ref="ACM31" ca="1" si="9817">VLOOKUP(2,XQ31:XR34,2,FALSE)</f>
        <v>Ukraine</v>
      </c>
      <c r="ACN31" s="327">
        <f t="shared" ca="1" si="5181"/>
        <v>0</v>
      </c>
      <c r="ACO31" s="321">
        <f t="shared" ref="ACO31" ca="1" si="9818">VLOOKUP(ACP31,AGK31:AGL35,2,FALSE)</f>
        <v>1</v>
      </c>
      <c r="ACP31" s="321" t="str">
        <f t="shared" ref="ACP31:ACP34" si="9819">XR31</f>
        <v>Belgium</v>
      </c>
      <c r="ACQ31" s="321">
        <f t="shared" ref="ACQ31" ca="1" si="9820">SUMPRODUCT((AGN3:AGN42=ACP31)*(AGR3:AGR42="W"))+SUMPRODUCT((AGQ3:AGQ42=ACP31)*(AGS3:AGS42="W"))</f>
        <v>3</v>
      </c>
      <c r="ACR31" s="321">
        <f t="shared" ref="ACR31" ca="1" si="9821">SUMPRODUCT((AGN3:AGN42=ACP31)*(AGR3:AGR42="D"))+SUMPRODUCT((AGQ3:AGQ42=ACP31)*(AGS3:AGS42="D"))</f>
        <v>0</v>
      </c>
      <c r="ACS31" s="321">
        <f t="shared" ref="ACS31" ca="1" si="9822">SUMPRODUCT((AGN3:AGN42=ACP31)*(AGR3:AGR42="L"))+SUMPRODUCT((AGQ3:AGQ42=ACP31)*(AGS3:AGS42="L"))</f>
        <v>0</v>
      </c>
      <c r="ACT31" s="321">
        <f t="shared" ref="ACT31" ca="1" si="9823">SUMIF(AGN3:AGN60,ACP31,AGO3:AGO60)+SUMIF(AGQ3:AGQ60,ACP31,AGP3:AGP60)</f>
        <v>7</v>
      </c>
      <c r="ACU31" s="321">
        <f t="shared" ref="ACU31" ca="1" si="9824">SUMIF(AGQ3:AGQ60,ACP31,AGO3:AGO60)+SUMIF(AGN3:AGN60,ACP31,AGP3:AGP60)</f>
        <v>1</v>
      </c>
      <c r="ACV31" s="321">
        <f t="shared" ref="ACV31:ACV34" ca="1" si="9825">ACT31-ACU31+1000</f>
        <v>1006</v>
      </c>
      <c r="ACW31" s="321">
        <f t="shared" ref="ACW31:ACW34" ca="1" si="9826">ACQ31*3+ACR31*1</f>
        <v>9</v>
      </c>
      <c r="ACX31" s="321">
        <f t="shared" si="810"/>
        <v>50</v>
      </c>
      <c r="ACY31" s="321">
        <f t="shared" ref="ACY31" ca="1" si="9827">IF(COUNTIF(ACW31:ACW35,4)&lt;&gt;4,RANK(ACW31,ACW31:ACW35),ACW71)</f>
        <v>1</v>
      </c>
      <c r="ACZ31" s="321"/>
      <c r="ADA31" s="321">
        <f t="shared" ref="ADA31" ca="1" si="9828">SUMPRODUCT((ACY31:ACY34=ACY31)*(ACX31:ACX34&lt;ACX31))+ACY31</f>
        <v>1</v>
      </c>
      <c r="ADB31" s="321" t="str">
        <f t="shared" ref="ADB31" ca="1" si="9829">INDEX(ACP31:ACP35,MATCH(1,ADA31:ADA35,0),0)</f>
        <v>Belgium</v>
      </c>
      <c r="ADC31" s="321">
        <f t="shared" ref="ADC31" ca="1" si="9830">INDEX(ACY31:ACY35,MATCH(ADB31,ACP31:ACP35,0),0)</f>
        <v>1</v>
      </c>
      <c r="ADD31" s="321" t="str">
        <f t="shared" ref="ADD31" ca="1" si="9831">IF(ADC32=1,ADB31,"")</f>
        <v/>
      </c>
      <c r="ADE31" s="321" t="str">
        <f t="shared" ref="ADE31" ca="1" si="9832">IF(ADC33=2,ADB32,"")</f>
        <v/>
      </c>
      <c r="ADF31" s="321" t="str">
        <f t="shared" ref="ADF31" ca="1" si="9833">IF(ADC34=3,ADB33,"")</f>
        <v/>
      </c>
      <c r="ADG31" s="321" t="str">
        <f t="shared" ref="ADG31" si="9834">IF(ADC35=4,ADB34,"")</f>
        <v/>
      </c>
      <c r="ADH31" s="321"/>
      <c r="ADI31" s="321" t="str">
        <f t="shared" ref="ADI31:ADI34" ca="1" si="9835">IF(ADD31&lt;&gt;"",ADD31,"")</f>
        <v/>
      </c>
      <c r="ADJ31" s="321">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21">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21">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21">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21">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21">
        <f t="shared" ref="ADO31:ADO34" ca="1" si="9841">ADM31-ADN31+1000</f>
        <v>1000</v>
      </c>
      <c r="ADP31" s="321" t="str">
        <f t="shared" ref="ADP31:ADP34" ca="1" si="9842">IF(ADI31&lt;&gt;"",ADJ31*3+ADK31*1,"")</f>
        <v/>
      </c>
      <c r="ADQ31" s="321" t="str">
        <f t="shared" ref="ADQ31" ca="1" si="9843">IF(ADI31&lt;&gt;"",VLOOKUP(ADI31,ACP4:ACV40,7,FALSE),"")</f>
        <v/>
      </c>
      <c r="ADR31" s="321" t="str">
        <f t="shared" ref="ADR31" ca="1" si="9844">IF(ADI31&lt;&gt;"",VLOOKUP(ADI31,ACP4:ACV40,5,FALSE),"")</f>
        <v/>
      </c>
      <c r="ADS31" s="321" t="str">
        <f t="shared" ref="ADS31" ca="1" si="9845">IF(ADI31&lt;&gt;"",VLOOKUP(ADI31,ACP4:ACX40,9,FALSE),"")</f>
        <v/>
      </c>
      <c r="ADT31" s="321" t="str">
        <f t="shared" ref="ADT31:ADT34" ca="1" si="9846">ADP31</f>
        <v/>
      </c>
      <c r="ADU31" s="321" t="str">
        <f t="shared" ref="ADU31" ca="1" si="9847">IF(ADI31&lt;&gt;"",RANK(ADT31,ADT31:ADT35),"")</f>
        <v/>
      </c>
      <c r="ADV31" s="321" t="str">
        <f t="shared" ref="ADV31" ca="1" si="9848">IF(ADI31&lt;&gt;"",SUMPRODUCT((ADT31:ADT35=ADT31)*(ADO31:ADO35&gt;ADO31)),"")</f>
        <v/>
      </c>
      <c r="ADW31" s="321" t="str">
        <f t="shared" ref="ADW31" ca="1" si="9849">IF(ADI31&lt;&gt;"",SUMPRODUCT((ADT31:ADT35=ADT31)*(ADO31:ADO35=ADO31)*(ADM31:ADM35&gt;ADM31)),"")</f>
        <v/>
      </c>
      <c r="ADX31" s="321" t="str">
        <f t="shared" ref="ADX31" ca="1" si="9850">IF(ADI31&lt;&gt;"",SUMPRODUCT((ADT31:ADT35=ADT31)*(ADO31:ADO35=ADO31)*(ADM31:ADM35=ADM31)*(ADQ31:ADQ35&gt;ADQ31)),"")</f>
        <v/>
      </c>
      <c r="ADY31" s="321" t="str">
        <f t="shared" ref="ADY31" ca="1" si="9851">IF(ADI31&lt;&gt;"",SUMPRODUCT((ADT31:ADT35=ADT31)*(ADO31:ADO35=ADO31)*(ADM31:ADM35=ADM31)*(ADQ31:ADQ35=ADQ31)*(ADR31:ADR35&gt;ADR31)),"")</f>
        <v/>
      </c>
      <c r="ADZ31" s="321" t="str">
        <f t="shared" ref="ADZ31" ca="1" si="9852">IF(ADI31&lt;&gt;"",SUMPRODUCT((ADT31:ADT35=ADT31)*(ADO31:ADO35=ADO31)*(ADM31:ADM35=ADM31)*(ADQ31:ADQ35=ADQ31)*(ADR31:ADR35=ADR31)*(ADS31:ADS35&gt;ADS31)),"")</f>
        <v/>
      </c>
      <c r="AEA31" s="321" t="str">
        <f ca="1">IF(ADI31&lt;&gt;"",IF(AEA71&lt;&gt;"",IF(ADH70=3,AEA71,AEA71+ADH70),SUM(ADU31:ADZ31)),"")</f>
        <v/>
      </c>
      <c r="AEB31" s="321" t="str">
        <f t="shared" ref="AEB31" ca="1" si="9853">IF(ADI31&lt;&gt;"",INDEX(ADI31:ADI35,MATCH(1,AEA31:AEA35,0),0),"")</f>
        <v/>
      </c>
      <c r="AEC31" s="321"/>
      <c r="AED31" s="321"/>
      <c r="AEE31" s="321"/>
      <c r="AEF31" s="321"/>
      <c r="AEG31" s="321"/>
      <c r="AEH31" s="321"/>
      <c r="AEI31" s="321"/>
      <c r="AEJ31" s="321"/>
      <c r="AEK31" s="321"/>
      <c r="AEL31" s="321"/>
      <c r="AEM31" s="321"/>
      <c r="AEN31" s="321"/>
      <c r="AEO31" s="321"/>
      <c r="AEP31" s="321"/>
      <c r="AEQ31" s="321"/>
      <c r="AER31" s="321"/>
      <c r="AES31" s="321"/>
      <c r="AET31" s="321"/>
      <c r="AEU31" s="321"/>
      <c r="AEV31" s="321"/>
      <c r="AEW31" s="321"/>
      <c r="AEX31" s="321"/>
      <c r="AEY31" s="321"/>
      <c r="AEZ31" s="321"/>
      <c r="AFA31" s="321"/>
      <c r="AFB31" s="321"/>
      <c r="AFC31" s="321"/>
      <c r="AFD31" s="321"/>
      <c r="AFE31" s="321"/>
      <c r="AFF31" s="321"/>
      <c r="AFG31" s="321"/>
      <c r="AFH31" s="321"/>
      <c r="AFI31" s="321"/>
      <c r="AFJ31" s="321"/>
      <c r="AFK31" s="321"/>
      <c r="AFL31" s="321"/>
      <c r="AFM31" s="321"/>
      <c r="AFN31" s="321"/>
      <c r="AFO31" s="321"/>
      <c r="AFP31" s="321"/>
      <c r="AFQ31" s="321"/>
      <c r="AFR31" s="321"/>
      <c r="AFS31" s="321"/>
      <c r="AFT31" s="321"/>
      <c r="AFU31" s="321"/>
      <c r="AFV31" s="321"/>
      <c r="AFW31" s="321"/>
      <c r="AFX31" s="321"/>
      <c r="AFY31" s="321"/>
      <c r="AFZ31" s="321"/>
      <c r="AGA31" s="321"/>
      <c r="AGB31" s="321"/>
      <c r="AGC31" s="321"/>
      <c r="AGD31" s="321"/>
      <c r="AGE31" s="321"/>
      <c r="AGF31" s="321"/>
      <c r="AGG31" s="321"/>
      <c r="AGH31" s="321"/>
      <c r="AGI31" s="321"/>
      <c r="AGJ31" s="321"/>
      <c r="AGK31" s="321" t="str">
        <f t="shared" ref="AGK31" ca="1" si="9854">IF(AEB31&lt;&gt;"",AEB31,ADB31)</f>
        <v>Belgium</v>
      </c>
      <c r="AGL31" s="321">
        <v>1</v>
      </c>
      <c r="AGM31" s="321">
        <v>29</v>
      </c>
      <c r="AGN31" s="321" t="str">
        <f t="shared" si="66"/>
        <v>England</v>
      </c>
      <c r="AGO31" s="324">
        <f ca="1">IF(OFFSET('Player Game Board'!P38,0,AGO1)&lt;&gt;"",OFFSET('Player Game Board'!P38,0,AGO1),0)</f>
        <v>0</v>
      </c>
      <c r="AGP31" s="324">
        <f ca="1">IF(OFFSET('Player Game Board'!Q38,0,AGO1)&lt;&gt;"",OFFSET('Player Game Board'!Q38,0,AGO1),0)</f>
        <v>0</v>
      </c>
      <c r="AGQ31" s="321" t="str">
        <f t="shared" si="67"/>
        <v>Slovenia</v>
      </c>
      <c r="AGR31" s="321" t="str">
        <f ca="1">IF(AND(OFFSET('Player Game Board'!P38,0,AGO1)&lt;&gt;"",OFFSET('Player Game Board'!Q38,0,AGO1)&lt;&gt;""),IF(AGO31&gt;AGP31,"W",IF(AGO31=AGP31,"D","L")),"")</f>
        <v>D</v>
      </c>
      <c r="AGS31" s="321" t="str">
        <f t="shared" ca="1" si="5665"/>
        <v>D</v>
      </c>
      <c r="AGT31" s="321"/>
      <c r="AGU31" s="321"/>
      <c r="AGV31" s="321"/>
      <c r="AGW31" s="322"/>
      <c r="AGX31" s="322"/>
      <c r="AGY31" s="322"/>
      <c r="AGZ31" s="322"/>
      <c r="AHA31" s="322"/>
      <c r="AHB31" s="322"/>
      <c r="AHC31" s="322"/>
      <c r="AHD31" s="321"/>
      <c r="AHE31" s="321"/>
      <c r="AHF31" s="321"/>
      <c r="AHG31" s="321"/>
      <c r="AHH31" s="321"/>
      <c r="AHI31" s="321"/>
      <c r="AHJ31" s="321"/>
      <c r="AHK31" s="321" t="str">
        <f t="shared" ref="AHK31" ca="1" si="9855">VLOOKUP(2,ACO31:ACP34,2,FALSE)</f>
        <v>Slovakia</v>
      </c>
      <c r="AHL31" s="327">
        <f t="shared" ca="1" si="5224"/>
        <v>1</v>
      </c>
      <c r="AHM31" s="321">
        <f t="shared" ref="AHM31" ca="1" si="9856">VLOOKUP(AHN31,ALI31:ALJ35,2,FALSE)</f>
        <v>1</v>
      </c>
      <c r="AHN31" s="321" t="str">
        <f t="shared" ref="AHN31:AHN34" si="9857">ACP31</f>
        <v>Belgium</v>
      </c>
      <c r="AHO31" s="321">
        <f t="shared" ref="AHO31" ca="1" si="9858">SUMPRODUCT((ALL3:ALL42=AHN31)*(ALP3:ALP42="W"))+SUMPRODUCT((ALO3:ALO42=AHN31)*(ALQ3:ALQ42="W"))</f>
        <v>2</v>
      </c>
      <c r="AHP31" s="321">
        <f t="shared" ref="AHP31" ca="1" si="9859">SUMPRODUCT((ALL3:ALL42=AHN31)*(ALP3:ALP42="D"))+SUMPRODUCT((ALO3:ALO42=AHN31)*(ALQ3:ALQ42="D"))</f>
        <v>1</v>
      </c>
      <c r="AHQ31" s="321">
        <f t="shared" ref="AHQ31" ca="1" si="9860">SUMPRODUCT((ALL3:ALL42=AHN31)*(ALP3:ALP42="L"))+SUMPRODUCT((ALO3:ALO42=AHN31)*(ALQ3:ALQ42="L"))</f>
        <v>0</v>
      </c>
      <c r="AHR31" s="321">
        <f t="shared" ref="AHR31" ca="1" si="9861">SUMIF(ALL3:ALL60,AHN31,ALM3:ALM60)+SUMIF(ALO3:ALO60,AHN31,ALN3:ALN60)</f>
        <v>4</v>
      </c>
      <c r="AHS31" s="321">
        <f t="shared" ref="AHS31" ca="1" si="9862">SUMIF(ALO3:ALO60,AHN31,ALM3:ALM60)+SUMIF(ALL3:ALL60,AHN31,ALN3:ALN60)</f>
        <v>1</v>
      </c>
      <c r="AHT31" s="321">
        <f t="shared" ref="AHT31:AHT34" ca="1" si="9863">AHR31-AHS31+1000</f>
        <v>1003</v>
      </c>
      <c r="AHU31" s="321">
        <f t="shared" ref="AHU31:AHU34" ca="1" si="9864">AHO31*3+AHP31*1</f>
        <v>7</v>
      </c>
      <c r="AHV31" s="321">
        <f t="shared" si="870"/>
        <v>50</v>
      </c>
      <c r="AHW31" s="321">
        <f t="shared" ref="AHW31" ca="1" si="9865">IF(COUNTIF(AHU31:AHU35,4)&lt;&gt;4,RANK(AHU31,AHU31:AHU35),AHU71)</f>
        <v>1</v>
      </c>
      <c r="AHX31" s="321"/>
      <c r="AHY31" s="321">
        <f t="shared" ref="AHY31" ca="1" si="9866">SUMPRODUCT((AHW31:AHW34=AHW31)*(AHV31:AHV34&lt;AHV31))+AHW31</f>
        <v>1</v>
      </c>
      <c r="AHZ31" s="321" t="str">
        <f t="shared" ref="AHZ31" ca="1" si="9867">INDEX(AHN31:AHN35,MATCH(1,AHY31:AHY35,0),0)</f>
        <v>Belgium</v>
      </c>
      <c r="AIA31" s="321">
        <f t="shared" ref="AIA31" ca="1" si="9868">INDEX(AHW31:AHW35,MATCH(AHZ31,AHN31:AHN35,0),0)</f>
        <v>1</v>
      </c>
      <c r="AIB31" s="321" t="str">
        <f t="shared" ref="AIB31" ca="1" si="9869">IF(AIA32=1,AHZ31,"")</f>
        <v/>
      </c>
      <c r="AIC31" s="321" t="str">
        <f t="shared" ref="AIC31" ca="1" si="9870">IF(AIA33=2,AHZ32,"")</f>
        <v/>
      </c>
      <c r="AID31" s="321" t="str">
        <f t="shared" ref="AID31" ca="1" si="9871">IF(AIA34=3,AHZ33,"")</f>
        <v/>
      </c>
      <c r="AIE31" s="321" t="str">
        <f t="shared" ref="AIE31" si="9872">IF(AIA35=4,AHZ34,"")</f>
        <v/>
      </c>
      <c r="AIF31" s="321"/>
      <c r="AIG31" s="321" t="str">
        <f t="shared" ref="AIG31:AIG34" ca="1" si="9873">IF(AIB31&lt;&gt;"",AIB31,"")</f>
        <v/>
      </c>
      <c r="AIH31" s="321">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21">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21">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21">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21">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21">
        <f t="shared" ref="AIM31:AIM34" ca="1" si="9879">AIK31-AIL31+1000</f>
        <v>1000</v>
      </c>
      <c r="AIN31" s="321" t="str">
        <f t="shared" ref="AIN31:AIN34" ca="1" si="9880">IF(AIG31&lt;&gt;"",AIH31*3+AII31*1,"")</f>
        <v/>
      </c>
      <c r="AIO31" s="321" t="str">
        <f t="shared" ref="AIO31" ca="1" si="9881">IF(AIG31&lt;&gt;"",VLOOKUP(AIG31,AHN4:AHT40,7,FALSE),"")</f>
        <v/>
      </c>
      <c r="AIP31" s="321" t="str">
        <f t="shared" ref="AIP31" ca="1" si="9882">IF(AIG31&lt;&gt;"",VLOOKUP(AIG31,AHN4:AHT40,5,FALSE),"")</f>
        <v/>
      </c>
      <c r="AIQ31" s="321" t="str">
        <f t="shared" ref="AIQ31" ca="1" si="9883">IF(AIG31&lt;&gt;"",VLOOKUP(AIG31,AHN4:AHV40,9,FALSE),"")</f>
        <v/>
      </c>
      <c r="AIR31" s="321" t="str">
        <f t="shared" ref="AIR31:AIR34" ca="1" si="9884">AIN31</f>
        <v/>
      </c>
      <c r="AIS31" s="321" t="str">
        <f t="shared" ref="AIS31" ca="1" si="9885">IF(AIG31&lt;&gt;"",RANK(AIR31,AIR31:AIR35),"")</f>
        <v/>
      </c>
      <c r="AIT31" s="321" t="str">
        <f t="shared" ref="AIT31" ca="1" si="9886">IF(AIG31&lt;&gt;"",SUMPRODUCT((AIR31:AIR35=AIR31)*(AIM31:AIM35&gt;AIM31)),"")</f>
        <v/>
      </c>
      <c r="AIU31" s="321" t="str">
        <f t="shared" ref="AIU31" ca="1" si="9887">IF(AIG31&lt;&gt;"",SUMPRODUCT((AIR31:AIR35=AIR31)*(AIM31:AIM35=AIM31)*(AIK31:AIK35&gt;AIK31)),"")</f>
        <v/>
      </c>
      <c r="AIV31" s="321" t="str">
        <f t="shared" ref="AIV31" ca="1" si="9888">IF(AIG31&lt;&gt;"",SUMPRODUCT((AIR31:AIR35=AIR31)*(AIM31:AIM35=AIM31)*(AIK31:AIK35=AIK31)*(AIO31:AIO35&gt;AIO31)),"")</f>
        <v/>
      </c>
      <c r="AIW31" s="321" t="str">
        <f t="shared" ref="AIW31" ca="1" si="9889">IF(AIG31&lt;&gt;"",SUMPRODUCT((AIR31:AIR35=AIR31)*(AIM31:AIM35=AIM31)*(AIK31:AIK35=AIK31)*(AIO31:AIO35=AIO31)*(AIP31:AIP35&gt;AIP31)),"")</f>
        <v/>
      </c>
      <c r="AIX31" s="321" t="str">
        <f t="shared" ref="AIX31" ca="1" si="9890">IF(AIG31&lt;&gt;"",SUMPRODUCT((AIR31:AIR35=AIR31)*(AIM31:AIM35=AIM31)*(AIK31:AIK35=AIK31)*(AIO31:AIO35=AIO31)*(AIP31:AIP35=AIP31)*(AIQ31:AIQ35&gt;AIQ31)),"")</f>
        <v/>
      </c>
      <c r="AIY31" s="321" t="str">
        <f ca="1">IF(AIG31&lt;&gt;"",IF(AIY71&lt;&gt;"",IF(AIF70=3,AIY71,AIY71+AIF70),SUM(AIS31:AIX31)),"")</f>
        <v/>
      </c>
      <c r="AIZ31" s="321" t="str">
        <f t="shared" ref="AIZ31" ca="1" si="9891">IF(AIG31&lt;&gt;"",INDEX(AIG31:AIG35,MATCH(1,AIY31:AIY35,0),0),"")</f>
        <v/>
      </c>
      <c r="AJA31" s="321"/>
      <c r="AJB31" s="321"/>
      <c r="AJC31" s="321"/>
      <c r="AJD31" s="321"/>
      <c r="AJE31" s="321"/>
      <c r="AJF31" s="321"/>
      <c r="AJG31" s="321"/>
      <c r="AJH31" s="321"/>
      <c r="AJI31" s="321"/>
      <c r="AJJ31" s="321"/>
      <c r="AJK31" s="321"/>
      <c r="AJL31" s="321"/>
      <c r="AJM31" s="321"/>
      <c r="AJN31" s="321"/>
      <c r="AJO31" s="321"/>
      <c r="AJP31" s="321"/>
      <c r="AJQ31" s="321"/>
      <c r="AJR31" s="321"/>
      <c r="AJS31" s="321"/>
      <c r="AJT31" s="321"/>
      <c r="AJU31" s="321"/>
      <c r="AJV31" s="321"/>
      <c r="AJW31" s="321"/>
      <c r="AJX31" s="321"/>
      <c r="AJY31" s="321"/>
      <c r="AJZ31" s="321"/>
      <c r="AKA31" s="321"/>
      <c r="AKB31" s="321"/>
      <c r="AKC31" s="321"/>
      <c r="AKD31" s="321"/>
      <c r="AKE31" s="321"/>
      <c r="AKF31" s="321"/>
      <c r="AKG31" s="321"/>
      <c r="AKH31" s="321"/>
      <c r="AKI31" s="321"/>
      <c r="AKJ31" s="321"/>
      <c r="AKK31" s="321"/>
      <c r="AKL31" s="321"/>
      <c r="AKM31" s="321"/>
      <c r="AKN31" s="321"/>
      <c r="AKO31" s="321"/>
      <c r="AKP31" s="321"/>
      <c r="AKQ31" s="321"/>
      <c r="AKR31" s="321"/>
      <c r="AKS31" s="321"/>
      <c r="AKT31" s="321"/>
      <c r="AKU31" s="321"/>
      <c r="AKV31" s="321"/>
      <c r="AKW31" s="321"/>
      <c r="AKX31" s="321"/>
      <c r="AKY31" s="321"/>
      <c r="AKZ31" s="321"/>
      <c r="ALA31" s="321"/>
      <c r="ALB31" s="321"/>
      <c r="ALC31" s="321"/>
      <c r="ALD31" s="321"/>
      <c r="ALE31" s="321"/>
      <c r="ALF31" s="321"/>
      <c r="ALG31" s="321"/>
      <c r="ALH31" s="321"/>
      <c r="ALI31" s="321" t="str">
        <f t="shared" ref="ALI31" ca="1" si="9892">IF(AIZ31&lt;&gt;"",AIZ31,AHZ31)</f>
        <v>Belgium</v>
      </c>
      <c r="ALJ31" s="321">
        <v>1</v>
      </c>
      <c r="ALK31" s="321">
        <v>29</v>
      </c>
      <c r="ALL31" s="321" t="str">
        <f t="shared" si="82"/>
        <v>England</v>
      </c>
      <c r="ALM31" s="324">
        <f ca="1">IF(OFFSET('Player Game Board'!P38,0,ALM1)&lt;&gt;"",OFFSET('Player Game Board'!P38,0,ALM1),0)</f>
        <v>2</v>
      </c>
      <c r="ALN31" s="324">
        <f ca="1">IF(OFFSET('Player Game Board'!Q38,0,ALM1)&lt;&gt;"",OFFSET('Player Game Board'!Q38,0,ALM1),0)</f>
        <v>1</v>
      </c>
      <c r="ALO31" s="321" t="str">
        <f t="shared" si="83"/>
        <v>Slovenia</v>
      </c>
      <c r="ALP31" s="321" t="str">
        <f ca="1">IF(AND(OFFSET('Player Game Board'!P38,0,ALM1)&lt;&gt;"",OFFSET('Player Game Board'!Q38,0,ALM1)&lt;&gt;""),IF(ALM31&gt;ALN31,"W",IF(ALM31=ALN31,"D","L")),"")</f>
        <v>W</v>
      </c>
      <c r="ALQ31" s="321" t="str">
        <f t="shared" ca="1" si="5720"/>
        <v>L</v>
      </c>
      <c r="ALR31" s="321"/>
      <c r="ALS31" s="321"/>
      <c r="ALT31" s="321"/>
      <c r="ALU31" s="322"/>
      <c r="ALV31" s="322"/>
      <c r="ALW31" s="322"/>
      <c r="ALX31" s="322"/>
      <c r="ALY31" s="322"/>
      <c r="ALZ31" s="322"/>
      <c r="AMA31" s="322"/>
      <c r="AMB31" s="321"/>
      <c r="AMC31" s="321"/>
      <c r="AMD31" s="321"/>
      <c r="AME31" s="321"/>
      <c r="AMF31" s="321"/>
      <c r="AMG31" s="321"/>
      <c r="AMH31" s="321"/>
      <c r="AMI31" s="321" t="str">
        <f t="shared" ref="AMI31" ca="1" si="9893">VLOOKUP(2,AHM31:AHN34,2,FALSE)</f>
        <v>Romania</v>
      </c>
      <c r="AMJ31" s="327">
        <f t="shared" ca="1" si="5267"/>
        <v>1</v>
      </c>
      <c r="AMK31" s="321">
        <f t="shared" ref="AMK31" ca="1" si="9894">VLOOKUP(AML31,AQG31:AQH35,2,FALSE)</f>
        <v>1</v>
      </c>
      <c r="AML31" s="321" t="str">
        <f t="shared" ref="AML31:AML34" si="9895">AHN31</f>
        <v>Belgium</v>
      </c>
      <c r="AMM31" s="321">
        <f t="shared" ref="AMM31" ca="1" si="9896">SUMPRODUCT((AQJ3:AQJ42=AML31)*(AQN3:AQN42="W"))+SUMPRODUCT((AQM3:AQM42=AML31)*(AQO3:AQO42="W"))</f>
        <v>3</v>
      </c>
      <c r="AMN31" s="321">
        <f t="shared" ref="AMN31" ca="1" si="9897">SUMPRODUCT((AQJ3:AQJ42=AML31)*(AQN3:AQN42="D"))+SUMPRODUCT((AQM3:AQM42=AML31)*(AQO3:AQO42="D"))</f>
        <v>0</v>
      </c>
      <c r="AMO31" s="321">
        <f t="shared" ref="AMO31" ca="1" si="9898">SUMPRODUCT((AQJ3:AQJ42=AML31)*(AQN3:AQN42="L"))+SUMPRODUCT((AQM3:AQM42=AML31)*(AQO3:AQO42="L"))</f>
        <v>0</v>
      </c>
      <c r="AMP31" s="321">
        <f t="shared" ref="AMP31" ca="1" si="9899">SUMIF(AQJ3:AQJ60,AML31,AQK3:AQK60)+SUMIF(AQM3:AQM60,AML31,AQL3:AQL60)</f>
        <v>7</v>
      </c>
      <c r="AMQ31" s="321">
        <f t="shared" ref="AMQ31" ca="1" si="9900">SUMIF(AQM3:AQM60,AML31,AQK3:AQK60)+SUMIF(AQJ3:AQJ60,AML31,AQL3:AQL60)</f>
        <v>1</v>
      </c>
      <c r="AMR31" s="321">
        <f t="shared" ref="AMR31:AMR34" ca="1" si="9901">AMP31-AMQ31+1000</f>
        <v>1006</v>
      </c>
      <c r="AMS31" s="321">
        <f t="shared" ref="AMS31:AMS34" ca="1" si="9902">AMM31*3+AMN31*1</f>
        <v>9</v>
      </c>
      <c r="AMT31" s="321">
        <f t="shared" si="930"/>
        <v>50</v>
      </c>
      <c r="AMU31" s="321">
        <f t="shared" ref="AMU31" ca="1" si="9903">IF(COUNTIF(AMS31:AMS35,4)&lt;&gt;4,RANK(AMS31,AMS31:AMS35),AMS71)</f>
        <v>1</v>
      </c>
      <c r="AMV31" s="321"/>
      <c r="AMW31" s="321">
        <f t="shared" ref="AMW31" ca="1" si="9904">SUMPRODUCT((AMU31:AMU34=AMU31)*(AMT31:AMT34&lt;AMT31))+AMU31</f>
        <v>1</v>
      </c>
      <c r="AMX31" s="321" t="str">
        <f t="shared" ref="AMX31" ca="1" si="9905">INDEX(AML31:AML35,MATCH(1,AMW31:AMW35,0),0)</f>
        <v>Belgium</v>
      </c>
      <c r="AMY31" s="321">
        <f t="shared" ref="AMY31" ca="1" si="9906">INDEX(AMU31:AMU35,MATCH(AMX31,AML31:AML35,0),0)</f>
        <v>1</v>
      </c>
      <c r="AMZ31" s="321" t="str">
        <f t="shared" ref="AMZ31" ca="1" si="9907">IF(AMY32=1,AMX31,"")</f>
        <v/>
      </c>
      <c r="ANA31" s="321" t="str">
        <f t="shared" ref="ANA31" ca="1" si="9908">IF(AMY33=2,AMX32,"")</f>
        <v>Ukraine</v>
      </c>
      <c r="ANB31" s="321" t="str">
        <f t="shared" ref="ANB31" ca="1" si="9909">IF(AMY34=3,AMX33,"")</f>
        <v/>
      </c>
      <c r="ANC31" s="321" t="str">
        <f t="shared" ref="ANC31" si="9910">IF(AMY35=4,AMX34,"")</f>
        <v/>
      </c>
      <c r="AND31" s="321"/>
      <c r="ANE31" s="321" t="str">
        <f t="shared" ref="ANE31:ANE34" ca="1" si="9911">IF(AMZ31&lt;&gt;"",AMZ31,"")</f>
        <v/>
      </c>
      <c r="ANF31" s="321">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21">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21">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21">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21">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21">
        <f t="shared" ref="ANK31:ANK34" ca="1" si="9917">ANI31-ANJ31+1000</f>
        <v>1000</v>
      </c>
      <c r="ANL31" s="321" t="str">
        <f t="shared" ref="ANL31:ANL34" ca="1" si="9918">IF(ANE31&lt;&gt;"",ANF31*3+ANG31*1,"")</f>
        <v/>
      </c>
      <c r="ANM31" s="321" t="str">
        <f t="shared" ref="ANM31" ca="1" si="9919">IF(ANE31&lt;&gt;"",VLOOKUP(ANE31,AML4:AMR40,7,FALSE),"")</f>
        <v/>
      </c>
      <c r="ANN31" s="321" t="str">
        <f t="shared" ref="ANN31" ca="1" si="9920">IF(ANE31&lt;&gt;"",VLOOKUP(ANE31,AML4:AMR40,5,FALSE),"")</f>
        <v/>
      </c>
      <c r="ANO31" s="321" t="str">
        <f t="shared" ref="ANO31" ca="1" si="9921">IF(ANE31&lt;&gt;"",VLOOKUP(ANE31,AML4:AMT40,9,FALSE),"")</f>
        <v/>
      </c>
      <c r="ANP31" s="321" t="str">
        <f t="shared" ref="ANP31:ANP34" ca="1" si="9922">ANL31</f>
        <v/>
      </c>
      <c r="ANQ31" s="321" t="str">
        <f t="shared" ref="ANQ31" ca="1" si="9923">IF(ANE31&lt;&gt;"",RANK(ANP31,ANP31:ANP35),"")</f>
        <v/>
      </c>
      <c r="ANR31" s="321" t="str">
        <f t="shared" ref="ANR31" ca="1" si="9924">IF(ANE31&lt;&gt;"",SUMPRODUCT((ANP31:ANP35=ANP31)*(ANK31:ANK35&gt;ANK31)),"")</f>
        <v/>
      </c>
      <c r="ANS31" s="321" t="str">
        <f t="shared" ref="ANS31" ca="1" si="9925">IF(ANE31&lt;&gt;"",SUMPRODUCT((ANP31:ANP35=ANP31)*(ANK31:ANK35=ANK31)*(ANI31:ANI35&gt;ANI31)),"")</f>
        <v/>
      </c>
      <c r="ANT31" s="321" t="str">
        <f t="shared" ref="ANT31" ca="1" si="9926">IF(ANE31&lt;&gt;"",SUMPRODUCT((ANP31:ANP35=ANP31)*(ANK31:ANK35=ANK31)*(ANI31:ANI35=ANI31)*(ANM31:ANM35&gt;ANM31)),"")</f>
        <v/>
      </c>
      <c r="ANU31" s="321" t="str">
        <f t="shared" ref="ANU31" ca="1" si="9927">IF(ANE31&lt;&gt;"",SUMPRODUCT((ANP31:ANP35=ANP31)*(ANK31:ANK35=ANK31)*(ANI31:ANI35=ANI31)*(ANM31:ANM35=ANM31)*(ANN31:ANN35&gt;ANN31)),"")</f>
        <v/>
      </c>
      <c r="ANV31" s="321" t="str">
        <f t="shared" ref="ANV31" ca="1" si="9928">IF(ANE31&lt;&gt;"",SUMPRODUCT((ANP31:ANP35=ANP31)*(ANK31:ANK35=ANK31)*(ANI31:ANI35=ANI31)*(ANM31:ANM35=ANM31)*(ANN31:ANN35=ANN31)*(ANO31:ANO35&gt;ANO31)),"")</f>
        <v/>
      </c>
      <c r="ANW31" s="321" t="str">
        <f ca="1">IF(ANE31&lt;&gt;"",IF(ANW71&lt;&gt;"",IF(AND70=3,ANW71,ANW71+AND70),SUM(ANQ31:ANV31)),"")</f>
        <v/>
      </c>
      <c r="ANX31" s="321" t="str">
        <f t="shared" ref="ANX31" ca="1" si="9929">IF(ANE31&lt;&gt;"",INDEX(ANE31:ANE35,MATCH(1,ANW31:ANW35,0),0),"")</f>
        <v/>
      </c>
      <c r="ANY31" s="321"/>
      <c r="ANZ31" s="321"/>
      <c r="AOA31" s="321"/>
      <c r="AOB31" s="321"/>
      <c r="AOC31" s="321"/>
      <c r="AOD31" s="321"/>
      <c r="AOE31" s="321"/>
      <c r="AOF31" s="321"/>
      <c r="AOG31" s="321"/>
      <c r="AOH31" s="321"/>
      <c r="AOI31" s="321"/>
      <c r="AOJ31" s="321"/>
      <c r="AOK31" s="321"/>
      <c r="AOL31" s="321"/>
      <c r="AOM31" s="321"/>
      <c r="AON31" s="321"/>
      <c r="AOO31" s="321"/>
      <c r="AOP31" s="321"/>
      <c r="AOQ31" s="321"/>
      <c r="AOR31" s="321"/>
      <c r="AOS31" s="321"/>
      <c r="AOT31" s="321"/>
      <c r="AOU31" s="321"/>
      <c r="AOV31" s="321"/>
      <c r="AOW31" s="321"/>
      <c r="AOX31" s="321"/>
      <c r="AOY31" s="321"/>
      <c r="AOZ31" s="321"/>
      <c r="APA31" s="321"/>
      <c r="APB31" s="321"/>
      <c r="APC31" s="321"/>
      <c r="APD31" s="321"/>
      <c r="APE31" s="321"/>
      <c r="APF31" s="321"/>
      <c r="APG31" s="321"/>
      <c r="APH31" s="321"/>
      <c r="API31" s="321"/>
      <c r="APJ31" s="321"/>
      <c r="APK31" s="321"/>
      <c r="APL31" s="321"/>
      <c r="APM31" s="321"/>
      <c r="APN31" s="321"/>
      <c r="APO31" s="321"/>
      <c r="APP31" s="321"/>
      <c r="APQ31" s="321"/>
      <c r="APR31" s="321"/>
      <c r="APS31" s="321"/>
      <c r="APT31" s="321"/>
      <c r="APU31" s="321"/>
      <c r="APV31" s="321"/>
      <c r="APW31" s="321"/>
      <c r="APX31" s="321"/>
      <c r="APY31" s="321"/>
      <c r="APZ31" s="321"/>
      <c r="AQA31" s="321"/>
      <c r="AQB31" s="321"/>
      <c r="AQC31" s="321"/>
      <c r="AQD31" s="321"/>
      <c r="AQE31" s="321"/>
      <c r="AQF31" s="321"/>
      <c r="AQG31" s="321" t="str">
        <f t="shared" ref="AQG31" ca="1" si="9930">IF(ANX31&lt;&gt;"",ANX31,AMX31)</f>
        <v>Belgium</v>
      </c>
      <c r="AQH31" s="321">
        <v>1</v>
      </c>
      <c r="AQI31" s="321">
        <v>29</v>
      </c>
      <c r="AQJ31" s="321" t="str">
        <f t="shared" si="98"/>
        <v>England</v>
      </c>
      <c r="AQK31" s="324">
        <f ca="1">IF(OFFSET('Player Game Board'!P38,0,AQK1)&lt;&gt;"",OFFSET('Player Game Board'!P38,0,AQK1),0)</f>
        <v>3</v>
      </c>
      <c r="AQL31" s="324">
        <f ca="1">IF(OFFSET('Player Game Board'!Q38,0,AQK1)&lt;&gt;"",OFFSET('Player Game Board'!Q38,0,AQK1),0)</f>
        <v>1</v>
      </c>
      <c r="AQM31" s="321" t="str">
        <f t="shared" si="99"/>
        <v>Slovenia</v>
      </c>
      <c r="AQN31" s="321" t="str">
        <f ca="1">IF(AND(OFFSET('Player Game Board'!P38,0,AQK1)&lt;&gt;"",OFFSET('Player Game Board'!Q38,0,AQK1)&lt;&gt;""),IF(AQK31&gt;AQL31,"W",IF(AQK31=AQL31,"D","L")),"")</f>
        <v>W</v>
      </c>
      <c r="AQO31" s="321" t="str">
        <f t="shared" ca="1" si="5775"/>
        <v>L</v>
      </c>
      <c r="AQP31" s="321"/>
      <c r="AQQ31" s="321"/>
      <c r="AQR31" s="321"/>
      <c r="AQS31" s="322"/>
      <c r="AQT31" s="322"/>
      <c r="AQU31" s="322"/>
      <c r="AQV31" s="322"/>
      <c r="AQW31" s="322"/>
      <c r="AQX31" s="322"/>
      <c r="AQY31" s="322"/>
      <c r="AQZ31" s="321"/>
      <c r="ARA31" s="321"/>
      <c r="ARB31" s="321"/>
      <c r="ARC31" s="321"/>
      <c r="ARD31" s="321"/>
      <c r="ARE31" s="321"/>
      <c r="ARF31" s="321"/>
      <c r="ARG31" s="321" t="str">
        <f t="shared" ref="ARG31" ca="1" si="9931">VLOOKUP(2,AMK31:AML34,2,FALSE)</f>
        <v>Slovakia</v>
      </c>
      <c r="ARH31" s="327">
        <f t="shared" ca="1" si="5310"/>
        <v>1</v>
      </c>
      <c r="ARI31" s="321">
        <f t="shared" ref="ARI31" ca="1" si="9932">VLOOKUP(ARJ31,AVE31:AVF35,2,FALSE)</f>
        <v>2</v>
      </c>
      <c r="ARJ31" s="321" t="str">
        <f t="shared" ref="ARJ31:ARJ34" si="9933">AML31</f>
        <v>Belgium</v>
      </c>
      <c r="ARK31" s="321">
        <f t="shared" ref="ARK31" ca="1" si="9934">SUMPRODUCT((AVH3:AVH42=ARJ31)*(AVL3:AVL42="W"))+SUMPRODUCT((AVK3:AVK42=ARJ31)*(AVM3:AVM42="W"))</f>
        <v>2</v>
      </c>
      <c r="ARL31" s="321">
        <f t="shared" ref="ARL31" ca="1" si="9935">SUMPRODUCT((AVH3:AVH42=ARJ31)*(AVL3:AVL42="D"))+SUMPRODUCT((AVK3:AVK42=ARJ31)*(AVM3:AVM42="D"))</f>
        <v>0</v>
      </c>
      <c r="ARM31" s="321">
        <f t="shared" ref="ARM31" ca="1" si="9936">SUMPRODUCT((AVH3:AVH42=ARJ31)*(AVL3:AVL42="L"))+SUMPRODUCT((AVK3:AVK42=ARJ31)*(AVM3:AVM42="L"))</f>
        <v>1</v>
      </c>
      <c r="ARN31" s="321">
        <f t="shared" ref="ARN31" ca="1" si="9937">SUMIF(AVH3:AVH60,ARJ31,AVI3:AVI60)+SUMIF(AVK3:AVK60,ARJ31,AVJ3:AVJ60)</f>
        <v>5</v>
      </c>
      <c r="ARO31" s="321">
        <f t="shared" ref="ARO31" ca="1" si="9938">SUMIF(AVK3:AVK60,ARJ31,AVI3:AVI60)+SUMIF(AVH3:AVH60,ARJ31,AVJ3:AVJ60)</f>
        <v>4</v>
      </c>
      <c r="ARP31" s="321">
        <f t="shared" ref="ARP31:ARP34" ca="1" si="9939">ARN31-ARO31+1000</f>
        <v>1001</v>
      </c>
      <c r="ARQ31" s="321">
        <f t="shared" ref="ARQ31:ARQ34" ca="1" si="9940">ARK31*3+ARL31*1</f>
        <v>6</v>
      </c>
      <c r="ARR31" s="321">
        <f t="shared" si="990"/>
        <v>50</v>
      </c>
      <c r="ARS31" s="321">
        <f t="shared" ref="ARS31" ca="1" si="9941">IF(COUNTIF(ARQ31:ARQ35,4)&lt;&gt;4,RANK(ARQ31,ARQ31:ARQ35),ARQ71)</f>
        <v>2</v>
      </c>
      <c r="ART31" s="321"/>
      <c r="ARU31" s="321">
        <f t="shared" ref="ARU31" ca="1" si="9942">SUMPRODUCT((ARS31:ARS34=ARS31)*(ARR31:ARR34&lt;ARR31))+ARS31</f>
        <v>2</v>
      </c>
      <c r="ARV31" s="321" t="str">
        <f t="shared" ref="ARV31" ca="1" si="9943">INDEX(ARJ31:ARJ35,MATCH(1,ARU31:ARU35,0),0)</f>
        <v>Slovakia</v>
      </c>
      <c r="ARW31" s="321">
        <f t="shared" ref="ARW31" ca="1" si="9944">INDEX(ARS31:ARS35,MATCH(ARV31,ARJ31:ARJ35,0),0)</f>
        <v>1</v>
      </c>
      <c r="ARX31" s="321" t="str">
        <f t="shared" ref="ARX31" ca="1" si="9945">IF(ARW32=1,ARV31,"")</f>
        <v/>
      </c>
      <c r="ARY31" s="321" t="str">
        <f t="shared" ref="ARY31" ca="1" si="9946">IF(ARW33=2,ARV32,"")</f>
        <v/>
      </c>
      <c r="ARZ31" s="321" t="str">
        <f t="shared" ref="ARZ31" ca="1" si="9947">IF(ARW34=3,ARV33,"")</f>
        <v/>
      </c>
      <c r="ASA31" s="321" t="str">
        <f t="shared" ref="ASA31" si="9948">IF(ARW35=4,ARV34,"")</f>
        <v/>
      </c>
      <c r="ASB31" s="321"/>
      <c r="ASC31" s="321" t="str">
        <f t="shared" ref="ASC31:ASC34" ca="1" si="9949">IF(ARX31&lt;&gt;"",ARX31,"")</f>
        <v/>
      </c>
      <c r="ASD31" s="321">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21">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21">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21">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21">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21">
        <f t="shared" ref="ASI31:ASI34" ca="1" si="9955">ASG31-ASH31+1000</f>
        <v>1000</v>
      </c>
      <c r="ASJ31" s="321" t="str">
        <f t="shared" ref="ASJ31:ASJ34" ca="1" si="9956">IF(ASC31&lt;&gt;"",ASD31*3+ASE31*1,"")</f>
        <v/>
      </c>
      <c r="ASK31" s="321" t="str">
        <f t="shared" ref="ASK31" ca="1" si="9957">IF(ASC31&lt;&gt;"",VLOOKUP(ASC31,ARJ4:ARP40,7,FALSE),"")</f>
        <v/>
      </c>
      <c r="ASL31" s="321" t="str">
        <f t="shared" ref="ASL31" ca="1" si="9958">IF(ASC31&lt;&gt;"",VLOOKUP(ASC31,ARJ4:ARP40,5,FALSE),"")</f>
        <v/>
      </c>
      <c r="ASM31" s="321" t="str">
        <f t="shared" ref="ASM31" ca="1" si="9959">IF(ASC31&lt;&gt;"",VLOOKUP(ASC31,ARJ4:ARR40,9,FALSE),"")</f>
        <v/>
      </c>
      <c r="ASN31" s="321" t="str">
        <f t="shared" ref="ASN31:ASN34" ca="1" si="9960">ASJ31</f>
        <v/>
      </c>
      <c r="ASO31" s="321" t="str">
        <f t="shared" ref="ASO31" ca="1" si="9961">IF(ASC31&lt;&gt;"",RANK(ASN31,ASN31:ASN35),"")</f>
        <v/>
      </c>
      <c r="ASP31" s="321" t="str">
        <f t="shared" ref="ASP31" ca="1" si="9962">IF(ASC31&lt;&gt;"",SUMPRODUCT((ASN31:ASN35=ASN31)*(ASI31:ASI35&gt;ASI31)),"")</f>
        <v/>
      </c>
      <c r="ASQ31" s="321" t="str">
        <f t="shared" ref="ASQ31" ca="1" si="9963">IF(ASC31&lt;&gt;"",SUMPRODUCT((ASN31:ASN35=ASN31)*(ASI31:ASI35=ASI31)*(ASG31:ASG35&gt;ASG31)),"")</f>
        <v/>
      </c>
      <c r="ASR31" s="321" t="str">
        <f t="shared" ref="ASR31" ca="1" si="9964">IF(ASC31&lt;&gt;"",SUMPRODUCT((ASN31:ASN35=ASN31)*(ASI31:ASI35=ASI31)*(ASG31:ASG35=ASG31)*(ASK31:ASK35&gt;ASK31)),"")</f>
        <v/>
      </c>
      <c r="ASS31" s="321" t="str">
        <f t="shared" ref="ASS31" ca="1" si="9965">IF(ASC31&lt;&gt;"",SUMPRODUCT((ASN31:ASN35=ASN31)*(ASI31:ASI35=ASI31)*(ASG31:ASG35=ASG31)*(ASK31:ASK35=ASK31)*(ASL31:ASL35&gt;ASL31)),"")</f>
        <v/>
      </c>
      <c r="AST31" s="321" t="str">
        <f t="shared" ref="AST31" ca="1" si="9966">IF(ASC31&lt;&gt;"",SUMPRODUCT((ASN31:ASN35=ASN31)*(ASI31:ASI35=ASI31)*(ASG31:ASG35=ASG31)*(ASK31:ASK35=ASK31)*(ASL31:ASL35=ASL31)*(ASM31:ASM35&gt;ASM31)),"")</f>
        <v/>
      </c>
      <c r="ASU31" s="321" t="str">
        <f ca="1">IF(ASC31&lt;&gt;"",IF(ASU71&lt;&gt;"",IF(ASB70=3,ASU71,ASU71+ASB70),SUM(ASO31:AST31)),"")</f>
        <v/>
      </c>
      <c r="ASV31" s="321" t="str">
        <f t="shared" ref="ASV31" ca="1" si="9967">IF(ASC31&lt;&gt;"",INDEX(ASC31:ASC35,MATCH(1,ASU31:ASU35,0),0),"")</f>
        <v/>
      </c>
      <c r="ASW31" s="321"/>
      <c r="ASX31" s="321"/>
      <c r="ASY31" s="321"/>
      <c r="ASZ31" s="321"/>
      <c r="ATA31" s="321"/>
      <c r="ATB31" s="321"/>
      <c r="ATC31" s="321"/>
      <c r="ATD31" s="321"/>
      <c r="ATE31" s="321"/>
      <c r="ATF31" s="321"/>
      <c r="ATG31" s="321"/>
      <c r="ATH31" s="321"/>
      <c r="ATI31" s="321"/>
      <c r="ATJ31" s="321"/>
      <c r="ATK31" s="321"/>
      <c r="ATL31" s="321"/>
      <c r="ATM31" s="321"/>
      <c r="ATN31" s="321"/>
      <c r="ATO31" s="321"/>
      <c r="ATP31" s="321"/>
      <c r="ATQ31" s="321"/>
      <c r="ATR31" s="321"/>
      <c r="ATS31" s="321"/>
      <c r="ATT31" s="321"/>
      <c r="ATU31" s="321"/>
      <c r="ATV31" s="321"/>
      <c r="ATW31" s="321"/>
      <c r="ATX31" s="321"/>
      <c r="ATY31" s="321"/>
      <c r="ATZ31" s="321"/>
      <c r="AUA31" s="321"/>
      <c r="AUB31" s="321"/>
      <c r="AUC31" s="321"/>
      <c r="AUD31" s="321"/>
      <c r="AUE31" s="321"/>
      <c r="AUF31" s="321"/>
      <c r="AUG31" s="321"/>
      <c r="AUH31" s="321"/>
      <c r="AUI31" s="321"/>
      <c r="AUJ31" s="321"/>
      <c r="AUK31" s="321"/>
      <c r="AUL31" s="321"/>
      <c r="AUM31" s="321"/>
      <c r="AUN31" s="321"/>
      <c r="AUO31" s="321"/>
      <c r="AUP31" s="321"/>
      <c r="AUQ31" s="321"/>
      <c r="AUR31" s="321"/>
      <c r="AUS31" s="321"/>
      <c r="AUT31" s="321"/>
      <c r="AUU31" s="321"/>
      <c r="AUV31" s="321"/>
      <c r="AUW31" s="321"/>
      <c r="AUX31" s="321"/>
      <c r="AUY31" s="321"/>
      <c r="AUZ31" s="321"/>
      <c r="AVA31" s="321"/>
      <c r="AVB31" s="321"/>
      <c r="AVC31" s="321"/>
      <c r="AVD31" s="321"/>
      <c r="AVE31" s="321" t="str">
        <f t="shared" ref="AVE31" ca="1" si="9968">IF(ASV31&lt;&gt;"",ASV31,ARV31)</f>
        <v>Slovakia</v>
      </c>
      <c r="AVF31" s="321">
        <v>1</v>
      </c>
      <c r="AVG31" s="321">
        <v>29</v>
      </c>
      <c r="AVH31" s="321" t="str">
        <f t="shared" si="114"/>
        <v>England</v>
      </c>
      <c r="AVI31" s="324">
        <f ca="1">IF(OFFSET('Player Game Board'!P38,0,AVI1)&lt;&gt;"",OFFSET('Player Game Board'!P38,0,AVI1),0)</f>
        <v>0</v>
      </c>
      <c r="AVJ31" s="324">
        <f ca="1">IF(OFFSET('Player Game Board'!Q38,0,AVI1)&lt;&gt;"",OFFSET('Player Game Board'!Q38,0,AVI1),0)</f>
        <v>2</v>
      </c>
      <c r="AVK31" s="321" t="str">
        <f t="shared" si="115"/>
        <v>Slovenia</v>
      </c>
      <c r="AVL31" s="321" t="str">
        <f ca="1">IF(AND(OFFSET('Player Game Board'!P38,0,AVI1)&lt;&gt;"",OFFSET('Player Game Board'!Q38,0,AVI1)&lt;&gt;""),IF(AVI31&gt;AVJ31,"W",IF(AVI31=AVJ31,"D","L")),"")</f>
        <v>L</v>
      </c>
      <c r="AVM31" s="321" t="str">
        <f t="shared" ca="1" si="5830"/>
        <v>W</v>
      </c>
      <c r="AVN31" s="321"/>
      <c r="AVO31" s="321"/>
      <c r="AVP31" s="321"/>
      <c r="AVQ31" s="322"/>
      <c r="AVR31" s="322"/>
      <c r="AVS31" s="322"/>
      <c r="AVT31" s="322"/>
      <c r="AVU31" s="322"/>
      <c r="AVV31" s="322"/>
      <c r="AVW31" s="322"/>
      <c r="AVX31" s="321"/>
      <c r="AVY31" s="321"/>
      <c r="AVZ31" s="321"/>
      <c r="AWA31" s="321"/>
      <c r="AWB31" s="321"/>
      <c r="AWC31" s="321"/>
      <c r="AWD31" s="321"/>
      <c r="AWE31" s="321" t="str">
        <f t="shared" ref="AWE31" ca="1" si="9969">VLOOKUP(2,ARI31:ARJ34,2,FALSE)</f>
        <v>Belgium</v>
      </c>
      <c r="AWF31" s="327">
        <f t="shared" ca="1" si="5353"/>
        <v>1</v>
      </c>
      <c r="AWG31" s="321">
        <f t="shared" ref="AWG31" ca="1" si="9970">VLOOKUP(AWH31,BAC31:BAD35,2,FALSE)</f>
        <v>1</v>
      </c>
      <c r="AWH31" s="321" t="str">
        <f t="shared" ref="AWH31:AWH34" si="9971">ARJ31</f>
        <v>Belgium</v>
      </c>
      <c r="AWI31" s="321">
        <f t="shared" ref="AWI31" ca="1" si="9972">SUMPRODUCT((BAF3:BAF42=AWH31)*(BAJ3:BAJ42="W"))+SUMPRODUCT((BAI3:BAI42=AWH31)*(BAK3:BAK42="W"))</f>
        <v>3</v>
      </c>
      <c r="AWJ31" s="321">
        <f t="shared" ref="AWJ31" ca="1" si="9973">SUMPRODUCT((BAF3:BAF42=AWH31)*(BAJ3:BAJ42="D"))+SUMPRODUCT((BAI3:BAI42=AWH31)*(BAK3:BAK42="D"))</f>
        <v>0</v>
      </c>
      <c r="AWK31" s="321">
        <f t="shared" ref="AWK31" ca="1" si="9974">SUMPRODUCT((BAF3:BAF42=AWH31)*(BAJ3:BAJ42="L"))+SUMPRODUCT((BAI3:BAI42=AWH31)*(BAK3:BAK42="L"))</f>
        <v>0</v>
      </c>
      <c r="AWL31" s="321">
        <f t="shared" ref="AWL31" ca="1" si="9975">SUMIF(BAF3:BAF60,AWH31,BAG3:BAG60)+SUMIF(BAI3:BAI60,AWH31,BAH3:BAH60)</f>
        <v>10</v>
      </c>
      <c r="AWM31" s="321">
        <f t="shared" ref="AWM31" ca="1" si="9976">SUMIF(BAI3:BAI60,AWH31,BAG3:BAG60)+SUMIF(BAF3:BAF60,AWH31,BAH3:BAH60)</f>
        <v>3</v>
      </c>
      <c r="AWN31" s="321">
        <f t="shared" ref="AWN31:AWN34" ca="1" si="9977">AWL31-AWM31+1000</f>
        <v>1007</v>
      </c>
      <c r="AWO31" s="321">
        <f t="shared" ref="AWO31:AWO34" ca="1" si="9978">AWI31*3+AWJ31*1</f>
        <v>9</v>
      </c>
      <c r="AWP31" s="321">
        <f t="shared" si="1050"/>
        <v>50</v>
      </c>
      <c r="AWQ31" s="321">
        <f t="shared" ref="AWQ31" ca="1" si="9979">IF(COUNTIF(AWO31:AWO35,4)&lt;&gt;4,RANK(AWO31,AWO31:AWO35),AWO71)</f>
        <v>1</v>
      </c>
      <c r="AWR31" s="321"/>
      <c r="AWS31" s="321">
        <f t="shared" ref="AWS31" ca="1" si="9980">SUMPRODUCT((AWQ31:AWQ34=AWQ31)*(AWP31:AWP34&lt;AWP31))+AWQ31</f>
        <v>1</v>
      </c>
      <c r="AWT31" s="321" t="str">
        <f t="shared" ref="AWT31" ca="1" si="9981">INDEX(AWH31:AWH35,MATCH(1,AWS31:AWS35,0),0)</f>
        <v>Belgium</v>
      </c>
      <c r="AWU31" s="321">
        <f t="shared" ref="AWU31" ca="1" si="9982">INDEX(AWQ31:AWQ35,MATCH(AWT31,AWH31:AWH35,0),0)</f>
        <v>1</v>
      </c>
      <c r="AWV31" s="321" t="str">
        <f t="shared" ref="AWV31" ca="1" si="9983">IF(AWU32=1,AWT31,"")</f>
        <v/>
      </c>
      <c r="AWW31" s="321" t="str">
        <f t="shared" ref="AWW31" ca="1" si="9984">IF(AWU33=2,AWT32,"")</f>
        <v/>
      </c>
      <c r="AWX31" s="321" t="str">
        <f t="shared" ref="AWX31" ca="1" si="9985">IF(AWU34=3,AWT33,"")</f>
        <v/>
      </c>
      <c r="AWY31" s="321" t="str">
        <f t="shared" ref="AWY31" si="9986">IF(AWU35=4,AWT34,"")</f>
        <v/>
      </c>
      <c r="AWZ31" s="321"/>
      <c r="AXA31" s="321" t="str">
        <f t="shared" ref="AXA31:AXA34" ca="1" si="9987">IF(AWV31&lt;&gt;"",AWV31,"")</f>
        <v/>
      </c>
      <c r="AXB31" s="321">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21">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21">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21">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21">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21">
        <f t="shared" ref="AXG31:AXG34" ca="1" si="9993">AXE31-AXF31+1000</f>
        <v>1000</v>
      </c>
      <c r="AXH31" s="321" t="str">
        <f t="shared" ref="AXH31:AXH34" ca="1" si="9994">IF(AXA31&lt;&gt;"",AXB31*3+AXC31*1,"")</f>
        <v/>
      </c>
      <c r="AXI31" s="321" t="str">
        <f t="shared" ref="AXI31" ca="1" si="9995">IF(AXA31&lt;&gt;"",VLOOKUP(AXA31,AWH4:AWN40,7,FALSE),"")</f>
        <v/>
      </c>
      <c r="AXJ31" s="321" t="str">
        <f t="shared" ref="AXJ31" ca="1" si="9996">IF(AXA31&lt;&gt;"",VLOOKUP(AXA31,AWH4:AWN40,5,FALSE),"")</f>
        <v/>
      </c>
      <c r="AXK31" s="321" t="str">
        <f t="shared" ref="AXK31" ca="1" si="9997">IF(AXA31&lt;&gt;"",VLOOKUP(AXA31,AWH4:AWP40,9,FALSE),"")</f>
        <v/>
      </c>
      <c r="AXL31" s="321" t="str">
        <f t="shared" ref="AXL31:AXL34" ca="1" si="9998">AXH31</f>
        <v/>
      </c>
      <c r="AXM31" s="321" t="str">
        <f t="shared" ref="AXM31" ca="1" si="9999">IF(AXA31&lt;&gt;"",RANK(AXL31,AXL31:AXL35),"")</f>
        <v/>
      </c>
      <c r="AXN31" s="321" t="str">
        <f t="shared" ref="AXN31" ca="1" si="10000">IF(AXA31&lt;&gt;"",SUMPRODUCT((AXL31:AXL35=AXL31)*(AXG31:AXG35&gt;AXG31)),"")</f>
        <v/>
      </c>
      <c r="AXO31" s="321" t="str">
        <f t="shared" ref="AXO31" ca="1" si="10001">IF(AXA31&lt;&gt;"",SUMPRODUCT((AXL31:AXL35=AXL31)*(AXG31:AXG35=AXG31)*(AXE31:AXE35&gt;AXE31)),"")</f>
        <v/>
      </c>
      <c r="AXP31" s="321" t="str">
        <f t="shared" ref="AXP31" ca="1" si="10002">IF(AXA31&lt;&gt;"",SUMPRODUCT((AXL31:AXL35=AXL31)*(AXG31:AXG35=AXG31)*(AXE31:AXE35=AXE31)*(AXI31:AXI35&gt;AXI31)),"")</f>
        <v/>
      </c>
      <c r="AXQ31" s="321" t="str">
        <f t="shared" ref="AXQ31" ca="1" si="10003">IF(AXA31&lt;&gt;"",SUMPRODUCT((AXL31:AXL35=AXL31)*(AXG31:AXG35=AXG31)*(AXE31:AXE35=AXE31)*(AXI31:AXI35=AXI31)*(AXJ31:AXJ35&gt;AXJ31)),"")</f>
        <v/>
      </c>
      <c r="AXR31" s="321" t="str">
        <f t="shared" ref="AXR31" ca="1" si="10004">IF(AXA31&lt;&gt;"",SUMPRODUCT((AXL31:AXL35=AXL31)*(AXG31:AXG35=AXG31)*(AXE31:AXE35=AXE31)*(AXI31:AXI35=AXI31)*(AXJ31:AXJ35=AXJ31)*(AXK31:AXK35&gt;AXK31)),"")</f>
        <v/>
      </c>
      <c r="AXS31" s="321" t="str">
        <f ca="1">IF(AXA31&lt;&gt;"",IF(AXS71&lt;&gt;"",IF(AWZ70=3,AXS71,AXS71+AWZ70),SUM(AXM31:AXR31)),"")</f>
        <v/>
      </c>
      <c r="AXT31" s="321" t="str">
        <f t="shared" ref="AXT31" ca="1" si="10005">IF(AXA31&lt;&gt;"",INDEX(AXA31:AXA35,MATCH(1,AXS31:AXS35,0),0),"")</f>
        <v/>
      </c>
      <c r="AXU31" s="321"/>
      <c r="AXV31" s="321"/>
      <c r="AXW31" s="321"/>
      <c r="AXX31" s="321"/>
      <c r="AXY31" s="321"/>
      <c r="AXZ31" s="321"/>
      <c r="AYA31" s="321"/>
      <c r="AYB31" s="321"/>
      <c r="AYC31" s="321"/>
      <c r="AYD31" s="321"/>
      <c r="AYE31" s="321"/>
      <c r="AYF31" s="321"/>
      <c r="AYG31" s="321"/>
      <c r="AYH31" s="321"/>
      <c r="AYI31" s="321"/>
      <c r="AYJ31" s="321"/>
      <c r="AYK31" s="321"/>
      <c r="AYL31" s="321"/>
      <c r="AYM31" s="321"/>
      <c r="AYN31" s="321"/>
      <c r="AYO31" s="321"/>
      <c r="AYP31" s="321"/>
      <c r="AYQ31" s="321"/>
      <c r="AYR31" s="321"/>
      <c r="AYS31" s="321"/>
      <c r="AYT31" s="321"/>
      <c r="AYU31" s="321"/>
      <c r="AYV31" s="321"/>
      <c r="AYW31" s="321"/>
      <c r="AYX31" s="321"/>
      <c r="AYY31" s="321"/>
      <c r="AYZ31" s="321"/>
      <c r="AZA31" s="321"/>
      <c r="AZB31" s="321"/>
      <c r="AZC31" s="321"/>
      <c r="AZD31" s="321"/>
      <c r="AZE31" s="321"/>
      <c r="AZF31" s="321"/>
      <c r="AZG31" s="321"/>
      <c r="AZH31" s="321"/>
      <c r="AZI31" s="321"/>
      <c r="AZJ31" s="321"/>
      <c r="AZK31" s="321"/>
      <c r="AZL31" s="321"/>
      <c r="AZM31" s="321"/>
      <c r="AZN31" s="321"/>
      <c r="AZO31" s="321"/>
      <c r="AZP31" s="321"/>
      <c r="AZQ31" s="321"/>
      <c r="AZR31" s="321"/>
      <c r="AZS31" s="321"/>
      <c r="AZT31" s="321"/>
      <c r="AZU31" s="321"/>
      <c r="AZV31" s="321"/>
      <c r="AZW31" s="321"/>
      <c r="AZX31" s="321"/>
      <c r="AZY31" s="321"/>
      <c r="AZZ31" s="321"/>
      <c r="BAA31" s="321"/>
      <c r="BAB31" s="321"/>
      <c r="BAC31" s="321" t="str">
        <f t="shared" ref="BAC31" ca="1" si="10006">IF(AXT31&lt;&gt;"",AXT31,AWT31)</f>
        <v>Belgium</v>
      </c>
      <c r="BAD31" s="321">
        <v>1</v>
      </c>
      <c r="BAE31" s="321">
        <v>29</v>
      </c>
      <c r="BAF31" s="321" t="str">
        <f t="shared" si="130"/>
        <v>England</v>
      </c>
      <c r="BAG31" s="324">
        <f ca="1">IF(OFFSET('Player Game Board'!P38,0,BAG1)&lt;&gt;"",OFFSET('Player Game Board'!P38,0,BAG1),0)</f>
        <v>4</v>
      </c>
      <c r="BAH31" s="324">
        <f ca="1">IF(OFFSET('Player Game Board'!Q38,0,BAG1)&lt;&gt;"",OFFSET('Player Game Board'!Q38,0,BAG1),0)</f>
        <v>0</v>
      </c>
      <c r="BAI31" s="321" t="str">
        <f t="shared" si="131"/>
        <v>Slovenia</v>
      </c>
      <c r="BAJ31" s="321" t="str">
        <f ca="1">IF(AND(OFFSET('Player Game Board'!P38,0,BAG1)&lt;&gt;"",OFFSET('Player Game Board'!Q38,0,BAG1)&lt;&gt;""),IF(BAG31&gt;BAH31,"W",IF(BAG31=BAH31,"D","L")),"")</f>
        <v>W</v>
      </c>
      <c r="BAK31" s="321" t="str">
        <f t="shared" ca="1" si="5885"/>
        <v>L</v>
      </c>
      <c r="BAL31" s="321"/>
      <c r="BAM31" s="321"/>
      <c r="BAN31" s="321"/>
      <c r="BAO31" s="322"/>
      <c r="BAP31" s="322"/>
      <c r="BAQ31" s="322"/>
      <c r="BAR31" s="322"/>
      <c r="BAS31" s="322"/>
      <c r="BAT31" s="322"/>
      <c r="BAU31" s="322"/>
      <c r="BAV31" s="321"/>
      <c r="BAW31" s="321"/>
      <c r="BAX31" s="321"/>
      <c r="BAY31" s="321"/>
      <c r="BAZ31" s="321"/>
      <c r="BBA31" s="321"/>
      <c r="BBB31" s="321"/>
      <c r="BBC31" s="321" t="str">
        <f t="shared" ref="BBC31" ca="1" si="10007">VLOOKUP(2,AWG31:AWH34,2,FALSE)</f>
        <v>Slovakia</v>
      </c>
      <c r="BBD31" s="327">
        <f t="shared" ca="1" si="5396"/>
        <v>1</v>
      </c>
      <c r="BBE31" s="321">
        <f t="shared" ref="BBE31" ca="1" si="10008">VLOOKUP(BBF31,BFA31:BFB35,2,FALSE)</f>
        <v>1</v>
      </c>
      <c r="BBF31" s="321" t="str">
        <f t="shared" ref="BBF31:BBF34" si="10009">AWH31</f>
        <v>Belgium</v>
      </c>
      <c r="BBG31" s="321">
        <f t="shared" ref="BBG31" ca="1" si="10010">SUMPRODUCT((BFD3:BFD42=BBF31)*(BFH3:BFH42="W"))+SUMPRODUCT((BFG3:BFG42=BBF31)*(BFI3:BFI42="W"))</f>
        <v>0</v>
      </c>
      <c r="BBH31" s="321">
        <f t="shared" ref="BBH31" ca="1" si="10011">SUMPRODUCT((BFD3:BFD42=BBF31)*(BFH3:BFH42="D"))+SUMPRODUCT((BFG3:BFG42=BBF31)*(BFI3:BFI42="D"))</f>
        <v>0</v>
      </c>
      <c r="BBI31" s="321">
        <f t="shared" ref="BBI31" ca="1" si="10012">SUMPRODUCT((BFD3:BFD42=BBF31)*(BFH3:BFH42="L"))+SUMPRODUCT((BFG3:BFG42=BBF31)*(BFI3:BFI42="L"))</f>
        <v>0</v>
      </c>
      <c r="BBJ31" s="321">
        <f t="shared" ref="BBJ31" ca="1" si="10013">SUMIF(BFD3:BFD60,BBF31,BFE3:BFE60)+SUMIF(BFG3:BFG60,BBF31,BFF3:BFF60)</f>
        <v>0</v>
      </c>
      <c r="BBK31" s="321">
        <f t="shared" ref="BBK31" ca="1" si="10014">SUMIF(BFG3:BFG60,BBF31,BFE3:BFE60)+SUMIF(BFD3:BFD60,BBF31,BFF3:BFF60)</f>
        <v>0</v>
      </c>
      <c r="BBL31" s="321">
        <f t="shared" ref="BBL31:BBL34" ca="1" si="10015">BBJ31-BBK31+1000</f>
        <v>1000</v>
      </c>
      <c r="BBM31" s="321">
        <f t="shared" ref="BBM31:BBM34" ca="1" si="10016">BBG31*3+BBH31*1</f>
        <v>0</v>
      </c>
      <c r="BBN31" s="321">
        <f t="shared" si="1110"/>
        <v>50</v>
      </c>
      <c r="BBO31" s="321">
        <f t="shared" ref="BBO31" ca="1" si="10017">IF(COUNTIF(BBM31:BBM35,4)&lt;&gt;4,RANK(BBM31,BBM31:BBM35),BBM71)</f>
        <v>1</v>
      </c>
      <c r="BBP31" s="321"/>
      <c r="BBQ31" s="321">
        <f t="shared" ref="BBQ31" ca="1" si="10018">SUMPRODUCT((BBO31:BBO34=BBO31)*(BBN31:BBN34&lt;BBN31))+BBO31</f>
        <v>4</v>
      </c>
      <c r="BBR31" s="321" t="str">
        <f t="shared" ref="BBR31" ca="1" si="10019">INDEX(BBF31:BBF35,MATCH(1,BBQ31:BBQ35,0),0)</f>
        <v>Ukraine</v>
      </c>
      <c r="BBS31" s="321">
        <f t="shared" ref="BBS31" ca="1" si="10020">INDEX(BBO31:BBO35,MATCH(BBR31,BBF31:BBF35,0),0)</f>
        <v>1</v>
      </c>
      <c r="BBT31" s="321" t="str">
        <f t="shared" ref="BBT31" ca="1" si="10021">IF(BBS32=1,BBR31,"")</f>
        <v>Ukraine</v>
      </c>
      <c r="BBU31" s="321" t="str">
        <f t="shared" ref="BBU31" ca="1" si="10022">IF(BBS33=2,BBR32,"")</f>
        <v/>
      </c>
      <c r="BBV31" s="321" t="str">
        <f t="shared" ref="BBV31" ca="1" si="10023">IF(BBS34=3,BBR33,"")</f>
        <v/>
      </c>
      <c r="BBW31" s="321" t="str">
        <f t="shared" ref="BBW31" si="10024">IF(BBS35=4,BBR34,"")</f>
        <v/>
      </c>
      <c r="BBX31" s="321"/>
      <c r="BBY31" s="321" t="str">
        <f t="shared" ref="BBY31:BBY34" ca="1" si="10025">IF(BBT31&lt;&gt;"",BBT31,"")</f>
        <v>Ukraine</v>
      </c>
      <c r="BBZ31" s="321">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21">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21">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21">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21">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21">
        <f t="shared" ref="BCE31:BCE34" ca="1" si="10031">BCC31-BCD31+1000</f>
        <v>1000</v>
      </c>
      <c r="BCF31" s="321">
        <f t="shared" ref="BCF31:BCF34" ca="1" si="10032">IF(BBY31&lt;&gt;"",BBZ31*3+BCA31*1,"")</f>
        <v>0</v>
      </c>
      <c r="BCG31" s="321">
        <f t="shared" ref="BCG31" ca="1" si="10033">IF(BBY31&lt;&gt;"",VLOOKUP(BBY31,BBF4:BBL40,7,FALSE),"")</f>
        <v>1000</v>
      </c>
      <c r="BCH31" s="321">
        <f t="shared" ref="BCH31" ca="1" si="10034">IF(BBY31&lt;&gt;"",VLOOKUP(BBY31,BBF4:BBL40,5,FALSE),"")</f>
        <v>0</v>
      </c>
      <c r="BCI31" s="321">
        <f t="shared" ref="BCI31" ca="1" si="10035">IF(BBY31&lt;&gt;"",VLOOKUP(BBY31,BBF4:BBN40,9,FALSE),"")</f>
        <v>2</v>
      </c>
      <c r="BCJ31" s="321">
        <f t="shared" ref="BCJ31:BCJ34" ca="1" si="10036">BCF31</f>
        <v>0</v>
      </c>
      <c r="BCK31" s="321">
        <f t="shared" ref="BCK31" ca="1" si="10037">IF(BBY31&lt;&gt;"",RANK(BCJ31,BCJ31:BCJ35),"")</f>
        <v>1</v>
      </c>
      <c r="BCL31" s="321">
        <f t="shared" ref="BCL31" ca="1" si="10038">IF(BBY31&lt;&gt;"",SUMPRODUCT((BCJ31:BCJ35=BCJ31)*(BCE31:BCE35&gt;BCE31)),"")</f>
        <v>0</v>
      </c>
      <c r="BCM31" s="321">
        <f t="shared" ref="BCM31" ca="1" si="10039">IF(BBY31&lt;&gt;"",SUMPRODUCT((BCJ31:BCJ35=BCJ31)*(BCE31:BCE35=BCE31)*(BCC31:BCC35&gt;BCC31)),"")</f>
        <v>0</v>
      </c>
      <c r="BCN31" s="321">
        <f t="shared" ref="BCN31" ca="1" si="10040">IF(BBY31&lt;&gt;"",SUMPRODUCT((BCJ31:BCJ35=BCJ31)*(BCE31:BCE35=BCE31)*(BCC31:BCC35=BCC31)*(BCG31:BCG35&gt;BCG31)),"")</f>
        <v>0</v>
      </c>
      <c r="BCO31" s="321">
        <f t="shared" ref="BCO31" ca="1" si="10041">IF(BBY31&lt;&gt;"",SUMPRODUCT((BCJ31:BCJ35=BCJ31)*(BCE31:BCE35=BCE31)*(BCC31:BCC35=BCC31)*(BCG31:BCG35=BCG31)*(BCH31:BCH35&gt;BCH31)),"")</f>
        <v>0</v>
      </c>
      <c r="BCP31" s="321">
        <f t="shared" ref="BCP31" ca="1" si="10042">IF(BBY31&lt;&gt;"",SUMPRODUCT((BCJ31:BCJ35=BCJ31)*(BCE31:BCE35=BCE31)*(BCC31:BCC35=BCC31)*(BCG31:BCG35=BCG31)*(BCH31:BCH35=BCH31)*(BCI31:BCI35&gt;BCI31)),"")</f>
        <v>3</v>
      </c>
      <c r="BCQ31" s="321">
        <f ca="1">IF(BBY31&lt;&gt;"",IF(BCQ71&lt;&gt;"",IF(BBX70=3,BCQ71,BCQ71+BBX70),SUM(BCK31:BCP31)),"")</f>
        <v>4</v>
      </c>
      <c r="BCR31" s="321" t="str">
        <f t="shared" ref="BCR31" ca="1" si="10043">IF(BBY31&lt;&gt;"",INDEX(BBY31:BBY35,MATCH(1,BCQ31:BCQ35,0),0),"")</f>
        <v>Belgium</v>
      </c>
      <c r="BCS31" s="321"/>
      <c r="BCT31" s="321"/>
      <c r="BCU31" s="321"/>
      <c r="BCV31" s="321"/>
      <c r="BCW31" s="321"/>
      <c r="BCX31" s="321"/>
      <c r="BCY31" s="321"/>
      <c r="BCZ31" s="321"/>
      <c r="BDA31" s="321"/>
      <c r="BDB31" s="321"/>
      <c r="BDC31" s="321"/>
      <c r="BDD31" s="321"/>
      <c r="BDE31" s="321"/>
      <c r="BDF31" s="321"/>
      <c r="BDG31" s="321"/>
      <c r="BDH31" s="321"/>
      <c r="BDI31" s="321"/>
      <c r="BDJ31" s="321"/>
      <c r="BDK31" s="321"/>
      <c r="BDL31" s="321"/>
      <c r="BDM31" s="321"/>
      <c r="BDN31" s="321"/>
      <c r="BDO31" s="321"/>
      <c r="BDP31" s="321"/>
      <c r="BDQ31" s="321"/>
      <c r="BDR31" s="321"/>
      <c r="BDS31" s="321"/>
      <c r="BDT31" s="321"/>
      <c r="BDU31" s="321"/>
      <c r="BDV31" s="321"/>
      <c r="BDW31" s="321"/>
      <c r="BDX31" s="321"/>
      <c r="BDY31" s="321"/>
      <c r="BDZ31" s="321"/>
      <c r="BEA31" s="321"/>
      <c r="BEB31" s="321"/>
      <c r="BEC31" s="321"/>
      <c r="BED31" s="321"/>
      <c r="BEE31" s="321"/>
      <c r="BEF31" s="321"/>
      <c r="BEG31" s="321"/>
      <c r="BEH31" s="321"/>
      <c r="BEI31" s="321"/>
      <c r="BEJ31" s="321"/>
      <c r="BEK31" s="321"/>
      <c r="BEL31" s="321"/>
      <c r="BEM31" s="321"/>
      <c r="BEN31" s="321"/>
      <c r="BEO31" s="321"/>
      <c r="BEP31" s="321"/>
      <c r="BEQ31" s="321"/>
      <c r="BER31" s="321"/>
      <c r="BES31" s="321"/>
      <c r="BET31" s="321"/>
      <c r="BEU31" s="321"/>
      <c r="BEV31" s="321"/>
      <c r="BEW31" s="321"/>
      <c r="BEX31" s="321"/>
      <c r="BEY31" s="321"/>
      <c r="BEZ31" s="321"/>
      <c r="BFA31" s="321" t="str">
        <f t="shared" ref="BFA31" ca="1" si="10044">IF(BCR31&lt;&gt;"",BCR31,BBR31)</f>
        <v>Belgium</v>
      </c>
      <c r="BFB31" s="321">
        <v>1</v>
      </c>
      <c r="BFC31" s="321">
        <v>29</v>
      </c>
      <c r="BFD31" s="321" t="str">
        <f t="shared" si="146"/>
        <v>England</v>
      </c>
      <c r="BFE31" s="324">
        <f ca="1">IF(OFFSET('Player Game Board'!P38,0,BFE1)&lt;&gt;"",OFFSET('Player Game Board'!P38,0,BFE1),0)</f>
        <v>0</v>
      </c>
      <c r="BFF31" s="324">
        <f ca="1">IF(OFFSET('Player Game Board'!Q38,0,BFE1)&lt;&gt;"",OFFSET('Player Game Board'!Q38,0,BFE1),0)</f>
        <v>0</v>
      </c>
      <c r="BFG31" s="321" t="str">
        <f t="shared" si="147"/>
        <v>Slovenia</v>
      </c>
      <c r="BFH31" s="321" t="str">
        <f ca="1">IF(AND(OFFSET('Player Game Board'!P38,0,BFE1)&lt;&gt;"",OFFSET('Player Game Board'!Q38,0,BFE1)&lt;&gt;""),IF(BFE31&gt;BFF31,"W",IF(BFE31=BFF31,"D","L")),"")</f>
        <v/>
      </c>
      <c r="BFI31" s="321" t="str">
        <f t="shared" ca="1" si="5940"/>
        <v/>
      </c>
      <c r="BFJ31" s="321"/>
      <c r="BFK31" s="321"/>
      <c r="BFL31" s="321"/>
      <c r="BFM31" s="322"/>
      <c r="BFN31" s="322"/>
      <c r="BFO31" s="322"/>
      <c r="BFP31" s="322"/>
      <c r="BFQ31" s="322"/>
      <c r="BFR31" s="322"/>
      <c r="BFS31" s="322"/>
      <c r="BFT31" s="321"/>
      <c r="BFU31" s="321"/>
      <c r="BFV31" s="321"/>
      <c r="BFW31" s="321"/>
      <c r="BFX31" s="321"/>
      <c r="BFY31" s="321"/>
      <c r="BFZ31" s="321"/>
      <c r="BGA31" s="321" t="str">
        <f t="shared" ref="BGA31" ca="1" si="10045">VLOOKUP(2,BBE31:BBF34,2,FALSE)</f>
        <v>Romania</v>
      </c>
      <c r="BGB31" s="327">
        <f t="shared" ca="1" si="5439"/>
        <v>1</v>
      </c>
    </row>
    <row r="32" spans="1:1536" ht="13.8" x14ac:dyDescent="0.3">
      <c r="A32" s="321">
        <v>3</v>
      </c>
      <c r="B32" s="321" t="str">
        <f>'Language Table'!C22</f>
        <v>Slovakia</v>
      </c>
      <c r="C32" s="321">
        <f>SUMPRODUCT((CZ3:CZ42=B32)*(DD3:DD42="W"))+SUMPRODUCT((DC3:DC42=B32)*(DE3:DE42="W"))</f>
        <v>1</v>
      </c>
      <c r="D32" s="321">
        <f>SUMPRODUCT((CZ3:CZ42=B32)*(DD3:DD42="D"))+SUMPRODUCT((DC3:DC42=B32)*(DE3:DE42="D"))</f>
        <v>1</v>
      </c>
      <c r="E32" s="321">
        <f>SUMPRODUCT((CZ3:CZ42=B32)*(DD3:DD42="L"))+SUMPRODUCT((DC3:DC42=B32)*(DE3:DE42="L"))</f>
        <v>1</v>
      </c>
      <c r="F32" s="321">
        <f>SUMIF(CZ3:CZ60,B32,DA3:DA60)+SUMIF(DC3:DC60,B32,DB3:DB60)</f>
        <v>3</v>
      </c>
      <c r="G32" s="321">
        <f>SUMIF(DC3:DC60,B32,DA3:DA60)+SUMIF(CZ3:CZ60,B32,DB3:DB60)</f>
        <v>3</v>
      </c>
      <c r="H32" s="321">
        <f t="shared" si="9692"/>
        <v>1000</v>
      </c>
      <c r="I32" s="321">
        <f t="shared" si="9693"/>
        <v>4</v>
      </c>
      <c r="J32" s="321">
        <v>38</v>
      </c>
      <c r="K32" s="321">
        <f>IF(COUNTIF(I31:I35,4)&lt;&gt;4,RANK(I32,I31:I35),I72)</f>
        <v>1</v>
      </c>
      <c r="L32" s="321"/>
      <c r="M32" s="321">
        <f>SUMPRODUCT((K31:K34=K32)*(J31:J34&lt;J32))+K32</f>
        <v>2</v>
      </c>
      <c r="N32" s="321" t="str">
        <f>INDEX(B31:B35,MATCH(2,M31:M35,0),0)</f>
        <v>Belgium</v>
      </c>
      <c r="O32" s="321">
        <f>INDEX(K31:K35,MATCH(N32,B31:B35,0),0)</f>
        <v>2</v>
      </c>
      <c r="P32" s="321" t="str">
        <f>IF(P31&lt;&gt;"",N32,"")</f>
        <v/>
      </c>
      <c r="Q32" s="321" t="str">
        <f>IF(Q31&lt;&gt;"",N33,"")</f>
        <v/>
      </c>
      <c r="R32" s="321" t="e">
        <f>IF(R31&lt;&gt;"",N34,"")</f>
        <v>#N/A</v>
      </c>
      <c r="S32" s="321" t="str">
        <f>IF(S31&lt;&gt;"",N35,"")</f>
        <v/>
      </c>
      <c r="T32" s="321"/>
      <c r="U32" s="321" t="str">
        <f t="shared" ref="U32:U34" si="10046">IF(P32&lt;&gt;"",P32,"")</f>
        <v/>
      </c>
      <c r="V32" s="321" t="e">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#N/A</v>
      </c>
      <c r="W32" s="321" t="e">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#N/A</v>
      </c>
      <c r="X32" s="321" t="e">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#N/A</v>
      </c>
      <c r="Y32" s="321" t="e">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#N/A</v>
      </c>
      <c r="Z32" s="321" t="e">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#N/A</v>
      </c>
      <c r="AA32" s="321" t="e">
        <f>Y32-Z32+1000</f>
        <v>#N/A</v>
      </c>
      <c r="AB32" s="321" t="str">
        <f t="shared" si="9694"/>
        <v/>
      </c>
      <c r="AC32" s="321" t="str">
        <f>IF(U32&lt;&gt;"",VLOOKUP(U32,B4:H40,7,FALSE),"")</f>
        <v/>
      </c>
      <c r="AD32" s="321" t="str">
        <f>IF(U32&lt;&gt;"",VLOOKUP(U32,B4:H40,5,FALSE),"")</f>
        <v/>
      </c>
      <c r="AE32" s="321" t="str">
        <f>IF(U32&lt;&gt;"",VLOOKUP(U32,B4:J40,9,FALSE),"")</f>
        <v/>
      </c>
      <c r="AF32" s="321" t="str">
        <f t="shared" si="9695"/>
        <v/>
      </c>
      <c r="AG32" s="321" t="str">
        <f>IF(U32&lt;&gt;"",RANK(AF32,AF31:AF35),"")</f>
        <v/>
      </c>
      <c r="AH32" s="321" t="str">
        <f>IF(U32&lt;&gt;"",SUMPRODUCT((AF31:AF35=AF32)*(AA31:AA35&gt;AA32)),"")</f>
        <v/>
      </c>
      <c r="AI32" s="321" t="str">
        <f>IF(U32&lt;&gt;"",SUMPRODUCT((AF31:AF35=AF32)*(AA31:AA35=AA32)*(Y31:Y35&gt;Y32)),"")</f>
        <v/>
      </c>
      <c r="AJ32" s="321" t="str">
        <f>IF(U32&lt;&gt;"",SUMPRODUCT((AF31:AF35=AF32)*(AA31:AA35=AA32)*(Y31:Y35=Y32)*(AC31:AC35&gt;AC32)),"")</f>
        <v/>
      </c>
      <c r="AK32" s="321" t="str">
        <f>IF(U32&lt;&gt;"",SUMPRODUCT((AF31:AF35=AF32)*(AA31:AA35=AA32)*(Y31:Y35=Y32)*(AC31:AC35=AC32)*(AD31:AD35&gt;AD32)),"")</f>
        <v/>
      </c>
      <c r="AL32" s="321" t="str">
        <f>IF(U32&lt;&gt;"",SUMPRODUCT((AF31:AF35=AF32)*(AA31:AA35=AA32)*(Y31:Y35=Y32)*(AC31:AC35=AC32)*(AD31:AD35=AD32)*(AE31:AE35&gt;AE32)),"")</f>
        <v/>
      </c>
      <c r="AM32" s="321" t="str">
        <f>IF(U32&lt;&gt;"",IF(AM72&lt;&gt;"",IF(T70=3,AM72,AM72+T70),SUM(AG32:AL32)),"")</f>
        <v/>
      </c>
      <c r="AN32" s="321" t="str">
        <f>IF(U32&lt;&gt;"",INDEX(U31:U35,MATCH(2,AM31:AM35,0),0),"")</f>
        <v/>
      </c>
      <c r="AO32" s="321" t="str">
        <f>IF(Q31&lt;&gt;"",Q31,"")</f>
        <v/>
      </c>
      <c r="AP32" s="321" t="e">
        <f>SUMPRODUCT((CZ3:CZ42=AO32)*(DC3:DC42=AO33)*(DD3:DD42="W"))+SUMPRODUCT((CZ3:CZ42=AO32)*(DC3:DC42=AO34)*(DD3:DD42="W"))+SUMPRODUCT((CZ3:CZ42=AO32)*(DC3:DC42=AO35)*(DD3:DD42="W"))+SUMPRODUCT((CZ3:CZ42=AO33)*(DC3:DC42=AO32)*(DE3:DE42="W"))+SUMPRODUCT((CZ3:CZ42=AO34)*(DC3:DC42=AO32)*(DE3:DE42="W"))+SUMPRODUCT((CZ3:CZ42=AO35)*(DC3:DC42=AO32)*(DE3:DE42="W"))</f>
        <v>#N/A</v>
      </c>
      <c r="AQ32" s="321" t="e">
        <f>SUMPRODUCT((CZ3:CZ42=AO32)*(DC3:DC42=AO33)*(DD3:DD42="D"))+SUMPRODUCT((CZ3:CZ42=AO32)*(DC3:DC42=AO34)*(DD3:DD42="D"))+SUMPRODUCT((CZ3:CZ42=AO32)*(DC3:DC42=AO35)*(DD3:DD42="D"))+SUMPRODUCT((CZ3:CZ42=AO33)*(DC3:DC42=AO32)*(DD3:DD42="D"))+SUMPRODUCT((CZ3:CZ42=AO34)*(DC3:DC42=AO32)*(DD3:DD42="D"))+SUMPRODUCT((CZ3:CZ42=AO35)*(DC3:DC42=AO32)*(DD3:DD42="D"))</f>
        <v>#N/A</v>
      </c>
      <c r="AR32" s="321" t="e">
        <f>SUMPRODUCT((CZ3:CZ42=AO32)*(DC3:DC42=AO33)*(DD3:DD42="L"))+SUMPRODUCT((CZ3:CZ42=AO32)*(DC3:DC42=AO34)*(DD3:DD42="L"))+SUMPRODUCT((CZ3:CZ42=AO32)*(DC3:DC42=AO35)*(DD3:DD42="L"))+SUMPRODUCT((CZ3:CZ42=AO33)*(DC3:DC42=AO32)*(DE3:DE42="L"))+SUMPRODUCT((CZ3:CZ42=AO34)*(DC3:DC42=AO32)*(DE3:DE42="L"))+SUMPRODUCT((CZ3:CZ42=AO35)*(DC3:DC42=AO32)*(DE3:DE42="L"))</f>
        <v>#N/A</v>
      </c>
      <c r="AS32" s="321" t="e">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#N/A</v>
      </c>
      <c r="AT32" s="321" t="e">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#N/A</v>
      </c>
      <c r="AU32" s="321" t="e">
        <f>AS32-AT32+1000</f>
        <v>#N/A</v>
      </c>
      <c r="AV32" s="321" t="str">
        <f t="shared" ref="AV32:AV34" si="10047">IF(AO32&lt;&gt;"",AP32*3+AQ32*1,"")</f>
        <v/>
      </c>
      <c r="AW32" s="321" t="str">
        <f>IF(AO32&lt;&gt;"",VLOOKUP(AO32,B4:H40,7,FALSE),"")</f>
        <v/>
      </c>
      <c r="AX32" s="321" t="str">
        <f>IF(AO32&lt;&gt;"",VLOOKUP(AO32,B4:H40,5,FALSE),"")</f>
        <v/>
      </c>
      <c r="AY32" s="321" t="str">
        <f>IF(AO32&lt;&gt;"",VLOOKUP(AO32,B4:J40,9,FALSE),"")</f>
        <v/>
      </c>
      <c r="AZ32" s="321" t="str">
        <f t="shared" ref="AZ32:AZ34" si="10048">AV32</f>
        <v/>
      </c>
      <c r="BA32" s="321" t="str">
        <f>IF(AO32&lt;&gt;"",RANK(AZ32,AZ31:AZ35),"")</f>
        <v/>
      </c>
      <c r="BB32" s="321" t="str">
        <f>IF(AO32&lt;&gt;"",SUMPRODUCT((AZ31:AZ35=AZ32)*(AU31:AU35&gt;AU32)),"")</f>
        <v/>
      </c>
      <c r="BC32" s="321" t="str">
        <f>IF(AO32&lt;&gt;"",SUMPRODUCT((AZ31:AZ35=AZ32)*(AU31:AU35=AU32)*(AS31:AS35&gt;AS32)),"")</f>
        <v/>
      </c>
      <c r="BD32" s="321" t="str">
        <f>IF(AO32&lt;&gt;"",SUMPRODUCT((AZ31:AZ35=AZ32)*(AU31:AU35=AU32)*(AS31:AS35=AS32)*(AW31:AW35&gt;AW32)),"")</f>
        <v/>
      </c>
      <c r="BE32" s="321" t="str">
        <f>IF(AO32&lt;&gt;"",SUMPRODUCT((AZ31:AZ35=AZ32)*(AU31:AU35=AU32)*(AS31:AS35=AS32)*(AW31:AW35=AW32)*(AX31:AX35&gt;AX32)),"")</f>
        <v/>
      </c>
      <c r="BF32" s="321" t="str">
        <f>IF(AO32&lt;&gt;"",SUMPRODUCT((AZ31:AZ35=AZ32)*(AU31:AU35=AU32)*(AS31:AS35=AS32)*(AW31:AW35=AW32)*(AX31:AX35=AX32)*(AY31:AY35&gt;AY32)),"")</f>
        <v/>
      </c>
      <c r="BG32" s="321" t="str">
        <f>IF(AO32&lt;&gt;"",IF(BG72&lt;&gt;"",IF(AN70=3,BG72,BG72+AN70),SUM(BA32:BF32)+1),"")</f>
        <v/>
      </c>
      <c r="BH32" s="321" t="str">
        <f>IF(AO32&lt;&gt;"",INDEX(AO32:AO35,MATCH(2,BG32:BG35,0),0),"")</f>
        <v/>
      </c>
      <c r="BI32" s="321"/>
      <c r="BJ32" s="321"/>
      <c r="BK32" s="321"/>
      <c r="BL32" s="321"/>
      <c r="BM32" s="321"/>
      <c r="BN32" s="321"/>
      <c r="BO32" s="321"/>
      <c r="BP32" s="321"/>
      <c r="BQ32" s="321"/>
      <c r="BR32" s="321"/>
      <c r="BS32" s="321"/>
      <c r="BT32" s="321"/>
      <c r="BU32" s="321"/>
      <c r="BV32" s="321"/>
      <c r="BW32" s="321"/>
      <c r="BX32" s="321"/>
      <c r="BY32" s="321"/>
      <c r="BZ32" s="321"/>
      <c r="CA32" s="321"/>
      <c r="CB32" s="321"/>
      <c r="CC32" s="321"/>
      <c r="CD32" s="321"/>
      <c r="CE32" s="321"/>
      <c r="CF32" s="321"/>
      <c r="CG32" s="321"/>
      <c r="CH32" s="321"/>
      <c r="CI32" s="321"/>
      <c r="CJ32" s="321"/>
      <c r="CK32" s="321"/>
      <c r="CL32" s="321"/>
      <c r="CM32" s="321"/>
      <c r="CN32" s="321"/>
      <c r="CO32" s="321"/>
      <c r="CP32" s="321"/>
      <c r="CQ32" s="321"/>
      <c r="CR32" s="321"/>
      <c r="CS32" s="321"/>
      <c r="CT32" s="321"/>
      <c r="CU32" s="321"/>
      <c r="CV32" s="321"/>
      <c r="CW32" s="321" t="str">
        <f>IF(BH32&lt;&gt;"",BH32,IF(AN32&lt;&gt;"",AN32,N32))</f>
        <v>Belgium</v>
      </c>
      <c r="CX32" s="321">
        <v>2</v>
      </c>
      <c r="CY32" s="321">
        <v>30</v>
      </c>
      <c r="CZ32" s="321" t="str">
        <f>Matches!G37</f>
        <v>Denmark</v>
      </c>
      <c r="DA32" s="321">
        <f>IF(AND(Matches!H37&lt;&gt;"",Matches!I37&lt;&gt;""),Matches!H37,0)</f>
        <v>0</v>
      </c>
      <c r="DB32" s="321">
        <f>IF(AND(Matches!I37&lt;&gt;"",Matches!H37&lt;&gt;""),Matches!I37,0)</f>
        <v>0</v>
      </c>
      <c r="DC32" s="321" t="str">
        <f>Matches!J37</f>
        <v>Serbia</v>
      </c>
      <c r="DD32" s="321" t="str">
        <f>IF(AND(Matches!H37&lt;&gt;"",Matches!I37&lt;&gt;""),IF(DA32&gt;DB32,"W",IF(DA32=DB32,"D","L")),"")</f>
        <v>D</v>
      </c>
      <c r="DE32" s="321" t="str">
        <f t="shared" si="162"/>
        <v>D</v>
      </c>
      <c r="DF32" s="321"/>
      <c r="DG32" s="321"/>
      <c r="DH32" s="321"/>
      <c r="DI32" s="322"/>
      <c r="DJ32" s="322"/>
      <c r="DK32" s="322"/>
      <c r="DL32" s="322"/>
      <c r="DM32" s="322"/>
      <c r="DN32" s="322"/>
      <c r="DO32" s="322"/>
      <c r="DP32" s="321"/>
      <c r="DQ32" s="321"/>
      <c r="DR32" s="321"/>
      <c r="DS32" s="321"/>
      <c r="DT32" s="321"/>
      <c r="DU32" s="321"/>
      <c r="DV32" s="321" t="s">
        <v>95</v>
      </c>
      <c r="DW32" s="321" t="str">
        <f>VLOOKUP(1,A37:B40,2,FALSE)</f>
        <v>Portugal</v>
      </c>
      <c r="DX32" s="321"/>
      <c r="DY32" s="321">
        <f ca="1">VLOOKUP(DZ32,HU31:HV35,2,FALSE)</f>
        <v>2</v>
      </c>
      <c r="DZ32" s="321" t="str">
        <f t="shared" ref="DZ32:DZ34" si="10049">B32</f>
        <v>Slovakia</v>
      </c>
      <c r="EA32" s="321">
        <f ca="1">SUMPRODUCT((HX3:HX42=DZ32)*(IB3:IB42="W"))+SUMPRODUCT((IA3:IA42=DZ32)*(IC3:IC42="W"))</f>
        <v>1</v>
      </c>
      <c r="EB32" s="321">
        <f ca="1">SUMPRODUCT((HX3:HX42=DZ32)*(IB3:IB42="D"))+SUMPRODUCT((IA3:IA42=DZ32)*(IC3:IC42="D"))</f>
        <v>1</v>
      </c>
      <c r="EC32" s="321">
        <f ca="1">SUMPRODUCT((HX3:HX42=DZ32)*(IB3:IB42="L"))+SUMPRODUCT((IA3:IA42=DZ32)*(IC3:IC42="L"))</f>
        <v>1</v>
      </c>
      <c r="ED32" s="321">
        <f ca="1">SUMIF(HX3:HX60,DZ32,HY3:HY60)+SUMIF(IA3:IA60,DZ32,HZ3:HZ60)</f>
        <v>2</v>
      </c>
      <c r="EE32" s="321">
        <f ca="1">SUMIF(IA3:IA60,DZ32,HY3:HY60)+SUMIF(HX3:HX60,DZ32,HZ3:HZ60)</f>
        <v>3</v>
      </c>
      <c r="EF32" s="321">
        <f t="shared" ca="1" si="9696"/>
        <v>999</v>
      </c>
      <c r="EG32" s="321">
        <f t="shared" ca="1" si="9697"/>
        <v>4</v>
      </c>
      <c r="EH32" s="321">
        <f t="shared" si="609"/>
        <v>38</v>
      </c>
      <c r="EI32" s="321">
        <f ca="1">IF(COUNTIF(EG31:EG35,4)&lt;&gt;4,RANK(EG32,EG31:EG35),EG72)</f>
        <v>2</v>
      </c>
      <c r="EJ32" s="321"/>
      <c r="EK32" s="321">
        <f ca="1">SUMPRODUCT((EI31:EI34=EI32)*(EH31:EH34&lt;EH32))+EI32</f>
        <v>2</v>
      </c>
      <c r="EL32" s="321" t="str">
        <f ca="1">INDEX(DZ31:DZ35,MATCH(2,EK31:EK35,0),0)</f>
        <v>Slovakia</v>
      </c>
      <c r="EM32" s="321">
        <f ca="1">INDEX(EI31:EI35,MATCH(EL32,DZ31:DZ35,0),0)</f>
        <v>2</v>
      </c>
      <c r="EN32" s="321" t="str">
        <f ca="1">IF(EN31&lt;&gt;"",EL32,"")</f>
        <v/>
      </c>
      <c r="EO32" s="321" t="str">
        <f ca="1">IF(EO31&lt;&gt;"",EL33,"")</f>
        <v/>
      </c>
      <c r="EP32" s="321" t="str">
        <f ca="1">IF(EP31&lt;&gt;"",EL34,"")</f>
        <v/>
      </c>
      <c r="EQ32" s="321" t="str">
        <f>IF(EQ31&lt;&gt;"",EL35,"")</f>
        <v/>
      </c>
      <c r="ER32" s="321"/>
      <c r="ES32" s="321" t="str">
        <f t="shared" ref="ES32:ES34" ca="1" si="10050">IF(EN32&lt;&gt;"",EN32,"")</f>
        <v/>
      </c>
      <c r="ET32" s="321">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21">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21">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21">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21">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21">
        <f ca="1">EW32-EX32+1000</f>
        <v>1000</v>
      </c>
      <c r="EZ32" s="321" t="str">
        <f t="shared" ca="1" si="9698"/>
        <v/>
      </c>
      <c r="FA32" s="321" t="str">
        <f ca="1">IF(ES32&lt;&gt;"",VLOOKUP(ES32,DZ4:EF40,7,FALSE),"")</f>
        <v/>
      </c>
      <c r="FB32" s="321" t="str">
        <f ca="1">IF(ES32&lt;&gt;"",VLOOKUP(ES32,DZ4:EF40,5,FALSE),"")</f>
        <v/>
      </c>
      <c r="FC32" s="321" t="str">
        <f ca="1">IF(ES32&lt;&gt;"",VLOOKUP(ES32,DZ4:EH40,9,FALSE),"")</f>
        <v/>
      </c>
      <c r="FD32" s="321" t="str">
        <f t="shared" ca="1" si="9699"/>
        <v/>
      </c>
      <c r="FE32" s="321" t="str">
        <f ca="1">IF(ES32&lt;&gt;"",RANK(FD32,FD31:FD35),"")</f>
        <v/>
      </c>
      <c r="FF32" s="321" t="str">
        <f ca="1">IF(ES32&lt;&gt;"",SUMPRODUCT((FD31:FD35=FD32)*(EY31:EY35&gt;EY32)),"")</f>
        <v/>
      </c>
      <c r="FG32" s="321" t="str">
        <f ca="1">IF(ES32&lt;&gt;"",SUMPRODUCT((FD31:FD35=FD32)*(EY31:EY35=EY32)*(EW31:EW35&gt;EW32)),"")</f>
        <v/>
      </c>
      <c r="FH32" s="321" t="str">
        <f ca="1">IF(ES32&lt;&gt;"",SUMPRODUCT((FD31:FD35=FD32)*(EY31:EY35=EY32)*(EW31:EW35=EW32)*(FA31:FA35&gt;FA32)),"")</f>
        <v/>
      </c>
      <c r="FI32" s="321" t="str">
        <f ca="1">IF(ES32&lt;&gt;"",SUMPRODUCT((FD31:FD35=FD32)*(EY31:EY35=EY32)*(EW31:EW35=EW32)*(FA31:FA35=FA32)*(FB31:FB35&gt;FB32)),"")</f>
        <v/>
      </c>
      <c r="FJ32" s="321" t="str">
        <f ca="1">IF(ES32&lt;&gt;"",SUMPRODUCT((FD31:FD35=FD32)*(EY31:EY35=EY32)*(EW31:EW35=EW32)*(FA31:FA35=FA32)*(FB31:FB35=FB32)*(FC31:FC35&gt;FC32)),"")</f>
        <v/>
      </c>
      <c r="FK32" s="321" t="str">
        <f ca="1">IF(ES32&lt;&gt;"",IF(FK72&lt;&gt;"",IF(ER70=3,FK72,FK72+ER70),SUM(FE32:FJ32)),"")</f>
        <v/>
      </c>
      <c r="FL32" s="321" t="str">
        <f ca="1">IF(ES32&lt;&gt;"",INDEX(ES31:ES35,MATCH(2,FK31:FK35,0),0),"")</f>
        <v/>
      </c>
      <c r="FM32" s="321" t="str">
        <f ca="1">IF(EO31&lt;&gt;"",EO31,"")</f>
        <v/>
      </c>
      <c r="FN32" s="321">
        <f ca="1">SUMPRODUCT((HX3:HX42=FM32)*(IA3:IA42=FM33)*(IB3:IB42="W"))+SUMPRODUCT((HX3:HX42=FM32)*(IA3:IA42=FM34)*(IB3:IB42="W"))+SUMPRODUCT((HX3:HX42=FM32)*(IA3:IA42=FM35)*(IB3:IB42="W"))+SUMPRODUCT((HX3:HX42=FM33)*(IA3:IA42=FM32)*(IC3:IC42="W"))+SUMPRODUCT((HX3:HX42=FM34)*(IA3:IA42=FM32)*(IC3:IC42="W"))+SUMPRODUCT((HX3:HX42=FM35)*(IA3:IA42=FM32)*(IC3:IC42="W"))</f>
        <v>0</v>
      </c>
      <c r="FO32" s="321">
        <f ca="1">SUMPRODUCT((HX3:HX42=FM32)*(IA3:IA42=FM33)*(IB3:IB42="D"))+SUMPRODUCT((HX3:HX42=FM32)*(IA3:IA42=FM34)*(IB3:IB42="D"))+SUMPRODUCT((HX3:HX42=FM32)*(IA3:IA42=FM35)*(IB3:IB42="D"))+SUMPRODUCT((HX3:HX42=FM33)*(IA3:IA42=FM32)*(IB3:IB42="D"))+SUMPRODUCT((HX3:HX42=FM34)*(IA3:IA42=FM32)*(IB3:IB42="D"))+SUMPRODUCT((HX3:HX42=FM35)*(IA3:IA42=FM32)*(IB3:IB42="D"))</f>
        <v>0</v>
      </c>
      <c r="FP32" s="321">
        <f ca="1">SUMPRODUCT((HX3:HX42=FM32)*(IA3:IA42=FM33)*(IB3:IB42="L"))+SUMPRODUCT((HX3:HX42=FM32)*(IA3:IA42=FM34)*(IB3:IB42="L"))+SUMPRODUCT((HX3:HX42=FM32)*(IA3:IA42=FM35)*(IB3:IB42="L"))+SUMPRODUCT((HX3:HX42=FM33)*(IA3:IA42=FM32)*(IC3:IC42="L"))+SUMPRODUCT((HX3:HX42=FM34)*(IA3:IA42=FM32)*(IC3:IC42="L"))+SUMPRODUCT((HX3:HX42=FM35)*(IA3:IA42=FM32)*(IC3:IC42="L"))</f>
        <v>0</v>
      </c>
      <c r="FQ32" s="321">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21">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21">
        <f ca="1">FQ32-FR32+1000</f>
        <v>1000</v>
      </c>
      <c r="FT32" s="321" t="str">
        <f t="shared" ref="FT32:FT34" ca="1" si="10051">IF(FM32&lt;&gt;"",FN32*3+FO32*1,"")</f>
        <v/>
      </c>
      <c r="FU32" s="321" t="str">
        <f ca="1">IF(FM32&lt;&gt;"",VLOOKUP(FM32,DZ4:EF40,7,FALSE),"")</f>
        <v/>
      </c>
      <c r="FV32" s="321" t="str">
        <f ca="1">IF(FM32&lt;&gt;"",VLOOKUP(FM32,DZ4:EF40,5,FALSE),"")</f>
        <v/>
      </c>
      <c r="FW32" s="321" t="str">
        <f ca="1">IF(FM32&lt;&gt;"",VLOOKUP(FM32,DZ4:EH40,9,FALSE),"")</f>
        <v/>
      </c>
      <c r="FX32" s="321" t="str">
        <f t="shared" ref="FX32:FX34" ca="1" si="10052">FT32</f>
        <v/>
      </c>
      <c r="FY32" s="321" t="str">
        <f ca="1">IF(FM32&lt;&gt;"",RANK(FX32,FX31:FX35),"")</f>
        <v/>
      </c>
      <c r="FZ32" s="321" t="str">
        <f ca="1">IF(FM32&lt;&gt;"",SUMPRODUCT((FX31:FX35=FX32)*(FS31:FS35&gt;FS32)),"")</f>
        <v/>
      </c>
      <c r="GA32" s="321" t="str">
        <f ca="1">IF(FM32&lt;&gt;"",SUMPRODUCT((FX31:FX35=FX32)*(FS31:FS35=FS32)*(FQ31:FQ35&gt;FQ32)),"")</f>
        <v/>
      </c>
      <c r="GB32" s="321" t="str">
        <f ca="1">IF(FM32&lt;&gt;"",SUMPRODUCT((FX31:FX35=FX32)*(FS31:FS35=FS32)*(FQ31:FQ35=FQ32)*(FU31:FU35&gt;FU32)),"")</f>
        <v/>
      </c>
      <c r="GC32" s="321" t="str">
        <f ca="1">IF(FM32&lt;&gt;"",SUMPRODUCT((FX31:FX35=FX32)*(FS31:FS35=FS32)*(FQ31:FQ35=FQ32)*(FU31:FU35=FU32)*(FV31:FV35&gt;FV32)),"")</f>
        <v/>
      </c>
      <c r="GD32" s="321" t="str">
        <f ca="1">IF(FM32&lt;&gt;"",SUMPRODUCT((FX31:FX35=FX32)*(FS31:FS35=FS32)*(FQ31:FQ35=FQ32)*(FU31:FU35=FU32)*(FV31:FV35=FV32)*(FW31:FW35&gt;FW32)),"")</f>
        <v/>
      </c>
      <c r="GE32" s="321" t="str">
        <f ca="1">IF(FM32&lt;&gt;"",IF(GE72&lt;&gt;"",IF(FL70=3,GE72,GE72+FL70),SUM(FY32:GD32)+1),"")</f>
        <v/>
      </c>
      <c r="GF32" s="321" t="str">
        <f ca="1">IF(FM32&lt;&gt;"",INDEX(FM32:FM35,MATCH(2,GE32:GE35,0),0),"")</f>
        <v/>
      </c>
      <c r="GG32" s="321"/>
      <c r="GH32" s="321"/>
      <c r="GI32" s="321"/>
      <c r="GJ32" s="321"/>
      <c r="GK32" s="321"/>
      <c r="GL32" s="321"/>
      <c r="GM32" s="321"/>
      <c r="GN32" s="321"/>
      <c r="GO32" s="321"/>
      <c r="GP32" s="321"/>
      <c r="GQ32" s="321"/>
      <c r="GR32" s="321"/>
      <c r="GS32" s="321"/>
      <c r="GT32" s="321"/>
      <c r="GU32" s="321"/>
      <c r="GV32" s="321"/>
      <c r="GW32" s="321"/>
      <c r="GX32" s="321"/>
      <c r="GY32" s="321"/>
      <c r="GZ32" s="321"/>
      <c r="HA32" s="321"/>
      <c r="HB32" s="321"/>
      <c r="HC32" s="321"/>
      <c r="HD32" s="321"/>
      <c r="HE32" s="321"/>
      <c r="HF32" s="321"/>
      <c r="HG32" s="321"/>
      <c r="HH32" s="321"/>
      <c r="HI32" s="321"/>
      <c r="HJ32" s="321"/>
      <c r="HK32" s="321"/>
      <c r="HL32" s="321"/>
      <c r="HM32" s="321"/>
      <c r="HN32" s="321"/>
      <c r="HO32" s="321"/>
      <c r="HP32" s="321"/>
      <c r="HQ32" s="321"/>
      <c r="HR32" s="321"/>
      <c r="HS32" s="321"/>
      <c r="HT32" s="321"/>
      <c r="HU32" s="321" t="str">
        <f ca="1">IF(GF32&lt;&gt;"",GF32,IF(FL32&lt;&gt;"",FL32,EL32))</f>
        <v>Slovakia</v>
      </c>
      <c r="HV32" s="321">
        <v>2</v>
      </c>
      <c r="HW32" s="321">
        <v>30</v>
      </c>
      <c r="HX32" s="321" t="str">
        <f t="shared" si="164"/>
        <v>Denmark</v>
      </c>
      <c r="HY32" s="324">
        <f ca="1">IF(OFFSET('Player Game Board'!P39,0,HY1)&lt;&gt;"",OFFSET('Player Game Board'!P39,0,HY1),0)</f>
        <v>2</v>
      </c>
      <c r="HZ32" s="324">
        <f ca="1">IF(OFFSET('Player Game Board'!Q39,0,HY1)&lt;&gt;"",OFFSET('Player Game Board'!Q39,0,HY1),0)</f>
        <v>1</v>
      </c>
      <c r="IA32" s="321" t="str">
        <f t="shared" si="165"/>
        <v>Serbia</v>
      </c>
      <c r="IB32" s="321" t="str">
        <f ca="1">IF(AND(OFFSET('Player Game Board'!P39,0,HY1)&lt;&gt;"",OFFSET('Player Game Board'!Q39,0,HY1)&lt;&gt;""),IF(HY32&gt;HZ32,"W",IF(HY32=HZ32,"D","L")),"")</f>
        <v>W</v>
      </c>
      <c r="IC32" s="321" t="str">
        <f t="shared" ca="1" si="166"/>
        <v>L</v>
      </c>
      <c r="ID32" s="321"/>
      <c r="IE32" s="321"/>
      <c r="IF32" s="321"/>
      <c r="IG32" s="322"/>
      <c r="IH32" s="322"/>
      <c r="II32" s="322"/>
      <c r="IJ32" s="322"/>
      <c r="IK32" s="322"/>
      <c r="IL32" s="322"/>
      <c r="IM32" s="322"/>
      <c r="IN32" s="321"/>
      <c r="IO32" s="321"/>
      <c r="IP32" s="321"/>
      <c r="IQ32" s="321"/>
      <c r="IR32" s="321"/>
      <c r="IS32" s="321"/>
      <c r="IT32" s="321" t="s">
        <v>95</v>
      </c>
      <c r="IU32" s="321" t="str">
        <f ca="1">VLOOKUP(1,DY37:DZ40,2,FALSE)</f>
        <v>Portugal</v>
      </c>
      <c r="IV32" s="327">
        <f t="shared" ca="1" si="5047"/>
        <v>1</v>
      </c>
      <c r="IW32" s="321">
        <f ca="1">VLOOKUP(IX32,MS31:MT35,2,FALSE)</f>
        <v>3</v>
      </c>
      <c r="IX32" s="321" t="str">
        <f t="shared" ref="IX32:IX34" si="10053">DZ32</f>
        <v>Slovakia</v>
      </c>
      <c r="IY32" s="321">
        <f ca="1">SUMPRODUCT((MV3:MV42=IX32)*(MZ3:MZ42="W"))+SUMPRODUCT((MY3:MY42=IX32)*(NA3:NA42="W"))</f>
        <v>1</v>
      </c>
      <c r="IZ32" s="321">
        <f ca="1">SUMPRODUCT((MV3:MV42=IX32)*(MZ3:MZ42="D"))+SUMPRODUCT((MY3:MY42=IX32)*(NA3:NA42="D"))</f>
        <v>1</v>
      </c>
      <c r="JA32" s="321">
        <f ca="1">SUMPRODUCT((MV3:MV42=IX32)*(MZ3:MZ42="L"))+SUMPRODUCT((MY3:MY42=IX32)*(NA3:NA42="L"))</f>
        <v>1</v>
      </c>
      <c r="JB32" s="321">
        <f ca="1">SUMIF(MV3:MV60,IX32,MW3:MW60)+SUMIF(MY3:MY60,IX32,MX3:MX60)</f>
        <v>3</v>
      </c>
      <c r="JC32" s="321">
        <f ca="1">SUMIF(MY3:MY60,IX32,MW3:MW60)+SUMIF(MV3:MV60,IX32,MX3:MX60)</f>
        <v>4</v>
      </c>
      <c r="JD32" s="321">
        <f t="shared" ca="1" si="9700"/>
        <v>999</v>
      </c>
      <c r="JE32" s="321">
        <f t="shared" ca="1" si="9701"/>
        <v>4</v>
      </c>
      <c r="JF32" s="321">
        <f t="shared" si="618"/>
        <v>38</v>
      </c>
      <c r="JG32" s="321">
        <f ca="1">IF(COUNTIF(JE31:JE35,4)&lt;&gt;4,RANK(JE32,JE31:JE35),JE72)</f>
        <v>2</v>
      </c>
      <c r="JH32" s="321"/>
      <c r="JI32" s="321">
        <f ca="1">SUMPRODUCT((JG31:JG34=JG32)*(JF31:JF34&lt;JF32))+JG32</f>
        <v>3</v>
      </c>
      <c r="JJ32" s="321" t="str">
        <f ca="1">INDEX(IX31:IX35,MATCH(2,JI31:JI35,0),0)</f>
        <v>Ukraine</v>
      </c>
      <c r="JK32" s="321">
        <f ca="1">INDEX(JG31:JG35,MATCH(JJ32,IX31:IX35,0),0)</f>
        <v>2</v>
      </c>
      <c r="JL32" s="321" t="str">
        <f ca="1">IF(JL31&lt;&gt;"",JJ32,"")</f>
        <v/>
      </c>
      <c r="JM32" s="321" t="str">
        <f ca="1">IF(JM31&lt;&gt;"",JJ33,"")</f>
        <v>Slovakia</v>
      </c>
      <c r="JN32" s="321" t="str">
        <f ca="1">IF(JN31&lt;&gt;"",JJ34,"")</f>
        <v/>
      </c>
      <c r="JO32" s="321" t="str">
        <f>IF(JO31&lt;&gt;"",JJ35,"")</f>
        <v/>
      </c>
      <c r="JP32" s="321"/>
      <c r="JQ32" s="321" t="str">
        <f t="shared" ref="JQ32:JQ34" ca="1" si="10054">IF(JL32&lt;&gt;"",JL32,"")</f>
        <v/>
      </c>
      <c r="JR32" s="321">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21">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21">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21">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21">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21">
        <f ca="1">JU32-JV32+1000</f>
        <v>1000</v>
      </c>
      <c r="JX32" s="321" t="str">
        <f t="shared" ca="1" si="9702"/>
        <v/>
      </c>
      <c r="JY32" s="321" t="str">
        <f ca="1">IF(JQ32&lt;&gt;"",VLOOKUP(JQ32,IX4:JD40,7,FALSE),"")</f>
        <v/>
      </c>
      <c r="JZ32" s="321" t="str">
        <f ca="1">IF(JQ32&lt;&gt;"",VLOOKUP(JQ32,IX4:JD40,5,FALSE),"")</f>
        <v/>
      </c>
      <c r="KA32" s="321" t="str">
        <f ca="1">IF(JQ32&lt;&gt;"",VLOOKUP(JQ32,IX4:JF40,9,FALSE),"")</f>
        <v/>
      </c>
      <c r="KB32" s="321" t="str">
        <f t="shared" ca="1" si="9703"/>
        <v/>
      </c>
      <c r="KC32" s="321" t="str">
        <f ca="1">IF(JQ32&lt;&gt;"",RANK(KB32,KB31:KB35),"")</f>
        <v/>
      </c>
      <c r="KD32" s="321" t="str">
        <f ca="1">IF(JQ32&lt;&gt;"",SUMPRODUCT((KB31:KB35=KB32)*(JW31:JW35&gt;JW32)),"")</f>
        <v/>
      </c>
      <c r="KE32" s="321" t="str">
        <f ca="1">IF(JQ32&lt;&gt;"",SUMPRODUCT((KB31:KB35=KB32)*(JW31:JW35=JW32)*(JU31:JU35&gt;JU32)),"")</f>
        <v/>
      </c>
      <c r="KF32" s="321" t="str">
        <f ca="1">IF(JQ32&lt;&gt;"",SUMPRODUCT((KB31:KB35=KB32)*(JW31:JW35=JW32)*(JU31:JU35=JU32)*(JY31:JY35&gt;JY32)),"")</f>
        <v/>
      </c>
      <c r="KG32" s="321" t="str">
        <f ca="1">IF(JQ32&lt;&gt;"",SUMPRODUCT((KB31:KB35=KB32)*(JW31:JW35=JW32)*(JU31:JU35=JU32)*(JY31:JY35=JY32)*(JZ31:JZ35&gt;JZ32)),"")</f>
        <v/>
      </c>
      <c r="KH32" s="321" t="str">
        <f ca="1">IF(JQ32&lt;&gt;"",SUMPRODUCT((KB31:KB35=KB32)*(JW31:JW35=JW32)*(JU31:JU35=JU32)*(JY31:JY35=JY32)*(JZ31:JZ35=JZ32)*(KA31:KA35&gt;KA32)),"")</f>
        <v/>
      </c>
      <c r="KI32" s="321" t="str">
        <f ca="1">IF(JQ32&lt;&gt;"",IF(KI72&lt;&gt;"",IF(JP70=3,KI72,KI72+JP70),SUM(KC32:KH32)),"")</f>
        <v/>
      </c>
      <c r="KJ32" s="321" t="str">
        <f ca="1">IF(JQ32&lt;&gt;"",INDEX(JQ31:JQ35,MATCH(2,KI31:KI35,0),0),"")</f>
        <v/>
      </c>
      <c r="KK32" s="321" t="str">
        <f ca="1">IF(JM31&lt;&gt;"",JM31,"")</f>
        <v>Ukraine</v>
      </c>
      <c r="KL32" s="321">
        <f ca="1">SUMPRODUCT((MV3:MV42=KK32)*(MY3:MY42=KK33)*(MZ3:MZ42="W"))+SUMPRODUCT((MV3:MV42=KK32)*(MY3:MY42=KK34)*(MZ3:MZ42="W"))+SUMPRODUCT((MV3:MV42=KK32)*(MY3:MY42=KK35)*(MZ3:MZ42="W"))+SUMPRODUCT((MV3:MV42=KK33)*(MY3:MY42=KK32)*(NA3:NA42="W"))+SUMPRODUCT((MV3:MV42=KK34)*(MY3:MY42=KK32)*(NA3:NA42="W"))+SUMPRODUCT((MV3:MV42=KK35)*(MY3:MY42=KK32)*(NA3:NA42="W"))</f>
        <v>0</v>
      </c>
      <c r="KM32" s="321">
        <f ca="1">SUMPRODUCT((MV3:MV42=KK32)*(MY3:MY42=KK33)*(MZ3:MZ42="D"))+SUMPRODUCT((MV3:MV42=KK32)*(MY3:MY42=KK34)*(MZ3:MZ42="D"))+SUMPRODUCT((MV3:MV42=KK32)*(MY3:MY42=KK35)*(MZ3:MZ42="D"))+SUMPRODUCT((MV3:MV42=KK33)*(MY3:MY42=KK32)*(MZ3:MZ42="D"))+SUMPRODUCT((MV3:MV42=KK34)*(MY3:MY42=KK32)*(MZ3:MZ42="D"))+SUMPRODUCT((MV3:MV42=KK35)*(MY3:MY42=KK32)*(MZ3:MZ42="D"))</f>
        <v>1</v>
      </c>
      <c r="KN32" s="321">
        <f ca="1">SUMPRODUCT((MV3:MV42=KK32)*(MY3:MY42=KK33)*(MZ3:MZ42="L"))+SUMPRODUCT((MV3:MV42=KK32)*(MY3:MY42=KK34)*(MZ3:MZ42="L"))+SUMPRODUCT((MV3:MV42=KK32)*(MY3:MY42=KK35)*(MZ3:MZ42="L"))+SUMPRODUCT((MV3:MV42=KK33)*(MY3:MY42=KK32)*(NA3:NA42="L"))+SUMPRODUCT((MV3:MV42=KK34)*(MY3:MY42=KK32)*(NA3:NA42="L"))+SUMPRODUCT((MV3:MV42=KK35)*(MY3:MY42=KK32)*(NA3:NA42="L"))</f>
        <v>0</v>
      </c>
      <c r="KO32" s="321">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21">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21">
        <f ca="1">KO32-KP32+1000</f>
        <v>1000</v>
      </c>
      <c r="KR32" s="321">
        <f t="shared" ref="KR32:KR34" ca="1" si="10055">IF(KK32&lt;&gt;"",KL32*3+KM32*1,"")</f>
        <v>1</v>
      </c>
      <c r="KS32" s="321">
        <f ca="1">IF(KK32&lt;&gt;"",VLOOKUP(KK32,IX4:JD40,7,FALSE),"")</f>
        <v>1000</v>
      </c>
      <c r="KT32" s="321">
        <f ca="1">IF(KK32&lt;&gt;"",VLOOKUP(KK32,IX4:JD40,5,FALSE),"")</f>
        <v>5</v>
      </c>
      <c r="KU32" s="321">
        <f ca="1">IF(KK32&lt;&gt;"",VLOOKUP(KK32,IX4:JF40,9,FALSE),"")</f>
        <v>2</v>
      </c>
      <c r="KV32" s="321">
        <f t="shared" ref="KV32:KV34" ca="1" si="10056">KR32</f>
        <v>1</v>
      </c>
      <c r="KW32" s="321">
        <f ca="1">IF(KK32&lt;&gt;"",RANK(KV32,KV31:KV35),"")</f>
        <v>1</v>
      </c>
      <c r="KX32" s="321">
        <f ca="1">IF(KK32&lt;&gt;"",SUMPRODUCT((KV31:KV35=KV32)*(KQ31:KQ35&gt;KQ32)),"")</f>
        <v>0</v>
      </c>
      <c r="KY32" s="321">
        <f ca="1">IF(KK32&lt;&gt;"",SUMPRODUCT((KV31:KV35=KV32)*(KQ31:KQ35=KQ32)*(KO31:KO35&gt;KO32)),"")</f>
        <v>0</v>
      </c>
      <c r="KZ32" s="321">
        <f ca="1">IF(KK32&lt;&gt;"",SUMPRODUCT((KV31:KV35=KV32)*(KQ31:KQ35=KQ32)*(KO31:KO35=KO32)*(KS31:KS35&gt;KS32)),"")</f>
        <v>0</v>
      </c>
      <c r="LA32" s="321">
        <f ca="1">IF(KK32&lt;&gt;"",SUMPRODUCT((KV31:KV35=KV32)*(KQ31:KQ35=KQ32)*(KO31:KO35=KO32)*(KS31:KS35=KS32)*(KT31:KT35&gt;KT32)),"")</f>
        <v>0</v>
      </c>
      <c r="LB32" s="321">
        <f ca="1">IF(KK32&lt;&gt;"",SUMPRODUCT((KV31:KV35=KV32)*(KQ31:KQ35=KQ32)*(KO31:KO35=KO32)*(KS31:KS35=KS32)*(KT31:KT35=KT32)*(KU31:KU35&gt;KU32)),"")</f>
        <v>0</v>
      </c>
      <c r="LC32" s="321">
        <f ca="1">IF(KK32&lt;&gt;"",IF(LC72&lt;&gt;"",IF(KJ70=3,LC72,LC72+KJ70),SUM(KW32:LB32)+1),"")</f>
        <v>2</v>
      </c>
      <c r="LD32" s="321" t="str">
        <f ca="1">IF(KK32&lt;&gt;"",INDEX(KK32:KK35,MATCH(2,LC32:LC35,0),0),"")</f>
        <v>Ukraine</v>
      </c>
      <c r="LE32" s="321"/>
      <c r="LF32" s="321"/>
      <c r="LG32" s="321"/>
      <c r="LH32" s="321"/>
      <c r="LI32" s="321"/>
      <c r="LJ32" s="321"/>
      <c r="LK32" s="321"/>
      <c r="LL32" s="321"/>
      <c r="LM32" s="321"/>
      <c r="LN32" s="321"/>
      <c r="LO32" s="321"/>
      <c r="LP32" s="321"/>
      <c r="LQ32" s="321"/>
      <c r="LR32" s="321"/>
      <c r="LS32" s="321"/>
      <c r="LT32" s="321"/>
      <c r="LU32" s="321"/>
      <c r="LV32" s="321"/>
      <c r="LW32" s="321"/>
      <c r="LX32" s="321"/>
      <c r="LY32" s="321"/>
      <c r="LZ32" s="321"/>
      <c r="MA32" s="321"/>
      <c r="MB32" s="321"/>
      <c r="MC32" s="321"/>
      <c r="MD32" s="321"/>
      <c r="ME32" s="321"/>
      <c r="MF32" s="321"/>
      <c r="MG32" s="321"/>
      <c r="MH32" s="321"/>
      <c r="MI32" s="321"/>
      <c r="MJ32" s="321"/>
      <c r="MK32" s="321"/>
      <c r="ML32" s="321"/>
      <c r="MM32" s="321"/>
      <c r="MN32" s="321"/>
      <c r="MO32" s="321"/>
      <c r="MP32" s="321"/>
      <c r="MQ32" s="321"/>
      <c r="MR32" s="321"/>
      <c r="MS32" s="321" t="str">
        <f ca="1">IF(LD32&lt;&gt;"",LD32,IF(KJ32&lt;&gt;"",KJ32,JJ32))</f>
        <v>Ukraine</v>
      </c>
      <c r="MT32" s="321">
        <v>2</v>
      </c>
      <c r="MU32" s="321">
        <v>30</v>
      </c>
      <c r="MV32" s="321" t="str">
        <f t="shared" si="170"/>
        <v>Denmark</v>
      </c>
      <c r="MW32" s="324">
        <f ca="1">IF(OFFSET('Player Game Board'!P39,0,MW1)&lt;&gt;"",OFFSET('Player Game Board'!P39,0,MW1),0)</f>
        <v>2</v>
      </c>
      <c r="MX32" s="324">
        <f ca="1">IF(OFFSET('Player Game Board'!Q39,0,MW1)&lt;&gt;"",OFFSET('Player Game Board'!Q39,0,MW1),0)</f>
        <v>1</v>
      </c>
      <c r="MY32" s="321" t="str">
        <f t="shared" si="171"/>
        <v>Serbia</v>
      </c>
      <c r="MZ32" s="321" t="str">
        <f ca="1">IF(AND(OFFSET('Player Game Board'!P39,0,MW1)&lt;&gt;"",OFFSET('Player Game Board'!Q39,0,MW1)&lt;&gt;""),IF(MW32&gt;MX32,"W",IF(MW32=MX32,"D","L")),"")</f>
        <v>W</v>
      </c>
      <c r="NA32" s="321" t="str">
        <f t="shared" ca="1" si="172"/>
        <v>L</v>
      </c>
      <c r="NB32" s="321"/>
      <c r="NC32" s="321"/>
      <c r="ND32" s="321"/>
      <c r="NE32" s="322"/>
      <c r="NF32" s="322"/>
      <c r="NG32" s="322"/>
      <c r="NH32" s="322"/>
      <c r="NI32" s="322"/>
      <c r="NJ32" s="322"/>
      <c r="NK32" s="322"/>
      <c r="NL32" s="321"/>
      <c r="NM32" s="321"/>
      <c r="NN32" s="321"/>
      <c r="NO32" s="321"/>
      <c r="NP32" s="321"/>
      <c r="NQ32" s="321"/>
      <c r="NR32" s="321" t="s">
        <v>95</v>
      </c>
      <c r="NS32" s="321" t="str">
        <f ca="1">VLOOKUP(1,IW37:IX40,2,FALSE)</f>
        <v>Portugal</v>
      </c>
      <c r="NT32" s="327">
        <f t="shared" ca="1" si="5052"/>
        <v>1</v>
      </c>
      <c r="NU32" s="321">
        <f t="shared" ref="NU32" ca="1" si="10057">VLOOKUP(NV32,RQ31:RR35,2,FALSE)</f>
        <v>3</v>
      </c>
      <c r="NV32" s="321" t="str">
        <f t="shared" si="9705"/>
        <v>Slovakia</v>
      </c>
      <c r="NW32" s="321">
        <f t="shared" ref="NW32" ca="1" si="10058">SUMPRODUCT((RT3:RT42=NV32)*(RX3:RX42="W"))+SUMPRODUCT((RW3:RW42=NV32)*(RY3:RY42="W"))</f>
        <v>1</v>
      </c>
      <c r="NX32" s="321">
        <f t="shared" ref="NX32" ca="1" si="10059">SUMPRODUCT((RT3:RT42=NV32)*(RX3:RX42="D"))+SUMPRODUCT((RW3:RW42=NV32)*(RY3:RY42="D"))</f>
        <v>0</v>
      </c>
      <c r="NY32" s="321">
        <f t="shared" ref="NY32" ca="1" si="10060">SUMPRODUCT((RT3:RT42=NV32)*(RX3:RX42="L"))+SUMPRODUCT((RW3:RW42=NV32)*(RY3:RY42="L"))</f>
        <v>2</v>
      </c>
      <c r="NZ32" s="321">
        <f t="shared" ref="NZ32" ca="1" si="10061">SUMIF(RT3:RT60,NV32,RU3:RU60)+SUMIF(RW3:RW60,NV32,RV3:RV60)</f>
        <v>3</v>
      </c>
      <c r="OA32" s="321">
        <f t="shared" ref="OA32" ca="1" si="10062">SUMIF(RW3:RW60,NV32,RU3:RU60)+SUMIF(RT3:RT60,NV32,RV3:RV60)</f>
        <v>4</v>
      </c>
      <c r="OB32" s="321">
        <f t="shared" ca="1" si="9711"/>
        <v>999</v>
      </c>
      <c r="OC32" s="321">
        <f t="shared" ca="1" si="9712"/>
        <v>3</v>
      </c>
      <c r="OD32" s="321">
        <f t="shared" si="630"/>
        <v>38</v>
      </c>
      <c r="OE32" s="321">
        <f t="shared" ref="OE32" ca="1" si="10063">IF(COUNTIF(OC31:OC35,4)&lt;&gt;4,RANK(OC32,OC31:OC35),OC72)</f>
        <v>3</v>
      </c>
      <c r="OF32" s="321"/>
      <c r="OG32" s="321">
        <f t="shared" ref="OG32" ca="1" si="10064">SUMPRODUCT((OE31:OE34=OE32)*(OD31:OD34&lt;OD32))+OE32</f>
        <v>3</v>
      </c>
      <c r="OH32" s="321" t="str">
        <f t="shared" ref="OH32" ca="1" si="10065">INDEX(NV31:NV35,MATCH(2,OG31:OG35,0),0)</f>
        <v>Ukraine</v>
      </c>
      <c r="OI32" s="321">
        <f t="shared" ref="OI32" ca="1" si="10066">INDEX(OE31:OE35,MATCH(OH32,NV31:NV35,0),0)</f>
        <v>2</v>
      </c>
      <c r="OJ32" s="321" t="str">
        <f t="shared" ref="OJ32" ca="1" si="10067">IF(OJ31&lt;&gt;"",OH32,"")</f>
        <v/>
      </c>
      <c r="OK32" s="321" t="str">
        <f t="shared" ref="OK32" ca="1" si="10068">IF(OK31&lt;&gt;"",OH33,"")</f>
        <v/>
      </c>
      <c r="OL32" s="321" t="str">
        <f t="shared" ref="OL32" ca="1" si="10069">IF(OL31&lt;&gt;"",OH34,"")</f>
        <v/>
      </c>
      <c r="OM32" s="321" t="str">
        <f t="shared" ref="OM32" si="10070">IF(OM31&lt;&gt;"",OH35,"")</f>
        <v/>
      </c>
      <c r="ON32" s="321"/>
      <c r="OO32" s="321" t="str">
        <f t="shared" ca="1" si="9721"/>
        <v/>
      </c>
      <c r="OP32" s="321">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21">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21">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21">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21">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21">
        <f t="shared" ca="1" si="9727"/>
        <v>1000</v>
      </c>
      <c r="OV32" s="321" t="str">
        <f t="shared" ca="1" si="9728"/>
        <v/>
      </c>
      <c r="OW32" s="321" t="str">
        <f t="shared" ref="OW32" ca="1" si="10076">IF(OO32&lt;&gt;"",VLOOKUP(OO32,NV4:OB40,7,FALSE),"")</f>
        <v/>
      </c>
      <c r="OX32" s="321" t="str">
        <f t="shared" ref="OX32" ca="1" si="10077">IF(OO32&lt;&gt;"",VLOOKUP(OO32,NV4:OB40,5,FALSE),"")</f>
        <v/>
      </c>
      <c r="OY32" s="321" t="str">
        <f t="shared" ref="OY32" ca="1" si="10078">IF(OO32&lt;&gt;"",VLOOKUP(OO32,NV4:OD40,9,FALSE),"")</f>
        <v/>
      </c>
      <c r="OZ32" s="321" t="str">
        <f t="shared" ca="1" si="9732"/>
        <v/>
      </c>
      <c r="PA32" s="321" t="str">
        <f t="shared" ref="PA32" ca="1" si="10079">IF(OO32&lt;&gt;"",RANK(OZ32,OZ31:OZ35),"")</f>
        <v/>
      </c>
      <c r="PB32" s="321" t="str">
        <f t="shared" ref="PB32" ca="1" si="10080">IF(OO32&lt;&gt;"",SUMPRODUCT((OZ31:OZ35=OZ32)*(OU31:OU35&gt;OU32)),"")</f>
        <v/>
      </c>
      <c r="PC32" s="321" t="str">
        <f t="shared" ref="PC32" ca="1" si="10081">IF(OO32&lt;&gt;"",SUMPRODUCT((OZ31:OZ35=OZ32)*(OU31:OU35=OU32)*(OS31:OS35&gt;OS32)),"")</f>
        <v/>
      </c>
      <c r="PD32" s="321" t="str">
        <f t="shared" ref="PD32" ca="1" si="10082">IF(OO32&lt;&gt;"",SUMPRODUCT((OZ31:OZ35=OZ32)*(OU31:OU35=OU32)*(OS31:OS35=OS32)*(OW31:OW35&gt;OW32)),"")</f>
        <v/>
      </c>
      <c r="PE32" s="321" t="str">
        <f t="shared" ref="PE32" ca="1" si="10083">IF(OO32&lt;&gt;"",SUMPRODUCT((OZ31:OZ35=OZ32)*(OU31:OU35=OU32)*(OS31:OS35=OS32)*(OW31:OW35=OW32)*(OX31:OX35&gt;OX32)),"")</f>
        <v/>
      </c>
      <c r="PF32" s="321" t="str">
        <f t="shared" ref="PF32" ca="1" si="10084">IF(OO32&lt;&gt;"",SUMPRODUCT((OZ31:OZ35=OZ32)*(OU31:OU35=OU32)*(OS31:OS35=OS32)*(OW31:OW35=OW32)*(OX31:OX35=OX32)*(OY31:OY35&gt;OY32)),"")</f>
        <v/>
      </c>
      <c r="PG32" s="321" t="str">
        <f ca="1">IF(OO32&lt;&gt;"",IF(PG72&lt;&gt;"",IF(ON70=3,PG72,PG72+ON70),SUM(PA32:PF32)),"")</f>
        <v/>
      </c>
      <c r="PH32" s="321" t="str">
        <f t="shared" ref="PH32" ca="1" si="10085">IF(OO32&lt;&gt;"",INDEX(OO31:OO35,MATCH(2,PG31:PG35,0),0),"")</f>
        <v/>
      </c>
      <c r="PI32" s="321" t="str">
        <f t="shared" ref="PI32:PI34" ca="1" si="10086">IF(OK31&lt;&gt;"",OK31,"")</f>
        <v/>
      </c>
      <c r="PJ32" s="321">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21">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21">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21">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21">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21">
        <f t="shared" ref="PO32:PO34" ca="1" si="10092">PM32-PN32+1000</f>
        <v>1000</v>
      </c>
      <c r="PP32" s="321" t="str">
        <f t="shared" ref="PP32:PP34" ca="1" si="10093">IF(PI32&lt;&gt;"",PJ32*3+PK32*1,"")</f>
        <v/>
      </c>
      <c r="PQ32" s="321" t="str">
        <f t="shared" ref="PQ32" ca="1" si="10094">IF(PI32&lt;&gt;"",VLOOKUP(PI32,NV4:OB40,7,FALSE),"")</f>
        <v/>
      </c>
      <c r="PR32" s="321" t="str">
        <f t="shared" ref="PR32" ca="1" si="10095">IF(PI32&lt;&gt;"",VLOOKUP(PI32,NV4:OB40,5,FALSE),"")</f>
        <v/>
      </c>
      <c r="PS32" s="321" t="str">
        <f t="shared" ref="PS32" ca="1" si="10096">IF(PI32&lt;&gt;"",VLOOKUP(PI32,NV4:OD40,9,FALSE),"")</f>
        <v/>
      </c>
      <c r="PT32" s="321" t="str">
        <f t="shared" ref="PT32:PT34" ca="1" si="10097">PP32</f>
        <v/>
      </c>
      <c r="PU32" s="321" t="str">
        <f t="shared" ref="PU32" ca="1" si="10098">IF(PI32&lt;&gt;"",RANK(PT32,PT31:PT35),"")</f>
        <v/>
      </c>
      <c r="PV32" s="321" t="str">
        <f t="shared" ref="PV32" ca="1" si="10099">IF(PI32&lt;&gt;"",SUMPRODUCT((PT31:PT35=PT32)*(PO31:PO35&gt;PO32)),"")</f>
        <v/>
      </c>
      <c r="PW32" s="321" t="str">
        <f t="shared" ref="PW32" ca="1" si="10100">IF(PI32&lt;&gt;"",SUMPRODUCT((PT31:PT35=PT32)*(PO31:PO35=PO32)*(PM31:PM35&gt;PM32)),"")</f>
        <v/>
      </c>
      <c r="PX32" s="321" t="str">
        <f t="shared" ref="PX32" ca="1" si="10101">IF(PI32&lt;&gt;"",SUMPRODUCT((PT31:PT35=PT32)*(PO31:PO35=PO32)*(PM31:PM35=PM32)*(PQ31:PQ35&gt;PQ32)),"")</f>
        <v/>
      </c>
      <c r="PY32" s="321" t="str">
        <f t="shared" ref="PY32" ca="1" si="10102">IF(PI32&lt;&gt;"",SUMPRODUCT((PT31:PT35=PT32)*(PO31:PO35=PO32)*(PM31:PM35=PM32)*(PQ31:PQ35=PQ32)*(PR31:PR35&gt;PR32)),"")</f>
        <v/>
      </c>
      <c r="PZ32" s="321" t="str">
        <f t="shared" ref="PZ32" ca="1" si="10103">IF(PI32&lt;&gt;"",SUMPRODUCT((PT31:PT35=PT32)*(PO31:PO35=PO32)*(PM31:PM35=PM32)*(PQ31:PQ35=PQ32)*(PR31:PR35=PR32)*(PS31:PS35&gt;PS32)),"")</f>
        <v/>
      </c>
      <c r="QA32" s="321" t="str">
        <f ca="1">IF(PI32&lt;&gt;"",IF(QA72&lt;&gt;"",IF(PH70=3,QA72,QA72+PH70),SUM(PU32:PZ32)+1),"")</f>
        <v/>
      </c>
      <c r="QB32" s="321" t="str">
        <f t="shared" ref="QB32" ca="1" si="10104">IF(PI32&lt;&gt;"",INDEX(PI32:PI35,MATCH(2,QA32:QA35,0),0),"")</f>
        <v/>
      </c>
      <c r="QC32" s="321"/>
      <c r="QD32" s="321"/>
      <c r="QE32" s="321"/>
      <c r="QF32" s="321"/>
      <c r="QG32" s="321"/>
      <c r="QH32" s="321"/>
      <c r="QI32" s="321"/>
      <c r="QJ32" s="321"/>
      <c r="QK32" s="321"/>
      <c r="QL32" s="321"/>
      <c r="QM32" s="321"/>
      <c r="QN32" s="321"/>
      <c r="QO32" s="321"/>
      <c r="QP32" s="321"/>
      <c r="QQ32" s="321"/>
      <c r="QR32" s="321"/>
      <c r="QS32" s="321"/>
      <c r="QT32" s="321"/>
      <c r="QU32" s="321"/>
      <c r="QV32" s="321"/>
      <c r="QW32" s="321"/>
      <c r="QX32" s="321"/>
      <c r="QY32" s="321"/>
      <c r="QZ32" s="321"/>
      <c r="RA32" s="321"/>
      <c r="RB32" s="321"/>
      <c r="RC32" s="321"/>
      <c r="RD32" s="321"/>
      <c r="RE32" s="321"/>
      <c r="RF32" s="321"/>
      <c r="RG32" s="321"/>
      <c r="RH32" s="321"/>
      <c r="RI32" s="321"/>
      <c r="RJ32" s="321"/>
      <c r="RK32" s="321"/>
      <c r="RL32" s="321"/>
      <c r="RM32" s="321"/>
      <c r="RN32" s="321"/>
      <c r="RO32" s="321"/>
      <c r="RP32" s="321"/>
      <c r="RQ32" s="321" t="str">
        <f t="shared" ref="RQ32" ca="1" si="10105">IF(QB32&lt;&gt;"",QB32,IF(PH32&lt;&gt;"",PH32,OH32))</f>
        <v>Ukraine</v>
      </c>
      <c r="RR32" s="321">
        <v>2</v>
      </c>
      <c r="RS32" s="321">
        <v>30</v>
      </c>
      <c r="RT32" s="321" t="str">
        <f t="shared" si="18"/>
        <v>Denmark</v>
      </c>
      <c r="RU32" s="324">
        <f ca="1">IF(OFFSET('Player Game Board'!P39,0,RU1)&lt;&gt;"",OFFSET('Player Game Board'!P39,0,RU1),0)</f>
        <v>2</v>
      </c>
      <c r="RV32" s="324">
        <f ca="1">IF(OFFSET('Player Game Board'!Q39,0,RU1)&lt;&gt;"",OFFSET('Player Game Board'!Q39,0,RU1),0)</f>
        <v>0</v>
      </c>
      <c r="RW32" s="321" t="str">
        <f t="shared" si="19"/>
        <v>Serbia</v>
      </c>
      <c r="RX32" s="321" t="str">
        <f ca="1">IF(AND(OFFSET('Player Game Board'!P39,0,RU1)&lt;&gt;"",OFFSET('Player Game Board'!Q39,0,RU1)&lt;&gt;""),IF(RU32&gt;RV32,"W",IF(RU32=RV32,"D","L")),"")</f>
        <v>W</v>
      </c>
      <c r="RY32" s="321" t="str">
        <f t="shared" ca="1" si="5500"/>
        <v>L</v>
      </c>
      <c r="RZ32" s="321"/>
      <c r="SA32" s="321"/>
      <c r="SB32" s="321"/>
      <c r="SC32" s="322"/>
      <c r="SD32" s="322"/>
      <c r="SE32" s="322"/>
      <c r="SF32" s="322"/>
      <c r="SG32" s="322"/>
      <c r="SH32" s="322"/>
      <c r="SI32" s="322"/>
      <c r="SJ32" s="321"/>
      <c r="SK32" s="321"/>
      <c r="SL32" s="321"/>
      <c r="SM32" s="321"/>
      <c r="SN32" s="321"/>
      <c r="SO32" s="321"/>
      <c r="SP32" s="321" t="s">
        <v>95</v>
      </c>
      <c r="SQ32" s="321" t="str">
        <f t="shared" ref="SQ32" ca="1" si="10106">VLOOKUP(1,NU37:NV40,2,FALSE)</f>
        <v>Portugal</v>
      </c>
      <c r="SR32" s="327">
        <f t="shared" ca="1" si="5095"/>
        <v>1</v>
      </c>
      <c r="SS32" s="321">
        <f t="shared" ref="SS32" ca="1" si="10107">VLOOKUP(ST32,WO31:WP35,2,FALSE)</f>
        <v>4</v>
      </c>
      <c r="ST32" s="321" t="str">
        <f t="shared" si="9743"/>
        <v>Slovakia</v>
      </c>
      <c r="SU32" s="321">
        <f t="shared" ref="SU32" ca="1" si="10108">SUMPRODUCT((WR3:WR42=ST32)*(WV3:WV42="W"))+SUMPRODUCT((WU3:WU42=ST32)*(WW3:WW42="W"))</f>
        <v>0</v>
      </c>
      <c r="SV32" s="321">
        <f t="shared" ref="SV32" ca="1" si="10109">SUMPRODUCT((WR3:WR42=ST32)*(WV3:WV42="D"))+SUMPRODUCT((WU3:WU42=ST32)*(WW3:WW42="D"))</f>
        <v>1</v>
      </c>
      <c r="SW32" s="321">
        <f t="shared" ref="SW32" ca="1" si="10110">SUMPRODUCT((WR3:WR42=ST32)*(WV3:WV42="L"))+SUMPRODUCT((WU3:WU42=ST32)*(WW3:WW42="L"))</f>
        <v>2</v>
      </c>
      <c r="SX32" s="321">
        <f t="shared" ref="SX32" ca="1" si="10111">SUMIF(WR3:WR60,ST32,WS3:WS60)+SUMIF(WU3:WU60,ST32,WT3:WT60)</f>
        <v>3</v>
      </c>
      <c r="SY32" s="321">
        <f t="shared" ref="SY32" ca="1" si="10112">SUMIF(WU3:WU60,ST32,WS3:WS60)+SUMIF(WR3:WR60,ST32,WT3:WT60)</f>
        <v>6</v>
      </c>
      <c r="SZ32" s="321">
        <f t="shared" ca="1" si="9749"/>
        <v>997</v>
      </c>
      <c r="TA32" s="321">
        <f t="shared" ca="1" si="9750"/>
        <v>1</v>
      </c>
      <c r="TB32" s="321">
        <f t="shared" si="690"/>
        <v>38</v>
      </c>
      <c r="TC32" s="321">
        <f t="shared" ref="TC32" ca="1" si="10113">IF(COUNTIF(TA31:TA35,4)&lt;&gt;4,RANK(TA32,TA31:TA35),TA72)</f>
        <v>4</v>
      </c>
      <c r="TD32" s="321"/>
      <c r="TE32" s="321">
        <f t="shared" ref="TE32" ca="1" si="10114">SUMPRODUCT((TC31:TC34=TC32)*(TB31:TB34&lt;TB32))+TC32</f>
        <v>4</v>
      </c>
      <c r="TF32" s="321" t="str">
        <f t="shared" ref="TF32" ca="1" si="10115">INDEX(ST31:ST35,MATCH(2,TE31:TE35,0),0)</f>
        <v>Ukraine</v>
      </c>
      <c r="TG32" s="321">
        <f t="shared" ref="TG32" ca="1" si="10116">INDEX(TC31:TC35,MATCH(TF32,ST31:ST35,0),0)</f>
        <v>2</v>
      </c>
      <c r="TH32" s="321" t="str">
        <f t="shared" ref="TH32" ca="1" si="10117">IF(TH31&lt;&gt;"",TF32,"")</f>
        <v/>
      </c>
      <c r="TI32" s="321" t="str">
        <f t="shared" ref="TI32" ca="1" si="10118">IF(TI31&lt;&gt;"",TF33,"")</f>
        <v/>
      </c>
      <c r="TJ32" s="321" t="str">
        <f t="shared" ref="TJ32" ca="1" si="10119">IF(TJ31&lt;&gt;"",TF34,"")</f>
        <v/>
      </c>
      <c r="TK32" s="321" t="str">
        <f t="shared" ref="TK32" si="10120">IF(TK31&lt;&gt;"",TF35,"")</f>
        <v/>
      </c>
      <c r="TL32" s="321"/>
      <c r="TM32" s="321" t="str">
        <f t="shared" ca="1" si="9759"/>
        <v/>
      </c>
      <c r="TN32" s="321">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21">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21">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21">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21">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21">
        <f t="shared" ca="1" si="9765"/>
        <v>1000</v>
      </c>
      <c r="TT32" s="321" t="str">
        <f t="shared" ca="1" si="9766"/>
        <v/>
      </c>
      <c r="TU32" s="321" t="str">
        <f t="shared" ref="TU32" ca="1" si="10126">IF(TM32&lt;&gt;"",VLOOKUP(TM32,ST4:SZ40,7,FALSE),"")</f>
        <v/>
      </c>
      <c r="TV32" s="321" t="str">
        <f t="shared" ref="TV32" ca="1" si="10127">IF(TM32&lt;&gt;"",VLOOKUP(TM32,ST4:SZ40,5,FALSE),"")</f>
        <v/>
      </c>
      <c r="TW32" s="321" t="str">
        <f t="shared" ref="TW32" ca="1" si="10128">IF(TM32&lt;&gt;"",VLOOKUP(TM32,ST4:TB40,9,FALSE),"")</f>
        <v/>
      </c>
      <c r="TX32" s="321" t="str">
        <f t="shared" ca="1" si="9770"/>
        <v/>
      </c>
      <c r="TY32" s="321" t="str">
        <f t="shared" ref="TY32" ca="1" si="10129">IF(TM32&lt;&gt;"",RANK(TX32,TX31:TX35),"")</f>
        <v/>
      </c>
      <c r="TZ32" s="321" t="str">
        <f t="shared" ref="TZ32" ca="1" si="10130">IF(TM32&lt;&gt;"",SUMPRODUCT((TX31:TX35=TX32)*(TS31:TS35&gt;TS32)),"")</f>
        <v/>
      </c>
      <c r="UA32" s="321" t="str">
        <f t="shared" ref="UA32" ca="1" si="10131">IF(TM32&lt;&gt;"",SUMPRODUCT((TX31:TX35=TX32)*(TS31:TS35=TS32)*(TQ31:TQ35&gt;TQ32)),"")</f>
        <v/>
      </c>
      <c r="UB32" s="321" t="str">
        <f t="shared" ref="UB32" ca="1" si="10132">IF(TM32&lt;&gt;"",SUMPRODUCT((TX31:TX35=TX32)*(TS31:TS35=TS32)*(TQ31:TQ35=TQ32)*(TU31:TU35&gt;TU32)),"")</f>
        <v/>
      </c>
      <c r="UC32" s="321" t="str">
        <f t="shared" ref="UC32" ca="1" si="10133">IF(TM32&lt;&gt;"",SUMPRODUCT((TX31:TX35=TX32)*(TS31:TS35=TS32)*(TQ31:TQ35=TQ32)*(TU31:TU35=TU32)*(TV31:TV35&gt;TV32)),"")</f>
        <v/>
      </c>
      <c r="UD32" s="321" t="str">
        <f t="shared" ref="UD32" ca="1" si="10134">IF(TM32&lt;&gt;"",SUMPRODUCT((TX31:TX35=TX32)*(TS31:TS35=TS32)*(TQ31:TQ35=TQ32)*(TU31:TU35=TU32)*(TV31:TV35=TV32)*(TW31:TW35&gt;TW32)),"")</f>
        <v/>
      </c>
      <c r="UE32" s="321" t="str">
        <f ca="1">IF(TM32&lt;&gt;"",IF(UE72&lt;&gt;"",IF(TL70=3,UE72,UE72+TL70),SUM(TY32:UD32)),"")</f>
        <v/>
      </c>
      <c r="UF32" s="321" t="str">
        <f t="shared" ref="UF32" ca="1" si="10135">IF(TM32&lt;&gt;"",INDEX(TM31:TM35,MATCH(2,UE31:UE35,0),0),"")</f>
        <v/>
      </c>
      <c r="UG32" s="321" t="str">
        <f t="shared" ref="UG32:UG34" ca="1" si="10136">IF(TI31&lt;&gt;"",TI31,"")</f>
        <v/>
      </c>
      <c r="UH32" s="321">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21">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21">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21">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21">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21">
        <f t="shared" ref="UM32:UM34" ca="1" si="10142">UK32-UL32+1000</f>
        <v>1000</v>
      </c>
      <c r="UN32" s="321" t="str">
        <f t="shared" ref="UN32:UN34" ca="1" si="10143">IF(UG32&lt;&gt;"",UH32*3+UI32*1,"")</f>
        <v/>
      </c>
      <c r="UO32" s="321" t="str">
        <f t="shared" ref="UO32" ca="1" si="10144">IF(UG32&lt;&gt;"",VLOOKUP(UG32,ST4:SZ40,7,FALSE),"")</f>
        <v/>
      </c>
      <c r="UP32" s="321" t="str">
        <f t="shared" ref="UP32" ca="1" si="10145">IF(UG32&lt;&gt;"",VLOOKUP(UG32,ST4:SZ40,5,FALSE),"")</f>
        <v/>
      </c>
      <c r="UQ32" s="321" t="str">
        <f t="shared" ref="UQ32" ca="1" si="10146">IF(UG32&lt;&gt;"",VLOOKUP(UG32,ST4:TB40,9,FALSE),"")</f>
        <v/>
      </c>
      <c r="UR32" s="321" t="str">
        <f t="shared" ref="UR32:UR34" ca="1" si="10147">UN32</f>
        <v/>
      </c>
      <c r="US32" s="321" t="str">
        <f t="shared" ref="US32" ca="1" si="10148">IF(UG32&lt;&gt;"",RANK(UR32,UR31:UR35),"")</f>
        <v/>
      </c>
      <c r="UT32" s="321" t="str">
        <f t="shared" ref="UT32" ca="1" si="10149">IF(UG32&lt;&gt;"",SUMPRODUCT((UR31:UR35=UR32)*(UM31:UM35&gt;UM32)),"")</f>
        <v/>
      </c>
      <c r="UU32" s="321" t="str">
        <f t="shared" ref="UU32" ca="1" si="10150">IF(UG32&lt;&gt;"",SUMPRODUCT((UR31:UR35=UR32)*(UM31:UM35=UM32)*(UK31:UK35&gt;UK32)),"")</f>
        <v/>
      </c>
      <c r="UV32" s="321" t="str">
        <f t="shared" ref="UV32" ca="1" si="10151">IF(UG32&lt;&gt;"",SUMPRODUCT((UR31:UR35=UR32)*(UM31:UM35=UM32)*(UK31:UK35=UK32)*(UO31:UO35&gt;UO32)),"")</f>
        <v/>
      </c>
      <c r="UW32" s="321" t="str">
        <f t="shared" ref="UW32" ca="1" si="10152">IF(UG32&lt;&gt;"",SUMPRODUCT((UR31:UR35=UR32)*(UM31:UM35=UM32)*(UK31:UK35=UK32)*(UO31:UO35=UO32)*(UP31:UP35&gt;UP32)),"")</f>
        <v/>
      </c>
      <c r="UX32" s="321" t="str">
        <f t="shared" ref="UX32" ca="1" si="10153">IF(UG32&lt;&gt;"",SUMPRODUCT((UR31:UR35=UR32)*(UM31:UM35=UM32)*(UK31:UK35=UK32)*(UO31:UO35=UO32)*(UP31:UP35=UP32)*(UQ31:UQ35&gt;UQ32)),"")</f>
        <v/>
      </c>
      <c r="UY32" s="321" t="str">
        <f ca="1">IF(UG32&lt;&gt;"",IF(UY72&lt;&gt;"",IF(UF70=3,UY72,UY72+UF70),SUM(US32:UX32)+1),"")</f>
        <v/>
      </c>
      <c r="UZ32" s="321" t="str">
        <f t="shared" ref="UZ32" ca="1" si="10154">IF(UG32&lt;&gt;"",INDEX(UG32:UG35,MATCH(2,UY32:UY35,0),0),"")</f>
        <v/>
      </c>
      <c r="VA32" s="321"/>
      <c r="VB32" s="321"/>
      <c r="VC32" s="321"/>
      <c r="VD32" s="321"/>
      <c r="VE32" s="321"/>
      <c r="VF32" s="321"/>
      <c r="VG32" s="321"/>
      <c r="VH32" s="321"/>
      <c r="VI32" s="321"/>
      <c r="VJ32" s="321"/>
      <c r="VK32" s="321"/>
      <c r="VL32" s="321"/>
      <c r="VM32" s="321"/>
      <c r="VN32" s="321"/>
      <c r="VO32" s="321"/>
      <c r="VP32" s="321"/>
      <c r="VQ32" s="321"/>
      <c r="VR32" s="321"/>
      <c r="VS32" s="321"/>
      <c r="VT32" s="321"/>
      <c r="VU32" s="321"/>
      <c r="VV32" s="321"/>
      <c r="VW32" s="321"/>
      <c r="VX32" s="321"/>
      <c r="VY32" s="321"/>
      <c r="VZ32" s="321"/>
      <c r="WA32" s="321"/>
      <c r="WB32" s="321"/>
      <c r="WC32" s="321"/>
      <c r="WD32" s="321"/>
      <c r="WE32" s="321"/>
      <c r="WF32" s="321"/>
      <c r="WG32" s="321"/>
      <c r="WH32" s="321"/>
      <c r="WI32" s="321"/>
      <c r="WJ32" s="321"/>
      <c r="WK32" s="321"/>
      <c r="WL32" s="321"/>
      <c r="WM32" s="321"/>
      <c r="WN32" s="321"/>
      <c r="WO32" s="321" t="str">
        <f t="shared" ref="WO32" ca="1" si="10155">IF(UZ32&lt;&gt;"",UZ32,IF(UF32&lt;&gt;"",UF32,TF32))</f>
        <v>Ukraine</v>
      </c>
      <c r="WP32" s="321">
        <v>2</v>
      </c>
      <c r="WQ32" s="321">
        <v>30</v>
      </c>
      <c r="WR32" s="321" t="str">
        <f t="shared" si="34"/>
        <v>Denmark</v>
      </c>
      <c r="WS32" s="324">
        <f ca="1">IF(OFFSET('Player Game Board'!P39,0,WS1)&lt;&gt;"",OFFSET('Player Game Board'!P39,0,WS1),0)</f>
        <v>2</v>
      </c>
      <c r="WT32" s="324">
        <f ca="1">IF(OFFSET('Player Game Board'!Q39,0,WS1)&lt;&gt;"",OFFSET('Player Game Board'!Q39,0,WS1),0)</f>
        <v>1</v>
      </c>
      <c r="WU32" s="321" t="str">
        <f t="shared" si="35"/>
        <v>Serbia</v>
      </c>
      <c r="WV32" s="321" t="str">
        <f ca="1">IF(AND(OFFSET('Player Game Board'!P39,0,WS1)&lt;&gt;"",OFFSET('Player Game Board'!Q39,0,WS1)&lt;&gt;""),IF(WS32&gt;WT32,"W",IF(WS32=WT32,"D","L")),"")</f>
        <v>W</v>
      </c>
      <c r="WW32" s="321" t="str">
        <f t="shared" ca="1" si="5555"/>
        <v>L</v>
      </c>
      <c r="WX32" s="321"/>
      <c r="WY32" s="321"/>
      <c r="WZ32" s="321"/>
      <c r="XA32" s="322"/>
      <c r="XB32" s="322"/>
      <c r="XC32" s="322"/>
      <c r="XD32" s="322"/>
      <c r="XE32" s="322"/>
      <c r="XF32" s="322"/>
      <c r="XG32" s="322"/>
      <c r="XH32" s="321"/>
      <c r="XI32" s="321"/>
      <c r="XJ32" s="321"/>
      <c r="XK32" s="321"/>
      <c r="XL32" s="321"/>
      <c r="XM32" s="321"/>
      <c r="XN32" s="321" t="s">
        <v>95</v>
      </c>
      <c r="XO32" s="321" t="str">
        <f t="shared" ref="XO32" ca="1" si="10156">VLOOKUP(1,SS37:ST40,2,FALSE)</f>
        <v>Portugal</v>
      </c>
      <c r="XP32" s="327">
        <f t="shared" ca="1" si="5138"/>
        <v>1</v>
      </c>
      <c r="XQ32" s="321">
        <f t="shared" ref="XQ32" ca="1" si="10157">VLOOKUP(XR32,ABM31:ABN35,2,FALSE)</f>
        <v>3</v>
      </c>
      <c r="XR32" s="321" t="str">
        <f t="shared" si="9781"/>
        <v>Slovakia</v>
      </c>
      <c r="XS32" s="321">
        <f t="shared" ref="XS32" ca="1" si="10158">SUMPRODUCT((ABP3:ABP42=XR32)*(ABT3:ABT42="W"))+SUMPRODUCT((ABS3:ABS42=XR32)*(ABU3:ABU42="W"))</f>
        <v>0</v>
      </c>
      <c r="XT32" s="321">
        <f t="shared" ref="XT32" ca="1" si="10159">SUMPRODUCT((ABP3:ABP42=XR32)*(ABT3:ABT42="D"))+SUMPRODUCT((ABS3:ABS42=XR32)*(ABU3:ABU42="D"))</f>
        <v>2</v>
      </c>
      <c r="XU32" s="321">
        <f t="shared" ref="XU32" ca="1" si="10160">SUMPRODUCT((ABP3:ABP42=XR32)*(ABT3:ABT42="L"))+SUMPRODUCT((ABS3:ABS42=XR32)*(ABU3:ABU42="L"))</f>
        <v>1</v>
      </c>
      <c r="XV32" s="321">
        <f t="shared" ref="XV32" ca="1" si="10161">SUMIF(ABP3:ABP60,XR32,ABQ3:ABQ60)+SUMIF(ABS3:ABS60,XR32,ABR3:ABR60)</f>
        <v>3</v>
      </c>
      <c r="XW32" s="321">
        <f t="shared" ref="XW32" ca="1" si="10162">SUMIF(ABS3:ABS60,XR32,ABQ3:ABQ60)+SUMIF(ABP3:ABP60,XR32,ABR3:ABR60)</f>
        <v>5</v>
      </c>
      <c r="XX32" s="321">
        <f t="shared" ca="1" si="9787"/>
        <v>998</v>
      </c>
      <c r="XY32" s="321">
        <f t="shared" ca="1" si="9788"/>
        <v>2</v>
      </c>
      <c r="XZ32" s="321">
        <f t="shared" si="750"/>
        <v>38</v>
      </c>
      <c r="YA32" s="321">
        <f t="shared" ref="YA32" ca="1" si="10163">IF(COUNTIF(XY31:XY35,4)&lt;&gt;4,RANK(XY32,XY31:XY35),XY72)</f>
        <v>3</v>
      </c>
      <c r="YB32" s="321"/>
      <c r="YC32" s="321">
        <f t="shared" ref="YC32" ca="1" si="10164">SUMPRODUCT((YA31:YA34=YA32)*(XZ31:XZ34&lt;XZ32))+YA32</f>
        <v>3</v>
      </c>
      <c r="YD32" s="321" t="str">
        <f t="shared" ref="YD32" ca="1" si="10165">INDEX(XR31:XR35,MATCH(2,YC31:YC35,0),0)</f>
        <v>Ukraine</v>
      </c>
      <c r="YE32" s="321">
        <f t="shared" ref="YE32" ca="1" si="10166">INDEX(YA31:YA35,MATCH(YD32,XR31:XR35,0),0)</f>
        <v>2</v>
      </c>
      <c r="YF32" s="321" t="str">
        <f t="shared" ref="YF32" ca="1" si="10167">IF(YF31&lt;&gt;"",YD32,"")</f>
        <v/>
      </c>
      <c r="YG32" s="321" t="str">
        <f t="shared" ref="YG32" ca="1" si="10168">IF(YG31&lt;&gt;"",YD33,"")</f>
        <v/>
      </c>
      <c r="YH32" s="321" t="str">
        <f t="shared" ref="YH32" ca="1" si="10169">IF(YH31&lt;&gt;"",YD34,"")</f>
        <v/>
      </c>
      <c r="YI32" s="321" t="str">
        <f t="shared" ref="YI32" si="10170">IF(YI31&lt;&gt;"",YD35,"")</f>
        <v/>
      </c>
      <c r="YJ32" s="321"/>
      <c r="YK32" s="321" t="str">
        <f t="shared" ca="1" si="9797"/>
        <v/>
      </c>
      <c r="YL32" s="321">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21">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21">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21">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21">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21">
        <f t="shared" ca="1" si="9803"/>
        <v>1000</v>
      </c>
      <c r="YR32" s="321" t="str">
        <f t="shared" ca="1" si="9804"/>
        <v/>
      </c>
      <c r="YS32" s="321" t="str">
        <f t="shared" ref="YS32" ca="1" si="10176">IF(YK32&lt;&gt;"",VLOOKUP(YK32,XR4:XX40,7,FALSE),"")</f>
        <v/>
      </c>
      <c r="YT32" s="321" t="str">
        <f t="shared" ref="YT32" ca="1" si="10177">IF(YK32&lt;&gt;"",VLOOKUP(YK32,XR4:XX40,5,FALSE),"")</f>
        <v/>
      </c>
      <c r="YU32" s="321" t="str">
        <f t="shared" ref="YU32" ca="1" si="10178">IF(YK32&lt;&gt;"",VLOOKUP(YK32,XR4:XZ40,9,FALSE),"")</f>
        <v/>
      </c>
      <c r="YV32" s="321" t="str">
        <f t="shared" ca="1" si="9808"/>
        <v/>
      </c>
      <c r="YW32" s="321" t="str">
        <f t="shared" ref="YW32" ca="1" si="10179">IF(YK32&lt;&gt;"",RANK(YV32,YV31:YV35),"")</f>
        <v/>
      </c>
      <c r="YX32" s="321" t="str">
        <f t="shared" ref="YX32" ca="1" si="10180">IF(YK32&lt;&gt;"",SUMPRODUCT((YV31:YV35=YV32)*(YQ31:YQ35&gt;YQ32)),"")</f>
        <v/>
      </c>
      <c r="YY32" s="321" t="str">
        <f t="shared" ref="YY32" ca="1" si="10181">IF(YK32&lt;&gt;"",SUMPRODUCT((YV31:YV35=YV32)*(YQ31:YQ35=YQ32)*(YO31:YO35&gt;YO32)),"")</f>
        <v/>
      </c>
      <c r="YZ32" s="321" t="str">
        <f t="shared" ref="YZ32" ca="1" si="10182">IF(YK32&lt;&gt;"",SUMPRODUCT((YV31:YV35=YV32)*(YQ31:YQ35=YQ32)*(YO31:YO35=YO32)*(YS31:YS35&gt;YS32)),"")</f>
        <v/>
      </c>
      <c r="ZA32" s="321" t="str">
        <f t="shared" ref="ZA32" ca="1" si="10183">IF(YK32&lt;&gt;"",SUMPRODUCT((YV31:YV35=YV32)*(YQ31:YQ35=YQ32)*(YO31:YO35=YO32)*(YS31:YS35=YS32)*(YT31:YT35&gt;YT32)),"")</f>
        <v/>
      </c>
      <c r="ZB32" s="321" t="str">
        <f t="shared" ref="ZB32" ca="1" si="10184">IF(YK32&lt;&gt;"",SUMPRODUCT((YV31:YV35=YV32)*(YQ31:YQ35=YQ32)*(YO31:YO35=YO32)*(YS31:YS35=YS32)*(YT31:YT35=YT32)*(YU31:YU35&gt;YU32)),"")</f>
        <v/>
      </c>
      <c r="ZC32" s="321" t="str">
        <f ca="1">IF(YK32&lt;&gt;"",IF(ZC72&lt;&gt;"",IF(YJ70=3,ZC72,ZC72+YJ70),SUM(YW32:ZB32)),"")</f>
        <v/>
      </c>
      <c r="ZD32" s="321" t="str">
        <f t="shared" ref="ZD32" ca="1" si="10185">IF(YK32&lt;&gt;"",INDEX(YK31:YK35,MATCH(2,ZC31:ZC35,0),0),"")</f>
        <v/>
      </c>
      <c r="ZE32" s="321" t="str">
        <f t="shared" ref="ZE32:ZE34" ca="1" si="10186">IF(YG31&lt;&gt;"",YG31,"")</f>
        <v/>
      </c>
      <c r="ZF32" s="321">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21">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21">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21">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21">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21">
        <f t="shared" ref="ZK32:ZK34" ca="1" si="10192">ZI32-ZJ32+1000</f>
        <v>1000</v>
      </c>
      <c r="ZL32" s="321" t="str">
        <f t="shared" ref="ZL32:ZL34" ca="1" si="10193">IF(ZE32&lt;&gt;"",ZF32*3+ZG32*1,"")</f>
        <v/>
      </c>
      <c r="ZM32" s="321" t="str">
        <f t="shared" ref="ZM32" ca="1" si="10194">IF(ZE32&lt;&gt;"",VLOOKUP(ZE32,XR4:XX40,7,FALSE),"")</f>
        <v/>
      </c>
      <c r="ZN32" s="321" t="str">
        <f t="shared" ref="ZN32" ca="1" si="10195">IF(ZE32&lt;&gt;"",VLOOKUP(ZE32,XR4:XX40,5,FALSE),"")</f>
        <v/>
      </c>
      <c r="ZO32" s="321" t="str">
        <f t="shared" ref="ZO32" ca="1" si="10196">IF(ZE32&lt;&gt;"",VLOOKUP(ZE32,XR4:XZ40,9,FALSE),"")</f>
        <v/>
      </c>
      <c r="ZP32" s="321" t="str">
        <f t="shared" ref="ZP32:ZP34" ca="1" si="10197">ZL32</f>
        <v/>
      </c>
      <c r="ZQ32" s="321" t="str">
        <f t="shared" ref="ZQ32" ca="1" si="10198">IF(ZE32&lt;&gt;"",RANK(ZP32,ZP31:ZP35),"")</f>
        <v/>
      </c>
      <c r="ZR32" s="321" t="str">
        <f t="shared" ref="ZR32" ca="1" si="10199">IF(ZE32&lt;&gt;"",SUMPRODUCT((ZP31:ZP35=ZP32)*(ZK31:ZK35&gt;ZK32)),"")</f>
        <v/>
      </c>
      <c r="ZS32" s="321" t="str">
        <f t="shared" ref="ZS32" ca="1" si="10200">IF(ZE32&lt;&gt;"",SUMPRODUCT((ZP31:ZP35=ZP32)*(ZK31:ZK35=ZK32)*(ZI31:ZI35&gt;ZI32)),"")</f>
        <v/>
      </c>
      <c r="ZT32" s="321" t="str">
        <f t="shared" ref="ZT32" ca="1" si="10201">IF(ZE32&lt;&gt;"",SUMPRODUCT((ZP31:ZP35=ZP32)*(ZK31:ZK35=ZK32)*(ZI31:ZI35=ZI32)*(ZM31:ZM35&gt;ZM32)),"")</f>
        <v/>
      </c>
      <c r="ZU32" s="321" t="str">
        <f t="shared" ref="ZU32" ca="1" si="10202">IF(ZE32&lt;&gt;"",SUMPRODUCT((ZP31:ZP35=ZP32)*(ZK31:ZK35=ZK32)*(ZI31:ZI35=ZI32)*(ZM31:ZM35=ZM32)*(ZN31:ZN35&gt;ZN32)),"")</f>
        <v/>
      </c>
      <c r="ZV32" s="321" t="str">
        <f t="shared" ref="ZV32" ca="1" si="10203">IF(ZE32&lt;&gt;"",SUMPRODUCT((ZP31:ZP35=ZP32)*(ZK31:ZK35=ZK32)*(ZI31:ZI35=ZI32)*(ZM31:ZM35=ZM32)*(ZN31:ZN35=ZN32)*(ZO31:ZO35&gt;ZO32)),"")</f>
        <v/>
      </c>
      <c r="ZW32" s="321" t="str">
        <f ca="1">IF(ZE32&lt;&gt;"",IF(ZW72&lt;&gt;"",IF(ZD70=3,ZW72,ZW72+ZD70),SUM(ZQ32:ZV32)+1),"")</f>
        <v/>
      </c>
      <c r="ZX32" s="321" t="str">
        <f t="shared" ref="ZX32" ca="1" si="10204">IF(ZE32&lt;&gt;"",INDEX(ZE32:ZE35,MATCH(2,ZW32:ZW35,0),0),"")</f>
        <v/>
      </c>
      <c r="ZY32" s="321"/>
      <c r="ZZ32" s="321"/>
      <c r="AAA32" s="321"/>
      <c r="AAB32" s="321"/>
      <c r="AAC32" s="321"/>
      <c r="AAD32" s="321"/>
      <c r="AAE32" s="321"/>
      <c r="AAF32" s="321"/>
      <c r="AAG32" s="321"/>
      <c r="AAH32" s="321"/>
      <c r="AAI32" s="321"/>
      <c r="AAJ32" s="321"/>
      <c r="AAK32" s="321"/>
      <c r="AAL32" s="321"/>
      <c r="AAM32" s="321"/>
      <c r="AAN32" s="321"/>
      <c r="AAO32" s="321"/>
      <c r="AAP32" s="321"/>
      <c r="AAQ32" s="321"/>
      <c r="AAR32" s="321"/>
      <c r="AAS32" s="321"/>
      <c r="AAT32" s="321"/>
      <c r="AAU32" s="321"/>
      <c r="AAV32" s="321"/>
      <c r="AAW32" s="321"/>
      <c r="AAX32" s="321"/>
      <c r="AAY32" s="321"/>
      <c r="AAZ32" s="321"/>
      <c r="ABA32" s="321"/>
      <c r="ABB32" s="321"/>
      <c r="ABC32" s="321"/>
      <c r="ABD32" s="321"/>
      <c r="ABE32" s="321"/>
      <c r="ABF32" s="321"/>
      <c r="ABG32" s="321"/>
      <c r="ABH32" s="321"/>
      <c r="ABI32" s="321"/>
      <c r="ABJ32" s="321"/>
      <c r="ABK32" s="321"/>
      <c r="ABL32" s="321"/>
      <c r="ABM32" s="321" t="str">
        <f t="shared" ref="ABM32" ca="1" si="10205">IF(ZX32&lt;&gt;"",ZX32,IF(ZD32&lt;&gt;"",ZD32,YD32))</f>
        <v>Ukraine</v>
      </c>
      <c r="ABN32" s="321">
        <v>2</v>
      </c>
      <c r="ABO32" s="321">
        <v>30</v>
      </c>
      <c r="ABP32" s="321" t="str">
        <f t="shared" si="50"/>
        <v>Denmark</v>
      </c>
      <c r="ABQ32" s="324">
        <f ca="1">IF(OFFSET('Player Game Board'!P39,0,ABQ1)&lt;&gt;"",OFFSET('Player Game Board'!P39,0,ABQ1),0)</f>
        <v>3</v>
      </c>
      <c r="ABR32" s="324">
        <f ca="1">IF(OFFSET('Player Game Board'!Q39,0,ABQ1)&lt;&gt;"",OFFSET('Player Game Board'!Q39,0,ABQ1),0)</f>
        <v>2</v>
      </c>
      <c r="ABS32" s="321" t="str">
        <f t="shared" si="51"/>
        <v>Serbia</v>
      </c>
      <c r="ABT32" s="321" t="str">
        <f ca="1">IF(AND(OFFSET('Player Game Board'!P39,0,ABQ1)&lt;&gt;"",OFFSET('Player Game Board'!Q39,0,ABQ1)&lt;&gt;""),IF(ABQ32&gt;ABR32,"W",IF(ABQ32=ABR32,"D","L")),"")</f>
        <v>W</v>
      </c>
      <c r="ABU32" s="321" t="str">
        <f t="shared" ca="1" si="5610"/>
        <v>L</v>
      </c>
      <c r="ABV32" s="321"/>
      <c r="ABW32" s="321"/>
      <c r="ABX32" s="321"/>
      <c r="ABY32" s="322"/>
      <c r="ABZ32" s="322"/>
      <c r="ACA32" s="322"/>
      <c r="ACB32" s="322"/>
      <c r="ACC32" s="322"/>
      <c r="ACD32" s="322"/>
      <c r="ACE32" s="322"/>
      <c r="ACF32" s="321"/>
      <c r="ACG32" s="321"/>
      <c r="ACH32" s="321"/>
      <c r="ACI32" s="321"/>
      <c r="ACJ32" s="321"/>
      <c r="ACK32" s="321"/>
      <c r="ACL32" s="321" t="s">
        <v>95</v>
      </c>
      <c r="ACM32" s="321" t="str">
        <f t="shared" ref="ACM32" ca="1" si="10206">VLOOKUP(1,XQ37:XR40,2,FALSE)</f>
        <v>Türkiye</v>
      </c>
      <c r="ACN32" s="327">
        <f t="shared" ca="1" si="5181"/>
        <v>1</v>
      </c>
      <c r="ACO32" s="321">
        <f t="shared" ref="ACO32" ca="1" si="10207">VLOOKUP(ACP32,AGK31:AGL35,2,FALSE)</f>
        <v>2</v>
      </c>
      <c r="ACP32" s="321" t="str">
        <f t="shared" si="9819"/>
        <v>Slovakia</v>
      </c>
      <c r="ACQ32" s="321">
        <f t="shared" ref="ACQ32" ca="1" si="10208">SUMPRODUCT((AGN3:AGN42=ACP32)*(AGR3:AGR42="W"))+SUMPRODUCT((AGQ3:AGQ42=ACP32)*(AGS3:AGS42="W"))</f>
        <v>2</v>
      </c>
      <c r="ACR32" s="321">
        <f t="shared" ref="ACR32" ca="1" si="10209">SUMPRODUCT((AGN3:AGN42=ACP32)*(AGR3:AGR42="D"))+SUMPRODUCT((AGQ3:AGQ42=ACP32)*(AGS3:AGS42="D"))</f>
        <v>0</v>
      </c>
      <c r="ACS32" s="321">
        <f t="shared" ref="ACS32" ca="1" si="10210">SUMPRODUCT((AGN3:AGN42=ACP32)*(AGR3:AGR42="L"))+SUMPRODUCT((AGQ3:AGQ42=ACP32)*(AGS3:AGS42="L"))</f>
        <v>1</v>
      </c>
      <c r="ACT32" s="321">
        <f t="shared" ref="ACT32" ca="1" si="10211">SUMIF(AGN3:AGN60,ACP32,AGO3:AGO60)+SUMIF(AGQ3:AGQ60,ACP32,AGP3:AGP60)</f>
        <v>4</v>
      </c>
      <c r="ACU32" s="321">
        <f t="shared" ref="ACU32" ca="1" si="10212">SUMIF(AGQ3:AGQ60,ACP32,AGO3:AGO60)+SUMIF(AGN3:AGN60,ACP32,AGP3:AGP60)</f>
        <v>4</v>
      </c>
      <c r="ACV32" s="321">
        <f t="shared" ca="1" si="9825"/>
        <v>1000</v>
      </c>
      <c r="ACW32" s="321">
        <f t="shared" ca="1" si="9826"/>
        <v>6</v>
      </c>
      <c r="ACX32" s="321">
        <f t="shared" si="810"/>
        <v>38</v>
      </c>
      <c r="ACY32" s="321">
        <f t="shared" ref="ACY32" ca="1" si="10213">IF(COUNTIF(ACW31:ACW35,4)&lt;&gt;4,RANK(ACW32,ACW31:ACW35),ACW72)</f>
        <v>2</v>
      </c>
      <c r="ACZ32" s="321"/>
      <c r="ADA32" s="321">
        <f t="shared" ref="ADA32" ca="1" si="10214">SUMPRODUCT((ACY31:ACY34=ACY32)*(ACX31:ACX34&lt;ACX32))+ACY32</f>
        <v>2</v>
      </c>
      <c r="ADB32" s="321" t="str">
        <f t="shared" ref="ADB32" ca="1" si="10215">INDEX(ACP31:ACP35,MATCH(2,ADA31:ADA35,0),0)</f>
        <v>Slovakia</v>
      </c>
      <c r="ADC32" s="321">
        <f t="shared" ref="ADC32" ca="1" si="10216">INDEX(ACY31:ACY35,MATCH(ADB32,ACP31:ACP35,0),0)</f>
        <v>2</v>
      </c>
      <c r="ADD32" s="321" t="str">
        <f t="shared" ref="ADD32" ca="1" si="10217">IF(ADD31&lt;&gt;"",ADB32,"")</f>
        <v/>
      </c>
      <c r="ADE32" s="321" t="str">
        <f t="shared" ref="ADE32" ca="1" si="10218">IF(ADE31&lt;&gt;"",ADB33,"")</f>
        <v/>
      </c>
      <c r="ADF32" s="321" t="str">
        <f t="shared" ref="ADF32" ca="1" si="10219">IF(ADF31&lt;&gt;"",ADB34,"")</f>
        <v/>
      </c>
      <c r="ADG32" s="321" t="str">
        <f t="shared" ref="ADG32" si="10220">IF(ADG31&lt;&gt;"",ADB35,"")</f>
        <v/>
      </c>
      <c r="ADH32" s="321"/>
      <c r="ADI32" s="321" t="str">
        <f t="shared" ca="1" si="9835"/>
        <v/>
      </c>
      <c r="ADJ32" s="321">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21">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21">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21">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21">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21">
        <f t="shared" ca="1" si="9841"/>
        <v>1000</v>
      </c>
      <c r="ADP32" s="321" t="str">
        <f t="shared" ca="1" si="9842"/>
        <v/>
      </c>
      <c r="ADQ32" s="321" t="str">
        <f t="shared" ref="ADQ32" ca="1" si="10226">IF(ADI32&lt;&gt;"",VLOOKUP(ADI32,ACP4:ACV40,7,FALSE),"")</f>
        <v/>
      </c>
      <c r="ADR32" s="321" t="str">
        <f t="shared" ref="ADR32" ca="1" si="10227">IF(ADI32&lt;&gt;"",VLOOKUP(ADI32,ACP4:ACV40,5,FALSE),"")</f>
        <v/>
      </c>
      <c r="ADS32" s="321" t="str">
        <f t="shared" ref="ADS32" ca="1" si="10228">IF(ADI32&lt;&gt;"",VLOOKUP(ADI32,ACP4:ACX40,9,FALSE),"")</f>
        <v/>
      </c>
      <c r="ADT32" s="321" t="str">
        <f t="shared" ca="1" si="9846"/>
        <v/>
      </c>
      <c r="ADU32" s="321" t="str">
        <f t="shared" ref="ADU32" ca="1" si="10229">IF(ADI32&lt;&gt;"",RANK(ADT32,ADT31:ADT35),"")</f>
        <v/>
      </c>
      <c r="ADV32" s="321" t="str">
        <f t="shared" ref="ADV32" ca="1" si="10230">IF(ADI32&lt;&gt;"",SUMPRODUCT((ADT31:ADT35=ADT32)*(ADO31:ADO35&gt;ADO32)),"")</f>
        <v/>
      </c>
      <c r="ADW32" s="321" t="str">
        <f t="shared" ref="ADW32" ca="1" si="10231">IF(ADI32&lt;&gt;"",SUMPRODUCT((ADT31:ADT35=ADT32)*(ADO31:ADO35=ADO32)*(ADM31:ADM35&gt;ADM32)),"")</f>
        <v/>
      </c>
      <c r="ADX32" s="321" t="str">
        <f t="shared" ref="ADX32" ca="1" si="10232">IF(ADI32&lt;&gt;"",SUMPRODUCT((ADT31:ADT35=ADT32)*(ADO31:ADO35=ADO32)*(ADM31:ADM35=ADM32)*(ADQ31:ADQ35&gt;ADQ32)),"")</f>
        <v/>
      </c>
      <c r="ADY32" s="321" t="str">
        <f t="shared" ref="ADY32" ca="1" si="10233">IF(ADI32&lt;&gt;"",SUMPRODUCT((ADT31:ADT35=ADT32)*(ADO31:ADO35=ADO32)*(ADM31:ADM35=ADM32)*(ADQ31:ADQ35=ADQ32)*(ADR31:ADR35&gt;ADR32)),"")</f>
        <v/>
      </c>
      <c r="ADZ32" s="321" t="str">
        <f t="shared" ref="ADZ32" ca="1" si="10234">IF(ADI32&lt;&gt;"",SUMPRODUCT((ADT31:ADT35=ADT32)*(ADO31:ADO35=ADO32)*(ADM31:ADM35=ADM32)*(ADQ31:ADQ35=ADQ32)*(ADR31:ADR35=ADR32)*(ADS31:ADS35&gt;ADS32)),"")</f>
        <v/>
      </c>
      <c r="AEA32" s="321" t="str">
        <f ca="1">IF(ADI32&lt;&gt;"",IF(AEA72&lt;&gt;"",IF(ADH70=3,AEA72,AEA72+ADH70),SUM(ADU32:ADZ32)),"")</f>
        <v/>
      </c>
      <c r="AEB32" s="321" t="str">
        <f t="shared" ref="AEB32" ca="1" si="10235">IF(ADI32&lt;&gt;"",INDEX(ADI31:ADI35,MATCH(2,AEA31:AEA35,0),0),"")</f>
        <v/>
      </c>
      <c r="AEC32" s="321" t="str">
        <f t="shared" ref="AEC32:AEC34" ca="1" si="10236">IF(ADE31&lt;&gt;"",ADE31,"")</f>
        <v/>
      </c>
      <c r="AED32" s="321">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21">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21">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21">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21">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21">
        <f t="shared" ref="AEI32:AEI34" ca="1" si="10242">AEG32-AEH32+1000</f>
        <v>1000</v>
      </c>
      <c r="AEJ32" s="321" t="str">
        <f t="shared" ref="AEJ32:AEJ34" ca="1" si="10243">IF(AEC32&lt;&gt;"",AED32*3+AEE32*1,"")</f>
        <v/>
      </c>
      <c r="AEK32" s="321" t="str">
        <f t="shared" ref="AEK32" ca="1" si="10244">IF(AEC32&lt;&gt;"",VLOOKUP(AEC32,ACP4:ACV40,7,FALSE),"")</f>
        <v/>
      </c>
      <c r="AEL32" s="321" t="str">
        <f t="shared" ref="AEL32" ca="1" si="10245">IF(AEC32&lt;&gt;"",VLOOKUP(AEC32,ACP4:ACV40,5,FALSE),"")</f>
        <v/>
      </c>
      <c r="AEM32" s="321" t="str">
        <f t="shared" ref="AEM32" ca="1" si="10246">IF(AEC32&lt;&gt;"",VLOOKUP(AEC32,ACP4:ACX40,9,FALSE),"")</f>
        <v/>
      </c>
      <c r="AEN32" s="321" t="str">
        <f t="shared" ref="AEN32:AEN34" ca="1" si="10247">AEJ32</f>
        <v/>
      </c>
      <c r="AEO32" s="321" t="str">
        <f t="shared" ref="AEO32" ca="1" si="10248">IF(AEC32&lt;&gt;"",RANK(AEN32,AEN31:AEN35),"")</f>
        <v/>
      </c>
      <c r="AEP32" s="321" t="str">
        <f t="shared" ref="AEP32" ca="1" si="10249">IF(AEC32&lt;&gt;"",SUMPRODUCT((AEN31:AEN35=AEN32)*(AEI31:AEI35&gt;AEI32)),"")</f>
        <v/>
      </c>
      <c r="AEQ32" s="321" t="str">
        <f t="shared" ref="AEQ32" ca="1" si="10250">IF(AEC32&lt;&gt;"",SUMPRODUCT((AEN31:AEN35=AEN32)*(AEI31:AEI35=AEI32)*(AEG31:AEG35&gt;AEG32)),"")</f>
        <v/>
      </c>
      <c r="AER32" s="321" t="str">
        <f t="shared" ref="AER32" ca="1" si="10251">IF(AEC32&lt;&gt;"",SUMPRODUCT((AEN31:AEN35=AEN32)*(AEI31:AEI35=AEI32)*(AEG31:AEG35=AEG32)*(AEK31:AEK35&gt;AEK32)),"")</f>
        <v/>
      </c>
      <c r="AES32" s="321" t="str">
        <f t="shared" ref="AES32" ca="1" si="10252">IF(AEC32&lt;&gt;"",SUMPRODUCT((AEN31:AEN35=AEN32)*(AEI31:AEI35=AEI32)*(AEG31:AEG35=AEG32)*(AEK31:AEK35=AEK32)*(AEL31:AEL35&gt;AEL32)),"")</f>
        <v/>
      </c>
      <c r="AET32" s="321" t="str">
        <f t="shared" ref="AET32" ca="1" si="10253">IF(AEC32&lt;&gt;"",SUMPRODUCT((AEN31:AEN35=AEN32)*(AEI31:AEI35=AEI32)*(AEG31:AEG35=AEG32)*(AEK31:AEK35=AEK32)*(AEL31:AEL35=AEL32)*(AEM31:AEM35&gt;AEM32)),"")</f>
        <v/>
      </c>
      <c r="AEU32" s="321" t="str">
        <f ca="1">IF(AEC32&lt;&gt;"",IF(AEU72&lt;&gt;"",IF(AEB70=3,AEU72,AEU72+AEB70),SUM(AEO32:AET32)+1),"")</f>
        <v/>
      </c>
      <c r="AEV32" s="321" t="str">
        <f t="shared" ref="AEV32" ca="1" si="10254">IF(AEC32&lt;&gt;"",INDEX(AEC32:AEC35,MATCH(2,AEU32:AEU35,0),0),"")</f>
        <v/>
      </c>
      <c r="AEW32" s="321"/>
      <c r="AEX32" s="321"/>
      <c r="AEY32" s="321"/>
      <c r="AEZ32" s="321"/>
      <c r="AFA32" s="321"/>
      <c r="AFB32" s="321"/>
      <c r="AFC32" s="321"/>
      <c r="AFD32" s="321"/>
      <c r="AFE32" s="321"/>
      <c r="AFF32" s="321"/>
      <c r="AFG32" s="321"/>
      <c r="AFH32" s="321"/>
      <c r="AFI32" s="321"/>
      <c r="AFJ32" s="321"/>
      <c r="AFK32" s="321"/>
      <c r="AFL32" s="321"/>
      <c r="AFM32" s="321"/>
      <c r="AFN32" s="321"/>
      <c r="AFO32" s="321"/>
      <c r="AFP32" s="321"/>
      <c r="AFQ32" s="321"/>
      <c r="AFR32" s="321"/>
      <c r="AFS32" s="321"/>
      <c r="AFT32" s="321"/>
      <c r="AFU32" s="321"/>
      <c r="AFV32" s="321"/>
      <c r="AFW32" s="321"/>
      <c r="AFX32" s="321"/>
      <c r="AFY32" s="321"/>
      <c r="AFZ32" s="321"/>
      <c r="AGA32" s="321"/>
      <c r="AGB32" s="321"/>
      <c r="AGC32" s="321"/>
      <c r="AGD32" s="321"/>
      <c r="AGE32" s="321"/>
      <c r="AGF32" s="321"/>
      <c r="AGG32" s="321"/>
      <c r="AGH32" s="321"/>
      <c r="AGI32" s="321"/>
      <c r="AGJ32" s="321"/>
      <c r="AGK32" s="321" t="str">
        <f t="shared" ref="AGK32" ca="1" si="10255">IF(AEV32&lt;&gt;"",AEV32,IF(AEB32&lt;&gt;"",AEB32,ADB32))</f>
        <v>Slovakia</v>
      </c>
      <c r="AGL32" s="321">
        <v>2</v>
      </c>
      <c r="AGM32" s="321">
        <v>30</v>
      </c>
      <c r="AGN32" s="321" t="str">
        <f t="shared" si="66"/>
        <v>Denmark</v>
      </c>
      <c r="AGO32" s="324">
        <f ca="1">IF(OFFSET('Player Game Board'!P39,0,AGO1)&lt;&gt;"",OFFSET('Player Game Board'!P39,0,AGO1),0)</f>
        <v>1</v>
      </c>
      <c r="AGP32" s="324">
        <f ca="1">IF(OFFSET('Player Game Board'!Q39,0,AGO1)&lt;&gt;"",OFFSET('Player Game Board'!Q39,0,AGO1),0)</f>
        <v>0</v>
      </c>
      <c r="AGQ32" s="321" t="str">
        <f t="shared" si="67"/>
        <v>Serbia</v>
      </c>
      <c r="AGR32" s="321" t="str">
        <f ca="1">IF(AND(OFFSET('Player Game Board'!P39,0,AGO1)&lt;&gt;"",OFFSET('Player Game Board'!Q39,0,AGO1)&lt;&gt;""),IF(AGO32&gt;AGP32,"W",IF(AGO32=AGP32,"D","L")),"")</f>
        <v>W</v>
      </c>
      <c r="AGS32" s="321" t="str">
        <f t="shared" ca="1" si="5665"/>
        <v>L</v>
      </c>
      <c r="AGT32" s="321"/>
      <c r="AGU32" s="321"/>
      <c r="AGV32" s="321"/>
      <c r="AGW32" s="322"/>
      <c r="AGX32" s="322"/>
      <c r="AGY32" s="322"/>
      <c r="AGZ32" s="322"/>
      <c r="AHA32" s="322"/>
      <c r="AHB32" s="322"/>
      <c r="AHC32" s="322"/>
      <c r="AHD32" s="321"/>
      <c r="AHE32" s="321"/>
      <c r="AHF32" s="321"/>
      <c r="AHG32" s="321"/>
      <c r="AHH32" s="321"/>
      <c r="AHI32" s="321"/>
      <c r="AHJ32" s="321" t="s">
        <v>95</v>
      </c>
      <c r="AHK32" s="321" t="str">
        <f t="shared" ref="AHK32" ca="1" si="10256">VLOOKUP(1,ACO37:ACP40,2,FALSE)</f>
        <v>Türkiye</v>
      </c>
      <c r="AHL32" s="327">
        <f t="shared" ca="1" si="5224"/>
        <v>1</v>
      </c>
      <c r="AHM32" s="321">
        <f t="shared" ref="AHM32" ca="1" si="10257">VLOOKUP(AHN32,ALI31:ALJ35,2,FALSE)</f>
        <v>3</v>
      </c>
      <c r="AHN32" s="321" t="str">
        <f t="shared" si="9857"/>
        <v>Slovakia</v>
      </c>
      <c r="AHO32" s="321">
        <f t="shared" ref="AHO32" ca="1" si="10258">SUMPRODUCT((ALL3:ALL42=AHN32)*(ALP3:ALP42="W"))+SUMPRODUCT((ALO3:ALO42=AHN32)*(ALQ3:ALQ42="W"))</f>
        <v>0</v>
      </c>
      <c r="AHP32" s="321">
        <f t="shared" ref="AHP32" ca="1" si="10259">SUMPRODUCT((ALL3:ALL42=AHN32)*(ALP3:ALP42="D"))+SUMPRODUCT((ALO3:ALO42=AHN32)*(ALQ3:ALQ42="D"))</f>
        <v>3</v>
      </c>
      <c r="AHQ32" s="321">
        <f t="shared" ref="AHQ32" ca="1" si="10260">SUMPRODUCT((ALL3:ALL42=AHN32)*(ALP3:ALP42="L"))+SUMPRODUCT((ALO3:ALO42=AHN32)*(ALQ3:ALQ42="L"))</f>
        <v>0</v>
      </c>
      <c r="AHR32" s="321">
        <f t="shared" ref="AHR32" ca="1" si="10261">SUMIF(ALL3:ALL60,AHN32,ALM3:ALM60)+SUMIF(ALO3:ALO60,AHN32,ALN3:ALN60)</f>
        <v>1</v>
      </c>
      <c r="AHS32" s="321">
        <f t="shared" ref="AHS32" ca="1" si="10262">SUMIF(ALO3:ALO60,AHN32,ALM3:ALM60)+SUMIF(ALL3:ALL60,AHN32,ALN3:ALN60)</f>
        <v>1</v>
      </c>
      <c r="AHT32" s="321">
        <f t="shared" ca="1" si="9863"/>
        <v>1000</v>
      </c>
      <c r="AHU32" s="321">
        <f t="shared" ca="1" si="9864"/>
        <v>3</v>
      </c>
      <c r="AHV32" s="321">
        <f t="shared" si="870"/>
        <v>38</v>
      </c>
      <c r="AHW32" s="321">
        <f t="shared" ref="AHW32" ca="1" si="10263">IF(COUNTIF(AHU31:AHU35,4)&lt;&gt;4,RANK(AHU32,AHU31:AHU35),AHU72)</f>
        <v>3</v>
      </c>
      <c r="AHX32" s="321"/>
      <c r="AHY32" s="321">
        <f t="shared" ref="AHY32" ca="1" si="10264">SUMPRODUCT((AHW31:AHW34=AHW32)*(AHV31:AHV34&lt;AHV32))+AHW32</f>
        <v>3</v>
      </c>
      <c r="AHZ32" s="321" t="str">
        <f t="shared" ref="AHZ32" ca="1" si="10265">INDEX(AHN31:AHN35,MATCH(2,AHY31:AHY35,0),0)</f>
        <v>Romania</v>
      </c>
      <c r="AIA32" s="321">
        <f t="shared" ref="AIA32" ca="1" si="10266">INDEX(AHW31:AHW35,MATCH(AHZ32,AHN31:AHN35,0),0)</f>
        <v>2</v>
      </c>
      <c r="AIB32" s="321" t="str">
        <f t="shared" ref="AIB32" ca="1" si="10267">IF(AIB31&lt;&gt;"",AHZ32,"")</f>
        <v/>
      </c>
      <c r="AIC32" s="321" t="str">
        <f t="shared" ref="AIC32" ca="1" si="10268">IF(AIC31&lt;&gt;"",AHZ33,"")</f>
        <v/>
      </c>
      <c r="AID32" s="321" t="str">
        <f t="shared" ref="AID32" ca="1" si="10269">IF(AID31&lt;&gt;"",AHZ34,"")</f>
        <v/>
      </c>
      <c r="AIE32" s="321" t="str">
        <f t="shared" ref="AIE32" si="10270">IF(AIE31&lt;&gt;"",AHZ35,"")</f>
        <v/>
      </c>
      <c r="AIF32" s="321"/>
      <c r="AIG32" s="321" t="str">
        <f t="shared" ca="1" si="9873"/>
        <v/>
      </c>
      <c r="AIH32" s="321">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21">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21">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21">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21">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21">
        <f t="shared" ca="1" si="9879"/>
        <v>1000</v>
      </c>
      <c r="AIN32" s="321" t="str">
        <f t="shared" ca="1" si="9880"/>
        <v/>
      </c>
      <c r="AIO32" s="321" t="str">
        <f t="shared" ref="AIO32" ca="1" si="10276">IF(AIG32&lt;&gt;"",VLOOKUP(AIG32,AHN4:AHT40,7,FALSE),"")</f>
        <v/>
      </c>
      <c r="AIP32" s="321" t="str">
        <f t="shared" ref="AIP32" ca="1" si="10277">IF(AIG32&lt;&gt;"",VLOOKUP(AIG32,AHN4:AHT40,5,FALSE),"")</f>
        <v/>
      </c>
      <c r="AIQ32" s="321" t="str">
        <f t="shared" ref="AIQ32" ca="1" si="10278">IF(AIG32&lt;&gt;"",VLOOKUP(AIG32,AHN4:AHV40,9,FALSE),"")</f>
        <v/>
      </c>
      <c r="AIR32" s="321" t="str">
        <f t="shared" ca="1" si="9884"/>
        <v/>
      </c>
      <c r="AIS32" s="321" t="str">
        <f t="shared" ref="AIS32" ca="1" si="10279">IF(AIG32&lt;&gt;"",RANK(AIR32,AIR31:AIR35),"")</f>
        <v/>
      </c>
      <c r="AIT32" s="321" t="str">
        <f t="shared" ref="AIT32" ca="1" si="10280">IF(AIG32&lt;&gt;"",SUMPRODUCT((AIR31:AIR35=AIR32)*(AIM31:AIM35&gt;AIM32)),"")</f>
        <v/>
      </c>
      <c r="AIU32" s="321" t="str">
        <f t="shared" ref="AIU32" ca="1" si="10281">IF(AIG32&lt;&gt;"",SUMPRODUCT((AIR31:AIR35=AIR32)*(AIM31:AIM35=AIM32)*(AIK31:AIK35&gt;AIK32)),"")</f>
        <v/>
      </c>
      <c r="AIV32" s="321" t="str">
        <f t="shared" ref="AIV32" ca="1" si="10282">IF(AIG32&lt;&gt;"",SUMPRODUCT((AIR31:AIR35=AIR32)*(AIM31:AIM35=AIM32)*(AIK31:AIK35=AIK32)*(AIO31:AIO35&gt;AIO32)),"")</f>
        <v/>
      </c>
      <c r="AIW32" s="321" t="str">
        <f t="shared" ref="AIW32" ca="1" si="10283">IF(AIG32&lt;&gt;"",SUMPRODUCT((AIR31:AIR35=AIR32)*(AIM31:AIM35=AIM32)*(AIK31:AIK35=AIK32)*(AIO31:AIO35=AIO32)*(AIP31:AIP35&gt;AIP32)),"")</f>
        <v/>
      </c>
      <c r="AIX32" s="321" t="str">
        <f t="shared" ref="AIX32" ca="1" si="10284">IF(AIG32&lt;&gt;"",SUMPRODUCT((AIR31:AIR35=AIR32)*(AIM31:AIM35=AIM32)*(AIK31:AIK35=AIK32)*(AIO31:AIO35=AIO32)*(AIP31:AIP35=AIP32)*(AIQ31:AIQ35&gt;AIQ32)),"")</f>
        <v/>
      </c>
      <c r="AIY32" s="321" t="str">
        <f ca="1">IF(AIG32&lt;&gt;"",IF(AIY72&lt;&gt;"",IF(AIF70=3,AIY72,AIY72+AIF70),SUM(AIS32:AIX32)),"")</f>
        <v/>
      </c>
      <c r="AIZ32" s="321" t="str">
        <f t="shared" ref="AIZ32" ca="1" si="10285">IF(AIG32&lt;&gt;"",INDEX(AIG31:AIG35,MATCH(2,AIY31:AIY35,0),0),"")</f>
        <v/>
      </c>
      <c r="AJA32" s="321" t="str">
        <f t="shared" ref="AJA32:AJA34" ca="1" si="10286">IF(AIC31&lt;&gt;"",AIC31,"")</f>
        <v/>
      </c>
      <c r="AJB32" s="321">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21">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21">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21">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21">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21">
        <f t="shared" ref="AJG32:AJG34" ca="1" si="10292">AJE32-AJF32+1000</f>
        <v>1000</v>
      </c>
      <c r="AJH32" s="321" t="str">
        <f t="shared" ref="AJH32:AJH34" ca="1" si="10293">IF(AJA32&lt;&gt;"",AJB32*3+AJC32*1,"")</f>
        <v/>
      </c>
      <c r="AJI32" s="321" t="str">
        <f t="shared" ref="AJI32" ca="1" si="10294">IF(AJA32&lt;&gt;"",VLOOKUP(AJA32,AHN4:AHT40,7,FALSE),"")</f>
        <v/>
      </c>
      <c r="AJJ32" s="321" t="str">
        <f t="shared" ref="AJJ32" ca="1" si="10295">IF(AJA32&lt;&gt;"",VLOOKUP(AJA32,AHN4:AHT40,5,FALSE),"")</f>
        <v/>
      </c>
      <c r="AJK32" s="321" t="str">
        <f t="shared" ref="AJK32" ca="1" si="10296">IF(AJA32&lt;&gt;"",VLOOKUP(AJA32,AHN4:AHV40,9,FALSE),"")</f>
        <v/>
      </c>
      <c r="AJL32" s="321" t="str">
        <f t="shared" ref="AJL32:AJL34" ca="1" si="10297">AJH32</f>
        <v/>
      </c>
      <c r="AJM32" s="321" t="str">
        <f t="shared" ref="AJM32" ca="1" si="10298">IF(AJA32&lt;&gt;"",RANK(AJL32,AJL31:AJL35),"")</f>
        <v/>
      </c>
      <c r="AJN32" s="321" t="str">
        <f t="shared" ref="AJN32" ca="1" si="10299">IF(AJA32&lt;&gt;"",SUMPRODUCT((AJL31:AJL35=AJL32)*(AJG31:AJG35&gt;AJG32)),"")</f>
        <v/>
      </c>
      <c r="AJO32" s="321" t="str">
        <f t="shared" ref="AJO32" ca="1" si="10300">IF(AJA32&lt;&gt;"",SUMPRODUCT((AJL31:AJL35=AJL32)*(AJG31:AJG35=AJG32)*(AJE31:AJE35&gt;AJE32)),"")</f>
        <v/>
      </c>
      <c r="AJP32" s="321" t="str">
        <f t="shared" ref="AJP32" ca="1" si="10301">IF(AJA32&lt;&gt;"",SUMPRODUCT((AJL31:AJL35=AJL32)*(AJG31:AJG35=AJG32)*(AJE31:AJE35=AJE32)*(AJI31:AJI35&gt;AJI32)),"")</f>
        <v/>
      </c>
      <c r="AJQ32" s="321" t="str">
        <f t="shared" ref="AJQ32" ca="1" si="10302">IF(AJA32&lt;&gt;"",SUMPRODUCT((AJL31:AJL35=AJL32)*(AJG31:AJG35=AJG32)*(AJE31:AJE35=AJE32)*(AJI31:AJI35=AJI32)*(AJJ31:AJJ35&gt;AJJ32)),"")</f>
        <v/>
      </c>
      <c r="AJR32" s="321" t="str">
        <f t="shared" ref="AJR32" ca="1" si="10303">IF(AJA32&lt;&gt;"",SUMPRODUCT((AJL31:AJL35=AJL32)*(AJG31:AJG35=AJG32)*(AJE31:AJE35=AJE32)*(AJI31:AJI35=AJI32)*(AJJ31:AJJ35=AJJ32)*(AJK31:AJK35&gt;AJK32)),"")</f>
        <v/>
      </c>
      <c r="AJS32" s="321" t="str">
        <f ca="1">IF(AJA32&lt;&gt;"",IF(AJS72&lt;&gt;"",IF(AIZ70=3,AJS72,AJS72+AIZ70),SUM(AJM32:AJR32)+1),"")</f>
        <v/>
      </c>
      <c r="AJT32" s="321" t="str">
        <f t="shared" ref="AJT32" ca="1" si="10304">IF(AJA32&lt;&gt;"",INDEX(AJA32:AJA35,MATCH(2,AJS32:AJS35,0),0),"")</f>
        <v/>
      </c>
      <c r="AJU32" s="321"/>
      <c r="AJV32" s="321"/>
      <c r="AJW32" s="321"/>
      <c r="AJX32" s="321"/>
      <c r="AJY32" s="321"/>
      <c r="AJZ32" s="321"/>
      <c r="AKA32" s="321"/>
      <c r="AKB32" s="321"/>
      <c r="AKC32" s="321"/>
      <c r="AKD32" s="321"/>
      <c r="AKE32" s="321"/>
      <c r="AKF32" s="321"/>
      <c r="AKG32" s="321"/>
      <c r="AKH32" s="321"/>
      <c r="AKI32" s="321"/>
      <c r="AKJ32" s="321"/>
      <c r="AKK32" s="321"/>
      <c r="AKL32" s="321"/>
      <c r="AKM32" s="321"/>
      <c r="AKN32" s="321"/>
      <c r="AKO32" s="321"/>
      <c r="AKP32" s="321"/>
      <c r="AKQ32" s="321"/>
      <c r="AKR32" s="321"/>
      <c r="AKS32" s="321"/>
      <c r="AKT32" s="321"/>
      <c r="AKU32" s="321"/>
      <c r="AKV32" s="321"/>
      <c r="AKW32" s="321"/>
      <c r="AKX32" s="321"/>
      <c r="AKY32" s="321"/>
      <c r="AKZ32" s="321"/>
      <c r="ALA32" s="321"/>
      <c r="ALB32" s="321"/>
      <c r="ALC32" s="321"/>
      <c r="ALD32" s="321"/>
      <c r="ALE32" s="321"/>
      <c r="ALF32" s="321"/>
      <c r="ALG32" s="321"/>
      <c r="ALH32" s="321"/>
      <c r="ALI32" s="321" t="str">
        <f t="shared" ref="ALI32" ca="1" si="10305">IF(AJT32&lt;&gt;"",AJT32,IF(AIZ32&lt;&gt;"",AIZ32,AHZ32))</f>
        <v>Romania</v>
      </c>
      <c r="ALJ32" s="321">
        <v>2</v>
      </c>
      <c r="ALK32" s="321">
        <v>30</v>
      </c>
      <c r="ALL32" s="321" t="str">
        <f t="shared" si="82"/>
        <v>Denmark</v>
      </c>
      <c r="ALM32" s="324">
        <f ca="1">IF(OFFSET('Player Game Board'!P39,0,ALM1)&lt;&gt;"",OFFSET('Player Game Board'!P39,0,ALM1),0)</f>
        <v>1</v>
      </c>
      <c r="ALN32" s="324">
        <f ca="1">IF(OFFSET('Player Game Board'!Q39,0,ALM1)&lt;&gt;"",OFFSET('Player Game Board'!Q39,0,ALM1),0)</f>
        <v>0</v>
      </c>
      <c r="ALO32" s="321" t="str">
        <f t="shared" si="83"/>
        <v>Serbia</v>
      </c>
      <c r="ALP32" s="321" t="str">
        <f ca="1">IF(AND(OFFSET('Player Game Board'!P39,0,ALM1)&lt;&gt;"",OFFSET('Player Game Board'!Q39,0,ALM1)&lt;&gt;""),IF(ALM32&gt;ALN32,"W",IF(ALM32=ALN32,"D","L")),"")</f>
        <v>W</v>
      </c>
      <c r="ALQ32" s="321" t="str">
        <f t="shared" ca="1" si="5720"/>
        <v>L</v>
      </c>
      <c r="ALR32" s="321"/>
      <c r="ALS32" s="321"/>
      <c r="ALT32" s="321"/>
      <c r="ALU32" s="322"/>
      <c r="ALV32" s="322"/>
      <c r="ALW32" s="322"/>
      <c r="ALX32" s="322"/>
      <c r="ALY32" s="322"/>
      <c r="ALZ32" s="322"/>
      <c r="AMA32" s="322"/>
      <c r="AMB32" s="321"/>
      <c r="AMC32" s="321"/>
      <c r="AMD32" s="321"/>
      <c r="AME32" s="321"/>
      <c r="AMF32" s="321"/>
      <c r="AMG32" s="321"/>
      <c r="AMH32" s="321" t="s">
        <v>95</v>
      </c>
      <c r="AMI32" s="321" t="str">
        <f t="shared" ref="AMI32" ca="1" si="10306">VLOOKUP(1,AHM37:AHN40,2,FALSE)</f>
        <v>Portugal</v>
      </c>
      <c r="AMJ32" s="327">
        <f t="shared" ca="1" si="5267"/>
        <v>1</v>
      </c>
      <c r="AMK32" s="321">
        <f t="shared" ref="AMK32" ca="1" si="10307">VLOOKUP(AML32,AQG31:AQH35,2,FALSE)</f>
        <v>2</v>
      </c>
      <c r="AML32" s="321" t="str">
        <f t="shared" si="9895"/>
        <v>Slovakia</v>
      </c>
      <c r="AMM32" s="321">
        <f t="shared" ref="AMM32" ca="1" si="10308">SUMPRODUCT((AQJ3:AQJ42=AML32)*(AQN3:AQN42="W"))+SUMPRODUCT((AQM3:AQM42=AML32)*(AQO3:AQO42="W"))</f>
        <v>0</v>
      </c>
      <c r="AMN32" s="321">
        <f t="shared" ref="AMN32" ca="1" si="10309">SUMPRODUCT((AQJ3:AQJ42=AML32)*(AQN3:AQN42="D"))+SUMPRODUCT((AQM3:AQM42=AML32)*(AQO3:AQO42="D"))</f>
        <v>2</v>
      </c>
      <c r="AMO32" s="321">
        <f t="shared" ref="AMO32" ca="1" si="10310">SUMPRODUCT((AQJ3:AQJ42=AML32)*(AQN3:AQN42="L"))+SUMPRODUCT((AQM3:AQM42=AML32)*(AQO3:AQO42="L"))</f>
        <v>1</v>
      </c>
      <c r="AMP32" s="321">
        <f t="shared" ref="AMP32" ca="1" si="10311">SUMIF(AQJ3:AQJ60,AML32,AQK3:AQK60)+SUMIF(AQM3:AQM60,AML32,AQL3:AQL60)</f>
        <v>1</v>
      </c>
      <c r="AMQ32" s="321">
        <f t="shared" ref="AMQ32" ca="1" si="10312">SUMIF(AQM3:AQM60,AML32,AQK3:AQK60)+SUMIF(AQJ3:AQJ60,AML32,AQL3:AQL60)</f>
        <v>2</v>
      </c>
      <c r="AMR32" s="321">
        <f t="shared" ca="1" si="9901"/>
        <v>999</v>
      </c>
      <c r="AMS32" s="321">
        <f t="shared" ca="1" si="9902"/>
        <v>2</v>
      </c>
      <c r="AMT32" s="321">
        <f t="shared" si="930"/>
        <v>38</v>
      </c>
      <c r="AMU32" s="321">
        <f t="shared" ref="AMU32" ca="1" si="10313">IF(COUNTIF(AMS31:AMS35,4)&lt;&gt;4,RANK(AMS32,AMS31:AMS35),AMS72)</f>
        <v>2</v>
      </c>
      <c r="AMV32" s="321"/>
      <c r="AMW32" s="321">
        <f t="shared" ref="AMW32" ca="1" si="10314">SUMPRODUCT((AMU31:AMU34=AMU32)*(AMT31:AMT34&lt;AMT32))+AMU32</f>
        <v>3</v>
      </c>
      <c r="AMX32" s="321" t="str">
        <f t="shared" ref="AMX32" ca="1" si="10315">INDEX(AML31:AML35,MATCH(2,AMW31:AMW35,0),0)</f>
        <v>Ukraine</v>
      </c>
      <c r="AMY32" s="321">
        <f t="shared" ref="AMY32" ca="1" si="10316">INDEX(AMU31:AMU35,MATCH(AMX32,AML31:AML35,0),0)</f>
        <v>2</v>
      </c>
      <c r="AMZ32" s="321" t="str">
        <f t="shared" ref="AMZ32" ca="1" si="10317">IF(AMZ31&lt;&gt;"",AMX32,"")</f>
        <v/>
      </c>
      <c r="ANA32" s="321" t="str">
        <f t="shared" ref="ANA32" ca="1" si="10318">IF(ANA31&lt;&gt;"",AMX33,"")</f>
        <v>Slovakia</v>
      </c>
      <c r="ANB32" s="321" t="str">
        <f t="shared" ref="ANB32" ca="1" si="10319">IF(ANB31&lt;&gt;"",AMX34,"")</f>
        <v/>
      </c>
      <c r="ANC32" s="321" t="str">
        <f t="shared" ref="ANC32" si="10320">IF(ANC31&lt;&gt;"",AMX35,"")</f>
        <v/>
      </c>
      <c r="AND32" s="321"/>
      <c r="ANE32" s="321" t="str">
        <f t="shared" ca="1" si="9911"/>
        <v/>
      </c>
      <c r="ANF32" s="321">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21">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21">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21">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21">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21">
        <f t="shared" ca="1" si="9917"/>
        <v>1000</v>
      </c>
      <c r="ANL32" s="321" t="str">
        <f t="shared" ca="1" si="9918"/>
        <v/>
      </c>
      <c r="ANM32" s="321" t="str">
        <f t="shared" ref="ANM32" ca="1" si="10326">IF(ANE32&lt;&gt;"",VLOOKUP(ANE32,AML4:AMR40,7,FALSE),"")</f>
        <v/>
      </c>
      <c r="ANN32" s="321" t="str">
        <f t="shared" ref="ANN32" ca="1" si="10327">IF(ANE32&lt;&gt;"",VLOOKUP(ANE32,AML4:AMR40,5,FALSE),"")</f>
        <v/>
      </c>
      <c r="ANO32" s="321" t="str">
        <f t="shared" ref="ANO32" ca="1" si="10328">IF(ANE32&lt;&gt;"",VLOOKUP(ANE32,AML4:AMT40,9,FALSE),"")</f>
        <v/>
      </c>
      <c r="ANP32" s="321" t="str">
        <f t="shared" ca="1" si="9922"/>
        <v/>
      </c>
      <c r="ANQ32" s="321" t="str">
        <f t="shared" ref="ANQ32" ca="1" si="10329">IF(ANE32&lt;&gt;"",RANK(ANP32,ANP31:ANP35),"")</f>
        <v/>
      </c>
      <c r="ANR32" s="321" t="str">
        <f t="shared" ref="ANR32" ca="1" si="10330">IF(ANE32&lt;&gt;"",SUMPRODUCT((ANP31:ANP35=ANP32)*(ANK31:ANK35&gt;ANK32)),"")</f>
        <v/>
      </c>
      <c r="ANS32" s="321" t="str">
        <f t="shared" ref="ANS32" ca="1" si="10331">IF(ANE32&lt;&gt;"",SUMPRODUCT((ANP31:ANP35=ANP32)*(ANK31:ANK35=ANK32)*(ANI31:ANI35&gt;ANI32)),"")</f>
        <v/>
      </c>
      <c r="ANT32" s="321" t="str">
        <f t="shared" ref="ANT32" ca="1" si="10332">IF(ANE32&lt;&gt;"",SUMPRODUCT((ANP31:ANP35=ANP32)*(ANK31:ANK35=ANK32)*(ANI31:ANI35=ANI32)*(ANM31:ANM35&gt;ANM32)),"")</f>
        <v/>
      </c>
      <c r="ANU32" s="321" t="str">
        <f t="shared" ref="ANU32" ca="1" si="10333">IF(ANE32&lt;&gt;"",SUMPRODUCT((ANP31:ANP35=ANP32)*(ANK31:ANK35=ANK32)*(ANI31:ANI35=ANI32)*(ANM31:ANM35=ANM32)*(ANN31:ANN35&gt;ANN32)),"")</f>
        <v/>
      </c>
      <c r="ANV32" s="321" t="str">
        <f t="shared" ref="ANV32" ca="1" si="10334">IF(ANE32&lt;&gt;"",SUMPRODUCT((ANP31:ANP35=ANP32)*(ANK31:ANK35=ANK32)*(ANI31:ANI35=ANI32)*(ANM31:ANM35=ANM32)*(ANN31:ANN35=ANN32)*(ANO31:ANO35&gt;ANO32)),"")</f>
        <v/>
      </c>
      <c r="ANW32" s="321" t="str">
        <f ca="1">IF(ANE32&lt;&gt;"",IF(ANW72&lt;&gt;"",IF(AND70=3,ANW72,ANW72+AND70),SUM(ANQ32:ANV32)),"")</f>
        <v/>
      </c>
      <c r="ANX32" s="321" t="str">
        <f t="shared" ref="ANX32" ca="1" si="10335">IF(ANE32&lt;&gt;"",INDEX(ANE31:ANE35,MATCH(2,ANW31:ANW35,0),0),"")</f>
        <v/>
      </c>
      <c r="ANY32" s="321" t="str">
        <f t="shared" ref="ANY32:ANY34" ca="1" si="10336">IF(ANA31&lt;&gt;"",ANA31,"")</f>
        <v>Ukraine</v>
      </c>
      <c r="ANZ32" s="321">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21">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21">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21">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21">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21">
        <f t="shared" ref="AOE32:AOE34" ca="1" si="10342">AOC32-AOD32+1000</f>
        <v>1000</v>
      </c>
      <c r="AOF32" s="321">
        <f t="shared" ref="AOF32:AOF34" ca="1" si="10343">IF(ANY32&lt;&gt;"",ANZ32*3+AOA32*1,"")</f>
        <v>2</v>
      </c>
      <c r="AOG32" s="321">
        <f t="shared" ref="AOG32" ca="1" si="10344">IF(ANY32&lt;&gt;"",VLOOKUP(ANY32,AML4:AMR40,7,FALSE),"")</f>
        <v>997</v>
      </c>
      <c r="AOH32" s="321">
        <f t="shared" ref="AOH32" ca="1" si="10345">IF(ANY32&lt;&gt;"",VLOOKUP(ANY32,AML4:AMR40,5,FALSE),"")</f>
        <v>1</v>
      </c>
      <c r="AOI32" s="321">
        <f t="shared" ref="AOI32" ca="1" si="10346">IF(ANY32&lt;&gt;"",VLOOKUP(ANY32,AML4:AMT40,9,FALSE),"")</f>
        <v>2</v>
      </c>
      <c r="AOJ32" s="321">
        <f t="shared" ref="AOJ32:AOJ34" ca="1" si="10347">AOF32</f>
        <v>2</v>
      </c>
      <c r="AOK32" s="321">
        <f t="shared" ref="AOK32" ca="1" si="10348">IF(ANY32&lt;&gt;"",RANK(AOJ32,AOJ31:AOJ35),"")</f>
        <v>1</v>
      </c>
      <c r="AOL32" s="321">
        <f t="shared" ref="AOL32" ca="1" si="10349">IF(ANY32&lt;&gt;"",SUMPRODUCT((AOJ31:AOJ35=AOJ32)*(AOE31:AOE35&gt;AOE32)),"")</f>
        <v>0</v>
      </c>
      <c r="AOM32" s="321">
        <f t="shared" ref="AOM32" ca="1" si="10350">IF(ANY32&lt;&gt;"",SUMPRODUCT((AOJ31:AOJ35=AOJ32)*(AOE31:AOE35=AOE32)*(AOC31:AOC35&gt;AOC32)),"")</f>
        <v>0</v>
      </c>
      <c r="AON32" s="321">
        <f t="shared" ref="AON32" ca="1" si="10351">IF(ANY32&lt;&gt;"",SUMPRODUCT((AOJ31:AOJ35=AOJ32)*(AOE31:AOE35=AOE32)*(AOC31:AOC35=AOC32)*(AOG31:AOG35&gt;AOG32)),"")</f>
        <v>1</v>
      </c>
      <c r="AOO32" s="321">
        <f t="shared" ref="AOO32" ca="1" si="10352">IF(ANY32&lt;&gt;"",SUMPRODUCT((AOJ31:AOJ35=AOJ32)*(AOE31:AOE35=AOE32)*(AOC31:AOC35=AOC32)*(AOG31:AOG35=AOG32)*(AOH31:AOH35&gt;AOH32)),"")</f>
        <v>0</v>
      </c>
      <c r="AOP32" s="321">
        <f t="shared" ref="AOP32" ca="1" si="10353">IF(ANY32&lt;&gt;"",SUMPRODUCT((AOJ31:AOJ35=AOJ32)*(AOE31:AOE35=AOE32)*(AOC31:AOC35=AOC32)*(AOG31:AOG35=AOG32)*(AOH31:AOH35=AOH32)*(AOI31:AOI35&gt;AOI32)),"")</f>
        <v>0</v>
      </c>
      <c r="AOQ32" s="321">
        <f ca="1">IF(ANY32&lt;&gt;"",IF(AOQ72&lt;&gt;"",IF(ANX70=3,AOQ72,AOQ72+ANX70),SUM(AOK32:AOP32)+1),"")</f>
        <v>3</v>
      </c>
      <c r="AOR32" s="321" t="str">
        <f t="shared" ref="AOR32" ca="1" si="10354">IF(ANY32&lt;&gt;"",INDEX(ANY32:ANY35,MATCH(2,AOQ32:AOQ35,0),0),"")</f>
        <v>Slovakia</v>
      </c>
      <c r="AOS32" s="321"/>
      <c r="AOT32" s="321"/>
      <c r="AOU32" s="321"/>
      <c r="AOV32" s="321"/>
      <c r="AOW32" s="321"/>
      <c r="AOX32" s="321"/>
      <c r="AOY32" s="321"/>
      <c r="AOZ32" s="321"/>
      <c r="APA32" s="321"/>
      <c r="APB32" s="321"/>
      <c r="APC32" s="321"/>
      <c r="APD32" s="321"/>
      <c r="APE32" s="321"/>
      <c r="APF32" s="321"/>
      <c r="APG32" s="321"/>
      <c r="APH32" s="321"/>
      <c r="API32" s="321"/>
      <c r="APJ32" s="321"/>
      <c r="APK32" s="321"/>
      <c r="APL32" s="321"/>
      <c r="APM32" s="321"/>
      <c r="APN32" s="321"/>
      <c r="APO32" s="321"/>
      <c r="APP32" s="321"/>
      <c r="APQ32" s="321"/>
      <c r="APR32" s="321"/>
      <c r="APS32" s="321"/>
      <c r="APT32" s="321"/>
      <c r="APU32" s="321"/>
      <c r="APV32" s="321"/>
      <c r="APW32" s="321"/>
      <c r="APX32" s="321"/>
      <c r="APY32" s="321"/>
      <c r="APZ32" s="321"/>
      <c r="AQA32" s="321"/>
      <c r="AQB32" s="321"/>
      <c r="AQC32" s="321"/>
      <c r="AQD32" s="321"/>
      <c r="AQE32" s="321"/>
      <c r="AQF32" s="321"/>
      <c r="AQG32" s="321" t="str">
        <f t="shared" ref="AQG32" ca="1" si="10355">IF(AOR32&lt;&gt;"",AOR32,IF(ANX32&lt;&gt;"",ANX32,AMX32))</f>
        <v>Slovakia</v>
      </c>
      <c r="AQH32" s="321">
        <v>2</v>
      </c>
      <c r="AQI32" s="321">
        <v>30</v>
      </c>
      <c r="AQJ32" s="321" t="str">
        <f t="shared" si="98"/>
        <v>Denmark</v>
      </c>
      <c r="AQK32" s="324">
        <f ca="1">IF(OFFSET('Player Game Board'!P39,0,AQK1)&lt;&gt;"",OFFSET('Player Game Board'!P39,0,AQK1),0)</f>
        <v>2</v>
      </c>
      <c r="AQL32" s="324">
        <f ca="1">IF(OFFSET('Player Game Board'!Q39,0,AQK1)&lt;&gt;"",OFFSET('Player Game Board'!Q39,0,AQK1),0)</f>
        <v>1</v>
      </c>
      <c r="AQM32" s="321" t="str">
        <f t="shared" si="99"/>
        <v>Serbia</v>
      </c>
      <c r="AQN32" s="321" t="str">
        <f ca="1">IF(AND(OFFSET('Player Game Board'!P39,0,AQK1)&lt;&gt;"",OFFSET('Player Game Board'!Q39,0,AQK1)&lt;&gt;""),IF(AQK32&gt;AQL32,"W",IF(AQK32=AQL32,"D","L")),"")</f>
        <v>W</v>
      </c>
      <c r="AQO32" s="321" t="str">
        <f t="shared" ca="1" si="5775"/>
        <v>L</v>
      </c>
      <c r="AQP32" s="321"/>
      <c r="AQQ32" s="321"/>
      <c r="AQR32" s="321"/>
      <c r="AQS32" s="322"/>
      <c r="AQT32" s="322"/>
      <c r="AQU32" s="322"/>
      <c r="AQV32" s="322"/>
      <c r="AQW32" s="322"/>
      <c r="AQX32" s="322"/>
      <c r="AQY32" s="322"/>
      <c r="AQZ32" s="321"/>
      <c r="ARA32" s="321"/>
      <c r="ARB32" s="321"/>
      <c r="ARC32" s="321"/>
      <c r="ARD32" s="321"/>
      <c r="ARE32" s="321"/>
      <c r="ARF32" s="321" t="s">
        <v>95</v>
      </c>
      <c r="ARG32" s="321" t="str">
        <f t="shared" ref="ARG32" ca="1" si="10356">VLOOKUP(1,AMK37:AML40,2,FALSE)</f>
        <v>Portugal</v>
      </c>
      <c r="ARH32" s="327">
        <f t="shared" ca="1" si="5310"/>
        <v>1</v>
      </c>
      <c r="ARI32" s="321">
        <f t="shared" ref="ARI32" ca="1" si="10357">VLOOKUP(ARJ32,AVE31:AVF35,2,FALSE)</f>
        <v>1</v>
      </c>
      <c r="ARJ32" s="321" t="str">
        <f t="shared" si="9933"/>
        <v>Slovakia</v>
      </c>
      <c r="ARK32" s="321">
        <f t="shared" ref="ARK32" ca="1" si="10358">SUMPRODUCT((AVH3:AVH42=ARJ32)*(AVL3:AVL42="W"))+SUMPRODUCT((AVK3:AVK42=ARJ32)*(AVM3:AVM42="W"))</f>
        <v>2</v>
      </c>
      <c r="ARL32" s="321">
        <f t="shared" ref="ARL32" ca="1" si="10359">SUMPRODUCT((AVH3:AVH42=ARJ32)*(AVL3:AVL42="D"))+SUMPRODUCT((AVK3:AVK42=ARJ32)*(AVM3:AVM42="D"))</f>
        <v>1</v>
      </c>
      <c r="ARM32" s="321">
        <f t="shared" ref="ARM32" ca="1" si="10360">SUMPRODUCT((AVH3:AVH42=ARJ32)*(AVL3:AVL42="L"))+SUMPRODUCT((AVK3:AVK42=ARJ32)*(AVM3:AVM42="L"))</f>
        <v>0</v>
      </c>
      <c r="ARN32" s="321">
        <f t="shared" ref="ARN32" ca="1" si="10361">SUMIF(AVH3:AVH60,ARJ32,AVI3:AVI60)+SUMIF(AVK3:AVK60,ARJ32,AVJ3:AVJ60)</f>
        <v>7</v>
      </c>
      <c r="ARO32" s="321">
        <f t="shared" ref="ARO32" ca="1" si="10362">SUMIF(AVK3:AVK60,ARJ32,AVI3:AVI60)+SUMIF(AVH3:AVH60,ARJ32,AVJ3:AVJ60)</f>
        <v>4</v>
      </c>
      <c r="ARP32" s="321">
        <f t="shared" ca="1" si="9939"/>
        <v>1003</v>
      </c>
      <c r="ARQ32" s="321">
        <f t="shared" ca="1" si="9940"/>
        <v>7</v>
      </c>
      <c r="ARR32" s="321">
        <f t="shared" si="990"/>
        <v>38</v>
      </c>
      <c r="ARS32" s="321">
        <f t="shared" ref="ARS32" ca="1" si="10363">IF(COUNTIF(ARQ31:ARQ35,4)&lt;&gt;4,RANK(ARQ32,ARQ31:ARQ35),ARQ72)</f>
        <v>1</v>
      </c>
      <c r="ART32" s="321"/>
      <c r="ARU32" s="321">
        <f t="shared" ref="ARU32" ca="1" si="10364">SUMPRODUCT((ARS31:ARS34=ARS32)*(ARR31:ARR34&lt;ARR32))+ARS32</f>
        <v>1</v>
      </c>
      <c r="ARV32" s="321" t="str">
        <f t="shared" ref="ARV32" ca="1" si="10365">INDEX(ARJ31:ARJ35,MATCH(2,ARU31:ARU35,0),0)</f>
        <v>Belgium</v>
      </c>
      <c r="ARW32" s="321">
        <f t="shared" ref="ARW32" ca="1" si="10366">INDEX(ARS31:ARS35,MATCH(ARV32,ARJ31:ARJ35,0),0)</f>
        <v>2</v>
      </c>
      <c r="ARX32" s="321" t="str">
        <f t="shared" ref="ARX32" ca="1" si="10367">IF(ARX31&lt;&gt;"",ARV32,"")</f>
        <v/>
      </c>
      <c r="ARY32" s="321" t="str">
        <f t="shared" ref="ARY32" ca="1" si="10368">IF(ARY31&lt;&gt;"",ARV33,"")</f>
        <v/>
      </c>
      <c r="ARZ32" s="321" t="str">
        <f t="shared" ref="ARZ32" ca="1" si="10369">IF(ARZ31&lt;&gt;"",ARV34,"")</f>
        <v/>
      </c>
      <c r="ASA32" s="321" t="str">
        <f t="shared" ref="ASA32" si="10370">IF(ASA31&lt;&gt;"",ARV35,"")</f>
        <v/>
      </c>
      <c r="ASB32" s="321"/>
      <c r="ASC32" s="321" t="str">
        <f t="shared" ca="1" si="9949"/>
        <v/>
      </c>
      <c r="ASD32" s="321">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21">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21">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21">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21">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21">
        <f t="shared" ca="1" si="9955"/>
        <v>1000</v>
      </c>
      <c r="ASJ32" s="321" t="str">
        <f t="shared" ca="1" si="9956"/>
        <v/>
      </c>
      <c r="ASK32" s="321" t="str">
        <f t="shared" ref="ASK32" ca="1" si="10376">IF(ASC32&lt;&gt;"",VLOOKUP(ASC32,ARJ4:ARP40,7,FALSE),"")</f>
        <v/>
      </c>
      <c r="ASL32" s="321" t="str">
        <f t="shared" ref="ASL32" ca="1" si="10377">IF(ASC32&lt;&gt;"",VLOOKUP(ASC32,ARJ4:ARP40,5,FALSE),"")</f>
        <v/>
      </c>
      <c r="ASM32" s="321" t="str">
        <f t="shared" ref="ASM32" ca="1" si="10378">IF(ASC32&lt;&gt;"",VLOOKUP(ASC32,ARJ4:ARR40,9,FALSE),"")</f>
        <v/>
      </c>
      <c r="ASN32" s="321" t="str">
        <f t="shared" ca="1" si="9960"/>
        <v/>
      </c>
      <c r="ASO32" s="321" t="str">
        <f t="shared" ref="ASO32" ca="1" si="10379">IF(ASC32&lt;&gt;"",RANK(ASN32,ASN31:ASN35),"")</f>
        <v/>
      </c>
      <c r="ASP32" s="321" t="str">
        <f t="shared" ref="ASP32" ca="1" si="10380">IF(ASC32&lt;&gt;"",SUMPRODUCT((ASN31:ASN35=ASN32)*(ASI31:ASI35&gt;ASI32)),"")</f>
        <v/>
      </c>
      <c r="ASQ32" s="321" t="str">
        <f t="shared" ref="ASQ32" ca="1" si="10381">IF(ASC32&lt;&gt;"",SUMPRODUCT((ASN31:ASN35=ASN32)*(ASI31:ASI35=ASI32)*(ASG31:ASG35&gt;ASG32)),"")</f>
        <v/>
      </c>
      <c r="ASR32" s="321" t="str">
        <f t="shared" ref="ASR32" ca="1" si="10382">IF(ASC32&lt;&gt;"",SUMPRODUCT((ASN31:ASN35=ASN32)*(ASI31:ASI35=ASI32)*(ASG31:ASG35=ASG32)*(ASK31:ASK35&gt;ASK32)),"")</f>
        <v/>
      </c>
      <c r="ASS32" s="321" t="str">
        <f t="shared" ref="ASS32" ca="1" si="10383">IF(ASC32&lt;&gt;"",SUMPRODUCT((ASN31:ASN35=ASN32)*(ASI31:ASI35=ASI32)*(ASG31:ASG35=ASG32)*(ASK31:ASK35=ASK32)*(ASL31:ASL35&gt;ASL32)),"")</f>
        <v/>
      </c>
      <c r="AST32" s="321" t="str">
        <f t="shared" ref="AST32" ca="1" si="10384">IF(ASC32&lt;&gt;"",SUMPRODUCT((ASN31:ASN35=ASN32)*(ASI31:ASI35=ASI32)*(ASG31:ASG35=ASG32)*(ASK31:ASK35=ASK32)*(ASL31:ASL35=ASL32)*(ASM31:ASM35&gt;ASM32)),"")</f>
        <v/>
      </c>
      <c r="ASU32" s="321" t="str">
        <f ca="1">IF(ASC32&lt;&gt;"",IF(ASU72&lt;&gt;"",IF(ASB70=3,ASU72,ASU72+ASB70),SUM(ASO32:AST32)),"")</f>
        <v/>
      </c>
      <c r="ASV32" s="321" t="str">
        <f t="shared" ref="ASV32" ca="1" si="10385">IF(ASC32&lt;&gt;"",INDEX(ASC31:ASC35,MATCH(2,ASU31:ASU35,0),0),"")</f>
        <v/>
      </c>
      <c r="ASW32" s="321" t="str">
        <f t="shared" ref="ASW32:ASW34" ca="1" si="10386">IF(ARY31&lt;&gt;"",ARY31,"")</f>
        <v/>
      </c>
      <c r="ASX32" s="321">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21">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21">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21">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21">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21">
        <f t="shared" ref="ATC32:ATC34" ca="1" si="10392">ATA32-ATB32+1000</f>
        <v>1000</v>
      </c>
      <c r="ATD32" s="321" t="str">
        <f t="shared" ref="ATD32:ATD34" ca="1" si="10393">IF(ASW32&lt;&gt;"",ASX32*3+ASY32*1,"")</f>
        <v/>
      </c>
      <c r="ATE32" s="321" t="str">
        <f t="shared" ref="ATE32" ca="1" si="10394">IF(ASW32&lt;&gt;"",VLOOKUP(ASW32,ARJ4:ARP40,7,FALSE),"")</f>
        <v/>
      </c>
      <c r="ATF32" s="321" t="str">
        <f t="shared" ref="ATF32" ca="1" si="10395">IF(ASW32&lt;&gt;"",VLOOKUP(ASW32,ARJ4:ARP40,5,FALSE),"")</f>
        <v/>
      </c>
      <c r="ATG32" s="321" t="str">
        <f t="shared" ref="ATG32" ca="1" si="10396">IF(ASW32&lt;&gt;"",VLOOKUP(ASW32,ARJ4:ARR40,9,FALSE),"")</f>
        <v/>
      </c>
      <c r="ATH32" s="321" t="str">
        <f t="shared" ref="ATH32:ATH34" ca="1" si="10397">ATD32</f>
        <v/>
      </c>
      <c r="ATI32" s="321" t="str">
        <f t="shared" ref="ATI32" ca="1" si="10398">IF(ASW32&lt;&gt;"",RANK(ATH32,ATH31:ATH35),"")</f>
        <v/>
      </c>
      <c r="ATJ32" s="321" t="str">
        <f t="shared" ref="ATJ32" ca="1" si="10399">IF(ASW32&lt;&gt;"",SUMPRODUCT((ATH31:ATH35=ATH32)*(ATC31:ATC35&gt;ATC32)),"")</f>
        <v/>
      </c>
      <c r="ATK32" s="321" t="str">
        <f t="shared" ref="ATK32" ca="1" si="10400">IF(ASW32&lt;&gt;"",SUMPRODUCT((ATH31:ATH35=ATH32)*(ATC31:ATC35=ATC32)*(ATA31:ATA35&gt;ATA32)),"")</f>
        <v/>
      </c>
      <c r="ATL32" s="321" t="str">
        <f t="shared" ref="ATL32" ca="1" si="10401">IF(ASW32&lt;&gt;"",SUMPRODUCT((ATH31:ATH35=ATH32)*(ATC31:ATC35=ATC32)*(ATA31:ATA35=ATA32)*(ATE31:ATE35&gt;ATE32)),"")</f>
        <v/>
      </c>
      <c r="ATM32" s="321" t="str">
        <f t="shared" ref="ATM32" ca="1" si="10402">IF(ASW32&lt;&gt;"",SUMPRODUCT((ATH31:ATH35=ATH32)*(ATC31:ATC35=ATC32)*(ATA31:ATA35=ATA32)*(ATE31:ATE35=ATE32)*(ATF31:ATF35&gt;ATF32)),"")</f>
        <v/>
      </c>
      <c r="ATN32" s="321" t="str">
        <f t="shared" ref="ATN32" ca="1" si="10403">IF(ASW32&lt;&gt;"",SUMPRODUCT((ATH31:ATH35=ATH32)*(ATC31:ATC35=ATC32)*(ATA31:ATA35=ATA32)*(ATE31:ATE35=ATE32)*(ATF31:ATF35=ATF32)*(ATG31:ATG35&gt;ATG32)),"")</f>
        <v/>
      </c>
      <c r="ATO32" s="321" t="str">
        <f ca="1">IF(ASW32&lt;&gt;"",IF(ATO72&lt;&gt;"",IF(ASV70=3,ATO72,ATO72+ASV70),SUM(ATI32:ATN32)+1),"")</f>
        <v/>
      </c>
      <c r="ATP32" s="321" t="str">
        <f t="shared" ref="ATP32" ca="1" si="10404">IF(ASW32&lt;&gt;"",INDEX(ASW32:ASW35,MATCH(2,ATO32:ATO35,0),0),"")</f>
        <v/>
      </c>
      <c r="ATQ32" s="321"/>
      <c r="ATR32" s="321"/>
      <c r="ATS32" s="321"/>
      <c r="ATT32" s="321"/>
      <c r="ATU32" s="321"/>
      <c r="ATV32" s="321"/>
      <c r="ATW32" s="321"/>
      <c r="ATX32" s="321"/>
      <c r="ATY32" s="321"/>
      <c r="ATZ32" s="321"/>
      <c r="AUA32" s="321"/>
      <c r="AUB32" s="321"/>
      <c r="AUC32" s="321"/>
      <c r="AUD32" s="321"/>
      <c r="AUE32" s="321"/>
      <c r="AUF32" s="321"/>
      <c r="AUG32" s="321"/>
      <c r="AUH32" s="321"/>
      <c r="AUI32" s="321"/>
      <c r="AUJ32" s="321"/>
      <c r="AUK32" s="321"/>
      <c r="AUL32" s="321"/>
      <c r="AUM32" s="321"/>
      <c r="AUN32" s="321"/>
      <c r="AUO32" s="321"/>
      <c r="AUP32" s="321"/>
      <c r="AUQ32" s="321"/>
      <c r="AUR32" s="321"/>
      <c r="AUS32" s="321"/>
      <c r="AUT32" s="321"/>
      <c r="AUU32" s="321"/>
      <c r="AUV32" s="321"/>
      <c r="AUW32" s="321"/>
      <c r="AUX32" s="321"/>
      <c r="AUY32" s="321"/>
      <c r="AUZ32" s="321"/>
      <c r="AVA32" s="321"/>
      <c r="AVB32" s="321"/>
      <c r="AVC32" s="321"/>
      <c r="AVD32" s="321"/>
      <c r="AVE32" s="321" t="str">
        <f t="shared" ref="AVE32" ca="1" si="10405">IF(ATP32&lt;&gt;"",ATP32,IF(ASV32&lt;&gt;"",ASV32,ARV32))</f>
        <v>Belgium</v>
      </c>
      <c r="AVF32" s="321">
        <v>2</v>
      </c>
      <c r="AVG32" s="321">
        <v>30</v>
      </c>
      <c r="AVH32" s="321" t="str">
        <f t="shared" si="114"/>
        <v>Denmark</v>
      </c>
      <c r="AVI32" s="324">
        <f ca="1">IF(OFFSET('Player Game Board'!P39,0,AVI1)&lt;&gt;"",OFFSET('Player Game Board'!P39,0,AVI1),0)</f>
        <v>2</v>
      </c>
      <c r="AVJ32" s="324">
        <f ca="1">IF(OFFSET('Player Game Board'!Q39,0,AVI1)&lt;&gt;"",OFFSET('Player Game Board'!Q39,0,AVI1),0)</f>
        <v>1</v>
      </c>
      <c r="AVK32" s="321" t="str">
        <f t="shared" si="115"/>
        <v>Serbia</v>
      </c>
      <c r="AVL32" s="321" t="str">
        <f ca="1">IF(AND(OFFSET('Player Game Board'!P39,0,AVI1)&lt;&gt;"",OFFSET('Player Game Board'!Q39,0,AVI1)&lt;&gt;""),IF(AVI32&gt;AVJ32,"W",IF(AVI32=AVJ32,"D","L")),"")</f>
        <v>W</v>
      </c>
      <c r="AVM32" s="321" t="str">
        <f t="shared" ca="1" si="5830"/>
        <v>L</v>
      </c>
      <c r="AVN32" s="321"/>
      <c r="AVO32" s="321"/>
      <c r="AVP32" s="321"/>
      <c r="AVQ32" s="322"/>
      <c r="AVR32" s="322"/>
      <c r="AVS32" s="322"/>
      <c r="AVT32" s="322"/>
      <c r="AVU32" s="322"/>
      <c r="AVV32" s="322"/>
      <c r="AVW32" s="322"/>
      <c r="AVX32" s="321"/>
      <c r="AVY32" s="321"/>
      <c r="AVZ32" s="321"/>
      <c r="AWA32" s="321"/>
      <c r="AWB32" s="321"/>
      <c r="AWC32" s="321"/>
      <c r="AWD32" s="321" t="s">
        <v>95</v>
      </c>
      <c r="AWE32" s="321" t="str">
        <f t="shared" ref="AWE32" ca="1" si="10406">VLOOKUP(1,ARI37:ARJ40,2,FALSE)</f>
        <v>Türkiye</v>
      </c>
      <c r="AWF32" s="327">
        <f t="shared" ca="1" si="5353"/>
        <v>1</v>
      </c>
      <c r="AWG32" s="321">
        <f t="shared" ref="AWG32" ca="1" si="10407">VLOOKUP(AWH32,BAC31:BAD35,2,FALSE)</f>
        <v>2</v>
      </c>
      <c r="AWH32" s="321" t="str">
        <f t="shared" si="9971"/>
        <v>Slovakia</v>
      </c>
      <c r="AWI32" s="321">
        <f t="shared" ref="AWI32" ca="1" si="10408">SUMPRODUCT((BAF3:BAF42=AWH32)*(BAJ3:BAJ42="W"))+SUMPRODUCT((BAI3:BAI42=AWH32)*(BAK3:BAK42="W"))</f>
        <v>2</v>
      </c>
      <c r="AWJ32" s="321">
        <f t="shared" ref="AWJ32" ca="1" si="10409">SUMPRODUCT((BAF3:BAF42=AWH32)*(BAJ3:BAJ42="D"))+SUMPRODUCT((BAI3:BAI42=AWH32)*(BAK3:BAK42="D"))</f>
        <v>0</v>
      </c>
      <c r="AWK32" s="321">
        <f t="shared" ref="AWK32" ca="1" si="10410">SUMPRODUCT((BAF3:BAF42=AWH32)*(BAJ3:BAJ42="L"))+SUMPRODUCT((BAI3:BAI42=AWH32)*(BAK3:BAK42="L"))</f>
        <v>1</v>
      </c>
      <c r="AWL32" s="321">
        <f t="shared" ref="AWL32" ca="1" si="10411">SUMIF(BAF3:BAF60,AWH32,BAG3:BAG60)+SUMIF(BAI3:BAI60,AWH32,BAH3:BAH60)</f>
        <v>4</v>
      </c>
      <c r="AWM32" s="321">
        <f t="shared" ref="AWM32" ca="1" si="10412">SUMIF(BAI3:BAI60,AWH32,BAG3:BAG60)+SUMIF(BAF3:BAF60,AWH32,BAH3:BAH60)</f>
        <v>4</v>
      </c>
      <c r="AWN32" s="321">
        <f t="shared" ca="1" si="9977"/>
        <v>1000</v>
      </c>
      <c r="AWO32" s="321">
        <f t="shared" ca="1" si="9978"/>
        <v>6</v>
      </c>
      <c r="AWP32" s="321">
        <f t="shared" si="1050"/>
        <v>38</v>
      </c>
      <c r="AWQ32" s="321">
        <f t="shared" ref="AWQ32" ca="1" si="10413">IF(COUNTIF(AWO31:AWO35,4)&lt;&gt;4,RANK(AWO32,AWO31:AWO35),AWO72)</f>
        <v>2</v>
      </c>
      <c r="AWR32" s="321"/>
      <c r="AWS32" s="321">
        <f t="shared" ref="AWS32" ca="1" si="10414">SUMPRODUCT((AWQ31:AWQ34=AWQ32)*(AWP31:AWP34&lt;AWP32))+AWQ32</f>
        <v>2</v>
      </c>
      <c r="AWT32" s="321" t="str">
        <f t="shared" ref="AWT32" ca="1" si="10415">INDEX(AWH31:AWH35,MATCH(2,AWS31:AWS35,0),0)</f>
        <v>Slovakia</v>
      </c>
      <c r="AWU32" s="321">
        <f t="shared" ref="AWU32" ca="1" si="10416">INDEX(AWQ31:AWQ35,MATCH(AWT32,AWH31:AWH35,0),0)</f>
        <v>2</v>
      </c>
      <c r="AWV32" s="321" t="str">
        <f t="shared" ref="AWV32" ca="1" si="10417">IF(AWV31&lt;&gt;"",AWT32,"")</f>
        <v/>
      </c>
      <c r="AWW32" s="321" t="str">
        <f t="shared" ref="AWW32" ca="1" si="10418">IF(AWW31&lt;&gt;"",AWT33,"")</f>
        <v/>
      </c>
      <c r="AWX32" s="321" t="str">
        <f t="shared" ref="AWX32" ca="1" si="10419">IF(AWX31&lt;&gt;"",AWT34,"")</f>
        <v/>
      </c>
      <c r="AWY32" s="321" t="str">
        <f t="shared" ref="AWY32" si="10420">IF(AWY31&lt;&gt;"",AWT35,"")</f>
        <v/>
      </c>
      <c r="AWZ32" s="321"/>
      <c r="AXA32" s="321" t="str">
        <f t="shared" ca="1" si="9987"/>
        <v/>
      </c>
      <c r="AXB32" s="321">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21">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21">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21">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21">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21">
        <f t="shared" ca="1" si="9993"/>
        <v>1000</v>
      </c>
      <c r="AXH32" s="321" t="str">
        <f t="shared" ca="1" si="9994"/>
        <v/>
      </c>
      <c r="AXI32" s="321" t="str">
        <f t="shared" ref="AXI32" ca="1" si="10426">IF(AXA32&lt;&gt;"",VLOOKUP(AXA32,AWH4:AWN40,7,FALSE),"")</f>
        <v/>
      </c>
      <c r="AXJ32" s="321" t="str">
        <f t="shared" ref="AXJ32" ca="1" si="10427">IF(AXA32&lt;&gt;"",VLOOKUP(AXA32,AWH4:AWN40,5,FALSE),"")</f>
        <v/>
      </c>
      <c r="AXK32" s="321" t="str">
        <f t="shared" ref="AXK32" ca="1" si="10428">IF(AXA32&lt;&gt;"",VLOOKUP(AXA32,AWH4:AWP40,9,FALSE),"")</f>
        <v/>
      </c>
      <c r="AXL32" s="321" t="str">
        <f t="shared" ca="1" si="9998"/>
        <v/>
      </c>
      <c r="AXM32" s="321" t="str">
        <f t="shared" ref="AXM32" ca="1" si="10429">IF(AXA32&lt;&gt;"",RANK(AXL32,AXL31:AXL35),"")</f>
        <v/>
      </c>
      <c r="AXN32" s="321" t="str">
        <f t="shared" ref="AXN32" ca="1" si="10430">IF(AXA32&lt;&gt;"",SUMPRODUCT((AXL31:AXL35=AXL32)*(AXG31:AXG35&gt;AXG32)),"")</f>
        <v/>
      </c>
      <c r="AXO32" s="321" t="str">
        <f t="shared" ref="AXO32" ca="1" si="10431">IF(AXA32&lt;&gt;"",SUMPRODUCT((AXL31:AXL35=AXL32)*(AXG31:AXG35=AXG32)*(AXE31:AXE35&gt;AXE32)),"")</f>
        <v/>
      </c>
      <c r="AXP32" s="321" t="str">
        <f t="shared" ref="AXP32" ca="1" si="10432">IF(AXA32&lt;&gt;"",SUMPRODUCT((AXL31:AXL35=AXL32)*(AXG31:AXG35=AXG32)*(AXE31:AXE35=AXE32)*(AXI31:AXI35&gt;AXI32)),"")</f>
        <v/>
      </c>
      <c r="AXQ32" s="321" t="str">
        <f t="shared" ref="AXQ32" ca="1" si="10433">IF(AXA32&lt;&gt;"",SUMPRODUCT((AXL31:AXL35=AXL32)*(AXG31:AXG35=AXG32)*(AXE31:AXE35=AXE32)*(AXI31:AXI35=AXI32)*(AXJ31:AXJ35&gt;AXJ32)),"")</f>
        <v/>
      </c>
      <c r="AXR32" s="321" t="str">
        <f t="shared" ref="AXR32" ca="1" si="10434">IF(AXA32&lt;&gt;"",SUMPRODUCT((AXL31:AXL35=AXL32)*(AXG31:AXG35=AXG32)*(AXE31:AXE35=AXE32)*(AXI31:AXI35=AXI32)*(AXJ31:AXJ35=AXJ32)*(AXK31:AXK35&gt;AXK32)),"")</f>
        <v/>
      </c>
      <c r="AXS32" s="321" t="str">
        <f ca="1">IF(AXA32&lt;&gt;"",IF(AXS72&lt;&gt;"",IF(AWZ70=3,AXS72,AXS72+AWZ70),SUM(AXM32:AXR32)),"")</f>
        <v/>
      </c>
      <c r="AXT32" s="321" t="str">
        <f t="shared" ref="AXT32" ca="1" si="10435">IF(AXA32&lt;&gt;"",INDEX(AXA31:AXA35,MATCH(2,AXS31:AXS35,0),0),"")</f>
        <v/>
      </c>
      <c r="AXU32" s="321" t="str">
        <f t="shared" ref="AXU32:AXU34" ca="1" si="10436">IF(AWW31&lt;&gt;"",AWW31,"")</f>
        <v/>
      </c>
      <c r="AXV32" s="321">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21">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21">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21">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21">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21">
        <f t="shared" ref="AYA32:AYA34" ca="1" si="10442">AXY32-AXZ32+1000</f>
        <v>1000</v>
      </c>
      <c r="AYB32" s="321" t="str">
        <f t="shared" ref="AYB32:AYB34" ca="1" si="10443">IF(AXU32&lt;&gt;"",AXV32*3+AXW32*1,"")</f>
        <v/>
      </c>
      <c r="AYC32" s="321" t="str">
        <f t="shared" ref="AYC32" ca="1" si="10444">IF(AXU32&lt;&gt;"",VLOOKUP(AXU32,AWH4:AWN40,7,FALSE),"")</f>
        <v/>
      </c>
      <c r="AYD32" s="321" t="str">
        <f t="shared" ref="AYD32" ca="1" si="10445">IF(AXU32&lt;&gt;"",VLOOKUP(AXU32,AWH4:AWN40,5,FALSE),"")</f>
        <v/>
      </c>
      <c r="AYE32" s="321" t="str">
        <f t="shared" ref="AYE32" ca="1" si="10446">IF(AXU32&lt;&gt;"",VLOOKUP(AXU32,AWH4:AWP40,9,FALSE),"")</f>
        <v/>
      </c>
      <c r="AYF32" s="321" t="str">
        <f t="shared" ref="AYF32:AYF34" ca="1" si="10447">AYB32</f>
        <v/>
      </c>
      <c r="AYG32" s="321" t="str">
        <f t="shared" ref="AYG32" ca="1" si="10448">IF(AXU32&lt;&gt;"",RANK(AYF32,AYF31:AYF35),"")</f>
        <v/>
      </c>
      <c r="AYH32" s="321" t="str">
        <f t="shared" ref="AYH32" ca="1" si="10449">IF(AXU32&lt;&gt;"",SUMPRODUCT((AYF31:AYF35=AYF32)*(AYA31:AYA35&gt;AYA32)),"")</f>
        <v/>
      </c>
      <c r="AYI32" s="321" t="str">
        <f t="shared" ref="AYI32" ca="1" si="10450">IF(AXU32&lt;&gt;"",SUMPRODUCT((AYF31:AYF35=AYF32)*(AYA31:AYA35=AYA32)*(AXY31:AXY35&gt;AXY32)),"")</f>
        <v/>
      </c>
      <c r="AYJ32" s="321" t="str">
        <f t="shared" ref="AYJ32" ca="1" si="10451">IF(AXU32&lt;&gt;"",SUMPRODUCT((AYF31:AYF35=AYF32)*(AYA31:AYA35=AYA32)*(AXY31:AXY35=AXY32)*(AYC31:AYC35&gt;AYC32)),"")</f>
        <v/>
      </c>
      <c r="AYK32" s="321" t="str">
        <f t="shared" ref="AYK32" ca="1" si="10452">IF(AXU32&lt;&gt;"",SUMPRODUCT((AYF31:AYF35=AYF32)*(AYA31:AYA35=AYA32)*(AXY31:AXY35=AXY32)*(AYC31:AYC35=AYC32)*(AYD31:AYD35&gt;AYD32)),"")</f>
        <v/>
      </c>
      <c r="AYL32" s="321" t="str">
        <f t="shared" ref="AYL32" ca="1" si="10453">IF(AXU32&lt;&gt;"",SUMPRODUCT((AYF31:AYF35=AYF32)*(AYA31:AYA35=AYA32)*(AXY31:AXY35=AXY32)*(AYC31:AYC35=AYC32)*(AYD31:AYD35=AYD32)*(AYE31:AYE35&gt;AYE32)),"")</f>
        <v/>
      </c>
      <c r="AYM32" s="321" t="str">
        <f ca="1">IF(AXU32&lt;&gt;"",IF(AYM72&lt;&gt;"",IF(AXT70=3,AYM72,AYM72+AXT70),SUM(AYG32:AYL32)+1),"")</f>
        <v/>
      </c>
      <c r="AYN32" s="321" t="str">
        <f t="shared" ref="AYN32" ca="1" si="10454">IF(AXU32&lt;&gt;"",INDEX(AXU32:AXU35,MATCH(2,AYM32:AYM35,0),0),"")</f>
        <v/>
      </c>
      <c r="AYO32" s="321"/>
      <c r="AYP32" s="321"/>
      <c r="AYQ32" s="321"/>
      <c r="AYR32" s="321"/>
      <c r="AYS32" s="321"/>
      <c r="AYT32" s="321"/>
      <c r="AYU32" s="321"/>
      <c r="AYV32" s="321"/>
      <c r="AYW32" s="321"/>
      <c r="AYX32" s="321"/>
      <c r="AYY32" s="321"/>
      <c r="AYZ32" s="321"/>
      <c r="AZA32" s="321"/>
      <c r="AZB32" s="321"/>
      <c r="AZC32" s="321"/>
      <c r="AZD32" s="321"/>
      <c r="AZE32" s="321"/>
      <c r="AZF32" s="321"/>
      <c r="AZG32" s="321"/>
      <c r="AZH32" s="321"/>
      <c r="AZI32" s="321"/>
      <c r="AZJ32" s="321"/>
      <c r="AZK32" s="321"/>
      <c r="AZL32" s="321"/>
      <c r="AZM32" s="321"/>
      <c r="AZN32" s="321"/>
      <c r="AZO32" s="321"/>
      <c r="AZP32" s="321"/>
      <c r="AZQ32" s="321"/>
      <c r="AZR32" s="321"/>
      <c r="AZS32" s="321"/>
      <c r="AZT32" s="321"/>
      <c r="AZU32" s="321"/>
      <c r="AZV32" s="321"/>
      <c r="AZW32" s="321"/>
      <c r="AZX32" s="321"/>
      <c r="AZY32" s="321"/>
      <c r="AZZ32" s="321"/>
      <c r="BAA32" s="321"/>
      <c r="BAB32" s="321"/>
      <c r="BAC32" s="321" t="str">
        <f t="shared" ref="BAC32" ca="1" si="10455">IF(AYN32&lt;&gt;"",AYN32,IF(AXT32&lt;&gt;"",AXT32,AWT32))</f>
        <v>Slovakia</v>
      </c>
      <c r="BAD32" s="321">
        <v>2</v>
      </c>
      <c r="BAE32" s="321">
        <v>30</v>
      </c>
      <c r="BAF32" s="321" t="str">
        <f t="shared" si="130"/>
        <v>Denmark</v>
      </c>
      <c r="BAG32" s="324">
        <f ca="1">IF(OFFSET('Player Game Board'!P39,0,BAG1)&lt;&gt;"",OFFSET('Player Game Board'!P39,0,BAG1),0)</f>
        <v>3</v>
      </c>
      <c r="BAH32" s="324">
        <f ca="1">IF(OFFSET('Player Game Board'!Q39,0,BAG1)&lt;&gt;"",OFFSET('Player Game Board'!Q39,0,BAG1),0)</f>
        <v>1</v>
      </c>
      <c r="BAI32" s="321" t="str">
        <f t="shared" si="131"/>
        <v>Serbia</v>
      </c>
      <c r="BAJ32" s="321" t="str">
        <f ca="1">IF(AND(OFFSET('Player Game Board'!P39,0,BAG1)&lt;&gt;"",OFFSET('Player Game Board'!Q39,0,BAG1)&lt;&gt;""),IF(BAG32&gt;BAH32,"W",IF(BAG32=BAH32,"D","L")),"")</f>
        <v>W</v>
      </c>
      <c r="BAK32" s="321" t="str">
        <f t="shared" ca="1" si="5885"/>
        <v>L</v>
      </c>
      <c r="BAL32" s="321"/>
      <c r="BAM32" s="321"/>
      <c r="BAN32" s="321"/>
      <c r="BAO32" s="322"/>
      <c r="BAP32" s="322"/>
      <c r="BAQ32" s="322"/>
      <c r="BAR32" s="322"/>
      <c r="BAS32" s="322"/>
      <c r="BAT32" s="322"/>
      <c r="BAU32" s="322"/>
      <c r="BAV32" s="321"/>
      <c r="BAW32" s="321"/>
      <c r="BAX32" s="321"/>
      <c r="BAY32" s="321"/>
      <c r="BAZ32" s="321"/>
      <c r="BBA32" s="321"/>
      <c r="BBB32" s="321" t="s">
        <v>95</v>
      </c>
      <c r="BBC32" s="321" t="str">
        <f t="shared" ref="BBC32" ca="1" si="10456">VLOOKUP(1,AWG37:AWH40,2,FALSE)</f>
        <v>Portugal</v>
      </c>
      <c r="BBD32" s="327">
        <f t="shared" ca="1" si="5396"/>
        <v>1</v>
      </c>
      <c r="BBE32" s="321">
        <f t="shared" ref="BBE32" ca="1" si="10457">VLOOKUP(BBF32,BFA31:BFB35,2,FALSE)</f>
        <v>3</v>
      </c>
      <c r="BBF32" s="321" t="str">
        <f t="shared" si="10009"/>
        <v>Slovakia</v>
      </c>
      <c r="BBG32" s="321">
        <f t="shared" ref="BBG32" ca="1" si="10458">SUMPRODUCT((BFD3:BFD42=BBF32)*(BFH3:BFH42="W"))+SUMPRODUCT((BFG3:BFG42=BBF32)*(BFI3:BFI42="W"))</f>
        <v>0</v>
      </c>
      <c r="BBH32" s="321">
        <f t="shared" ref="BBH32" ca="1" si="10459">SUMPRODUCT((BFD3:BFD42=BBF32)*(BFH3:BFH42="D"))+SUMPRODUCT((BFG3:BFG42=BBF32)*(BFI3:BFI42="D"))</f>
        <v>0</v>
      </c>
      <c r="BBI32" s="321">
        <f t="shared" ref="BBI32" ca="1" si="10460">SUMPRODUCT((BFD3:BFD42=BBF32)*(BFH3:BFH42="L"))+SUMPRODUCT((BFG3:BFG42=BBF32)*(BFI3:BFI42="L"))</f>
        <v>0</v>
      </c>
      <c r="BBJ32" s="321">
        <f t="shared" ref="BBJ32" ca="1" si="10461">SUMIF(BFD3:BFD60,BBF32,BFE3:BFE60)+SUMIF(BFG3:BFG60,BBF32,BFF3:BFF60)</f>
        <v>0</v>
      </c>
      <c r="BBK32" s="321">
        <f t="shared" ref="BBK32" ca="1" si="10462">SUMIF(BFG3:BFG60,BBF32,BFE3:BFE60)+SUMIF(BFD3:BFD60,BBF32,BFF3:BFF60)</f>
        <v>0</v>
      </c>
      <c r="BBL32" s="321">
        <f t="shared" ca="1" si="10015"/>
        <v>1000</v>
      </c>
      <c r="BBM32" s="321">
        <f t="shared" ca="1" si="10016"/>
        <v>0</v>
      </c>
      <c r="BBN32" s="321">
        <f t="shared" si="1110"/>
        <v>38</v>
      </c>
      <c r="BBO32" s="321">
        <f t="shared" ref="BBO32" ca="1" si="10463">IF(COUNTIF(BBM31:BBM35,4)&lt;&gt;4,RANK(BBM32,BBM31:BBM35),BBM72)</f>
        <v>1</v>
      </c>
      <c r="BBP32" s="321"/>
      <c r="BBQ32" s="321">
        <f t="shared" ref="BBQ32" ca="1" si="10464">SUMPRODUCT((BBO31:BBO34=BBO32)*(BBN31:BBN34&lt;BBN32))+BBO32</f>
        <v>2</v>
      </c>
      <c r="BBR32" s="321" t="str">
        <f t="shared" ref="BBR32" ca="1" si="10465">INDEX(BBF31:BBF35,MATCH(2,BBQ31:BBQ35,0),0)</f>
        <v>Slovakia</v>
      </c>
      <c r="BBS32" s="321">
        <f t="shared" ref="BBS32" ca="1" si="10466">INDEX(BBO31:BBO35,MATCH(BBR32,BBF31:BBF35,0),0)</f>
        <v>1</v>
      </c>
      <c r="BBT32" s="321" t="str">
        <f t="shared" ref="BBT32" ca="1" si="10467">IF(BBT31&lt;&gt;"",BBR32,"")</f>
        <v>Slovakia</v>
      </c>
      <c r="BBU32" s="321" t="str">
        <f t="shared" ref="BBU32" ca="1" si="10468">IF(BBU31&lt;&gt;"",BBR33,"")</f>
        <v/>
      </c>
      <c r="BBV32" s="321" t="str">
        <f t="shared" ref="BBV32" ca="1" si="10469">IF(BBV31&lt;&gt;"",BBR34,"")</f>
        <v/>
      </c>
      <c r="BBW32" s="321" t="str">
        <f t="shared" ref="BBW32" si="10470">IF(BBW31&lt;&gt;"",BBR35,"")</f>
        <v/>
      </c>
      <c r="BBX32" s="321"/>
      <c r="BBY32" s="321" t="str">
        <f t="shared" ca="1" si="10025"/>
        <v>Slovakia</v>
      </c>
      <c r="BBZ32" s="321">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21">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21">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21">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21">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21">
        <f t="shared" ca="1" si="10031"/>
        <v>1000</v>
      </c>
      <c r="BCF32" s="321">
        <f t="shared" ca="1" si="10032"/>
        <v>0</v>
      </c>
      <c r="BCG32" s="321">
        <f t="shared" ref="BCG32" ca="1" si="10476">IF(BBY32&lt;&gt;"",VLOOKUP(BBY32,BBF4:BBL40,7,FALSE),"")</f>
        <v>1000</v>
      </c>
      <c r="BCH32" s="321">
        <f t="shared" ref="BCH32" ca="1" si="10477">IF(BBY32&lt;&gt;"",VLOOKUP(BBY32,BBF4:BBL40,5,FALSE),"")</f>
        <v>0</v>
      </c>
      <c r="BCI32" s="321">
        <f t="shared" ref="BCI32" ca="1" si="10478">IF(BBY32&lt;&gt;"",VLOOKUP(BBY32,BBF4:BBN40,9,FALSE),"")</f>
        <v>38</v>
      </c>
      <c r="BCJ32" s="321">
        <f t="shared" ca="1" si="10036"/>
        <v>0</v>
      </c>
      <c r="BCK32" s="321">
        <f t="shared" ref="BCK32" ca="1" si="10479">IF(BBY32&lt;&gt;"",RANK(BCJ32,BCJ31:BCJ35),"")</f>
        <v>1</v>
      </c>
      <c r="BCL32" s="321">
        <f t="shared" ref="BCL32" ca="1" si="10480">IF(BBY32&lt;&gt;"",SUMPRODUCT((BCJ31:BCJ35=BCJ32)*(BCE31:BCE35&gt;BCE32)),"")</f>
        <v>0</v>
      </c>
      <c r="BCM32" s="321">
        <f t="shared" ref="BCM32" ca="1" si="10481">IF(BBY32&lt;&gt;"",SUMPRODUCT((BCJ31:BCJ35=BCJ32)*(BCE31:BCE35=BCE32)*(BCC31:BCC35&gt;BCC32)),"")</f>
        <v>0</v>
      </c>
      <c r="BCN32" s="321">
        <f t="shared" ref="BCN32" ca="1" si="10482">IF(BBY32&lt;&gt;"",SUMPRODUCT((BCJ31:BCJ35=BCJ32)*(BCE31:BCE35=BCE32)*(BCC31:BCC35=BCC32)*(BCG31:BCG35&gt;BCG32)),"")</f>
        <v>0</v>
      </c>
      <c r="BCO32" s="321">
        <f t="shared" ref="BCO32" ca="1" si="10483">IF(BBY32&lt;&gt;"",SUMPRODUCT((BCJ31:BCJ35=BCJ32)*(BCE31:BCE35=BCE32)*(BCC31:BCC35=BCC32)*(BCG31:BCG35=BCG32)*(BCH31:BCH35&gt;BCH32)),"")</f>
        <v>0</v>
      </c>
      <c r="BCP32" s="321">
        <f t="shared" ref="BCP32" ca="1" si="10484">IF(BBY32&lt;&gt;"",SUMPRODUCT((BCJ31:BCJ35=BCJ32)*(BCE31:BCE35=BCE32)*(BCC31:BCC35=BCC32)*(BCG31:BCG35=BCG32)*(BCH31:BCH35=BCH32)*(BCI31:BCI35&gt;BCI32)),"")</f>
        <v>2</v>
      </c>
      <c r="BCQ32" s="321">
        <f ca="1">IF(BBY32&lt;&gt;"",IF(BCQ72&lt;&gt;"",IF(BBX70=3,BCQ72,BCQ72+BBX70),SUM(BCK32:BCP32)),"")</f>
        <v>3</v>
      </c>
      <c r="BCR32" s="321" t="str">
        <f t="shared" ref="BCR32" ca="1" si="10485">IF(BBY32&lt;&gt;"",INDEX(BBY31:BBY35,MATCH(2,BCQ31:BCQ35,0),0),"")</f>
        <v>Romania</v>
      </c>
      <c r="BCS32" s="321" t="str">
        <f t="shared" ref="BCS32:BCS34" ca="1" si="10486">IF(BBU31&lt;&gt;"",BBU31,"")</f>
        <v/>
      </c>
      <c r="BCT32" s="321">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21">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21">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21">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21">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21">
        <f t="shared" ref="BCY32:BCY34" ca="1" si="10492">BCW32-BCX32+1000</f>
        <v>1000</v>
      </c>
      <c r="BCZ32" s="321" t="str">
        <f t="shared" ref="BCZ32:BCZ34" ca="1" si="10493">IF(BCS32&lt;&gt;"",BCT32*3+BCU32*1,"")</f>
        <v/>
      </c>
      <c r="BDA32" s="321" t="str">
        <f t="shared" ref="BDA32" ca="1" si="10494">IF(BCS32&lt;&gt;"",VLOOKUP(BCS32,BBF4:BBL40,7,FALSE),"")</f>
        <v/>
      </c>
      <c r="BDB32" s="321" t="str">
        <f t="shared" ref="BDB32" ca="1" si="10495">IF(BCS32&lt;&gt;"",VLOOKUP(BCS32,BBF4:BBL40,5,FALSE),"")</f>
        <v/>
      </c>
      <c r="BDC32" s="321" t="str">
        <f t="shared" ref="BDC32" ca="1" si="10496">IF(BCS32&lt;&gt;"",VLOOKUP(BCS32,BBF4:BBN40,9,FALSE),"")</f>
        <v/>
      </c>
      <c r="BDD32" s="321" t="str">
        <f t="shared" ref="BDD32:BDD34" ca="1" si="10497">BCZ32</f>
        <v/>
      </c>
      <c r="BDE32" s="321" t="str">
        <f t="shared" ref="BDE32" ca="1" si="10498">IF(BCS32&lt;&gt;"",RANK(BDD32,BDD31:BDD35),"")</f>
        <v/>
      </c>
      <c r="BDF32" s="321" t="str">
        <f t="shared" ref="BDF32" ca="1" si="10499">IF(BCS32&lt;&gt;"",SUMPRODUCT((BDD31:BDD35=BDD32)*(BCY31:BCY35&gt;BCY32)),"")</f>
        <v/>
      </c>
      <c r="BDG32" s="321" t="str">
        <f t="shared" ref="BDG32" ca="1" si="10500">IF(BCS32&lt;&gt;"",SUMPRODUCT((BDD31:BDD35=BDD32)*(BCY31:BCY35=BCY32)*(BCW31:BCW35&gt;BCW32)),"")</f>
        <v/>
      </c>
      <c r="BDH32" s="321" t="str">
        <f t="shared" ref="BDH32" ca="1" si="10501">IF(BCS32&lt;&gt;"",SUMPRODUCT((BDD31:BDD35=BDD32)*(BCY31:BCY35=BCY32)*(BCW31:BCW35=BCW32)*(BDA31:BDA35&gt;BDA32)),"")</f>
        <v/>
      </c>
      <c r="BDI32" s="321" t="str">
        <f t="shared" ref="BDI32" ca="1" si="10502">IF(BCS32&lt;&gt;"",SUMPRODUCT((BDD31:BDD35=BDD32)*(BCY31:BCY35=BCY32)*(BCW31:BCW35=BCW32)*(BDA31:BDA35=BDA32)*(BDB31:BDB35&gt;BDB32)),"")</f>
        <v/>
      </c>
      <c r="BDJ32" s="321" t="str">
        <f t="shared" ref="BDJ32" ca="1" si="10503">IF(BCS32&lt;&gt;"",SUMPRODUCT((BDD31:BDD35=BDD32)*(BCY31:BCY35=BCY32)*(BCW31:BCW35=BCW32)*(BDA31:BDA35=BDA32)*(BDB31:BDB35=BDB32)*(BDC31:BDC35&gt;BDC32)),"")</f>
        <v/>
      </c>
      <c r="BDK32" s="321" t="str">
        <f ca="1">IF(BCS32&lt;&gt;"",IF(BDK72&lt;&gt;"",IF(BCR70=3,BDK72,BDK72+BCR70),SUM(BDE32:BDJ32)+1),"")</f>
        <v/>
      </c>
      <c r="BDL32" s="321" t="str">
        <f t="shared" ref="BDL32" ca="1" si="10504">IF(BCS32&lt;&gt;"",INDEX(BCS32:BCS35,MATCH(2,BDK32:BDK35,0),0),"")</f>
        <v/>
      </c>
      <c r="BDM32" s="321"/>
      <c r="BDN32" s="321"/>
      <c r="BDO32" s="321"/>
      <c r="BDP32" s="321"/>
      <c r="BDQ32" s="321"/>
      <c r="BDR32" s="321"/>
      <c r="BDS32" s="321"/>
      <c r="BDT32" s="321"/>
      <c r="BDU32" s="321"/>
      <c r="BDV32" s="321"/>
      <c r="BDW32" s="321"/>
      <c r="BDX32" s="321"/>
      <c r="BDY32" s="321"/>
      <c r="BDZ32" s="321"/>
      <c r="BEA32" s="321"/>
      <c r="BEB32" s="321"/>
      <c r="BEC32" s="321"/>
      <c r="BED32" s="321"/>
      <c r="BEE32" s="321"/>
      <c r="BEF32" s="321"/>
      <c r="BEG32" s="321"/>
      <c r="BEH32" s="321"/>
      <c r="BEI32" s="321"/>
      <c r="BEJ32" s="321"/>
      <c r="BEK32" s="321"/>
      <c r="BEL32" s="321"/>
      <c r="BEM32" s="321"/>
      <c r="BEN32" s="321"/>
      <c r="BEO32" s="321"/>
      <c r="BEP32" s="321"/>
      <c r="BEQ32" s="321"/>
      <c r="BER32" s="321"/>
      <c r="BES32" s="321"/>
      <c r="BET32" s="321"/>
      <c r="BEU32" s="321"/>
      <c r="BEV32" s="321"/>
      <c r="BEW32" s="321"/>
      <c r="BEX32" s="321"/>
      <c r="BEY32" s="321"/>
      <c r="BEZ32" s="321"/>
      <c r="BFA32" s="321" t="str">
        <f t="shared" ref="BFA32" ca="1" si="10505">IF(BDL32&lt;&gt;"",BDL32,IF(BCR32&lt;&gt;"",BCR32,BBR32))</f>
        <v>Romania</v>
      </c>
      <c r="BFB32" s="321">
        <v>2</v>
      </c>
      <c r="BFC32" s="321">
        <v>30</v>
      </c>
      <c r="BFD32" s="321" t="str">
        <f t="shared" si="146"/>
        <v>Denmark</v>
      </c>
      <c r="BFE32" s="324">
        <f ca="1">IF(OFFSET('Player Game Board'!P39,0,BFE1)&lt;&gt;"",OFFSET('Player Game Board'!P39,0,BFE1),0)</f>
        <v>0</v>
      </c>
      <c r="BFF32" s="324">
        <f ca="1">IF(OFFSET('Player Game Board'!Q39,0,BFE1)&lt;&gt;"",OFFSET('Player Game Board'!Q39,0,BFE1),0)</f>
        <v>0</v>
      </c>
      <c r="BFG32" s="321" t="str">
        <f t="shared" si="147"/>
        <v>Serbia</v>
      </c>
      <c r="BFH32" s="321" t="str">
        <f ca="1">IF(AND(OFFSET('Player Game Board'!P39,0,BFE1)&lt;&gt;"",OFFSET('Player Game Board'!Q39,0,BFE1)&lt;&gt;""),IF(BFE32&gt;BFF32,"W",IF(BFE32=BFF32,"D","L")),"")</f>
        <v/>
      </c>
      <c r="BFI32" s="321" t="str">
        <f t="shared" ca="1" si="5940"/>
        <v/>
      </c>
      <c r="BFJ32" s="321"/>
      <c r="BFK32" s="321"/>
      <c r="BFL32" s="321"/>
      <c r="BFM32" s="322"/>
      <c r="BFN32" s="322"/>
      <c r="BFO32" s="322"/>
      <c r="BFP32" s="322"/>
      <c r="BFQ32" s="322"/>
      <c r="BFR32" s="322"/>
      <c r="BFS32" s="322"/>
      <c r="BFT32" s="321"/>
      <c r="BFU32" s="321"/>
      <c r="BFV32" s="321"/>
      <c r="BFW32" s="321"/>
      <c r="BFX32" s="321"/>
      <c r="BFY32" s="321"/>
      <c r="BFZ32" s="321" t="s">
        <v>95</v>
      </c>
      <c r="BGA32" s="321" t="str">
        <f t="shared" ref="BGA32" ca="1" si="10506">VLOOKUP(1,BBE37:BBF40,2,FALSE)</f>
        <v>Portugal</v>
      </c>
      <c r="BGB32" s="327">
        <f t="shared" ca="1" si="5439"/>
        <v>1</v>
      </c>
    </row>
    <row r="33" spans="1:1536" ht="13.8" x14ac:dyDescent="0.3">
      <c r="A33" s="321">
        <v>1</v>
      </c>
      <c r="B33" s="321" t="str">
        <f>'Language Table'!C19</f>
        <v>Romania</v>
      </c>
      <c r="C33" s="321">
        <f>SUMPRODUCT((CZ3:CZ42=B33)*(DD3:DD42="W"))+SUMPRODUCT((DC3:DC42=B33)*(DE3:DE42="W"))</f>
        <v>1</v>
      </c>
      <c r="D33" s="321">
        <f>SUMPRODUCT((CZ3:CZ42=B33)*(DD3:DD42="D"))+SUMPRODUCT((DC3:DC42=B33)*(DE3:DE42="D"))</f>
        <v>1</v>
      </c>
      <c r="E33" s="321">
        <f>SUMPRODUCT((CZ3:CZ42=B33)*(DD3:DD42="L"))+SUMPRODUCT((DC3:DC42=B33)*(DE3:DE42="L"))</f>
        <v>1</v>
      </c>
      <c r="F33" s="321">
        <f>SUMIF(CZ3:CZ60,B33,DA3:DA60)+SUMIF(DC3:DC60,B33,DB3:DB60)</f>
        <v>4</v>
      </c>
      <c r="G33" s="321">
        <f>SUMIF(DC3:DC60,B33,DA3:DA60)+SUMIF(CZ3:CZ60,B33,DB3:DB60)</f>
        <v>3</v>
      </c>
      <c r="H33" s="321">
        <f t="shared" si="9692"/>
        <v>1001</v>
      </c>
      <c r="I33" s="321">
        <f t="shared" si="9693"/>
        <v>4</v>
      </c>
      <c r="J33" s="321">
        <v>46</v>
      </c>
      <c r="K33" s="321">
        <f>IF(COUNTIF(I31:I35,4)&lt;&gt;4,RANK(I33,I31:I35),I73)</f>
        <v>1</v>
      </c>
      <c r="L33" s="321"/>
      <c r="M33" s="321">
        <f>SUMPRODUCT((K31:K34=K33)*(J31:J34&lt;J33))+K33</f>
        <v>3</v>
      </c>
      <c r="N33" s="321" t="str">
        <f>INDEX(B31:B35,MATCH(3,M31:M35,0),0)</f>
        <v>Romania</v>
      </c>
      <c r="O33" s="321">
        <f>INDEX(K31:K35,MATCH(N33,B31:B35,0),0)</f>
        <v>1</v>
      </c>
      <c r="P33" s="321" t="str">
        <f>IF(AND(P32&lt;&gt;"",O33=1),N33,"")</f>
        <v/>
      </c>
      <c r="Q33" s="321" t="e">
        <f>IF(AND(Q32&lt;&gt;"",O34=2),N34,"")</f>
        <v>#N/A</v>
      </c>
      <c r="R33" s="321" t="e">
        <f>IF(AND(R32&lt;&gt;"",O35=3),N35,"")</f>
        <v>#N/A</v>
      </c>
      <c r="S33" s="321"/>
      <c r="T33" s="321"/>
      <c r="U33" s="321" t="str">
        <f t="shared" si="10046"/>
        <v/>
      </c>
      <c r="V33" s="321" t="e">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#N/A</v>
      </c>
      <c r="W33" s="321" t="e">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#N/A</v>
      </c>
      <c r="X33" s="321" t="e">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#N/A</v>
      </c>
      <c r="Y33" s="321" t="e">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#N/A</v>
      </c>
      <c r="Z33" s="321" t="e">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#N/A</v>
      </c>
      <c r="AA33" s="321" t="e">
        <f>Y33-Z33+1000</f>
        <v>#N/A</v>
      </c>
      <c r="AB33" s="321" t="str">
        <f t="shared" si="9694"/>
        <v/>
      </c>
      <c r="AC33" s="321" t="str">
        <f>IF(U33&lt;&gt;"",VLOOKUP(U33,B4:H40,7,FALSE),"")</f>
        <v/>
      </c>
      <c r="AD33" s="321" t="str">
        <f>IF(U33&lt;&gt;"",VLOOKUP(U33,B4:H40,5,FALSE),"")</f>
        <v/>
      </c>
      <c r="AE33" s="321" t="str">
        <f>IF(U33&lt;&gt;"",VLOOKUP(U33,B4:J40,9,FALSE),"")</f>
        <v/>
      </c>
      <c r="AF33" s="321" t="str">
        <f t="shared" si="9695"/>
        <v/>
      </c>
      <c r="AG33" s="321" t="str">
        <f>IF(U33&lt;&gt;"",RANK(AF33,AF31:AF35),"")</f>
        <v/>
      </c>
      <c r="AH33" s="321" t="str">
        <f>IF(U33&lt;&gt;"",SUMPRODUCT((AF31:AF35=AF33)*(AA31:AA35&gt;AA33)),"")</f>
        <v/>
      </c>
      <c r="AI33" s="321" t="str">
        <f>IF(U33&lt;&gt;"",SUMPRODUCT((AF31:AF35=AF33)*(AA31:AA35=AA33)*(Y31:Y35&gt;Y33)),"")</f>
        <v/>
      </c>
      <c r="AJ33" s="321" t="str">
        <f>IF(U33&lt;&gt;"",SUMPRODUCT((AF31:AF35=AF33)*(AA31:AA35=AA33)*(Y31:Y35=Y33)*(AC31:AC35&gt;AC33)),"")</f>
        <v/>
      </c>
      <c r="AK33" s="321" t="str">
        <f>IF(U33&lt;&gt;"",SUMPRODUCT((AF31:AF35=AF33)*(AA31:AA35=AA33)*(Y31:Y35=Y33)*(AC31:AC35=AC33)*(AD31:AD35&gt;AD33)),"")</f>
        <v/>
      </c>
      <c r="AL33" s="321" t="str">
        <f>IF(U33&lt;&gt;"",SUMPRODUCT((AF31:AF35=AF33)*(AA31:AA35=AA33)*(Y31:Y35=Y33)*(AC31:AC35=AC33)*(AD31:AD35=AD33)*(AE31:AE35&gt;AE33)),"")</f>
        <v/>
      </c>
      <c r="AM33" s="321" t="str">
        <f>IF(U33&lt;&gt;"",IF(AM73&lt;&gt;"",IF(T70=3,AM73,AM73+T70),SUM(AG33:AL33)),"")</f>
        <v/>
      </c>
      <c r="AN33" s="321" t="str">
        <f>IF(U33&lt;&gt;"",INDEX(U31:U35,MATCH(3,AM31:AM35,0),0),"")</f>
        <v/>
      </c>
      <c r="AO33" s="321" t="str">
        <f>IF(Q32&lt;&gt;"",Q32,"")</f>
        <v/>
      </c>
      <c r="AP33" s="321" t="e">
        <f>SUMPRODUCT((CZ3:CZ42=AO33)*(DC3:DC42=AO34)*(DD3:DD42="W"))+SUMPRODUCT((CZ3:CZ42=AO33)*(DC3:DC42=AO35)*(DD3:DD42="W"))+SUMPRODUCT((CZ3:CZ42=AO33)*(DC3:DC42=AO32)*(DD3:DD42="W"))+SUMPRODUCT((CZ3:CZ42=AO34)*(DC3:DC42=AO33)*(DE3:DE42="W"))+SUMPRODUCT((CZ3:CZ42=AO35)*(DC3:DC42=AO33)*(DE3:DE42="W"))+SUMPRODUCT((CZ3:CZ42=AO32)*(DC3:DC42=AO33)*(DE3:DE42="W"))</f>
        <v>#N/A</v>
      </c>
      <c r="AQ33" s="321" t="e">
        <f>SUMPRODUCT((CZ3:CZ42=AO33)*(DC3:DC42=AO34)*(DD3:DD42="D"))+SUMPRODUCT((CZ3:CZ42=AO33)*(DC3:DC42=AO35)*(DD3:DD42="D"))+SUMPRODUCT((CZ3:CZ42=AO33)*(DC3:DC42=AO32)*(DD3:DD42="D"))+SUMPRODUCT((CZ3:CZ42=AO34)*(DC3:DC42=AO33)*(DD3:DD42="D"))+SUMPRODUCT((CZ3:CZ42=AO35)*(DC3:DC42=AO33)*(DD3:DD42="D"))+SUMPRODUCT((CZ3:CZ42=AO32)*(DC3:DC42=AO33)*(DD3:DD42="D"))</f>
        <v>#N/A</v>
      </c>
      <c r="AR33" s="321" t="e">
        <f>SUMPRODUCT((CZ3:CZ42=AO33)*(DC3:DC42=AO34)*(DD3:DD42="L"))+SUMPRODUCT((CZ3:CZ42=AO33)*(DC3:DC42=AO35)*(DD3:DD42="L"))+SUMPRODUCT((CZ3:CZ42=AO33)*(DC3:DC42=AO32)*(DD3:DD42="L"))+SUMPRODUCT((CZ3:CZ42=AO34)*(DC3:DC42=AO33)*(DE3:DE42="L"))+SUMPRODUCT((CZ3:CZ42=AO35)*(DC3:DC42=AO33)*(DE3:DE42="L"))+SUMPRODUCT((CZ3:CZ42=AO32)*(DC3:DC42=AO33)*(DE3:DE42="L"))</f>
        <v>#N/A</v>
      </c>
      <c r="AS33" s="321" t="e">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#N/A</v>
      </c>
      <c r="AT33" s="321" t="e">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#N/A</v>
      </c>
      <c r="AU33" s="321" t="e">
        <f>AS33-AT33+1000</f>
        <v>#N/A</v>
      </c>
      <c r="AV33" s="321" t="str">
        <f t="shared" si="10047"/>
        <v/>
      </c>
      <c r="AW33" s="321" t="str">
        <f>IF(AO33&lt;&gt;"",VLOOKUP(AO33,B4:H40,7,FALSE),"")</f>
        <v/>
      </c>
      <c r="AX33" s="321" t="str">
        <f>IF(AO33&lt;&gt;"",VLOOKUP(AO33,B4:H40,5,FALSE),"")</f>
        <v/>
      </c>
      <c r="AY33" s="321" t="str">
        <f>IF(AO33&lt;&gt;"",VLOOKUP(AO33,B4:J40,9,FALSE),"")</f>
        <v/>
      </c>
      <c r="AZ33" s="321" t="str">
        <f t="shared" si="10048"/>
        <v/>
      </c>
      <c r="BA33" s="321" t="str">
        <f>IF(AO33&lt;&gt;"",RANK(AZ33,AZ31:AZ35),"")</f>
        <v/>
      </c>
      <c r="BB33" s="321" t="str">
        <f>IF(AO33&lt;&gt;"",SUMPRODUCT((AZ31:AZ35=AZ33)*(AU31:AU35&gt;AU33)),"")</f>
        <v/>
      </c>
      <c r="BC33" s="321" t="str">
        <f>IF(AO33&lt;&gt;"",SUMPRODUCT((AZ31:AZ35=AZ33)*(AU31:AU35=AU33)*(AS31:AS35&gt;AS33)),"")</f>
        <v/>
      </c>
      <c r="BD33" s="321" t="str">
        <f>IF(AO33&lt;&gt;"",SUMPRODUCT((AZ31:AZ35=AZ33)*(AU31:AU35=AU33)*(AS31:AS35=AS33)*(AW31:AW35&gt;AW33)),"")</f>
        <v/>
      </c>
      <c r="BE33" s="321" t="str">
        <f>IF(AO33&lt;&gt;"",SUMPRODUCT((AZ31:AZ35=AZ33)*(AU31:AU35=AU33)*(AS31:AS35=AS33)*(AW31:AW35=AW33)*(AX31:AX35&gt;AX33)),"")</f>
        <v/>
      </c>
      <c r="BF33" s="321" t="str">
        <f>IF(AO33&lt;&gt;"",SUMPRODUCT((AZ31:AZ35=AZ33)*(AU31:AU35=AU33)*(AS31:AS35=AS33)*(AW31:AW35=AW33)*(AX31:AX35=AX33)*(AY31:AY35&gt;AY33)),"")</f>
        <v/>
      </c>
      <c r="BG33" s="321" t="str">
        <f>IF(AO33&lt;&gt;"",IF(BG73&lt;&gt;"",IF(AN70=3,BG73,BG73+AN70),SUM(BA33:BF33)+1),"")</f>
        <v/>
      </c>
      <c r="BH33" s="321" t="str">
        <f>IF(AO33&lt;&gt;"",INDEX(AO32:AO35,MATCH(3,BG32:BG35,0),0),"")</f>
        <v/>
      </c>
      <c r="BI33" s="321" t="e">
        <f>IF(R31&lt;&gt;"",R31,"")</f>
        <v>#N/A</v>
      </c>
      <c r="BJ33" s="321" t="e">
        <f>SUMPRODUCT((CZ3:CZ42=BI33)*(DC3:DC42=BI34)*(DD3:DD42="W"))+SUMPRODUCT((CZ3:CZ42=BI33)*(DC3:DC42=BI35)*(DD3:DD42="W"))+SUMPRODUCT((CZ3:CZ42=BI33)*(DC3:DC42=BI36)*(DD3:DD42="W"))+SUMPRODUCT((CZ3:CZ42=BI34)*(DC3:DC42=BI33)*(DE3:DE42="W"))+SUMPRODUCT((CZ3:CZ42=BI35)*(DC3:DC42=BI33)*(DE3:DE42="W"))+SUMPRODUCT((CZ3:CZ42=BI36)*(DC3:DC42=BI33)*(DE3:DE42="W"))</f>
        <v>#N/A</v>
      </c>
      <c r="BK33" s="321" t="e">
        <f>SUMPRODUCT((CZ3:CZ42=BI33)*(DC3:DC42=BI34)*(DD3:DD42="D"))+SUMPRODUCT((CZ3:CZ42=BI33)*(DC3:DC42=BI35)*(DD3:DD42="D"))+SUMPRODUCT((CZ3:CZ42=BI33)*(DC3:DC42=BI36)*(DD3:DD42="D"))+SUMPRODUCT((CZ3:CZ42=BI34)*(DC3:DC42=BI33)*(DD3:DD42="D"))+SUMPRODUCT((CZ3:CZ42=BI35)*(DC3:DC42=BI33)*(DD3:DD42="D"))+SUMPRODUCT((CZ3:CZ42=BI36)*(DC3:DC42=BI33)*(DD3:DD42="D"))</f>
        <v>#N/A</v>
      </c>
      <c r="BL33" s="321" t="e">
        <f>SUMPRODUCT((CZ3:CZ42=BI33)*(DC3:DC42=BI34)*(DD3:DD42="L"))+SUMPRODUCT((CZ3:CZ42=BI33)*(DC3:DC42=BI35)*(DD3:DD42="L"))+SUMPRODUCT((CZ3:CZ42=BI33)*(DC3:DC42=BI36)*(DD3:DD42="L"))+SUMPRODUCT((CZ3:CZ42=BI34)*(DC3:DC42=BI33)*(DE3:DE42="L"))+SUMPRODUCT((CZ3:CZ42=BI35)*(DC3:DC42=BI33)*(DE3:DE42="L"))+SUMPRODUCT((CZ3:CZ42=BI36)*(DC3:DC42=BI33)*(DE3:DE42="L"))</f>
        <v>#N/A</v>
      </c>
      <c r="BM33" s="321" t="e">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#N/A</v>
      </c>
      <c r="BN33" s="321" t="e">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#N/A</v>
      </c>
      <c r="BO33" s="321" t="e">
        <f>BM33-BN33+1000</f>
        <v>#N/A</v>
      </c>
      <c r="BP33" s="321" t="e">
        <f t="shared" ref="BP33:BP34" si="10507">IF(BI33&lt;&gt;"",BJ33*3+BK33*1,"")</f>
        <v>#N/A</v>
      </c>
      <c r="BQ33" s="321" t="e">
        <f>IF(BI33&lt;&gt;"",VLOOKUP(BI33,B4:H40,7,FALSE),"")</f>
        <v>#N/A</v>
      </c>
      <c r="BR33" s="321" t="e">
        <f>IF(BI33&lt;&gt;"",VLOOKUP(BI33,B4:H40,5,FALSE),"")</f>
        <v>#N/A</v>
      </c>
      <c r="BS33" s="321" t="e">
        <f>IF(BI33&lt;&gt;"",VLOOKUP(BI33,B4:J40,9,FALSE),"")</f>
        <v>#N/A</v>
      </c>
      <c r="BT33" s="321" t="e">
        <f t="shared" ref="BT33:BT34" si="10508">BP33</f>
        <v>#N/A</v>
      </c>
      <c r="BU33" s="321" t="e">
        <f>IF(BI33&lt;&gt;"",RANK(BT33,BT32:BT35),"")</f>
        <v>#N/A</v>
      </c>
      <c r="BV33" s="321" t="e">
        <f>IF(BI33&lt;&gt;"",SUMPRODUCT((BT31:BT35=BT33)*(BO31:BO35&gt;BO33)),"")</f>
        <v>#N/A</v>
      </c>
      <c r="BW33" s="321" t="e">
        <f>IF(BI33&lt;&gt;"",SUMPRODUCT((BT31:BT35=BT33)*(BO31:BO35=BO33)*(BM31:BM35&gt;BM33)),"")</f>
        <v>#N/A</v>
      </c>
      <c r="BX33" s="321" t="e">
        <f>IF(BI33&lt;&gt;"",SUMPRODUCT((BT31:BT35=BT33)*(BO31:BO35=BO33)*(BM31:BM35=BM33)*(BQ31:BQ35&gt;BQ33)),"")</f>
        <v>#N/A</v>
      </c>
      <c r="BY33" s="321" t="e">
        <f>IF(BI33&lt;&gt;"",SUMPRODUCT((BT31:BT35=BT33)*(BO31:BO35=BO33)*(BM31:BM35=BM33)*(BQ31:BQ35=BQ33)*(BR31:BR35&gt;BR33)),"")</f>
        <v>#N/A</v>
      </c>
      <c r="BZ33" s="321" t="e">
        <f>IF(BI33&lt;&gt;"",SUMPRODUCT((BT31:BT35=BT33)*(BO31:BO35=BO33)*(BM31:BM35=BM33)*(BQ31:BQ35=BQ33)*(BR31:BR35=BR33)*(BS31:BS35&gt;BS33)),"")</f>
        <v>#N/A</v>
      </c>
      <c r="CA33" s="321" t="e">
        <f>IF(BI33&lt;&gt;"",SUM(BU33:BZ33)+2,"")</f>
        <v>#N/A</v>
      </c>
      <c r="CB33" s="321" t="e">
        <f>IF(BI33&lt;&gt;"",INDEX(BI33:BI35,MATCH(3,CA33:CA35,0),0),"")</f>
        <v>#N/A</v>
      </c>
      <c r="CC33" s="321"/>
      <c r="CD33" s="321"/>
      <c r="CE33" s="321"/>
      <c r="CF33" s="321"/>
      <c r="CG33" s="321"/>
      <c r="CH33" s="321"/>
      <c r="CI33" s="321"/>
      <c r="CJ33" s="321"/>
      <c r="CK33" s="321"/>
      <c r="CL33" s="321"/>
      <c r="CM33" s="321"/>
      <c r="CN33" s="321"/>
      <c r="CO33" s="321"/>
      <c r="CP33" s="321"/>
      <c r="CQ33" s="321"/>
      <c r="CR33" s="321"/>
      <c r="CS33" s="321"/>
      <c r="CT33" s="321"/>
      <c r="CU33" s="321"/>
      <c r="CV33" s="321"/>
      <c r="CW33" s="321" t="e">
        <f>IF(CB33&lt;&gt;"",CB33,IF(BH33&lt;&gt;"",BH33,IF(AN33&lt;&gt;"",AN33,N33)))</f>
        <v>#N/A</v>
      </c>
      <c r="CX33" s="321">
        <v>3</v>
      </c>
      <c r="CY33" s="321">
        <v>31</v>
      </c>
      <c r="CZ33" s="321" t="str">
        <f>Matches!G38</f>
        <v>Netherlands</v>
      </c>
      <c r="DA33" s="321">
        <f>IF(AND(Matches!H38&lt;&gt;"",Matches!I38&lt;&gt;""),Matches!H38,0)</f>
        <v>2</v>
      </c>
      <c r="DB33" s="321">
        <f>IF(AND(Matches!I38&lt;&gt;"",Matches!H38&lt;&gt;""),Matches!I38,0)</f>
        <v>3</v>
      </c>
      <c r="DC33" s="321" t="str">
        <f>Matches!J38</f>
        <v>Austria</v>
      </c>
      <c r="DD33" s="321" t="str">
        <f>IF(AND(Matches!H38&lt;&gt;"",Matches!I38&lt;&gt;""),IF(DA33&gt;DB33,"W",IF(DA33=DB33,"D","L")),"")</f>
        <v>L</v>
      </c>
      <c r="DE33" s="321" t="str">
        <f t="shared" si="162"/>
        <v>W</v>
      </c>
      <c r="DF33" s="321"/>
      <c r="DG33" s="321"/>
      <c r="DH33" s="321"/>
      <c r="DI33" s="322"/>
      <c r="DJ33" s="322"/>
      <c r="DK33" s="322"/>
      <c r="DL33" s="322"/>
      <c r="DM33" s="322"/>
      <c r="DN33" s="322"/>
      <c r="DO33" s="322"/>
      <c r="DP33" s="321"/>
      <c r="DQ33" s="321"/>
      <c r="DR33" s="321"/>
      <c r="DS33" s="321"/>
      <c r="DT33" s="321"/>
      <c r="DU33" s="321"/>
      <c r="DV33" s="321"/>
      <c r="DW33" s="321" t="str">
        <f>VLOOKUP(2,A37:B40,2,FALSE)</f>
        <v>Türkiye</v>
      </c>
      <c r="DX33" s="321"/>
      <c r="DY33" s="321">
        <f ca="1">VLOOKUP(DZ33,HU31:HV35,2,FALSE)</f>
        <v>4</v>
      </c>
      <c r="DZ33" s="321" t="str">
        <f t="shared" si="10049"/>
        <v>Romania</v>
      </c>
      <c r="EA33" s="321">
        <f ca="1">SUMPRODUCT((HX3:HX42=DZ33)*(IB3:IB42="W"))+SUMPRODUCT((IA3:IA42=DZ33)*(IC3:IC42="W"))</f>
        <v>0</v>
      </c>
      <c r="EB33" s="321">
        <f ca="1">SUMPRODUCT((HX3:HX42=DZ33)*(IB3:IB42="D"))+SUMPRODUCT((IA3:IA42=DZ33)*(IC3:IC42="D"))</f>
        <v>1</v>
      </c>
      <c r="EC33" s="321">
        <f ca="1">SUMPRODUCT((HX3:HX42=DZ33)*(IB3:IB42="L"))+SUMPRODUCT((IA3:IA42=DZ33)*(IC3:IC42="L"))</f>
        <v>2</v>
      </c>
      <c r="ED33" s="321">
        <f ca="1">SUMIF(HX3:HX60,DZ33,HY3:HY60)+SUMIF(IA3:IA60,DZ33,HZ3:HZ60)</f>
        <v>2</v>
      </c>
      <c r="EE33" s="321">
        <f ca="1">SUMIF(IA3:IA60,DZ33,HY3:HY60)+SUMIF(HX3:HX60,DZ33,HZ3:HZ60)</f>
        <v>5</v>
      </c>
      <c r="EF33" s="321">
        <f t="shared" ca="1" si="9696"/>
        <v>997</v>
      </c>
      <c r="EG33" s="321">
        <f t="shared" ca="1" si="9697"/>
        <v>1</v>
      </c>
      <c r="EH33" s="321">
        <f t="shared" si="609"/>
        <v>46</v>
      </c>
      <c r="EI33" s="321">
        <f ca="1">IF(COUNTIF(EG31:EG35,4)&lt;&gt;4,RANK(EG33,EG31:EG35),EG73)</f>
        <v>4</v>
      </c>
      <c r="EJ33" s="321"/>
      <c r="EK33" s="321">
        <f ca="1">SUMPRODUCT((EI31:EI34=EI33)*(EH31:EH34&lt;EH33))+EI33</f>
        <v>4</v>
      </c>
      <c r="EL33" s="321" t="str">
        <f ca="1">INDEX(DZ31:DZ35,MATCH(3,EK31:EK35,0),0)</f>
        <v>Ukraine</v>
      </c>
      <c r="EM33" s="321">
        <f ca="1">INDEX(EI31:EI35,MATCH(EL33,DZ31:DZ35,0),0)</f>
        <v>3</v>
      </c>
      <c r="EN33" s="321" t="str">
        <f ca="1">IF(AND(EN32&lt;&gt;"",EM33=1),EL33,"")</f>
        <v/>
      </c>
      <c r="EO33" s="321" t="str">
        <f ca="1">IF(AND(EO32&lt;&gt;"",EM34=2),EL34,"")</f>
        <v/>
      </c>
      <c r="EP33" s="321" t="str">
        <f ca="1">IF(AND(EP32&lt;&gt;"",EM35=3),EL35,"")</f>
        <v/>
      </c>
      <c r="EQ33" s="321"/>
      <c r="ER33" s="321"/>
      <c r="ES33" s="321" t="str">
        <f t="shared" ca="1" si="10050"/>
        <v/>
      </c>
      <c r="ET33" s="321">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21">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21">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21">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21">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21">
        <f ca="1">EW33-EX33+1000</f>
        <v>1000</v>
      </c>
      <c r="EZ33" s="321" t="str">
        <f t="shared" ca="1" si="9698"/>
        <v/>
      </c>
      <c r="FA33" s="321" t="str">
        <f ca="1">IF(ES33&lt;&gt;"",VLOOKUP(ES33,DZ4:EF40,7,FALSE),"")</f>
        <v/>
      </c>
      <c r="FB33" s="321" t="str">
        <f ca="1">IF(ES33&lt;&gt;"",VLOOKUP(ES33,DZ4:EF40,5,FALSE),"")</f>
        <v/>
      </c>
      <c r="FC33" s="321" t="str">
        <f ca="1">IF(ES33&lt;&gt;"",VLOOKUP(ES33,DZ4:EH40,9,FALSE),"")</f>
        <v/>
      </c>
      <c r="FD33" s="321" t="str">
        <f t="shared" ca="1" si="9699"/>
        <v/>
      </c>
      <c r="FE33" s="321" t="str">
        <f ca="1">IF(ES33&lt;&gt;"",RANK(FD33,FD31:FD35),"")</f>
        <v/>
      </c>
      <c r="FF33" s="321" t="str">
        <f ca="1">IF(ES33&lt;&gt;"",SUMPRODUCT((FD31:FD35=FD33)*(EY31:EY35&gt;EY33)),"")</f>
        <v/>
      </c>
      <c r="FG33" s="321" t="str">
        <f ca="1">IF(ES33&lt;&gt;"",SUMPRODUCT((FD31:FD35=FD33)*(EY31:EY35=EY33)*(EW31:EW35&gt;EW33)),"")</f>
        <v/>
      </c>
      <c r="FH33" s="321" t="str">
        <f ca="1">IF(ES33&lt;&gt;"",SUMPRODUCT((FD31:FD35=FD33)*(EY31:EY35=EY33)*(EW31:EW35=EW33)*(FA31:FA35&gt;FA33)),"")</f>
        <v/>
      </c>
      <c r="FI33" s="321" t="str">
        <f ca="1">IF(ES33&lt;&gt;"",SUMPRODUCT((FD31:FD35=FD33)*(EY31:EY35=EY33)*(EW31:EW35=EW33)*(FA31:FA35=FA33)*(FB31:FB35&gt;FB33)),"")</f>
        <v/>
      </c>
      <c r="FJ33" s="321" t="str">
        <f ca="1">IF(ES33&lt;&gt;"",SUMPRODUCT((FD31:FD35=FD33)*(EY31:EY35=EY33)*(EW31:EW35=EW33)*(FA31:FA35=FA33)*(FB31:FB35=FB33)*(FC31:FC35&gt;FC33)),"")</f>
        <v/>
      </c>
      <c r="FK33" s="321" t="str">
        <f ca="1">IF(ES33&lt;&gt;"",IF(FK73&lt;&gt;"",IF(ER70=3,FK73,FK73+ER70),SUM(FE33:FJ33)),"")</f>
        <v/>
      </c>
      <c r="FL33" s="321" t="str">
        <f ca="1">IF(ES33&lt;&gt;"",INDEX(ES31:ES35,MATCH(3,FK31:FK35,0),0),"")</f>
        <v/>
      </c>
      <c r="FM33" s="321" t="str">
        <f ca="1">IF(EO32&lt;&gt;"",EO32,"")</f>
        <v/>
      </c>
      <c r="FN33" s="321">
        <f ca="1">SUMPRODUCT((HX3:HX42=FM33)*(IA3:IA42=FM34)*(IB3:IB42="W"))+SUMPRODUCT((HX3:HX42=FM33)*(IA3:IA42=FM35)*(IB3:IB42="W"))+SUMPRODUCT((HX3:HX42=FM33)*(IA3:IA42=FM32)*(IB3:IB42="W"))+SUMPRODUCT((HX3:HX42=FM34)*(IA3:IA42=FM33)*(IC3:IC42="W"))+SUMPRODUCT((HX3:HX42=FM35)*(IA3:IA42=FM33)*(IC3:IC42="W"))+SUMPRODUCT((HX3:HX42=FM32)*(IA3:IA42=FM33)*(IC3:IC42="W"))</f>
        <v>0</v>
      </c>
      <c r="FO33" s="321">
        <f ca="1">SUMPRODUCT((HX3:HX42=FM33)*(IA3:IA42=FM34)*(IB3:IB42="D"))+SUMPRODUCT((HX3:HX42=FM33)*(IA3:IA42=FM35)*(IB3:IB42="D"))+SUMPRODUCT((HX3:HX42=FM33)*(IA3:IA42=FM32)*(IB3:IB42="D"))+SUMPRODUCT((HX3:HX42=FM34)*(IA3:IA42=FM33)*(IB3:IB42="D"))+SUMPRODUCT((HX3:HX42=FM35)*(IA3:IA42=FM33)*(IB3:IB42="D"))+SUMPRODUCT((HX3:HX42=FM32)*(IA3:IA42=FM33)*(IB3:IB42="D"))</f>
        <v>0</v>
      </c>
      <c r="FP33" s="321">
        <f ca="1">SUMPRODUCT((HX3:HX42=FM33)*(IA3:IA42=FM34)*(IB3:IB42="L"))+SUMPRODUCT((HX3:HX42=FM33)*(IA3:IA42=FM35)*(IB3:IB42="L"))+SUMPRODUCT((HX3:HX42=FM33)*(IA3:IA42=FM32)*(IB3:IB42="L"))+SUMPRODUCT((HX3:HX42=FM34)*(IA3:IA42=FM33)*(IC3:IC42="L"))+SUMPRODUCT((HX3:HX42=FM35)*(IA3:IA42=FM33)*(IC3:IC42="L"))+SUMPRODUCT((HX3:HX42=FM32)*(IA3:IA42=FM33)*(IC3:IC42="L"))</f>
        <v>0</v>
      </c>
      <c r="FQ33" s="321">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21">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21">
        <f ca="1">FQ33-FR33+1000</f>
        <v>1000</v>
      </c>
      <c r="FT33" s="321" t="str">
        <f t="shared" ca="1" si="10051"/>
        <v/>
      </c>
      <c r="FU33" s="321" t="str">
        <f ca="1">IF(FM33&lt;&gt;"",VLOOKUP(FM33,DZ4:EF40,7,FALSE),"")</f>
        <v/>
      </c>
      <c r="FV33" s="321" t="str">
        <f ca="1">IF(FM33&lt;&gt;"",VLOOKUP(FM33,DZ4:EF40,5,FALSE),"")</f>
        <v/>
      </c>
      <c r="FW33" s="321" t="str">
        <f ca="1">IF(FM33&lt;&gt;"",VLOOKUP(FM33,DZ4:EH40,9,FALSE),"")</f>
        <v/>
      </c>
      <c r="FX33" s="321" t="str">
        <f t="shared" ca="1" si="10052"/>
        <v/>
      </c>
      <c r="FY33" s="321" t="str">
        <f ca="1">IF(FM33&lt;&gt;"",RANK(FX33,FX31:FX35),"")</f>
        <v/>
      </c>
      <c r="FZ33" s="321" t="str">
        <f ca="1">IF(FM33&lt;&gt;"",SUMPRODUCT((FX31:FX35=FX33)*(FS31:FS35&gt;FS33)),"")</f>
        <v/>
      </c>
      <c r="GA33" s="321" t="str">
        <f ca="1">IF(FM33&lt;&gt;"",SUMPRODUCT((FX31:FX35=FX33)*(FS31:FS35=FS33)*(FQ31:FQ35&gt;FQ33)),"")</f>
        <v/>
      </c>
      <c r="GB33" s="321" t="str">
        <f ca="1">IF(FM33&lt;&gt;"",SUMPRODUCT((FX31:FX35=FX33)*(FS31:FS35=FS33)*(FQ31:FQ35=FQ33)*(FU31:FU35&gt;FU33)),"")</f>
        <v/>
      </c>
      <c r="GC33" s="321" t="str">
        <f ca="1">IF(FM33&lt;&gt;"",SUMPRODUCT((FX31:FX35=FX33)*(FS31:FS35=FS33)*(FQ31:FQ35=FQ33)*(FU31:FU35=FU33)*(FV31:FV35&gt;FV33)),"")</f>
        <v/>
      </c>
      <c r="GD33" s="321" t="str">
        <f ca="1">IF(FM33&lt;&gt;"",SUMPRODUCT((FX31:FX35=FX33)*(FS31:FS35=FS33)*(FQ31:FQ35=FQ33)*(FU31:FU35=FU33)*(FV31:FV35=FV33)*(FW31:FW35&gt;FW33)),"")</f>
        <v/>
      </c>
      <c r="GE33" s="321" t="str">
        <f ca="1">IF(FM33&lt;&gt;"",IF(GE73&lt;&gt;"",IF(FL70=3,GE73,GE73+FL70),SUM(FY33:GD33)+1),"")</f>
        <v/>
      </c>
      <c r="GF33" s="321" t="str">
        <f ca="1">IF(FM33&lt;&gt;"",INDEX(FM32:FM35,MATCH(3,GE32:GE35,0),0),"")</f>
        <v/>
      </c>
      <c r="GG33" s="321" t="str">
        <f ca="1">IF(EP31&lt;&gt;"",EP31,"")</f>
        <v/>
      </c>
      <c r="GH33" s="321">
        <f ca="1">SUMPRODUCT((HX3:HX42=GG33)*(IA3:IA42=GG34)*(IB3:IB42="W"))+SUMPRODUCT((HX3:HX42=GG33)*(IA3:IA42=GG35)*(IB3:IB42="W"))+SUMPRODUCT((HX3:HX42=GG33)*(IA3:IA42=GG36)*(IB3:IB42="W"))+SUMPRODUCT((HX3:HX42=GG34)*(IA3:IA42=GG33)*(IC3:IC42="W"))+SUMPRODUCT((HX3:HX42=GG35)*(IA3:IA42=GG33)*(IC3:IC42="W"))+SUMPRODUCT((HX3:HX42=GG36)*(IA3:IA42=GG33)*(IC3:IC42="W"))</f>
        <v>0</v>
      </c>
      <c r="GI33" s="321">
        <f ca="1">SUMPRODUCT((HX3:HX42=GG33)*(IA3:IA42=GG34)*(IB3:IB42="D"))+SUMPRODUCT((HX3:HX42=GG33)*(IA3:IA42=GG35)*(IB3:IB42="D"))+SUMPRODUCT((HX3:HX42=GG33)*(IA3:IA42=GG36)*(IB3:IB42="D"))+SUMPRODUCT((HX3:HX42=GG34)*(IA3:IA42=GG33)*(IB3:IB42="D"))+SUMPRODUCT((HX3:HX42=GG35)*(IA3:IA42=GG33)*(IB3:IB42="D"))+SUMPRODUCT((HX3:HX42=GG36)*(IA3:IA42=GG33)*(IB3:IB42="D"))</f>
        <v>0</v>
      </c>
      <c r="GJ33" s="321">
        <f ca="1">SUMPRODUCT((HX3:HX42=GG33)*(IA3:IA42=GG34)*(IB3:IB42="L"))+SUMPRODUCT((HX3:HX42=GG33)*(IA3:IA42=GG35)*(IB3:IB42="L"))+SUMPRODUCT((HX3:HX42=GG33)*(IA3:IA42=GG36)*(IB3:IB42="L"))+SUMPRODUCT((HX3:HX42=GG34)*(IA3:IA42=GG33)*(IC3:IC42="L"))+SUMPRODUCT((HX3:HX42=GG35)*(IA3:IA42=GG33)*(IC3:IC42="L"))+SUMPRODUCT((HX3:HX42=GG36)*(IA3:IA42=GG33)*(IC3:IC42="L"))</f>
        <v>0</v>
      </c>
      <c r="GK33" s="321">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21">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21">
        <f ca="1">GK33-GL33+1000</f>
        <v>1000</v>
      </c>
      <c r="GN33" s="321" t="str">
        <f t="shared" ref="GN33:GN34" ca="1" si="10509">IF(GG33&lt;&gt;"",GH33*3+GI33*1,"")</f>
        <v/>
      </c>
      <c r="GO33" s="321" t="str">
        <f ca="1">IF(GG33&lt;&gt;"",VLOOKUP(GG33,DZ4:EF40,7,FALSE),"")</f>
        <v/>
      </c>
      <c r="GP33" s="321" t="str">
        <f ca="1">IF(GG33&lt;&gt;"",VLOOKUP(GG33,DZ4:EF40,5,FALSE),"")</f>
        <v/>
      </c>
      <c r="GQ33" s="321" t="str">
        <f ca="1">IF(GG33&lt;&gt;"",VLOOKUP(GG33,DZ4:EH40,9,FALSE),"")</f>
        <v/>
      </c>
      <c r="GR33" s="321" t="str">
        <f t="shared" ref="GR33:GR34" ca="1" si="10510">GN33</f>
        <v/>
      </c>
      <c r="GS33" s="321" t="str">
        <f ca="1">IF(GG33&lt;&gt;"",RANK(GR33,GR32:GR35),"")</f>
        <v/>
      </c>
      <c r="GT33" s="321" t="str">
        <f ca="1">IF(GG33&lt;&gt;"",SUMPRODUCT((GR31:GR35=GR33)*(GM31:GM35&gt;GM33)),"")</f>
        <v/>
      </c>
      <c r="GU33" s="321" t="str">
        <f ca="1">IF(GG33&lt;&gt;"",SUMPRODUCT((GR31:GR35=GR33)*(GM31:GM35=GM33)*(GK31:GK35&gt;GK33)),"")</f>
        <v/>
      </c>
      <c r="GV33" s="321" t="str">
        <f ca="1">IF(GG33&lt;&gt;"",SUMPRODUCT((GR31:GR35=GR33)*(GM31:GM35=GM33)*(GK31:GK35=GK33)*(GO31:GO35&gt;GO33)),"")</f>
        <v/>
      </c>
      <c r="GW33" s="321" t="str">
        <f ca="1">IF(GG33&lt;&gt;"",SUMPRODUCT((GR31:GR35=GR33)*(GM31:GM35=GM33)*(GK31:GK35=GK33)*(GO31:GO35=GO33)*(GP31:GP35&gt;GP33)),"")</f>
        <v/>
      </c>
      <c r="GX33" s="321" t="str">
        <f ca="1">IF(GG33&lt;&gt;"",SUMPRODUCT((GR31:GR35=GR33)*(GM31:GM35=GM33)*(GK31:GK35=GK33)*(GO31:GO35=GO33)*(GP31:GP35=GP33)*(GQ31:GQ35&gt;GQ33)),"")</f>
        <v/>
      </c>
      <c r="GY33" s="321" t="str">
        <f ca="1">IF(GG33&lt;&gt;"",SUM(GS33:GX33)+2,"")</f>
        <v/>
      </c>
      <c r="GZ33" s="321" t="str">
        <f ca="1">IF(GG33&lt;&gt;"",INDEX(GG33:GG35,MATCH(3,GY33:GY35,0),0),"")</f>
        <v/>
      </c>
      <c r="HA33" s="321"/>
      <c r="HB33" s="321"/>
      <c r="HC33" s="321"/>
      <c r="HD33" s="321"/>
      <c r="HE33" s="321"/>
      <c r="HF33" s="321"/>
      <c r="HG33" s="321"/>
      <c r="HH33" s="321"/>
      <c r="HI33" s="321"/>
      <c r="HJ33" s="321"/>
      <c r="HK33" s="321"/>
      <c r="HL33" s="321"/>
      <c r="HM33" s="321"/>
      <c r="HN33" s="321"/>
      <c r="HO33" s="321"/>
      <c r="HP33" s="321"/>
      <c r="HQ33" s="321"/>
      <c r="HR33" s="321"/>
      <c r="HS33" s="321"/>
      <c r="HT33" s="321"/>
      <c r="HU33" s="321" t="str">
        <f ca="1">IF(GZ33&lt;&gt;"",GZ33,IF(GF33&lt;&gt;"",GF33,IF(FL33&lt;&gt;"",FL33,EL33)))</f>
        <v>Ukraine</v>
      </c>
      <c r="HV33" s="321">
        <v>3</v>
      </c>
      <c r="HW33" s="321">
        <v>31</v>
      </c>
      <c r="HX33" s="321" t="str">
        <f t="shared" si="164"/>
        <v>Netherlands</v>
      </c>
      <c r="HY33" s="324">
        <f ca="1">IF(OFFSET('Player Game Board'!P40,0,HY1)&lt;&gt;"",OFFSET('Player Game Board'!P40,0,HY1),0)</f>
        <v>2</v>
      </c>
      <c r="HZ33" s="324">
        <f ca="1">IF(OFFSET('Player Game Board'!Q40,0,HY1)&lt;&gt;"",OFFSET('Player Game Board'!Q40,0,HY1),0)</f>
        <v>0</v>
      </c>
      <c r="IA33" s="321" t="str">
        <f t="shared" si="165"/>
        <v>Austria</v>
      </c>
      <c r="IB33" s="321" t="str">
        <f ca="1">IF(AND(OFFSET('Player Game Board'!P40,0,HY1)&lt;&gt;"",OFFSET('Player Game Board'!Q40,0,HY1)&lt;&gt;""),IF(HY33&gt;HZ33,"W",IF(HY33=HZ33,"D","L")),"")</f>
        <v>W</v>
      </c>
      <c r="IC33" s="321" t="str">
        <f t="shared" ca="1" si="166"/>
        <v>L</v>
      </c>
      <c r="ID33" s="321"/>
      <c r="IE33" s="321"/>
      <c r="IF33" s="321"/>
      <c r="IG33" s="322"/>
      <c r="IH33" s="322"/>
      <c r="II33" s="322"/>
      <c r="IJ33" s="322"/>
      <c r="IK33" s="322"/>
      <c r="IL33" s="322"/>
      <c r="IM33" s="322"/>
      <c r="IN33" s="321"/>
      <c r="IO33" s="321"/>
      <c r="IP33" s="321"/>
      <c r="IQ33" s="321"/>
      <c r="IR33" s="321"/>
      <c r="IS33" s="321"/>
      <c r="IT33" s="321"/>
      <c r="IU33" s="321" t="str">
        <f ca="1">VLOOKUP(2,DY37:DZ40,2,FALSE)</f>
        <v>Türkiye</v>
      </c>
      <c r="IV33" s="327">
        <f t="shared" ca="1" si="5047"/>
        <v>1</v>
      </c>
      <c r="IW33" s="321">
        <f ca="1">VLOOKUP(IX33,MS31:MT35,2,FALSE)</f>
        <v>4</v>
      </c>
      <c r="IX33" s="321" t="str">
        <f t="shared" si="10053"/>
        <v>Romania</v>
      </c>
      <c r="IY33" s="321">
        <f ca="1">SUMPRODUCT((MV3:MV42=IX33)*(MZ3:MZ42="W"))+SUMPRODUCT((MY3:MY42=IX33)*(NA3:NA42="W"))</f>
        <v>0</v>
      </c>
      <c r="IZ33" s="321">
        <f ca="1">SUMPRODUCT((MV3:MV42=IX33)*(MZ3:MZ42="D"))+SUMPRODUCT((MY3:MY42=IX33)*(NA3:NA42="D"))</f>
        <v>0</v>
      </c>
      <c r="JA33" s="321">
        <f ca="1">SUMPRODUCT((MV3:MV42=IX33)*(MZ3:MZ42="L"))+SUMPRODUCT((MY3:MY42=IX33)*(NA3:NA42="L"))</f>
        <v>3</v>
      </c>
      <c r="JB33" s="321">
        <f ca="1">SUMIF(MV3:MV60,IX33,MW3:MW60)+SUMIF(MY3:MY60,IX33,MX3:MX60)</f>
        <v>2</v>
      </c>
      <c r="JC33" s="321">
        <f ca="1">SUMIF(MY3:MY60,IX33,MW3:MW60)+SUMIF(MV3:MV60,IX33,MX3:MX60)</f>
        <v>8</v>
      </c>
      <c r="JD33" s="321">
        <f t="shared" ca="1" si="9700"/>
        <v>994</v>
      </c>
      <c r="JE33" s="321">
        <f t="shared" ca="1" si="9701"/>
        <v>0</v>
      </c>
      <c r="JF33" s="321">
        <f t="shared" si="618"/>
        <v>46</v>
      </c>
      <c r="JG33" s="321">
        <f ca="1">IF(COUNTIF(JE31:JE35,4)&lt;&gt;4,RANK(JE33,JE31:JE35),JE73)</f>
        <v>4</v>
      </c>
      <c r="JH33" s="321"/>
      <c r="JI33" s="321">
        <f ca="1">SUMPRODUCT((JG31:JG34=JG33)*(JF31:JF34&lt;JF33))+JG33</f>
        <v>4</v>
      </c>
      <c r="JJ33" s="321" t="str">
        <f ca="1">INDEX(IX31:IX35,MATCH(3,JI31:JI35,0),0)</f>
        <v>Slovakia</v>
      </c>
      <c r="JK33" s="321">
        <f ca="1">INDEX(JG31:JG35,MATCH(JJ33,IX31:IX35,0),0)</f>
        <v>2</v>
      </c>
      <c r="JL33" s="321" t="str">
        <f ca="1">IF(AND(JL32&lt;&gt;"",JK33=1),JJ33,"")</f>
        <v/>
      </c>
      <c r="JM33" s="321" t="str">
        <f ca="1">IF(AND(JM32&lt;&gt;"",JK34=2),JJ34,"")</f>
        <v/>
      </c>
      <c r="JN33" s="321" t="str">
        <f ca="1">IF(AND(JN32&lt;&gt;"",JK35=3),JJ35,"")</f>
        <v/>
      </c>
      <c r="JO33" s="321"/>
      <c r="JP33" s="321"/>
      <c r="JQ33" s="321" t="str">
        <f t="shared" ca="1" si="10054"/>
        <v/>
      </c>
      <c r="JR33" s="321">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21">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21">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21">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21">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21">
        <f ca="1">JU33-JV33+1000</f>
        <v>1000</v>
      </c>
      <c r="JX33" s="321" t="str">
        <f t="shared" ca="1" si="9702"/>
        <v/>
      </c>
      <c r="JY33" s="321" t="str">
        <f ca="1">IF(JQ33&lt;&gt;"",VLOOKUP(JQ33,IX4:JD40,7,FALSE),"")</f>
        <v/>
      </c>
      <c r="JZ33" s="321" t="str">
        <f ca="1">IF(JQ33&lt;&gt;"",VLOOKUP(JQ33,IX4:JD40,5,FALSE),"")</f>
        <v/>
      </c>
      <c r="KA33" s="321" t="str">
        <f ca="1">IF(JQ33&lt;&gt;"",VLOOKUP(JQ33,IX4:JF40,9,FALSE),"")</f>
        <v/>
      </c>
      <c r="KB33" s="321" t="str">
        <f t="shared" ca="1" si="9703"/>
        <v/>
      </c>
      <c r="KC33" s="321" t="str">
        <f ca="1">IF(JQ33&lt;&gt;"",RANK(KB33,KB31:KB35),"")</f>
        <v/>
      </c>
      <c r="KD33" s="321" t="str">
        <f ca="1">IF(JQ33&lt;&gt;"",SUMPRODUCT((KB31:KB35=KB33)*(JW31:JW35&gt;JW33)),"")</f>
        <v/>
      </c>
      <c r="KE33" s="321" t="str">
        <f ca="1">IF(JQ33&lt;&gt;"",SUMPRODUCT((KB31:KB35=KB33)*(JW31:JW35=JW33)*(JU31:JU35&gt;JU33)),"")</f>
        <v/>
      </c>
      <c r="KF33" s="321" t="str">
        <f ca="1">IF(JQ33&lt;&gt;"",SUMPRODUCT((KB31:KB35=KB33)*(JW31:JW35=JW33)*(JU31:JU35=JU33)*(JY31:JY35&gt;JY33)),"")</f>
        <v/>
      </c>
      <c r="KG33" s="321" t="str">
        <f ca="1">IF(JQ33&lt;&gt;"",SUMPRODUCT((KB31:KB35=KB33)*(JW31:JW35=JW33)*(JU31:JU35=JU33)*(JY31:JY35=JY33)*(JZ31:JZ35&gt;JZ33)),"")</f>
        <v/>
      </c>
      <c r="KH33" s="321" t="str">
        <f ca="1">IF(JQ33&lt;&gt;"",SUMPRODUCT((KB31:KB35=KB33)*(JW31:JW35=JW33)*(JU31:JU35=JU33)*(JY31:JY35=JY33)*(JZ31:JZ35=JZ33)*(KA31:KA35&gt;KA33)),"")</f>
        <v/>
      </c>
      <c r="KI33" s="321" t="str">
        <f ca="1">IF(JQ33&lt;&gt;"",IF(KI73&lt;&gt;"",IF(JP70=3,KI73,KI73+JP70),SUM(KC33:KH33)),"")</f>
        <v/>
      </c>
      <c r="KJ33" s="321" t="str">
        <f ca="1">IF(JQ33&lt;&gt;"",INDEX(JQ31:JQ35,MATCH(3,KI31:KI35,0),0),"")</f>
        <v/>
      </c>
      <c r="KK33" s="321" t="str">
        <f ca="1">IF(JM32&lt;&gt;"",JM32,"")</f>
        <v>Slovakia</v>
      </c>
      <c r="KL33" s="321">
        <f ca="1">SUMPRODUCT((MV3:MV42=KK33)*(MY3:MY42=KK34)*(MZ3:MZ42="W"))+SUMPRODUCT((MV3:MV42=KK33)*(MY3:MY42=KK35)*(MZ3:MZ42="W"))+SUMPRODUCT((MV3:MV42=KK33)*(MY3:MY42=KK32)*(MZ3:MZ42="W"))+SUMPRODUCT((MV3:MV42=KK34)*(MY3:MY42=KK33)*(NA3:NA42="W"))+SUMPRODUCT((MV3:MV42=KK35)*(MY3:MY42=KK33)*(NA3:NA42="W"))+SUMPRODUCT((MV3:MV42=KK32)*(MY3:MY42=KK33)*(NA3:NA42="W"))</f>
        <v>0</v>
      </c>
      <c r="KM33" s="321">
        <f ca="1">SUMPRODUCT((MV3:MV42=KK33)*(MY3:MY42=KK34)*(MZ3:MZ42="D"))+SUMPRODUCT((MV3:MV42=KK33)*(MY3:MY42=KK35)*(MZ3:MZ42="D"))+SUMPRODUCT((MV3:MV42=KK33)*(MY3:MY42=KK32)*(MZ3:MZ42="D"))+SUMPRODUCT((MV3:MV42=KK34)*(MY3:MY42=KK33)*(MZ3:MZ42="D"))+SUMPRODUCT((MV3:MV42=KK35)*(MY3:MY42=KK33)*(MZ3:MZ42="D"))+SUMPRODUCT((MV3:MV42=KK32)*(MY3:MY42=KK33)*(MZ3:MZ42="D"))</f>
        <v>1</v>
      </c>
      <c r="KN33" s="321">
        <f ca="1">SUMPRODUCT((MV3:MV42=KK33)*(MY3:MY42=KK34)*(MZ3:MZ42="L"))+SUMPRODUCT((MV3:MV42=KK33)*(MY3:MY42=KK35)*(MZ3:MZ42="L"))+SUMPRODUCT((MV3:MV42=KK33)*(MY3:MY42=KK32)*(MZ3:MZ42="L"))+SUMPRODUCT((MV3:MV42=KK34)*(MY3:MY42=KK33)*(NA3:NA42="L"))+SUMPRODUCT((MV3:MV42=KK35)*(MY3:MY42=KK33)*(NA3:NA42="L"))+SUMPRODUCT((MV3:MV42=KK32)*(MY3:MY42=KK33)*(NA3:NA42="L"))</f>
        <v>0</v>
      </c>
      <c r="KO33" s="321">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21">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21">
        <f ca="1">KO33-KP33+1000</f>
        <v>1000</v>
      </c>
      <c r="KR33" s="321">
        <f t="shared" ca="1" si="10055"/>
        <v>1</v>
      </c>
      <c r="KS33" s="321">
        <f ca="1">IF(KK33&lt;&gt;"",VLOOKUP(KK33,IX4:JD40,7,FALSE),"")</f>
        <v>999</v>
      </c>
      <c r="KT33" s="321">
        <f ca="1">IF(KK33&lt;&gt;"",VLOOKUP(KK33,IX4:JD40,5,FALSE),"")</f>
        <v>3</v>
      </c>
      <c r="KU33" s="321">
        <f ca="1">IF(KK33&lt;&gt;"",VLOOKUP(KK33,IX4:JF40,9,FALSE),"")</f>
        <v>38</v>
      </c>
      <c r="KV33" s="321">
        <f t="shared" ca="1" si="10056"/>
        <v>1</v>
      </c>
      <c r="KW33" s="321">
        <f ca="1">IF(KK33&lt;&gt;"",RANK(KV33,KV31:KV35),"")</f>
        <v>1</v>
      </c>
      <c r="KX33" s="321">
        <f ca="1">IF(KK33&lt;&gt;"",SUMPRODUCT((KV31:KV35=KV33)*(KQ31:KQ35&gt;KQ33)),"")</f>
        <v>0</v>
      </c>
      <c r="KY33" s="321">
        <f ca="1">IF(KK33&lt;&gt;"",SUMPRODUCT((KV31:KV35=KV33)*(KQ31:KQ35=KQ33)*(KO31:KO35&gt;KO33)),"")</f>
        <v>0</v>
      </c>
      <c r="KZ33" s="321">
        <f ca="1">IF(KK33&lt;&gt;"",SUMPRODUCT((KV31:KV35=KV33)*(KQ31:KQ35=KQ33)*(KO31:KO35=KO33)*(KS31:KS35&gt;KS33)),"")</f>
        <v>1</v>
      </c>
      <c r="LA33" s="321">
        <f ca="1">IF(KK33&lt;&gt;"",SUMPRODUCT((KV31:KV35=KV33)*(KQ31:KQ35=KQ33)*(KO31:KO35=KO33)*(KS31:KS35=KS33)*(KT31:KT35&gt;KT33)),"")</f>
        <v>0</v>
      </c>
      <c r="LB33" s="321">
        <f ca="1">IF(KK33&lt;&gt;"",SUMPRODUCT((KV31:KV35=KV33)*(KQ31:KQ35=KQ33)*(KO31:KO35=KO33)*(KS31:KS35=KS33)*(KT31:KT35=KT33)*(KU31:KU35&gt;KU33)),"")</f>
        <v>0</v>
      </c>
      <c r="LC33" s="321">
        <f ca="1">IF(KK33&lt;&gt;"",IF(LC73&lt;&gt;"",IF(KJ70=3,LC73,LC73+KJ70),SUM(KW33:LB33)+1),"")</f>
        <v>3</v>
      </c>
      <c r="LD33" s="321" t="str">
        <f ca="1">IF(KK33&lt;&gt;"",INDEX(KK32:KK35,MATCH(3,LC32:LC35,0),0),"")</f>
        <v>Slovakia</v>
      </c>
      <c r="LE33" s="321" t="str">
        <f ca="1">IF(JN31&lt;&gt;"",JN31,"")</f>
        <v/>
      </c>
      <c r="LF33" s="321">
        <f ca="1">SUMPRODUCT((MV3:MV42=LE33)*(MY3:MY42=LE34)*(MZ3:MZ42="W"))+SUMPRODUCT((MV3:MV42=LE33)*(MY3:MY42=LE35)*(MZ3:MZ42="W"))+SUMPRODUCT((MV3:MV42=LE33)*(MY3:MY42=LE36)*(MZ3:MZ42="W"))+SUMPRODUCT((MV3:MV42=LE34)*(MY3:MY42=LE33)*(NA3:NA42="W"))+SUMPRODUCT((MV3:MV42=LE35)*(MY3:MY42=LE33)*(NA3:NA42="W"))+SUMPRODUCT((MV3:MV42=LE36)*(MY3:MY42=LE33)*(NA3:NA42="W"))</f>
        <v>0</v>
      </c>
      <c r="LG33" s="321">
        <f ca="1">SUMPRODUCT((MV3:MV42=LE33)*(MY3:MY42=LE34)*(MZ3:MZ42="D"))+SUMPRODUCT((MV3:MV42=LE33)*(MY3:MY42=LE35)*(MZ3:MZ42="D"))+SUMPRODUCT((MV3:MV42=LE33)*(MY3:MY42=LE36)*(MZ3:MZ42="D"))+SUMPRODUCT((MV3:MV42=LE34)*(MY3:MY42=LE33)*(MZ3:MZ42="D"))+SUMPRODUCT((MV3:MV42=LE35)*(MY3:MY42=LE33)*(MZ3:MZ42="D"))+SUMPRODUCT((MV3:MV42=LE36)*(MY3:MY42=LE33)*(MZ3:MZ42="D"))</f>
        <v>0</v>
      </c>
      <c r="LH33" s="321">
        <f ca="1">SUMPRODUCT((MV3:MV42=LE33)*(MY3:MY42=LE34)*(MZ3:MZ42="L"))+SUMPRODUCT((MV3:MV42=LE33)*(MY3:MY42=LE35)*(MZ3:MZ42="L"))+SUMPRODUCT((MV3:MV42=LE33)*(MY3:MY42=LE36)*(MZ3:MZ42="L"))+SUMPRODUCT((MV3:MV42=LE34)*(MY3:MY42=LE33)*(NA3:NA42="L"))+SUMPRODUCT((MV3:MV42=LE35)*(MY3:MY42=LE33)*(NA3:NA42="L"))+SUMPRODUCT((MV3:MV42=LE36)*(MY3:MY42=LE33)*(NA3:NA42="L"))</f>
        <v>0</v>
      </c>
      <c r="LI33" s="321">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21">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21">
        <f ca="1">LI33-LJ33+1000</f>
        <v>1000</v>
      </c>
      <c r="LL33" s="321" t="str">
        <f t="shared" ref="LL33:LL34" ca="1" si="10511">IF(LE33&lt;&gt;"",LF33*3+LG33*1,"")</f>
        <v/>
      </c>
      <c r="LM33" s="321" t="str">
        <f ca="1">IF(LE33&lt;&gt;"",VLOOKUP(LE33,IX4:JD40,7,FALSE),"")</f>
        <v/>
      </c>
      <c r="LN33" s="321" t="str">
        <f ca="1">IF(LE33&lt;&gt;"",VLOOKUP(LE33,IX4:JD40,5,FALSE),"")</f>
        <v/>
      </c>
      <c r="LO33" s="321" t="str">
        <f ca="1">IF(LE33&lt;&gt;"",VLOOKUP(LE33,IX4:JF40,9,FALSE),"")</f>
        <v/>
      </c>
      <c r="LP33" s="321" t="str">
        <f t="shared" ref="LP33:LP34" ca="1" si="10512">LL33</f>
        <v/>
      </c>
      <c r="LQ33" s="321" t="str">
        <f ca="1">IF(LE33&lt;&gt;"",RANK(LP33,LP32:LP35),"")</f>
        <v/>
      </c>
      <c r="LR33" s="321" t="str">
        <f ca="1">IF(LE33&lt;&gt;"",SUMPRODUCT((LP31:LP35=LP33)*(LK31:LK35&gt;LK33)),"")</f>
        <v/>
      </c>
      <c r="LS33" s="321" t="str">
        <f ca="1">IF(LE33&lt;&gt;"",SUMPRODUCT((LP31:LP35=LP33)*(LK31:LK35=LK33)*(LI31:LI35&gt;LI33)),"")</f>
        <v/>
      </c>
      <c r="LT33" s="321" t="str">
        <f ca="1">IF(LE33&lt;&gt;"",SUMPRODUCT((LP31:LP35=LP33)*(LK31:LK35=LK33)*(LI31:LI35=LI33)*(LM31:LM35&gt;LM33)),"")</f>
        <v/>
      </c>
      <c r="LU33" s="321" t="str">
        <f ca="1">IF(LE33&lt;&gt;"",SUMPRODUCT((LP31:LP35=LP33)*(LK31:LK35=LK33)*(LI31:LI35=LI33)*(LM31:LM35=LM33)*(LN31:LN35&gt;LN33)),"")</f>
        <v/>
      </c>
      <c r="LV33" s="321" t="str">
        <f ca="1">IF(LE33&lt;&gt;"",SUMPRODUCT((LP31:LP35=LP33)*(LK31:LK35=LK33)*(LI31:LI35=LI33)*(LM31:LM35=LM33)*(LN31:LN35=LN33)*(LO31:LO35&gt;LO33)),"")</f>
        <v/>
      </c>
      <c r="LW33" s="321" t="str">
        <f ca="1">IF(LE33&lt;&gt;"",SUM(LQ33:LV33)+2,"")</f>
        <v/>
      </c>
      <c r="LX33" s="321" t="str">
        <f ca="1">IF(LE33&lt;&gt;"",INDEX(LE33:LE35,MATCH(3,LW33:LW35,0),0),"")</f>
        <v/>
      </c>
      <c r="LY33" s="321"/>
      <c r="LZ33" s="321"/>
      <c r="MA33" s="321"/>
      <c r="MB33" s="321"/>
      <c r="MC33" s="321"/>
      <c r="MD33" s="321"/>
      <c r="ME33" s="321"/>
      <c r="MF33" s="321"/>
      <c r="MG33" s="321"/>
      <c r="MH33" s="321"/>
      <c r="MI33" s="321"/>
      <c r="MJ33" s="321"/>
      <c r="MK33" s="321"/>
      <c r="ML33" s="321"/>
      <c r="MM33" s="321"/>
      <c r="MN33" s="321"/>
      <c r="MO33" s="321"/>
      <c r="MP33" s="321"/>
      <c r="MQ33" s="321"/>
      <c r="MR33" s="321"/>
      <c r="MS33" s="321" t="str">
        <f ca="1">IF(LX33&lt;&gt;"",LX33,IF(LD33&lt;&gt;"",LD33,IF(KJ33&lt;&gt;"",KJ33,JJ33)))</f>
        <v>Slovakia</v>
      </c>
      <c r="MT33" s="321">
        <v>3</v>
      </c>
      <c r="MU33" s="321">
        <v>31</v>
      </c>
      <c r="MV33" s="321" t="str">
        <f t="shared" si="170"/>
        <v>Netherlands</v>
      </c>
      <c r="MW33" s="324">
        <f ca="1">IF(OFFSET('Player Game Board'!P40,0,MW1)&lt;&gt;"",OFFSET('Player Game Board'!P40,0,MW1),0)</f>
        <v>3</v>
      </c>
      <c r="MX33" s="324">
        <f ca="1">IF(OFFSET('Player Game Board'!Q40,0,MW1)&lt;&gt;"",OFFSET('Player Game Board'!Q40,0,MW1),0)</f>
        <v>0</v>
      </c>
      <c r="MY33" s="321" t="str">
        <f t="shared" si="171"/>
        <v>Austria</v>
      </c>
      <c r="MZ33" s="321" t="str">
        <f ca="1">IF(AND(OFFSET('Player Game Board'!P40,0,MW1)&lt;&gt;"",OFFSET('Player Game Board'!Q40,0,MW1)&lt;&gt;""),IF(MW33&gt;MX33,"W",IF(MW33=MX33,"D","L")),"")</f>
        <v>W</v>
      </c>
      <c r="NA33" s="321" t="str">
        <f t="shared" ca="1" si="172"/>
        <v>L</v>
      </c>
      <c r="NB33" s="321"/>
      <c r="NC33" s="321"/>
      <c r="ND33" s="321"/>
      <c r="NE33" s="322"/>
      <c r="NF33" s="322"/>
      <c r="NG33" s="322"/>
      <c r="NH33" s="322"/>
      <c r="NI33" s="322"/>
      <c r="NJ33" s="322"/>
      <c r="NK33" s="322"/>
      <c r="NL33" s="321"/>
      <c r="NM33" s="321"/>
      <c r="NN33" s="321"/>
      <c r="NO33" s="321"/>
      <c r="NP33" s="321"/>
      <c r="NQ33" s="321"/>
      <c r="NR33" s="321"/>
      <c r="NS33" s="321" t="str">
        <f ca="1">VLOOKUP(2,IW37:IX40,2,FALSE)</f>
        <v>Türkiye</v>
      </c>
      <c r="NT33" s="327">
        <f t="shared" ca="1" si="5052"/>
        <v>1</v>
      </c>
      <c r="NU33" s="321">
        <f t="shared" ref="NU33" ca="1" si="10513">VLOOKUP(NV33,RQ31:RR35,2,FALSE)</f>
        <v>4</v>
      </c>
      <c r="NV33" s="321" t="str">
        <f t="shared" si="9705"/>
        <v>Romania</v>
      </c>
      <c r="NW33" s="321">
        <f t="shared" ref="NW33" ca="1" si="10514">SUMPRODUCT((RT3:RT42=NV33)*(RX3:RX42="W"))+SUMPRODUCT((RW3:RW42=NV33)*(RY3:RY42="W"))</f>
        <v>0</v>
      </c>
      <c r="NX33" s="321">
        <f t="shared" ref="NX33" ca="1" si="10515">SUMPRODUCT((RT3:RT42=NV33)*(RX3:RX42="D"))+SUMPRODUCT((RW3:RW42=NV33)*(RY3:RY42="D"))</f>
        <v>0</v>
      </c>
      <c r="NY33" s="321">
        <f t="shared" ref="NY33" ca="1" si="10516">SUMPRODUCT((RT3:RT42=NV33)*(RX3:RX42="L"))+SUMPRODUCT((RW3:RW42=NV33)*(RY3:RY42="L"))</f>
        <v>3</v>
      </c>
      <c r="NZ33" s="321">
        <f t="shared" ref="NZ33" ca="1" si="10517">SUMIF(RT3:RT60,NV33,RU3:RU60)+SUMIF(RW3:RW60,NV33,RV3:RV60)</f>
        <v>0</v>
      </c>
      <c r="OA33" s="321">
        <f t="shared" ref="OA33" ca="1" si="10518">SUMIF(RW3:RW60,NV33,RU3:RU60)+SUMIF(RT3:RT60,NV33,RV3:RV60)</f>
        <v>5</v>
      </c>
      <c r="OB33" s="321">
        <f t="shared" ca="1" si="9711"/>
        <v>995</v>
      </c>
      <c r="OC33" s="321">
        <f t="shared" ca="1" si="9712"/>
        <v>0</v>
      </c>
      <c r="OD33" s="321">
        <f t="shared" si="630"/>
        <v>46</v>
      </c>
      <c r="OE33" s="321">
        <f t="shared" ref="OE33" ca="1" si="10519">IF(COUNTIF(OC31:OC35,4)&lt;&gt;4,RANK(OC33,OC31:OC35),OC73)</f>
        <v>4</v>
      </c>
      <c r="OF33" s="321"/>
      <c r="OG33" s="321">
        <f t="shared" ref="OG33" ca="1" si="10520">SUMPRODUCT((OE31:OE34=OE33)*(OD31:OD34&lt;OD33))+OE33</f>
        <v>4</v>
      </c>
      <c r="OH33" s="321" t="str">
        <f t="shared" ref="OH33" ca="1" si="10521">INDEX(NV31:NV35,MATCH(3,OG31:OG35,0),0)</f>
        <v>Slovakia</v>
      </c>
      <c r="OI33" s="321">
        <f t="shared" ref="OI33" ca="1" si="10522">INDEX(OE31:OE35,MATCH(OH33,NV31:NV35,0),0)</f>
        <v>3</v>
      </c>
      <c r="OJ33" s="321" t="str">
        <f t="shared" ref="OJ33:OJ34" ca="1" si="10523">IF(AND(OJ32&lt;&gt;"",OI33=1),OH33,"")</f>
        <v/>
      </c>
      <c r="OK33" s="321" t="str">
        <f t="shared" ref="OK33:OK34" ca="1" si="10524">IF(AND(OK32&lt;&gt;"",OI34=2),OH34,"")</f>
        <v/>
      </c>
      <c r="OL33" s="321" t="str">
        <f t="shared" ref="OL33" ca="1" si="10525">IF(AND(OL32&lt;&gt;"",OI35=3),OH35,"")</f>
        <v/>
      </c>
      <c r="OM33" s="321"/>
      <c r="ON33" s="321"/>
      <c r="OO33" s="321" t="str">
        <f t="shared" ca="1" si="9721"/>
        <v/>
      </c>
      <c r="OP33" s="321">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21">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21">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21">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21">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21">
        <f t="shared" ca="1" si="9727"/>
        <v>1000</v>
      </c>
      <c r="OV33" s="321" t="str">
        <f t="shared" ca="1" si="9728"/>
        <v/>
      </c>
      <c r="OW33" s="321" t="str">
        <f t="shared" ref="OW33" ca="1" si="10531">IF(OO33&lt;&gt;"",VLOOKUP(OO33,NV4:OB40,7,FALSE),"")</f>
        <v/>
      </c>
      <c r="OX33" s="321" t="str">
        <f t="shared" ref="OX33" ca="1" si="10532">IF(OO33&lt;&gt;"",VLOOKUP(OO33,NV4:OB40,5,FALSE),"")</f>
        <v/>
      </c>
      <c r="OY33" s="321" t="str">
        <f t="shared" ref="OY33" ca="1" si="10533">IF(OO33&lt;&gt;"",VLOOKUP(OO33,NV4:OD40,9,FALSE),"")</f>
        <v/>
      </c>
      <c r="OZ33" s="321" t="str">
        <f t="shared" ca="1" si="9732"/>
        <v/>
      </c>
      <c r="PA33" s="321" t="str">
        <f t="shared" ref="PA33" ca="1" si="10534">IF(OO33&lt;&gt;"",RANK(OZ33,OZ31:OZ35),"")</f>
        <v/>
      </c>
      <c r="PB33" s="321" t="str">
        <f t="shared" ref="PB33" ca="1" si="10535">IF(OO33&lt;&gt;"",SUMPRODUCT((OZ31:OZ35=OZ33)*(OU31:OU35&gt;OU33)),"")</f>
        <v/>
      </c>
      <c r="PC33" s="321" t="str">
        <f t="shared" ref="PC33" ca="1" si="10536">IF(OO33&lt;&gt;"",SUMPRODUCT((OZ31:OZ35=OZ33)*(OU31:OU35=OU33)*(OS31:OS35&gt;OS33)),"")</f>
        <v/>
      </c>
      <c r="PD33" s="321" t="str">
        <f t="shared" ref="PD33" ca="1" si="10537">IF(OO33&lt;&gt;"",SUMPRODUCT((OZ31:OZ35=OZ33)*(OU31:OU35=OU33)*(OS31:OS35=OS33)*(OW31:OW35&gt;OW33)),"")</f>
        <v/>
      </c>
      <c r="PE33" s="321" t="str">
        <f t="shared" ref="PE33" ca="1" si="10538">IF(OO33&lt;&gt;"",SUMPRODUCT((OZ31:OZ35=OZ33)*(OU31:OU35=OU33)*(OS31:OS35=OS33)*(OW31:OW35=OW33)*(OX31:OX35&gt;OX33)),"")</f>
        <v/>
      </c>
      <c r="PF33" s="321" t="str">
        <f t="shared" ref="PF33" ca="1" si="10539">IF(OO33&lt;&gt;"",SUMPRODUCT((OZ31:OZ35=OZ33)*(OU31:OU35=OU33)*(OS31:OS35=OS33)*(OW31:OW35=OW33)*(OX31:OX35=OX33)*(OY31:OY35&gt;OY33)),"")</f>
        <v/>
      </c>
      <c r="PG33" s="321" t="str">
        <f ca="1">IF(OO33&lt;&gt;"",IF(PG73&lt;&gt;"",IF(ON70=3,PG73,PG73+ON70),SUM(PA33:PF33)),"")</f>
        <v/>
      </c>
      <c r="PH33" s="321" t="str">
        <f t="shared" ref="PH33" ca="1" si="10540">IF(OO33&lt;&gt;"",INDEX(OO31:OO35,MATCH(3,PG31:PG35,0),0),"")</f>
        <v/>
      </c>
      <c r="PI33" s="321" t="str">
        <f t="shared" ca="1" si="10086"/>
        <v/>
      </c>
      <c r="PJ33" s="321">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21">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21">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21">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21">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21">
        <f t="shared" ca="1" si="10092"/>
        <v>1000</v>
      </c>
      <c r="PP33" s="321" t="str">
        <f t="shared" ca="1" si="10093"/>
        <v/>
      </c>
      <c r="PQ33" s="321" t="str">
        <f t="shared" ref="PQ33" ca="1" si="10546">IF(PI33&lt;&gt;"",VLOOKUP(PI33,NV4:OB40,7,FALSE),"")</f>
        <v/>
      </c>
      <c r="PR33" s="321" t="str">
        <f t="shared" ref="PR33" ca="1" si="10547">IF(PI33&lt;&gt;"",VLOOKUP(PI33,NV4:OB40,5,FALSE),"")</f>
        <v/>
      </c>
      <c r="PS33" s="321" t="str">
        <f t="shared" ref="PS33" ca="1" si="10548">IF(PI33&lt;&gt;"",VLOOKUP(PI33,NV4:OD40,9,FALSE),"")</f>
        <v/>
      </c>
      <c r="PT33" s="321" t="str">
        <f t="shared" ca="1" si="10097"/>
        <v/>
      </c>
      <c r="PU33" s="321" t="str">
        <f t="shared" ref="PU33" ca="1" si="10549">IF(PI33&lt;&gt;"",RANK(PT33,PT31:PT35),"")</f>
        <v/>
      </c>
      <c r="PV33" s="321" t="str">
        <f t="shared" ref="PV33" ca="1" si="10550">IF(PI33&lt;&gt;"",SUMPRODUCT((PT31:PT35=PT33)*(PO31:PO35&gt;PO33)),"")</f>
        <v/>
      </c>
      <c r="PW33" s="321" t="str">
        <f t="shared" ref="PW33" ca="1" si="10551">IF(PI33&lt;&gt;"",SUMPRODUCT((PT31:PT35=PT33)*(PO31:PO35=PO33)*(PM31:PM35&gt;PM33)),"")</f>
        <v/>
      </c>
      <c r="PX33" s="321" t="str">
        <f t="shared" ref="PX33" ca="1" si="10552">IF(PI33&lt;&gt;"",SUMPRODUCT((PT31:PT35=PT33)*(PO31:PO35=PO33)*(PM31:PM35=PM33)*(PQ31:PQ35&gt;PQ33)),"")</f>
        <v/>
      </c>
      <c r="PY33" s="321" t="str">
        <f t="shared" ref="PY33" ca="1" si="10553">IF(PI33&lt;&gt;"",SUMPRODUCT((PT31:PT35=PT33)*(PO31:PO35=PO33)*(PM31:PM35=PM33)*(PQ31:PQ35=PQ33)*(PR31:PR35&gt;PR33)),"")</f>
        <v/>
      </c>
      <c r="PZ33" s="321" t="str">
        <f t="shared" ref="PZ33" ca="1" si="10554">IF(PI33&lt;&gt;"",SUMPRODUCT((PT31:PT35=PT33)*(PO31:PO35=PO33)*(PM31:PM35=PM33)*(PQ31:PQ35=PQ33)*(PR31:PR35=PR33)*(PS31:PS35&gt;PS33)),"")</f>
        <v/>
      </c>
      <c r="QA33" s="321" t="str">
        <f ca="1">IF(PI33&lt;&gt;"",IF(QA73&lt;&gt;"",IF(PH70=3,QA73,QA73+PH70),SUM(PU33:PZ33)+1),"")</f>
        <v/>
      </c>
      <c r="QB33" s="321" t="str">
        <f t="shared" ref="QB33" ca="1" si="10555">IF(PI33&lt;&gt;"",INDEX(PI32:PI35,MATCH(3,QA32:QA35,0),0),"")</f>
        <v/>
      </c>
      <c r="QC33" s="321" t="str">
        <f t="shared" ref="QC33:QC34" ca="1" si="10556">IF(OL31&lt;&gt;"",OL31,"")</f>
        <v/>
      </c>
      <c r="QD33" s="321">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21">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21">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21">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21">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21">
        <f t="shared" ref="QI33:QI34" ca="1" si="10562">QG33-QH33+1000</f>
        <v>1000</v>
      </c>
      <c r="QJ33" s="321" t="str">
        <f t="shared" ref="QJ33:QJ34" ca="1" si="10563">IF(QC33&lt;&gt;"",QD33*3+QE33*1,"")</f>
        <v/>
      </c>
      <c r="QK33" s="321" t="str">
        <f t="shared" ref="QK33" ca="1" si="10564">IF(QC33&lt;&gt;"",VLOOKUP(QC33,NV4:OB40,7,FALSE),"")</f>
        <v/>
      </c>
      <c r="QL33" s="321" t="str">
        <f t="shared" ref="QL33" ca="1" si="10565">IF(QC33&lt;&gt;"",VLOOKUP(QC33,NV4:OB40,5,FALSE),"")</f>
        <v/>
      </c>
      <c r="QM33" s="321" t="str">
        <f t="shared" ref="QM33" ca="1" si="10566">IF(QC33&lt;&gt;"",VLOOKUP(QC33,NV4:OD40,9,FALSE),"")</f>
        <v/>
      </c>
      <c r="QN33" s="321" t="str">
        <f t="shared" ref="QN33:QN34" ca="1" si="10567">QJ33</f>
        <v/>
      </c>
      <c r="QO33" s="321" t="str">
        <f t="shared" ref="QO33" ca="1" si="10568">IF(QC33&lt;&gt;"",RANK(QN33,QN32:QN35),"")</f>
        <v/>
      </c>
      <c r="QP33" s="321" t="str">
        <f t="shared" ref="QP33" ca="1" si="10569">IF(QC33&lt;&gt;"",SUMPRODUCT((QN31:QN35=QN33)*(QI31:QI35&gt;QI33)),"")</f>
        <v/>
      </c>
      <c r="QQ33" s="321" t="str">
        <f t="shared" ref="QQ33" ca="1" si="10570">IF(QC33&lt;&gt;"",SUMPRODUCT((QN31:QN35=QN33)*(QI31:QI35=QI33)*(QG31:QG35&gt;QG33)),"")</f>
        <v/>
      </c>
      <c r="QR33" s="321" t="str">
        <f t="shared" ref="QR33" ca="1" si="10571">IF(QC33&lt;&gt;"",SUMPRODUCT((QN31:QN35=QN33)*(QI31:QI35=QI33)*(QG31:QG35=QG33)*(QK31:QK35&gt;QK33)),"")</f>
        <v/>
      </c>
      <c r="QS33" s="321" t="str">
        <f t="shared" ref="QS33" ca="1" si="10572">IF(QC33&lt;&gt;"",SUMPRODUCT((QN31:QN35=QN33)*(QI31:QI35=QI33)*(QG31:QG35=QG33)*(QK31:QK35=QK33)*(QL31:QL35&gt;QL33)),"")</f>
        <v/>
      </c>
      <c r="QT33" s="321" t="str">
        <f t="shared" ref="QT33" ca="1" si="10573">IF(QC33&lt;&gt;"",SUMPRODUCT((QN31:QN35=QN33)*(QI31:QI35=QI33)*(QG31:QG35=QG33)*(QK31:QK35=QK33)*(QL31:QL35=QL33)*(QM31:QM35&gt;QM33)),"")</f>
        <v/>
      </c>
      <c r="QU33" s="321" t="str">
        <f t="shared" ref="QU33:QU34" ca="1" si="10574">IF(QC33&lt;&gt;"",SUM(QO33:QT33)+2,"")</f>
        <v/>
      </c>
      <c r="QV33" s="321" t="str">
        <f t="shared" ref="QV33" ca="1" si="10575">IF(QC33&lt;&gt;"",INDEX(QC33:QC35,MATCH(3,QU33:QU35,0),0),"")</f>
        <v/>
      </c>
      <c r="QW33" s="321"/>
      <c r="QX33" s="321"/>
      <c r="QY33" s="321"/>
      <c r="QZ33" s="321"/>
      <c r="RA33" s="321"/>
      <c r="RB33" s="321"/>
      <c r="RC33" s="321"/>
      <c r="RD33" s="321"/>
      <c r="RE33" s="321"/>
      <c r="RF33" s="321"/>
      <c r="RG33" s="321"/>
      <c r="RH33" s="321"/>
      <c r="RI33" s="321"/>
      <c r="RJ33" s="321"/>
      <c r="RK33" s="321"/>
      <c r="RL33" s="321"/>
      <c r="RM33" s="321"/>
      <c r="RN33" s="321"/>
      <c r="RO33" s="321"/>
      <c r="RP33" s="321"/>
      <c r="RQ33" s="321" t="str">
        <f t="shared" ref="RQ33" ca="1" si="10576">IF(QV33&lt;&gt;"",QV33,IF(QB33&lt;&gt;"",QB33,IF(PH33&lt;&gt;"",PH33,OH33)))</f>
        <v>Slovakia</v>
      </c>
      <c r="RR33" s="321">
        <v>3</v>
      </c>
      <c r="RS33" s="321">
        <v>31</v>
      </c>
      <c r="RT33" s="321" t="str">
        <f t="shared" si="18"/>
        <v>Netherlands</v>
      </c>
      <c r="RU33" s="324">
        <f ca="1">IF(OFFSET('Player Game Board'!P40,0,RU1)&lt;&gt;"",OFFSET('Player Game Board'!P40,0,RU1),0)</f>
        <v>2</v>
      </c>
      <c r="RV33" s="324">
        <f ca="1">IF(OFFSET('Player Game Board'!Q40,0,RU1)&lt;&gt;"",OFFSET('Player Game Board'!Q40,0,RU1),0)</f>
        <v>1</v>
      </c>
      <c r="RW33" s="321" t="str">
        <f t="shared" si="19"/>
        <v>Austria</v>
      </c>
      <c r="RX33" s="321" t="str">
        <f ca="1">IF(AND(OFFSET('Player Game Board'!P40,0,RU1)&lt;&gt;"",OFFSET('Player Game Board'!Q40,0,RU1)&lt;&gt;""),IF(RU33&gt;RV33,"W",IF(RU33=RV33,"D","L")),"")</f>
        <v>W</v>
      </c>
      <c r="RY33" s="321" t="str">
        <f t="shared" ca="1" si="5500"/>
        <v>L</v>
      </c>
      <c r="RZ33" s="321"/>
      <c r="SA33" s="321"/>
      <c r="SB33" s="321"/>
      <c r="SC33" s="322"/>
      <c r="SD33" s="322"/>
      <c r="SE33" s="322"/>
      <c r="SF33" s="322"/>
      <c r="SG33" s="322"/>
      <c r="SH33" s="322"/>
      <c r="SI33" s="322"/>
      <c r="SJ33" s="321"/>
      <c r="SK33" s="321"/>
      <c r="SL33" s="321"/>
      <c r="SM33" s="321"/>
      <c r="SN33" s="321"/>
      <c r="SO33" s="321"/>
      <c r="SP33" s="321"/>
      <c r="SQ33" s="321" t="str">
        <f t="shared" ref="SQ33" ca="1" si="10577">VLOOKUP(2,NU37:NV40,2,FALSE)</f>
        <v>Georgia</v>
      </c>
      <c r="SR33" s="327">
        <f t="shared" ca="1" si="5095"/>
        <v>1</v>
      </c>
      <c r="SS33" s="321">
        <f t="shared" ref="SS33" ca="1" si="10578">VLOOKUP(ST33,WO31:WP35,2,FALSE)</f>
        <v>3</v>
      </c>
      <c r="ST33" s="321" t="str">
        <f t="shared" si="9743"/>
        <v>Romania</v>
      </c>
      <c r="SU33" s="321">
        <f t="shared" ref="SU33" ca="1" si="10579">SUMPRODUCT((WR3:WR42=ST33)*(WV3:WV42="W"))+SUMPRODUCT((WU3:WU42=ST33)*(WW3:WW42="W"))</f>
        <v>0</v>
      </c>
      <c r="SV33" s="321">
        <f t="shared" ref="SV33" ca="1" si="10580">SUMPRODUCT((WR3:WR42=ST33)*(WV3:WV42="D"))+SUMPRODUCT((WU3:WU42=ST33)*(WW3:WW42="D"))</f>
        <v>2</v>
      </c>
      <c r="SW33" s="321">
        <f t="shared" ref="SW33" ca="1" si="10581">SUMPRODUCT((WR3:WR42=ST33)*(WV3:WV42="L"))+SUMPRODUCT((WU3:WU42=ST33)*(WW3:WW42="L"))</f>
        <v>1</v>
      </c>
      <c r="SX33" s="321">
        <f t="shared" ref="SX33" ca="1" si="10582">SUMIF(WR3:WR60,ST33,WS3:WS60)+SUMIF(WU3:WU60,ST33,WT3:WT60)</f>
        <v>3</v>
      </c>
      <c r="SY33" s="321">
        <f t="shared" ref="SY33" ca="1" si="10583">SUMIF(WU3:WU60,ST33,WS3:WS60)+SUMIF(WR3:WR60,ST33,WT3:WT60)</f>
        <v>6</v>
      </c>
      <c r="SZ33" s="321">
        <f t="shared" ca="1" si="9749"/>
        <v>997</v>
      </c>
      <c r="TA33" s="321">
        <f t="shared" ca="1" si="9750"/>
        <v>2</v>
      </c>
      <c r="TB33" s="321">
        <f t="shared" si="690"/>
        <v>46</v>
      </c>
      <c r="TC33" s="321">
        <f t="shared" ref="TC33" ca="1" si="10584">IF(COUNTIF(TA31:TA35,4)&lt;&gt;4,RANK(TA33,TA31:TA35),TA73)</f>
        <v>3</v>
      </c>
      <c r="TD33" s="321"/>
      <c r="TE33" s="321">
        <f t="shared" ref="TE33" ca="1" si="10585">SUMPRODUCT((TC31:TC34=TC33)*(TB31:TB34&lt;TB33))+TC33</f>
        <v>3</v>
      </c>
      <c r="TF33" s="321" t="str">
        <f t="shared" ref="TF33" ca="1" si="10586">INDEX(ST31:ST35,MATCH(3,TE31:TE35,0),0)</f>
        <v>Romania</v>
      </c>
      <c r="TG33" s="321">
        <f t="shared" ref="TG33" ca="1" si="10587">INDEX(TC31:TC35,MATCH(TF33,ST31:ST35,0),0)</f>
        <v>3</v>
      </c>
      <c r="TH33" s="321" t="str">
        <f t="shared" ref="TH33:TH34" ca="1" si="10588">IF(AND(TH32&lt;&gt;"",TG33=1),TF33,"")</f>
        <v/>
      </c>
      <c r="TI33" s="321" t="str">
        <f t="shared" ref="TI33:TI34" ca="1" si="10589">IF(AND(TI32&lt;&gt;"",TG34=2),TF34,"")</f>
        <v/>
      </c>
      <c r="TJ33" s="321" t="str">
        <f t="shared" ref="TJ33" ca="1" si="10590">IF(AND(TJ32&lt;&gt;"",TG35=3),TF35,"")</f>
        <v/>
      </c>
      <c r="TK33" s="321"/>
      <c r="TL33" s="321"/>
      <c r="TM33" s="321" t="str">
        <f t="shared" ca="1" si="9759"/>
        <v/>
      </c>
      <c r="TN33" s="321">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21">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21">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21">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21">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21">
        <f t="shared" ca="1" si="9765"/>
        <v>1000</v>
      </c>
      <c r="TT33" s="321" t="str">
        <f t="shared" ca="1" si="9766"/>
        <v/>
      </c>
      <c r="TU33" s="321" t="str">
        <f t="shared" ref="TU33" ca="1" si="10596">IF(TM33&lt;&gt;"",VLOOKUP(TM33,ST4:SZ40,7,FALSE),"")</f>
        <v/>
      </c>
      <c r="TV33" s="321" t="str">
        <f t="shared" ref="TV33" ca="1" si="10597">IF(TM33&lt;&gt;"",VLOOKUP(TM33,ST4:SZ40,5,FALSE),"")</f>
        <v/>
      </c>
      <c r="TW33" s="321" t="str">
        <f t="shared" ref="TW33" ca="1" si="10598">IF(TM33&lt;&gt;"",VLOOKUP(TM33,ST4:TB40,9,FALSE),"")</f>
        <v/>
      </c>
      <c r="TX33" s="321" t="str">
        <f t="shared" ca="1" si="9770"/>
        <v/>
      </c>
      <c r="TY33" s="321" t="str">
        <f t="shared" ref="TY33" ca="1" si="10599">IF(TM33&lt;&gt;"",RANK(TX33,TX31:TX35),"")</f>
        <v/>
      </c>
      <c r="TZ33" s="321" t="str">
        <f t="shared" ref="TZ33" ca="1" si="10600">IF(TM33&lt;&gt;"",SUMPRODUCT((TX31:TX35=TX33)*(TS31:TS35&gt;TS33)),"")</f>
        <v/>
      </c>
      <c r="UA33" s="321" t="str">
        <f t="shared" ref="UA33" ca="1" si="10601">IF(TM33&lt;&gt;"",SUMPRODUCT((TX31:TX35=TX33)*(TS31:TS35=TS33)*(TQ31:TQ35&gt;TQ33)),"")</f>
        <v/>
      </c>
      <c r="UB33" s="321" t="str">
        <f t="shared" ref="UB33" ca="1" si="10602">IF(TM33&lt;&gt;"",SUMPRODUCT((TX31:TX35=TX33)*(TS31:TS35=TS33)*(TQ31:TQ35=TQ33)*(TU31:TU35&gt;TU33)),"")</f>
        <v/>
      </c>
      <c r="UC33" s="321" t="str">
        <f t="shared" ref="UC33" ca="1" si="10603">IF(TM33&lt;&gt;"",SUMPRODUCT((TX31:TX35=TX33)*(TS31:TS35=TS33)*(TQ31:TQ35=TQ33)*(TU31:TU35=TU33)*(TV31:TV35&gt;TV33)),"")</f>
        <v/>
      </c>
      <c r="UD33" s="321" t="str">
        <f t="shared" ref="UD33" ca="1" si="10604">IF(TM33&lt;&gt;"",SUMPRODUCT((TX31:TX35=TX33)*(TS31:TS35=TS33)*(TQ31:TQ35=TQ33)*(TU31:TU35=TU33)*(TV31:TV35=TV33)*(TW31:TW35&gt;TW33)),"")</f>
        <v/>
      </c>
      <c r="UE33" s="321" t="str">
        <f ca="1">IF(TM33&lt;&gt;"",IF(UE73&lt;&gt;"",IF(TL70=3,UE73,UE73+TL70),SUM(TY33:UD33)),"")</f>
        <v/>
      </c>
      <c r="UF33" s="321" t="str">
        <f t="shared" ref="UF33" ca="1" si="10605">IF(TM33&lt;&gt;"",INDEX(TM31:TM35,MATCH(3,UE31:UE35,0),0),"")</f>
        <v/>
      </c>
      <c r="UG33" s="321" t="str">
        <f t="shared" ca="1" si="10136"/>
        <v/>
      </c>
      <c r="UH33" s="321">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21">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21">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21">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21">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21">
        <f t="shared" ca="1" si="10142"/>
        <v>1000</v>
      </c>
      <c r="UN33" s="321" t="str">
        <f t="shared" ca="1" si="10143"/>
        <v/>
      </c>
      <c r="UO33" s="321" t="str">
        <f t="shared" ref="UO33" ca="1" si="10611">IF(UG33&lt;&gt;"",VLOOKUP(UG33,ST4:SZ40,7,FALSE),"")</f>
        <v/>
      </c>
      <c r="UP33" s="321" t="str">
        <f t="shared" ref="UP33" ca="1" si="10612">IF(UG33&lt;&gt;"",VLOOKUP(UG33,ST4:SZ40,5,FALSE),"")</f>
        <v/>
      </c>
      <c r="UQ33" s="321" t="str">
        <f t="shared" ref="UQ33" ca="1" si="10613">IF(UG33&lt;&gt;"",VLOOKUP(UG33,ST4:TB40,9,FALSE),"")</f>
        <v/>
      </c>
      <c r="UR33" s="321" t="str">
        <f t="shared" ca="1" si="10147"/>
        <v/>
      </c>
      <c r="US33" s="321" t="str">
        <f t="shared" ref="US33" ca="1" si="10614">IF(UG33&lt;&gt;"",RANK(UR33,UR31:UR35),"")</f>
        <v/>
      </c>
      <c r="UT33" s="321" t="str">
        <f t="shared" ref="UT33" ca="1" si="10615">IF(UG33&lt;&gt;"",SUMPRODUCT((UR31:UR35=UR33)*(UM31:UM35&gt;UM33)),"")</f>
        <v/>
      </c>
      <c r="UU33" s="321" t="str">
        <f t="shared" ref="UU33" ca="1" si="10616">IF(UG33&lt;&gt;"",SUMPRODUCT((UR31:UR35=UR33)*(UM31:UM35=UM33)*(UK31:UK35&gt;UK33)),"")</f>
        <v/>
      </c>
      <c r="UV33" s="321" t="str">
        <f t="shared" ref="UV33" ca="1" si="10617">IF(UG33&lt;&gt;"",SUMPRODUCT((UR31:UR35=UR33)*(UM31:UM35=UM33)*(UK31:UK35=UK33)*(UO31:UO35&gt;UO33)),"")</f>
        <v/>
      </c>
      <c r="UW33" s="321" t="str">
        <f t="shared" ref="UW33" ca="1" si="10618">IF(UG33&lt;&gt;"",SUMPRODUCT((UR31:UR35=UR33)*(UM31:UM35=UM33)*(UK31:UK35=UK33)*(UO31:UO35=UO33)*(UP31:UP35&gt;UP33)),"")</f>
        <v/>
      </c>
      <c r="UX33" s="321" t="str">
        <f t="shared" ref="UX33" ca="1" si="10619">IF(UG33&lt;&gt;"",SUMPRODUCT((UR31:UR35=UR33)*(UM31:UM35=UM33)*(UK31:UK35=UK33)*(UO31:UO35=UO33)*(UP31:UP35=UP33)*(UQ31:UQ35&gt;UQ33)),"")</f>
        <v/>
      </c>
      <c r="UY33" s="321" t="str">
        <f ca="1">IF(UG33&lt;&gt;"",IF(UY73&lt;&gt;"",IF(UF70=3,UY73,UY73+UF70),SUM(US33:UX33)+1),"")</f>
        <v/>
      </c>
      <c r="UZ33" s="321" t="str">
        <f t="shared" ref="UZ33" ca="1" si="10620">IF(UG33&lt;&gt;"",INDEX(UG32:UG35,MATCH(3,UY32:UY35,0),0),"")</f>
        <v/>
      </c>
      <c r="VA33" s="321" t="str">
        <f t="shared" ref="VA33:VA34" ca="1" si="10621">IF(TJ31&lt;&gt;"",TJ31,"")</f>
        <v/>
      </c>
      <c r="VB33" s="321">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21">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21">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21">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21">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21">
        <f t="shared" ref="VG33:VG34" ca="1" si="10627">VE33-VF33+1000</f>
        <v>1000</v>
      </c>
      <c r="VH33" s="321" t="str">
        <f t="shared" ref="VH33:VH34" ca="1" si="10628">IF(VA33&lt;&gt;"",VB33*3+VC33*1,"")</f>
        <v/>
      </c>
      <c r="VI33" s="321" t="str">
        <f t="shared" ref="VI33" ca="1" si="10629">IF(VA33&lt;&gt;"",VLOOKUP(VA33,ST4:SZ40,7,FALSE),"")</f>
        <v/>
      </c>
      <c r="VJ33" s="321" t="str">
        <f t="shared" ref="VJ33" ca="1" si="10630">IF(VA33&lt;&gt;"",VLOOKUP(VA33,ST4:SZ40,5,FALSE),"")</f>
        <v/>
      </c>
      <c r="VK33" s="321" t="str">
        <f t="shared" ref="VK33" ca="1" si="10631">IF(VA33&lt;&gt;"",VLOOKUP(VA33,ST4:TB40,9,FALSE),"")</f>
        <v/>
      </c>
      <c r="VL33" s="321" t="str">
        <f t="shared" ref="VL33:VL34" ca="1" si="10632">VH33</f>
        <v/>
      </c>
      <c r="VM33" s="321" t="str">
        <f t="shared" ref="VM33" ca="1" si="10633">IF(VA33&lt;&gt;"",RANK(VL33,VL32:VL35),"")</f>
        <v/>
      </c>
      <c r="VN33" s="321" t="str">
        <f t="shared" ref="VN33" ca="1" si="10634">IF(VA33&lt;&gt;"",SUMPRODUCT((VL31:VL35=VL33)*(VG31:VG35&gt;VG33)),"")</f>
        <v/>
      </c>
      <c r="VO33" s="321" t="str">
        <f t="shared" ref="VO33" ca="1" si="10635">IF(VA33&lt;&gt;"",SUMPRODUCT((VL31:VL35=VL33)*(VG31:VG35=VG33)*(VE31:VE35&gt;VE33)),"")</f>
        <v/>
      </c>
      <c r="VP33" s="321" t="str">
        <f t="shared" ref="VP33" ca="1" si="10636">IF(VA33&lt;&gt;"",SUMPRODUCT((VL31:VL35=VL33)*(VG31:VG35=VG33)*(VE31:VE35=VE33)*(VI31:VI35&gt;VI33)),"")</f>
        <v/>
      </c>
      <c r="VQ33" s="321" t="str">
        <f t="shared" ref="VQ33" ca="1" si="10637">IF(VA33&lt;&gt;"",SUMPRODUCT((VL31:VL35=VL33)*(VG31:VG35=VG33)*(VE31:VE35=VE33)*(VI31:VI35=VI33)*(VJ31:VJ35&gt;VJ33)),"")</f>
        <v/>
      </c>
      <c r="VR33" s="321" t="str">
        <f t="shared" ref="VR33" ca="1" si="10638">IF(VA33&lt;&gt;"",SUMPRODUCT((VL31:VL35=VL33)*(VG31:VG35=VG33)*(VE31:VE35=VE33)*(VI31:VI35=VI33)*(VJ31:VJ35=VJ33)*(VK31:VK35&gt;VK33)),"")</f>
        <v/>
      </c>
      <c r="VS33" s="321" t="str">
        <f t="shared" ref="VS33:VS34" ca="1" si="10639">IF(VA33&lt;&gt;"",SUM(VM33:VR33)+2,"")</f>
        <v/>
      </c>
      <c r="VT33" s="321" t="str">
        <f t="shared" ref="VT33" ca="1" si="10640">IF(VA33&lt;&gt;"",INDEX(VA33:VA35,MATCH(3,VS33:VS35,0),0),"")</f>
        <v/>
      </c>
      <c r="VU33" s="321"/>
      <c r="VV33" s="321"/>
      <c r="VW33" s="321"/>
      <c r="VX33" s="321"/>
      <c r="VY33" s="321"/>
      <c r="VZ33" s="321"/>
      <c r="WA33" s="321"/>
      <c r="WB33" s="321"/>
      <c r="WC33" s="321"/>
      <c r="WD33" s="321"/>
      <c r="WE33" s="321"/>
      <c r="WF33" s="321"/>
      <c r="WG33" s="321"/>
      <c r="WH33" s="321"/>
      <c r="WI33" s="321"/>
      <c r="WJ33" s="321"/>
      <c r="WK33" s="321"/>
      <c r="WL33" s="321"/>
      <c r="WM33" s="321"/>
      <c r="WN33" s="321"/>
      <c r="WO33" s="321" t="str">
        <f t="shared" ref="WO33" ca="1" si="10641">IF(VT33&lt;&gt;"",VT33,IF(UZ33&lt;&gt;"",UZ33,IF(UF33&lt;&gt;"",UF33,TF33)))</f>
        <v>Romania</v>
      </c>
      <c r="WP33" s="321">
        <v>3</v>
      </c>
      <c r="WQ33" s="321">
        <v>31</v>
      </c>
      <c r="WR33" s="321" t="str">
        <f t="shared" si="34"/>
        <v>Netherlands</v>
      </c>
      <c r="WS33" s="324">
        <f ca="1">IF(OFFSET('Player Game Board'!P40,0,WS1)&lt;&gt;"",OFFSET('Player Game Board'!P40,0,WS1),0)</f>
        <v>2</v>
      </c>
      <c r="WT33" s="324">
        <f ca="1">IF(OFFSET('Player Game Board'!Q40,0,WS1)&lt;&gt;"",OFFSET('Player Game Board'!Q40,0,WS1),0)</f>
        <v>2</v>
      </c>
      <c r="WU33" s="321" t="str">
        <f t="shared" si="35"/>
        <v>Austria</v>
      </c>
      <c r="WV33" s="321" t="str">
        <f ca="1">IF(AND(OFFSET('Player Game Board'!P40,0,WS1)&lt;&gt;"",OFFSET('Player Game Board'!Q40,0,WS1)&lt;&gt;""),IF(WS33&gt;WT33,"W",IF(WS33=WT33,"D","L")),"")</f>
        <v>D</v>
      </c>
      <c r="WW33" s="321" t="str">
        <f t="shared" ca="1" si="5555"/>
        <v>D</v>
      </c>
      <c r="WX33" s="321"/>
      <c r="WY33" s="321"/>
      <c r="WZ33" s="321"/>
      <c r="XA33" s="322"/>
      <c r="XB33" s="322"/>
      <c r="XC33" s="322"/>
      <c r="XD33" s="322"/>
      <c r="XE33" s="322"/>
      <c r="XF33" s="322"/>
      <c r="XG33" s="322"/>
      <c r="XH33" s="321"/>
      <c r="XI33" s="321"/>
      <c r="XJ33" s="321"/>
      <c r="XK33" s="321"/>
      <c r="XL33" s="321"/>
      <c r="XM33" s="321"/>
      <c r="XN33" s="321"/>
      <c r="XO33" s="321" t="str">
        <f t="shared" ref="XO33" ca="1" si="10642">VLOOKUP(2,SS37:ST40,2,FALSE)</f>
        <v>Czechia</v>
      </c>
      <c r="XP33" s="327">
        <f t="shared" ca="1" si="5138"/>
        <v>0</v>
      </c>
      <c r="XQ33" s="321">
        <f t="shared" ref="XQ33" ca="1" si="10643">VLOOKUP(XR33,ABM31:ABN35,2,FALSE)</f>
        <v>4</v>
      </c>
      <c r="XR33" s="321" t="str">
        <f t="shared" si="9781"/>
        <v>Romania</v>
      </c>
      <c r="XS33" s="321">
        <f t="shared" ref="XS33" ca="1" si="10644">SUMPRODUCT((ABP3:ABP42=XR33)*(ABT3:ABT42="W"))+SUMPRODUCT((ABS3:ABS42=XR33)*(ABU3:ABU42="W"))</f>
        <v>0</v>
      </c>
      <c r="XT33" s="321">
        <f t="shared" ref="XT33" ca="1" si="10645">SUMPRODUCT((ABP3:ABP42=XR33)*(ABT3:ABT42="D"))+SUMPRODUCT((ABS3:ABS42=XR33)*(ABU3:ABU42="D"))</f>
        <v>1</v>
      </c>
      <c r="XU33" s="321">
        <f t="shared" ref="XU33" ca="1" si="10646">SUMPRODUCT((ABP3:ABP42=XR33)*(ABT3:ABT42="L"))+SUMPRODUCT((ABS3:ABS42=XR33)*(ABU3:ABU42="L"))</f>
        <v>2</v>
      </c>
      <c r="XV33" s="321">
        <f t="shared" ref="XV33" ca="1" si="10647">SUMIF(ABP3:ABP60,XR33,ABQ3:ABQ60)+SUMIF(ABS3:ABS60,XR33,ABR3:ABR60)</f>
        <v>2</v>
      </c>
      <c r="XW33" s="321">
        <f t="shared" ref="XW33" ca="1" si="10648">SUMIF(ABS3:ABS60,XR33,ABQ3:ABQ60)+SUMIF(ABP3:ABP60,XR33,ABR3:ABR60)</f>
        <v>5</v>
      </c>
      <c r="XX33" s="321">
        <f t="shared" ca="1" si="9787"/>
        <v>997</v>
      </c>
      <c r="XY33" s="321">
        <f t="shared" ca="1" si="9788"/>
        <v>1</v>
      </c>
      <c r="XZ33" s="321">
        <f t="shared" si="750"/>
        <v>46</v>
      </c>
      <c r="YA33" s="321">
        <f t="shared" ref="YA33" ca="1" si="10649">IF(COUNTIF(XY31:XY35,4)&lt;&gt;4,RANK(XY33,XY31:XY35),XY73)</f>
        <v>4</v>
      </c>
      <c r="YB33" s="321"/>
      <c r="YC33" s="321">
        <f t="shared" ref="YC33" ca="1" si="10650">SUMPRODUCT((YA31:YA34=YA33)*(XZ31:XZ34&lt;XZ33))+YA33</f>
        <v>4</v>
      </c>
      <c r="YD33" s="321" t="str">
        <f t="shared" ref="YD33" ca="1" si="10651">INDEX(XR31:XR35,MATCH(3,YC31:YC35,0),0)</f>
        <v>Slovakia</v>
      </c>
      <c r="YE33" s="321">
        <f t="shared" ref="YE33" ca="1" si="10652">INDEX(YA31:YA35,MATCH(YD33,XR31:XR35,0),0)</f>
        <v>3</v>
      </c>
      <c r="YF33" s="321" t="str">
        <f t="shared" ref="YF33:YF34" ca="1" si="10653">IF(AND(YF32&lt;&gt;"",YE33=1),YD33,"")</f>
        <v/>
      </c>
      <c r="YG33" s="321" t="str">
        <f t="shared" ref="YG33:YG34" ca="1" si="10654">IF(AND(YG32&lt;&gt;"",YE34=2),YD34,"")</f>
        <v/>
      </c>
      <c r="YH33" s="321" t="str">
        <f t="shared" ref="YH33" ca="1" si="10655">IF(AND(YH32&lt;&gt;"",YE35=3),YD35,"")</f>
        <v/>
      </c>
      <c r="YI33" s="321"/>
      <c r="YJ33" s="321"/>
      <c r="YK33" s="321" t="str">
        <f t="shared" ca="1" si="9797"/>
        <v/>
      </c>
      <c r="YL33" s="321">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21">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21">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21">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21">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21">
        <f t="shared" ca="1" si="9803"/>
        <v>1000</v>
      </c>
      <c r="YR33" s="321" t="str">
        <f t="shared" ca="1" si="9804"/>
        <v/>
      </c>
      <c r="YS33" s="321" t="str">
        <f t="shared" ref="YS33" ca="1" si="10661">IF(YK33&lt;&gt;"",VLOOKUP(YK33,XR4:XX40,7,FALSE),"")</f>
        <v/>
      </c>
      <c r="YT33" s="321" t="str">
        <f t="shared" ref="YT33" ca="1" si="10662">IF(YK33&lt;&gt;"",VLOOKUP(YK33,XR4:XX40,5,FALSE),"")</f>
        <v/>
      </c>
      <c r="YU33" s="321" t="str">
        <f t="shared" ref="YU33" ca="1" si="10663">IF(YK33&lt;&gt;"",VLOOKUP(YK33,XR4:XZ40,9,FALSE),"")</f>
        <v/>
      </c>
      <c r="YV33" s="321" t="str">
        <f t="shared" ca="1" si="9808"/>
        <v/>
      </c>
      <c r="YW33" s="321" t="str">
        <f t="shared" ref="YW33" ca="1" si="10664">IF(YK33&lt;&gt;"",RANK(YV33,YV31:YV35),"")</f>
        <v/>
      </c>
      <c r="YX33" s="321" t="str">
        <f t="shared" ref="YX33" ca="1" si="10665">IF(YK33&lt;&gt;"",SUMPRODUCT((YV31:YV35=YV33)*(YQ31:YQ35&gt;YQ33)),"")</f>
        <v/>
      </c>
      <c r="YY33" s="321" t="str">
        <f t="shared" ref="YY33" ca="1" si="10666">IF(YK33&lt;&gt;"",SUMPRODUCT((YV31:YV35=YV33)*(YQ31:YQ35=YQ33)*(YO31:YO35&gt;YO33)),"")</f>
        <v/>
      </c>
      <c r="YZ33" s="321" t="str">
        <f t="shared" ref="YZ33" ca="1" si="10667">IF(YK33&lt;&gt;"",SUMPRODUCT((YV31:YV35=YV33)*(YQ31:YQ35=YQ33)*(YO31:YO35=YO33)*(YS31:YS35&gt;YS33)),"")</f>
        <v/>
      </c>
      <c r="ZA33" s="321" t="str">
        <f t="shared" ref="ZA33" ca="1" si="10668">IF(YK33&lt;&gt;"",SUMPRODUCT((YV31:YV35=YV33)*(YQ31:YQ35=YQ33)*(YO31:YO35=YO33)*(YS31:YS35=YS33)*(YT31:YT35&gt;YT33)),"")</f>
        <v/>
      </c>
      <c r="ZB33" s="321" t="str">
        <f t="shared" ref="ZB33" ca="1" si="10669">IF(YK33&lt;&gt;"",SUMPRODUCT((YV31:YV35=YV33)*(YQ31:YQ35=YQ33)*(YO31:YO35=YO33)*(YS31:YS35=YS33)*(YT31:YT35=YT33)*(YU31:YU35&gt;YU33)),"")</f>
        <v/>
      </c>
      <c r="ZC33" s="321" t="str">
        <f ca="1">IF(YK33&lt;&gt;"",IF(ZC73&lt;&gt;"",IF(YJ70=3,ZC73,ZC73+YJ70),SUM(YW33:ZB33)),"")</f>
        <v/>
      </c>
      <c r="ZD33" s="321" t="str">
        <f t="shared" ref="ZD33" ca="1" si="10670">IF(YK33&lt;&gt;"",INDEX(YK31:YK35,MATCH(3,ZC31:ZC35,0),0),"")</f>
        <v/>
      </c>
      <c r="ZE33" s="321" t="str">
        <f t="shared" ca="1" si="10186"/>
        <v/>
      </c>
      <c r="ZF33" s="321">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21">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21">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21">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21">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21">
        <f t="shared" ca="1" si="10192"/>
        <v>1000</v>
      </c>
      <c r="ZL33" s="321" t="str">
        <f t="shared" ca="1" si="10193"/>
        <v/>
      </c>
      <c r="ZM33" s="321" t="str">
        <f t="shared" ref="ZM33" ca="1" si="10676">IF(ZE33&lt;&gt;"",VLOOKUP(ZE33,XR4:XX40,7,FALSE),"")</f>
        <v/>
      </c>
      <c r="ZN33" s="321" t="str">
        <f t="shared" ref="ZN33" ca="1" si="10677">IF(ZE33&lt;&gt;"",VLOOKUP(ZE33,XR4:XX40,5,FALSE),"")</f>
        <v/>
      </c>
      <c r="ZO33" s="321" t="str">
        <f t="shared" ref="ZO33" ca="1" si="10678">IF(ZE33&lt;&gt;"",VLOOKUP(ZE33,XR4:XZ40,9,FALSE),"")</f>
        <v/>
      </c>
      <c r="ZP33" s="321" t="str">
        <f t="shared" ca="1" si="10197"/>
        <v/>
      </c>
      <c r="ZQ33" s="321" t="str">
        <f t="shared" ref="ZQ33" ca="1" si="10679">IF(ZE33&lt;&gt;"",RANK(ZP33,ZP31:ZP35),"")</f>
        <v/>
      </c>
      <c r="ZR33" s="321" t="str">
        <f t="shared" ref="ZR33" ca="1" si="10680">IF(ZE33&lt;&gt;"",SUMPRODUCT((ZP31:ZP35=ZP33)*(ZK31:ZK35&gt;ZK33)),"")</f>
        <v/>
      </c>
      <c r="ZS33" s="321" t="str">
        <f t="shared" ref="ZS33" ca="1" si="10681">IF(ZE33&lt;&gt;"",SUMPRODUCT((ZP31:ZP35=ZP33)*(ZK31:ZK35=ZK33)*(ZI31:ZI35&gt;ZI33)),"")</f>
        <v/>
      </c>
      <c r="ZT33" s="321" t="str">
        <f t="shared" ref="ZT33" ca="1" si="10682">IF(ZE33&lt;&gt;"",SUMPRODUCT((ZP31:ZP35=ZP33)*(ZK31:ZK35=ZK33)*(ZI31:ZI35=ZI33)*(ZM31:ZM35&gt;ZM33)),"")</f>
        <v/>
      </c>
      <c r="ZU33" s="321" t="str">
        <f t="shared" ref="ZU33" ca="1" si="10683">IF(ZE33&lt;&gt;"",SUMPRODUCT((ZP31:ZP35=ZP33)*(ZK31:ZK35=ZK33)*(ZI31:ZI35=ZI33)*(ZM31:ZM35=ZM33)*(ZN31:ZN35&gt;ZN33)),"")</f>
        <v/>
      </c>
      <c r="ZV33" s="321" t="str">
        <f t="shared" ref="ZV33" ca="1" si="10684">IF(ZE33&lt;&gt;"",SUMPRODUCT((ZP31:ZP35=ZP33)*(ZK31:ZK35=ZK33)*(ZI31:ZI35=ZI33)*(ZM31:ZM35=ZM33)*(ZN31:ZN35=ZN33)*(ZO31:ZO35&gt;ZO33)),"")</f>
        <v/>
      </c>
      <c r="ZW33" s="321" t="str">
        <f ca="1">IF(ZE33&lt;&gt;"",IF(ZW73&lt;&gt;"",IF(ZD70=3,ZW73,ZW73+ZD70),SUM(ZQ33:ZV33)+1),"")</f>
        <v/>
      </c>
      <c r="ZX33" s="321" t="str">
        <f t="shared" ref="ZX33" ca="1" si="10685">IF(ZE33&lt;&gt;"",INDEX(ZE32:ZE35,MATCH(3,ZW32:ZW35,0),0),"")</f>
        <v/>
      </c>
      <c r="ZY33" s="321" t="str">
        <f t="shared" ref="ZY33:ZY34" ca="1" si="10686">IF(YH31&lt;&gt;"",YH31,"")</f>
        <v/>
      </c>
      <c r="ZZ33" s="321">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21">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21">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21">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21">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21">
        <f t="shared" ref="AAE33:AAE34" ca="1" si="10692">AAC33-AAD33+1000</f>
        <v>1000</v>
      </c>
      <c r="AAF33" s="321" t="str">
        <f t="shared" ref="AAF33:AAF34" ca="1" si="10693">IF(ZY33&lt;&gt;"",ZZ33*3+AAA33*1,"")</f>
        <v/>
      </c>
      <c r="AAG33" s="321" t="str">
        <f t="shared" ref="AAG33" ca="1" si="10694">IF(ZY33&lt;&gt;"",VLOOKUP(ZY33,XR4:XX40,7,FALSE),"")</f>
        <v/>
      </c>
      <c r="AAH33" s="321" t="str">
        <f t="shared" ref="AAH33" ca="1" si="10695">IF(ZY33&lt;&gt;"",VLOOKUP(ZY33,XR4:XX40,5,FALSE),"")</f>
        <v/>
      </c>
      <c r="AAI33" s="321" t="str">
        <f t="shared" ref="AAI33" ca="1" si="10696">IF(ZY33&lt;&gt;"",VLOOKUP(ZY33,XR4:XZ40,9,FALSE),"")</f>
        <v/>
      </c>
      <c r="AAJ33" s="321" t="str">
        <f t="shared" ref="AAJ33:AAJ34" ca="1" si="10697">AAF33</f>
        <v/>
      </c>
      <c r="AAK33" s="321" t="str">
        <f t="shared" ref="AAK33" ca="1" si="10698">IF(ZY33&lt;&gt;"",RANK(AAJ33,AAJ32:AAJ35),"")</f>
        <v/>
      </c>
      <c r="AAL33" s="321" t="str">
        <f t="shared" ref="AAL33" ca="1" si="10699">IF(ZY33&lt;&gt;"",SUMPRODUCT((AAJ31:AAJ35=AAJ33)*(AAE31:AAE35&gt;AAE33)),"")</f>
        <v/>
      </c>
      <c r="AAM33" s="321" t="str">
        <f t="shared" ref="AAM33" ca="1" si="10700">IF(ZY33&lt;&gt;"",SUMPRODUCT((AAJ31:AAJ35=AAJ33)*(AAE31:AAE35=AAE33)*(AAC31:AAC35&gt;AAC33)),"")</f>
        <v/>
      </c>
      <c r="AAN33" s="321" t="str">
        <f t="shared" ref="AAN33" ca="1" si="10701">IF(ZY33&lt;&gt;"",SUMPRODUCT((AAJ31:AAJ35=AAJ33)*(AAE31:AAE35=AAE33)*(AAC31:AAC35=AAC33)*(AAG31:AAG35&gt;AAG33)),"")</f>
        <v/>
      </c>
      <c r="AAO33" s="321" t="str">
        <f t="shared" ref="AAO33" ca="1" si="10702">IF(ZY33&lt;&gt;"",SUMPRODUCT((AAJ31:AAJ35=AAJ33)*(AAE31:AAE35=AAE33)*(AAC31:AAC35=AAC33)*(AAG31:AAG35=AAG33)*(AAH31:AAH35&gt;AAH33)),"")</f>
        <v/>
      </c>
      <c r="AAP33" s="321" t="str">
        <f t="shared" ref="AAP33" ca="1" si="10703">IF(ZY33&lt;&gt;"",SUMPRODUCT((AAJ31:AAJ35=AAJ33)*(AAE31:AAE35=AAE33)*(AAC31:AAC35=AAC33)*(AAG31:AAG35=AAG33)*(AAH31:AAH35=AAH33)*(AAI31:AAI35&gt;AAI33)),"")</f>
        <v/>
      </c>
      <c r="AAQ33" s="321" t="str">
        <f t="shared" ref="AAQ33:AAQ34" ca="1" si="10704">IF(ZY33&lt;&gt;"",SUM(AAK33:AAP33)+2,"")</f>
        <v/>
      </c>
      <c r="AAR33" s="321" t="str">
        <f t="shared" ref="AAR33" ca="1" si="10705">IF(ZY33&lt;&gt;"",INDEX(ZY33:ZY35,MATCH(3,AAQ33:AAQ35,0),0),"")</f>
        <v/>
      </c>
      <c r="AAS33" s="321"/>
      <c r="AAT33" s="321"/>
      <c r="AAU33" s="321"/>
      <c r="AAV33" s="321"/>
      <c r="AAW33" s="321"/>
      <c r="AAX33" s="321"/>
      <c r="AAY33" s="321"/>
      <c r="AAZ33" s="321"/>
      <c r="ABA33" s="321"/>
      <c r="ABB33" s="321"/>
      <c r="ABC33" s="321"/>
      <c r="ABD33" s="321"/>
      <c r="ABE33" s="321"/>
      <c r="ABF33" s="321"/>
      <c r="ABG33" s="321"/>
      <c r="ABH33" s="321"/>
      <c r="ABI33" s="321"/>
      <c r="ABJ33" s="321"/>
      <c r="ABK33" s="321"/>
      <c r="ABL33" s="321"/>
      <c r="ABM33" s="321" t="str">
        <f t="shared" ref="ABM33" ca="1" si="10706">IF(AAR33&lt;&gt;"",AAR33,IF(ZX33&lt;&gt;"",ZX33,IF(ZD33&lt;&gt;"",ZD33,YD33)))</f>
        <v>Slovakia</v>
      </c>
      <c r="ABN33" s="321">
        <v>3</v>
      </c>
      <c r="ABO33" s="321">
        <v>31</v>
      </c>
      <c r="ABP33" s="321" t="str">
        <f t="shared" si="50"/>
        <v>Netherlands</v>
      </c>
      <c r="ABQ33" s="324">
        <f ca="1">IF(OFFSET('Player Game Board'!P40,0,ABQ1)&lt;&gt;"",OFFSET('Player Game Board'!P40,0,ABQ1),0)</f>
        <v>1</v>
      </c>
      <c r="ABR33" s="324">
        <f ca="1">IF(OFFSET('Player Game Board'!Q40,0,ABQ1)&lt;&gt;"",OFFSET('Player Game Board'!Q40,0,ABQ1),0)</f>
        <v>0</v>
      </c>
      <c r="ABS33" s="321" t="str">
        <f t="shared" si="51"/>
        <v>Austria</v>
      </c>
      <c r="ABT33" s="321" t="str">
        <f ca="1">IF(AND(OFFSET('Player Game Board'!P40,0,ABQ1)&lt;&gt;"",OFFSET('Player Game Board'!Q40,0,ABQ1)&lt;&gt;""),IF(ABQ33&gt;ABR33,"W",IF(ABQ33=ABR33,"D","L")),"")</f>
        <v>W</v>
      </c>
      <c r="ABU33" s="321" t="str">
        <f t="shared" ca="1" si="5610"/>
        <v>L</v>
      </c>
      <c r="ABV33" s="321"/>
      <c r="ABW33" s="321"/>
      <c r="ABX33" s="321"/>
      <c r="ABY33" s="322"/>
      <c r="ABZ33" s="322"/>
      <c r="ACA33" s="322"/>
      <c r="ACB33" s="322"/>
      <c r="ACC33" s="322"/>
      <c r="ACD33" s="322"/>
      <c r="ACE33" s="322"/>
      <c r="ACF33" s="321"/>
      <c r="ACG33" s="321"/>
      <c r="ACH33" s="321"/>
      <c r="ACI33" s="321"/>
      <c r="ACJ33" s="321"/>
      <c r="ACK33" s="321"/>
      <c r="ACL33" s="321"/>
      <c r="ACM33" s="321" t="str">
        <f t="shared" ref="ACM33" ca="1" si="10707">VLOOKUP(2,XQ37:XR40,2,FALSE)</f>
        <v>Portugal</v>
      </c>
      <c r="ACN33" s="327">
        <f t="shared" ca="1" si="5181"/>
        <v>1</v>
      </c>
      <c r="ACO33" s="321">
        <f t="shared" ref="ACO33" ca="1" si="10708">VLOOKUP(ACP33,AGK31:AGL35,2,FALSE)</f>
        <v>4</v>
      </c>
      <c r="ACP33" s="321" t="str">
        <f t="shared" si="9819"/>
        <v>Romania</v>
      </c>
      <c r="ACQ33" s="321">
        <f t="shared" ref="ACQ33" ca="1" si="10709">SUMPRODUCT((AGN3:AGN42=ACP33)*(AGR3:AGR42="W"))+SUMPRODUCT((AGQ3:AGQ42=ACP33)*(AGS3:AGS42="W"))</f>
        <v>0</v>
      </c>
      <c r="ACR33" s="321">
        <f t="shared" ref="ACR33" ca="1" si="10710">SUMPRODUCT((AGN3:AGN42=ACP33)*(AGR3:AGR42="D"))+SUMPRODUCT((AGQ3:AGQ42=ACP33)*(AGS3:AGS42="D"))</f>
        <v>0</v>
      </c>
      <c r="ACS33" s="321">
        <f t="shared" ref="ACS33" ca="1" si="10711">SUMPRODUCT((AGN3:AGN42=ACP33)*(AGR3:AGR42="L"))+SUMPRODUCT((AGQ3:AGQ42=ACP33)*(AGS3:AGS42="L"))</f>
        <v>3</v>
      </c>
      <c r="ACT33" s="321">
        <f t="shared" ref="ACT33" ca="1" si="10712">SUMIF(AGN3:AGN60,ACP33,AGO3:AGO60)+SUMIF(AGQ3:AGQ60,ACP33,AGP3:AGP60)</f>
        <v>0</v>
      </c>
      <c r="ACU33" s="321">
        <f t="shared" ref="ACU33" ca="1" si="10713">SUMIF(AGQ3:AGQ60,ACP33,AGO3:AGO60)+SUMIF(AGN3:AGN60,ACP33,AGP3:AGP60)</f>
        <v>5</v>
      </c>
      <c r="ACV33" s="321">
        <f t="shared" ca="1" si="9825"/>
        <v>995</v>
      </c>
      <c r="ACW33" s="321">
        <f t="shared" ca="1" si="9826"/>
        <v>0</v>
      </c>
      <c r="ACX33" s="321">
        <f t="shared" si="810"/>
        <v>46</v>
      </c>
      <c r="ACY33" s="321">
        <f t="shared" ref="ACY33" ca="1" si="10714">IF(COUNTIF(ACW31:ACW35,4)&lt;&gt;4,RANK(ACW33,ACW31:ACW35),ACW73)</f>
        <v>4</v>
      </c>
      <c r="ACZ33" s="321"/>
      <c r="ADA33" s="321">
        <f t="shared" ref="ADA33" ca="1" si="10715">SUMPRODUCT((ACY31:ACY34=ACY33)*(ACX31:ACX34&lt;ACX33))+ACY33</f>
        <v>4</v>
      </c>
      <c r="ADB33" s="321" t="str">
        <f t="shared" ref="ADB33" ca="1" si="10716">INDEX(ACP31:ACP35,MATCH(3,ADA31:ADA35,0),0)</f>
        <v>Ukraine</v>
      </c>
      <c r="ADC33" s="321">
        <f t="shared" ref="ADC33" ca="1" si="10717">INDEX(ACY31:ACY35,MATCH(ADB33,ACP31:ACP35,0),0)</f>
        <v>3</v>
      </c>
      <c r="ADD33" s="321" t="str">
        <f t="shared" ref="ADD33:ADD34" ca="1" si="10718">IF(AND(ADD32&lt;&gt;"",ADC33=1),ADB33,"")</f>
        <v/>
      </c>
      <c r="ADE33" s="321" t="str">
        <f t="shared" ref="ADE33:ADE34" ca="1" si="10719">IF(AND(ADE32&lt;&gt;"",ADC34=2),ADB34,"")</f>
        <v/>
      </c>
      <c r="ADF33" s="321" t="str">
        <f t="shared" ref="ADF33" ca="1" si="10720">IF(AND(ADF32&lt;&gt;"",ADC35=3),ADB35,"")</f>
        <v/>
      </c>
      <c r="ADG33" s="321"/>
      <c r="ADH33" s="321"/>
      <c r="ADI33" s="321" t="str">
        <f t="shared" ca="1" si="9835"/>
        <v/>
      </c>
      <c r="ADJ33" s="321">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21">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21">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21">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21">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21">
        <f t="shared" ca="1" si="9841"/>
        <v>1000</v>
      </c>
      <c r="ADP33" s="321" t="str">
        <f t="shared" ca="1" si="9842"/>
        <v/>
      </c>
      <c r="ADQ33" s="321" t="str">
        <f t="shared" ref="ADQ33" ca="1" si="10726">IF(ADI33&lt;&gt;"",VLOOKUP(ADI33,ACP4:ACV40,7,FALSE),"")</f>
        <v/>
      </c>
      <c r="ADR33" s="321" t="str">
        <f t="shared" ref="ADR33" ca="1" si="10727">IF(ADI33&lt;&gt;"",VLOOKUP(ADI33,ACP4:ACV40,5,FALSE),"")</f>
        <v/>
      </c>
      <c r="ADS33" s="321" t="str">
        <f t="shared" ref="ADS33" ca="1" si="10728">IF(ADI33&lt;&gt;"",VLOOKUP(ADI33,ACP4:ACX40,9,FALSE),"")</f>
        <v/>
      </c>
      <c r="ADT33" s="321" t="str">
        <f t="shared" ca="1" si="9846"/>
        <v/>
      </c>
      <c r="ADU33" s="321" t="str">
        <f t="shared" ref="ADU33" ca="1" si="10729">IF(ADI33&lt;&gt;"",RANK(ADT33,ADT31:ADT35),"")</f>
        <v/>
      </c>
      <c r="ADV33" s="321" t="str">
        <f t="shared" ref="ADV33" ca="1" si="10730">IF(ADI33&lt;&gt;"",SUMPRODUCT((ADT31:ADT35=ADT33)*(ADO31:ADO35&gt;ADO33)),"")</f>
        <v/>
      </c>
      <c r="ADW33" s="321" t="str">
        <f t="shared" ref="ADW33" ca="1" si="10731">IF(ADI33&lt;&gt;"",SUMPRODUCT((ADT31:ADT35=ADT33)*(ADO31:ADO35=ADO33)*(ADM31:ADM35&gt;ADM33)),"")</f>
        <v/>
      </c>
      <c r="ADX33" s="321" t="str">
        <f t="shared" ref="ADX33" ca="1" si="10732">IF(ADI33&lt;&gt;"",SUMPRODUCT((ADT31:ADT35=ADT33)*(ADO31:ADO35=ADO33)*(ADM31:ADM35=ADM33)*(ADQ31:ADQ35&gt;ADQ33)),"")</f>
        <v/>
      </c>
      <c r="ADY33" s="321" t="str">
        <f t="shared" ref="ADY33" ca="1" si="10733">IF(ADI33&lt;&gt;"",SUMPRODUCT((ADT31:ADT35=ADT33)*(ADO31:ADO35=ADO33)*(ADM31:ADM35=ADM33)*(ADQ31:ADQ35=ADQ33)*(ADR31:ADR35&gt;ADR33)),"")</f>
        <v/>
      </c>
      <c r="ADZ33" s="321" t="str">
        <f t="shared" ref="ADZ33" ca="1" si="10734">IF(ADI33&lt;&gt;"",SUMPRODUCT((ADT31:ADT35=ADT33)*(ADO31:ADO35=ADO33)*(ADM31:ADM35=ADM33)*(ADQ31:ADQ35=ADQ33)*(ADR31:ADR35=ADR33)*(ADS31:ADS35&gt;ADS33)),"")</f>
        <v/>
      </c>
      <c r="AEA33" s="321" t="str">
        <f ca="1">IF(ADI33&lt;&gt;"",IF(AEA73&lt;&gt;"",IF(ADH70=3,AEA73,AEA73+ADH70),SUM(ADU33:ADZ33)),"")</f>
        <v/>
      </c>
      <c r="AEB33" s="321" t="str">
        <f t="shared" ref="AEB33" ca="1" si="10735">IF(ADI33&lt;&gt;"",INDEX(ADI31:ADI35,MATCH(3,AEA31:AEA35,0),0),"")</f>
        <v/>
      </c>
      <c r="AEC33" s="321" t="str">
        <f t="shared" ca="1" si="10236"/>
        <v/>
      </c>
      <c r="AED33" s="321">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21">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21">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21">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21">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21">
        <f t="shared" ca="1" si="10242"/>
        <v>1000</v>
      </c>
      <c r="AEJ33" s="321" t="str">
        <f t="shared" ca="1" si="10243"/>
        <v/>
      </c>
      <c r="AEK33" s="321" t="str">
        <f t="shared" ref="AEK33" ca="1" si="10741">IF(AEC33&lt;&gt;"",VLOOKUP(AEC33,ACP4:ACV40,7,FALSE),"")</f>
        <v/>
      </c>
      <c r="AEL33" s="321" t="str">
        <f t="shared" ref="AEL33" ca="1" si="10742">IF(AEC33&lt;&gt;"",VLOOKUP(AEC33,ACP4:ACV40,5,FALSE),"")</f>
        <v/>
      </c>
      <c r="AEM33" s="321" t="str">
        <f t="shared" ref="AEM33" ca="1" si="10743">IF(AEC33&lt;&gt;"",VLOOKUP(AEC33,ACP4:ACX40,9,FALSE),"")</f>
        <v/>
      </c>
      <c r="AEN33" s="321" t="str">
        <f t="shared" ca="1" si="10247"/>
        <v/>
      </c>
      <c r="AEO33" s="321" t="str">
        <f t="shared" ref="AEO33" ca="1" si="10744">IF(AEC33&lt;&gt;"",RANK(AEN33,AEN31:AEN35),"")</f>
        <v/>
      </c>
      <c r="AEP33" s="321" t="str">
        <f t="shared" ref="AEP33" ca="1" si="10745">IF(AEC33&lt;&gt;"",SUMPRODUCT((AEN31:AEN35=AEN33)*(AEI31:AEI35&gt;AEI33)),"")</f>
        <v/>
      </c>
      <c r="AEQ33" s="321" t="str">
        <f t="shared" ref="AEQ33" ca="1" si="10746">IF(AEC33&lt;&gt;"",SUMPRODUCT((AEN31:AEN35=AEN33)*(AEI31:AEI35=AEI33)*(AEG31:AEG35&gt;AEG33)),"")</f>
        <v/>
      </c>
      <c r="AER33" s="321" t="str">
        <f t="shared" ref="AER33" ca="1" si="10747">IF(AEC33&lt;&gt;"",SUMPRODUCT((AEN31:AEN35=AEN33)*(AEI31:AEI35=AEI33)*(AEG31:AEG35=AEG33)*(AEK31:AEK35&gt;AEK33)),"")</f>
        <v/>
      </c>
      <c r="AES33" s="321" t="str">
        <f t="shared" ref="AES33" ca="1" si="10748">IF(AEC33&lt;&gt;"",SUMPRODUCT((AEN31:AEN35=AEN33)*(AEI31:AEI35=AEI33)*(AEG31:AEG35=AEG33)*(AEK31:AEK35=AEK33)*(AEL31:AEL35&gt;AEL33)),"")</f>
        <v/>
      </c>
      <c r="AET33" s="321" t="str">
        <f t="shared" ref="AET33" ca="1" si="10749">IF(AEC33&lt;&gt;"",SUMPRODUCT((AEN31:AEN35=AEN33)*(AEI31:AEI35=AEI33)*(AEG31:AEG35=AEG33)*(AEK31:AEK35=AEK33)*(AEL31:AEL35=AEL33)*(AEM31:AEM35&gt;AEM33)),"")</f>
        <v/>
      </c>
      <c r="AEU33" s="321" t="str">
        <f ca="1">IF(AEC33&lt;&gt;"",IF(AEU73&lt;&gt;"",IF(AEB70=3,AEU73,AEU73+AEB70),SUM(AEO33:AET33)+1),"")</f>
        <v/>
      </c>
      <c r="AEV33" s="321" t="str">
        <f t="shared" ref="AEV33" ca="1" si="10750">IF(AEC33&lt;&gt;"",INDEX(AEC32:AEC35,MATCH(3,AEU32:AEU35,0),0),"")</f>
        <v/>
      </c>
      <c r="AEW33" s="321" t="str">
        <f t="shared" ref="AEW33:AEW34" ca="1" si="10751">IF(ADF31&lt;&gt;"",ADF31,"")</f>
        <v/>
      </c>
      <c r="AEX33" s="321">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21">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21">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21">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21">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21">
        <f t="shared" ref="AFC33:AFC34" ca="1" si="10757">AFA33-AFB33+1000</f>
        <v>1000</v>
      </c>
      <c r="AFD33" s="321" t="str">
        <f t="shared" ref="AFD33:AFD34" ca="1" si="10758">IF(AEW33&lt;&gt;"",AEX33*3+AEY33*1,"")</f>
        <v/>
      </c>
      <c r="AFE33" s="321" t="str">
        <f t="shared" ref="AFE33" ca="1" si="10759">IF(AEW33&lt;&gt;"",VLOOKUP(AEW33,ACP4:ACV40,7,FALSE),"")</f>
        <v/>
      </c>
      <c r="AFF33" s="321" t="str">
        <f t="shared" ref="AFF33" ca="1" si="10760">IF(AEW33&lt;&gt;"",VLOOKUP(AEW33,ACP4:ACV40,5,FALSE),"")</f>
        <v/>
      </c>
      <c r="AFG33" s="321" t="str">
        <f t="shared" ref="AFG33" ca="1" si="10761">IF(AEW33&lt;&gt;"",VLOOKUP(AEW33,ACP4:ACX40,9,FALSE),"")</f>
        <v/>
      </c>
      <c r="AFH33" s="321" t="str">
        <f t="shared" ref="AFH33:AFH34" ca="1" si="10762">AFD33</f>
        <v/>
      </c>
      <c r="AFI33" s="321" t="str">
        <f t="shared" ref="AFI33" ca="1" si="10763">IF(AEW33&lt;&gt;"",RANK(AFH33,AFH32:AFH35),"")</f>
        <v/>
      </c>
      <c r="AFJ33" s="321" t="str">
        <f t="shared" ref="AFJ33" ca="1" si="10764">IF(AEW33&lt;&gt;"",SUMPRODUCT((AFH31:AFH35=AFH33)*(AFC31:AFC35&gt;AFC33)),"")</f>
        <v/>
      </c>
      <c r="AFK33" s="321" t="str">
        <f t="shared" ref="AFK33" ca="1" si="10765">IF(AEW33&lt;&gt;"",SUMPRODUCT((AFH31:AFH35=AFH33)*(AFC31:AFC35=AFC33)*(AFA31:AFA35&gt;AFA33)),"")</f>
        <v/>
      </c>
      <c r="AFL33" s="321" t="str">
        <f t="shared" ref="AFL33" ca="1" si="10766">IF(AEW33&lt;&gt;"",SUMPRODUCT((AFH31:AFH35=AFH33)*(AFC31:AFC35=AFC33)*(AFA31:AFA35=AFA33)*(AFE31:AFE35&gt;AFE33)),"")</f>
        <v/>
      </c>
      <c r="AFM33" s="321" t="str">
        <f t="shared" ref="AFM33" ca="1" si="10767">IF(AEW33&lt;&gt;"",SUMPRODUCT((AFH31:AFH35=AFH33)*(AFC31:AFC35=AFC33)*(AFA31:AFA35=AFA33)*(AFE31:AFE35=AFE33)*(AFF31:AFF35&gt;AFF33)),"")</f>
        <v/>
      </c>
      <c r="AFN33" s="321" t="str">
        <f t="shared" ref="AFN33" ca="1" si="10768">IF(AEW33&lt;&gt;"",SUMPRODUCT((AFH31:AFH35=AFH33)*(AFC31:AFC35=AFC33)*(AFA31:AFA35=AFA33)*(AFE31:AFE35=AFE33)*(AFF31:AFF35=AFF33)*(AFG31:AFG35&gt;AFG33)),"")</f>
        <v/>
      </c>
      <c r="AFO33" s="321" t="str">
        <f t="shared" ref="AFO33:AFO34" ca="1" si="10769">IF(AEW33&lt;&gt;"",SUM(AFI33:AFN33)+2,"")</f>
        <v/>
      </c>
      <c r="AFP33" s="321" t="str">
        <f t="shared" ref="AFP33" ca="1" si="10770">IF(AEW33&lt;&gt;"",INDEX(AEW33:AEW35,MATCH(3,AFO33:AFO35,0),0),"")</f>
        <v/>
      </c>
      <c r="AFQ33" s="321"/>
      <c r="AFR33" s="321"/>
      <c r="AFS33" s="321"/>
      <c r="AFT33" s="321"/>
      <c r="AFU33" s="321"/>
      <c r="AFV33" s="321"/>
      <c r="AFW33" s="321"/>
      <c r="AFX33" s="321"/>
      <c r="AFY33" s="321"/>
      <c r="AFZ33" s="321"/>
      <c r="AGA33" s="321"/>
      <c r="AGB33" s="321"/>
      <c r="AGC33" s="321"/>
      <c r="AGD33" s="321"/>
      <c r="AGE33" s="321"/>
      <c r="AGF33" s="321"/>
      <c r="AGG33" s="321"/>
      <c r="AGH33" s="321"/>
      <c r="AGI33" s="321"/>
      <c r="AGJ33" s="321"/>
      <c r="AGK33" s="321" t="str">
        <f t="shared" ref="AGK33" ca="1" si="10771">IF(AFP33&lt;&gt;"",AFP33,IF(AEV33&lt;&gt;"",AEV33,IF(AEB33&lt;&gt;"",AEB33,ADB33)))</f>
        <v>Ukraine</v>
      </c>
      <c r="AGL33" s="321">
        <v>3</v>
      </c>
      <c r="AGM33" s="321">
        <v>31</v>
      </c>
      <c r="AGN33" s="321" t="str">
        <f t="shared" si="66"/>
        <v>Netherlands</v>
      </c>
      <c r="AGO33" s="324">
        <f ca="1">IF(OFFSET('Player Game Board'!P40,0,AGO1)&lt;&gt;"",OFFSET('Player Game Board'!P40,0,AGO1),0)</f>
        <v>2</v>
      </c>
      <c r="AGP33" s="324">
        <f ca="1">IF(OFFSET('Player Game Board'!Q40,0,AGO1)&lt;&gt;"",OFFSET('Player Game Board'!Q40,0,AGO1),0)</f>
        <v>0</v>
      </c>
      <c r="AGQ33" s="321" t="str">
        <f t="shared" si="67"/>
        <v>Austria</v>
      </c>
      <c r="AGR33" s="321" t="str">
        <f ca="1">IF(AND(OFFSET('Player Game Board'!P40,0,AGO1)&lt;&gt;"",OFFSET('Player Game Board'!Q40,0,AGO1)&lt;&gt;""),IF(AGO33&gt;AGP33,"W",IF(AGO33=AGP33,"D","L")),"")</f>
        <v>W</v>
      </c>
      <c r="AGS33" s="321" t="str">
        <f t="shared" ca="1" si="5665"/>
        <v>L</v>
      </c>
      <c r="AGT33" s="321"/>
      <c r="AGU33" s="321"/>
      <c r="AGV33" s="321"/>
      <c r="AGW33" s="322"/>
      <c r="AGX33" s="322"/>
      <c r="AGY33" s="322"/>
      <c r="AGZ33" s="322"/>
      <c r="AHA33" s="322"/>
      <c r="AHB33" s="322"/>
      <c r="AHC33" s="322"/>
      <c r="AHD33" s="321"/>
      <c r="AHE33" s="321"/>
      <c r="AHF33" s="321"/>
      <c r="AHG33" s="321"/>
      <c r="AHH33" s="321"/>
      <c r="AHI33" s="321"/>
      <c r="AHJ33" s="321"/>
      <c r="AHK33" s="321" t="str">
        <f t="shared" ref="AHK33" ca="1" si="10772">VLOOKUP(2,ACO37:ACP40,2,FALSE)</f>
        <v>Czechia</v>
      </c>
      <c r="AHL33" s="327">
        <f t="shared" ca="1" si="5224"/>
        <v>0</v>
      </c>
      <c r="AHM33" s="321">
        <f t="shared" ref="AHM33" ca="1" si="10773">VLOOKUP(AHN33,ALI31:ALJ35,2,FALSE)</f>
        <v>2</v>
      </c>
      <c r="AHN33" s="321" t="str">
        <f t="shared" si="9857"/>
        <v>Romania</v>
      </c>
      <c r="AHO33" s="321">
        <f t="shared" ref="AHO33" ca="1" si="10774">SUMPRODUCT((ALL3:ALL42=AHN33)*(ALP3:ALP42="W"))+SUMPRODUCT((ALO3:ALO42=AHN33)*(ALQ3:ALQ42="W"))</f>
        <v>1</v>
      </c>
      <c r="AHP33" s="321">
        <f t="shared" ref="AHP33" ca="1" si="10775">SUMPRODUCT((ALL3:ALL42=AHN33)*(ALP3:ALP42="D"))+SUMPRODUCT((ALO3:ALO42=AHN33)*(ALQ3:ALQ42="D"))</f>
        <v>1</v>
      </c>
      <c r="AHQ33" s="321">
        <f t="shared" ref="AHQ33" ca="1" si="10776">SUMPRODUCT((ALL3:ALL42=AHN33)*(ALP3:ALP42="L"))+SUMPRODUCT((ALO3:ALO42=AHN33)*(ALQ3:ALQ42="L"))</f>
        <v>1</v>
      </c>
      <c r="AHR33" s="321">
        <f t="shared" ref="AHR33" ca="1" si="10777">SUMIF(ALL3:ALL60,AHN33,ALM3:ALM60)+SUMIF(ALO3:ALO60,AHN33,ALN3:ALN60)</f>
        <v>1</v>
      </c>
      <c r="AHS33" s="321">
        <f t="shared" ref="AHS33" ca="1" si="10778">SUMIF(ALO3:ALO60,AHN33,ALM3:ALM60)+SUMIF(ALL3:ALL60,AHN33,ALN3:ALN60)</f>
        <v>1</v>
      </c>
      <c r="AHT33" s="321">
        <f t="shared" ca="1" si="9863"/>
        <v>1000</v>
      </c>
      <c r="AHU33" s="321">
        <f t="shared" ca="1" si="9864"/>
        <v>4</v>
      </c>
      <c r="AHV33" s="321">
        <f t="shared" si="870"/>
        <v>46</v>
      </c>
      <c r="AHW33" s="321">
        <f t="shared" ref="AHW33" ca="1" si="10779">IF(COUNTIF(AHU31:AHU35,4)&lt;&gt;4,RANK(AHU33,AHU31:AHU35),AHU73)</f>
        <v>2</v>
      </c>
      <c r="AHX33" s="321"/>
      <c r="AHY33" s="321">
        <f t="shared" ref="AHY33" ca="1" si="10780">SUMPRODUCT((AHW31:AHW34=AHW33)*(AHV31:AHV34&lt;AHV33))+AHW33</f>
        <v>2</v>
      </c>
      <c r="AHZ33" s="321" t="str">
        <f t="shared" ref="AHZ33" ca="1" si="10781">INDEX(AHN31:AHN35,MATCH(3,AHY31:AHY35,0),0)</f>
        <v>Slovakia</v>
      </c>
      <c r="AIA33" s="321">
        <f t="shared" ref="AIA33" ca="1" si="10782">INDEX(AHW31:AHW35,MATCH(AHZ33,AHN31:AHN35,0),0)</f>
        <v>3</v>
      </c>
      <c r="AIB33" s="321" t="str">
        <f t="shared" ref="AIB33:AIB34" ca="1" si="10783">IF(AND(AIB32&lt;&gt;"",AIA33=1),AHZ33,"")</f>
        <v/>
      </c>
      <c r="AIC33" s="321" t="str">
        <f t="shared" ref="AIC33:AIC34" ca="1" si="10784">IF(AND(AIC32&lt;&gt;"",AIA34=2),AHZ34,"")</f>
        <v/>
      </c>
      <c r="AID33" s="321" t="str">
        <f t="shared" ref="AID33" ca="1" si="10785">IF(AND(AID32&lt;&gt;"",AIA35=3),AHZ35,"")</f>
        <v/>
      </c>
      <c r="AIE33" s="321"/>
      <c r="AIF33" s="321"/>
      <c r="AIG33" s="321" t="str">
        <f t="shared" ca="1" si="9873"/>
        <v/>
      </c>
      <c r="AIH33" s="321">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21">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21">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21">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21">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21">
        <f t="shared" ca="1" si="9879"/>
        <v>1000</v>
      </c>
      <c r="AIN33" s="321" t="str">
        <f t="shared" ca="1" si="9880"/>
        <v/>
      </c>
      <c r="AIO33" s="321" t="str">
        <f t="shared" ref="AIO33" ca="1" si="10791">IF(AIG33&lt;&gt;"",VLOOKUP(AIG33,AHN4:AHT40,7,FALSE),"")</f>
        <v/>
      </c>
      <c r="AIP33" s="321" t="str">
        <f t="shared" ref="AIP33" ca="1" si="10792">IF(AIG33&lt;&gt;"",VLOOKUP(AIG33,AHN4:AHT40,5,FALSE),"")</f>
        <v/>
      </c>
      <c r="AIQ33" s="321" t="str">
        <f t="shared" ref="AIQ33" ca="1" si="10793">IF(AIG33&lt;&gt;"",VLOOKUP(AIG33,AHN4:AHV40,9,FALSE),"")</f>
        <v/>
      </c>
      <c r="AIR33" s="321" t="str">
        <f t="shared" ca="1" si="9884"/>
        <v/>
      </c>
      <c r="AIS33" s="321" t="str">
        <f t="shared" ref="AIS33" ca="1" si="10794">IF(AIG33&lt;&gt;"",RANK(AIR33,AIR31:AIR35),"")</f>
        <v/>
      </c>
      <c r="AIT33" s="321" t="str">
        <f t="shared" ref="AIT33" ca="1" si="10795">IF(AIG33&lt;&gt;"",SUMPRODUCT((AIR31:AIR35=AIR33)*(AIM31:AIM35&gt;AIM33)),"")</f>
        <v/>
      </c>
      <c r="AIU33" s="321" t="str">
        <f t="shared" ref="AIU33" ca="1" si="10796">IF(AIG33&lt;&gt;"",SUMPRODUCT((AIR31:AIR35=AIR33)*(AIM31:AIM35=AIM33)*(AIK31:AIK35&gt;AIK33)),"")</f>
        <v/>
      </c>
      <c r="AIV33" s="321" t="str">
        <f t="shared" ref="AIV33" ca="1" si="10797">IF(AIG33&lt;&gt;"",SUMPRODUCT((AIR31:AIR35=AIR33)*(AIM31:AIM35=AIM33)*(AIK31:AIK35=AIK33)*(AIO31:AIO35&gt;AIO33)),"")</f>
        <v/>
      </c>
      <c r="AIW33" s="321" t="str">
        <f t="shared" ref="AIW33" ca="1" si="10798">IF(AIG33&lt;&gt;"",SUMPRODUCT((AIR31:AIR35=AIR33)*(AIM31:AIM35=AIM33)*(AIK31:AIK35=AIK33)*(AIO31:AIO35=AIO33)*(AIP31:AIP35&gt;AIP33)),"")</f>
        <v/>
      </c>
      <c r="AIX33" s="321" t="str">
        <f t="shared" ref="AIX33" ca="1" si="10799">IF(AIG33&lt;&gt;"",SUMPRODUCT((AIR31:AIR35=AIR33)*(AIM31:AIM35=AIM33)*(AIK31:AIK35=AIK33)*(AIO31:AIO35=AIO33)*(AIP31:AIP35=AIP33)*(AIQ31:AIQ35&gt;AIQ33)),"")</f>
        <v/>
      </c>
      <c r="AIY33" s="321" t="str">
        <f ca="1">IF(AIG33&lt;&gt;"",IF(AIY73&lt;&gt;"",IF(AIF70=3,AIY73,AIY73+AIF70),SUM(AIS33:AIX33)),"")</f>
        <v/>
      </c>
      <c r="AIZ33" s="321" t="str">
        <f t="shared" ref="AIZ33" ca="1" si="10800">IF(AIG33&lt;&gt;"",INDEX(AIG31:AIG35,MATCH(3,AIY31:AIY35,0),0),"")</f>
        <v/>
      </c>
      <c r="AJA33" s="321" t="str">
        <f t="shared" ca="1" si="10286"/>
        <v/>
      </c>
      <c r="AJB33" s="321">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21">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21">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21">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21">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21">
        <f t="shared" ca="1" si="10292"/>
        <v>1000</v>
      </c>
      <c r="AJH33" s="321" t="str">
        <f t="shared" ca="1" si="10293"/>
        <v/>
      </c>
      <c r="AJI33" s="321" t="str">
        <f t="shared" ref="AJI33" ca="1" si="10806">IF(AJA33&lt;&gt;"",VLOOKUP(AJA33,AHN4:AHT40,7,FALSE),"")</f>
        <v/>
      </c>
      <c r="AJJ33" s="321" t="str">
        <f t="shared" ref="AJJ33" ca="1" si="10807">IF(AJA33&lt;&gt;"",VLOOKUP(AJA33,AHN4:AHT40,5,FALSE),"")</f>
        <v/>
      </c>
      <c r="AJK33" s="321" t="str">
        <f t="shared" ref="AJK33" ca="1" si="10808">IF(AJA33&lt;&gt;"",VLOOKUP(AJA33,AHN4:AHV40,9,FALSE),"")</f>
        <v/>
      </c>
      <c r="AJL33" s="321" t="str">
        <f t="shared" ca="1" si="10297"/>
        <v/>
      </c>
      <c r="AJM33" s="321" t="str">
        <f t="shared" ref="AJM33" ca="1" si="10809">IF(AJA33&lt;&gt;"",RANK(AJL33,AJL31:AJL35),"")</f>
        <v/>
      </c>
      <c r="AJN33" s="321" t="str">
        <f t="shared" ref="AJN33" ca="1" si="10810">IF(AJA33&lt;&gt;"",SUMPRODUCT((AJL31:AJL35=AJL33)*(AJG31:AJG35&gt;AJG33)),"")</f>
        <v/>
      </c>
      <c r="AJO33" s="321" t="str">
        <f t="shared" ref="AJO33" ca="1" si="10811">IF(AJA33&lt;&gt;"",SUMPRODUCT((AJL31:AJL35=AJL33)*(AJG31:AJG35=AJG33)*(AJE31:AJE35&gt;AJE33)),"")</f>
        <v/>
      </c>
      <c r="AJP33" s="321" t="str">
        <f t="shared" ref="AJP33" ca="1" si="10812">IF(AJA33&lt;&gt;"",SUMPRODUCT((AJL31:AJL35=AJL33)*(AJG31:AJG35=AJG33)*(AJE31:AJE35=AJE33)*(AJI31:AJI35&gt;AJI33)),"")</f>
        <v/>
      </c>
      <c r="AJQ33" s="321" t="str">
        <f t="shared" ref="AJQ33" ca="1" si="10813">IF(AJA33&lt;&gt;"",SUMPRODUCT((AJL31:AJL35=AJL33)*(AJG31:AJG35=AJG33)*(AJE31:AJE35=AJE33)*(AJI31:AJI35=AJI33)*(AJJ31:AJJ35&gt;AJJ33)),"")</f>
        <v/>
      </c>
      <c r="AJR33" s="321" t="str">
        <f t="shared" ref="AJR33" ca="1" si="10814">IF(AJA33&lt;&gt;"",SUMPRODUCT((AJL31:AJL35=AJL33)*(AJG31:AJG35=AJG33)*(AJE31:AJE35=AJE33)*(AJI31:AJI35=AJI33)*(AJJ31:AJJ35=AJJ33)*(AJK31:AJK35&gt;AJK33)),"")</f>
        <v/>
      </c>
      <c r="AJS33" s="321" t="str">
        <f ca="1">IF(AJA33&lt;&gt;"",IF(AJS73&lt;&gt;"",IF(AIZ70=3,AJS73,AJS73+AIZ70),SUM(AJM33:AJR33)+1),"")</f>
        <v/>
      </c>
      <c r="AJT33" s="321" t="str">
        <f t="shared" ref="AJT33" ca="1" si="10815">IF(AJA33&lt;&gt;"",INDEX(AJA32:AJA35,MATCH(3,AJS32:AJS35,0),0),"")</f>
        <v/>
      </c>
      <c r="AJU33" s="321" t="str">
        <f t="shared" ref="AJU33:AJU34" ca="1" si="10816">IF(AID31&lt;&gt;"",AID31,"")</f>
        <v/>
      </c>
      <c r="AJV33" s="321">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21">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21">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21">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21">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21">
        <f t="shared" ref="AKA33:AKA34" ca="1" si="10822">AJY33-AJZ33+1000</f>
        <v>1000</v>
      </c>
      <c r="AKB33" s="321" t="str">
        <f t="shared" ref="AKB33:AKB34" ca="1" si="10823">IF(AJU33&lt;&gt;"",AJV33*3+AJW33*1,"")</f>
        <v/>
      </c>
      <c r="AKC33" s="321" t="str">
        <f t="shared" ref="AKC33" ca="1" si="10824">IF(AJU33&lt;&gt;"",VLOOKUP(AJU33,AHN4:AHT40,7,FALSE),"")</f>
        <v/>
      </c>
      <c r="AKD33" s="321" t="str">
        <f t="shared" ref="AKD33" ca="1" si="10825">IF(AJU33&lt;&gt;"",VLOOKUP(AJU33,AHN4:AHT40,5,FALSE),"")</f>
        <v/>
      </c>
      <c r="AKE33" s="321" t="str">
        <f t="shared" ref="AKE33" ca="1" si="10826">IF(AJU33&lt;&gt;"",VLOOKUP(AJU33,AHN4:AHV40,9,FALSE),"")</f>
        <v/>
      </c>
      <c r="AKF33" s="321" t="str">
        <f t="shared" ref="AKF33:AKF34" ca="1" si="10827">AKB33</f>
        <v/>
      </c>
      <c r="AKG33" s="321" t="str">
        <f t="shared" ref="AKG33" ca="1" si="10828">IF(AJU33&lt;&gt;"",RANK(AKF33,AKF32:AKF35),"")</f>
        <v/>
      </c>
      <c r="AKH33" s="321" t="str">
        <f t="shared" ref="AKH33" ca="1" si="10829">IF(AJU33&lt;&gt;"",SUMPRODUCT((AKF31:AKF35=AKF33)*(AKA31:AKA35&gt;AKA33)),"")</f>
        <v/>
      </c>
      <c r="AKI33" s="321" t="str">
        <f t="shared" ref="AKI33" ca="1" si="10830">IF(AJU33&lt;&gt;"",SUMPRODUCT((AKF31:AKF35=AKF33)*(AKA31:AKA35=AKA33)*(AJY31:AJY35&gt;AJY33)),"")</f>
        <v/>
      </c>
      <c r="AKJ33" s="321" t="str">
        <f t="shared" ref="AKJ33" ca="1" si="10831">IF(AJU33&lt;&gt;"",SUMPRODUCT((AKF31:AKF35=AKF33)*(AKA31:AKA35=AKA33)*(AJY31:AJY35=AJY33)*(AKC31:AKC35&gt;AKC33)),"")</f>
        <v/>
      </c>
      <c r="AKK33" s="321" t="str">
        <f t="shared" ref="AKK33" ca="1" si="10832">IF(AJU33&lt;&gt;"",SUMPRODUCT((AKF31:AKF35=AKF33)*(AKA31:AKA35=AKA33)*(AJY31:AJY35=AJY33)*(AKC31:AKC35=AKC33)*(AKD31:AKD35&gt;AKD33)),"")</f>
        <v/>
      </c>
      <c r="AKL33" s="321" t="str">
        <f t="shared" ref="AKL33" ca="1" si="10833">IF(AJU33&lt;&gt;"",SUMPRODUCT((AKF31:AKF35=AKF33)*(AKA31:AKA35=AKA33)*(AJY31:AJY35=AJY33)*(AKC31:AKC35=AKC33)*(AKD31:AKD35=AKD33)*(AKE31:AKE35&gt;AKE33)),"")</f>
        <v/>
      </c>
      <c r="AKM33" s="321" t="str">
        <f t="shared" ref="AKM33:AKM34" ca="1" si="10834">IF(AJU33&lt;&gt;"",SUM(AKG33:AKL33)+2,"")</f>
        <v/>
      </c>
      <c r="AKN33" s="321" t="str">
        <f t="shared" ref="AKN33" ca="1" si="10835">IF(AJU33&lt;&gt;"",INDEX(AJU33:AJU35,MATCH(3,AKM33:AKM35,0),0),"")</f>
        <v/>
      </c>
      <c r="AKO33" s="321"/>
      <c r="AKP33" s="321"/>
      <c r="AKQ33" s="321"/>
      <c r="AKR33" s="321"/>
      <c r="AKS33" s="321"/>
      <c r="AKT33" s="321"/>
      <c r="AKU33" s="321"/>
      <c r="AKV33" s="321"/>
      <c r="AKW33" s="321"/>
      <c r="AKX33" s="321"/>
      <c r="AKY33" s="321"/>
      <c r="AKZ33" s="321"/>
      <c r="ALA33" s="321"/>
      <c r="ALB33" s="321"/>
      <c r="ALC33" s="321"/>
      <c r="ALD33" s="321"/>
      <c r="ALE33" s="321"/>
      <c r="ALF33" s="321"/>
      <c r="ALG33" s="321"/>
      <c r="ALH33" s="321"/>
      <c r="ALI33" s="321" t="str">
        <f t="shared" ref="ALI33" ca="1" si="10836">IF(AKN33&lt;&gt;"",AKN33,IF(AJT33&lt;&gt;"",AJT33,IF(AIZ33&lt;&gt;"",AIZ33,AHZ33)))</f>
        <v>Slovakia</v>
      </c>
      <c r="ALJ33" s="321">
        <v>3</v>
      </c>
      <c r="ALK33" s="321">
        <v>31</v>
      </c>
      <c r="ALL33" s="321" t="str">
        <f t="shared" si="82"/>
        <v>Netherlands</v>
      </c>
      <c r="ALM33" s="324">
        <f ca="1">IF(OFFSET('Player Game Board'!P40,0,ALM1)&lt;&gt;"",OFFSET('Player Game Board'!P40,0,ALM1),0)</f>
        <v>2</v>
      </c>
      <c r="ALN33" s="324">
        <f ca="1">IF(OFFSET('Player Game Board'!Q40,0,ALM1)&lt;&gt;"",OFFSET('Player Game Board'!Q40,0,ALM1),0)</f>
        <v>1</v>
      </c>
      <c r="ALO33" s="321" t="str">
        <f t="shared" si="83"/>
        <v>Austria</v>
      </c>
      <c r="ALP33" s="321" t="str">
        <f ca="1">IF(AND(OFFSET('Player Game Board'!P40,0,ALM1)&lt;&gt;"",OFFSET('Player Game Board'!Q40,0,ALM1)&lt;&gt;""),IF(ALM33&gt;ALN33,"W",IF(ALM33=ALN33,"D","L")),"")</f>
        <v>W</v>
      </c>
      <c r="ALQ33" s="321" t="str">
        <f t="shared" ca="1" si="5720"/>
        <v>L</v>
      </c>
      <c r="ALR33" s="321"/>
      <c r="ALS33" s="321"/>
      <c r="ALT33" s="321"/>
      <c r="ALU33" s="322"/>
      <c r="ALV33" s="322"/>
      <c r="ALW33" s="322"/>
      <c r="ALX33" s="322"/>
      <c r="ALY33" s="322"/>
      <c r="ALZ33" s="322"/>
      <c r="AMA33" s="322"/>
      <c r="AMB33" s="321"/>
      <c r="AMC33" s="321"/>
      <c r="AMD33" s="321"/>
      <c r="AME33" s="321"/>
      <c r="AMF33" s="321"/>
      <c r="AMG33" s="321"/>
      <c r="AMH33" s="321"/>
      <c r="AMI33" s="321" t="str">
        <f t="shared" ref="AMI33" ca="1" si="10837">VLOOKUP(2,AHM37:AHN40,2,FALSE)</f>
        <v>Türkiye</v>
      </c>
      <c r="AMJ33" s="327">
        <f t="shared" ca="1" si="5267"/>
        <v>1</v>
      </c>
      <c r="AMK33" s="321">
        <f t="shared" ref="AMK33" ca="1" si="10838">VLOOKUP(AML33,AQG31:AQH35,2,FALSE)</f>
        <v>4</v>
      </c>
      <c r="AML33" s="321" t="str">
        <f t="shared" si="9895"/>
        <v>Romania</v>
      </c>
      <c r="AMM33" s="321">
        <f t="shared" ref="AMM33" ca="1" si="10839">SUMPRODUCT((AQJ3:AQJ42=AML33)*(AQN3:AQN42="W"))+SUMPRODUCT((AQM3:AQM42=AML33)*(AQO3:AQO42="W"))</f>
        <v>0</v>
      </c>
      <c r="AMN33" s="321">
        <f t="shared" ref="AMN33" ca="1" si="10840">SUMPRODUCT((AQJ3:AQJ42=AML33)*(AQN3:AQN42="D"))+SUMPRODUCT((AQM3:AQM42=AML33)*(AQO3:AQO42="D"))</f>
        <v>2</v>
      </c>
      <c r="AMO33" s="321">
        <f t="shared" ref="AMO33" ca="1" si="10841">SUMPRODUCT((AQJ3:AQJ42=AML33)*(AQN3:AQN42="L"))+SUMPRODUCT((AQM3:AQM42=AML33)*(AQO3:AQO42="L"))</f>
        <v>1</v>
      </c>
      <c r="AMP33" s="321">
        <f t="shared" ref="AMP33" ca="1" si="10842">SUMIF(AQJ3:AQJ60,AML33,AQK3:AQK60)+SUMIF(AQM3:AQM60,AML33,AQL3:AQL60)</f>
        <v>1</v>
      </c>
      <c r="AMQ33" s="321">
        <f t="shared" ref="AMQ33" ca="1" si="10843">SUMIF(AQM3:AQM60,AML33,AQK3:AQK60)+SUMIF(AQJ3:AQJ60,AML33,AQL3:AQL60)</f>
        <v>3</v>
      </c>
      <c r="AMR33" s="321">
        <f t="shared" ca="1" si="9901"/>
        <v>998</v>
      </c>
      <c r="AMS33" s="321">
        <f t="shared" ca="1" si="9902"/>
        <v>2</v>
      </c>
      <c r="AMT33" s="321">
        <f t="shared" si="930"/>
        <v>46</v>
      </c>
      <c r="AMU33" s="321">
        <f t="shared" ref="AMU33" ca="1" si="10844">IF(COUNTIF(AMS31:AMS35,4)&lt;&gt;4,RANK(AMS33,AMS31:AMS35),AMS73)</f>
        <v>2</v>
      </c>
      <c r="AMV33" s="321"/>
      <c r="AMW33" s="321">
        <f t="shared" ref="AMW33" ca="1" si="10845">SUMPRODUCT((AMU31:AMU34=AMU33)*(AMT31:AMT34&lt;AMT33))+AMU33</f>
        <v>4</v>
      </c>
      <c r="AMX33" s="321" t="str">
        <f t="shared" ref="AMX33" ca="1" si="10846">INDEX(AML31:AML35,MATCH(3,AMW31:AMW35,0),0)</f>
        <v>Slovakia</v>
      </c>
      <c r="AMY33" s="321">
        <f t="shared" ref="AMY33" ca="1" si="10847">INDEX(AMU31:AMU35,MATCH(AMX33,AML31:AML35,0),0)</f>
        <v>2</v>
      </c>
      <c r="AMZ33" s="321" t="str">
        <f t="shared" ref="AMZ33:AMZ34" ca="1" si="10848">IF(AND(AMZ32&lt;&gt;"",AMY33=1),AMX33,"")</f>
        <v/>
      </c>
      <c r="ANA33" s="321" t="str">
        <f t="shared" ref="ANA33:ANA34" ca="1" si="10849">IF(AND(ANA32&lt;&gt;"",AMY34=2),AMX34,"")</f>
        <v>Romania</v>
      </c>
      <c r="ANB33" s="321" t="str">
        <f t="shared" ref="ANB33" ca="1" si="10850">IF(AND(ANB32&lt;&gt;"",AMY35=3),AMX35,"")</f>
        <v/>
      </c>
      <c r="ANC33" s="321"/>
      <c r="AND33" s="321"/>
      <c r="ANE33" s="321" t="str">
        <f t="shared" ca="1" si="9911"/>
        <v/>
      </c>
      <c r="ANF33" s="321">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21">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21">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21">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21">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21">
        <f t="shared" ca="1" si="9917"/>
        <v>1000</v>
      </c>
      <c r="ANL33" s="321" t="str">
        <f t="shared" ca="1" si="9918"/>
        <v/>
      </c>
      <c r="ANM33" s="321" t="str">
        <f t="shared" ref="ANM33" ca="1" si="10856">IF(ANE33&lt;&gt;"",VLOOKUP(ANE33,AML4:AMR40,7,FALSE),"")</f>
        <v/>
      </c>
      <c r="ANN33" s="321" t="str">
        <f t="shared" ref="ANN33" ca="1" si="10857">IF(ANE33&lt;&gt;"",VLOOKUP(ANE33,AML4:AMR40,5,FALSE),"")</f>
        <v/>
      </c>
      <c r="ANO33" s="321" t="str">
        <f t="shared" ref="ANO33" ca="1" si="10858">IF(ANE33&lt;&gt;"",VLOOKUP(ANE33,AML4:AMT40,9,FALSE),"")</f>
        <v/>
      </c>
      <c r="ANP33" s="321" t="str">
        <f t="shared" ca="1" si="9922"/>
        <v/>
      </c>
      <c r="ANQ33" s="321" t="str">
        <f t="shared" ref="ANQ33" ca="1" si="10859">IF(ANE33&lt;&gt;"",RANK(ANP33,ANP31:ANP35),"")</f>
        <v/>
      </c>
      <c r="ANR33" s="321" t="str">
        <f t="shared" ref="ANR33" ca="1" si="10860">IF(ANE33&lt;&gt;"",SUMPRODUCT((ANP31:ANP35=ANP33)*(ANK31:ANK35&gt;ANK33)),"")</f>
        <v/>
      </c>
      <c r="ANS33" s="321" t="str">
        <f t="shared" ref="ANS33" ca="1" si="10861">IF(ANE33&lt;&gt;"",SUMPRODUCT((ANP31:ANP35=ANP33)*(ANK31:ANK35=ANK33)*(ANI31:ANI35&gt;ANI33)),"")</f>
        <v/>
      </c>
      <c r="ANT33" s="321" t="str">
        <f t="shared" ref="ANT33" ca="1" si="10862">IF(ANE33&lt;&gt;"",SUMPRODUCT((ANP31:ANP35=ANP33)*(ANK31:ANK35=ANK33)*(ANI31:ANI35=ANI33)*(ANM31:ANM35&gt;ANM33)),"")</f>
        <v/>
      </c>
      <c r="ANU33" s="321" t="str">
        <f t="shared" ref="ANU33" ca="1" si="10863">IF(ANE33&lt;&gt;"",SUMPRODUCT((ANP31:ANP35=ANP33)*(ANK31:ANK35=ANK33)*(ANI31:ANI35=ANI33)*(ANM31:ANM35=ANM33)*(ANN31:ANN35&gt;ANN33)),"")</f>
        <v/>
      </c>
      <c r="ANV33" s="321" t="str">
        <f t="shared" ref="ANV33" ca="1" si="10864">IF(ANE33&lt;&gt;"",SUMPRODUCT((ANP31:ANP35=ANP33)*(ANK31:ANK35=ANK33)*(ANI31:ANI35=ANI33)*(ANM31:ANM35=ANM33)*(ANN31:ANN35=ANN33)*(ANO31:ANO35&gt;ANO33)),"")</f>
        <v/>
      </c>
      <c r="ANW33" s="321" t="str">
        <f ca="1">IF(ANE33&lt;&gt;"",IF(ANW73&lt;&gt;"",IF(AND70=3,ANW73,ANW73+AND70),SUM(ANQ33:ANV33)),"")</f>
        <v/>
      </c>
      <c r="ANX33" s="321" t="str">
        <f t="shared" ref="ANX33" ca="1" si="10865">IF(ANE33&lt;&gt;"",INDEX(ANE31:ANE35,MATCH(3,ANW31:ANW35,0),0),"")</f>
        <v/>
      </c>
      <c r="ANY33" s="321" t="str">
        <f t="shared" ca="1" si="10336"/>
        <v>Slovakia</v>
      </c>
      <c r="ANZ33" s="321">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21">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21">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21">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21">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21">
        <f t="shared" ca="1" si="10342"/>
        <v>1000</v>
      </c>
      <c r="AOF33" s="321">
        <f t="shared" ca="1" si="10343"/>
        <v>2</v>
      </c>
      <c r="AOG33" s="321">
        <f t="shared" ref="AOG33" ca="1" si="10871">IF(ANY33&lt;&gt;"",VLOOKUP(ANY33,AML4:AMR40,7,FALSE),"")</f>
        <v>999</v>
      </c>
      <c r="AOH33" s="321">
        <f t="shared" ref="AOH33" ca="1" si="10872">IF(ANY33&lt;&gt;"",VLOOKUP(ANY33,AML4:AMR40,5,FALSE),"")</f>
        <v>1</v>
      </c>
      <c r="AOI33" s="321">
        <f t="shared" ref="AOI33" ca="1" si="10873">IF(ANY33&lt;&gt;"",VLOOKUP(ANY33,AML4:AMT40,9,FALSE),"")</f>
        <v>38</v>
      </c>
      <c r="AOJ33" s="321">
        <f t="shared" ca="1" si="10347"/>
        <v>2</v>
      </c>
      <c r="AOK33" s="321">
        <f t="shared" ref="AOK33" ca="1" si="10874">IF(ANY33&lt;&gt;"",RANK(AOJ33,AOJ31:AOJ35),"")</f>
        <v>1</v>
      </c>
      <c r="AOL33" s="321">
        <f t="shared" ref="AOL33" ca="1" si="10875">IF(ANY33&lt;&gt;"",SUMPRODUCT((AOJ31:AOJ35=AOJ33)*(AOE31:AOE35&gt;AOE33)),"")</f>
        <v>0</v>
      </c>
      <c r="AOM33" s="321">
        <f t="shared" ref="AOM33" ca="1" si="10876">IF(ANY33&lt;&gt;"",SUMPRODUCT((AOJ31:AOJ35=AOJ33)*(AOE31:AOE35=AOE33)*(AOC31:AOC35&gt;AOC33)),"")</f>
        <v>0</v>
      </c>
      <c r="AON33" s="321">
        <f t="shared" ref="AON33" ca="1" si="10877">IF(ANY33&lt;&gt;"",SUMPRODUCT((AOJ31:AOJ35=AOJ33)*(AOE31:AOE35=AOE33)*(AOC31:AOC35=AOC33)*(AOG31:AOG35&gt;AOG33)),"")</f>
        <v>0</v>
      </c>
      <c r="AOO33" s="321">
        <f t="shared" ref="AOO33" ca="1" si="10878">IF(ANY33&lt;&gt;"",SUMPRODUCT((AOJ31:AOJ35=AOJ33)*(AOE31:AOE35=AOE33)*(AOC31:AOC35=AOC33)*(AOG31:AOG35=AOG33)*(AOH31:AOH35&gt;AOH33)),"")</f>
        <v>0</v>
      </c>
      <c r="AOP33" s="321">
        <f t="shared" ref="AOP33" ca="1" si="10879">IF(ANY33&lt;&gt;"",SUMPRODUCT((AOJ31:AOJ35=AOJ33)*(AOE31:AOE35=AOE33)*(AOC31:AOC35=AOC33)*(AOG31:AOG35=AOG33)*(AOH31:AOH35=AOH33)*(AOI31:AOI35&gt;AOI33)),"")</f>
        <v>0</v>
      </c>
      <c r="AOQ33" s="321">
        <f ca="1">IF(ANY33&lt;&gt;"",IF(AOQ73&lt;&gt;"",IF(ANX70=3,AOQ73,AOQ73+ANX70),SUM(AOK33:AOP33)+1),"")</f>
        <v>2</v>
      </c>
      <c r="AOR33" s="321" t="str">
        <f t="shared" ref="AOR33" ca="1" si="10880">IF(ANY33&lt;&gt;"",INDEX(ANY32:ANY35,MATCH(3,AOQ32:AOQ35,0),0),"")</f>
        <v>Ukraine</v>
      </c>
      <c r="AOS33" s="321" t="str">
        <f t="shared" ref="AOS33:AOS34" ca="1" si="10881">IF(ANB31&lt;&gt;"",ANB31,"")</f>
        <v/>
      </c>
      <c r="AOT33" s="321">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21">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21">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21">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21">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21">
        <f t="shared" ref="AOY33:AOY34" ca="1" si="10887">AOW33-AOX33+1000</f>
        <v>1000</v>
      </c>
      <c r="AOZ33" s="321" t="str">
        <f t="shared" ref="AOZ33:AOZ34" ca="1" si="10888">IF(AOS33&lt;&gt;"",AOT33*3+AOU33*1,"")</f>
        <v/>
      </c>
      <c r="APA33" s="321" t="str">
        <f t="shared" ref="APA33" ca="1" si="10889">IF(AOS33&lt;&gt;"",VLOOKUP(AOS33,AML4:AMR40,7,FALSE),"")</f>
        <v/>
      </c>
      <c r="APB33" s="321" t="str">
        <f t="shared" ref="APB33" ca="1" si="10890">IF(AOS33&lt;&gt;"",VLOOKUP(AOS33,AML4:AMR40,5,FALSE),"")</f>
        <v/>
      </c>
      <c r="APC33" s="321" t="str">
        <f t="shared" ref="APC33" ca="1" si="10891">IF(AOS33&lt;&gt;"",VLOOKUP(AOS33,AML4:AMT40,9,FALSE),"")</f>
        <v/>
      </c>
      <c r="APD33" s="321" t="str">
        <f t="shared" ref="APD33:APD34" ca="1" si="10892">AOZ33</f>
        <v/>
      </c>
      <c r="APE33" s="321" t="str">
        <f t="shared" ref="APE33" ca="1" si="10893">IF(AOS33&lt;&gt;"",RANK(APD33,APD32:APD35),"")</f>
        <v/>
      </c>
      <c r="APF33" s="321" t="str">
        <f t="shared" ref="APF33" ca="1" si="10894">IF(AOS33&lt;&gt;"",SUMPRODUCT((APD31:APD35=APD33)*(AOY31:AOY35&gt;AOY33)),"")</f>
        <v/>
      </c>
      <c r="APG33" s="321" t="str">
        <f t="shared" ref="APG33" ca="1" si="10895">IF(AOS33&lt;&gt;"",SUMPRODUCT((APD31:APD35=APD33)*(AOY31:AOY35=AOY33)*(AOW31:AOW35&gt;AOW33)),"")</f>
        <v/>
      </c>
      <c r="APH33" s="321" t="str">
        <f t="shared" ref="APH33" ca="1" si="10896">IF(AOS33&lt;&gt;"",SUMPRODUCT((APD31:APD35=APD33)*(AOY31:AOY35=AOY33)*(AOW31:AOW35=AOW33)*(APA31:APA35&gt;APA33)),"")</f>
        <v/>
      </c>
      <c r="API33" s="321" t="str">
        <f t="shared" ref="API33" ca="1" si="10897">IF(AOS33&lt;&gt;"",SUMPRODUCT((APD31:APD35=APD33)*(AOY31:AOY35=AOY33)*(AOW31:AOW35=AOW33)*(APA31:APA35=APA33)*(APB31:APB35&gt;APB33)),"")</f>
        <v/>
      </c>
      <c r="APJ33" s="321" t="str">
        <f t="shared" ref="APJ33" ca="1" si="10898">IF(AOS33&lt;&gt;"",SUMPRODUCT((APD31:APD35=APD33)*(AOY31:AOY35=AOY33)*(AOW31:AOW35=AOW33)*(APA31:APA35=APA33)*(APB31:APB35=APB33)*(APC31:APC35&gt;APC33)),"")</f>
        <v/>
      </c>
      <c r="APK33" s="321" t="str">
        <f t="shared" ref="APK33:APK34" ca="1" si="10899">IF(AOS33&lt;&gt;"",SUM(APE33:APJ33)+2,"")</f>
        <v/>
      </c>
      <c r="APL33" s="321" t="str">
        <f t="shared" ref="APL33" ca="1" si="10900">IF(AOS33&lt;&gt;"",INDEX(AOS33:AOS35,MATCH(3,APK33:APK35,0),0),"")</f>
        <v/>
      </c>
      <c r="APM33" s="321"/>
      <c r="APN33" s="321"/>
      <c r="APO33" s="321"/>
      <c r="APP33" s="321"/>
      <c r="APQ33" s="321"/>
      <c r="APR33" s="321"/>
      <c r="APS33" s="321"/>
      <c r="APT33" s="321"/>
      <c r="APU33" s="321"/>
      <c r="APV33" s="321"/>
      <c r="APW33" s="321"/>
      <c r="APX33" s="321"/>
      <c r="APY33" s="321"/>
      <c r="APZ33" s="321"/>
      <c r="AQA33" s="321"/>
      <c r="AQB33" s="321"/>
      <c r="AQC33" s="321"/>
      <c r="AQD33" s="321"/>
      <c r="AQE33" s="321"/>
      <c r="AQF33" s="321"/>
      <c r="AQG33" s="321" t="str">
        <f t="shared" ref="AQG33" ca="1" si="10901">IF(APL33&lt;&gt;"",APL33,IF(AOR33&lt;&gt;"",AOR33,IF(ANX33&lt;&gt;"",ANX33,AMX33)))</f>
        <v>Ukraine</v>
      </c>
      <c r="AQH33" s="321">
        <v>3</v>
      </c>
      <c r="AQI33" s="321">
        <v>31</v>
      </c>
      <c r="AQJ33" s="321" t="str">
        <f t="shared" si="98"/>
        <v>Netherlands</v>
      </c>
      <c r="AQK33" s="324">
        <f ca="1">IF(OFFSET('Player Game Board'!P40,0,AQK1)&lt;&gt;"",OFFSET('Player Game Board'!P40,0,AQK1),0)</f>
        <v>2</v>
      </c>
      <c r="AQL33" s="324">
        <f ca="1">IF(OFFSET('Player Game Board'!Q40,0,AQK1)&lt;&gt;"",OFFSET('Player Game Board'!Q40,0,AQK1),0)</f>
        <v>1</v>
      </c>
      <c r="AQM33" s="321" t="str">
        <f t="shared" si="99"/>
        <v>Austria</v>
      </c>
      <c r="AQN33" s="321" t="str">
        <f ca="1">IF(AND(OFFSET('Player Game Board'!P40,0,AQK1)&lt;&gt;"",OFFSET('Player Game Board'!Q40,0,AQK1)&lt;&gt;""),IF(AQK33&gt;AQL33,"W",IF(AQK33=AQL33,"D","L")),"")</f>
        <v>W</v>
      </c>
      <c r="AQO33" s="321" t="str">
        <f t="shared" ca="1" si="5775"/>
        <v>L</v>
      </c>
      <c r="AQP33" s="321"/>
      <c r="AQQ33" s="321"/>
      <c r="AQR33" s="321"/>
      <c r="AQS33" s="322"/>
      <c r="AQT33" s="322"/>
      <c r="AQU33" s="322"/>
      <c r="AQV33" s="322"/>
      <c r="AQW33" s="322"/>
      <c r="AQX33" s="322"/>
      <c r="AQY33" s="322"/>
      <c r="AQZ33" s="321"/>
      <c r="ARA33" s="321"/>
      <c r="ARB33" s="321"/>
      <c r="ARC33" s="321"/>
      <c r="ARD33" s="321"/>
      <c r="ARE33" s="321"/>
      <c r="ARF33" s="321"/>
      <c r="ARG33" s="321" t="str">
        <f t="shared" ref="ARG33" ca="1" si="10902">VLOOKUP(2,AMK37:AML40,2,FALSE)</f>
        <v>Czechia</v>
      </c>
      <c r="ARH33" s="327">
        <f t="shared" ca="1" si="5310"/>
        <v>0</v>
      </c>
      <c r="ARI33" s="321">
        <f t="shared" ref="ARI33" ca="1" si="10903">VLOOKUP(ARJ33,AVE31:AVF35,2,FALSE)</f>
        <v>3</v>
      </c>
      <c r="ARJ33" s="321" t="str">
        <f t="shared" si="9933"/>
        <v>Romania</v>
      </c>
      <c r="ARK33" s="321">
        <f t="shared" ref="ARK33" ca="1" si="10904">SUMPRODUCT((AVH3:AVH42=ARJ33)*(AVL3:AVL42="W"))+SUMPRODUCT((AVK3:AVK42=ARJ33)*(AVM3:AVM42="W"))</f>
        <v>1</v>
      </c>
      <c r="ARL33" s="321">
        <f t="shared" ref="ARL33" ca="1" si="10905">SUMPRODUCT((AVH3:AVH42=ARJ33)*(AVL3:AVL42="D"))+SUMPRODUCT((AVK3:AVK42=ARJ33)*(AVM3:AVM42="D"))</f>
        <v>1</v>
      </c>
      <c r="ARM33" s="321">
        <f t="shared" ref="ARM33" ca="1" si="10906">SUMPRODUCT((AVH3:AVH42=ARJ33)*(AVL3:AVL42="L"))+SUMPRODUCT((AVK3:AVK42=ARJ33)*(AVM3:AVM42="L"))</f>
        <v>1</v>
      </c>
      <c r="ARN33" s="321">
        <f t="shared" ref="ARN33" ca="1" si="10907">SUMIF(AVH3:AVH60,ARJ33,AVI3:AVI60)+SUMIF(AVK3:AVK60,ARJ33,AVJ3:AVJ60)</f>
        <v>5</v>
      </c>
      <c r="ARO33" s="321">
        <f t="shared" ref="ARO33" ca="1" si="10908">SUMIF(AVK3:AVK60,ARJ33,AVI3:AVI60)+SUMIF(AVH3:AVH60,ARJ33,AVJ3:AVJ60)</f>
        <v>2</v>
      </c>
      <c r="ARP33" s="321">
        <f t="shared" ca="1" si="9939"/>
        <v>1003</v>
      </c>
      <c r="ARQ33" s="321">
        <f t="shared" ca="1" si="9940"/>
        <v>4</v>
      </c>
      <c r="ARR33" s="321">
        <f t="shared" si="990"/>
        <v>46</v>
      </c>
      <c r="ARS33" s="321">
        <f t="shared" ref="ARS33" ca="1" si="10909">IF(COUNTIF(ARQ31:ARQ35,4)&lt;&gt;4,RANK(ARQ33,ARQ31:ARQ35),ARQ73)</f>
        <v>3</v>
      </c>
      <c r="ART33" s="321"/>
      <c r="ARU33" s="321">
        <f t="shared" ref="ARU33" ca="1" si="10910">SUMPRODUCT((ARS31:ARS34=ARS33)*(ARR31:ARR34&lt;ARR33))+ARS33</f>
        <v>3</v>
      </c>
      <c r="ARV33" s="321" t="str">
        <f t="shared" ref="ARV33" ca="1" si="10911">INDEX(ARJ31:ARJ35,MATCH(3,ARU31:ARU35,0),0)</f>
        <v>Romania</v>
      </c>
      <c r="ARW33" s="321">
        <f t="shared" ref="ARW33" ca="1" si="10912">INDEX(ARS31:ARS35,MATCH(ARV33,ARJ31:ARJ35,0),0)</f>
        <v>3</v>
      </c>
      <c r="ARX33" s="321" t="str">
        <f t="shared" ref="ARX33:ARX34" ca="1" si="10913">IF(AND(ARX32&lt;&gt;"",ARW33=1),ARV33,"")</f>
        <v/>
      </c>
      <c r="ARY33" s="321" t="str">
        <f t="shared" ref="ARY33:ARY34" ca="1" si="10914">IF(AND(ARY32&lt;&gt;"",ARW34=2),ARV34,"")</f>
        <v/>
      </c>
      <c r="ARZ33" s="321" t="str">
        <f t="shared" ref="ARZ33" ca="1" si="10915">IF(AND(ARZ32&lt;&gt;"",ARW35=3),ARV35,"")</f>
        <v/>
      </c>
      <c r="ASA33" s="321"/>
      <c r="ASB33" s="321"/>
      <c r="ASC33" s="321" t="str">
        <f t="shared" ca="1" si="9949"/>
        <v/>
      </c>
      <c r="ASD33" s="321">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21">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21">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21">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21">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21">
        <f t="shared" ca="1" si="9955"/>
        <v>1000</v>
      </c>
      <c r="ASJ33" s="321" t="str">
        <f t="shared" ca="1" si="9956"/>
        <v/>
      </c>
      <c r="ASK33" s="321" t="str">
        <f t="shared" ref="ASK33" ca="1" si="10921">IF(ASC33&lt;&gt;"",VLOOKUP(ASC33,ARJ4:ARP40,7,FALSE),"")</f>
        <v/>
      </c>
      <c r="ASL33" s="321" t="str">
        <f t="shared" ref="ASL33" ca="1" si="10922">IF(ASC33&lt;&gt;"",VLOOKUP(ASC33,ARJ4:ARP40,5,FALSE),"")</f>
        <v/>
      </c>
      <c r="ASM33" s="321" t="str">
        <f t="shared" ref="ASM33" ca="1" si="10923">IF(ASC33&lt;&gt;"",VLOOKUP(ASC33,ARJ4:ARR40,9,FALSE),"")</f>
        <v/>
      </c>
      <c r="ASN33" s="321" t="str">
        <f t="shared" ca="1" si="9960"/>
        <v/>
      </c>
      <c r="ASO33" s="321" t="str">
        <f t="shared" ref="ASO33" ca="1" si="10924">IF(ASC33&lt;&gt;"",RANK(ASN33,ASN31:ASN35),"")</f>
        <v/>
      </c>
      <c r="ASP33" s="321" t="str">
        <f t="shared" ref="ASP33" ca="1" si="10925">IF(ASC33&lt;&gt;"",SUMPRODUCT((ASN31:ASN35=ASN33)*(ASI31:ASI35&gt;ASI33)),"")</f>
        <v/>
      </c>
      <c r="ASQ33" s="321" t="str">
        <f t="shared" ref="ASQ33" ca="1" si="10926">IF(ASC33&lt;&gt;"",SUMPRODUCT((ASN31:ASN35=ASN33)*(ASI31:ASI35=ASI33)*(ASG31:ASG35&gt;ASG33)),"")</f>
        <v/>
      </c>
      <c r="ASR33" s="321" t="str">
        <f t="shared" ref="ASR33" ca="1" si="10927">IF(ASC33&lt;&gt;"",SUMPRODUCT((ASN31:ASN35=ASN33)*(ASI31:ASI35=ASI33)*(ASG31:ASG35=ASG33)*(ASK31:ASK35&gt;ASK33)),"")</f>
        <v/>
      </c>
      <c r="ASS33" s="321" t="str">
        <f t="shared" ref="ASS33" ca="1" si="10928">IF(ASC33&lt;&gt;"",SUMPRODUCT((ASN31:ASN35=ASN33)*(ASI31:ASI35=ASI33)*(ASG31:ASG35=ASG33)*(ASK31:ASK35=ASK33)*(ASL31:ASL35&gt;ASL33)),"")</f>
        <v/>
      </c>
      <c r="AST33" s="321" t="str">
        <f t="shared" ref="AST33" ca="1" si="10929">IF(ASC33&lt;&gt;"",SUMPRODUCT((ASN31:ASN35=ASN33)*(ASI31:ASI35=ASI33)*(ASG31:ASG35=ASG33)*(ASK31:ASK35=ASK33)*(ASL31:ASL35=ASL33)*(ASM31:ASM35&gt;ASM33)),"")</f>
        <v/>
      </c>
      <c r="ASU33" s="321" t="str">
        <f ca="1">IF(ASC33&lt;&gt;"",IF(ASU73&lt;&gt;"",IF(ASB70=3,ASU73,ASU73+ASB70),SUM(ASO33:AST33)),"")</f>
        <v/>
      </c>
      <c r="ASV33" s="321" t="str">
        <f t="shared" ref="ASV33" ca="1" si="10930">IF(ASC33&lt;&gt;"",INDEX(ASC31:ASC35,MATCH(3,ASU31:ASU35,0),0),"")</f>
        <v/>
      </c>
      <c r="ASW33" s="321" t="str">
        <f t="shared" ca="1" si="10386"/>
        <v/>
      </c>
      <c r="ASX33" s="321">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21">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21">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21">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21">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21">
        <f t="shared" ca="1" si="10392"/>
        <v>1000</v>
      </c>
      <c r="ATD33" s="321" t="str">
        <f t="shared" ca="1" si="10393"/>
        <v/>
      </c>
      <c r="ATE33" s="321" t="str">
        <f t="shared" ref="ATE33" ca="1" si="10936">IF(ASW33&lt;&gt;"",VLOOKUP(ASW33,ARJ4:ARP40,7,FALSE),"")</f>
        <v/>
      </c>
      <c r="ATF33" s="321" t="str">
        <f t="shared" ref="ATF33" ca="1" si="10937">IF(ASW33&lt;&gt;"",VLOOKUP(ASW33,ARJ4:ARP40,5,FALSE),"")</f>
        <v/>
      </c>
      <c r="ATG33" s="321" t="str">
        <f t="shared" ref="ATG33" ca="1" si="10938">IF(ASW33&lt;&gt;"",VLOOKUP(ASW33,ARJ4:ARR40,9,FALSE),"")</f>
        <v/>
      </c>
      <c r="ATH33" s="321" t="str">
        <f t="shared" ca="1" si="10397"/>
        <v/>
      </c>
      <c r="ATI33" s="321" t="str">
        <f t="shared" ref="ATI33" ca="1" si="10939">IF(ASW33&lt;&gt;"",RANK(ATH33,ATH31:ATH35),"")</f>
        <v/>
      </c>
      <c r="ATJ33" s="321" t="str">
        <f t="shared" ref="ATJ33" ca="1" si="10940">IF(ASW33&lt;&gt;"",SUMPRODUCT((ATH31:ATH35=ATH33)*(ATC31:ATC35&gt;ATC33)),"")</f>
        <v/>
      </c>
      <c r="ATK33" s="321" t="str">
        <f t="shared" ref="ATK33" ca="1" si="10941">IF(ASW33&lt;&gt;"",SUMPRODUCT((ATH31:ATH35=ATH33)*(ATC31:ATC35=ATC33)*(ATA31:ATA35&gt;ATA33)),"")</f>
        <v/>
      </c>
      <c r="ATL33" s="321" t="str">
        <f t="shared" ref="ATL33" ca="1" si="10942">IF(ASW33&lt;&gt;"",SUMPRODUCT((ATH31:ATH35=ATH33)*(ATC31:ATC35=ATC33)*(ATA31:ATA35=ATA33)*(ATE31:ATE35&gt;ATE33)),"")</f>
        <v/>
      </c>
      <c r="ATM33" s="321" t="str">
        <f t="shared" ref="ATM33" ca="1" si="10943">IF(ASW33&lt;&gt;"",SUMPRODUCT((ATH31:ATH35=ATH33)*(ATC31:ATC35=ATC33)*(ATA31:ATA35=ATA33)*(ATE31:ATE35=ATE33)*(ATF31:ATF35&gt;ATF33)),"")</f>
        <v/>
      </c>
      <c r="ATN33" s="321" t="str">
        <f t="shared" ref="ATN33" ca="1" si="10944">IF(ASW33&lt;&gt;"",SUMPRODUCT((ATH31:ATH35=ATH33)*(ATC31:ATC35=ATC33)*(ATA31:ATA35=ATA33)*(ATE31:ATE35=ATE33)*(ATF31:ATF35=ATF33)*(ATG31:ATG35&gt;ATG33)),"")</f>
        <v/>
      </c>
      <c r="ATO33" s="321" t="str">
        <f ca="1">IF(ASW33&lt;&gt;"",IF(ATO73&lt;&gt;"",IF(ASV70=3,ATO73,ATO73+ASV70),SUM(ATI33:ATN33)+1),"")</f>
        <v/>
      </c>
      <c r="ATP33" s="321" t="str">
        <f t="shared" ref="ATP33" ca="1" si="10945">IF(ASW33&lt;&gt;"",INDEX(ASW32:ASW35,MATCH(3,ATO32:ATO35,0),0),"")</f>
        <v/>
      </c>
      <c r="ATQ33" s="321" t="str">
        <f t="shared" ref="ATQ33:ATQ34" ca="1" si="10946">IF(ARZ31&lt;&gt;"",ARZ31,"")</f>
        <v/>
      </c>
      <c r="ATR33" s="321">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21">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21">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21">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21">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21">
        <f t="shared" ref="ATW33:ATW34" ca="1" si="10952">ATU33-ATV33+1000</f>
        <v>1000</v>
      </c>
      <c r="ATX33" s="321" t="str">
        <f t="shared" ref="ATX33:ATX34" ca="1" si="10953">IF(ATQ33&lt;&gt;"",ATR33*3+ATS33*1,"")</f>
        <v/>
      </c>
      <c r="ATY33" s="321" t="str">
        <f t="shared" ref="ATY33" ca="1" si="10954">IF(ATQ33&lt;&gt;"",VLOOKUP(ATQ33,ARJ4:ARP40,7,FALSE),"")</f>
        <v/>
      </c>
      <c r="ATZ33" s="321" t="str">
        <f t="shared" ref="ATZ33" ca="1" si="10955">IF(ATQ33&lt;&gt;"",VLOOKUP(ATQ33,ARJ4:ARP40,5,FALSE),"")</f>
        <v/>
      </c>
      <c r="AUA33" s="321" t="str">
        <f t="shared" ref="AUA33" ca="1" si="10956">IF(ATQ33&lt;&gt;"",VLOOKUP(ATQ33,ARJ4:ARR40,9,FALSE),"")</f>
        <v/>
      </c>
      <c r="AUB33" s="321" t="str">
        <f t="shared" ref="AUB33:AUB34" ca="1" si="10957">ATX33</f>
        <v/>
      </c>
      <c r="AUC33" s="321" t="str">
        <f t="shared" ref="AUC33" ca="1" si="10958">IF(ATQ33&lt;&gt;"",RANK(AUB33,AUB32:AUB35),"")</f>
        <v/>
      </c>
      <c r="AUD33" s="321" t="str">
        <f t="shared" ref="AUD33" ca="1" si="10959">IF(ATQ33&lt;&gt;"",SUMPRODUCT((AUB31:AUB35=AUB33)*(ATW31:ATW35&gt;ATW33)),"")</f>
        <v/>
      </c>
      <c r="AUE33" s="321" t="str">
        <f t="shared" ref="AUE33" ca="1" si="10960">IF(ATQ33&lt;&gt;"",SUMPRODUCT((AUB31:AUB35=AUB33)*(ATW31:ATW35=ATW33)*(ATU31:ATU35&gt;ATU33)),"")</f>
        <v/>
      </c>
      <c r="AUF33" s="321" t="str">
        <f t="shared" ref="AUF33" ca="1" si="10961">IF(ATQ33&lt;&gt;"",SUMPRODUCT((AUB31:AUB35=AUB33)*(ATW31:ATW35=ATW33)*(ATU31:ATU35=ATU33)*(ATY31:ATY35&gt;ATY33)),"")</f>
        <v/>
      </c>
      <c r="AUG33" s="321" t="str">
        <f t="shared" ref="AUG33" ca="1" si="10962">IF(ATQ33&lt;&gt;"",SUMPRODUCT((AUB31:AUB35=AUB33)*(ATW31:ATW35=ATW33)*(ATU31:ATU35=ATU33)*(ATY31:ATY35=ATY33)*(ATZ31:ATZ35&gt;ATZ33)),"")</f>
        <v/>
      </c>
      <c r="AUH33" s="321" t="str">
        <f t="shared" ref="AUH33" ca="1" si="10963">IF(ATQ33&lt;&gt;"",SUMPRODUCT((AUB31:AUB35=AUB33)*(ATW31:ATW35=ATW33)*(ATU31:ATU35=ATU33)*(ATY31:ATY35=ATY33)*(ATZ31:ATZ35=ATZ33)*(AUA31:AUA35&gt;AUA33)),"")</f>
        <v/>
      </c>
      <c r="AUI33" s="321" t="str">
        <f t="shared" ref="AUI33:AUI34" ca="1" si="10964">IF(ATQ33&lt;&gt;"",SUM(AUC33:AUH33)+2,"")</f>
        <v/>
      </c>
      <c r="AUJ33" s="321" t="str">
        <f t="shared" ref="AUJ33" ca="1" si="10965">IF(ATQ33&lt;&gt;"",INDEX(ATQ33:ATQ35,MATCH(3,AUI33:AUI35,0),0),"")</f>
        <v/>
      </c>
      <c r="AUK33" s="321"/>
      <c r="AUL33" s="321"/>
      <c r="AUM33" s="321"/>
      <c r="AUN33" s="321"/>
      <c r="AUO33" s="321"/>
      <c r="AUP33" s="321"/>
      <c r="AUQ33" s="321"/>
      <c r="AUR33" s="321"/>
      <c r="AUS33" s="321"/>
      <c r="AUT33" s="321"/>
      <c r="AUU33" s="321"/>
      <c r="AUV33" s="321"/>
      <c r="AUW33" s="321"/>
      <c r="AUX33" s="321"/>
      <c r="AUY33" s="321"/>
      <c r="AUZ33" s="321"/>
      <c r="AVA33" s="321"/>
      <c r="AVB33" s="321"/>
      <c r="AVC33" s="321"/>
      <c r="AVD33" s="321"/>
      <c r="AVE33" s="321" t="str">
        <f t="shared" ref="AVE33" ca="1" si="10966">IF(AUJ33&lt;&gt;"",AUJ33,IF(ATP33&lt;&gt;"",ATP33,IF(ASV33&lt;&gt;"",ASV33,ARV33)))</f>
        <v>Romania</v>
      </c>
      <c r="AVF33" s="321">
        <v>3</v>
      </c>
      <c r="AVG33" s="321">
        <v>31</v>
      </c>
      <c r="AVH33" s="321" t="str">
        <f t="shared" si="114"/>
        <v>Netherlands</v>
      </c>
      <c r="AVI33" s="324">
        <f ca="1">IF(OFFSET('Player Game Board'!P40,0,AVI1)&lt;&gt;"",OFFSET('Player Game Board'!P40,0,AVI1),0)</f>
        <v>2</v>
      </c>
      <c r="AVJ33" s="324">
        <f ca="1">IF(OFFSET('Player Game Board'!Q40,0,AVI1)&lt;&gt;"",OFFSET('Player Game Board'!Q40,0,AVI1),0)</f>
        <v>1</v>
      </c>
      <c r="AVK33" s="321" t="str">
        <f t="shared" si="115"/>
        <v>Austria</v>
      </c>
      <c r="AVL33" s="321" t="str">
        <f ca="1">IF(AND(OFFSET('Player Game Board'!P40,0,AVI1)&lt;&gt;"",OFFSET('Player Game Board'!Q40,0,AVI1)&lt;&gt;""),IF(AVI33&gt;AVJ33,"W",IF(AVI33=AVJ33,"D","L")),"")</f>
        <v>W</v>
      </c>
      <c r="AVM33" s="321" t="str">
        <f t="shared" ca="1" si="5830"/>
        <v>L</v>
      </c>
      <c r="AVN33" s="321"/>
      <c r="AVO33" s="321"/>
      <c r="AVP33" s="321"/>
      <c r="AVQ33" s="322"/>
      <c r="AVR33" s="322"/>
      <c r="AVS33" s="322"/>
      <c r="AVT33" s="322"/>
      <c r="AVU33" s="322"/>
      <c r="AVV33" s="322"/>
      <c r="AVW33" s="322"/>
      <c r="AVX33" s="321"/>
      <c r="AVY33" s="321"/>
      <c r="AVZ33" s="321"/>
      <c r="AWA33" s="321"/>
      <c r="AWB33" s="321"/>
      <c r="AWC33" s="321"/>
      <c r="AWD33" s="321"/>
      <c r="AWE33" s="321" t="str">
        <f t="shared" ref="AWE33" ca="1" si="10967">VLOOKUP(2,ARI37:ARJ40,2,FALSE)</f>
        <v>Czechia</v>
      </c>
      <c r="AWF33" s="327">
        <f t="shared" ca="1" si="5353"/>
        <v>0</v>
      </c>
      <c r="AWG33" s="321">
        <f t="shared" ref="AWG33" ca="1" si="10968">VLOOKUP(AWH33,BAC31:BAD35,2,FALSE)</f>
        <v>3</v>
      </c>
      <c r="AWH33" s="321" t="str">
        <f t="shared" si="9971"/>
        <v>Romania</v>
      </c>
      <c r="AWI33" s="321">
        <f t="shared" ref="AWI33" ca="1" si="10969">SUMPRODUCT((BAF3:BAF42=AWH33)*(BAJ3:BAJ42="W"))+SUMPRODUCT((BAI3:BAI42=AWH33)*(BAK3:BAK42="W"))</f>
        <v>1</v>
      </c>
      <c r="AWJ33" s="321">
        <f t="shared" ref="AWJ33" ca="1" si="10970">SUMPRODUCT((BAF3:BAF42=AWH33)*(BAJ3:BAJ42="D"))+SUMPRODUCT((BAI3:BAI42=AWH33)*(BAK3:BAK42="D"))</f>
        <v>0</v>
      </c>
      <c r="AWK33" s="321">
        <f t="shared" ref="AWK33" ca="1" si="10971">SUMPRODUCT((BAF3:BAF42=AWH33)*(BAJ3:BAJ42="L"))+SUMPRODUCT((BAI3:BAI42=AWH33)*(BAK3:BAK42="L"))</f>
        <v>2</v>
      </c>
      <c r="AWL33" s="321">
        <f t="shared" ref="AWL33" ca="1" si="10972">SUMIF(BAF3:BAF60,AWH33,BAG3:BAG60)+SUMIF(BAI3:BAI60,AWH33,BAH3:BAH60)</f>
        <v>5</v>
      </c>
      <c r="AWM33" s="321">
        <f t="shared" ref="AWM33" ca="1" si="10973">SUMIF(BAI3:BAI60,AWH33,BAG3:BAG60)+SUMIF(BAF3:BAF60,AWH33,BAH3:BAH60)</f>
        <v>7</v>
      </c>
      <c r="AWN33" s="321">
        <f t="shared" ca="1" si="9977"/>
        <v>998</v>
      </c>
      <c r="AWO33" s="321">
        <f t="shared" ca="1" si="9978"/>
        <v>3</v>
      </c>
      <c r="AWP33" s="321">
        <f t="shared" si="1050"/>
        <v>46</v>
      </c>
      <c r="AWQ33" s="321">
        <f t="shared" ref="AWQ33" ca="1" si="10974">IF(COUNTIF(AWO31:AWO35,4)&lt;&gt;4,RANK(AWO33,AWO31:AWO35),AWO73)</f>
        <v>3</v>
      </c>
      <c r="AWR33" s="321"/>
      <c r="AWS33" s="321">
        <f t="shared" ref="AWS33" ca="1" si="10975">SUMPRODUCT((AWQ31:AWQ34=AWQ33)*(AWP31:AWP34&lt;AWP33))+AWQ33</f>
        <v>3</v>
      </c>
      <c r="AWT33" s="321" t="str">
        <f t="shared" ref="AWT33" ca="1" si="10976">INDEX(AWH31:AWH35,MATCH(3,AWS31:AWS35,0),0)</f>
        <v>Romania</v>
      </c>
      <c r="AWU33" s="321">
        <f t="shared" ref="AWU33" ca="1" si="10977">INDEX(AWQ31:AWQ35,MATCH(AWT33,AWH31:AWH35,0),0)</f>
        <v>3</v>
      </c>
      <c r="AWV33" s="321" t="str">
        <f t="shared" ref="AWV33:AWV34" ca="1" si="10978">IF(AND(AWV32&lt;&gt;"",AWU33=1),AWT33,"")</f>
        <v/>
      </c>
      <c r="AWW33" s="321" t="str">
        <f t="shared" ref="AWW33:AWW34" ca="1" si="10979">IF(AND(AWW32&lt;&gt;"",AWU34=2),AWT34,"")</f>
        <v/>
      </c>
      <c r="AWX33" s="321" t="str">
        <f t="shared" ref="AWX33" ca="1" si="10980">IF(AND(AWX32&lt;&gt;"",AWU35=3),AWT35,"")</f>
        <v/>
      </c>
      <c r="AWY33" s="321"/>
      <c r="AWZ33" s="321"/>
      <c r="AXA33" s="321" t="str">
        <f t="shared" ca="1" si="9987"/>
        <v/>
      </c>
      <c r="AXB33" s="321">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21">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21">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21">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21">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21">
        <f t="shared" ca="1" si="9993"/>
        <v>1000</v>
      </c>
      <c r="AXH33" s="321" t="str">
        <f t="shared" ca="1" si="9994"/>
        <v/>
      </c>
      <c r="AXI33" s="321" t="str">
        <f t="shared" ref="AXI33" ca="1" si="10986">IF(AXA33&lt;&gt;"",VLOOKUP(AXA33,AWH4:AWN40,7,FALSE),"")</f>
        <v/>
      </c>
      <c r="AXJ33" s="321" t="str">
        <f t="shared" ref="AXJ33" ca="1" si="10987">IF(AXA33&lt;&gt;"",VLOOKUP(AXA33,AWH4:AWN40,5,FALSE),"")</f>
        <v/>
      </c>
      <c r="AXK33" s="321" t="str">
        <f t="shared" ref="AXK33" ca="1" si="10988">IF(AXA33&lt;&gt;"",VLOOKUP(AXA33,AWH4:AWP40,9,FALSE),"")</f>
        <v/>
      </c>
      <c r="AXL33" s="321" t="str">
        <f t="shared" ca="1" si="9998"/>
        <v/>
      </c>
      <c r="AXM33" s="321" t="str">
        <f t="shared" ref="AXM33" ca="1" si="10989">IF(AXA33&lt;&gt;"",RANK(AXL33,AXL31:AXL35),"")</f>
        <v/>
      </c>
      <c r="AXN33" s="321" t="str">
        <f t="shared" ref="AXN33" ca="1" si="10990">IF(AXA33&lt;&gt;"",SUMPRODUCT((AXL31:AXL35=AXL33)*(AXG31:AXG35&gt;AXG33)),"")</f>
        <v/>
      </c>
      <c r="AXO33" s="321" t="str">
        <f t="shared" ref="AXO33" ca="1" si="10991">IF(AXA33&lt;&gt;"",SUMPRODUCT((AXL31:AXL35=AXL33)*(AXG31:AXG35=AXG33)*(AXE31:AXE35&gt;AXE33)),"")</f>
        <v/>
      </c>
      <c r="AXP33" s="321" t="str">
        <f t="shared" ref="AXP33" ca="1" si="10992">IF(AXA33&lt;&gt;"",SUMPRODUCT((AXL31:AXL35=AXL33)*(AXG31:AXG35=AXG33)*(AXE31:AXE35=AXE33)*(AXI31:AXI35&gt;AXI33)),"")</f>
        <v/>
      </c>
      <c r="AXQ33" s="321" t="str">
        <f t="shared" ref="AXQ33" ca="1" si="10993">IF(AXA33&lt;&gt;"",SUMPRODUCT((AXL31:AXL35=AXL33)*(AXG31:AXG35=AXG33)*(AXE31:AXE35=AXE33)*(AXI31:AXI35=AXI33)*(AXJ31:AXJ35&gt;AXJ33)),"")</f>
        <v/>
      </c>
      <c r="AXR33" s="321" t="str">
        <f t="shared" ref="AXR33" ca="1" si="10994">IF(AXA33&lt;&gt;"",SUMPRODUCT((AXL31:AXL35=AXL33)*(AXG31:AXG35=AXG33)*(AXE31:AXE35=AXE33)*(AXI31:AXI35=AXI33)*(AXJ31:AXJ35=AXJ33)*(AXK31:AXK35&gt;AXK33)),"")</f>
        <v/>
      </c>
      <c r="AXS33" s="321" t="str">
        <f ca="1">IF(AXA33&lt;&gt;"",IF(AXS73&lt;&gt;"",IF(AWZ70=3,AXS73,AXS73+AWZ70),SUM(AXM33:AXR33)),"")</f>
        <v/>
      </c>
      <c r="AXT33" s="321" t="str">
        <f t="shared" ref="AXT33" ca="1" si="10995">IF(AXA33&lt;&gt;"",INDEX(AXA31:AXA35,MATCH(3,AXS31:AXS35,0),0),"")</f>
        <v/>
      </c>
      <c r="AXU33" s="321" t="str">
        <f t="shared" ca="1" si="10436"/>
        <v/>
      </c>
      <c r="AXV33" s="321">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21">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21">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21">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21">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21">
        <f t="shared" ca="1" si="10442"/>
        <v>1000</v>
      </c>
      <c r="AYB33" s="321" t="str">
        <f t="shared" ca="1" si="10443"/>
        <v/>
      </c>
      <c r="AYC33" s="321" t="str">
        <f t="shared" ref="AYC33" ca="1" si="11001">IF(AXU33&lt;&gt;"",VLOOKUP(AXU33,AWH4:AWN40,7,FALSE),"")</f>
        <v/>
      </c>
      <c r="AYD33" s="321" t="str">
        <f t="shared" ref="AYD33" ca="1" si="11002">IF(AXU33&lt;&gt;"",VLOOKUP(AXU33,AWH4:AWN40,5,FALSE),"")</f>
        <v/>
      </c>
      <c r="AYE33" s="321" t="str">
        <f t="shared" ref="AYE33" ca="1" si="11003">IF(AXU33&lt;&gt;"",VLOOKUP(AXU33,AWH4:AWP40,9,FALSE),"")</f>
        <v/>
      </c>
      <c r="AYF33" s="321" t="str">
        <f t="shared" ca="1" si="10447"/>
        <v/>
      </c>
      <c r="AYG33" s="321" t="str">
        <f t="shared" ref="AYG33" ca="1" si="11004">IF(AXU33&lt;&gt;"",RANK(AYF33,AYF31:AYF35),"")</f>
        <v/>
      </c>
      <c r="AYH33" s="321" t="str">
        <f t="shared" ref="AYH33" ca="1" si="11005">IF(AXU33&lt;&gt;"",SUMPRODUCT((AYF31:AYF35=AYF33)*(AYA31:AYA35&gt;AYA33)),"")</f>
        <v/>
      </c>
      <c r="AYI33" s="321" t="str">
        <f t="shared" ref="AYI33" ca="1" si="11006">IF(AXU33&lt;&gt;"",SUMPRODUCT((AYF31:AYF35=AYF33)*(AYA31:AYA35=AYA33)*(AXY31:AXY35&gt;AXY33)),"")</f>
        <v/>
      </c>
      <c r="AYJ33" s="321" t="str">
        <f t="shared" ref="AYJ33" ca="1" si="11007">IF(AXU33&lt;&gt;"",SUMPRODUCT((AYF31:AYF35=AYF33)*(AYA31:AYA35=AYA33)*(AXY31:AXY35=AXY33)*(AYC31:AYC35&gt;AYC33)),"")</f>
        <v/>
      </c>
      <c r="AYK33" s="321" t="str">
        <f t="shared" ref="AYK33" ca="1" si="11008">IF(AXU33&lt;&gt;"",SUMPRODUCT((AYF31:AYF35=AYF33)*(AYA31:AYA35=AYA33)*(AXY31:AXY35=AXY33)*(AYC31:AYC35=AYC33)*(AYD31:AYD35&gt;AYD33)),"")</f>
        <v/>
      </c>
      <c r="AYL33" s="321" t="str">
        <f t="shared" ref="AYL33" ca="1" si="11009">IF(AXU33&lt;&gt;"",SUMPRODUCT((AYF31:AYF35=AYF33)*(AYA31:AYA35=AYA33)*(AXY31:AXY35=AXY33)*(AYC31:AYC35=AYC33)*(AYD31:AYD35=AYD33)*(AYE31:AYE35&gt;AYE33)),"")</f>
        <v/>
      </c>
      <c r="AYM33" s="321" t="str">
        <f ca="1">IF(AXU33&lt;&gt;"",IF(AYM73&lt;&gt;"",IF(AXT70=3,AYM73,AYM73+AXT70),SUM(AYG33:AYL33)+1),"")</f>
        <v/>
      </c>
      <c r="AYN33" s="321" t="str">
        <f t="shared" ref="AYN33" ca="1" si="11010">IF(AXU33&lt;&gt;"",INDEX(AXU32:AXU35,MATCH(3,AYM32:AYM35,0),0),"")</f>
        <v/>
      </c>
      <c r="AYO33" s="321" t="str">
        <f t="shared" ref="AYO33:AYO34" ca="1" si="11011">IF(AWX31&lt;&gt;"",AWX31,"")</f>
        <v/>
      </c>
      <c r="AYP33" s="321">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21">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21">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21">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21">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21">
        <f t="shared" ref="AYU33:AYU34" ca="1" si="11017">AYS33-AYT33+1000</f>
        <v>1000</v>
      </c>
      <c r="AYV33" s="321" t="str">
        <f t="shared" ref="AYV33:AYV34" ca="1" si="11018">IF(AYO33&lt;&gt;"",AYP33*3+AYQ33*1,"")</f>
        <v/>
      </c>
      <c r="AYW33" s="321" t="str">
        <f t="shared" ref="AYW33" ca="1" si="11019">IF(AYO33&lt;&gt;"",VLOOKUP(AYO33,AWH4:AWN40,7,FALSE),"")</f>
        <v/>
      </c>
      <c r="AYX33" s="321" t="str">
        <f t="shared" ref="AYX33" ca="1" si="11020">IF(AYO33&lt;&gt;"",VLOOKUP(AYO33,AWH4:AWN40,5,FALSE),"")</f>
        <v/>
      </c>
      <c r="AYY33" s="321" t="str">
        <f t="shared" ref="AYY33" ca="1" si="11021">IF(AYO33&lt;&gt;"",VLOOKUP(AYO33,AWH4:AWP40,9,FALSE),"")</f>
        <v/>
      </c>
      <c r="AYZ33" s="321" t="str">
        <f t="shared" ref="AYZ33:AYZ34" ca="1" si="11022">AYV33</f>
        <v/>
      </c>
      <c r="AZA33" s="321" t="str">
        <f t="shared" ref="AZA33" ca="1" si="11023">IF(AYO33&lt;&gt;"",RANK(AYZ33,AYZ32:AYZ35),"")</f>
        <v/>
      </c>
      <c r="AZB33" s="321" t="str">
        <f t="shared" ref="AZB33" ca="1" si="11024">IF(AYO33&lt;&gt;"",SUMPRODUCT((AYZ31:AYZ35=AYZ33)*(AYU31:AYU35&gt;AYU33)),"")</f>
        <v/>
      </c>
      <c r="AZC33" s="321" t="str">
        <f t="shared" ref="AZC33" ca="1" si="11025">IF(AYO33&lt;&gt;"",SUMPRODUCT((AYZ31:AYZ35=AYZ33)*(AYU31:AYU35=AYU33)*(AYS31:AYS35&gt;AYS33)),"")</f>
        <v/>
      </c>
      <c r="AZD33" s="321" t="str">
        <f t="shared" ref="AZD33" ca="1" si="11026">IF(AYO33&lt;&gt;"",SUMPRODUCT((AYZ31:AYZ35=AYZ33)*(AYU31:AYU35=AYU33)*(AYS31:AYS35=AYS33)*(AYW31:AYW35&gt;AYW33)),"")</f>
        <v/>
      </c>
      <c r="AZE33" s="321" t="str">
        <f t="shared" ref="AZE33" ca="1" si="11027">IF(AYO33&lt;&gt;"",SUMPRODUCT((AYZ31:AYZ35=AYZ33)*(AYU31:AYU35=AYU33)*(AYS31:AYS35=AYS33)*(AYW31:AYW35=AYW33)*(AYX31:AYX35&gt;AYX33)),"")</f>
        <v/>
      </c>
      <c r="AZF33" s="321" t="str">
        <f t="shared" ref="AZF33" ca="1" si="11028">IF(AYO33&lt;&gt;"",SUMPRODUCT((AYZ31:AYZ35=AYZ33)*(AYU31:AYU35=AYU33)*(AYS31:AYS35=AYS33)*(AYW31:AYW35=AYW33)*(AYX31:AYX35=AYX33)*(AYY31:AYY35&gt;AYY33)),"")</f>
        <v/>
      </c>
      <c r="AZG33" s="321" t="str">
        <f t="shared" ref="AZG33:AZG34" ca="1" si="11029">IF(AYO33&lt;&gt;"",SUM(AZA33:AZF33)+2,"")</f>
        <v/>
      </c>
      <c r="AZH33" s="321" t="str">
        <f t="shared" ref="AZH33" ca="1" si="11030">IF(AYO33&lt;&gt;"",INDEX(AYO33:AYO35,MATCH(3,AZG33:AZG35,0),0),"")</f>
        <v/>
      </c>
      <c r="AZI33" s="321"/>
      <c r="AZJ33" s="321"/>
      <c r="AZK33" s="321"/>
      <c r="AZL33" s="321"/>
      <c r="AZM33" s="321"/>
      <c r="AZN33" s="321"/>
      <c r="AZO33" s="321"/>
      <c r="AZP33" s="321"/>
      <c r="AZQ33" s="321"/>
      <c r="AZR33" s="321"/>
      <c r="AZS33" s="321"/>
      <c r="AZT33" s="321"/>
      <c r="AZU33" s="321"/>
      <c r="AZV33" s="321"/>
      <c r="AZW33" s="321"/>
      <c r="AZX33" s="321"/>
      <c r="AZY33" s="321"/>
      <c r="AZZ33" s="321"/>
      <c r="BAA33" s="321"/>
      <c r="BAB33" s="321"/>
      <c r="BAC33" s="321" t="str">
        <f t="shared" ref="BAC33" ca="1" si="11031">IF(AZH33&lt;&gt;"",AZH33,IF(AYN33&lt;&gt;"",AYN33,IF(AXT33&lt;&gt;"",AXT33,AWT33)))</f>
        <v>Romania</v>
      </c>
      <c r="BAD33" s="321">
        <v>3</v>
      </c>
      <c r="BAE33" s="321">
        <v>31</v>
      </c>
      <c r="BAF33" s="321" t="str">
        <f t="shared" si="130"/>
        <v>Netherlands</v>
      </c>
      <c r="BAG33" s="324">
        <f ca="1">IF(OFFSET('Player Game Board'!P40,0,BAG1)&lt;&gt;"",OFFSET('Player Game Board'!P40,0,BAG1),0)</f>
        <v>3</v>
      </c>
      <c r="BAH33" s="324">
        <f ca="1">IF(OFFSET('Player Game Board'!Q40,0,BAG1)&lt;&gt;"",OFFSET('Player Game Board'!Q40,0,BAG1),0)</f>
        <v>1</v>
      </c>
      <c r="BAI33" s="321" t="str">
        <f t="shared" si="131"/>
        <v>Austria</v>
      </c>
      <c r="BAJ33" s="321" t="str">
        <f ca="1">IF(AND(OFFSET('Player Game Board'!P40,0,BAG1)&lt;&gt;"",OFFSET('Player Game Board'!Q40,0,BAG1)&lt;&gt;""),IF(BAG33&gt;BAH33,"W",IF(BAG33=BAH33,"D","L")),"")</f>
        <v>W</v>
      </c>
      <c r="BAK33" s="321" t="str">
        <f t="shared" ca="1" si="5885"/>
        <v>L</v>
      </c>
      <c r="BAL33" s="321"/>
      <c r="BAM33" s="321"/>
      <c r="BAN33" s="321"/>
      <c r="BAO33" s="322"/>
      <c r="BAP33" s="322"/>
      <c r="BAQ33" s="322"/>
      <c r="BAR33" s="322"/>
      <c r="BAS33" s="322"/>
      <c r="BAT33" s="322"/>
      <c r="BAU33" s="322"/>
      <c r="BAV33" s="321"/>
      <c r="BAW33" s="321"/>
      <c r="BAX33" s="321"/>
      <c r="BAY33" s="321"/>
      <c r="BAZ33" s="321"/>
      <c r="BBA33" s="321"/>
      <c r="BBB33" s="321"/>
      <c r="BBC33" s="321" t="str">
        <f t="shared" ref="BBC33" ca="1" si="11032">VLOOKUP(2,AWG37:AWH40,2,FALSE)</f>
        <v>Türkiye</v>
      </c>
      <c r="BBD33" s="327">
        <f t="shared" ca="1" si="5396"/>
        <v>1</v>
      </c>
      <c r="BBE33" s="321">
        <f t="shared" ref="BBE33" ca="1" si="11033">VLOOKUP(BBF33,BFA31:BFB35,2,FALSE)</f>
        <v>2</v>
      </c>
      <c r="BBF33" s="321" t="str">
        <f t="shared" si="10009"/>
        <v>Romania</v>
      </c>
      <c r="BBG33" s="321">
        <f t="shared" ref="BBG33" ca="1" si="11034">SUMPRODUCT((BFD3:BFD42=BBF33)*(BFH3:BFH42="W"))+SUMPRODUCT((BFG3:BFG42=BBF33)*(BFI3:BFI42="W"))</f>
        <v>0</v>
      </c>
      <c r="BBH33" s="321">
        <f t="shared" ref="BBH33" ca="1" si="11035">SUMPRODUCT((BFD3:BFD42=BBF33)*(BFH3:BFH42="D"))+SUMPRODUCT((BFG3:BFG42=BBF33)*(BFI3:BFI42="D"))</f>
        <v>0</v>
      </c>
      <c r="BBI33" s="321">
        <f t="shared" ref="BBI33" ca="1" si="11036">SUMPRODUCT((BFD3:BFD42=BBF33)*(BFH3:BFH42="L"))+SUMPRODUCT((BFG3:BFG42=BBF33)*(BFI3:BFI42="L"))</f>
        <v>0</v>
      </c>
      <c r="BBJ33" s="321">
        <f t="shared" ref="BBJ33" ca="1" si="11037">SUMIF(BFD3:BFD60,BBF33,BFE3:BFE60)+SUMIF(BFG3:BFG60,BBF33,BFF3:BFF60)</f>
        <v>0</v>
      </c>
      <c r="BBK33" s="321">
        <f t="shared" ref="BBK33" ca="1" si="11038">SUMIF(BFG3:BFG60,BBF33,BFE3:BFE60)+SUMIF(BFD3:BFD60,BBF33,BFF3:BFF60)</f>
        <v>0</v>
      </c>
      <c r="BBL33" s="321">
        <f t="shared" ca="1" si="10015"/>
        <v>1000</v>
      </c>
      <c r="BBM33" s="321">
        <f t="shared" ca="1" si="10016"/>
        <v>0</v>
      </c>
      <c r="BBN33" s="321">
        <f t="shared" si="1110"/>
        <v>46</v>
      </c>
      <c r="BBO33" s="321">
        <f t="shared" ref="BBO33" ca="1" si="11039">IF(COUNTIF(BBM31:BBM35,4)&lt;&gt;4,RANK(BBM33,BBM31:BBM35),BBM73)</f>
        <v>1</v>
      </c>
      <c r="BBP33" s="321"/>
      <c r="BBQ33" s="321">
        <f t="shared" ref="BBQ33" ca="1" si="11040">SUMPRODUCT((BBO31:BBO34=BBO33)*(BBN31:BBN34&lt;BBN33))+BBO33</f>
        <v>3</v>
      </c>
      <c r="BBR33" s="321" t="str">
        <f t="shared" ref="BBR33" ca="1" si="11041">INDEX(BBF31:BBF35,MATCH(3,BBQ31:BBQ35,0),0)</f>
        <v>Romania</v>
      </c>
      <c r="BBS33" s="321">
        <f t="shared" ref="BBS33" ca="1" si="11042">INDEX(BBO31:BBO35,MATCH(BBR33,BBF31:BBF35,0),0)</f>
        <v>1</v>
      </c>
      <c r="BBT33" s="321" t="str">
        <f t="shared" ref="BBT33:BBT34" ca="1" si="11043">IF(AND(BBT32&lt;&gt;"",BBS33=1),BBR33,"")</f>
        <v>Romania</v>
      </c>
      <c r="BBU33" s="321" t="str">
        <f t="shared" ref="BBU33:BBU34" ca="1" si="11044">IF(AND(BBU32&lt;&gt;"",BBS34=2),BBR34,"")</f>
        <v/>
      </c>
      <c r="BBV33" s="321" t="str">
        <f t="shared" ref="BBV33" ca="1" si="11045">IF(AND(BBV32&lt;&gt;"",BBS35=3),BBR35,"")</f>
        <v/>
      </c>
      <c r="BBW33" s="321"/>
      <c r="BBX33" s="321"/>
      <c r="BBY33" s="321" t="str">
        <f t="shared" ca="1" si="10025"/>
        <v>Romania</v>
      </c>
      <c r="BBZ33" s="321">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21">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21">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21">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21">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21">
        <f t="shared" ca="1" si="10031"/>
        <v>1000</v>
      </c>
      <c r="BCF33" s="321">
        <f t="shared" ca="1" si="10032"/>
        <v>0</v>
      </c>
      <c r="BCG33" s="321">
        <f t="shared" ref="BCG33" ca="1" si="11051">IF(BBY33&lt;&gt;"",VLOOKUP(BBY33,BBF4:BBL40,7,FALSE),"")</f>
        <v>1000</v>
      </c>
      <c r="BCH33" s="321">
        <f t="shared" ref="BCH33" ca="1" si="11052">IF(BBY33&lt;&gt;"",VLOOKUP(BBY33,BBF4:BBL40,5,FALSE),"")</f>
        <v>0</v>
      </c>
      <c r="BCI33" s="321">
        <f t="shared" ref="BCI33" ca="1" si="11053">IF(BBY33&lt;&gt;"",VLOOKUP(BBY33,BBF4:BBN40,9,FALSE),"")</f>
        <v>46</v>
      </c>
      <c r="BCJ33" s="321">
        <f t="shared" ca="1" si="10036"/>
        <v>0</v>
      </c>
      <c r="BCK33" s="321">
        <f t="shared" ref="BCK33" ca="1" si="11054">IF(BBY33&lt;&gt;"",RANK(BCJ33,BCJ31:BCJ35),"")</f>
        <v>1</v>
      </c>
      <c r="BCL33" s="321">
        <f t="shared" ref="BCL33" ca="1" si="11055">IF(BBY33&lt;&gt;"",SUMPRODUCT((BCJ31:BCJ35=BCJ33)*(BCE31:BCE35&gt;BCE33)),"")</f>
        <v>0</v>
      </c>
      <c r="BCM33" s="321">
        <f t="shared" ref="BCM33" ca="1" si="11056">IF(BBY33&lt;&gt;"",SUMPRODUCT((BCJ31:BCJ35=BCJ33)*(BCE31:BCE35=BCE33)*(BCC31:BCC35&gt;BCC33)),"")</f>
        <v>0</v>
      </c>
      <c r="BCN33" s="321">
        <f t="shared" ref="BCN33" ca="1" si="11057">IF(BBY33&lt;&gt;"",SUMPRODUCT((BCJ31:BCJ35=BCJ33)*(BCE31:BCE35=BCE33)*(BCC31:BCC35=BCC33)*(BCG31:BCG35&gt;BCG33)),"")</f>
        <v>0</v>
      </c>
      <c r="BCO33" s="321">
        <f t="shared" ref="BCO33" ca="1" si="11058">IF(BBY33&lt;&gt;"",SUMPRODUCT((BCJ31:BCJ35=BCJ33)*(BCE31:BCE35=BCE33)*(BCC31:BCC35=BCC33)*(BCG31:BCG35=BCG33)*(BCH31:BCH35&gt;BCH33)),"")</f>
        <v>0</v>
      </c>
      <c r="BCP33" s="321">
        <f t="shared" ref="BCP33" ca="1" si="11059">IF(BBY33&lt;&gt;"",SUMPRODUCT((BCJ31:BCJ35=BCJ33)*(BCE31:BCE35=BCE33)*(BCC31:BCC35=BCC33)*(BCG31:BCG35=BCG33)*(BCH31:BCH35=BCH33)*(BCI31:BCI35&gt;BCI33)),"")</f>
        <v>1</v>
      </c>
      <c r="BCQ33" s="321">
        <f ca="1">IF(BBY33&lt;&gt;"",IF(BCQ73&lt;&gt;"",IF(BBX70=3,BCQ73,BCQ73+BBX70),SUM(BCK33:BCP33)),"")</f>
        <v>2</v>
      </c>
      <c r="BCR33" s="321" t="str">
        <f t="shared" ref="BCR33" ca="1" si="11060">IF(BBY33&lt;&gt;"",INDEX(BBY31:BBY35,MATCH(3,BCQ31:BCQ35,0),0),"")</f>
        <v>Slovakia</v>
      </c>
      <c r="BCS33" s="321" t="str">
        <f t="shared" ca="1" si="10486"/>
        <v/>
      </c>
      <c r="BCT33" s="321">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21">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21">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21">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21">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21">
        <f t="shared" ca="1" si="10492"/>
        <v>1000</v>
      </c>
      <c r="BCZ33" s="321" t="str">
        <f t="shared" ca="1" si="10493"/>
        <v/>
      </c>
      <c r="BDA33" s="321" t="str">
        <f t="shared" ref="BDA33" ca="1" si="11066">IF(BCS33&lt;&gt;"",VLOOKUP(BCS33,BBF4:BBL40,7,FALSE),"")</f>
        <v/>
      </c>
      <c r="BDB33" s="321" t="str">
        <f t="shared" ref="BDB33" ca="1" si="11067">IF(BCS33&lt;&gt;"",VLOOKUP(BCS33,BBF4:BBL40,5,FALSE),"")</f>
        <v/>
      </c>
      <c r="BDC33" s="321" t="str">
        <f t="shared" ref="BDC33" ca="1" si="11068">IF(BCS33&lt;&gt;"",VLOOKUP(BCS33,BBF4:BBN40,9,FALSE),"")</f>
        <v/>
      </c>
      <c r="BDD33" s="321" t="str">
        <f t="shared" ca="1" si="10497"/>
        <v/>
      </c>
      <c r="BDE33" s="321" t="str">
        <f t="shared" ref="BDE33" ca="1" si="11069">IF(BCS33&lt;&gt;"",RANK(BDD33,BDD31:BDD35),"")</f>
        <v/>
      </c>
      <c r="BDF33" s="321" t="str">
        <f t="shared" ref="BDF33" ca="1" si="11070">IF(BCS33&lt;&gt;"",SUMPRODUCT((BDD31:BDD35=BDD33)*(BCY31:BCY35&gt;BCY33)),"")</f>
        <v/>
      </c>
      <c r="BDG33" s="321" t="str">
        <f t="shared" ref="BDG33" ca="1" si="11071">IF(BCS33&lt;&gt;"",SUMPRODUCT((BDD31:BDD35=BDD33)*(BCY31:BCY35=BCY33)*(BCW31:BCW35&gt;BCW33)),"")</f>
        <v/>
      </c>
      <c r="BDH33" s="321" t="str">
        <f t="shared" ref="BDH33" ca="1" si="11072">IF(BCS33&lt;&gt;"",SUMPRODUCT((BDD31:BDD35=BDD33)*(BCY31:BCY35=BCY33)*(BCW31:BCW35=BCW33)*(BDA31:BDA35&gt;BDA33)),"")</f>
        <v/>
      </c>
      <c r="BDI33" s="321" t="str">
        <f t="shared" ref="BDI33" ca="1" si="11073">IF(BCS33&lt;&gt;"",SUMPRODUCT((BDD31:BDD35=BDD33)*(BCY31:BCY35=BCY33)*(BCW31:BCW35=BCW33)*(BDA31:BDA35=BDA33)*(BDB31:BDB35&gt;BDB33)),"")</f>
        <v/>
      </c>
      <c r="BDJ33" s="321" t="str">
        <f t="shared" ref="BDJ33" ca="1" si="11074">IF(BCS33&lt;&gt;"",SUMPRODUCT((BDD31:BDD35=BDD33)*(BCY31:BCY35=BCY33)*(BCW31:BCW35=BCW33)*(BDA31:BDA35=BDA33)*(BDB31:BDB35=BDB33)*(BDC31:BDC35&gt;BDC33)),"")</f>
        <v/>
      </c>
      <c r="BDK33" s="321" t="str">
        <f ca="1">IF(BCS33&lt;&gt;"",IF(BDK73&lt;&gt;"",IF(BCR70=3,BDK73,BDK73+BCR70),SUM(BDE33:BDJ33)+1),"")</f>
        <v/>
      </c>
      <c r="BDL33" s="321" t="str">
        <f t="shared" ref="BDL33" ca="1" si="11075">IF(BCS33&lt;&gt;"",INDEX(BCS32:BCS35,MATCH(3,BDK32:BDK35,0),0),"")</f>
        <v/>
      </c>
      <c r="BDM33" s="321" t="str">
        <f t="shared" ref="BDM33:BDM34" ca="1" si="11076">IF(BBV31&lt;&gt;"",BBV31,"")</f>
        <v/>
      </c>
      <c r="BDN33" s="321">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21">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21">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21">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21">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21">
        <f t="shared" ref="BDS33:BDS34" ca="1" si="11082">BDQ33-BDR33+1000</f>
        <v>1000</v>
      </c>
      <c r="BDT33" s="321" t="str">
        <f t="shared" ref="BDT33:BDT34" ca="1" si="11083">IF(BDM33&lt;&gt;"",BDN33*3+BDO33*1,"")</f>
        <v/>
      </c>
      <c r="BDU33" s="321" t="str">
        <f t="shared" ref="BDU33" ca="1" si="11084">IF(BDM33&lt;&gt;"",VLOOKUP(BDM33,BBF4:BBL40,7,FALSE),"")</f>
        <v/>
      </c>
      <c r="BDV33" s="321" t="str">
        <f t="shared" ref="BDV33" ca="1" si="11085">IF(BDM33&lt;&gt;"",VLOOKUP(BDM33,BBF4:BBL40,5,FALSE),"")</f>
        <v/>
      </c>
      <c r="BDW33" s="321" t="str">
        <f t="shared" ref="BDW33" ca="1" si="11086">IF(BDM33&lt;&gt;"",VLOOKUP(BDM33,BBF4:BBN40,9,FALSE),"")</f>
        <v/>
      </c>
      <c r="BDX33" s="321" t="str">
        <f t="shared" ref="BDX33:BDX34" ca="1" si="11087">BDT33</f>
        <v/>
      </c>
      <c r="BDY33" s="321" t="str">
        <f t="shared" ref="BDY33" ca="1" si="11088">IF(BDM33&lt;&gt;"",RANK(BDX33,BDX32:BDX35),"")</f>
        <v/>
      </c>
      <c r="BDZ33" s="321" t="str">
        <f t="shared" ref="BDZ33" ca="1" si="11089">IF(BDM33&lt;&gt;"",SUMPRODUCT((BDX31:BDX35=BDX33)*(BDS31:BDS35&gt;BDS33)),"")</f>
        <v/>
      </c>
      <c r="BEA33" s="321" t="str">
        <f t="shared" ref="BEA33" ca="1" si="11090">IF(BDM33&lt;&gt;"",SUMPRODUCT((BDX31:BDX35=BDX33)*(BDS31:BDS35=BDS33)*(BDQ31:BDQ35&gt;BDQ33)),"")</f>
        <v/>
      </c>
      <c r="BEB33" s="321" t="str">
        <f t="shared" ref="BEB33" ca="1" si="11091">IF(BDM33&lt;&gt;"",SUMPRODUCT((BDX31:BDX35=BDX33)*(BDS31:BDS35=BDS33)*(BDQ31:BDQ35=BDQ33)*(BDU31:BDU35&gt;BDU33)),"")</f>
        <v/>
      </c>
      <c r="BEC33" s="321" t="str">
        <f t="shared" ref="BEC33" ca="1" si="11092">IF(BDM33&lt;&gt;"",SUMPRODUCT((BDX31:BDX35=BDX33)*(BDS31:BDS35=BDS33)*(BDQ31:BDQ35=BDQ33)*(BDU31:BDU35=BDU33)*(BDV31:BDV35&gt;BDV33)),"")</f>
        <v/>
      </c>
      <c r="BED33" s="321" t="str">
        <f t="shared" ref="BED33" ca="1" si="11093">IF(BDM33&lt;&gt;"",SUMPRODUCT((BDX31:BDX35=BDX33)*(BDS31:BDS35=BDS33)*(BDQ31:BDQ35=BDQ33)*(BDU31:BDU35=BDU33)*(BDV31:BDV35=BDV33)*(BDW31:BDW35&gt;BDW33)),"")</f>
        <v/>
      </c>
      <c r="BEE33" s="321" t="str">
        <f t="shared" ref="BEE33:BEE34" ca="1" si="11094">IF(BDM33&lt;&gt;"",SUM(BDY33:BED33)+2,"")</f>
        <v/>
      </c>
      <c r="BEF33" s="321" t="str">
        <f t="shared" ref="BEF33" ca="1" si="11095">IF(BDM33&lt;&gt;"",INDEX(BDM33:BDM35,MATCH(3,BEE33:BEE35,0),0),"")</f>
        <v/>
      </c>
      <c r="BEG33" s="321"/>
      <c r="BEH33" s="321"/>
      <c r="BEI33" s="321"/>
      <c r="BEJ33" s="321"/>
      <c r="BEK33" s="321"/>
      <c r="BEL33" s="321"/>
      <c r="BEM33" s="321"/>
      <c r="BEN33" s="321"/>
      <c r="BEO33" s="321"/>
      <c r="BEP33" s="321"/>
      <c r="BEQ33" s="321"/>
      <c r="BER33" s="321"/>
      <c r="BES33" s="321"/>
      <c r="BET33" s="321"/>
      <c r="BEU33" s="321"/>
      <c r="BEV33" s="321"/>
      <c r="BEW33" s="321"/>
      <c r="BEX33" s="321"/>
      <c r="BEY33" s="321"/>
      <c r="BEZ33" s="321"/>
      <c r="BFA33" s="321" t="str">
        <f t="shared" ref="BFA33" ca="1" si="11096">IF(BEF33&lt;&gt;"",BEF33,IF(BDL33&lt;&gt;"",BDL33,IF(BCR33&lt;&gt;"",BCR33,BBR33)))</f>
        <v>Slovakia</v>
      </c>
      <c r="BFB33" s="321">
        <v>3</v>
      </c>
      <c r="BFC33" s="321">
        <v>31</v>
      </c>
      <c r="BFD33" s="321" t="str">
        <f t="shared" si="146"/>
        <v>Netherlands</v>
      </c>
      <c r="BFE33" s="324">
        <f ca="1">IF(OFFSET('Player Game Board'!P40,0,BFE1)&lt;&gt;"",OFFSET('Player Game Board'!P40,0,BFE1),0)</f>
        <v>0</v>
      </c>
      <c r="BFF33" s="324">
        <f ca="1">IF(OFFSET('Player Game Board'!Q40,0,BFE1)&lt;&gt;"",OFFSET('Player Game Board'!Q40,0,BFE1),0)</f>
        <v>0</v>
      </c>
      <c r="BFG33" s="321" t="str">
        <f t="shared" si="147"/>
        <v>Austria</v>
      </c>
      <c r="BFH33" s="321" t="str">
        <f ca="1">IF(AND(OFFSET('Player Game Board'!P40,0,BFE1)&lt;&gt;"",OFFSET('Player Game Board'!Q40,0,BFE1)&lt;&gt;""),IF(BFE33&gt;BFF33,"W",IF(BFE33=BFF33,"D","L")),"")</f>
        <v/>
      </c>
      <c r="BFI33" s="321" t="str">
        <f t="shared" ca="1" si="5940"/>
        <v/>
      </c>
      <c r="BFJ33" s="321"/>
      <c r="BFK33" s="321"/>
      <c r="BFL33" s="321"/>
      <c r="BFM33" s="322"/>
      <c r="BFN33" s="322"/>
      <c r="BFO33" s="322"/>
      <c r="BFP33" s="322"/>
      <c r="BFQ33" s="322"/>
      <c r="BFR33" s="322"/>
      <c r="BFS33" s="322"/>
      <c r="BFT33" s="321"/>
      <c r="BFU33" s="321"/>
      <c r="BFV33" s="321"/>
      <c r="BFW33" s="321"/>
      <c r="BFX33" s="321"/>
      <c r="BFY33" s="321"/>
      <c r="BFZ33" s="321"/>
      <c r="BGA33" s="321" t="str">
        <f t="shared" ref="BGA33" ca="1" si="11097">VLOOKUP(2,BBE37:BBF40,2,FALSE)</f>
        <v>Türkiye</v>
      </c>
      <c r="BGB33" s="327">
        <f t="shared" ca="1" si="5439"/>
        <v>1</v>
      </c>
    </row>
    <row r="34" spans="1:1536" ht="13.8" x14ac:dyDescent="0.3">
      <c r="A34" s="321">
        <v>4</v>
      </c>
      <c r="B34" s="321" t="str">
        <f>'Language Table'!C28</f>
        <v>Ukraine</v>
      </c>
      <c r="C34" s="321">
        <f>SUMPRODUCT((CZ3:CZ42=B34)*(DD3:DD42="W"))+SUMPRODUCT((DC3:DC42=B34)*(DE3:DE42="W"))</f>
        <v>1</v>
      </c>
      <c r="D34" s="321">
        <f>SUMPRODUCT((CZ3:CZ42=B34)*(DD3:DD42="D"))+SUMPRODUCT((DC3:DC42=B34)*(DE3:DE42="D"))</f>
        <v>1</v>
      </c>
      <c r="E34" s="321">
        <f>SUMPRODUCT((CZ3:CZ42=B34)*(DD3:DD42="L"))+SUMPRODUCT((DC3:DC42=B34)*(DE3:DE42="L"))</f>
        <v>1</v>
      </c>
      <c r="F34" s="321">
        <f>SUMIF(CZ3:CZ60,B34,DA3:DA60)+SUMIF(DC3:DC60,B34,DB3:DB60)</f>
        <v>2</v>
      </c>
      <c r="G34" s="321">
        <f>SUMIF(DC3:DC60,B34,DA3:DA60)+SUMIF(CZ3:CZ60,B34,DB3:DB60)</f>
        <v>4</v>
      </c>
      <c r="H34" s="321">
        <f t="shared" si="9692"/>
        <v>998</v>
      </c>
      <c r="I34" s="321">
        <f t="shared" si="9693"/>
        <v>4</v>
      </c>
      <c r="J34" s="321">
        <v>2</v>
      </c>
      <c r="K34" s="321">
        <f>IF(COUNTIF(I31:I35,4)&lt;&gt;4,RANK(I34,I31:I35),I74)</f>
        <v>1</v>
      </c>
      <c r="L34" s="321"/>
      <c r="M34" s="321">
        <f>SUMPRODUCT((K31:K34=K34)*(J31:J34&lt;J34))+K34</f>
        <v>1</v>
      </c>
      <c r="N34" s="321" t="e">
        <f>INDEX(B31:B35,MATCH(4,M31:M35,0),0)</f>
        <v>#N/A</v>
      </c>
      <c r="O34" s="321" t="e">
        <f>INDEX(K31:K35,MATCH(N34,B31:B35,0),0)</f>
        <v>#N/A</v>
      </c>
      <c r="P34" s="321" t="e">
        <f>IF(AND(P33&lt;&gt;"",O34=1),N34,"")</f>
        <v>#N/A</v>
      </c>
      <c r="Q34" s="321" t="e">
        <f>IF(AND(Q33&lt;&gt;"",O35=2),N35,"")</f>
        <v>#N/A</v>
      </c>
      <c r="R34" s="321"/>
      <c r="S34" s="321"/>
      <c r="T34" s="321"/>
      <c r="U34" s="321" t="e">
        <f t="shared" si="10046"/>
        <v>#N/A</v>
      </c>
      <c r="V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W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X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Y34" s="321" t="e">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#N/A</v>
      </c>
      <c r="Z34" s="321" t="e">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#N/A</v>
      </c>
      <c r="AA34" s="321" t="e">
        <f>Y34-Z34+1000</f>
        <v>#N/A</v>
      </c>
      <c r="AB34" s="321" t="e">
        <f t="shared" si="9694"/>
        <v>#N/A</v>
      </c>
      <c r="AC34" s="321" t="e">
        <f>IF(U34&lt;&gt;"",VLOOKUP(U34,B4:H40,7,FALSE),"")</f>
        <v>#N/A</v>
      </c>
      <c r="AD34" s="321" t="e">
        <f>IF(U34&lt;&gt;"",VLOOKUP(U34,B4:H40,5,FALSE),"")</f>
        <v>#N/A</v>
      </c>
      <c r="AE34" s="321" t="e">
        <f>IF(U34&lt;&gt;"",VLOOKUP(U34,B4:J40,9,FALSE),"")</f>
        <v>#N/A</v>
      </c>
      <c r="AF34" s="321" t="e">
        <f t="shared" si="9695"/>
        <v>#N/A</v>
      </c>
      <c r="AG34" s="321" t="e">
        <f>IF(U34&lt;&gt;"",RANK(AF34,AF31:AF35),"")</f>
        <v>#N/A</v>
      </c>
      <c r="AH34" s="321" t="e">
        <f>IF(U34&lt;&gt;"",SUMPRODUCT((AF31:AF35=AF34)*(AA31:AA35&gt;AA34)),"")</f>
        <v>#N/A</v>
      </c>
      <c r="AI34" s="321" t="e">
        <f>IF(U34&lt;&gt;"",SUMPRODUCT((AF31:AF35=AF34)*(AA31:AA35=AA34)*(Y31:Y35&gt;Y34)),"")</f>
        <v>#N/A</v>
      </c>
      <c r="AJ34" s="321" t="e">
        <f>IF(U34&lt;&gt;"",SUMPRODUCT((AF31:AF35=AF34)*(AA31:AA35=AA34)*(Y31:Y35=Y34)*(AC31:AC35&gt;AC34)),"")</f>
        <v>#N/A</v>
      </c>
      <c r="AK34" s="321" t="e">
        <f>IF(U34&lt;&gt;"",SUMPRODUCT((AF31:AF35=AF34)*(AA31:AA35=AA34)*(Y31:Y35=Y34)*(AC31:AC35=AC34)*(AD31:AD35&gt;AD34)),"")</f>
        <v>#N/A</v>
      </c>
      <c r="AL34" s="321" t="e">
        <f>IF(U34&lt;&gt;"",SUMPRODUCT((AF31:AF35=AF34)*(AA31:AA35=AA34)*(Y31:Y35=Y34)*(AC31:AC35=AC34)*(AD31:AD35=AD34)*(AE31:AE35&gt;AE34)),"")</f>
        <v>#N/A</v>
      </c>
      <c r="AM34" s="321" t="e">
        <f>IF(U34&lt;&gt;"",IF(AM74&lt;&gt;"",IF(T70=3,AM74,AM74+T70),SUM(AG34:AL34)),"")</f>
        <v>#N/A</v>
      </c>
      <c r="AN34" s="321" t="e">
        <f>IF(U34&lt;&gt;"",INDEX(U31:U35,MATCH(4,AM31:AM35,0),0),"")</f>
        <v>#N/A</v>
      </c>
      <c r="AO34" s="321" t="e">
        <f>IF(Q33&lt;&gt;"",Q33,"")</f>
        <v>#N/A</v>
      </c>
      <c r="AP34" s="321" t="e">
        <f>IF(AO34&lt;&gt;"",SUMPRODUCT((CZ3:CZ42=AO34)*(DC3:DC42=AO35)*(DD3:DD42="W"))+SUMPRODUCT((CZ3:CZ42=AO34)*(DC3:DC42=AO32)*(DD3:DD42="W"))+SUMPRODUCT((CZ3:CZ42=AO34)*(DC3:DC42=AO33)*(DD3:DD42="W"))+SUMPRODUCT((CZ3:CZ42=AO35)*(DC3:DC42=AO34)*(DE3:DE42="W"))+SUMPRODUCT((CZ3:CZ42=AO32)*(DC3:DC42=AO34)*(DE3:DE42="W"))+SUMPRODUCT((CZ3:CZ42=AO33)*(DC3:DC42=AO34)*(DE3:DE42="W")),"")</f>
        <v>#N/A</v>
      </c>
      <c r="AQ34" s="321" t="e">
        <f>IF(AO34&lt;&gt;"",SUMPRODUCT((CZ3:CZ42=AO34)*(DC3:DC42=AO35)*(DD3:DD42="D"))+SUMPRODUCT((CZ3:CZ42=AO34)*(DC3:DC42=AO32)*(DD3:DD42="D"))+SUMPRODUCT((CZ3:CZ42=AO34)*(DC3:DC42=AO33)*(DD3:DD42="D"))+SUMPRODUCT((CZ3:CZ42=AO35)*(DC3:DC42=AO34)*(DD3:DD42="D"))+SUMPRODUCT((CZ3:CZ42=AO32)*(DC3:DC42=AO34)*(DD3:DD42="D"))+SUMPRODUCT((CZ3:CZ42=AO33)*(DC3:DC42=AO34)*(DD3:DD42="D")),"")</f>
        <v>#N/A</v>
      </c>
      <c r="AR34" s="321" t="e">
        <f>IF(AO34&lt;&gt;"",SUMPRODUCT((CZ3:CZ42=AO34)*(DC3:DC42=AO35)*(DD3:DD42="L"))+SUMPRODUCT((CZ3:CZ42=AO34)*(DC3:DC42=AO32)*(DD3:DD42="L"))+SUMPRODUCT((CZ3:CZ42=AO34)*(DC3:DC42=AO33)*(DD3:DD42="L"))+SUMPRODUCT((CZ3:CZ42=AO35)*(DC3:DC42=AO34)*(DE3:DE42="L"))+SUMPRODUCT((CZ3:CZ42=AO32)*(DC3:DC42=AO34)*(DE3:DE42="L"))+SUMPRODUCT((CZ3:CZ42=AO33)*(DC3:DC42=AO34)*(DE3:DE42="L")),"")</f>
        <v>#N/A</v>
      </c>
      <c r="AS34" s="321" t="e">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#N/A</v>
      </c>
      <c r="AT34" s="321" t="e">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#N/A</v>
      </c>
      <c r="AU34" s="321" t="e">
        <f>AS34-AT34+1000</f>
        <v>#N/A</v>
      </c>
      <c r="AV34" s="321" t="e">
        <f t="shared" si="10047"/>
        <v>#N/A</v>
      </c>
      <c r="AW34" s="321" t="e">
        <f>IF(AO34&lt;&gt;"",VLOOKUP(AO34,B4:H40,7,FALSE),"")</f>
        <v>#N/A</v>
      </c>
      <c r="AX34" s="321" t="e">
        <f>IF(AO34&lt;&gt;"",VLOOKUP(AO34,B4:H40,5,FALSE),"")</f>
        <v>#N/A</v>
      </c>
      <c r="AY34" s="321" t="e">
        <f>IF(AO34&lt;&gt;"",VLOOKUP(AO34,B4:J40,9,FALSE),"")</f>
        <v>#N/A</v>
      </c>
      <c r="AZ34" s="321" t="e">
        <f t="shared" si="10048"/>
        <v>#N/A</v>
      </c>
      <c r="BA34" s="321" t="e">
        <f>IF(AO34&lt;&gt;"",RANK(AZ34,AZ31:AZ35),"")</f>
        <v>#N/A</v>
      </c>
      <c r="BB34" s="321" t="e">
        <f>IF(AO34&lt;&gt;"",SUMPRODUCT((AZ31:AZ35=AZ34)*(AU31:AU35&gt;AU34)),"")</f>
        <v>#N/A</v>
      </c>
      <c r="BC34" s="321" t="e">
        <f>IF(AO34&lt;&gt;"",SUMPRODUCT((AZ31:AZ35=AZ34)*(AU31:AU35=AU34)*(AS31:AS35&gt;AS34)),"")</f>
        <v>#N/A</v>
      </c>
      <c r="BD34" s="321" t="e">
        <f>IF(AO34&lt;&gt;"",SUMPRODUCT((AZ31:AZ35=AZ34)*(AU31:AU35=AU34)*(AS31:AS35=AS34)*(AW31:AW35&gt;AW34)),"")</f>
        <v>#N/A</v>
      </c>
      <c r="BE34" s="321" t="e">
        <f>IF(AO34&lt;&gt;"",SUMPRODUCT((AZ31:AZ35=AZ34)*(AU31:AU35=AU34)*(AS31:AS35=AS34)*(AW31:AW35=AW34)*(AX31:AX35&gt;AX34)),"")</f>
        <v>#N/A</v>
      </c>
      <c r="BF34" s="321" t="e">
        <f>IF(AO34&lt;&gt;"",SUMPRODUCT((AZ31:AZ35=AZ34)*(AU31:AU35=AU34)*(AS31:AS35=AS34)*(AW31:AW35=AW34)*(AX31:AX35=AX34)*(AY31:AY35&gt;AY34)),"")</f>
        <v>#N/A</v>
      </c>
      <c r="BG34" s="321" t="e">
        <f>IF(AO34&lt;&gt;"",IF(BG74&lt;&gt;"",IF(AN70=3,BG74,BG74+AN70),SUM(BA34:BF34)+1),"")</f>
        <v>#N/A</v>
      </c>
      <c r="BH34" s="321" t="e">
        <f>IF(AO34&lt;&gt;"",INDEX(AO32:AO35,MATCH(4,BG32:BG35,0),0),"")</f>
        <v>#N/A</v>
      </c>
      <c r="BI34" s="321" t="e">
        <f>IF(R32&lt;&gt;"",R32,"")</f>
        <v>#N/A</v>
      </c>
      <c r="BJ34" s="321" t="e">
        <f>SUMPRODUCT((CZ3:CZ42=BI34)*(DC3:DC42=BI35)*(DD3:DD42="W"))+SUMPRODUCT((CZ3:CZ42=BI34)*(DC3:DC42=BI36)*(DD3:DD42="W"))+SUMPRODUCT((CZ3:CZ42=BI34)*(DC3:DC42=BI33)*(DD3:DD42="W"))+SUMPRODUCT((CZ3:CZ42=BI35)*(DC3:DC42=BI34)*(DE3:DE42="W"))+SUMPRODUCT((CZ3:CZ42=BI36)*(DC3:DC42=BI34)*(DE3:DE42="W"))+SUMPRODUCT((CZ3:CZ42=BI33)*(DC3:DC42=BI34)*(DE3:DE42="W"))</f>
        <v>#N/A</v>
      </c>
      <c r="BK34" s="321" t="e">
        <f>SUMPRODUCT((CZ3:CZ42=BI34)*(DC3:DC42=BI35)*(DD3:DD42="D"))+SUMPRODUCT((CZ3:CZ42=BI34)*(DC3:DC42=BI36)*(DD3:DD42="D"))+SUMPRODUCT((CZ3:CZ42=BI34)*(DC3:DC42=BI33)*(DD3:DD42="D"))+SUMPRODUCT((CZ3:CZ42=BI35)*(DC3:DC42=BI34)*(DD3:DD42="D"))+SUMPRODUCT((CZ3:CZ42=BI36)*(DC3:DC42=BI34)*(DD3:DD42="D"))+SUMPRODUCT((CZ3:CZ42=BI33)*(DC3:DC42=BI34)*(DD3:DD42="D"))</f>
        <v>#N/A</v>
      </c>
      <c r="BL34" s="321" t="e">
        <f>SUMPRODUCT((CZ3:CZ42=BI34)*(DC3:DC42=BI35)*(DD3:DD42="L"))+SUMPRODUCT((CZ3:CZ42=BI34)*(DC3:DC42=BI36)*(DD3:DD42="L"))+SUMPRODUCT((CZ3:CZ42=BI34)*(DC3:DC42=BI33)*(DD3:DD42="L"))+SUMPRODUCT((CZ3:CZ42=BI35)*(DC3:DC42=BI34)*(DE3:DE42="L"))+SUMPRODUCT((CZ3:CZ42=BI36)*(DC3:DC42=BI34)*(DE3:DE42="L"))+SUMPRODUCT((CZ3:CZ42=BI33)*(DC3:DC42=BI34)*(DE3:DE42="L"))</f>
        <v>#N/A</v>
      </c>
      <c r="BM34" s="321" t="e">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#N/A</v>
      </c>
      <c r="BN34" s="321" t="e">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#N/A</v>
      </c>
      <c r="BO34" s="321" t="e">
        <f>BM34-BN34+1000</f>
        <v>#N/A</v>
      </c>
      <c r="BP34" s="321" t="e">
        <f t="shared" si="10507"/>
        <v>#N/A</v>
      </c>
      <c r="BQ34" s="321" t="e">
        <f>IF(BI34&lt;&gt;"",VLOOKUP(BI34,B4:H40,7,FALSE),"")</f>
        <v>#N/A</v>
      </c>
      <c r="BR34" s="321" t="e">
        <f>IF(BI34&lt;&gt;"",VLOOKUP(BI34,B4:H40,5,FALSE),"")</f>
        <v>#N/A</v>
      </c>
      <c r="BS34" s="321" t="e">
        <f>IF(BI34&lt;&gt;"",VLOOKUP(BI34,B4:J40,9,FALSE),"")</f>
        <v>#N/A</v>
      </c>
      <c r="BT34" s="321" t="e">
        <f t="shared" si="10508"/>
        <v>#N/A</v>
      </c>
      <c r="BU34" s="321" t="e">
        <f>IF(BI34&lt;&gt;"",RANK(BT34,BT32:BT35),"")</f>
        <v>#N/A</v>
      </c>
      <c r="BV34" s="321" t="e">
        <f>IF(BI34&lt;&gt;"",SUMPRODUCT((BT31:BT35=BT34)*(BO31:BO35&gt;BO34)),"")</f>
        <v>#N/A</v>
      </c>
      <c r="BW34" s="321" t="e">
        <f>IF(BI34&lt;&gt;"",SUMPRODUCT((BT31:BT35=BT34)*(BO31:BO35=BO34)*(BM31:BM35&gt;BM34)),"")</f>
        <v>#N/A</v>
      </c>
      <c r="BX34" s="321" t="e">
        <f>IF(BI34&lt;&gt;"",SUMPRODUCT((BT31:BT35=BT34)*(BO31:BO35=BO34)*(BM31:BM35=BM34)*(BQ31:BQ35&gt;BQ34)),"")</f>
        <v>#N/A</v>
      </c>
      <c r="BY34" s="321" t="e">
        <f>IF(BI34&lt;&gt;"",SUMPRODUCT((BT31:BT35=BT34)*(BO31:BO35=BO34)*(BM31:BM35=BM34)*(BQ31:BQ35=BQ34)*(BR31:BR35&gt;BR34)),"")</f>
        <v>#N/A</v>
      </c>
      <c r="BZ34" s="321" t="e">
        <f>IF(BI34&lt;&gt;"",SUMPRODUCT((BT31:BT35=BT34)*(BO31:BO35=BO34)*(BM31:BM35=BM34)*(BQ31:BQ35=BQ34)*(BR31:BR35=BR34)*(BS31:BS35&gt;BS34)),"")</f>
        <v>#N/A</v>
      </c>
      <c r="CA34" s="321" t="e">
        <f>IF(BI34&lt;&gt;"",SUM(BU34:BZ34)+2,"")</f>
        <v>#N/A</v>
      </c>
      <c r="CB34" s="321" t="e">
        <f>IF(BI34&lt;&gt;"",INDEX(BI33:BI35,MATCH(4,CA33:CA35,0),0),"")</f>
        <v>#N/A</v>
      </c>
      <c r="CC34" s="321" t="str">
        <f>IF(S31&lt;&gt;"",S31,"")</f>
        <v/>
      </c>
      <c r="CD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CE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CF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CG34" s="321">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21">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21">
        <f>CG34-CH34+1000</f>
        <v>1000</v>
      </c>
      <c r="CJ34" s="321" t="str">
        <f t="shared" ref="CJ34" si="11098">IF(CC34&lt;&gt;"",CD34*3+CE34*1,"")</f>
        <v/>
      </c>
      <c r="CK34" s="321" t="str">
        <f>IF(CC34&lt;&gt;"",VLOOKUP(CC34,B4:H40,7,FALSE),"")</f>
        <v/>
      </c>
      <c r="CL34" s="321" t="str">
        <f>IF(CC34&lt;&gt;"",VLOOKUP(CC34,B4:H40,5,FALSE),"")</f>
        <v/>
      </c>
      <c r="CM34" s="321" t="str">
        <f>IF(CC34&lt;&gt;"",VLOOKUP(CC34,B4:J40,9,FALSE),"")</f>
        <v/>
      </c>
      <c r="CN34" s="321" t="str">
        <f t="shared" ref="CN34" si="11099">CJ34</f>
        <v/>
      </c>
      <c r="CO34" s="321" t="str">
        <f>IF(CC34&lt;&gt;"",RANK(CN34,AF31:AF35),"")</f>
        <v/>
      </c>
      <c r="CP34" s="321" t="str">
        <f>IF(CC34&lt;&gt;"",SUMPRODUCT((CN31:CN35=CN34)*(CI31:CI35&gt;CI34)),"")</f>
        <v/>
      </c>
      <c r="CQ34" s="321" t="str">
        <f>IF(CC34&lt;&gt;"",SUMPRODUCT((CN31:CN35=CN34)*(CI31:CI35=CI34)*(CG31:CG35&gt;CG34)),"")</f>
        <v/>
      </c>
      <c r="CR34" s="321" t="str">
        <f>IF(CC34&lt;&gt;"",SUMPRODUCT((CN31:CN35=CN34)*(CI31:CI35=CI34)*(CG31:CG35=CG34)*(CK31:CK35&gt;CK34)),"")</f>
        <v/>
      </c>
      <c r="CS34" s="321" t="str">
        <f>IF(CC34&lt;&gt;"",SUMPRODUCT((CN31:CN35=CN34)*(CI31:CI35=CI34)*(CG31:CG35=CG34)*(CK31:CK35=CK34)*(CL31:CL35&gt;CL34)),"")</f>
        <v/>
      </c>
      <c r="CT34" s="321" t="str">
        <f>IF(CC34&lt;&gt;"",SUMPRODUCT((CN31:CN35=CN34)*(CI31:CI35=CI34)*(CG31:CG35=CG34)*(CK31:CK35=CK34)*(CL31:CL35=CL34)*(CM31:CM35&gt;CM34)),"")</f>
        <v/>
      </c>
      <c r="CU34" s="321" t="str">
        <f>IF(CC34&lt;&gt;"",SUM(CO34:CT34)+3,"")</f>
        <v/>
      </c>
      <c r="CV34" s="321" t="str">
        <f>IF(CC34&lt;&gt;"",INDEX(U31:U35,MATCH(1,AM31:AM35,0),0),"")</f>
        <v/>
      </c>
      <c r="CW34" s="321" t="e">
        <f>IF(CV34&lt;&gt;"",CV34,IF(CB34&lt;&gt;"",CB34,IF(BH34&lt;&gt;"",BH34,IF(AN34&lt;&gt;"",AN34,N34))))</f>
        <v>#N/A</v>
      </c>
      <c r="CX34" s="321">
        <v>4</v>
      </c>
      <c r="CY34" s="321">
        <v>32</v>
      </c>
      <c r="CZ34" s="321" t="str">
        <f>Matches!G39</f>
        <v>France</v>
      </c>
      <c r="DA34" s="321">
        <f>IF(AND(Matches!H39&lt;&gt;"",Matches!I39&lt;&gt;""),Matches!H39,0)</f>
        <v>1</v>
      </c>
      <c r="DB34" s="321">
        <f>IF(AND(Matches!I39&lt;&gt;"",Matches!H39&lt;&gt;""),Matches!I39,0)</f>
        <v>1</v>
      </c>
      <c r="DC34" s="321" t="str">
        <f>Matches!J39</f>
        <v>Poland</v>
      </c>
      <c r="DD34" s="321" t="str">
        <f>IF(AND(Matches!H39&lt;&gt;"",Matches!I39&lt;&gt;""),IF(DA34&gt;DB34,"W",IF(DA34=DB34,"D","L")),"")</f>
        <v>D</v>
      </c>
      <c r="DE34" s="321" t="str">
        <f t="shared" si="162"/>
        <v>D</v>
      </c>
      <c r="DF34" s="321"/>
      <c r="DG34" s="321"/>
      <c r="DH34" s="321"/>
      <c r="DI34" s="322"/>
      <c r="DJ34" s="322"/>
      <c r="DK34" s="322"/>
      <c r="DL34" s="322"/>
      <c r="DM34" s="322"/>
      <c r="DN34" s="322"/>
      <c r="DO34" s="322"/>
      <c r="DP34" s="321"/>
      <c r="DQ34" s="321"/>
      <c r="DR34" s="321"/>
      <c r="DS34" s="321"/>
      <c r="DT34" s="321"/>
      <c r="DU34" s="321"/>
      <c r="DV34" s="321"/>
      <c r="DW34" s="321"/>
      <c r="DX34" s="321"/>
      <c r="DY34" s="321">
        <f ca="1">VLOOKUP(DZ34,HU31:HV35,2,FALSE)</f>
        <v>3</v>
      </c>
      <c r="DZ34" s="321" t="str">
        <f t="shared" si="10049"/>
        <v>Ukraine</v>
      </c>
      <c r="EA34" s="321">
        <f ca="1">SUMPRODUCT((HX3:HX42=DZ34)*(IB3:IB42="W"))+SUMPRODUCT((IA3:IA42=DZ34)*(IC3:IC42="W"))</f>
        <v>0</v>
      </c>
      <c r="EB34" s="321">
        <f ca="1">SUMPRODUCT((HX3:HX42=DZ34)*(IB3:IB42="D"))+SUMPRODUCT((IA3:IA42=DZ34)*(IC3:IC42="D"))</f>
        <v>2</v>
      </c>
      <c r="EC34" s="321">
        <f ca="1">SUMPRODUCT((HX3:HX42=DZ34)*(IB3:IB42="L"))+SUMPRODUCT((IA3:IA42=DZ34)*(IC3:IC42="L"))</f>
        <v>1</v>
      </c>
      <c r="ED34" s="321">
        <f ca="1">SUMIF(HX3:HX60,DZ34,HY3:HY60)+SUMIF(IA3:IA60,DZ34,HZ3:HZ60)</f>
        <v>3</v>
      </c>
      <c r="EE34" s="321">
        <f ca="1">SUMIF(IA3:IA60,DZ34,HY3:HY60)+SUMIF(HX3:HX60,DZ34,HZ3:HZ60)</f>
        <v>4</v>
      </c>
      <c r="EF34" s="321">
        <f t="shared" ca="1" si="9696"/>
        <v>999</v>
      </c>
      <c r="EG34" s="321">
        <f t="shared" ca="1" si="9697"/>
        <v>2</v>
      </c>
      <c r="EH34" s="321">
        <f t="shared" si="609"/>
        <v>2</v>
      </c>
      <c r="EI34" s="321">
        <f ca="1">IF(COUNTIF(EG31:EG35,4)&lt;&gt;4,RANK(EG34,EG31:EG35),EG74)</f>
        <v>3</v>
      </c>
      <c r="EJ34" s="321"/>
      <c r="EK34" s="321">
        <f ca="1">SUMPRODUCT((EI31:EI34=EI34)*(EH31:EH34&lt;EH34))+EI34</f>
        <v>3</v>
      </c>
      <c r="EL34" s="321" t="str">
        <f ca="1">INDEX(DZ31:DZ35,MATCH(4,EK31:EK35,0),0)</f>
        <v>Romania</v>
      </c>
      <c r="EM34" s="321">
        <f ca="1">INDEX(EI31:EI35,MATCH(EL34,DZ31:DZ35,0),0)</f>
        <v>4</v>
      </c>
      <c r="EN34" s="321" t="str">
        <f ca="1">IF(AND(EN33&lt;&gt;"",EM34=1),EL34,"")</f>
        <v/>
      </c>
      <c r="EO34" s="321" t="str">
        <f ca="1">IF(AND(EO33&lt;&gt;"",EM35=2),EL35,"")</f>
        <v/>
      </c>
      <c r="EP34" s="321"/>
      <c r="EQ34" s="321"/>
      <c r="ER34" s="321"/>
      <c r="ES34" s="321" t="str">
        <f t="shared" ca="1" si="10050"/>
        <v/>
      </c>
      <c r="ET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21">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21">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21">
        <f ca="1">EW34-EX34+1000</f>
        <v>1000</v>
      </c>
      <c r="EZ34" s="321" t="str">
        <f t="shared" ca="1" si="9698"/>
        <v/>
      </c>
      <c r="FA34" s="321" t="str">
        <f ca="1">IF(ES34&lt;&gt;"",VLOOKUP(ES34,DZ4:EF40,7,FALSE),"")</f>
        <v/>
      </c>
      <c r="FB34" s="321" t="str">
        <f ca="1">IF(ES34&lt;&gt;"",VLOOKUP(ES34,DZ4:EF40,5,FALSE),"")</f>
        <v/>
      </c>
      <c r="FC34" s="321" t="str">
        <f ca="1">IF(ES34&lt;&gt;"",VLOOKUP(ES34,DZ4:EH40,9,FALSE),"")</f>
        <v/>
      </c>
      <c r="FD34" s="321" t="str">
        <f t="shared" ca="1" si="9699"/>
        <v/>
      </c>
      <c r="FE34" s="321" t="str">
        <f ca="1">IF(ES34&lt;&gt;"",RANK(FD34,FD31:FD35),"")</f>
        <v/>
      </c>
      <c r="FF34" s="321" t="str">
        <f ca="1">IF(ES34&lt;&gt;"",SUMPRODUCT((FD31:FD35=FD34)*(EY31:EY35&gt;EY34)),"")</f>
        <v/>
      </c>
      <c r="FG34" s="321" t="str">
        <f ca="1">IF(ES34&lt;&gt;"",SUMPRODUCT((FD31:FD35=FD34)*(EY31:EY35=EY34)*(EW31:EW35&gt;EW34)),"")</f>
        <v/>
      </c>
      <c r="FH34" s="321" t="str">
        <f ca="1">IF(ES34&lt;&gt;"",SUMPRODUCT((FD31:FD35=FD34)*(EY31:EY35=EY34)*(EW31:EW35=EW34)*(FA31:FA35&gt;FA34)),"")</f>
        <v/>
      </c>
      <c r="FI34" s="321" t="str">
        <f ca="1">IF(ES34&lt;&gt;"",SUMPRODUCT((FD31:FD35=FD34)*(EY31:EY35=EY34)*(EW31:EW35=EW34)*(FA31:FA35=FA34)*(FB31:FB35&gt;FB34)),"")</f>
        <v/>
      </c>
      <c r="FJ34" s="321" t="str">
        <f ca="1">IF(ES34&lt;&gt;"",SUMPRODUCT((FD31:FD35=FD34)*(EY31:EY35=EY34)*(EW31:EW35=EW34)*(FA31:FA35=FA34)*(FB31:FB35=FB34)*(FC31:FC35&gt;FC34)),"")</f>
        <v/>
      </c>
      <c r="FK34" s="321" t="str">
        <f ca="1">IF(ES34&lt;&gt;"",IF(FK74&lt;&gt;"",IF(ER70=3,FK74,FK74+ER70),SUM(FE34:FJ34)),"")</f>
        <v/>
      </c>
      <c r="FL34" s="321" t="str">
        <f ca="1">IF(ES34&lt;&gt;"",INDEX(ES31:ES35,MATCH(4,FK31:FK35,0),0),"")</f>
        <v/>
      </c>
      <c r="FM34" s="321" t="str">
        <f ca="1">IF(EO33&lt;&gt;"",EO33,"")</f>
        <v/>
      </c>
      <c r="FN34" s="321" t="str">
        <f ca="1">IF(FM34&lt;&gt;"",SUMPRODUCT((HX3:HX42=FM34)*(IA3:IA42=FM35)*(IB3:IB42="W"))+SUMPRODUCT((HX3:HX42=FM34)*(IA3:IA42=FM32)*(IB3:IB42="W"))+SUMPRODUCT((HX3:HX42=FM34)*(IA3:IA42=FM33)*(IB3:IB42="W"))+SUMPRODUCT((HX3:HX42=FM35)*(IA3:IA42=FM34)*(IC3:IC42="W"))+SUMPRODUCT((HX3:HX42=FM32)*(IA3:IA42=FM34)*(IC3:IC42="W"))+SUMPRODUCT((HX3:HX42=FM33)*(IA3:IA42=FM34)*(IC3:IC42="W")),"")</f>
        <v/>
      </c>
      <c r="FO34" s="321" t="str">
        <f ca="1">IF(FM34&lt;&gt;"",SUMPRODUCT((HX3:HX42=FM34)*(IA3:IA42=FM35)*(IB3:IB42="D"))+SUMPRODUCT((HX3:HX42=FM34)*(IA3:IA42=FM32)*(IB3:IB42="D"))+SUMPRODUCT((HX3:HX42=FM34)*(IA3:IA42=FM33)*(IB3:IB42="D"))+SUMPRODUCT((HX3:HX42=FM35)*(IA3:IA42=FM34)*(IB3:IB42="D"))+SUMPRODUCT((HX3:HX42=FM32)*(IA3:IA42=FM34)*(IB3:IB42="D"))+SUMPRODUCT((HX3:HX42=FM33)*(IA3:IA42=FM34)*(IB3:IB42="D")),"")</f>
        <v/>
      </c>
      <c r="FP34" s="321" t="str">
        <f ca="1">IF(FM34&lt;&gt;"",SUMPRODUCT((HX3:HX42=FM34)*(IA3:IA42=FM35)*(IB3:IB42="L"))+SUMPRODUCT((HX3:HX42=FM34)*(IA3:IA42=FM32)*(IB3:IB42="L"))+SUMPRODUCT((HX3:HX42=FM34)*(IA3:IA42=FM33)*(IB3:IB42="L"))+SUMPRODUCT((HX3:HX42=FM35)*(IA3:IA42=FM34)*(IC3:IC42="L"))+SUMPRODUCT((HX3:HX42=FM32)*(IA3:IA42=FM34)*(IC3:IC42="L"))+SUMPRODUCT((HX3:HX42=FM33)*(IA3:IA42=FM34)*(IC3:IC42="L")),"")</f>
        <v/>
      </c>
      <c r="FQ34" s="321">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21">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21">
        <f ca="1">FQ34-FR34+1000</f>
        <v>1000</v>
      </c>
      <c r="FT34" s="321" t="str">
        <f t="shared" ca="1" si="10051"/>
        <v/>
      </c>
      <c r="FU34" s="321" t="str">
        <f ca="1">IF(FM34&lt;&gt;"",VLOOKUP(FM34,DZ4:EF40,7,FALSE),"")</f>
        <v/>
      </c>
      <c r="FV34" s="321" t="str">
        <f ca="1">IF(FM34&lt;&gt;"",VLOOKUP(FM34,DZ4:EF40,5,FALSE),"")</f>
        <v/>
      </c>
      <c r="FW34" s="321" t="str">
        <f ca="1">IF(FM34&lt;&gt;"",VLOOKUP(FM34,DZ4:EH40,9,FALSE),"")</f>
        <v/>
      </c>
      <c r="FX34" s="321" t="str">
        <f t="shared" ca="1" si="10052"/>
        <v/>
      </c>
      <c r="FY34" s="321" t="str">
        <f ca="1">IF(FM34&lt;&gt;"",RANK(FX34,FX31:FX35),"")</f>
        <v/>
      </c>
      <c r="FZ34" s="321" t="str">
        <f ca="1">IF(FM34&lt;&gt;"",SUMPRODUCT((FX31:FX35=FX34)*(FS31:FS35&gt;FS34)),"")</f>
        <v/>
      </c>
      <c r="GA34" s="321" t="str">
        <f ca="1">IF(FM34&lt;&gt;"",SUMPRODUCT((FX31:FX35=FX34)*(FS31:FS35=FS34)*(FQ31:FQ35&gt;FQ34)),"")</f>
        <v/>
      </c>
      <c r="GB34" s="321" t="str">
        <f ca="1">IF(FM34&lt;&gt;"",SUMPRODUCT((FX31:FX35=FX34)*(FS31:FS35=FS34)*(FQ31:FQ35=FQ34)*(FU31:FU35&gt;FU34)),"")</f>
        <v/>
      </c>
      <c r="GC34" s="321" t="str">
        <f ca="1">IF(FM34&lt;&gt;"",SUMPRODUCT((FX31:FX35=FX34)*(FS31:FS35=FS34)*(FQ31:FQ35=FQ34)*(FU31:FU35=FU34)*(FV31:FV35&gt;FV34)),"")</f>
        <v/>
      </c>
      <c r="GD34" s="321" t="str">
        <f ca="1">IF(FM34&lt;&gt;"",SUMPRODUCT((FX31:FX35=FX34)*(FS31:FS35=FS34)*(FQ31:FQ35=FQ34)*(FU31:FU35=FU34)*(FV31:FV35=FV34)*(FW31:FW35&gt;FW34)),"")</f>
        <v/>
      </c>
      <c r="GE34" s="321" t="str">
        <f ca="1">IF(FM34&lt;&gt;"",IF(GE74&lt;&gt;"",IF(FL70=3,GE74,GE74+FL70),SUM(FY34:GD34)+1),"")</f>
        <v/>
      </c>
      <c r="GF34" s="321" t="str">
        <f ca="1">IF(FM34&lt;&gt;"",INDEX(FM32:FM35,MATCH(4,GE32:GE35,0),0),"")</f>
        <v/>
      </c>
      <c r="GG34" s="321" t="str">
        <f ca="1">IF(EP32&lt;&gt;"",EP32,"")</f>
        <v/>
      </c>
      <c r="GH34" s="321">
        <f ca="1">SUMPRODUCT((HX3:HX42=GG34)*(IA3:IA42=GG35)*(IB3:IB42="W"))+SUMPRODUCT((HX3:HX42=GG34)*(IA3:IA42=GG36)*(IB3:IB42="W"))+SUMPRODUCT((HX3:HX42=GG34)*(IA3:IA42=GG33)*(IB3:IB42="W"))+SUMPRODUCT((HX3:HX42=GG35)*(IA3:IA42=GG34)*(IC3:IC42="W"))+SUMPRODUCT((HX3:HX42=GG36)*(IA3:IA42=GG34)*(IC3:IC42="W"))+SUMPRODUCT((HX3:HX42=GG33)*(IA3:IA42=GG34)*(IC3:IC42="W"))</f>
        <v>0</v>
      </c>
      <c r="GI34" s="321">
        <f ca="1">SUMPRODUCT((HX3:HX42=GG34)*(IA3:IA42=GG35)*(IB3:IB42="D"))+SUMPRODUCT((HX3:HX42=GG34)*(IA3:IA42=GG36)*(IB3:IB42="D"))+SUMPRODUCT((HX3:HX42=GG34)*(IA3:IA42=GG33)*(IB3:IB42="D"))+SUMPRODUCT((HX3:HX42=GG35)*(IA3:IA42=GG34)*(IB3:IB42="D"))+SUMPRODUCT((HX3:HX42=GG36)*(IA3:IA42=GG34)*(IB3:IB42="D"))+SUMPRODUCT((HX3:HX42=GG33)*(IA3:IA42=GG34)*(IB3:IB42="D"))</f>
        <v>0</v>
      </c>
      <c r="GJ34" s="321">
        <f ca="1">SUMPRODUCT((HX3:HX42=GG34)*(IA3:IA42=GG35)*(IB3:IB42="L"))+SUMPRODUCT((HX3:HX42=GG34)*(IA3:IA42=GG36)*(IB3:IB42="L"))+SUMPRODUCT((HX3:HX42=GG34)*(IA3:IA42=GG33)*(IB3:IB42="L"))+SUMPRODUCT((HX3:HX42=GG35)*(IA3:IA42=GG34)*(IC3:IC42="L"))+SUMPRODUCT((HX3:HX42=GG36)*(IA3:IA42=GG34)*(IC3:IC42="L"))+SUMPRODUCT((HX3:HX42=GG33)*(IA3:IA42=GG34)*(IC3:IC42="L"))</f>
        <v>0</v>
      </c>
      <c r="GK34" s="321">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21">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21">
        <f ca="1">GK34-GL34+1000</f>
        <v>1000</v>
      </c>
      <c r="GN34" s="321" t="str">
        <f t="shared" ca="1" si="10509"/>
        <v/>
      </c>
      <c r="GO34" s="321" t="str">
        <f ca="1">IF(GG34&lt;&gt;"",VLOOKUP(GG34,DZ4:EF40,7,FALSE),"")</f>
        <v/>
      </c>
      <c r="GP34" s="321" t="str">
        <f ca="1">IF(GG34&lt;&gt;"",VLOOKUP(GG34,DZ4:EF40,5,FALSE),"")</f>
        <v/>
      </c>
      <c r="GQ34" s="321" t="str">
        <f ca="1">IF(GG34&lt;&gt;"",VLOOKUP(GG34,DZ4:EH40,9,FALSE),"")</f>
        <v/>
      </c>
      <c r="GR34" s="321" t="str">
        <f t="shared" ca="1" si="10510"/>
        <v/>
      </c>
      <c r="GS34" s="321" t="str">
        <f ca="1">IF(GG34&lt;&gt;"",RANK(GR34,GR32:GR35),"")</f>
        <v/>
      </c>
      <c r="GT34" s="321" t="str">
        <f ca="1">IF(GG34&lt;&gt;"",SUMPRODUCT((GR31:GR35=GR34)*(GM31:GM35&gt;GM34)),"")</f>
        <v/>
      </c>
      <c r="GU34" s="321" t="str">
        <f ca="1">IF(GG34&lt;&gt;"",SUMPRODUCT((GR31:GR35=GR34)*(GM31:GM35=GM34)*(GK31:GK35&gt;GK34)),"")</f>
        <v/>
      </c>
      <c r="GV34" s="321" t="str">
        <f ca="1">IF(GG34&lt;&gt;"",SUMPRODUCT((GR31:GR35=GR34)*(GM31:GM35=GM34)*(GK31:GK35=GK34)*(GO31:GO35&gt;GO34)),"")</f>
        <v/>
      </c>
      <c r="GW34" s="321" t="str">
        <f ca="1">IF(GG34&lt;&gt;"",SUMPRODUCT((GR31:GR35=GR34)*(GM31:GM35=GM34)*(GK31:GK35=GK34)*(GO31:GO35=GO34)*(GP31:GP35&gt;GP34)),"")</f>
        <v/>
      </c>
      <c r="GX34" s="321" t="str">
        <f ca="1">IF(GG34&lt;&gt;"",SUMPRODUCT((GR31:GR35=GR34)*(GM31:GM35=GM34)*(GK31:GK35=GK34)*(GO31:GO35=GO34)*(GP31:GP35=GP34)*(GQ31:GQ35&gt;GQ34)),"")</f>
        <v/>
      </c>
      <c r="GY34" s="321" t="str">
        <f ca="1">IF(GG34&lt;&gt;"",SUM(GS34:GX34)+2,"")</f>
        <v/>
      </c>
      <c r="GZ34" s="321" t="str">
        <f ca="1">IF(GG34&lt;&gt;"",INDEX(GG33:GG35,MATCH(4,GY33:GY35,0),0),"")</f>
        <v/>
      </c>
      <c r="HA34" s="321" t="str">
        <f>IF(EQ31&lt;&gt;"",EQ31,"")</f>
        <v/>
      </c>
      <c r="HB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21">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21">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21">
        <f ca="1">HE34-HF34+1000</f>
        <v>1000</v>
      </c>
      <c r="HH34" s="321" t="str">
        <f t="shared" ref="HH34" si="11100">IF(HA34&lt;&gt;"",HB34*3+HC34*1,"")</f>
        <v/>
      </c>
      <c r="HI34" s="321" t="str">
        <f>IF(HA34&lt;&gt;"",VLOOKUP(HA34,DZ4:EF40,7,FALSE),"")</f>
        <v/>
      </c>
      <c r="HJ34" s="321" t="str">
        <f>IF(HA34&lt;&gt;"",VLOOKUP(HA34,DZ4:EF40,5,FALSE),"")</f>
        <v/>
      </c>
      <c r="HK34" s="321" t="str">
        <f>IF(HA34&lt;&gt;"",VLOOKUP(HA34,DZ4:EH40,9,FALSE),"")</f>
        <v/>
      </c>
      <c r="HL34" s="321" t="str">
        <f t="shared" ref="HL34" si="11101">HH34</f>
        <v/>
      </c>
      <c r="HM34" s="321" t="str">
        <f>IF(HA34&lt;&gt;"",RANK(HL34,FD31:FD35),"")</f>
        <v/>
      </c>
      <c r="HN34" s="321" t="str">
        <f>IF(HA34&lt;&gt;"",SUMPRODUCT((HL31:HL35=HL34)*(HG31:HG35&gt;HG34)),"")</f>
        <v/>
      </c>
      <c r="HO34" s="321" t="str">
        <f>IF(HA34&lt;&gt;"",SUMPRODUCT((HL31:HL35=HL34)*(HG31:HG35=HG34)*(HE31:HE35&gt;HE34)),"")</f>
        <v/>
      </c>
      <c r="HP34" s="321" t="str">
        <f>IF(HA34&lt;&gt;"",SUMPRODUCT((HL31:HL35=HL34)*(HG31:HG35=HG34)*(HE31:HE35=HE34)*(HI31:HI35&gt;HI34)),"")</f>
        <v/>
      </c>
      <c r="HQ34" s="321" t="str">
        <f>IF(HA34&lt;&gt;"",SUMPRODUCT((HL31:HL35=HL34)*(HG31:HG35=HG34)*(HE31:HE35=HE34)*(HI31:HI35=HI34)*(HJ31:HJ35&gt;HJ34)),"")</f>
        <v/>
      </c>
      <c r="HR34" s="321" t="str">
        <f>IF(HA34&lt;&gt;"",SUMPRODUCT((HL31:HL35=HL34)*(HG31:HG35=HG34)*(HE31:HE35=HE34)*(HI31:HI35=HI34)*(HJ31:HJ35=HJ34)*(HK31:HK35&gt;HK34)),"")</f>
        <v/>
      </c>
      <c r="HS34" s="321" t="str">
        <f>IF(HA34&lt;&gt;"",SUM(HM34:HR34)+3,"")</f>
        <v/>
      </c>
      <c r="HT34" s="321" t="str">
        <f>IF(HA34&lt;&gt;"",INDEX(U31:U35,MATCH(1,AM31:AM35,0),0),"")</f>
        <v/>
      </c>
      <c r="HU34" s="321" t="str">
        <f ca="1">IF(HT34&lt;&gt;"",HT34,IF(GZ34&lt;&gt;"",GZ34,IF(GF34&lt;&gt;"",GF34,IF(FL34&lt;&gt;"",FL34,EL34))))</f>
        <v>Romania</v>
      </c>
      <c r="HV34" s="321">
        <v>4</v>
      </c>
      <c r="HW34" s="321">
        <v>32</v>
      </c>
      <c r="HX34" s="321" t="str">
        <f t="shared" si="164"/>
        <v>France</v>
      </c>
      <c r="HY34" s="324">
        <f ca="1">IF(OFFSET('Player Game Board'!P41,0,HY1)&lt;&gt;"",OFFSET('Player Game Board'!P41,0,HY1),0)</f>
        <v>2</v>
      </c>
      <c r="HZ34" s="324">
        <f ca="1">IF(OFFSET('Player Game Board'!Q41,0,HY1)&lt;&gt;"",OFFSET('Player Game Board'!Q41,0,HY1),0)</f>
        <v>0</v>
      </c>
      <c r="IA34" s="321" t="str">
        <f t="shared" si="165"/>
        <v>Poland</v>
      </c>
      <c r="IB34" s="321" t="str">
        <f ca="1">IF(AND(OFFSET('Player Game Board'!P41,0,HY1)&lt;&gt;"",OFFSET('Player Game Board'!Q41,0,HY1)&lt;&gt;""),IF(HY34&gt;HZ34,"W",IF(HY34=HZ34,"D","L")),"")</f>
        <v>W</v>
      </c>
      <c r="IC34" s="321" t="str">
        <f t="shared" ca="1" si="166"/>
        <v>L</v>
      </c>
      <c r="ID34" s="321"/>
      <c r="IE34" s="321"/>
      <c r="IF34" s="321"/>
      <c r="IG34" s="322"/>
      <c r="IH34" s="322"/>
      <c r="II34" s="322"/>
      <c r="IJ34" s="322"/>
      <c r="IK34" s="322"/>
      <c r="IL34" s="322"/>
      <c r="IM34" s="322"/>
      <c r="IN34" s="321"/>
      <c r="IO34" s="321"/>
      <c r="IP34" s="321"/>
      <c r="IQ34" s="321"/>
      <c r="IR34" s="321"/>
      <c r="IS34" s="321"/>
      <c r="IT34" s="321"/>
      <c r="IU34" s="321"/>
      <c r="IV34" s="321">
        <f ca="1">SUM(IV18:IV33)</f>
        <v>12</v>
      </c>
      <c r="IW34" s="321">
        <f ca="1">VLOOKUP(IX34,MS31:MT35,2,FALSE)</f>
        <v>2</v>
      </c>
      <c r="IX34" s="321" t="str">
        <f t="shared" si="10053"/>
        <v>Ukraine</v>
      </c>
      <c r="IY34" s="321">
        <f ca="1">SUMPRODUCT((MV3:MV42=IX34)*(MZ3:MZ42="W"))+SUMPRODUCT((MY3:MY42=IX34)*(NA3:NA42="W"))</f>
        <v>1</v>
      </c>
      <c r="IZ34" s="321">
        <f ca="1">SUMPRODUCT((MV3:MV42=IX34)*(MZ3:MZ42="D"))+SUMPRODUCT((MY3:MY42=IX34)*(NA3:NA42="D"))</f>
        <v>1</v>
      </c>
      <c r="JA34" s="321">
        <f ca="1">SUMPRODUCT((MV3:MV42=IX34)*(MZ3:MZ42="L"))+SUMPRODUCT((MY3:MY42=IX34)*(NA3:NA42="L"))</f>
        <v>1</v>
      </c>
      <c r="JB34" s="321">
        <f ca="1">SUMIF(MV3:MV60,IX34,MW3:MW60)+SUMIF(MY3:MY60,IX34,MX3:MX60)</f>
        <v>5</v>
      </c>
      <c r="JC34" s="321">
        <f ca="1">SUMIF(MY3:MY60,IX34,MW3:MW60)+SUMIF(MV3:MV60,IX34,MX3:MX60)</f>
        <v>5</v>
      </c>
      <c r="JD34" s="321">
        <f t="shared" ca="1" si="9700"/>
        <v>1000</v>
      </c>
      <c r="JE34" s="321">
        <f t="shared" ca="1" si="9701"/>
        <v>4</v>
      </c>
      <c r="JF34" s="321">
        <f t="shared" si="618"/>
        <v>2</v>
      </c>
      <c r="JG34" s="321">
        <f ca="1">IF(COUNTIF(JE31:JE35,4)&lt;&gt;4,RANK(JE34,JE31:JE35),JE74)</f>
        <v>2</v>
      </c>
      <c r="JH34" s="321"/>
      <c r="JI34" s="321">
        <f ca="1">SUMPRODUCT((JG31:JG34=JG34)*(JF31:JF34&lt;JF34))+JG34</f>
        <v>2</v>
      </c>
      <c r="JJ34" s="321" t="str">
        <f ca="1">INDEX(IX31:IX35,MATCH(4,JI31:JI35,0),0)</f>
        <v>Romania</v>
      </c>
      <c r="JK34" s="321">
        <f ca="1">INDEX(JG31:JG35,MATCH(JJ34,IX31:IX35,0),0)</f>
        <v>4</v>
      </c>
      <c r="JL34" s="321" t="str">
        <f ca="1">IF(AND(JL33&lt;&gt;"",JK34=1),JJ34,"")</f>
        <v/>
      </c>
      <c r="JM34" s="321" t="str">
        <f ca="1">IF(AND(JM33&lt;&gt;"",JK35=2),JJ35,"")</f>
        <v/>
      </c>
      <c r="JN34" s="321"/>
      <c r="JO34" s="321"/>
      <c r="JP34" s="321"/>
      <c r="JQ34" s="321" t="str">
        <f t="shared" ca="1" si="10054"/>
        <v/>
      </c>
      <c r="JR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21">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21">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21">
        <f ca="1">JU34-JV34+1000</f>
        <v>1000</v>
      </c>
      <c r="JX34" s="321" t="str">
        <f t="shared" ca="1" si="9702"/>
        <v/>
      </c>
      <c r="JY34" s="321" t="str">
        <f ca="1">IF(JQ34&lt;&gt;"",VLOOKUP(JQ34,IX4:JD40,7,FALSE),"")</f>
        <v/>
      </c>
      <c r="JZ34" s="321" t="str">
        <f ca="1">IF(JQ34&lt;&gt;"",VLOOKUP(JQ34,IX4:JD40,5,FALSE),"")</f>
        <v/>
      </c>
      <c r="KA34" s="321" t="str">
        <f ca="1">IF(JQ34&lt;&gt;"",VLOOKUP(JQ34,IX4:JF40,9,FALSE),"")</f>
        <v/>
      </c>
      <c r="KB34" s="321" t="str">
        <f t="shared" ca="1" si="9703"/>
        <v/>
      </c>
      <c r="KC34" s="321" t="str">
        <f ca="1">IF(JQ34&lt;&gt;"",RANK(KB34,KB31:KB35),"")</f>
        <v/>
      </c>
      <c r="KD34" s="321" t="str">
        <f ca="1">IF(JQ34&lt;&gt;"",SUMPRODUCT((KB31:KB35=KB34)*(JW31:JW35&gt;JW34)),"")</f>
        <v/>
      </c>
      <c r="KE34" s="321" t="str">
        <f ca="1">IF(JQ34&lt;&gt;"",SUMPRODUCT((KB31:KB35=KB34)*(JW31:JW35=JW34)*(JU31:JU35&gt;JU34)),"")</f>
        <v/>
      </c>
      <c r="KF34" s="321" t="str">
        <f ca="1">IF(JQ34&lt;&gt;"",SUMPRODUCT((KB31:KB35=KB34)*(JW31:JW35=JW34)*(JU31:JU35=JU34)*(JY31:JY35&gt;JY34)),"")</f>
        <v/>
      </c>
      <c r="KG34" s="321" t="str">
        <f ca="1">IF(JQ34&lt;&gt;"",SUMPRODUCT((KB31:KB35=KB34)*(JW31:JW35=JW34)*(JU31:JU35=JU34)*(JY31:JY35=JY34)*(JZ31:JZ35&gt;JZ34)),"")</f>
        <v/>
      </c>
      <c r="KH34" s="321" t="str">
        <f ca="1">IF(JQ34&lt;&gt;"",SUMPRODUCT((KB31:KB35=KB34)*(JW31:JW35=JW34)*(JU31:JU35=JU34)*(JY31:JY35=JY34)*(JZ31:JZ35=JZ34)*(KA31:KA35&gt;KA34)),"")</f>
        <v/>
      </c>
      <c r="KI34" s="321" t="str">
        <f ca="1">IF(JQ34&lt;&gt;"",IF(KI74&lt;&gt;"",IF(JP70=3,KI74,KI74+JP70),SUM(KC34:KH34)),"")</f>
        <v/>
      </c>
      <c r="KJ34" s="321" t="str">
        <f ca="1">IF(JQ34&lt;&gt;"",INDEX(JQ31:JQ35,MATCH(4,KI31:KI35,0),0),"")</f>
        <v/>
      </c>
      <c r="KK34" s="321" t="str">
        <f ca="1">IF(JM33&lt;&gt;"",JM33,"")</f>
        <v/>
      </c>
      <c r="KL34" s="321" t="str">
        <f ca="1">IF(KK34&lt;&gt;"",SUMPRODUCT((MV3:MV42=KK34)*(MY3:MY42=KK35)*(MZ3:MZ42="W"))+SUMPRODUCT((MV3:MV42=KK34)*(MY3:MY42=KK32)*(MZ3:MZ42="W"))+SUMPRODUCT((MV3:MV42=KK34)*(MY3:MY42=KK33)*(MZ3:MZ42="W"))+SUMPRODUCT((MV3:MV42=KK35)*(MY3:MY42=KK34)*(NA3:NA42="W"))+SUMPRODUCT((MV3:MV42=KK32)*(MY3:MY42=KK34)*(NA3:NA42="W"))+SUMPRODUCT((MV3:MV42=KK33)*(MY3:MY42=KK34)*(NA3:NA42="W")),"")</f>
        <v/>
      </c>
      <c r="KM34" s="321" t="str">
        <f ca="1">IF(KK34&lt;&gt;"",SUMPRODUCT((MV3:MV42=KK34)*(MY3:MY42=KK35)*(MZ3:MZ42="D"))+SUMPRODUCT((MV3:MV42=KK34)*(MY3:MY42=KK32)*(MZ3:MZ42="D"))+SUMPRODUCT((MV3:MV42=KK34)*(MY3:MY42=KK33)*(MZ3:MZ42="D"))+SUMPRODUCT((MV3:MV42=KK35)*(MY3:MY42=KK34)*(MZ3:MZ42="D"))+SUMPRODUCT((MV3:MV42=KK32)*(MY3:MY42=KK34)*(MZ3:MZ42="D"))+SUMPRODUCT((MV3:MV42=KK33)*(MY3:MY42=KK34)*(MZ3:MZ42="D")),"")</f>
        <v/>
      </c>
      <c r="KN34" s="321" t="str">
        <f ca="1">IF(KK34&lt;&gt;"",SUMPRODUCT((MV3:MV42=KK34)*(MY3:MY42=KK35)*(MZ3:MZ42="L"))+SUMPRODUCT((MV3:MV42=KK34)*(MY3:MY42=KK32)*(MZ3:MZ42="L"))+SUMPRODUCT((MV3:MV42=KK34)*(MY3:MY42=KK33)*(MZ3:MZ42="L"))+SUMPRODUCT((MV3:MV42=KK35)*(MY3:MY42=KK34)*(NA3:NA42="L"))+SUMPRODUCT((MV3:MV42=KK32)*(MY3:MY42=KK34)*(NA3:NA42="L"))+SUMPRODUCT((MV3:MV42=KK33)*(MY3:MY42=KK34)*(NA3:NA42="L")),"")</f>
        <v/>
      </c>
      <c r="KO34" s="321">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21">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21">
        <f ca="1">KO34-KP34+1000</f>
        <v>1000</v>
      </c>
      <c r="KR34" s="321" t="str">
        <f t="shared" ca="1" si="10055"/>
        <v/>
      </c>
      <c r="KS34" s="321" t="str">
        <f ca="1">IF(KK34&lt;&gt;"",VLOOKUP(KK34,IX4:JD40,7,FALSE),"")</f>
        <v/>
      </c>
      <c r="KT34" s="321" t="str">
        <f ca="1">IF(KK34&lt;&gt;"",VLOOKUP(KK34,IX4:JD40,5,FALSE),"")</f>
        <v/>
      </c>
      <c r="KU34" s="321" t="str">
        <f ca="1">IF(KK34&lt;&gt;"",VLOOKUP(KK34,IX4:JF40,9,FALSE),"")</f>
        <v/>
      </c>
      <c r="KV34" s="321" t="str">
        <f t="shared" ca="1" si="10056"/>
        <v/>
      </c>
      <c r="KW34" s="321" t="str">
        <f ca="1">IF(KK34&lt;&gt;"",RANK(KV34,KV31:KV35),"")</f>
        <v/>
      </c>
      <c r="KX34" s="321" t="str">
        <f ca="1">IF(KK34&lt;&gt;"",SUMPRODUCT((KV31:KV35=KV34)*(KQ31:KQ35&gt;KQ34)),"")</f>
        <v/>
      </c>
      <c r="KY34" s="321" t="str">
        <f ca="1">IF(KK34&lt;&gt;"",SUMPRODUCT((KV31:KV35=KV34)*(KQ31:KQ35=KQ34)*(KO31:KO35&gt;KO34)),"")</f>
        <v/>
      </c>
      <c r="KZ34" s="321" t="str">
        <f ca="1">IF(KK34&lt;&gt;"",SUMPRODUCT((KV31:KV35=KV34)*(KQ31:KQ35=KQ34)*(KO31:KO35=KO34)*(KS31:KS35&gt;KS34)),"")</f>
        <v/>
      </c>
      <c r="LA34" s="321" t="str">
        <f ca="1">IF(KK34&lt;&gt;"",SUMPRODUCT((KV31:KV35=KV34)*(KQ31:KQ35=KQ34)*(KO31:KO35=KO34)*(KS31:KS35=KS34)*(KT31:KT35&gt;KT34)),"")</f>
        <v/>
      </c>
      <c r="LB34" s="321" t="str">
        <f ca="1">IF(KK34&lt;&gt;"",SUMPRODUCT((KV31:KV35=KV34)*(KQ31:KQ35=KQ34)*(KO31:KO35=KO34)*(KS31:KS35=KS34)*(KT31:KT35=KT34)*(KU31:KU35&gt;KU34)),"")</f>
        <v/>
      </c>
      <c r="LC34" s="321" t="str">
        <f ca="1">IF(KK34&lt;&gt;"",IF(LC74&lt;&gt;"",IF(KJ70=3,LC74,LC74+KJ70),SUM(KW34:LB34)+1),"")</f>
        <v/>
      </c>
      <c r="LD34" s="321" t="str">
        <f ca="1">IF(KK34&lt;&gt;"",INDEX(KK32:KK35,MATCH(4,LC32:LC35,0),0),"")</f>
        <v/>
      </c>
      <c r="LE34" s="321" t="str">
        <f ca="1">IF(JN32&lt;&gt;"",JN32,"")</f>
        <v/>
      </c>
      <c r="LF34" s="321">
        <f ca="1">SUMPRODUCT((MV3:MV42=LE34)*(MY3:MY42=LE35)*(MZ3:MZ42="W"))+SUMPRODUCT((MV3:MV42=LE34)*(MY3:MY42=LE36)*(MZ3:MZ42="W"))+SUMPRODUCT((MV3:MV42=LE34)*(MY3:MY42=LE33)*(MZ3:MZ42="W"))+SUMPRODUCT((MV3:MV42=LE35)*(MY3:MY42=LE34)*(NA3:NA42="W"))+SUMPRODUCT((MV3:MV42=LE36)*(MY3:MY42=LE34)*(NA3:NA42="W"))+SUMPRODUCT((MV3:MV42=LE33)*(MY3:MY42=LE34)*(NA3:NA42="W"))</f>
        <v>0</v>
      </c>
      <c r="LG34" s="321">
        <f ca="1">SUMPRODUCT((MV3:MV42=LE34)*(MY3:MY42=LE35)*(MZ3:MZ42="D"))+SUMPRODUCT((MV3:MV42=LE34)*(MY3:MY42=LE36)*(MZ3:MZ42="D"))+SUMPRODUCT((MV3:MV42=LE34)*(MY3:MY42=LE33)*(MZ3:MZ42="D"))+SUMPRODUCT((MV3:MV42=LE35)*(MY3:MY42=LE34)*(MZ3:MZ42="D"))+SUMPRODUCT((MV3:MV42=LE36)*(MY3:MY42=LE34)*(MZ3:MZ42="D"))+SUMPRODUCT((MV3:MV42=LE33)*(MY3:MY42=LE34)*(MZ3:MZ42="D"))</f>
        <v>0</v>
      </c>
      <c r="LH34" s="321">
        <f ca="1">SUMPRODUCT((MV3:MV42=LE34)*(MY3:MY42=LE35)*(MZ3:MZ42="L"))+SUMPRODUCT((MV3:MV42=LE34)*(MY3:MY42=LE36)*(MZ3:MZ42="L"))+SUMPRODUCT((MV3:MV42=LE34)*(MY3:MY42=LE33)*(MZ3:MZ42="L"))+SUMPRODUCT((MV3:MV42=LE35)*(MY3:MY42=LE34)*(NA3:NA42="L"))+SUMPRODUCT((MV3:MV42=LE36)*(MY3:MY42=LE34)*(NA3:NA42="L"))+SUMPRODUCT((MV3:MV42=LE33)*(MY3:MY42=LE34)*(NA3:NA42="L"))</f>
        <v>0</v>
      </c>
      <c r="LI34" s="321">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21">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21">
        <f ca="1">LI34-LJ34+1000</f>
        <v>1000</v>
      </c>
      <c r="LL34" s="321" t="str">
        <f t="shared" ca="1" si="10511"/>
        <v/>
      </c>
      <c r="LM34" s="321" t="str">
        <f ca="1">IF(LE34&lt;&gt;"",VLOOKUP(LE34,IX4:JD40,7,FALSE),"")</f>
        <v/>
      </c>
      <c r="LN34" s="321" t="str">
        <f ca="1">IF(LE34&lt;&gt;"",VLOOKUP(LE34,IX4:JD40,5,FALSE),"")</f>
        <v/>
      </c>
      <c r="LO34" s="321" t="str">
        <f ca="1">IF(LE34&lt;&gt;"",VLOOKUP(LE34,IX4:JF40,9,FALSE),"")</f>
        <v/>
      </c>
      <c r="LP34" s="321" t="str">
        <f t="shared" ca="1" si="10512"/>
        <v/>
      </c>
      <c r="LQ34" s="321" t="str">
        <f ca="1">IF(LE34&lt;&gt;"",RANK(LP34,LP32:LP35),"")</f>
        <v/>
      </c>
      <c r="LR34" s="321" t="str">
        <f ca="1">IF(LE34&lt;&gt;"",SUMPRODUCT((LP31:LP35=LP34)*(LK31:LK35&gt;LK34)),"")</f>
        <v/>
      </c>
      <c r="LS34" s="321" t="str">
        <f ca="1">IF(LE34&lt;&gt;"",SUMPRODUCT((LP31:LP35=LP34)*(LK31:LK35=LK34)*(LI31:LI35&gt;LI34)),"")</f>
        <v/>
      </c>
      <c r="LT34" s="321" t="str">
        <f ca="1">IF(LE34&lt;&gt;"",SUMPRODUCT((LP31:LP35=LP34)*(LK31:LK35=LK34)*(LI31:LI35=LI34)*(LM31:LM35&gt;LM34)),"")</f>
        <v/>
      </c>
      <c r="LU34" s="321" t="str">
        <f ca="1">IF(LE34&lt;&gt;"",SUMPRODUCT((LP31:LP35=LP34)*(LK31:LK35=LK34)*(LI31:LI35=LI34)*(LM31:LM35=LM34)*(LN31:LN35&gt;LN34)),"")</f>
        <v/>
      </c>
      <c r="LV34" s="321" t="str">
        <f ca="1">IF(LE34&lt;&gt;"",SUMPRODUCT((LP31:LP35=LP34)*(LK31:LK35=LK34)*(LI31:LI35=LI34)*(LM31:LM35=LM34)*(LN31:LN35=LN34)*(LO31:LO35&gt;LO34)),"")</f>
        <v/>
      </c>
      <c r="LW34" s="321" t="str">
        <f ca="1">IF(LE34&lt;&gt;"",SUM(LQ34:LV34)+2,"")</f>
        <v/>
      </c>
      <c r="LX34" s="321" t="str">
        <f ca="1">IF(LE34&lt;&gt;"",INDEX(LE33:LE35,MATCH(4,LW33:LW35,0),0),"")</f>
        <v/>
      </c>
      <c r="LY34" s="321" t="str">
        <f>IF(JO31&lt;&gt;"",JO31,"")</f>
        <v/>
      </c>
      <c r="LZ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21">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21">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21">
        <f ca="1">MC34-MD34+1000</f>
        <v>1000</v>
      </c>
      <c r="MF34" s="321" t="str">
        <f t="shared" ref="MF34" si="11102">IF(LY34&lt;&gt;"",LZ34*3+MA34*1,"")</f>
        <v/>
      </c>
      <c r="MG34" s="321" t="str">
        <f>IF(LY34&lt;&gt;"",VLOOKUP(LY34,IX4:JD40,7,FALSE),"")</f>
        <v/>
      </c>
      <c r="MH34" s="321" t="str">
        <f>IF(LY34&lt;&gt;"",VLOOKUP(LY34,IX4:JD40,5,FALSE),"")</f>
        <v/>
      </c>
      <c r="MI34" s="321" t="str">
        <f>IF(LY34&lt;&gt;"",VLOOKUP(LY34,IX4:JF40,9,FALSE),"")</f>
        <v/>
      </c>
      <c r="MJ34" s="321" t="str">
        <f t="shared" ref="MJ34" si="11103">MF34</f>
        <v/>
      </c>
      <c r="MK34" s="321" t="str">
        <f>IF(LY34&lt;&gt;"",RANK(MJ34,KB31:KB35),"")</f>
        <v/>
      </c>
      <c r="ML34" s="321" t="str">
        <f>IF(LY34&lt;&gt;"",SUMPRODUCT((MJ31:MJ35=MJ34)*(ME31:ME35&gt;ME34)),"")</f>
        <v/>
      </c>
      <c r="MM34" s="321" t="str">
        <f>IF(LY34&lt;&gt;"",SUMPRODUCT((MJ31:MJ35=MJ34)*(ME31:ME35=ME34)*(MC31:MC35&gt;MC34)),"")</f>
        <v/>
      </c>
      <c r="MN34" s="321" t="str">
        <f>IF(LY34&lt;&gt;"",SUMPRODUCT((MJ31:MJ35=MJ34)*(ME31:ME35=ME34)*(MC31:MC35=MC34)*(MG31:MG35&gt;MG34)),"")</f>
        <v/>
      </c>
      <c r="MO34" s="321" t="str">
        <f>IF(LY34&lt;&gt;"",SUMPRODUCT((MJ31:MJ35=MJ34)*(ME31:ME35=ME34)*(MC31:MC35=MC34)*(MG31:MG35=MG34)*(MH31:MH35&gt;MH34)),"")</f>
        <v/>
      </c>
      <c r="MP34" s="321" t="str">
        <f>IF(LY34&lt;&gt;"",SUMPRODUCT((MJ31:MJ35=MJ34)*(ME31:ME35=ME34)*(MC31:MC35=MC34)*(MG31:MG35=MG34)*(MH31:MH35=MH34)*(MI31:MI35&gt;MI34)),"")</f>
        <v/>
      </c>
      <c r="MQ34" s="321" t="str">
        <f>IF(LY34&lt;&gt;"",SUM(MK34:MP34)+3,"")</f>
        <v/>
      </c>
      <c r="MR34" s="321" t="str">
        <f>IF(LY34&lt;&gt;"",INDEX(U31:U35,MATCH(1,AM31:AM35,0),0),"")</f>
        <v/>
      </c>
      <c r="MS34" s="321" t="str">
        <f ca="1">IF(MR34&lt;&gt;"",MR34,IF(LX34&lt;&gt;"",LX34,IF(LD34&lt;&gt;"",LD34,IF(KJ34&lt;&gt;"",KJ34,JJ34))))</f>
        <v>Romania</v>
      </c>
      <c r="MT34" s="321">
        <v>4</v>
      </c>
      <c r="MU34" s="321">
        <v>32</v>
      </c>
      <c r="MV34" s="321" t="str">
        <f t="shared" si="170"/>
        <v>France</v>
      </c>
      <c r="MW34" s="324">
        <f ca="1">IF(OFFSET('Player Game Board'!P41,0,MW1)&lt;&gt;"",OFFSET('Player Game Board'!P41,0,MW1),0)</f>
        <v>2</v>
      </c>
      <c r="MX34" s="324">
        <f ca="1">IF(OFFSET('Player Game Board'!Q41,0,MW1)&lt;&gt;"",OFFSET('Player Game Board'!Q41,0,MW1),0)</f>
        <v>1</v>
      </c>
      <c r="MY34" s="321" t="str">
        <f t="shared" si="171"/>
        <v>Poland</v>
      </c>
      <c r="MZ34" s="321" t="str">
        <f ca="1">IF(AND(OFFSET('Player Game Board'!P41,0,MW1)&lt;&gt;"",OFFSET('Player Game Board'!Q41,0,MW1)&lt;&gt;""),IF(MW34&gt;MX34,"W",IF(MW34=MX34,"D","L")),"")</f>
        <v>W</v>
      </c>
      <c r="NA34" s="321" t="str">
        <f t="shared" ca="1" si="172"/>
        <v>L</v>
      </c>
      <c r="NB34" s="321"/>
      <c r="NC34" s="321"/>
      <c r="ND34" s="321"/>
      <c r="NE34" s="322"/>
      <c r="NF34" s="322"/>
      <c r="NG34" s="322"/>
      <c r="NH34" s="322"/>
      <c r="NI34" s="322"/>
      <c r="NJ34" s="322"/>
      <c r="NK34" s="322"/>
      <c r="NL34" s="321"/>
      <c r="NM34" s="321"/>
      <c r="NN34" s="321"/>
      <c r="NO34" s="321"/>
      <c r="NP34" s="321"/>
      <c r="NQ34" s="321"/>
      <c r="NR34" s="321"/>
      <c r="NS34" s="321"/>
      <c r="NT34" s="321">
        <f ca="1">SUM(NT18:NT33)</f>
        <v>11</v>
      </c>
      <c r="NU34" s="321">
        <f t="shared" ref="NU34" ca="1" si="11104">VLOOKUP(NV34,RQ31:RR35,2,FALSE)</f>
        <v>2</v>
      </c>
      <c r="NV34" s="321" t="str">
        <f t="shared" si="9705"/>
        <v>Ukraine</v>
      </c>
      <c r="NW34" s="321">
        <f t="shared" ref="NW34" ca="1" si="11105">SUMPRODUCT((RT3:RT42=NV34)*(RX3:RX42="W"))+SUMPRODUCT((RW3:RW42=NV34)*(RY3:RY42="W"))</f>
        <v>2</v>
      </c>
      <c r="NX34" s="321">
        <f t="shared" ref="NX34" ca="1" si="11106">SUMPRODUCT((RT3:RT42=NV34)*(RX3:RX42="D"))+SUMPRODUCT((RW3:RW42=NV34)*(RY3:RY42="D"))</f>
        <v>0</v>
      </c>
      <c r="NY34" s="321">
        <f t="shared" ref="NY34" ca="1" si="11107">SUMPRODUCT((RT3:RT42=NV34)*(RX3:RX42="L"))+SUMPRODUCT((RW3:RW42=NV34)*(RY3:RY42="L"))</f>
        <v>1</v>
      </c>
      <c r="NZ34" s="321">
        <f t="shared" ref="NZ34" ca="1" si="11108">SUMIF(RT3:RT60,NV34,RU3:RU60)+SUMIF(RW3:RW60,NV34,RV3:RV60)</f>
        <v>4</v>
      </c>
      <c r="OA34" s="321">
        <f t="shared" ref="OA34" ca="1" si="11109">SUMIF(RW3:RW60,NV34,RU3:RU60)+SUMIF(RT3:RT60,NV34,RV3:RV60)</f>
        <v>3</v>
      </c>
      <c r="OB34" s="321">
        <f t="shared" ca="1" si="9711"/>
        <v>1001</v>
      </c>
      <c r="OC34" s="321">
        <f t="shared" ca="1" si="9712"/>
        <v>6</v>
      </c>
      <c r="OD34" s="321">
        <f t="shared" si="630"/>
        <v>2</v>
      </c>
      <c r="OE34" s="321">
        <f t="shared" ref="OE34" ca="1" si="11110">IF(COUNTIF(OC31:OC35,4)&lt;&gt;4,RANK(OC34,OC31:OC35),OC74)</f>
        <v>2</v>
      </c>
      <c r="OF34" s="321"/>
      <c r="OG34" s="321">
        <f t="shared" ref="OG34" ca="1" si="11111">SUMPRODUCT((OE31:OE34=OE34)*(OD31:OD34&lt;OD34))+OE34</f>
        <v>2</v>
      </c>
      <c r="OH34" s="321" t="str">
        <f t="shared" ref="OH34" ca="1" si="11112">INDEX(NV31:NV35,MATCH(4,OG31:OG35,0),0)</f>
        <v>Romania</v>
      </c>
      <c r="OI34" s="321">
        <f t="shared" ref="OI34" ca="1" si="11113">INDEX(OE31:OE35,MATCH(OH34,NV31:NV35,0),0)</f>
        <v>4</v>
      </c>
      <c r="OJ34" s="321" t="str">
        <f t="shared" ca="1" si="10523"/>
        <v/>
      </c>
      <c r="OK34" s="321" t="str">
        <f t="shared" ca="1" si="10524"/>
        <v/>
      </c>
      <c r="OL34" s="321"/>
      <c r="OM34" s="321"/>
      <c r="ON34" s="321"/>
      <c r="OO34" s="321" t="str">
        <f t="shared" ca="1" si="9721"/>
        <v/>
      </c>
      <c r="OP34" s="321">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21">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21">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21">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21">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21">
        <f t="shared" ca="1" si="9727"/>
        <v>1000</v>
      </c>
      <c r="OV34" s="321" t="str">
        <f t="shared" ca="1" si="9728"/>
        <v/>
      </c>
      <c r="OW34" s="321" t="str">
        <f t="shared" ref="OW34" ca="1" si="11119">IF(OO34&lt;&gt;"",VLOOKUP(OO34,NV4:OB40,7,FALSE),"")</f>
        <v/>
      </c>
      <c r="OX34" s="321" t="str">
        <f t="shared" ref="OX34" ca="1" si="11120">IF(OO34&lt;&gt;"",VLOOKUP(OO34,NV4:OB40,5,FALSE),"")</f>
        <v/>
      </c>
      <c r="OY34" s="321" t="str">
        <f t="shared" ref="OY34" ca="1" si="11121">IF(OO34&lt;&gt;"",VLOOKUP(OO34,NV4:OD40,9,FALSE),"")</f>
        <v/>
      </c>
      <c r="OZ34" s="321" t="str">
        <f t="shared" ca="1" si="9732"/>
        <v/>
      </c>
      <c r="PA34" s="321" t="str">
        <f t="shared" ref="PA34" ca="1" si="11122">IF(OO34&lt;&gt;"",RANK(OZ34,OZ31:OZ35),"")</f>
        <v/>
      </c>
      <c r="PB34" s="321" t="str">
        <f t="shared" ref="PB34" ca="1" si="11123">IF(OO34&lt;&gt;"",SUMPRODUCT((OZ31:OZ35=OZ34)*(OU31:OU35&gt;OU34)),"")</f>
        <v/>
      </c>
      <c r="PC34" s="321" t="str">
        <f t="shared" ref="PC34" ca="1" si="11124">IF(OO34&lt;&gt;"",SUMPRODUCT((OZ31:OZ35=OZ34)*(OU31:OU35=OU34)*(OS31:OS35&gt;OS34)),"")</f>
        <v/>
      </c>
      <c r="PD34" s="321" t="str">
        <f t="shared" ref="PD34" ca="1" si="11125">IF(OO34&lt;&gt;"",SUMPRODUCT((OZ31:OZ35=OZ34)*(OU31:OU35=OU34)*(OS31:OS35=OS34)*(OW31:OW35&gt;OW34)),"")</f>
        <v/>
      </c>
      <c r="PE34" s="321" t="str">
        <f t="shared" ref="PE34" ca="1" si="11126">IF(OO34&lt;&gt;"",SUMPRODUCT((OZ31:OZ35=OZ34)*(OU31:OU35=OU34)*(OS31:OS35=OS34)*(OW31:OW35=OW34)*(OX31:OX35&gt;OX34)),"")</f>
        <v/>
      </c>
      <c r="PF34" s="321" t="str">
        <f t="shared" ref="PF34" ca="1" si="11127">IF(OO34&lt;&gt;"",SUMPRODUCT((OZ31:OZ35=OZ34)*(OU31:OU35=OU34)*(OS31:OS35=OS34)*(OW31:OW35=OW34)*(OX31:OX35=OX34)*(OY31:OY35&gt;OY34)),"")</f>
        <v/>
      </c>
      <c r="PG34" s="321" t="str">
        <f ca="1">IF(OO34&lt;&gt;"",IF(PG74&lt;&gt;"",IF(ON70=3,PG74,PG74+ON70),SUM(PA34:PF34)),"")</f>
        <v/>
      </c>
      <c r="PH34" s="321" t="str">
        <f t="shared" ref="PH34" ca="1" si="11128">IF(OO34&lt;&gt;"",INDEX(OO31:OO35,MATCH(4,PG31:PG35,0),0),"")</f>
        <v/>
      </c>
      <c r="PI34" s="321" t="str">
        <f t="shared" ca="1" si="10086"/>
        <v/>
      </c>
      <c r="PJ34" s="321"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21"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21"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21">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21">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21">
        <f t="shared" ca="1" si="10092"/>
        <v>1000</v>
      </c>
      <c r="PP34" s="321" t="str">
        <f t="shared" ca="1" si="10093"/>
        <v/>
      </c>
      <c r="PQ34" s="321" t="str">
        <f t="shared" ref="PQ34" ca="1" si="11134">IF(PI34&lt;&gt;"",VLOOKUP(PI34,NV4:OB40,7,FALSE),"")</f>
        <v/>
      </c>
      <c r="PR34" s="321" t="str">
        <f t="shared" ref="PR34" ca="1" si="11135">IF(PI34&lt;&gt;"",VLOOKUP(PI34,NV4:OB40,5,FALSE),"")</f>
        <v/>
      </c>
      <c r="PS34" s="321" t="str">
        <f t="shared" ref="PS34" ca="1" si="11136">IF(PI34&lt;&gt;"",VLOOKUP(PI34,NV4:OD40,9,FALSE),"")</f>
        <v/>
      </c>
      <c r="PT34" s="321" t="str">
        <f t="shared" ca="1" si="10097"/>
        <v/>
      </c>
      <c r="PU34" s="321" t="str">
        <f t="shared" ref="PU34" ca="1" si="11137">IF(PI34&lt;&gt;"",RANK(PT34,PT31:PT35),"")</f>
        <v/>
      </c>
      <c r="PV34" s="321" t="str">
        <f t="shared" ref="PV34" ca="1" si="11138">IF(PI34&lt;&gt;"",SUMPRODUCT((PT31:PT35=PT34)*(PO31:PO35&gt;PO34)),"")</f>
        <v/>
      </c>
      <c r="PW34" s="321" t="str">
        <f t="shared" ref="PW34" ca="1" si="11139">IF(PI34&lt;&gt;"",SUMPRODUCT((PT31:PT35=PT34)*(PO31:PO35=PO34)*(PM31:PM35&gt;PM34)),"")</f>
        <v/>
      </c>
      <c r="PX34" s="321" t="str">
        <f t="shared" ref="PX34" ca="1" si="11140">IF(PI34&lt;&gt;"",SUMPRODUCT((PT31:PT35=PT34)*(PO31:PO35=PO34)*(PM31:PM35=PM34)*(PQ31:PQ35&gt;PQ34)),"")</f>
        <v/>
      </c>
      <c r="PY34" s="321" t="str">
        <f t="shared" ref="PY34" ca="1" si="11141">IF(PI34&lt;&gt;"",SUMPRODUCT((PT31:PT35=PT34)*(PO31:PO35=PO34)*(PM31:PM35=PM34)*(PQ31:PQ35=PQ34)*(PR31:PR35&gt;PR34)),"")</f>
        <v/>
      </c>
      <c r="PZ34" s="321" t="str">
        <f t="shared" ref="PZ34" ca="1" si="11142">IF(PI34&lt;&gt;"",SUMPRODUCT((PT31:PT35=PT34)*(PO31:PO35=PO34)*(PM31:PM35=PM34)*(PQ31:PQ35=PQ34)*(PR31:PR35=PR34)*(PS31:PS35&gt;PS34)),"")</f>
        <v/>
      </c>
      <c r="QA34" s="321" t="str">
        <f ca="1">IF(PI34&lt;&gt;"",IF(QA74&lt;&gt;"",IF(PH70=3,QA74,QA74+PH70),SUM(PU34:PZ34)+1),"")</f>
        <v/>
      </c>
      <c r="QB34" s="321" t="str">
        <f t="shared" ref="QB34" ca="1" si="11143">IF(PI34&lt;&gt;"",INDEX(PI32:PI35,MATCH(4,QA32:QA35,0),0),"")</f>
        <v/>
      </c>
      <c r="QC34" s="321" t="str">
        <f t="shared" ca="1" si="10556"/>
        <v/>
      </c>
      <c r="QD34" s="321">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21">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21">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21">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21">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21">
        <f t="shared" ca="1" si="10562"/>
        <v>1000</v>
      </c>
      <c r="QJ34" s="321" t="str">
        <f t="shared" ca="1" si="10563"/>
        <v/>
      </c>
      <c r="QK34" s="321" t="str">
        <f t="shared" ref="QK34" ca="1" si="11149">IF(QC34&lt;&gt;"",VLOOKUP(QC34,NV4:OB40,7,FALSE),"")</f>
        <v/>
      </c>
      <c r="QL34" s="321" t="str">
        <f t="shared" ref="QL34" ca="1" si="11150">IF(QC34&lt;&gt;"",VLOOKUP(QC34,NV4:OB40,5,FALSE),"")</f>
        <v/>
      </c>
      <c r="QM34" s="321" t="str">
        <f t="shared" ref="QM34" ca="1" si="11151">IF(QC34&lt;&gt;"",VLOOKUP(QC34,NV4:OD40,9,FALSE),"")</f>
        <v/>
      </c>
      <c r="QN34" s="321" t="str">
        <f t="shared" ca="1" si="10567"/>
        <v/>
      </c>
      <c r="QO34" s="321" t="str">
        <f t="shared" ref="QO34" ca="1" si="11152">IF(QC34&lt;&gt;"",RANK(QN34,QN32:QN35),"")</f>
        <v/>
      </c>
      <c r="QP34" s="321" t="str">
        <f t="shared" ref="QP34" ca="1" si="11153">IF(QC34&lt;&gt;"",SUMPRODUCT((QN31:QN35=QN34)*(QI31:QI35&gt;QI34)),"")</f>
        <v/>
      </c>
      <c r="QQ34" s="321" t="str">
        <f t="shared" ref="QQ34" ca="1" si="11154">IF(QC34&lt;&gt;"",SUMPRODUCT((QN31:QN35=QN34)*(QI31:QI35=QI34)*(QG31:QG35&gt;QG34)),"")</f>
        <v/>
      </c>
      <c r="QR34" s="321" t="str">
        <f t="shared" ref="QR34" ca="1" si="11155">IF(QC34&lt;&gt;"",SUMPRODUCT((QN31:QN35=QN34)*(QI31:QI35=QI34)*(QG31:QG35=QG34)*(QK31:QK35&gt;QK34)),"")</f>
        <v/>
      </c>
      <c r="QS34" s="321" t="str">
        <f t="shared" ref="QS34" ca="1" si="11156">IF(QC34&lt;&gt;"",SUMPRODUCT((QN31:QN35=QN34)*(QI31:QI35=QI34)*(QG31:QG35=QG34)*(QK31:QK35=QK34)*(QL31:QL35&gt;QL34)),"")</f>
        <v/>
      </c>
      <c r="QT34" s="321" t="str">
        <f t="shared" ref="QT34" ca="1" si="11157">IF(QC34&lt;&gt;"",SUMPRODUCT((QN31:QN35=QN34)*(QI31:QI35=QI34)*(QG31:QG35=QG34)*(QK31:QK35=QK34)*(QL31:QL35=QL34)*(QM31:QM35&gt;QM34)),"")</f>
        <v/>
      </c>
      <c r="QU34" s="321" t="str">
        <f t="shared" ca="1" si="10574"/>
        <v/>
      </c>
      <c r="QV34" s="321" t="str">
        <f t="shared" ref="QV34" ca="1" si="11158">IF(QC34&lt;&gt;"",INDEX(QC33:QC35,MATCH(4,QU33:QU35,0),0),"")</f>
        <v/>
      </c>
      <c r="QW34" s="321" t="str">
        <f t="shared" ref="QW34" si="11159">IF(OM31&lt;&gt;"",OM31,"")</f>
        <v/>
      </c>
      <c r="QX34" s="321">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21">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21">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21">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21">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21">
        <f t="shared" ref="RC34" ca="1" si="11165">RA34-RB34+1000</f>
        <v>1000</v>
      </c>
      <c r="RD34" s="321" t="str">
        <f t="shared" ref="RD34" si="11166">IF(QW34&lt;&gt;"",QX34*3+QY34*1,"")</f>
        <v/>
      </c>
      <c r="RE34" s="321" t="str">
        <f t="shared" ref="RE34" si="11167">IF(QW34&lt;&gt;"",VLOOKUP(QW34,NV4:OB40,7,FALSE),"")</f>
        <v/>
      </c>
      <c r="RF34" s="321" t="str">
        <f t="shared" ref="RF34" si="11168">IF(QW34&lt;&gt;"",VLOOKUP(QW34,NV4:OB40,5,FALSE),"")</f>
        <v/>
      </c>
      <c r="RG34" s="321" t="str">
        <f t="shared" ref="RG34" si="11169">IF(QW34&lt;&gt;"",VLOOKUP(QW34,NV4:OD40,9,FALSE),"")</f>
        <v/>
      </c>
      <c r="RH34" s="321" t="str">
        <f t="shared" ref="RH34" si="11170">RD34</f>
        <v/>
      </c>
      <c r="RI34" s="321" t="str">
        <f t="shared" ref="RI34" si="11171">IF(QW34&lt;&gt;"",RANK(RH34,OZ31:OZ35),"")</f>
        <v/>
      </c>
      <c r="RJ34" s="321" t="str">
        <f t="shared" ref="RJ34" si="11172">IF(QW34&lt;&gt;"",SUMPRODUCT((RH31:RH35=RH34)*(RC31:RC35&gt;RC34)),"")</f>
        <v/>
      </c>
      <c r="RK34" s="321" t="str">
        <f t="shared" ref="RK34" si="11173">IF(QW34&lt;&gt;"",SUMPRODUCT((RH31:RH35=RH34)*(RC31:RC35=RC34)*(RA31:RA35&gt;RA34)),"")</f>
        <v/>
      </c>
      <c r="RL34" s="321" t="str">
        <f t="shared" ref="RL34" si="11174">IF(QW34&lt;&gt;"",SUMPRODUCT((RH31:RH35=RH34)*(RC31:RC35=RC34)*(RA31:RA35=RA34)*(RE31:RE35&gt;RE34)),"")</f>
        <v/>
      </c>
      <c r="RM34" s="321" t="str">
        <f t="shared" ref="RM34" si="11175">IF(QW34&lt;&gt;"",SUMPRODUCT((RH31:RH35=RH34)*(RC31:RC35=RC34)*(RA31:RA35=RA34)*(RE31:RE35=RE34)*(RF31:RF35&gt;RF34)),"")</f>
        <v/>
      </c>
      <c r="RN34" s="321" t="str">
        <f t="shared" ref="RN34" si="11176">IF(QW34&lt;&gt;"",SUMPRODUCT((RH31:RH35=RH34)*(RC31:RC35=RC34)*(RA31:RA35=RA34)*(RE31:RE35=RE34)*(RF31:RF35=RF34)*(RG31:RG35&gt;RG34)),"")</f>
        <v/>
      </c>
      <c r="RO34" s="321" t="str">
        <f t="shared" ref="RO34" si="11177">IF(QW34&lt;&gt;"",SUM(RI34:RN34)+3,"")</f>
        <v/>
      </c>
      <c r="RP34" s="321" t="str">
        <f>IF(QW34&lt;&gt;"",INDEX(U31:U35,MATCH(1,AM31:AM35,0),0),"")</f>
        <v/>
      </c>
      <c r="RQ34" s="321" t="str">
        <f t="shared" ref="RQ34" ca="1" si="11178">IF(RP34&lt;&gt;"",RP34,IF(QV34&lt;&gt;"",QV34,IF(QB34&lt;&gt;"",QB34,IF(PH34&lt;&gt;"",PH34,OH34))))</f>
        <v>Romania</v>
      </c>
      <c r="RR34" s="321">
        <v>4</v>
      </c>
      <c r="RS34" s="321">
        <v>32</v>
      </c>
      <c r="RT34" s="321" t="str">
        <f t="shared" si="18"/>
        <v>France</v>
      </c>
      <c r="RU34" s="324">
        <f ca="1">IF(OFFSET('Player Game Board'!P41,0,RU1)&lt;&gt;"",OFFSET('Player Game Board'!P41,0,RU1),0)</f>
        <v>2</v>
      </c>
      <c r="RV34" s="324">
        <f ca="1">IF(OFFSET('Player Game Board'!Q41,0,RU1)&lt;&gt;"",OFFSET('Player Game Board'!Q41,0,RU1),0)</f>
        <v>1</v>
      </c>
      <c r="RW34" s="321" t="str">
        <f t="shared" si="19"/>
        <v>Poland</v>
      </c>
      <c r="RX34" s="321" t="str">
        <f ca="1">IF(AND(OFFSET('Player Game Board'!P41,0,RU1)&lt;&gt;"",OFFSET('Player Game Board'!Q41,0,RU1)&lt;&gt;""),IF(RU34&gt;RV34,"W",IF(RU34=RV34,"D","L")),"")</f>
        <v>W</v>
      </c>
      <c r="RY34" s="321" t="str">
        <f t="shared" ca="1" si="5500"/>
        <v>L</v>
      </c>
      <c r="RZ34" s="321"/>
      <c r="SA34" s="321"/>
      <c r="SB34" s="321"/>
      <c r="SC34" s="322"/>
      <c r="SD34" s="322"/>
      <c r="SE34" s="322"/>
      <c r="SF34" s="322"/>
      <c r="SG34" s="322"/>
      <c r="SH34" s="322"/>
      <c r="SI34" s="322"/>
      <c r="SJ34" s="321"/>
      <c r="SK34" s="321"/>
      <c r="SL34" s="321"/>
      <c r="SM34" s="321"/>
      <c r="SN34" s="321"/>
      <c r="SO34" s="321"/>
      <c r="SP34" s="321"/>
      <c r="SQ34" s="321"/>
      <c r="SR34" s="321">
        <f t="shared" ref="SR34" ca="1" si="11179">SUM(SR18:SR33)</f>
        <v>13</v>
      </c>
      <c r="SS34" s="321">
        <f t="shared" ref="SS34" ca="1" si="11180">VLOOKUP(ST34,WO31:WP35,2,FALSE)</f>
        <v>2</v>
      </c>
      <c r="ST34" s="321" t="str">
        <f t="shared" si="9743"/>
        <v>Ukraine</v>
      </c>
      <c r="SU34" s="321">
        <f t="shared" ref="SU34" ca="1" si="11181">SUMPRODUCT((WR3:WR42=ST34)*(WV3:WV42="W"))+SUMPRODUCT((WU3:WU42=ST34)*(WW3:WW42="W"))</f>
        <v>1</v>
      </c>
      <c r="SV34" s="321">
        <f t="shared" ref="SV34" ca="1" si="11182">SUMPRODUCT((WR3:WR42=ST34)*(WV3:WV42="D"))+SUMPRODUCT((WU3:WU42=ST34)*(WW3:WW42="D"))</f>
        <v>1</v>
      </c>
      <c r="SW34" s="321">
        <f t="shared" ref="SW34" ca="1" si="11183">SUMPRODUCT((WR3:WR42=ST34)*(WV3:WV42="L"))+SUMPRODUCT((WU3:WU42=ST34)*(WW3:WW42="L"))</f>
        <v>1</v>
      </c>
      <c r="SX34" s="321">
        <f t="shared" ref="SX34" ca="1" si="11184">SUMIF(WR3:WR60,ST34,WS3:WS60)+SUMIF(WU3:WU60,ST34,WT3:WT60)</f>
        <v>4</v>
      </c>
      <c r="SY34" s="321">
        <f t="shared" ref="SY34" ca="1" si="11185">SUMIF(WU3:WU60,ST34,WS3:WS60)+SUMIF(WR3:WR60,ST34,WT3:WT60)</f>
        <v>5</v>
      </c>
      <c r="SZ34" s="321">
        <f t="shared" ca="1" si="9749"/>
        <v>999</v>
      </c>
      <c r="TA34" s="321">
        <f t="shared" ca="1" si="9750"/>
        <v>4</v>
      </c>
      <c r="TB34" s="321">
        <f t="shared" si="690"/>
        <v>2</v>
      </c>
      <c r="TC34" s="321">
        <f t="shared" ref="TC34" ca="1" si="11186">IF(COUNTIF(TA31:TA35,4)&lt;&gt;4,RANK(TA34,TA31:TA35),TA74)</f>
        <v>2</v>
      </c>
      <c r="TD34" s="321"/>
      <c r="TE34" s="321">
        <f t="shared" ref="TE34" ca="1" si="11187">SUMPRODUCT((TC31:TC34=TC34)*(TB31:TB34&lt;TB34))+TC34</f>
        <v>2</v>
      </c>
      <c r="TF34" s="321" t="str">
        <f t="shared" ref="TF34" ca="1" si="11188">INDEX(ST31:ST35,MATCH(4,TE31:TE35,0),0)</f>
        <v>Slovakia</v>
      </c>
      <c r="TG34" s="321">
        <f t="shared" ref="TG34" ca="1" si="11189">INDEX(TC31:TC35,MATCH(TF34,ST31:ST35,0),0)</f>
        <v>4</v>
      </c>
      <c r="TH34" s="321" t="str">
        <f t="shared" ca="1" si="10588"/>
        <v/>
      </c>
      <c r="TI34" s="321" t="str">
        <f t="shared" ca="1" si="10589"/>
        <v/>
      </c>
      <c r="TJ34" s="321"/>
      <c r="TK34" s="321"/>
      <c r="TL34" s="321"/>
      <c r="TM34" s="321" t="str">
        <f t="shared" ca="1" si="9759"/>
        <v/>
      </c>
      <c r="TN34" s="321">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21">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21">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21">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21">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21">
        <f t="shared" ca="1" si="9765"/>
        <v>1000</v>
      </c>
      <c r="TT34" s="321" t="str">
        <f t="shared" ca="1" si="9766"/>
        <v/>
      </c>
      <c r="TU34" s="321" t="str">
        <f t="shared" ref="TU34" ca="1" si="11195">IF(TM34&lt;&gt;"",VLOOKUP(TM34,ST4:SZ40,7,FALSE),"")</f>
        <v/>
      </c>
      <c r="TV34" s="321" t="str">
        <f t="shared" ref="TV34" ca="1" si="11196">IF(TM34&lt;&gt;"",VLOOKUP(TM34,ST4:SZ40,5,FALSE),"")</f>
        <v/>
      </c>
      <c r="TW34" s="321" t="str">
        <f t="shared" ref="TW34" ca="1" si="11197">IF(TM34&lt;&gt;"",VLOOKUP(TM34,ST4:TB40,9,FALSE),"")</f>
        <v/>
      </c>
      <c r="TX34" s="321" t="str">
        <f t="shared" ca="1" si="9770"/>
        <v/>
      </c>
      <c r="TY34" s="321" t="str">
        <f t="shared" ref="TY34" ca="1" si="11198">IF(TM34&lt;&gt;"",RANK(TX34,TX31:TX35),"")</f>
        <v/>
      </c>
      <c r="TZ34" s="321" t="str">
        <f t="shared" ref="TZ34" ca="1" si="11199">IF(TM34&lt;&gt;"",SUMPRODUCT((TX31:TX35=TX34)*(TS31:TS35&gt;TS34)),"")</f>
        <v/>
      </c>
      <c r="UA34" s="321" t="str">
        <f t="shared" ref="UA34" ca="1" si="11200">IF(TM34&lt;&gt;"",SUMPRODUCT((TX31:TX35=TX34)*(TS31:TS35=TS34)*(TQ31:TQ35&gt;TQ34)),"")</f>
        <v/>
      </c>
      <c r="UB34" s="321" t="str">
        <f t="shared" ref="UB34" ca="1" si="11201">IF(TM34&lt;&gt;"",SUMPRODUCT((TX31:TX35=TX34)*(TS31:TS35=TS34)*(TQ31:TQ35=TQ34)*(TU31:TU35&gt;TU34)),"")</f>
        <v/>
      </c>
      <c r="UC34" s="321" t="str">
        <f t="shared" ref="UC34" ca="1" si="11202">IF(TM34&lt;&gt;"",SUMPRODUCT((TX31:TX35=TX34)*(TS31:TS35=TS34)*(TQ31:TQ35=TQ34)*(TU31:TU35=TU34)*(TV31:TV35&gt;TV34)),"")</f>
        <v/>
      </c>
      <c r="UD34" s="321" t="str">
        <f t="shared" ref="UD34" ca="1" si="11203">IF(TM34&lt;&gt;"",SUMPRODUCT((TX31:TX35=TX34)*(TS31:TS35=TS34)*(TQ31:TQ35=TQ34)*(TU31:TU35=TU34)*(TV31:TV35=TV34)*(TW31:TW35&gt;TW34)),"")</f>
        <v/>
      </c>
      <c r="UE34" s="321" t="str">
        <f ca="1">IF(TM34&lt;&gt;"",IF(UE74&lt;&gt;"",IF(TL70=3,UE74,UE74+TL70),SUM(TY34:UD34)),"")</f>
        <v/>
      </c>
      <c r="UF34" s="321" t="str">
        <f t="shared" ref="UF34" ca="1" si="11204">IF(TM34&lt;&gt;"",INDEX(TM31:TM35,MATCH(4,UE31:UE35,0),0),"")</f>
        <v/>
      </c>
      <c r="UG34" s="321" t="str">
        <f t="shared" ca="1" si="10136"/>
        <v/>
      </c>
      <c r="UH34" s="321"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21"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21"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21">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21">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21">
        <f t="shared" ca="1" si="10142"/>
        <v>1000</v>
      </c>
      <c r="UN34" s="321" t="str">
        <f t="shared" ca="1" si="10143"/>
        <v/>
      </c>
      <c r="UO34" s="321" t="str">
        <f t="shared" ref="UO34" ca="1" si="11210">IF(UG34&lt;&gt;"",VLOOKUP(UG34,ST4:SZ40,7,FALSE),"")</f>
        <v/>
      </c>
      <c r="UP34" s="321" t="str">
        <f t="shared" ref="UP34" ca="1" si="11211">IF(UG34&lt;&gt;"",VLOOKUP(UG34,ST4:SZ40,5,FALSE),"")</f>
        <v/>
      </c>
      <c r="UQ34" s="321" t="str">
        <f t="shared" ref="UQ34" ca="1" si="11212">IF(UG34&lt;&gt;"",VLOOKUP(UG34,ST4:TB40,9,FALSE),"")</f>
        <v/>
      </c>
      <c r="UR34" s="321" t="str">
        <f t="shared" ca="1" si="10147"/>
        <v/>
      </c>
      <c r="US34" s="321" t="str">
        <f t="shared" ref="US34" ca="1" si="11213">IF(UG34&lt;&gt;"",RANK(UR34,UR31:UR35),"")</f>
        <v/>
      </c>
      <c r="UT34" s="321" t="str">
        <f t="shared" ref="UT34" ca="1" si="11214">IF(UG34&lt;&gt;"",SUMPRODUCT((UR31:UR35=UR34)*(UM31:UM35&gt;UM34)),"")</f>
        <v/>
      </c>
      <c r="UU34" s="321" t="str">
        <f t="shared" ref="UU34" ca="1" si="11215">IF(UG34&lt;&gt;"",SUMPRODUCT((UR31:UR35=UR34)*(UM31:UM35=UM34)*(UK31:UK35&gt;UK34)),"")</f>
        <v/>
      </c>
      <c r="UV34" s="321" t="str">
        <f t="shared" ref="UV34" ca="1" si="11216">IF(UG34&lt;&gt;"",SUMPRODUCT((UR31:UR35=UR34)*(UM31:UM35=UM34)*(UK31:UK35=UK34)*(UO31:UO35&gt;UO34)),"")</f>
        <v/>
      </c>
      <c r="UW34" s="321" t="str">
        <f t="shared" ref="UW34" ca="1" si="11217">IF(UG34&lt;&gt;"",SUMPRODUCT((UR31:UR35=UR34)*(UM31:UM35=UM34)*(UK31:UK35=UK34)*(UO31:UO35=UO34)*(UP31:UP35&gt;UP34)),"")</f>
        <v/>
      </c>
      <c r="UX34" s="321" t="str">
        <f t="shared" ref="UX34" ca="1" si="11218">IF(UG34&lt;&gt;"",SUMPRODUCT((UR31:UR35=UR34)*(UM31:UM35=UM34)*(UK31:UK35=UK34)*(UO31:UO35=UO34)*(UP31:UP35=UP34)*(UQ31:UQ35&gt;UQ34)),"")</f>
        <v/>
      </c>
      <c r="UY34" s="321" t="str">
        <f ca="1">IF(UG34&lt;&gt;"",IF(UY74&lt;&gt;"",IF(UF70=3,UY74,UY74+UF70),SUM(US34:UX34)+1),"")</f>
        <v/>
      </c>
      <c r="UZ34" s="321" t="str">
        <f t="shared" ref="UZ34" ca="1" si="11219">IF(UG34&lt;&gt;"",INDEX(UG32:UG35,MATCH(4,UY32:UY35,0),0),"")</f>
        <v/>
      </c>
      <c r="VA34" s="321" t="str">
        <f t="shared" ca="1" si="10621"/>
        <v/>
      </c>
      <c r="VB34" s="321">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21">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21">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21">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21">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21">
        <f t="shared" ca="1" si="10627"/>
        <v>1000</v>
      </c>
      <c r="VH34" s="321" t="str">
        <f t="shared" ca="1" si="10628"/>
        <v/>
      </c>
      <c r="VI34" s="321" t="str">
        <f t="shared" ref="VI34" ca="1" si="11225">IF(VA34&lt;&gt;"",VLOOKUP(VA34,ST4:SZ40,7,FALSE),"")</f>
        <v/>
      </c>
      <c r="VJ34" s="321" t="str">
        <f t="shared" ref="VJ34" ca="1" si="11226">IF(VA34&lt;&gt;"",VLOOKUP(VA34,ST4:SZ40,5,FALSE),"")</f>
        <v/>
      </c>
      <c r="VK34" s="321" t="str">
        <f t="shared" ref="VK34" ca="1" si="11227">IF(VA34&lt;&gt;"",VLOOKUP(VA34,ST4:TB40,9,FALSE),"")</f>
        <v/>
      </c>
      <c r="VL34" s="321" t="str">
        <f t="shared" ca="1" si="10632"/>
        <v/>
      </c>
      <c r="VM34" s="321" t="str">
        <f t="shared" ref="VM34" ca="1" si="11228">IF(VA34&lt;&gt;"",RANK(VL34,VL32:VL35),"")</f>
        <v/>
      </c>
      <c r="VN34" s="321" t="str">
        <f t="shared" ref="VN34" ca="1" si="11229">IF(VA34&lt;&gt;"",SUMPRODUCT((VL31:VL35=VL34)*(VG31:VG35&gt;VG34)),"")</f>
        <v/>
      </c>
      <c r="VO34" s="321" t="str">
        <f t="shared" ref="VO34" ca="1" si="11230">IF(VA34&lt;&gt;"",SUMPRODUCT((VL31:VL35=VL34)*(VG31:VG35=VG34)*(VE31:VE35&gt;VE34)),"")</f>
        <v/>
      </c>
      <c r="VP34" s="321" t="str">
        <f t="shared" ref="VP34" ca="1" si="11231">IF(VA34&lt;&gt;"",SUMPRODUCT((VL31:VL35=VL34)*(VG31:VG35=VG34)*(VE31:VE35=VE34)*(VI31:VI35&gt;VI34)),"")</f>
        <v/>
      </c>
      <c r="VQ34" s="321" t="str">
        <f t="shared" ref="VQ34" ca="1" si="11232">IF(VA34&lt;&gt;"",SUMPRODUCT((VL31:VL35=VL34)*(VG31:VG35=VG34)*(VE31:VE35=VE34)*(VI31:VI35=VI34)*(VJ31:VJ35&gt;VJ34)),"")</f>
        <v/>
      </c>
      <c r="VR34" s="321" t="str">
        <f t="shared" ref="VR34" ca="1" si="11233">IF(VA34&lt;&gt;"",SUMPRODUCT((VL31:VL35=VL34)*(VG31:VG35=VG34)*(VE31:VE35=VE34)*(VI31:VI35=VI34)*(VJ31:VJ35=VJ34)*(VK31:VK35&gt;VK34)),"")</f>
        <v/>
      </c>
      <c r="VS34" s="321" t="str">
        <f t="shared" ca="1" si="10639"/>
        <v/>
      </c>
      <c r="VT34" s="321" t="str">
        <f t="shared" ref="VT34" ca="1" si="11234">IF(VA34&lt;&gt;"",INDEX(VA33:VA35,MATCH(4,VS33:VS35,0),0),"")</f>
        <v/>
      </c>
      <c r="VU34" s="321" t="str">
        <f t="shared" ref="VU34" si="11235">IF(TK31&lt;&gt;"",TK31,"")</f>
        <v/>
      </c>
      <c r="VV34" s="321">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21">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21">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21">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21">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21">
        <f t="shared" ref="WA34" ca="1" si="11241">VY34-VZ34+1000</f>
        <v>1000</v>
      </c>
      <c r="WB34" s="321" t="str">
        <f t="shared" ref="WB34" si="11242">IF(VU34&lt;&gt;"",VV34*3+VW34*1,"")</f>
        <v/>
      </c>
      <c r="WC34" s="321" t="str">
        <f t="shared" ref="WC34" si="11243">IF(VU34&lt;&gt;"",VLOOKUP(VU34,ST4:SZ40,7,FALSE),"")</f>
        <v/>
      </c>
      <c r="WD34" s="321" t="str">
        <f t="shared" ref="WD34" si="11244">IF(VU34&lt;&gt;"",VLOOKUP(VU34,ST4:SZ40,5,FALSE),"")</f>
        <v/>
      </c>
      <c r="WE34" s="321" t="str">
        <f t="shared" ref="WE34" si="11245">IF(VU34&lt;&gt;"",VLOOKUP(VU34,ST4:TB40,9,FALSE),"")</f>
        <v/>
      </c>
      <c r="WF34" s="321" t="str">
        <f t="shared" ref="WF34" si="11246">WB34</f>
        <v/>
      </c>
      <c r="WG34" s="321" t="str">
        <f t="shared" ref="WG34" si="11247">IF(VU34&lt;&gt;"",RANK(WF34,TX31:TX35),"")</f>
        <v/>
      </c>
      <c r="WH34" s="321" t="str">
        <f t="shared" ref="WH34" si="11248">IF(VU34&lt;&gt;"",SUMPRODUCT((WF31:WF35=WF34)*(WA31:WA35&gt;WA34)),"")</f>
        <v/>
      </c>
      <c r="WI34" s="321" t="str">
        <f t="shared" ref="WI34" si="11249">IF(VU34&lt;&gt;"",SUMPRODUCT((WF31:WF35=WF34)*(WA31:WA35=WA34)*(VY31:VY35&gt;VY34)),"")</f>
        <v/>
      </c>
      <c r="WJ34" s="321" t="str">
        <f t="shared" ref="WJ34" si="11250">IF(VU34&lt;&gt;"",SUMPRODUCT((WF31:WF35=WF34)*(WA31:WA35=WA34)*(VY31:VY35=VY34)*(WC31:WC35&gt;WC34)),"")</f>
        <v/>
      </c>
      <c r="WK34" s="321" t="str">
        <f t="shared" ref="WK34" si="11251">IF(VU34&lt;&gt;"",SUMPRODUCT((WF31:WF35=WF34)*(WA31:WA35=WA34)*(VY31:VY35=VY34)*(WC31:WC35=WC34)*(WD31:WD35&gt;WD34)),"")</f>
        <v/>
      </c>
      <c r="WL34" s="321" t="str">
        <f t="shared" ref="WL34" si="11252">IF(VU34&lt;&gt;"",SUMPRODUCT((WF31:WF35=WF34)*(WA31:WA35=WA34)*(VY31:VY35=VY34)*(WC31:WC35=WC34)*(WD31:WD35=WD34)*(WE31:WE35&gt;WE34)),"")</f>
        <v/>
      </c>
      <c r="WM34" s="321" t="str">
        <f t="shared" ref="WM34" si="11253">IF(VU34&lt;&gt;"",SUM(WG34:WL34)+3,"")</f>
        <v/>
      </c>
      <c r="WN34" s="321" t="str">
        <f>IF(VU34&lt;&gt;"",INDEX(U31:U35,MATCH(1,AM31:AM35,0),0),"")</f>
        <v/>
      </c>
      <c r="WO34" s="321" t="str">
        <f t="shared" ref="WO34" ca="1" si="11254">IF(WN34&lt;&gt;"",WN34,IF(VT34&lt;&gt;"",VT34,IF(UZ34&lt;&gt;"",UZ34,IF(UF34&lt;&gt;"",UF34,TF34))))</f>
        <v>Slovakia</v>
      </c>
      <c r="WP34" s="321">
        <v>4</v>
      </c>
      <c r="WQ34" s="321">
        <v>32</v>
      </c>
      <c r="WR34" s="321" t="str">
        <f t="shared" si="34"/>
        <v>France</v>
      </c>
      <c r="WS34" s="324">
        <f ca="1">IF(OFFSET('Player Game Board'!P41,0,WS1)&lt;&gt;"",OFFSET('Player Game Board'!P41,0,WS1),0)</f>
        <v>3</v>
      </c>
      <c r="WT34" s="324">
        <f ca="1">IF(OFFSET('Player Game Board'!Q41,0,WS1)&lt;&gt;"",OFFSET('Player Game Board'!Q41,0,WS1),0)</f>
        <v>0</v>
      </c>
      <c r="WU34" s="321" t="str">
        <f t="shared" si="35"/>
        <v>Poland</v>
      </c>
      <c r="WV34" s="321" t="str">
        <f ca="1">IF(AND(OFFSET('Player Game Board'!P41,0,WS1)&lt;&gt;"",OFFSET('Player Game Board'!Q41,0,WS1)&lt;&gt;""),IF(WS34&gt;WT34,"W",IF(WS34=WT34,"D","L")),"")</f>
        <v>W</v>
      </c>
      <c r="WW34" s="321" t="str">
        <f t="shared" ca="1" si="5555"/>
        <v>L</v>
      </c>
      <c r="WX34" s="321"/>
      <c r="WY34" s="321"/>
      <c r="WZ34" s="321"/>
      <c r="XA34" s="322"/>
      <c r="XB34" s="322"/>
      <c r="XC34" s="322"/>
      <c r="XD34" s="322"/>
      <c r="XE34" s="322"/>
      <c r="XF34" s="322"/>
      <c r="XG34" s="322"/>
      <c r="XH34" s="321"/>
      <c r="XI34" s="321"/>
      <c r="XJ34" s="321"/>
      <c r="XK34" s="321"/>
      <c r="XL34" s="321"/>
      <c r="XM34" s="321"/>
      <c r="XN34" s="321"/>
      <c r="XO34" s="321"/>
      <c r="XP34" s="321">
        <f t="shared" ref="XP34" ca="1" si="11255">SUM(XP18:XP33)</f>
        <v>11</v>
      </c>
      <c r="XQ34" s="321">
        <f t="shared" ref="XQ34" ca="1" si="11256">VLOOKUP(XR34,ABM31:ABN35,2,FALSE)</f>
        <v>2</v>
      </c>
      <c r="XR34" s="321" t="str">
        <f t="shared" si="9781"/>
        <v>Ukraine</v>
      </c>
      <c r="XS34" s="321">
        <f t="shared" ref="XS34" ca="1" si="11257">SUMPRODUCT((ABP3:ABP42=XR34)*(ABT3:ABT42="W"))+SUMPRODUCT((ABS3:ABS42=XR34)*(ABU3:ABU42="W"))</f>
        <v>1</v>
      </c>
      <c r="XT34" s="321">
        <f t="shared" ref="XT34" ca="1" si="11258">SUMPRODUCT((ABP3:ABP42=XR34)*(ABT3:ABT42="D"))+SUMPRODUCT((ABS3:ABS42=XR34)*(ABU3:ABU42="D"))</f>
        <v>1</v>
      </c>
      <c r="XU34" s="321">
        <f t="shared" ref="XU34" ca="1" si="11259">SUMPRODUCT((ABP3:ABP42=XR34)*(ABT3:ABT42="L"))+SUMPRODUCT((ABS3:ABS42=XR34)*(ABU3:ABU42="L"))</f>
        <v>1</v>
      </c>
      <c r="XV34" s="321">
        <f t="shared" ref="XV34" ca="1" si="11260">SUMIF(ABP3:ABP60,XR34,ABQ3:ABQ60)+SUMIF(ABS3:ABS60,XR34,ABR3:ABR60)</f>
        <v>3</v>
      </c>
      <c r="XW34" s="321">
        <f t="shared" ref="XW34" ca="1" si="11261">SUMIF(ABS3:ABS60,XR34,ABQ3:ABQ60)+SUMIF(ABP3:ABP60,XR34,ABR3:ABR60)</f>
        <v>3</v>
      </c>
      <c r="XX34" s="321">
        <f t="shared" ca="1" si="9787"/>
        <v>1000</v>
      </c>
      <c r="XY34" s="321">
        <f t="shared" ca="1" si="9788"/>
        <v>4</v>
      </c>
      <c r="XZ34" s="321">
        <f t="shared" si="750"/>
        <v>2</v>
      </c>
      <c r="YA34" s="321">
        <f t="shared" ref="YA34" ca="1" si="11262">IF(COUNTIF(XY31:XY35,4)&lt;&gt;4,RANK(XY34,XY31:XY35),XY74)</f>
        <v>2</v>
      </c>
      <c r="YB34" s="321"/>
      <c r="YC34" s="321">
        <f t="shared" ref="YC34" ca="1" si="11263">SUMPRODUCT((YA31:YA34=YA34)*(XZ31:XZ34&lt;XZ34))+YA34</f>
        <v>2</v>
      </c>
      <c r="YD34" s="321" t="str">
        <f t="shared" ref="YD34" ca="1" si="11264">INDEX(XR31:XR35,MATCH(4,YC31:YC35,0),0)</f>
        <v>Romania</v>
      </c>
      <c r="YE34" s="321">
        <f t="shared" ref="YE34" ca="1" si="11265">INDEX(YA31:YA35,MATCH(YD34,XR31:XR35,0),0)</f>
        <v>4</v>
      </c>
      <c r="YF34" s="321" t="str">
        <f t="shared" ca="1" si="10653"/>
        <v/>
      </c>
      <c r="YG34" s="321" t="str">
        <f t="shared" ca="1" si="10654"/>
        <v/>
      </c>
      <c r="YH34" s="321"/>
      <c r="YI34" s="321"/>
      <c r="YJ34" s="321"/>
      <c r="YK34" s="321" t="str">
        <f t="shared" ca="1" si="9797"/>
        <v/>
      </c>
      <c r="YL34" s="321">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21">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21">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21">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21">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21">
        <f t="shared" ca="1" si="9803"/>
        <v>1000</v>
      </c>
      <c r="YR34" s="321" t="str">
        <f t="shared" ca="1" si="9804"/>
        <v/>
      </c>
      <c r="YS34" s="321" t="str">
        <f t="shared" ref="YS34" ca="1" si="11271">IF(YK34&lt;&gt;"",VLOOKUP(YK34,XR4:XX40,7,FALSE),"")</f>
        <v/>
      </c>
      <c r="YT34" s="321" t="str">
        <f t="shared" ref="YT34" ca="1" si="11272">IF(YK34&lt;&gt;"",VLOOKUP(YK34,XR4:XX40,5,FALSE),"")</f>
        <v/>
      </c>
      <c r="YU34" s="321" t="str">
        <f t="shared" ref="YU34" ca="1" si="11273">IF(YK34&lt;&gt;"",VLOOKUP(YK34,XR4:XZ40,9,FALSE),"")</f>
        <v/>
      </c>
      <c r="YV34" s="321" t="str">
        <f t="shared" ca="1" si="9808"/>
        <v/>
      </c>
      <c r="YW34" s="321" t="str">
        <f t="shared" ref="YW34" ca="1" si="11274">IF(YK34&lt;&gt;"",RANK(YV34,YV31:YV35),"")</f>
        <v/>
      </c>
      <c r="YX34" s="321" t="str">
        <f t="shared" ref="YX34" ca="1" si="11275">IF(YK34&lt;&gt;"",SUMPRODUCT((YV31:YV35=YV34)*(YQ31:YQ35&gt;YQ34)),"")</f>
        <v/>
      </c>
      <c r="YY34" s="321" t="str">
        <f t="shared" ref="YY34" ca="1" si="11276">IF(YK34&lt;&gt;"",SUMPRODUCT((YV31:YV35=YV34)*(YQ31:YQ35=YQ34)*(YO31:YO35&gt;YO34)),"")</f>
        <v/>
      </c>
      <c r="YZ34" s="321" t="str">
        <f t="shared" ref="YZ34" ca="1" si="11277">IF(YK34&lt;&gt;"",SUMPRODUCT((YV31:YV35=YV34)*(YQ31:YQ35=YQ34)*(YO31:YO35=YO34)*(YS31:YS35&gt;YS34)),"")</f>
        <v/>
      </c>
      <c r="ZA34" s="321" t="str">
        <f t="shared" ref="ZA34" ca="1" si="11278">IF(YK34&lt;&gt;"",SUMPRODUCT((YV31:YV35=YV34)*(YQ31:YQ35=YQ34)*(YO31:YO35=YO34)*(YS31:YS35=YS34)*(YT31:YT35&gt;YT34)),"")</f>
        <v/>
      </c>
      <c r="ZB34" s="321" t="str">
        <f t="shared" ref="ZB34" ca="1" si="11279">IF(YK34&lt;&gt;"",SUMPRODUCT((YV31:YV35=YV34)*(YQ31:YQ35=YQ34)*(YO31:YO35=YO34)*(YS31:YS35=YS34)*(YT31:YT35=YT34)*(YU31:YU35&gt;YU34)),"")</f>
        <v/>
      </c>
      <c r="ZC34" s="321" t="str">
        <f ca="1">IF(YK34&lt;&gt;"",IF(ZC74&lt;&gt;"",IF(YJ70=3,ZC74,ZC74+YJ70),SUM(YW34:ZB34)),"")</f>
        <v/>
      </c>
      <c r="ZD34" s="321" t="str">
        <f t="shared" ref="ZD34" ca="1" si="11280">IF(YK34&lt;&gt;"",INDEX(YK31:YK35,MATCH(4,ZC31:ZC35,0),0),"")</f>
        <v/>
      </c>
      <c r="ZE34" s="321" t="str">
        <f t="shared" ca="1" si="10186"/>
        <v/>
      </c>
      <c r="ZF34" s="321"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21"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21"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21">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21">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21">
        <f t="shared" ca="1" si="10192"/>
        <v>1000</v>
      </c>
      <c r="ZL34" s="321" t="str">
        <f t="shared" ca="1" si="10193"/>
        <v/>
      </c>
      <c r="ZM34" s="321" t="str">
        <f t="shared" ref="ZM34" ca="1" si="11286">IF(ZE34&lt;&gt;"",VLOOKUP(ZE34,XR4:XX40,7,FALSE),"")</f>
        <v/>
      </c>
      <c r="ZN34" s="321" t="str">
        <f t="shared" ref="ZN34" ca="1" si="11287">IF(ZE34&lt;&gt;"",VLOOKUP(ZE34,XR4:XX40,5,FALSE),"")</f>
        <v/>
      </c>
      <c r="ZO34" s="321" t="str">
        <f t="shared" ref="ZO34" ca="1" si="11288">IF(ZE34&lt;&gt;"",VLOOKUP(ZE34,XR4:XZ40,9,FALSE),"")</f>
        <v/>
      </c>
      <c r="ZP34" s="321" t="str">
        <f t="shared" ca="1" si="10197"/>
        <v/>
      </c>
      <c r="ZQ34" s="321" t="str">
        <f t="shared" ref="ZQ34" ca="1" si="11289">IF(ZE34&lt;&gt;"",RANK(ZP34,ZP31:ZP35),"")</f>
        <v/>
      </c>
      <c r="ZR34" s="321" t="str">
        <f t="shared" ref="ZR34" ca="1" si="11290">IF(ZE34&lt;&gt;"",SUMPRODUCT((ZP31:ZP35=ZP34)*(ZK31:ZK35&gt;ZK34)),"")</f>
        <v/>
      </c>
      <c r="ZS34" s="321" t="str">
        <f t="shared" ref="ZS34" ca="1" si="11291">IF(ZE34&lt;&gt;"",SUMPRODUCT((ZP31:ZP35=ZP34)*(ZK31:ZK35=ZK34)*(ZI31:ZI35&gt;ZI34)),"")</f>
        <v/>
      </c>
      <c r="ZT34" s="321" t="str">
        <f t="shared" ref="ZT34" ca="1" si="11292">IF(ZE34&lt;&gt;"",SUMPRODUCT((ZP31:ZP35=ZP34)*(ZK31:ZK35=ZK34)*(ZI31:ZI35=ZI34)*(ZM31:ZM35&gt;ZM34)),"")</f>
        <v/>
      </c>
      <c r="ZU34" s="321" t="str">
        <f t="shared" ref="ZU34" ca="1" si="11293">IF(ZE34&lt;&gt;"",SUMPRODUCT((ZP31:ZP35=ZP34)*(ZK31:ZK35=ZK34)*(ZI31:ZI35=ZI34)*(ZM31:ZM35=ZM34)*(ZN31:ZN35&gt;ZN34)),"")</f>
        <v/>
      </c>
      <c r="ZV34" s="321" t="str">
        <f t="shared" ref="ZV34" ca="1" si="11294">IF(ZE34&lt;&gt;"",SUMPRODUCT((ZP31:ZP35=ZP34)*(ZK31:ZK35=ZK34)*(ZI31:ZI35=ZI34)*(ZM31:ZM35=ZM34)*(ZN31:ZN35=ZN34)*(ZO31:ZO35&gt;ZO34)),"")</f>
        <v/>
      </c>
      <c r="ZW34" s="321" t="str">
        <f ca="1">IF(ZE34&lt;&gt;"",IF(ZW74&lt;&gt;"",IF(ZD70=3,ZW74,ZW74+ZD70),SUM(ZQ34:ZV34)+1),"")</f>
        <v/>
      </c>
      <c r="ZX34" s="321" t="str">
        <f t="shared" ref="ZX34" ca="1" si="11295">IF(ZE34&lt;&gt;"",INDEX(ZE32:ZE35,MATCH(4,ZW32:ZW35,0),0),"")</f>
        <v/>
      </c>
      <c r="ZY34" s="321" t="str">
        <f t="shared" ca="1" si="10686"/>
        <v/>
      </c>
      <c r="ZZ34" s="321">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21">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21">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21">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21">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21">
        <f t="shared" ca="1" si="10692"/>
        <v>1000</v>
      </c>
      <c r="AAF34" s="321" t="str">
        <f t="shared" ca="1" si="10693"/>
        <v/>
      </c>
      <c r="AAG34" s="321" t="str">
        <f t="shared" ref="AAG34" ca="1" si="11301">IF(ZY34&lt;&gt;"",VLOOKUP(ZY34,XR4:XX40,7,FALSE),"")</f>
        <v/>
      </c>
      <c r="AAH34" s="321" t="str">
        <f t="shared" ref="AAH34" ca="1" si="11302">IF(ZY34&lt;&gt;"",VLOOKUP(ZY34,XR4:XX40,5,FALSE),"")</f>
        <v/>
      </c>
      <c r="AAI34" s="321" t="str">
        <f t="shared" ref="AAI34" ca="1" si="11303">IF(ZY34&lt;&gt;"",VLOOKUP(ZY34,XR4:XZ40,9,FALSE),"")</f>
        <v/>
      </c>
      <c r="AAJ34" s="321" t="str">
        <f t="shared" ca="1" si="10697"/>
        <v/>
      </c>
      <c r="AAK34" s="321" t="str">
        <f t="shared" ref="AAK34" ca="1" si="11304">IF(ZY34&lt;&gt;"",RANK(AAJ34,AAJ32:AAJ35),"")</f>
        <v/>
      </c>
      <c r="AAL34" s="321" t="str">
        <f t="shared" ref="AAL34" ca="1" si="11305">IF(ZY34&lt;&gt;"",SUMPRODUCT((AAJ31:AAJ35=AAJ34)*(AAE31:AAE35&gt;AAE34)),"")</f>
        <v/>
      </c>
      <c r="AAM34" s="321" t="str">
        <f t="shared" ref="AAM34" ca="1" si="11306">IF(ZY34&lt;&gt;"",SUMPRODUCT((AAJ31:AAJ35=AAJ34)*(AAE31:AAE35=AAE34)*(AAC31:AAC35&gt;AAC34)),"")</f>
        <v/>
      </c>
      <c r="AAN34" s="321" t="str">
        <f t="shared" ref="AAN34" ca="1" si="11307">IF(ZY34&lt;&gt;"",SUMPRODUCT((AAJ31:AAJ35=AAJ34)*(AAE31:AAE35=AAE34)*(AAC31:AAC35=AAC34)*(AAG31:AAG35&gt;AAG34)),"")</f>
        <v/>
      </c>
      <c r="AAO34" s="321" t="str">
        <f t="shared" ref="AAO34" ca="1" si="11308">IF(ZY34&lt;&gt;"",SUMPRODUCT((AAJ31:AAJ35=AAJ34)*(AAE31:AAE35=AAE34)*(AAC31:AAC35=AAC34)*(AAG31:AAG35=AAG34)*(AAH31:AAH35&gt;AAH34)),"")</f>
        <v/>
      </c>
      <c r="AAP34" s="321" t="str">
        <f t="shared" ref="AAP34" ca="1" si="11309">IF(ZY34&lt;&gt;"",SUMPRODUCT((AAJ31:AAJ35=AAJ34)*(AAE31:AAE35=AAE34)*(AAC31:AAC35=AAC34)*(AAG31:AAG35=AAG34)*(AAH31:AAH35=AAH34)*(AAI31:AAI35&gt;AAI34)),"")</f>
        <v/>
      </c>
      <c r="AAQ34" s="321" t="str">
        <f t="shared" ca="1" si="10704"/>
        <v/>
      </c>
      <c r="AAR34" s="321" t="str">
        <f t="shared" ref="AAR34" ca="1" si="11310">IF(ZY34&lt;&gt;"",INDEX(ZY33:ZY35,MATCH(4,AAQ33:AAQ35,0),0),"")</f>
        <v/>
      </c>
      <c r="AAS34" s="321" t="str">
        <f t="shared" ref="AAS34" si="11311">IF(YI31&lt;&gt;"",YI31,"")</f>
        <v/>
      </c>
      <c r="AAT34" s="321">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21">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21">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21">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21">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21">
        <f t="shared" ref="AAY34" ca="1" si="11317">AAW34-AAX34+1000</f>
        <v>1000</v>
      </c>
      <c r="AAZ34" s="321" t="str">
        <f t="shared" ref="AAZ34" si="11318">IF(AAS34&lt;&gt;"",AAT34*3+AAU34*1,"")</f>
        <v/>
      </c>
      <c r="ABA34" s="321" t="str">
        <f t="shared" ref="ABA34" si="11319">IF(AAS34&lt;&gt;"",VLOOKUP(AAS34,XR4:XX40,7,FALSE),"")</f>
        <v/>
      </c>
      <c r="ABB34" s="321" t="str">
        <f t="shared" ref="ABB34" si="11320">IF(AAS34&lt;&gt;"",VLOOKUP(AAS34,XR4:XX40,5,FALSE),"")</f>
        <v/>
      </c>
      <c r="ABC34" s="321" t="str">
        <f t="shared" ref="ABC34" si="11321">IF(AAS34&lt;&gt;"",VLOOKUP(AAS34,XR4:XZ40,9,FALSE),"")</f>
        <v/>
      </c>
      <c r="ABD34" s="321" t="str">
        <f t="shared" ref="ABD34" si="11322">AAZ34</f>
        <v/>
      </c>
      <c r="ABE34" s="321" t="str">
        <f t="shared" ref="ABE34" si="11323">IF(AAS34&lt;&gt;"",RANK(ABD34,YV31:YV35),"")</f>
        <v/>
      </c>
      <c r="ABF34" s="321" t="str">
        <f t="shared" ref="ABF34" si="11324">IF(AAS34&lt;&gt;"",SUMPRODUCT((ABD31:ABD35=ABD34)*(AAY31:AAY35&gt;AAY34)),"")</f>
        <v/>
      </c>
      <c r="ABG34" s="321" t="str">
        <f t="shared" ref="ABG34" si="11325">IF(AAS34&lt;&gt;"",SUMPRODUCT((ABD31:ABD35=ABD34)*(AAY31:AAY35=AAY34)*(AAW31:AAW35&gt;AAW34)),"")</f>
        <v/>
      </c>
      <c r="ABH34" s="321" t="str">
        <f t="shared" ref="ABH34" si="11326">IF(AAS34&lt;&gt;"",SUMPRODUCT((ABD31:ABD35=ABD34)*(AAY31:AAY35=AAY34)*(AAW31:AAW35=AAW34)*(ABA31:ABA35&gt;ABA34)),"")</f>
        <v/>
      </c>
      <c r="ABI34" s="321" t="str">
        <f t="shared" ref="ABI34" si="11327">IF(AAS34&lt;&gt;"",SUMPRODUCT((ABD31:ABD35=ABD34)*(AAY31:AAY35=AAY34)*(AAW31:AAW35=AAW34)*(ABA31:ABA35=ABA34)*(ABB31:ABB35&gt;ABB34)),"")</f>
        <v/>
      </c>
      <c r="ABJ34" s="321" t="str">
        <f t="shared" ref="ABJ34" si="11328">IF(AAS34&lt;&gt;"",SUMPRODUCT((ABD31:ABD35=ABD34)*(AAY31:AAY35=AAY34)*(AAW31:AAW35=AAW34)*(ABA31:ABA35=ABA34)*(ABB31:ABB35=ABB34)*(ABC31:ABC35&gt;ABC34)),"")</f>
        <v/>
      </c>
      <c r="ABK34" s="321" t="str">
        <f t="shared" ref="ABK34" si="11329">IF(AAS34&lt;&gt;"",SUM(ABE34:ABJ34)+3,"")</f>
        <v/>
      </c>
      <c r="ABL34" s="321" t="str">
        <f>IF(AAS34&lt;&gt;"",INDEX(U31:U35,MATCH(1,AM31:AM35,0),0),"")</f>
        <v/>
      </c>
      <c r="ABM34" s="321" t="str">
        <f t="shared" ref="ABM34" ca="1" si="11330">IF(ABL34&lt;&gt;"",ABL34,IF(AAR34&lt;&gt;"",AAR34,IF(ZX34&lt;&gt;"",ZX34,IF(ZD34&lt;&gt;"",ZD34,YD34))))</f>
        <v>Romania</v>
      </c>
      <c r="ABN34" s="321">
        <v>4</v>
      </c>
      <c r="ABO34" s="321">
        <v>32</v>
      </c>
      <c r="ABP34" s="321" t="str">
        <f t="shared" si="50"/>
        <v>France</v>
      </c>
      <c r="ABQ34" s="324">
        <f ca="1">IF(OFFSET('Player Game Board'!P41,0,ABQ1)&lt;&gt;"",OFFSET('Player Game Board'!P41,0,ABQ1),0)</f>
        <v>3</v>
      </c>
      <c r="ABR34" s="324">
        <f ca="1">IF(OFFSET('Player Game Board'!Q41,0,ABQ1)&lt;&gt;"",OFFSET('Player Game Board'!Q41,0,ABQ1),0)</f>
        <v>1</v>
      </c>
      <c r="ABS34" s="321" t="str">
        <f t="shared" si="51"/>
        <v>Poland</v>
      </c>
      <c r="ABT34" s="321" t="str">
        <f ca="1">IF(AND(OFFSET('Player Game Board'!P41,0,ABQ1)&lt;&gt;"",OFFSET('Player Game Board'!Q41,0,ABQ1)&lt;&gt;""),IF(ABQ34&gt;ABR34,"W",IF(ABQ34=ABR34,"D","L")),"")</f>
        <v>W</v>
      </c>
      <c r="ABU34" s="321" t="str">
        <f t="shared" ca="1" si="5610"/>
        <v>L</v>
      </c>
      <c r="ABV34" s="321"/>
      <c r="ABW34" s="321"/>
      <c r="ABX34" s="321"/>
      <c r="ABY34" s="322"/>
      <c r="ABZ34" s="322"/>
      <c r="ACA34" s="322"/>
      <c r="ACB34" s="322"/>
      <c r="ACC34" s="322"/>
      <c r="ACD34" s="322"/>
      <c r="ACE34" s="322"/>
      <c r="ACF34" s="321"/>
      <c r="ACG34" s="321"/>
      <c r="ACH34" s="321"/>
      <c r="ACI34" s="321"/>
      <c r="ACJ34" s="321"/>
      <c r="ACK34" s="321"/>
      <c r="ACL34" s="321"/>
      <c r="ACM34" s="321"/>
      <c r="ACN34" s="321">
        <f t="shared" ref="ACN34" ca="1" si="11331">SUM(ACN18:ACN33)</f>
        <v>12</v>
      </c>
      <c r="ACO34" s="321">
        <f t="shared" ref="ACO34" ca="1" si="11332">VLOOKUP(ACP34,AGK31:AGL35,2,FALSE)</f>
        <v>3</v>
      </c>
      <c r="ACP34" s="321" t="str">
        <f t="shared" si="9819"/>
        <v>Ukraine</v>
      </c>
      <c r="ACQ34" s="321">
        <f t="shared" ref="ACQ34" ca="1" si="11333">SUMPRODUCT((AGN3:AGN42=ACP34)*(AGR3:AGR42="W"))+SUMPRODUCT((AGQ3:AGQ42=ACP34)*(AGS3:AGS42="W"))</f>
        <v>1</v>
      </c>
      <c r="ACR34" s="321">
        <f t="shared" ref="ACR34" ca="1" si="11334">SUMPRODUCT((AGN3:AGN42=ACP34)*(AGR3:AGR42="D"))+SUMPRODUCT((AGQ3:AGQ42=ACP34)*(AGS3:AGS42="D"))</f>
        <v>0</v>
      </c>
      <c r="ACS34" s="321">
        <f t="shared" ref="ACS34" ca="1" si="11335">SUMPRODUCT((AGN3:AGN42=ACP34)*(AGR3:AGR42="L"))+SUMPRODUCT((AGQ3:AGQ42=ACP34)*(AGS3:AGS42="L"))</f>
        <v>2</v>
      </c>
      <c r="ACT34" s="321">
        <f t="shared" ref="ACT34" ca="1" si="11336">SUMIF(AGN3:AGN60,ACP34,AGO3:AGO60)+SUMIF(AGQ3:AGQ60,ACP34,AGP3:AGP60)</f>
        <v>3</v>
      </c>
      <c r="ACU34" s="321">
        <f t="shared" ref="ACU34" ca="1" si="11337">SUMIF(AGQ3:AGQ60,ACP34,AGO3:AGO60)+SUMIF(AGN3:AGN60,ACP34,AGP3:AGP60)</f>
        <v>4</v>
      </c>
      <c r="ACV34" s="321">
        <f t="shared" ca="1" si="9825"/>
        <v>999</v>
      </c>
      <c r="ACW34" s="321">
        <f t="shared" ca="1" si="9826"/>
        <v>3</v>
      </c>
      <c r="ACX34" s="321">
        <f t="shared" si="810"/>
        <v>2</v>
      </c>
      <c r="ACY34" s="321">
        <f t="shared" ref="ACY34" ca="1" si="11338">IF(COUNTIF(ACW31:ACW35,4)&lt;&gt;4,RANK(ACW34,ACW31:ACW35),ACW74)</f>
        <v>3</v>
      </c>
      <c r="ACZ34" s="321"/>
      <c r="ADA34" s="321">
        <f t="shared" ref="ADA34" ca="1" si="11339">SUMPRODUCT((ACY31:ACY34=ACY34)*(ACX31:ACX34&lt;ACX34))+ACY34</f>
        <v>3</v>
      </c>
      <c r="ADB34" s="321" t="str">
        <f t="shared" ref="ADB34" ca="1" si="11340">INDEX(ACP31:ACP35,MATCH(4,ADA31:ADA35,0),0)</f>
        <v>Romania</v>
      </c>
      <c r="ADC34" s="321">
        <f t="shared" ref="ADC34" ca="1" si="11341">INDEX(ACY31:ACY35,MATCH(ADB34,ACP31:ACP35,0),0)</f>
        <v>4</v>
      </c>
      <c r="ADD34" s="321" t="str">
        <f t="shared" ca="1" si="10718"/>
        <v/>
      </c>
      <c r="ADE34" s="321" t="str">
        <f t="shared" ca="1" si="10719"/>
        <v/>
      </c>
      <c r="ADF34" s="321"/>
      <c r="ADG34" s="321"/>
      <c r="ADH34" s="321"/>
      <c r="ADI34" s="321" t="str">
        <f t="shared" ca="1" si="9835"/>
        <v/>
      </c>
      <c r="ADJ34" s="321">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21">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21">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21">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21">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21">
        <f t="shared" ca="1" si="9841"/>
        <v>1000</v>
      </c>
      <c r="ADP34" s="321" t="str">
        <f t="shared" ca="1" si="9842"/>
        <v/>
      </c>
      <c r="ADQ34" s="321" t="str">
        <f t="shared" ref="ADQ34" ca="1" si="11347">IF(ADI34&lt;&gt;"",VLOOKUP(ADI34,ACP4:ACV40,7,FALSE),"")</f>
        <v/>
      </c>
      <c r="ADR34" s="321" t="str">
        <f t="shared" ref="ADR34" ca="1" si="11348">IF(ADI34&lt;&gt;"",VLOOKUP(ADI34,ACP4:ACV40,5,FALSE),"")</f>
        <v/>
      </c>
      <c r="ADS34" s="321" t="str">
        <f t="shared" ref="ADS34" ca="1" si="11349">IF(ADI34&lt;&gt;"",VLOOKUP(ADI34,ACP4:ACX40,9,FALSE),"")</f>
        <v/>
      </c>
      <c r="ADT34" s="321" t="str">
        <f t="shared" ca="1" si="9846"/>
        <v/>
      </c>
      <c r="ADU34" s="321" t="str">
        <f t="shared" ref="ADU34" ca="1" si="11350">IF(ADI34&lt;&gt;"",RANK(ADT34,ADT31:ADT35),"")</f>
        <v/>
      </c>
      <c r="ADV34" s="321" t="str">
        <f t="shared" ref="ADV34" ca="1" si="11351">IF(ADI34&lt;&gt;"",SUMPRODUCT((ADT31:ADT35=ADT34)*(ADO31:ADO35&gt;ADO34)),"")</f>
        <v/>
      </c>
      <c r="ADW34" s="321" t="str">
        <f t="shared" ref="ADW34" ca="1" si="11352">IF(ADI34&lt;&gt;"",SUMPRODUCT((ADT31:ADT35=ADT34)*(ADO31:ADO35=ADO34)*(ADM31:ADM35&gt;ADM34)),"")</f>
        <v/>
      </c>
      <c r="ADX34" s="321" t="str">
        <f t="shared" ref="ADX34" ca="1" si="11353">IF(ADI34&lt;&gt;"",SUMPRODUCT((ADT31:ADT35=ADT34)*(ADO31:ADO35=ADO34)*(ADM31:ADM35=ADM34)*(ADQ31:ADQ35&gt;ADQ34)),"")</f>
        <v/>
      </c>
      <c r="ADY34" s="321" t="str">
        <f t="shared" ref="ADY34" ca="1" si="11354">IF(ADI34&lt;&gt;"",SUMPRODUCT((ADT31:ADT35=ADT34)*(ADO31:ADO35=ADO34)*(ADM31:ADM35=ADM34)*(ADQ31:ADQ35=ADQ34)*(ADR31:ADR35&gt;ADR34)),"")</f>
        <v/>
      </c>
      <c r="ADZ34" s="321" t="str">
        <f t="shared" ref="ADZ34" ca="1" si="11355">IF(ADI34&lt;&gt;"",SUMPRODUCT((ADT31:ADT35=ADT34)*(ADO31:ADO35=ADO34)*(ADM31:ADM35=ADM34)*(ADQ31:ADQ35=ADQ34)*(ADR31:ADR35=ADR34)*(ADS31:ADS35&gt;ADS34)),"")</f>
        <v/>
      </c>
      <c r="AEA34" s="321" t="str">
        <f ca="1">IF(ADI34&lt;&gt;"",IF(AEA74&lt;&gt;"",IF(ADH70=3,AEA74,AEA74+ADH70),SUM(ADU34:ADZ34)),"")</f>
        <v/>
      </c>
      <c r="AEB34" s="321" t="str">
        <f t="shared" ref="AEB34" ca="1" si="11356">IF(ADI34&lt;&gt;"",INDEX(ADI31:ADI35,MATCH(4,AEA31:AEA35,0),0),"")</f>
        <v/>
      </c>
      <c r="AEC34" s="321" t="str">
        <f t="shared" ca="1" si="10236"/>
        <v/>
      </c>
      <c r="AED34" s="321"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21"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21"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21">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21">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21">
        <f t="shared" ca="1" si="10242"/>
        <v>1000</v>
      </c>
      <c r="AEJ34" s="321" t="str">
        <f t="shared" ca="1" si="10243"/>
        <v/>
      </c>
      <c r="AEK34" s="321" t="str">
        <f t="shared" ref="AEK34" ca="1" si="11362">IF(AEC34&lt;&gt;"",VLOOKUP(AEC34,ACP4:ACV40,7,FALSE),"")</f>
        <v/>
      </c>
      <c r="AEL34" s="321" t="str">
        <f t="shared" ref="AEL34" ca="1" si="11363">IF(AEC34&lt;&gt;"",VLOOKUP(AEC34,ACP4:ACV40,5,FALSE),"")</f>
        <v/>
      </c>
      <c r="AEM34" s="321" t="str">
        <f t="shared" ref="AEM34" ca="1" si="11364">IF(AEC34&lt;&gt;"",VLOOKUP(AEC34,ACP4:ACX40,9,FALSE),"")</f>
        <v/>
      </c>
      <c r="AEN34" s="321" t="str">
        <f t="shared" ca="1" si="10247"/>
        <v/>
      </c>
      <c r="AEO34" s="321" t="str">
        <f t="shared" ref="AEO34" ca="1" si="11365">IF(AEC34&lt;&gt;"",RANK(AEN34,AEN31:AEN35),"")</f>
        <v/>
      </c>
      <c r="AEP34" s="321" t="str">
        <f t="shared" ref="AEP34" ca="1" si="11366">IF(AEC34&lt;&gt;"",SUMPRODUCT((AEN31:AEN35=AEN34)*(AEI31:AEI35&gt;AEI34)),"")</f>
        <v/>
      </c>
      <c r="AEQ34" s="321" t="str">
        <f t="shared" ref="AEQ34" ca="1" si="11367">IF(AEC34&lt;&gt;"",SUMPRODUCT((AEN31:AEN35=AEN34)*(AEI31:AEI35=AEI34)*(AEG31:AEG35&gt;AEG34)),"")</f>
        <v/>
      </c>
      <c r="AER34" s="321" t="str">
        <f t="shared" ref="AER34" ca="1" si="11368">IF(AEC34&lt;&gt;"",SUMPRODUCT((AEN31:AEN35=AEN34)*(AEI31:AEI35=AEI34)*(AEG31:AEG35=AEG34)*(AEK31:AEK35&gt;AEK34)),"")</f>
        <v/>
      </c>
      <c r="AES34" s="321" t="str">
        <f t="shared" ref="AES34" ca="1" si="11369">IF(AEC34&lt;&gt;"",SUMPRODUCT((AEN31:AEN35=AEN34)*(AEI31:AEI35=AEI34)*(AEG31:AEG35=AEG34)*(AEK31:AEK35=AEK34)*(AEL31:AEL35&gt;AEL34)),"")</f>
        <v/>
      </c>
      <c r="AET34" s="321" t="str">
        <f t="shared" ref="AET34" ca="1" si="11370">IF(AEC34&lt;&gt;"",SUMPRODUCT((AEN31:AEN35=AEN34)*(AEI31:AEI35=AEI34)*(AEG31:AEG35=AEG34)*(AEK31:AEK35=AEK34)*(AEL31:AEL35=AEL34)*(AEM31:AEM35&gt;AEM34)),"")</f>
        <v/>
      </c>
      <c r="AEU34" s="321" t="str">
        <f ca="1">IF(AEC34&lt;&gt;"",IF(AEU74&lt;&gt;"",IF(AEB70=3,AEU74,AEU74+AEB70),SUM(AEO34:AET34)+1),"")</f>
        <v/>
      </c>
      <c r="AEV34" s="321" t="str">
        <f t="shared" ref="AEV34" ca="1" si="11371">IF(AEC34&lt;&gt;"",INDEX(AEC32:AEC35,MATCH(4,AEU32:AEU35,0),0),"")</f>
        <v/>
      </c>
      <c r="AEW34" s="321" t="str">
        <f t="shared" ca="1" si="10751"/>
        <v/>
      </c>
      <c r="AEX34" s="321">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21">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21">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21">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21">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21">
        <f t="shared" ca="1" si="10757"/>
        <v>1000</v>
      </c>
      <c r="AFD34" s="321" t="str">
        <f t="shared" ca="1" si="10758"/>
        <v/>
      </c>
      <c r="AFE34" s="321" t="str">
        <f t="shared" ref="AFE34" ca="1" si="11377">IF(AEW34&lt;&gt;"",VLOOKUP(AEW34,ACP4:ACV40,7,FALSE),"")</f>
        <v/>
      </c>
      <c r="AFF34" s="321" t="str">
        <f t="shared" ref="AFF34" ca="1" si="11378">IF(AEW34&lt;&gt;"",VLOOKUP(AEW34,ACP4:ACV40,5,FALSE),"")</f>
        <v/>
      </c>
      <c r="AFG34" s="321" t="str">
        <f t="shared" ref="AFG34" ca="1" si="11379">IF(AEW34&lt;&gt;"",VLOOKUP(AEW34,ACP4:ACX40,9,FALSE),"")</f>
        <v/>
      </c>
      <c r="AFH34" s="321" t="str">
        <f t="shared" ca="1" si="10762"/>
        <v/>
      </c>
      <c r="AFI34" s="321" t="str">
        <f t="shared" ref="AFI34" ca="1" si="11380">IF(AEW34&lt;&gt;"",RANK(AFH34,AFH32:AFH35),"")</f>
        <v/>
      </c>
      <c r="AFJ34" s="321" t="str">
        <f t="shared" ref="AFJ34" ca="1" si="11381">IF(AEW34&lt;&gt;"",SUMPRODUCT((AFH31:AFH35=AFH34)*(AFC31:AFC35&gt;AFC34)),"")</f>
        <v/>
      </c>
      <c r="AFK34" s="321" t="str">
        <f t="shared" ref="AFK34" ca="1" si="11382">IF(AEW34&lt;&gt;"",SUMPRODUCT((AFH31:AFH35=AFH34)*(AFC31:AFC35=AFC34)*(AFA31:AFA35&gt;AFA34)),"")</f>
        <v/>
      </c>
      <c r="AFL34" s="321" t="str">
        <f t="shared" ref="AFL34" ca="1" si="11383">IF(AEW34&lt;&gt;"",SUMPRODUCT((AFH31:AFH35=AFH34)*(AFC31:AFC35=AFC34)*(AFA31:AFA35=AFA34)*(AFE31:AFE35&gt;AFE34)),"")</f>
        <v/>
      </c>
      <c r="AFM34" s="321" t="str">
        <f t="shared" ref="AFM34" ca="1" si="11384">IF(AEW34&lt;&gt;"",SUMPRODUCT((AFH31:AFH35=AFH34)*(AFC31:AFC35=AFC34)*(AFA31:AFA35=AFA34)*(AFE31:AFE35=AFE34)*(AFF31:AFF35&gt;AFF34)),"")</f>
        <v/>
      </c>
      <c r="AFN34" s="321" t="str">
        <f t="shared" ref="AFN34" ca="1" si="11385">IF(AEW34&lt;&gt;"",SUMPRODUCT((AFH31:AFH35=AFH34)*(AFC31:AFC35=AFC34)*(AFA31:AFA35=AFA34)*(AFE31:AFE35=AFE34)*(AFF31:AFF35=AFF34)*(AFG31:AFG35&gt;AFG34)),"")</f>
        <v/>
      </c>
      <c r="AFO34" s="321" t="str">
        <f t="shared" ca="1" si="10769"/>
        <v/>
      </c>
      <c r="AFP34" s="321" t="str">
        <f t="shared" ref="AFP34" ca="1" si="11386">IF(AEW34&lt;&gt;"",INDEX(AEW33:AEW35,MATCH(4,AFO33:AFO35,0),0),"")</f>
        <v/>
      </c>
      <c r="AFQ34" s="321" t="str">
        <f t="shared" ref="AFQ34" si="11387">IF(ADG31&lt;&gt;"",ADG31,"")</f>
        <v/>
      </c>
      <c r="AFR34" s="321">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21">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21">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21">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21">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21">
        <f t="shared" ref="AFW34" ca="1" si="11393">AFU34-AFV34+1000</f>
        <v>1000</v>
      </c>
      <c r="AFX34" s="321" t="str">
        <f t="shared" ref="AFX34" si="11394">IF(AFQ34&lt;&gt;"",AFR34*3+AFS34*1,"")</f>
        <v/>
      </c>
      <c r="AFY34" s="321" t="str">
        <f t="shared" ref="AFY34" si="11395">IF(AFQ34&lt;&gt;"",VLOOKUP(AFQ34,ACP4:ACV40,7,FALSE),"")</f>
        <v/>
      </c>
      <c r="AFZ34" s="321" t="str">
        <f t="shared" ref="AFZ34" si="11396">IF(AFQ34&lt;&gt;"",VLOOKUP(AFQ34,ACP4:ACV40,5,FALSE),"")</f>
        <v/>
      </c>
      <c r="AGA34" s="321" t="str">
        <f t="shared" ref="AGA34" si="11397">IF(AFQ34&lt;&gt;"",VLOOKUP(AFQ34,ACP4:ACX40,9,FALSE),"")</f>
        <v/>
      </c>
      <c r="AGB34" s="321" t="str">
        <f t="shared" ref="AGB34" si="11398">AFX34</f>
        <v/>
      </c>
      <c r="AGC34" s="321" t="str">
        <f t="shared" ref="AGC34" si="11399">IF(AFQ34&lt;&gt;"",RANK(AGB34,ADT31:ADT35),"")</f>
        <v/>
      </c>
      <c r="AGD34" s="321" t="str">
        <f t="shared" ref="AGD34" si="11400">IF(AFQ34&lt;&gt;"",SUMPRODUCT((AGB31:AGB35=AGB34)*(AFW31:AFW35&gt;AFW34)),"")</f>
        <v/>
      </c>
      <c r="AGE34" s="321" t="str">
        <f t="shared" ref="AGE34" si="11401">IF(AFQ34&lt;&gt;"",SUMPRODUCT((AGB31:AGB35=AGB34)*(AFW31:AFW35=AFW34)*(AFU31:AFU35&gt;AFU34)),"")</f>
        <v/>
      </c>
      <c r="AGF34" s="321" t="str">
        <f t="shared" ref="AGF34" si="11402">IF(AFQ34&lt;&gt;"",SUMPRODUCT((AGB31:AGB35=AGB34)*(AFW31:AFW35=AFW34)*(AFU31:AFU35=AFU34)*(AFY31:AFY35&gt;AFY34)),"")</f>
        <v/>
      </c>
      <c r="AGG34" s="321" t="str">
        <f t="shared" ref="AGG34" si="11403">IF(AFQ34&lt;&gt;"",SUMPRODUCT((AGB31:AGB35=AGB34)*(AFW31:AFW35=AFW34)*(AFU31:AFU35=AFU34)*(AFY31:AFY35=AFY34)*(AFZ31:AFZ35&gt;AFZ34)),"")</f>
        <v/>
      </c>
      <c r="AGH34" s="321" t="str">
        <f t="shared" ref="AGH34" si="11404">IF(AFQ34&lt;&gt;"",SUMPRODUCT((AGB31:AGB35=AGB34)*(AFW31:AFW35=AFW34)*(AFU31:AFU35=AFU34)*(AFY31:AFY35=AFY34)*(AFZ31:AFZ35=AFZ34)*(AGA31:AGA35&gt;AGA34)),"")</f>
        <v/>
      </c>
      <c r="AGI34" s="321" t="str">
        <f t="shared" ref="AGI34" si="11405">IF(AFQ34&lt;&gt;"",SUM(AGC34:AGH34)+3,"")</f>
        <v/>
      </c>
      <c r="AGJ34" s="321" t="str">
        <f>IF(AFQ34&lt;&gt;"",INDEX(U31:U35,MATCH(1,AM31:AM35,0),0),"")</f>
        <v/>
      </c>
      <c r="AGK34" s="321" t="str">
        <f t="shared" ref="AGK34" ca="1" si="11406">IF(AGJ34&lt;&gt;"",AGJ34,IF(AFP34&lt;&gt;"",AFP34,IF(AEV34&lt;&gt;"",AEV34,IF(AEB34&lt;&gt;"",AEB34,ADB34))))</f>
        <v>Romania</v>
      </c>
      <c r="AGL34" s="321">
        <v>4</v>
      </c>
      <c r="AGM34" s="321">
        <v>32</v>
      </c>
      <c r="AGN34" s="321" t="str">
        <f t="shared" si="66"/>
        <v>France</v>
      </c>
      <c r="AGO34" s="324">
        <f ca="1">IF(OFFSET('Player Game Board'!P41,0,AGO1)&lt;&gt;"",OFFSET('Player Game Board'!P41,0,AGO1),0)</f>
        <v>2</v>
      </c>
      <c r="AGP34" s="324">
        <f ca="1">IF(OFFSET('Player Game Board'!Q41,0,AGO1)&lt;&gt;"",OFFSET('Player Game Board'!Q41,0,AGO1),0)</f>
        <v>1</v>
      </c>
      <c r="AGQ34" s="321" t="str">
        <f t="shared" si="67"/>
        <v>Poland</v>
      </c>
      <c r="AGR34" s="321" t="str">
        <f ca="1">IF(AND(OFFSET('Player Game Board'!P41,0,AGO1)&lt;&gt;"",OFFSET('Player Game Board'!Q41,0,AGO1)&lt;&gt;""),IF(AGO34&gt;AGP34,"W",IF(AGO34=AGP34,"D","L")),"")</f>
        <v>W</v>
      </c>
      <c r="AGS34" s="321" t="str">
        <f t="shared" ca="1" si="5665"/>
        <v>L</v>
      </c>
      <c r="AGT34" s="321"/>
      <c r="AGU34" s="321"/>
      <c r="AGV34" s="321"/>
      <c r="AGW34" s="322"/>
      <c r="AGX34" s="322"/>
      <c r="AGY34" s="322"/>
      <c r="AGZ34" s="322"/>
      <c r="AHA34" s="322"/>
      <c r="AHB34" s="322"/>
      <c r="AHC34" s="322"/>
      <c r="AHD34" s="321"/>
      <c r="AHE34" s="321"/>
      <c r="AHF34" s="321"/>
      <c r="AHG34" s="321"/>
      <c r="AHH34" s="321"/>
      <c r="AHI34" s="321"/>
      <c r="AHJ34" s="321"/>
      <c r="AHK34" s="321"/>
      <c r="AHL34" s="321">
        <f t="shared" ref="AHL34" ca="1" si="11407">SUM(AHL18:AHL33)</f>
        <v>13</v>
      </c>
      <c r="AHM34" s="321">
        <f t="shared" ref="AHM34" ca="1" si="11408">VLOOKUP(AHN34,ALI31:ALJ35,2,FALSE)</f>
        <v>4</v>
      </c>
      <c r="AHN34" s="321" t="str">
        <f t="shared" si="9857"/>
        <v>Ukraine</v>
      </c>
      <c r="AHO34" s="321">
        <f t="shared" ref="AHO34" ca="1" si="11409">SUMPRODUCT((ALL3:ALL42=AHN34)*(ALP3:ALP42="W"))+SUMPRODUCT((ALO3:ALO42=AHN34)*(ALQ3:ALQ42="W"))</f>
        <v>0</v>
      </c>
      <c r="AHP34" s="321">
        <f t="shared" ref="AHP34" ca="1" si="11410">SUMPRODUCT((ALL3:ALL42=AHN34)*(ALP3:ALP42="D"))+SUMPRODUCT((ALO3:ALO42=AHN34)*(ALQ3:ALQ42="D"))</f>
        <v>1</v>
      </c>
      <c r="AHQ34" s="321">
        <f t="shared" ref="AHQ34" ca="1" si="11411">SUMPRODUCT((ALL3:ALL42=AHN34)*(ALP3:ALP42="L"))+SUMPRODUCT((ALO3:ALO42=AHN34)*(ALQ3:ALQ42="L"))</f>
        <v>2</v>
      </c>
      <c r="AHR34" s="321">
        <f t="shared" ref="AHR34" ca="1" si="11412">SUMIF(ALL3:ALL60,AHN34,ALM3:ALM60)+SUMIF(ALO3:ALO60,AHN34,ALN3:ALN60)</f>
        <v>0</v>
      </c>
      <c r="AHS34" s="321">
        <f t="shared" ref="AHS34" ca="1" si="11413">SUMIF(ALO3:ALO60,AHN34,ALM3:ALM60)+SUMIF(ALL3:ALL60,AHN34,ALN3:ALN60)</f>
        <v>3</v>
      </c>
      <c r="AHT34" s="321">
        <f t="shared" ca="1" si="9863"/>
        <v>997</v>
      </c>
      <c r="AHU34" s="321">
        <f t="shared" ca="1" si="9864"/>
        <v>1</v>
      </c>
      <c r="AHV34" s="321">
        <f t="shared" si="870"/>
        <v>2</v>
      </c>
      <c r="AHW34" s="321">
        <f t="shared" ref="AHW34" ca="1" si="11414">IF(COUNTIF(AHU31:AHU35,4)&lt;&gt;4,RANK(AHU34,AHU31:AHU35),AHU74)</f>
        <v>4</v>
      </c>
      <c r="AHX34" s="321"/>
      <c r="AHY34" s="321">
        <f t="shared" ref="AHY34" ca="1" si="11415">SUMPRODUCT((AHW31:AHW34=AHW34)*(AHV31:AHV34&lt;AHV34))+AHW34</f>
        <v>4</v>
      </c>
      <c r="AHZ34" s="321" t="str">
        <f t="shared" ref="AHZ34" ca="1" si="11416">INDEX(AHN31:AHN35,MATCH(4,AHY31:AHY35,0),0)</f>
        <v>Ukraine</v>
      </c>
      <c r="AIA34" s="321">
        <f t="shared" ref="AIA34" ca="1" si="11417">INDEX(AHW31:AHW35,MATCH(AHZ34,AHN31:AHN35,0),0)</f>
        <v>4</v>
      </c>
      <c r="AIB34" s="321" t="str">
        <f t="shared" ca="1" si="10783"/>
        <v/>
      </c>
      <c r="AIC34" s="321" t="str">
        <f t="shared" ca="1" si="10784"/>
        <v/>
      </c>
      <c r="AID34" s="321"/>
      <c r="AIE34" s="321"/>
      <c r="AIF34" s="321"/>
      <c r="AIG34" s="321" t="str">
        <f t="shared" ca="1" si="9873"/>
        <v/>
      </c>
      <c r="AIH34" s="321">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21">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21">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21">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21">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21">
        <f t="shared" ca="1" si="9879"/>
        <v>1000</v>
      </c>
      <c r="AIN34" s="321" t="str">
        <f t="shared" ca="1" si="9880"/>
        <v/>
      </c>
      <c r="AIO34" s="321" t="str">
        <f t="shared" ref="AIO34" ca="1" si="11423">IF(AIG34&lt;&gt;"",VLOOKUP(AIG34,AHN4:AHT40,7,FALSE),"")</f>
        <v/>
      </c>
      <c r="AIP34" s="321" t="str">
        <f t="shared" ref="AIP34" ca="1" si="11424">IF(AIG34&lt;&gt;"",VLOOKUP(AIG34,AHN4:AHT40,5,FALSE),"")</f>
        <v/>
      </c>
      <c r="AIQ34" s="321" t="str">
        <f t="shared" ref="AIQ34" ca="1" si="11425">IF(AIG34&lt;&gt;"",VLOOKUP(AIG34,AHN4:AHV40,9,FALSE),"")</f>
        <v/>
      </c>
      <c r="AIR34" s="321" t="str">
        <f t="shared" ca="1" si="9884"/>
        <v/>
      </c>
      <c r="AIS34" s="321" t="str">
        <f t="shared" ref="AIS34" ca="1" si="11426">IF(AIG34&lt;&gt;"",RANK(AIR34,AIR31:AIR35),"")</f>
        <v/>
      </c>
      <c r="AIT34" s="321" t="str">
        <f t="shared" ref="AIT34" ca="1" si="11427">IF(AIG34&lt;&gt;"",SUMPRODUCT((AIR31:AIR35=AIR34)*(AIM31:AIM35&gt;AIM34)),"")</f>
        <v/>
      </c>
      <c r="AIU34" s="321" t="str">
        <f t="shared" ref="AIU34" ca="1" si="11428">IF(AIG34&lt;&gt;"",SUMPRODUCT((AIR31:AIR35=AIR34)*(AIM31:AIM35=AIM34)*(AIK31:AIK35&gt;AIK34)),"")</f>
        <v/>
      </c>
      <c r="AIV34" s="321" t="str">
        <f t="shared" ref="AIV34" ca="1" si="11429">IF(AIG34&lt;&gt;"",SUMPRODUCT((AIR31:AIR35=AIR34)*(AIM31:AIM35=AIM34)*(AIK31:AIK35=AIK34)*(AIO31:AIO35&gt;AIO34)),"")</f>
        <v/>
      </c>
      <c r="AIW34" s="321" t="str">
        <f t="shared" ref="AIW34" ca="1" si="11430">IF(AIG34&lt;&gt;"",SUMPRODUCT((AIR31:AIR35=AIR34)*(AIM31:AIM35=AIM34)*(AIK31:AIK35=AIK34)*(AIO31:AIO35=AIO34)*(AIP31:AIP35&gt;AIP34)),"")</f>
        <v/>
      </c>
      <c r="AIX34" s="321" t="str">
        <f t="shared" ref="AIX34" ca="1" si="11431">IF(AIG34&lt;&gt;"",SUMPRODUCT((AIR31:AIR35=AIR34)*(AIM31:AIM35=AIM34)*(AIK31:AIK35=AIK34)*(AIO31:AIO35=AIO34)*(AIP31:AIP35=AIP34)*(AIQ31:AIQ35&gt;AIQ34)),"")</f>
        <v/>
      </c>
      <c r="AIY34" s="321" t="str">
        <f ca="1">IF(AIG34&lt;&gt;"",IF(AIY74&lt;&gt;"",IF(AIF70=3,AIY74,AIY74+AIF70),SUM(AIS34:AIX34)),"")</f>
        <v/>
      </c>
      <c r="AIZ34" s="321" t="str">
        <f t="shared" ref="AIZ34" ca="1" si="11432">IF(AIG34&lt;&gt;"",INDEX(AIG31:AIG35,MATCH(4,AIY31:AIY35,0),0),"")</f>
        <v/>
      </c>
      <c r="AJA34" s="321" t="str">
        <f t="shared" ca="1" si="10286"/>
        <v/>
      </c>
      <c r="AJB34" s="321"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21"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21"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21">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21">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21">
        <f t="shared" ca="1" si="10292"/>
        <v>1000</v>
      </c>
      <c r="AJH34" s="321" t="str">
        <f t="shared" ca="1" si="10293"/>
        <v/>
      </c>
      <c r="AJI34" s="321" t="str">
        <f t="shared" ref="AJI34" ca="1" si="11438">IF(AJA34&lt;&gt;"",VLOOKUP(AJA34,AHN4:AHT40,7,FALSE),"")</f>
        <v/>
      </c>
      <c r="AJJ34" s="321" t="str">
        <f t="shared" ref="AJJ34" ca="1" si="11439">IF(AJA34&lt;&gt;"",VLOOKUP(AJA34,AHN4:AHT40,5,FALSE),"")</f>
        <v/>
      </c>
      <c r="AJK34" s="321" t="str">
        <f t="shared" ref="AJK34" ca="1" si="11440">IF(AJA34&lt;&gt;"",VLOOKUP(AJA34,AHN4:AHV40,9,FALSE),"")</f>
        <v/>
      </c>
      <c r="AJL34" s="321" t="str">
        <f t="shared" ca="1" si="10297"/>
        <v/>
      </c>
      <c r="AJM34" s="321" t="str">
        <f t="shared" ref="AJM34" ca="1" si="11441">IF(AJA34&lt;&gt;"",RANK(AJL34,AJL31:AJL35),"")</f>
        <v/>
      </c>
      <c r="AJN34" s="321" t="str">
        <f t="shared" ref="AJN34" ca="1" si="11442">IF(AJA34&lt;&gt;"",SUMPRODUCT((AJL31:AJL35=AJL34)*(AJG31:AJG35&gt;AJG34)),"")</f>
        <v/>
      </c>
      <c r="AJO34" s="321" t="str">
        <f t="shared" ref="AJO34" ca="1" si="11443">IF(AJA34&lt;&gt;"",SUMPRODUCT((AJL31:AJL35=AJL34)*(AJG31:AJG35=AJG34)*(AJE31:AJE35&gt;AJE34)),"")</f>
        <v/>
      </c>
      <c r="AJP34" s="321" t="str">
        <f t="shared" ref="AJP34" ca="1" si="11444">IF(AJA34&lt;&gt;"",SUMPRODUCT((AJL31:AJL35=AJL34)*(AJG31:AJG35=AJG34)*(AJE31:AJE35=AJE34)*(AJI31:AJI35&gt;AJI34)),"")</f>
        <v/>
      </c>
      <c r="AJQ34" s="321" t="str">
        <f t="shared" ref="AJQ34" ca="1" si="11445">IF(AJA34&lt;&gt;"",SUMPRODUCT((AJL31:AJL35=AJL34)*(AJG31:AJG35=AJG34)*(AJE31:AJE35=AJE34)*(AJI31:AJI35=AJI34)*(AJJ31:AJJ35&gt;AJJ34)),"")</f>
        <v/>
      </c>
      <c r="AJR34" s="321" t="str">
        <f t="shared" ref="AJR34" ca="1" si="11446">IF(AJA34&lt;&gt;"",SUMPRODUCT((AJL31:AJL35=AJL34)*(AJG31:AJG35=AJG34)*(AJE31:AJE35=AJE34)*(AJI31:AJI35=AJI34)*(AJJ31:AJJ35=AJJ34)*(AJK31:AJK35&gt;AJK34)),"")</f>
        <v/>
      </c>
      <c r="AJS34" s="321" t="str">
        <f ca="1">IF(AJA34&lt;&gt;"",IF(AJS74&lt;&gt;"",IF(AIZ70=3,AJS74,AJS74+AIZ70),SUM(AJM34:AJR34)+1),"")</f>
        <v/>
      </c>
      <c r="AJT34" s="321" t="str">
        <f t="shared" ref="AJT34" ca="1" si="11447">IF(AJA34&lt;&gt;"",INDEX(AJA32:AJA35,MATCH(4,AJS32:AJS35,0),0),"")</f>
        <v/>
      </c>
      <c r="AJU34" s="321" t="str">
        <f t="shared" ca="1" si="10816"/>
        <v/>
      </c>
      <c r="AJV34" s="321">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21">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21">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21">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21">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21">
        <f t="shared" ca="1" si="10822"/>
        <v>1000</v>
      </c>
      <c r="AKB34" s="321" t="str">
        <f t="shared" ca="1" si="10823"/>
        <v/>
      </c>
      <c r="AKC34" s="321" t="str">
        <f t="shared" ref="AKC34" ca="1" si="11453">IF(AJU34&lt;&gt;"",VLOOKUP(AJU34,AHN4:AHT40,7,FALSE),"")</f>
        <v/>
      </c>
      <c r="AKD34" s="321" t="str">
        <f t="shared" ref="AKD34" ca="1" si="11454">IF(AJU34&lt;&gt;"",VLOOKUP(AJU34,AHN4:AHT40,5,FALSE),"")</f>
        <v/>
      </c>
      <c r="AKE34" s="321" t="str">
        <f t="shared" ref="AKE34" ca="1" si="11455">IF(AJU34&lt;&gt;"",VLOOKUP(AJU34,AHN4:AHV40,9,FALSE),"")</f>
        <v/>
      </c>
      <c r="AKF34" s="321" t="str">
        <f t="shared" ca="1" si="10827"/>
        <v/>
      </c>
      <c r="AKG34" s="321" t="str">
        <f t="shared" ref="AKG34" ca="1" si="11456">IF(AJU34&lt;&gt;"",RANK(AKF34,AKF32:AKF35),"")</f>
        <v/>
      </c>
      <c r="AKH34" s="321" t="str">
        <f t="shared" ref="AKH34" ca="1" si="11457">IF(AJU34&lt;&gt;"",SUMPRODUCT((AKF31:AKF35=AKF34)*(AKA31:AKA35&gt;AKA34)),"")</f>
        <v/>
      </c>
      <c r="AKI34" s="321" t="str">
        <f t="shared" ref="AKI34" ca="1" si="11458">IF(AJU34&lt;&gt;"",SUMPRODUCT((AKF31:AKF35=AKF34)*(AKA31:AKA35=AKA34)*(AJY31:AJY35&gt;AJY34)),"")</f>
        <v/>
      </c>
      <c r="AKJ34" s="321" t="str">
        <f t="shared" ref="AKJ34" ca="1" si="11459">IF(AJU34&lt;&gt;"",SUMPRODUCT((AKF31:AKF35=AKF34)*(AKA31:AKA35=AKA34)*(AJY31:AJY35=AJY34)*(AKC31:AKC35&gt;AKC34)),"")</f>
        <v/>
      </c>
      <c r="AKK34" s="321" t="str">
        <f t="shared" ref="AKK34" ca="1" si="11460">IF(AJU34&lt;&gt;"",SUMPRODUCT((AKF31:AKF35=AKF34)*(AKA31:AKA35=AKA34)*(AJY31:AJY35=AJY34)*(AKC31:AKC35=AKC34)*(AKD31:AKD35&gt;AKD34)),"")</f>
        <v/>
      </c>
      <c r="AKL34" s="321" t="str">
        <f t="shared" ref="AKL34" ca="1" si="11461">IF(AJU34&lt;&gt;"",SUMPRODUCT((AKF31:AKF35=AKF34)*(AKA31:AKA35=AKA34)*(AJY31:AJY35=AJY34)*(AKC31:AKC35=AKC34)*(AKD31:AKD35=AKD34)*(AKE31:AKE35&gt;AKE34)),"")</f>
        <v/>
      </c>
      <c r="AKM34" s="321" t="str">
        <f t="shared" ca="1" si="10834"/>
        <v/>
      </c>
      <c r="AKN34" s="321" t="str">
        <f t="shared" ref="AKN34" ca="1" si="11462">IF(AJU34&lt;&gt;"",INDEX(AJU33:AJU35,MATCH(4,AKM33:AKM35,0),0),"")</f>
        <v/>
      </c>
      <c r="AKO34" s="321" t="str">
        <f t="shared" ref="AKO34" si="11463">IF(AIE31&lt;&gt;"",AIE31,"")</f>
        <v/>
      </c>
      <c r="AKP34" s="321">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21">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21">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21">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21">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21">
        <f t="shared" ref="AKU34" ca="1" si="11469">AKS34-AKT34+1000</f>
        <v>1000</v>
      </c>
      <c r="AKV34" s="321" t="str">
        <f t="shared" ref="AKV34" si="11470">IF(AKO34&lt;&gt;"",AKP34*3+AKQ34*1,"")</f>
        <v/>
      </c>
      <c r="AKW34" s="321" t="str">
        <f t="shared" ref="AKW34" si="11471">IF(AKO34&lt;&gt;"",VLOOKUP(AKO34,AHN4:AHT40,7,FALSE),"")</f>
        <v/>
      </c>
      <c r="AKX34" s="321" t="str">
        <f t="shared" ref="AKX34" si="11472">IF(AKO34&lt;&gt;"",VLOOKUP(AKO34,AHN4:AHT40,5,FALSE),"")</f>
        <v/>
      </c>
      <c r="AKY34" s="321" t="str">
        <f t="shared" ref="AKY34" si="11473">IF(AKO34&lt;&gt;"",VLOOKUP(AKO34,AHN4:AHV40,9,FALSE),"")</f>
        <v/>
      </c>
      <c r="AKZ34" s="321" t="str">
        <f t="shared" ref="AKZ34" si="11474">AKV34</f>
        <v/>
      </c>
      <c r="ALA34" s="321" t="str">
        <f t="shared" ref="ALA34" si="11475">IF(AKO34&lt;&gt;"",RANK(AKZ34,AIR31:AIR35),"")</f>
        <v/>
      </c>
      <c r="ALB34" s="321" t="str">
        <f t="shared" ref="ALB34" si="11476">IF(AKO34&lt;&gt;"",SUMPRODUCT((AKZ31:AKZ35=AKZ34)*(AKU31:AKU35&gt;AKU34)),"")</f>
        <v/>
      </c>
      <c r="ALC34" s="321" t="str">
        <f t="shared" ref="ALC34" si="11477">IF(AKO34&lt;&gt;"",SUMPRODUCT((AKZ31:AKZ35=AKZ34)*(AKU31:AKU35=AKU34)*(AKS31:AKS35&gt;AKS34)),"")</f>
        <v/>
      </c>
      <c r="ALD34" s="321" t="str">
        <f t="shared" ref="ALD34" si="11478">IF(AKO34&lt;&gt;"",SUMPRODUCT((AKZ31:AKZ35=AKZ34)*(AKU31:AKU35=AKU34)*(AKS31:AKS35=AKS34)*(AKW31:AKW35&gt;AKW34)),"")</f>
        <v/>
      </c>
      <c r="ALE34" s="321" t="str">
        <f t="shared" ref="ALE34" si="11479">IF(AKO34&lt;&gt;"",SUMPRODUCT((AKZ31:AKZ35=AKZ34)*(AKU31:AKU35=AKU34)*(AKS31:AKS35=AKS34)*(AKW31:AKW35=AKW34)*(AKX31:AKX35&gt;AKX34)),"")</f>
        <v/>
      </c>
      <c r="ALF34" s="321" t="str">
        <f t="shared" ref="ALF34" si="11480">IF(AKO34&lt;&gt;"",SUMPRODUCT((AKZ31:AKZ35=AKZ34)*(AKU31:AKU35=AKU34)*(AKS31:AKS35=AKS34)*(AKW31:AKW35=AKW34)*(AKX31:AKX35=AKX34)*(AKY31:AKY35&gt;AKY34)),"")</f>
        <v/>
      </c>
      <c r="ALG34" s="321" t="str">
        <f t="shared" ref="ALG34" si="11481">IF(AKO34&lt;&gt;"",SUM(ALA34:ALF34)+3,"")</f>
        <v/>
      </c>
      <c r="ALH34" s="321" t="str">
        <f>IF(AKO34&lt;&gt;"",INDEX(U31:U35,MATCH(1,AM31:AM35,0),0),"")</f>
        <v/>
      </c>
      <c r="ALI34" s="321" t="str">
        <f t="shared" ref="ALI34" ca="1" si="11482">IF(ALH34&lt;&gt;"",ALH34,IF(AKN34&lt;&gt;"",AKN34,IF(AJT34&lt;&gt;"",AJT34,IF(AIZ34&lt;&gt;"",AIZ34,AHZ34))))</f>
        <v>Ukraine</v>
      </c>
      <c r="ALJ34" s="321">
        <v>4</v>
      </c>
      <c r="ALK34" s="321">
        <v>32</v>
      </c>
      <c r="ALL34" s="321" t="str">
        <f t="shared" si="82"/>
        <v>France</v>
      </c>
      <c r="ALM34" s="324">
        <f ca="1">IF(OFFSET('Player Game Board'!P41,0,ALM1)&lt;&gt;"",OFFSET('Player Game Board'!P41,0,ALM1),0)</f>
        <v>2</v>
      </c>
      <c r="ALN34" s="324">
        <f ca="1">IF(OFFSET('Player Game Board'!Q41,0,ALM1)&lt;&gt;"",OFFSET('Player Game Board'!Q41,0,ALM1),0)</f>
        <v>0</v>
      </c>
      <c r="ALO34" s="321" t="str">
        <f t="shared" si="83"/>
        <v>Poland</v>
      </c>
      <c r="ALP34" s="321" t="str">
        <f ca="1">IF(AND(OFFSET('Player Game Board'!P41,0,ALM1)&lt;&gt;"",OFFSET('Player Game Board'!Q41,0,ALM1)&lt;&gt;""),IF(ALM34&gt;ALN34,"W",IF(ALM34=ALN34,"D","L")),"")</f>
        <v>W</v>
      </c>
      <c r="ALQ34" s="321" t="str">
        <f t="shared" ca="1" si="5720"/>
        <v>L</v>
      </c>
      <c r="ALR34" s="321"/>
      <c r="ALS34" s="321"/>
      <c r="ALT34" s="321"/>
      <c r="ALU34" s="322"/>
      <c r="ALV34" s="322"/>
      <c r="ALW34" s="322"/>
      <c r="ALX34" s="322"/>
      <c r="ALY34" s="322"/>
      <c r="ALZ34" s="322"/>
      <c r="AMA34" s="322"/>
      <c r="AMB34" s="321"/>
      <c r="AMC34" s="321"/>
      <c r="AMD34" s="321"/>
      <c r="AME34" s="321"/>
      <c r="AMF34" s="321"/>
      <c r="AMG34" s="321"/>
      <c r="AMH34" s="321"/>
      <c r="AMI34" s="321"/>
      <c r="AMJ34" s="321">
        <f t="shared" ref="AMJ34" ca="1" si="11483">SUM(AMJ18:AMJ33)</f>
        <v>14</v>
      </c>
      <c r="AMK34" s="321">
        <f t="shared" ref="AMK34" ca="1" si="11484">VLOOKUP(AML34,AQG31:AQH35,2,FALSE)</f>
        <v>3</v>
      </c>
      <c r="AML34" s="321" t="str">
        <f t="shared" si="9895"/>
        <v>Ukraine</v>
      </c>
      <c r="AMM34" s="321">
        <f t="shared" ref="AMM34" ca="1" si="11485">SUMPRODUCT((AQJ3:AQJ42=AML34)*(AQN3:AQN42="W"))+SUMPRODUCT((AQM3:AQM42=AML34)*(AQO3:AQO42="W"))</f>
        <v>0</v>
      </c>
      <c r="AMN34" s="321">
        <f t="shared" ref="AMN34" ca="1" si="11486">SUMPRODUCT((AQJ3:AQJ42=AML34)*(AQN3:AQN42="D"))+SUMPRODUCT((AQM3:AQM42=AML34)*(AQO3:AQO42="D"))</f>
        <v>2</v>
      </c>
      <c r="AMO34" s="321">
        <f t="shared" ref="AMO34" ca="1" si="11487">SUMPRODUCT((AQJ3:AQJ42=AML34)*(AQN3:AQN42="L"))+SUMPRODUCT((AQM3:AQM42=AML34)*(AQO3:AQO42="L"))</f>
        <v>1</v>
      </c>
      <c r="AMP34" s="321">
        <f t="shared" ref="AMP34" ca="1" si="11488">SUMIF(AQJ3:AQJ60,AML34,AQK3:AQK60)+SUMIF(AQM3:AQM60,AML34,AQL3:AQL60)</f>
        <v>1</v>
      </c>
      <c r="AMQ34" s="321">
        <f t="shared" ref="AMQ34" ca="1" si="11489">SUMIF(AQM3:AQM60,AML34,AQK3:AQK60)+SUMIF(AQJ3:AQJ60,AML34,AQL3:AQL60)</f>
        <v>4</v>
      </c>
      <c r="AMR34" s="321">
        <f t="shared" ca="1" si="9901"/>
        <v>997</v>
      </c>
      <c r="AMS34" s="321">
        <f t="shared" ca="1" si="9902"/>
        <v>2</v>
      </c>
      <c r="AMT34" s="321">
        <f t="shared" si="930"/>
        <v>2</v>
      </c>
      <c r="AMU34" s="321">
        <f t="shared" ref="AMU34" ca="1" si="11490">IF(COUNTIF(AMS31:AMS35,4)&lt;&gt;4,RANK(AMS34,AMS31:AMS35),AMS74)</f>
        <v>2</v>
      </c>
      <c r="AMV34" s="321"/>
      <c r="AMW34" s="321">
        <f t="shared" ref="AMW34" ca="1" si="11491">SUMPRODUCT((AMU31:AMU34=AMU34)*(AMT31:AMT34&lt;AMT34))+AMU34</f>
        <v>2</v>
      </c>
      <c r="AMX34" s="321" t="str">
        <f t="shared" ref="AMX34" ca="1" si="11492">INDEX(AML31:AML35,MATCH(4,AMW31:AMW35,0),0)</f>
        <v>Romania</v>
      </c>
      <c r="AMY34" s="321">
        <f t="shared" ref="AMY34" ca="1" si="11493">INDEX(AMU31:AMU35,MATCH(AMX34,AML31:AML35,0),0)</f>
        <v>2</v>
      </c>
      <c r="AMZ34" s="321" t="str">
        <f t="shared" ca="1" si="10848"/>
        <v/>
      </c>
      <c r="ANA34" s="321" t="str">
        <f t="shared" ca="1" si="10849"/>
        <v/>
      </c>
      <c r="ANB34" s="321"/>
      <c r="ANC34" s="321"/>
      <c r="AND34" s="321"/>
      <c r="ANE34" s="321" t="str">
        <f t="shared" ca="1" si="9911"/>
        <v/>
      </c>
      <c r="ANF34" s="321">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21">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21">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21">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21">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21">
        <f t="shared" ca="1" si="9917"/>
        <v>1000</v>
      </c>
      <c r="ANL34" s="321" t="str">
        <f t="shared" ca="1" si="9918"/>
        <v/>
      </c>
      <c r="ANM34" s="321" t="str">
        <f t="shared" ref="ANM34" ca="1" si="11499">IF(ANE34&lt;&gt;"",VLOOKUP(ANE34,AML4:AMR40,7,FALSE),"")</f>
        <v/>
      </c>
      <c r="ANN34" s="321" t="str">
        <f t="shared" ref="ANN34" ca="1" si="11500">IF(ANE34&lt;&gt;"",VLOOKUP(ANE34,AML4:AMR40,5,FALSE),"")</f>
        <v/>
      </c>
      <c r="ANO34" s="321" t="str">
        <f t="shared" ref="ANO34" ca="1" si="11501">IF(ANE34&lt;&gt;"",VLOOKUP(ANE34,AML4:AMT40,9,FALSE),"")</f>
        <v/>
      </c>
      <c r="ANP34" s="321" t="str">
        <f t="shared" ca="1" si="9922"/>
        <v/>
      </c>
      <c r="ANQ34" s="321" t="str">
        <f t="shared" ref="ANQ34" ca="1" si="11502">IF(ANE34&lt;&gt;"",RANK(ANP34,ANP31:ANP35),"")</f>
        <v/>
      </c>
      <c r="ANR34" s="321" t="str">
        <f t="shared" ref="ANR34" ca="1" si="11503">IF(ANE34&lt;&gt;"",SUMPRODUCT((ANP31:ANP35=ANP34)*(ANK31:ANK35&gt;ANK34)),"")</f>
        <v/>
      </c>
      <c r="ANS34" s="321" t="str">
        <f t="shared" ref="ANS34" ca="1" si="11504">IF(ANE34&lt;&gt;"",SUMPRODUCT((ANP31:ANP35=ANP34)*(ANK31:ANK35=ANK34)*(ANI31:ANI35&gt;ANI34)),"")</f>
        <v/>
      </c>
      <c r="ANT34" s="321" t="str">
        <f t="shared" ref="ANT34" ca="1" si="11505">IF(ANE34&lt;&gt;"",SUMPRODUCT((ANP31:ANP35=ANP34)*(ANK31:ANK35=ANK34)*(ANI31:ANI35=ANI34)*(ANM31:ANM35&gt;ANM34)),"")</f>
        <v/>
      </c>
      <c r="ANU34" s="321" t="str">
        <f t="shared" ref="ANU34" ca="1" si="11506">IF(ANE34&lt;&gt;"",SUMPRODUCT((ANP31:ANP35=ANP34)*(ANK31:ANK35=ANK34)*(ANI31:ANI35=ANI34)*(ANM31:ANM35=ANM34)*(ANN31:ANN35&gt;ANN34)),"")</f>
        <v/>
      </c>
      <c r="ANV34" s="321" t="str">
        <f t="shared" ref="ANV34" ca="1" si="11507">IF(ANE34&lt;&gt;"",SUMPRODUCT((ANP31:ANP35=ANP34)*(ANK31:ANK35=ANK34)*(ANI31:ANI35=ANI34)*(ANM31:ANM35=ANM34)*(ANN31:ANN35=ANN34)*(ANO31:ANO35&gt;ANO34)),"")</f>
        <v/>
      </c>
      <c r="ANW34" s="321" t="str">
        <f ca="1">IF(ANE34&lt;&gt;"",IF(ANW74&lt;&gt;"",IF(AND70=3,ANW74,ANW74+AND70),SUM(ANQ34:ANV34)),"")</f>
        <v/>
      </c>
      <c r="ANX34" s="321" t="str">
        <f t="shared" ref="ANX34" ca="1" si="11508">IF(ANE34&lt;&gt;"",INDEX(ANE31:ANE35,MATCH(4,ANW31:ANW35,0),0),"")</f>
        <v/>
      </c>
      <c r="ANY34" s="321" t="str">
        <f t="shared" ca="1" si="10336"/>
        <v>Romania</v>
      </c>
      <c r="ANZ34" s="321">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21">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21">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21">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21">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21">
        <f t="shared" ca="1" si="10342"/>
        <v>1000</v>
      </c>
      <c r="AOF34" s="321">
        <f t="shared" ca="1" si="10343"/>
        <v>2</v>
      </c>
      <c r="AOG34" s="321">
        <f t="shared" ref="AOG34" ca="1" si="11514">IF(ANY34&lt;&gt;"",VLOOKUP(ANY34,AML4:AMR40,7,FALSE),"")</f>
        <v>998</v>
      </c>
      <c r="AOH34" s="321">
        <f t="shared" ref="AOH34" ca="1" si="11515">IF(ANY34&lt;&gt;"",VLOOKUP(ANY34,AML4:AMR40,5,FALSE),"")</f>
        <v>1</v>
      </c>
      <c r="AOI34" s="321">
        <f t="shared" ref="AOI34" ca="1" si="11516">IF(ANY34&lt;&gt;"",VLOOKUP(ANY34,AML4:AMT40,9,FALSE),"")</f>
        <v>46</v>
      </c>
      <c r="AOJ34" s="321">
        <f t="shared" ca="1" si="10347"/>
        <v>2</v>
      </c>
      <c r="AOK34" s="321">
        <f t="shared" ref="AOK34" ca="1" si="11517">IF(ANY34&lt;&gt;"",RANK(AOJ34,AOJ31:AOJ35),"")</f>
        <v>1</v>
      </c>
      <c r="AOL34" s="321">
        <f t="shared" ref="AOL34" ca="1" si="11518">IF(ANY34&lt;&gt;"",SUMPRODUCT((AOJ31:AOJ35=AOJ34)*(AOE31:AOE35&gt;AOE34)),"")</f>
        <v>0</v>
      </c>
      <c r="AOM34" s="321">
        <f t="shared" ref="AOM34" ca="1" si="11519">IF(ANY34&lt;&gt;"",SUMPRODUCT((AOJ31:AOJ35=AOJ34)*(AOE31:AOE35=AOE34)*(AOC31:AOC35&gt;AOC34)),"")</f>
        <v>2</v>
      </c>
      <c r="AON34" s="321">
        <f t="shared" ref="AON34" ca="1" si="11520">IF(ANY34&lt;&gt;"",SUMPRODUCT((AOJ31:AOJ35=AOJ34)*(AOE31:AOE35=AOE34)*(AOC31:AOC35=AOC34)*(AOG31:AOG35&gt;AOG34)),"")</f>
        <v>0</v>
      </c>
      <c r="AOO34" s="321">
        <f t="shared" ref="AOO34" ca="1" si="11521">IF(ANY34&lt;&gt;"",SUMPRODUCT((AOJ31:AOJ35=AOJ34)*(AOE31:AOE35=AOE34)*(AOC31:AOC35=AOC34)*(AOG31:AOG35=AOG34)*(AOH31:AOH35&gt;AOH34)),"")</f>
        <v>0</v>
      </c>
      <c r="AOP34" s="321">
        <f t="shared" ref="AOP34" ca="1" si="11522">IF(ANY34&lt;&gt;"",SUMPRODUCT((AOJ31:AOJ35=AOJ34)*(AOE31:AOE35=AOE34)*(AOC31:AOC35=AOC34)*(AOG31:AOG35=AOG34)*(AOH31:AOH35=AOH34)*(AOI31:AOI35&gt;AOI34)),"")</f>
        <v>0</v>
      </c>
      <c r="AOQ34" s="321">
        <f ca="1">IF(ANY34&lt;&gt;"",IF(AOQ74&lt;&gt;"",IF(ANX70=3,AOQ74,AOQ74+ANX70),SUM(AOK34:AOP34)+1),"")</f>
        <v>4</v>
      </c>
      <c r="AOR34" s="321" t="str">
        <f t="shared" ref="AOR34" ca="1" si="11523">IF(ANY34&lt;&gt;"",INDEX(ANY32:ANY35,MATCH(4,AOQ32:AOQ35,0),0),"")</f>
        <v>Romania</v>
      </c>
      <c r="AOS34" s="321" t="str">
        <f t="shared" ca="1" si="10881"/>
        <v/>
      </c>
      <c r="AOT34" s="321">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21">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21">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21">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21">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21">
        <f t="shared" ca="1" si="10887"/>
        <v>1000</v>
      </c>
      <c r="AOZ34" s="321" t="str">
        <f t="shared" ca="1" si="10888"/>
        <v/>
      </c>
      <c r="APA34" s="321" t="str">
        <f t="shared" ref="APA34" ca="1" si="11529">IF(AOS34&lt;&gt;"",VLOOKUP(AOS34,AML4:AMR40,7,FALSE),"")</f>
        <v/>
      </c>
      <c r="APB34" s="321" t="str">
        <f t="shared" ref="APB34" ca="1" si="11530">IF(AOS34&lt;&gt;"",VLOOKUP(AOS34,AML4:AMR40,5,FALSE),"")</f>
        <v/>
      </c>
      <c r="APC34" s="321" t="str">
        <f t="shared" ref="APC34" ca="1" si="11531">IF(AOS34&lt;&gt;"",VLOOKUP(AOS34,AML4:AMT40,9,FALSE),"")</f>
        <v/>
      </c>
      <c r="APD34" s="321" t="str">
        <f t="shared" ca="1" si="10892"/>
        <v/>
      </c>
      <c r="APE34" s="321" t="str">
        <f t="shared" ref="APE34" ca="1" si="11532">IF(AOS34&lt;&gt;"",RANK(APD34,APD32:APD35),"")</f>
        <v/>
      </c>
      <c r="APF34" s="321" t="str">
        <f t="shared" ref="APF34" ca="1" si="11533">IF(AOS34&lt;&gt;"",SUMPRODUCT((APD31:APD35=APD34)*(AOY31:AOY35&gt;AOY34)),"")</f>
        <v/>
      </c>
      <c r="APG34" s="321" t="str">
        <f t="shared" ref="APG34" ca="1" si="11534">IF(AOS34&lt;&gt;"",SUMPRODUCT((APD31:APD35=APD34)*(AOY31:AOY35=AOY34)*(AOW31:AOW35&gt;AOW34)),"")</f>
        <v/>
      </c>
      <c r="APH34" s="321" t="str">
        <f t="shared" ref="APH34" ca="1" si="11535">IF(AOS34&lt;&gt;"",SUMPRODUCT((APD31:APD35=APD34)*(AOY31:AOY35=AOY34)*(AOW31:AOW35=AOW34)*(APA31:APA35&gt;APA34)),"")</f>
        <v/>
      </c>
      <c r="API34" s="321" t="str">
        <f t="shared" ref="API34" ca="1" si="11536">IF(AOS34&lt;&gt;"",SUMPRODUCT((APD31:APD35=APD34)*(AOY31:AOY35=AOY34)*(AOW31:AOW35=AOW34)*(APA31:APA35=APA34)*(APB31:APB35&gt;APB34)),"")</f>
        <v/>
      </c>
      <c r="APJ34" s="321" t="str">
        <f t="shared" ref="APJ34" ca="1" si="11537">IF(AOS34&lt;&gt;"",SUMPRODUCT((APD31:APD35=APD34)*(AOY31:AOY35=AOY34)*(AOW31:AOW35=AOW34)*(APA31:APA35=APA34)*(APB31:APB35=APB34)*(APC31:APC35&gt;APC34)),"")</f>
        <v/>
      </c>
      <c r="APK34" s="321" t="str">
        <f t="shared" ca="1" si="10899"/>
        <v/>
      </c>
      <c r="APL34" s="321" t="str">
        <f t="shared" ref="APL34" ca="1" si="11538">IF(AOS34&lt;&gt;"",INDEX(AOS33:AOS35,MATCH(4,APK33:APK35,0),0),"")</f>
        <v/>
      </c>
      <c r="APM34" s="321" t="str">
        <f t="shared" ref="APM34" si="11539">IF(ANC31&lt;&gt;"",ANC31,"")</f>
        <v/>
      </c>
      <c r="APN34" s="321">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21">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21">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21">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21">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21">
        <f t="shared" ref="APS34" ca="1" si="11545">APQ34-APR34+1000</f>
        <v>1000</v>
      </c>
      <c r="APT34" s="321" t="str">
        <f t="shared" ref="APT34" si="11546">IF(APM34&lt;&gt;"",APN34*3+APO34*1,"")</f>
        <v/>
      </c>
      <c r="APU34" s="321" t="str">
        <f t="shared" ref="APU34" si="11547">IF(APM34&lt;&gt;"",VLOOKUP(APM34,AML4:AMR40,7,FALSE),"")</f>
        <v/>
      </c>
      <c r="APV34" s="321" t="str">
        <f t="shared" ref="APV34" si="11548">IF(APM34&lt;&gt;"",VLOOKUP(APM34,AML4:AMR40,5,FALSE),"")</f>
        <v/>
      </c>
      <c r="APW34" s="321" t="str">
        <f t="shared" ref="APW34" si="11549">IF(APM34&lt;&gt;"",VLOOKUP(APM34,AML4:AMT40,9,FALSE),"")</f>
        <v/>
      </c>
      <c r="APX34" s="321" t="str">
        <f t="shared" ref="APX34" si="11550">APT34</f>
        <v/>
      </c>
      <c r="APY34" s="321" t="str">
        <f t="shared" ref="APY34" si="11551">IF(APM34&lt;&gt;"",RANK(APX34,ANP31:ANP35),"")</f>
        <v/>
      </c>
      <c r="APZ34" s="321" t="str">
        <f t="shared" ref="APZ34" si="11552">IF(APM34&lt;&gt;"",SUMPRODUCT((APX31:APX35=APX34)*(APS31:APS35&gt;APS34)),"")</f>
        <v/>
      </c>
      <c r="AQA34" s="321" t="str">
        <f t="shared" ref="AQA34" si="11553">IF(APM34&lt;&gt;"",SUMPRODUCT((APX31:APX35=APX34)*(APS31:APS35=APS34)*(APQ31:APQ35&gt;APQ34)),"")</f>
        <v/>
      </c>
      <c r="AQB34" s="321" t="str">
        <f t="shared" ref="AQB34" si="11554">IF(APM34&lt;&gt;"",SUMPRODUCT((APX31:APX35=APX34)*(APS31:APS35=APS34)*(APQ31:APQ35=APQ34)*(APU31:APU35&gt;APU34)),"")</f>
        <v/>
      </c>
      <c r="AQC34" s="321" t="str">
        <f t="shared" ref="AQC34" si="11555">IF(APM34&lt;&gt;"",SUMPRODUCT((APX31:APX35=APX34)*(APS31:APS35=APS34)*(APQ31:APQ35=APQ34)*(APU31:APU35=APU34)*(APV31:APV35&gt;APV34)),"")</f>
        <v/>
      </c>
      <c r="AQD34" s="321" t="str">
        <f t="shared" ref="AQD34" si="11556">IF(APM34&lt;&gt;"",SUMPRODUCT((APX31:APX35=APX34)*(APS31:APS35=APS34)*(APQ31:APQ35=APQ34)*(APU31:APU35=APU34)*(APV31:APV35=APV34)*(APW31:APW35&gt;APW34)),"")</f>
        <v/>
      </c>
      <c r="AQE34" s="321" t="str">
        <f t="shared" ref="AQE34" si="11557">IF(APM34&lt;&gt;"",SUM(APY34:AQD34)+3,"")</f>
        <v/>
      </c>
      <c r="AQF34" s="321" t="str">
        <f>IF(APM34&lt;&gt;"",INDEX(U31:U35,MATCH(1,AM31:AM35,0),0),"")</f>
        <v/>
      </c>
      <c r="AQG34" s="321" t="str">
        <f t="shared" ref="AQG34" ca="1" si="11558">IF(AQF34&lt;&gt;"",AQF34,IF(APL34&lt;&gt;"",APL34,IF(AOR34&lt;&gt;"",AOR34,IF(ANX34&lt;&gt;"",ANX34,AMX34))))</f>
        <v>Romania</v>
      </c>
      <c r="AQH34" s="321">
        <v>4</v>
      </c>
      <c r="AQI34" s="321">
        <v>32</v>
      </c>
      <c r="AQJ34" s="321" t="str">
        <f t="shared" si="98"/>
        <v>France</v>
      </c>
      <c r="AQK34" s="324">
        <f ca="1">IF(OFFSET('Player Game Board'!P41,0,AQK1)&lt;&gt;"",OFFSET('Player Game Board'!P41,0,AQK1),0)</f>
        <v>3</v>
      </c>
      <c r="AQL34" s="324">
        <f ca="1">IF(OFFSET('Player Game Board'!Q41,0,AQK1)&lt;&gt;"",OFFSET('Player Game Board'!Q41,0,AQK1),0)</f>
        <v>0</v>
      </c>
      <c r="AQM34" s="321" t="str">
        <f t="shared" si="99"/>
        <v>Poland</v>
      </c>
      <c r="AQN34" s="321" t="str">
        <f ca="1">IF(AND(OFFSET('Player Game Board'!P41,0,AQK1)&lt;&gt;"",OFFSET('Player Game Board'!Q41,0,AQK1)&lt;&gt;""),IF(AQK34&gt;AQL34,"W",IF(AQK34=AQL34,"D","L")),"")</f>
        <v>W</v>
      </c>
      <c r="AQO34" s="321" t="str">
        <f t="shared" ca="1" si="5775"/>
        <v>L</v>
      </c>
      <c r="AQP34" s="321"/>
      <c r="AQQ34" s="321"/>
      <c r="AQR34" s="321"/>
      <c r="AQS34" s="322"/>
      <c r="AQT34" s="322"/>
      <c r="AQU34" s="322"/>
      <c r="AQV34" s="322"/>
      <c r="AQW34" s="322"/>
      <c r="AQX34" s="322"/>
      <c r="AQY34" s="322"/>
      <c r="AQZ34" s="321"/>
      <c r="ARA34" s="321"/>
      <c r="ARB34" s="321"/>
      <c r="ARC34" s="321"/>
      <c r="ARD34" s="321"/>
      <c r="ARE34" s="321"/>
      <c r="ARF34" s="321"/>
      <c r="ARG34" s="321"/>
      <c r="ARH34" s="321">
        <f t="shared" ref="ARH34" ca="1" si="11559">SUM(ARH18:ARH33)</f>
        <v>12</v>
      </c>
      <c r="ARI34" s="321">
        <f t="shared" ref="ARI34" ca="1" si="11560">VLOOKUP(ARJ34,AVE31:AVF35,2,FALSE)</f>
        <v>4</v>
      </c>
      <c r="ARJ34" s="321" t="str">
        <f t="shared" si="9933"/>
        <v>Ukraine</v>
      </c>
      <c r="ARK34" s="321">
        <f t="shared" ref="ARK34" ca="1" si="11561">SUMPRODUCT((AVH3:AVH42=ARJ34)*(AVL3:AVL42="W"))+SUMPRODUCT((AVK3:AVK42=ARJ34)*(AVM3:AVM42="W"))</f>
        <v>0</v>
      </c>
      <c r="ARL34" s="321">
        <f t="shared" ref="ARL34" ca="1" si="11562">SUMPRODUCT((AVH3:AVH42=ARJ34)*(AVL3:AVL42="D"))+SUMPRODUCT((AVK3:AVK42=ARJ34)*(AVM3:AVM42="D"))</f>
        <v>0</v>
      </c>
      <c r="ARM34" s="321">
        <f t="shared" ref="ARM34" ca="1" si="11563">SUMPRODUCT((AVH3:AVH42=ARJ34)*(AVL3:AVL42="L"))+SUMPRODUCT((AVK3:AVK42=ARJ34)*(AVM3:AVM42="L"))</f>
        <v>3</v>
      </c>
      <c r="ARN34" s="321">
        <f t="shared" ref="ARN34" ca="1" si="11564">SUMIF(AVH3:AVH60,ARJ34,AVI3:AVI60)+SUMIF(AVK3:AVK60,ARJ34,AVJ3:AVJ60)</f>
        <v>3</v>
      </c>
      <c r="ARO34" s="321">
        <f t="shared" ref="ARO34" ca="1" si="11565">SUMIF(AVK3:AVK60,ARJ34,AVI3:AVI60)+SUMIF(AVH3:AVH60,ARJ34,AVJ3:AVJ60)</f>
        <v>10</v>
      </c>
      <c r="ARP34" s="321">
        <f t="shared" ca="1" si="9939"/>
        <v>993</v>
      </c>
      <c r="ARQ34" s="321">
        <f t="shared" ca="1" si="9940"/>
        <v>0</v>
      </c>
      <c r="ARR34" s="321">
        <f t="shared" si="990"/>
        <v>2</v>
      </c>
      <c r="ARS34" s="321">
        <f t="shared" ref="ARS34" ca="1" si="11566">IF(COUNTIF(ARQ31:ARQ35,4)&lt;&gt;4,RANK(ARQ34,ARQ31:ARQ35),ARQ74)</f>
        <v>4</v>
      </c>
      <c r="ART34" s="321"/>
      <c r="ARU34" s="321">
        <f t="shared" ref="ARU34" ca="1" si="11567">SUMPRODUCT((ARS31:ARS34=ARS34)*(ARR31:ARR34&lt;ARR34))+ARS34</f>
        <v>4</v>
      </c>
      <c r="ARV34" s="321" t="str">
        <f t="shared" ref="ARV34" ca="1" si="11568">INDEX(ARJ31:ARJ35,MATCH(4,ARU31:ARU35,0),0)</f>
        <v>Ukraine</v>
      </c>
      <c r="ARW34" s="321">
        <f t="shared" ref="ARW34" ca="1" si="11569">INDEX(ARS31:ARS35,MATCH(ARV34,ARJ31:ARJ35,0),0)</f>
        <v>4</v>
      </c>
      <c r="ARX34" s="321" t="str">
        <f t="shared" ca="1" si="10913"/>
        <v/>
      </c>
      <c r="ARY34" s="321" t="str">
        <f t="shared" ca="1" si="10914"/>
        <v/>
      </c>
      <c r="ARZ34" s="321"/>
      <c r="ASA34" s="321"/>
      <c r="ASB34" s="321"/>
      <c r="ASC34" s="321" t="str">
        <f t="shared" ca="1" si="9949"/>
        <v/>
      </c>
      <c r="ASD34" s="321">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21">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21">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21">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21">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21">
        <f t="shared" ca="1" si="9955"/>
        <v>1000</v>
      </c>
      <c r="ASJ34" s="321" t="str">
        <f t="shared" ca="1" si="9956"/>
        <v/>
      </c>
      <c r="ASK34" s="321" t="str">
        <f t="shared" ref="ASK34" ca="1" si="11575">IF(ASC34&lt;&gt;"",VLOOKUP(ASC34,ARJ4:ARP40,7,FALSE),"")</f>
        <v/>
      </c>
      <c r="ASL34" s="321" t="str">
        <f t="shared" ref="ASL34" ca="1" si="11576">IF(ASC34&lt;&gt;"",VLOOKUP(ASC34,ARJ4:ARP40,5,FALSE),"")</f>
        <v/>
      </c>
      <c r="ASM34" s="321" t="str">
        <f t="shared" ref="ASM34" ca="1" si="11577">IF(ASC34&lt;&gt;"",VLOOKUP(ASC34,ARJ4:ARR40,9,FALSE),"")</f>
        <v/>
      </c>
      <c r="ASN34" s="321" t="str">
        <f t="shared" ca="1" si="9960"/>
        <v/>
      </c>
      <c r="ASO34" s="321" t="str">
        <f t="shared" ref="ASO34" ca="1" si="11578">IF(ASC34&lt;&gt;"",RANK(ASN34,ASN31:ASN35),"")</f>
        <v/>
      </c>
      <c r="ASP34" s="321" t="str">
        <f t="shared" ref="ASP34" ca="1" si="11579">IF(ASC34&lt;&gt;"",SUMPRODUCT((ASN31:ASN35=ASN34)*(ASI31:ASI35&gt;ASI34)),"")</f>
        <v/>
      </c>
      <c r="ASQ34" s="321" t="str">
        <f t="shared" ref="ASQ34" ca="1" si="11580">IF(ASC34&lt;&gt;"",SUMPRODUCT((ASN31:ASN35=ASN34)*(ASI31:ASI35=ASI34)*(ASG31:ASG35&gt;ASG34)),"")</f>
        <v/>
      </c>
      <c r="ASR34" s="321" t="str">
        <f t="shared" ref="ASR34" ca="1" si="11581">IF(ASC34&lt;&gt;"",SUMPRODUCT((ASN31:ASN35=ASN34)*(ASI31:ASI35=ASI34)*(ASG31:ASG35=ASG34)*(ASK31:ASK35&gt;ASK34)),"")</f>
        <v/>
      </c>
      <c r="ASS34" s="321" t="str">
        <f t="shared" ref="ASS34" ca="1" si="11582">IF(ASC34&lt;&gt;"",SUMPRODUCT((ASN31:ASN35=ASN34)*(ASI31:ASI35=ASI34)*(ASG31:ASG35=ASG34)*(ASK31:ASK35=ASK34)*(ASL31:ASL35&gt;ASL34)),"")</f>
        <v/>
      </c>
      <c r="AST34" s="321" t="str">
        <f t="shared" ref="AST34" ca="1" si="11583">IF(ASC34&lt;&gt;"",SUMPRODUCT((ASN31:ASN35=ASN34)*(ASI31:ASI35=ASI34)*(ASG31:ASG35=ASG34)*(ASK31:ASK35=ASK34)*(ASL31:ASL35=ASL34)*(ASM31:ASM35&gt;ASM34)),"")</f>
        <v/>
      </c>
      <c r="ASU34" s="321" t="str">
        <f ca="1">IF(ASC34&lt;&gt;"",IF(ASU74&lt;&gt;"",IF(ASB70=3,ASU74,ASU74+ASB70),SUM(ASO34:AST34)),"")</f>
        <v/>
      </c>
      <c r="ASV34" s="321" t="str">
        <f t="shared" ref="ASV34" ca="1" si="11584">IF(ASC34&lt;&gt;"",INDEX(ASC31:ASC35,MATCH(4,ASU31:ASU35,0),0),"")</f>
        <v/>
      </c>
      <c r="ASW34" s="321" t="str">
        <f t="shared" ca="1" si="10386"/>
        <v/>
      </c>
      <c r="ASX34" s="321"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21"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21"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21">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21">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21">
        <f t="shared" ca="1" si="10392"/>
        <v>1000</v>
      </c>
      <c r="ATD34" s="321" t="str">
        <f t="shared" ca="1" si="10393"/>
        <v/>
      </c>
      <c r="ATE34" s="321" t="str">
        <f t="shared" ref="ATE34" ca="1" si="11590">IF(ASW34&lt;&gt;"",VLOOKUP(ASW34,ARJ4:ARP40,7,FALSE),"")</f>
        <v/>
      </c>
      <c r="ATF34" s="321" t="str">
        <f t="shared" ref="ATF34" ca="1" si="11591">IF(ASW34&lt;&gt;"",VLOOKUP(ASW34,ARJ4:ARP40,5,FALSE),"")</f>
        <v/>
      </c>
      <c r="ATG34" s="321" t="str">
        <f t="shared" ref="ATG34" ca="1" si="11592">IF(ASW34&lt;&gt;"",VLOOKUP(ASW34,ARJ4:ARR40,9,FALSE),"")</f>
        <v/>
      </c>
      <c r="ATH34" s="321" t="str">
        <f t="shared" ca="1" si="10397"/>
        <v/>
      </c>
      <c r="ATI34" s="321" t="str">
        <f t="shared" ref="ATI34" ca="1" si="11593">IF(ASW34&lt;&gt;"",RANK(ATH34,ATH31:ATH35),"")</f>
        <v/>
      </c>
      <c r="ATJ34" s="321" t="str">
        <f t="shared" ref="ATJ34" ca="1" si="11594">IF(ASW34&lt;&gt;"",SUMPRODUCT((ATH31:ATH35=ATH34)*(ATC31:ATC35&gt;ATC34)),"")</f>
        <v/>
      </c>
      <c r="ATK34" s="321" t="str">
        <f t="shared" ref="ATK34" ca="1" si="11595">IF(ASW34&lt;&gt;"",SUMPRODUCT((ATH31:ATH35=ATH34)*(ATC31:ATC35=ATC34)*(ATA31:ATA35&gt;ATA34)),"")</f>
        <v/>
      </c>
      <c r="ATL34" s="321" t="str">
        <f t="shared" ref="ATL34" ca="1" si="11596">IF(ASW34&lt;&gt;"",SUMPRODUCT((ATH31:ATH35=ATH34)*(ATC31:ATC35=ATC34)*(ATA31:ATA35=ATA34)*(ATE31:ATE35&gt;ATE34)),"")</f>
        <v/>
      </c>
      <c r="ATM34" s="321" t="str">
        <f t="shared" ref="ATM34" ca="1" si="11597">IF(ASW34&lt;&gt;"",SUMPRODUCT((ATH31:ATH35=ATH34)*(ATC31:ATC35=ATC34)*(ATA31:ATA35=ATA34)*(ATE31:ATE35=ATE34)*(ATF31:ATF35&gt;ATF34)),"")</f>
        <v/>
      </c>
      <c r="ATN34" s="321" t="str">
        <f t="shared" ref="ATN34" ca="1" si="11598">IF(ASW34&lt;&gt;"",SUMPRODUCT((ATH31:ATH35=ATH34)*(ATC31:ATC35=ATC34)*(ATA31:ATA35=ATA34)*(ATE31:ATE35=ATE34)*(ATF31:ATF35=ATF34)*(ATG31:ATG35&gt;ATG34)),"")</f>
        <v/>
      </c>
      <c r="ATO34" s="321" t="str">
        <f ca="1">IF(ASW34&lt;&gt;"",IF(ATO74&lt;&gt;"",IF(ASV70=3,ATO74,ATO74+ASV70),SUM(ATI34:ATN34)+1),"")</f>
        <v/>
      </c>
      <c r="ATP34" s="321" t="str">
        <f t="shared" ref="ATP34" ca="1" si="11599">IF(ASW34&lt;&gt;"",INDEX(ASW32:ASW35,MATCH(4,ATO32:ATO35,0),0),"")</f>
        <v/>
      </c>
      <c r="ATQ34" s="321" t="str">
        <f t="shared" ca="1" si="10946"/>
        <v/>
      </c>
      <c r="ATR34" s="321">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21">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21">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21">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21">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21">
        <f t="shared" ca="1" si="10952"/>
        <v>1000</v>
      </c>
      <c r="ATX34" s="321" t="str">
        <f t="shared" ca="1" si="10953"/>
        <v/>
      </c>
      <c r="ATY34" s="321" t="str">
        <f t="shared" ref="ATY34" ca="1" si="11605">IF(ATQ34&lt;&gt;"",VLOOKUP(ATQ34,ARJ4:ARP40,7,FALSE),"")</f>
        <v/>
      </c>
      <c r="ATZ34" s="321" t="str">
        <f t="shared" ref="ATZ34" ca="1" si="11606">IF(ATQ34&lt;&gt;"",VLOOKUP(ATQ34,ARJ4:ARP40,5,FALSE),"")</f>
        <v/>
      </c>
      <c r="AUA34" s="321" t="str">
        <f t="shared" ref="AUA34" ca="1" si="11607">IF(ATQ34&lt;&gt;"",VLOOKUP(ATQ34,ARJ4:ARR40,9,FALSE),"")</f>
        <v/>
      </c>
      <c r="AUB34" s="321" t="str">
        <f t="shared" ca="1" si="10957"/>
        <v/>
      </c>
      <c r="AUC34" s="321" t="str">
        <f t="shared" ref="AUC34" ca="1" si="11608">IF(ATQ34&lt;&gt;"",RANK(AUB34,AUB32:AUB35),"")</f>
        <v/>
      </c>
      <c r="AUD34" s="321" t="str">
        <f t="shared" ref="AUD34" ca="1" si="11609">IF(ATQ34&lt;&gt;"",SUMPRODUCT((AUB31:AUB35=AUB34)*(ATW31:ATW35&gt;ATW34)),"")</f>
        <v/>
      </c>
      <c r="AUE34" s="321" t="str">
        <f t="shared" ref="AUE34" ca="1" si="11610">IF(ATQ34&lt;&gt;"",SUMPRODUCT((AUB31:AUB35=AUB34)*(ATW31:ATW35=ATW34)*(ATU31:ATU35&gt;ATU34)),"")</f>
        <v/>
      </c>
      <c r="AUF34" s="321" t="str">
        <f t="shared" ref="AUF34" ca="1" si="11611">IF(ATQ34&lt;&gt;"",SUMPRODUCT((AUB31:AUB35=AUB34)*(ATW31:ATW35=ATW34)*(ATU31:ATU35=ATU34)*(ATY31:ATY35&gt;ATY34)),"")</f>
        <v/>
      </c>
      <c r="AUG34" s="321" t="str">
        <f t="shared" ref="AUG34" ca="1" si="11612">IF(ATQ34&lt;&gt;"",SUMPRODUCT((AUB31:AUB35=AUB34)*(ATW31:ATW35=ATW34)*(ATU31:ATU35=ATU34)*(ATY31:ATY35=ATY34)*(ATZ31:ATZ35&gt;ATZ34)),"")</f>
        <v/>
      </c>
      <c r="AUH34" s="321" t="str">
        <f t="shared" ref="AUH34" ca="1" si="11613">IF(ATQ34&lt;&gt;"",SUMPRODUCT((AUB31:AUB35=AUB34)*(ATW31:ATW35=ATW34)*(ATU31:ATU35=ATU34)*(ATY31:ATY35=ATY34)*(ATZ31:ATZ35=ATZ34)*(AUA31:AUA35&gt;AUA34)),"")</f>
        <v/>
      </c>
      <c r="AUI34" s="321" t="str">
        <f t="shared" ca="1" si="10964"/>
        <v/>
      </c>
      <c r="AUJ34" s="321" t="str">
        <f t="shared" ref="AUJ34" ca="1" si="11614">IF(ATQ34&lt;&gt;"",INDEX(ATQ33:ATQ35,MATCH(4,AUI33:AUI35,0),0),"")</f>
        <v/>
      </c>
      <c r="AUK34" s="321" t="str">
        <f t="shared" ref="AUK34" si="11615">IF(ASA31&lt;&gt;"",ASA31,"")</f>
        <v/>
      </c>
      <c r="AUL34" s="321">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21">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21">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21">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21">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21">
        <f t="shared" ref="AUQ34" ca="1" si="11621">AUO34-AUP34+1000</f>
        <v>1000</v>
      </c>
      <c r="AUR34" s="321" t="str">
        <f t="shared" ref="AUR34" si="11622">IF(AUK34&lt;&gt;"",AUL34*3+AUM34*1,"")</f>
        <v/>
      </c>
      <c r="AUS34" s="321" t="str">
        <f t="shared" ref="AUS34" si="11623">IF(AUK34&lt;&gt;"",VLOOKUP(AUK34,ARJ4:ARP40,7,FALSE),"")</f>
        <v/>
      </c>
      <c r="AUT34" s="321" t="str">
        <f t="shared" ref="AUT34" si="11624">IF(AUK34&lt;&gt;"",VLOOKUP(AUK34,ARJ4:ARP40,5,FALSE),"")</f>
        <v/>
      </c>
      <c r="AUU34" s="321" t="str">
        <f t="shared" ref="AUU34" si="11625">IF(AUK34&lt;&gt;"",VLOOKUP(AUK34,ARJ4:ARR40,9,FALSE),"")</f>
        <v/>
      </c>
      <c r="AUV34" s="321" t="str">
        <f t="shared" ref="AUV34" si="11626">AUR34</f>
        <v/>
      </c>
      <c r="AUW34" s="321" t="str">
        <f t="shared" ref="AUW34" si="11627">IF(AUK34&lt;&gt;"",RANK(AUV34,ASN31:ASN35),"")</f>
        <v/>
      </c>
      <c r="AUX34" s="321" t="str">
        <f t="shared" ref="AUX34" si="11628">IF(AUK34&lt;&gt;"",SUMPRODUCT((AUV31:AUV35=AUV34)*(AUQ31:AUQ35&gt;AUQ34)),"")</f>
        <v/>
      </c>
      <c r="AUY34" s="321" t="str">
        <f t="shared" ref="AUY34" si="11629">IF(AUK34&lt;&gt;"",SUMPRODUCT((AUV31:AUV35=AUV34)*(AUQ31:AUQ35=AUQ34)*(AUO31:AUO35&gt;AUO34)),"")</f>
        <v/>
      </c>
      <c r="AUZ34" s="321" t="str">
        <f t="shared" ref="AUZ34" si="11630">IF(AUK34&lt;&gt;"",SUMPRODUCT((AUV31:AUV35=AUV34)*(AUQ31:AUQ35=AUQ34)*(AUO31:AUO35=AUO34)*(AUS31:AUS35&gt;AUS34)),"")</f>
        <v/>
      </c>
      <c r="AVA34" s="321" t="str">
        <f t="shared" ref="AVA34" si="11631">IF(AUK34&lt;&gt;"",SUMPRODUCT((AUV31:AUV35=AUV34)*(AUQ31:AUQ35=AUQ34)*(AUO31:AUO35=AUO34)*(AUS31:AUS35=AUS34)*(AUT31:AUT35&gt;AUT34)),"")</f>
        <v/>
      </c>
      <c r="AVB34" s="321" t="str">
        <f t="shared" ref="AVB34" si="11632">IF(AUK34&lt;&gt;"",SUMPRODUCT((AUV31:AUV35=AUV34)*(AUQ31:AUQ35=AUQ34)*(AUO31:AUO35=AUO34)*(AUS31:AUS35=AUS34)*(AUT31:AUT35=AUT34)*(AUU31:AUU35&gt;AUU34)),"")</f>
        <v/>
      </c>
      <c r="AVC34" s="321" t="str">
        <f t="shared" ref="AVC34" si="11633">IF(AUK34&lt;&gt;"",SUM(AUW34:AVB34)+3,"")</f>
        <v/>
      </c>
      <c r="AVD34" s="321" t="str">
        <f>IF(AUK34&lt;&gt;"",INDEX(U31:U35,MATCH(1,AM31:AM35,0),0),"")</f>
        <v/>
      </c>
      <c r="AVE34" s="321" t="str">
        <f t="shared" ref="AVE34" ca="1" si="11634">IF(AVD34&lt;&gt;"",AVD34,IF(AUJ34&lt;&gt;"",AUJ34,IF(ATP34&lt;&gt;"",ATP34,IF(ASV34&lt;&gt;"",ASV34,ARV34))))</f>
        <v>Ukraine</v>
      </c>
      <c r="AVF34" s="321">
        <v>4</v>
      </c>
      <c r="AVG34" s="321">
        <v>32</v>
      </c>
      <c r="AVH34" s="321" t="str">
        <f t="shared" si="114"/>
        <v>France</v>
      </c>
      <c r="AVI34" s="324">
        <f ca="1">IF(OFFSET('Player Game Board'!P41,0,AVI1)&lt;&gt;"",OFFSET('Player Game Board'!P41,0,AVI1),0)</f>
        <v>3</v>
      </c>
      <c r="AVJ34" s="324">
        <f ca="1">IF(OFFSET('Player Game Board'!Q41,0,AVI1)&lt;&gt;"",OFFSET('Player Game Board'!Q41,0,AVI1),0)</f>
        <v>0</v>
      </c>
      <c r="AVK34" s="321" t="str">
        <f t="shared" si="115"/>
        <v>Poland</v>
      </c>
      <c r="AVL34" s="321" t="str">
        <f ca="1">IF(AND(OFFSET('Player Game Board'!P41,0,AVI1)&lt;&gt;"",OFFSET('Player Game Board'!Q41,0,AVI1)&lt;&gt;""),IF(AVI34&gt;AVJ34,"W",IF(AVI34=AVJ34,"D","L")),"")</f>
        <v>W</v>
      </c>
      <c r="AVM34" s="321" t="str">
        <f t="shared" ca="1" si="5830"/>
        <v>L</v>
      </c>
      <c r="AVN34" s="321"/>
      <c r="AVO34" s="321"/>
      <c r="AVP34" s="321"/>
      <c r="AVQ34" s="322"/>
      <c r="AVR34" s="322"/>
      <c r="AVS34" s="322"/>
      <c r="AVT34" s="322"/>
      <c r="AVU34" s="322"/>
      <c r="AVV34" s="322"/>
      <c r="AVW34" s="322"/>
      <c r="AVX34" s="321"/>
      <c r="AVY34" s="321"/>
      <c r="AVZ34" s="321"/>
      <c r="AWA34" s="321"/>
      <c r="AWB34" s="321"/>
      <c r="AWC34" s="321"/>
      <c r="AWD34" s="321"/>
      <c r="AWE34" s="321"/>
      <c r="AWF34" s="321">
        <f t="shared" ref="AWF34" ca="1" si="11635">SUM(AWF18:AWF33)</f>
        <v>12</v>
      </c>
      <c r="AWG34" s="321">
        <f t="shared" ref="AWG34" ca="1" si="11636">VLOOKUP(AWH34,BAC31:BAD35,2,FALSE)</f>
        <v>4</v>
      </c>
      <c r="AWH34" s="321" t="str">
        <f t="shared" si="9971"/>
        <v>Ukraine</v>
      </c>
      <c r="AWI34" s="321">
        <f t="shared" ref="AWI34" ca="1" si="11637">SUMPRODUCT((BAF3:BAF42=AWH34)*(BAJ3:BAJ42="W"))+SUMPRODUCT((BAI3:BAI42=AWH34)*(BAK3:BAK42="W"))</f>
        <v>0</v>
      </c>
      <c r="AWJ34" s="321">
        <f t="shared" ref="AWJ34" ca="1" si="11638">SUMPRODUCT((BAF3:BAF42=AWH34)*(BAJ3:BAJ42="D"))+SUMPRODUCT((BAI3:BAI42=AWH34)*(BAK3:BAK42="D"))</f>
        <v>0</v>
      </c>
      <c r="AWK34" s="321">
        <f t="shared" ref="AWK34" ca="1" si="11639">SUMPRODUCT((BAF3:BAF42=AWH34)*(BAJ3:BAJ42="L"))+SUMPRODUCT((BAI3:BAI42=AWH34)*(BAK3:BAK42="L"))</f>
        <v>3</v>
      </c>
      <c r="AWL34" s="321">
        <f t="shared" ref="AWL34" ca="1" si="11640">SUMIF(BAF3:BAF60,AWH34,BAG3:BAG60)+SUMIF(BAI3:BAI60,AWH34,BAH3:BAH60)</f>
        <v>2</v>
      </c>
      <c r="AWM34" s="321">
        <f t="shared" ref="AWM34" ca="1" si="11641">SUMIF(BAI3:BAI60,AWH34,BAG3:BAG60)+SUMIF(BAF3:BAF60,AWH34,BAH3:BAH60)</f>
        <v>7</v>
      </c>
      <c r="AWN34" s="321">
        <f t="shared" ca="1" si="9977"/>
        <v>995</v>
      </c>
      <c r="AWO34" s="321">
        <f t="shared" ca="1" si="9978"/>
        <v>0</v>
      </c>
      <c r="AWP34" s="321">
        <f t="shared" si="1050"/>
        <v>2</v>
      </c>
      <c r="AWQ34" s="321">
        <f t="shared" ref="AWQ34" ca="1" si="11642">IF(COUNTIF(AWO31:AWO35,4)&lt;&gt;4,RANK(AWO34,AWO31:AWO35),AWO74)</f>
        <v>4</v>
      </c>
      <c r="AWR34" s="321"/>
      <c r="AWS34" s="321">
        <f t="shared" ref="AWS34" ca="1" si="11643">SUMPRODUCT((AWQ31:AWQ34=AWQ34)*(AWP31:AWP34&lt;AWP34))+AWQ34</f>
        <v>4</v>
      </c>
      <c r="AWT34" s="321" t="str">
        <f t="shared" ref="AWT34" ca="1" si="11644">INDEX(AWH31:AWH35,MATCH(4,AWS31:AWS35,0),0)</f>
        <v>Ukraine</v>
      </c>
      <c r="AWU34" s="321">
        <f t="shared" ref="AWU34" ca="1" si="11645">INDEX(AWQ31:AWQ35,MATCH(AWT34,AWH31:AWH35,0),0)</f>
        <v>4</v>
      </c>
      <c r="AWV34" s="321" t="str">
        <f t="shared" ca="1" si="10978"/>
        <v/>
      </c>
      <c r="AWW34" s="321" t="str">
        <f t="shared" ca="1" si="10979"/>
        <v/>
      </c>
      <c r="AWX34" s="321"/>
      <c r="AWY34" s="321"/>
      <c r="AWZ34" s="321"/>
      <c r="AXA34" s="321" t="str">
        <f t="shared" ca="1" si="9987"/>
        <v/>
      </c>
      <c r="AXB34" s="321">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21">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21">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21">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21">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21">
        <f t="shared" ca="1" si="9993"/>
        <v>1000</v>
      </c>
      <c r="AXH34" s="321" t="str">
        <f t="shared" ca="1" si="9994"/>
        <v/>
      </c>
      <c r="AXI34" s="321" t="str">
        <f t="shared" ref="AXI34" ca="1" si="11651">IF(AXA34&lt;&gt;"",VLOOKUP(AXA34,AWH4:AWN40,7,FALSE),"")</f>
        <v/>
      </c>
      <c r="AXJ34" s="321" t="str">
        <f t="shared" ref="AXJ34" ca="1" si="11652">IF(AXA34&lt;&gt;"",VLOOKUP(AXA34,AWH4:AWN40,5,FALSE),"")</f>
        <v/>
      </c>
      <c r="AXK34" s="321" t="str">
        <f t="shared" ref="AXK34" ca="1" si="11653">IF(AXA34&lt;&gt;"",VLOOKUP(AXA34,AWH4:AWP40,9,FALSE),"")</f>
        <v/>
      </c>
      <c r="AXL34" s="321" t="str">
        <f t="shared" ca="1" si="9998"/>
        <v/>
      </c>
      <c r="AXM34" s="321" t="str">
        <f t="shared" ref="AXM34" ca="1" si="11654">IF(AXA34&lt;&gt;"",RANK(AXL34,AXL31:AXL35),"")</f>
        <v/>
      </c>
      <c r="AXN34" s="321" t="str">
        <f t="shared" ref="AXN34" ca="1" si="11655">IF(AXA34&lt;&gt;"",SUMPRODUCT((AXL31:AXL35=AXL34)*(AXG31:AXG35&gt;AXG34)),"")</f>
        <v/>
      </c>
      <c r="AXO34" s="321" t="str">
        <f t="shared" ref="AXO34" ca="1" si="11656">IF(AXA34&lt;&gt;"",SUMPRODUCT((AXL31:AXL35=AXL34)*(AXG31:AXG35=AXG34)*(AXE31:AXE35&gt;AXE34)),"")</f>
        <v/>
      </c>
      <c r="AXP34" s="321" t="str">
        <f t="shared" ref="AXP34" ca="1" si="11657">IF(AXA34&lt;&gt;"",SUMPRODUCT((AXL31:AXL35=AXL34)*(AXG31:AXG35=AXG34)*(AXE31:AXE35=AXE34)*(AXI31:AXI35&gt;AXI34)),"")</f>
        <v/>
      </c>
      <c r="AXQ34" s="321" t="str">
        <f t="shared" ref="AXQ34" ca="1" si="11658">IF(AXA34&lt;&gt;"",SUMPRODUCT((AXL31:AXL35=AXL34)*(AXG31:AXG35=AXG34)*(AXE31:AXE35=AXE34)*(AXI31:AXI35=AXI34)*(AXJ31:AXJ35&gt;AXJ34)),"")</f>
        <v/>
      </c>
      <c r="AXR34" s="321" t="str">
        <f t="shared" ref="AXR34" ca="1" si="11659">IF(AXA34&lt;&gt;"",SUMPRODUCT((AXL31:AXL35=AXL34)*(AXG31:AXG35=AXG34)*(AXE31:AXE35=AXE34)*(AXI31:AXI35=AXI34)*(AXJ31:AXJ35=AXJ34)*(AXK31:AXK35&gt;AXK34)),"")</f>
        <v/>
      </c>
      <c r="AXS34" s="321" t="str">
        <f ca="1">IF(AXA34&lt;&gt;"",IF(AXS74&lt;&gt;"",IF(AWZ70=3,AXS74,AXS74+AWZ70),SUM(AXM34:AXR34)),"")</f>
        <v/>
      </c>
      <c r="AXT34" s="321" t="str">
        <f t="shared" ref="AXT34" ca="1" si="11660">IF(AXA34&lt;&gt;"",INDEX(AXA31:AXA35,MATCH(4,AXS31:AXS35,0),0),"")</f>
        <v/>
      </c>
      <c r="AXU34" s="321" t="str">
        <f t="shared" ca="1" si="10436"/>
        <v/>
      </c>
      <c r="AXV34" s="321"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21"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21"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21">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21">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21">
        <f t="shared" ca="1" si="10442"/>
        <v>1000</v>
      </c>
      <c r="AYB34" s="321" t="str">
        <f t="shared" ca="1" si="10443"/>
        <v/>
      </c>
      <c r="AYC34" s="321" t="str">
        <f t="shared" ref="AYC34" ca="1" si="11666">IF(AXU34&lt;&gt;"",VLOOKUP(AXU34,AWH4:AWN40,7,FALSE),"")</f>
        <v/>
      </c>
      <c r="AYD34" s="321" t="str">
        <f t="shared" ref="AYD34" ca="1" si="11667">IF(AXU34&lt;&gt;"",VLOOKUP(AXU34,AWH4:AWN40,5,FALSE),"")</f>
        <v/>
      </c>
      <c r="AYE34" s="321" t="str">
        <f t="shared" ref="AYE34" ca="1" si="11668">IF(AXU34&lt;&gt;"",VLOOKUP(AXU34,AWH4:AWP40,9,FALSE),"")</f>
        <v/>
      </c>
      <c r="AYF34" s="321" t="str">
        <f t="shared" ca="1" si="10447"/>
        <v/>
      </c>
      <c r="AYG34" s="321" t="str">
        <f t="shared" ref="AYG34" ca="1" si="11669">IF(AXU34&lt;&gt;"",RANK(AYF34,AYF31:AYF35),"")</f>
        <v/>
      </c>
      <c r="AYH34" s="321" t="str">
        <f t="shared" ref="AYH34" ca="1" si="11670">IF(AXU34&lt;&gt;"",SUMPRODUCT((AYF31:AYF35=AYF34)*(AYA31:AYA35&gt;AYA34)),"")</f>
        <v/>
      </c>
      <c r="AYI34" s="321" t="str">
        <f t="shared" ref="AYI34" ca="1" si="11671">IF(AXU34&lt;&gt;"",SUMPRODUCT((AYF31:AYF35=AYF34)*(AYA31:AYA35=AYA34)*(AXY31:AXY35&gt;AXY34)),"")</f>
        <v/>
      </c>
      <c r="AYJ34" s="321" t="str">
        <f t="shared" ref="AYJ34" ca="1" si="11672">IF(AXU34&lt;&gt;"",SUMPRODUCT((AYF31:AYF35=AYF34)*(AYA31:AYA35=AYA34)*(AXY31:AXY35=AXY34)*(AYC31:AYC35&gt;AYC34)),"")</f>
        <v/>
      </c>
      <c r="AYK34" s="321" t="str">
        <f t="shared" ref="AYK34" ca="1" si="11673">IF(AXU34&lt;&gt;"",SUMPRODUCT((AYF31:AYF35=AYF34)*(AYA31:AYA35=AYA34)*(AXY31:AXY35=AXY34)*(AYC31:AYC35=AYC34)*(AYD31:AYD35&gt;AYD34)),"")</f>
        <v/>
      </c>
      <c r="AYL34" s="321" t="str">
        <f t="shared" ref="AYL34" ca="1" si="11674">IF(AXU34&lt;&gt;"",SUMPRODUCT((AYF31:AYF35=AYF34)*(AYA31:AYA35=AYA34)*(AXY31:AXY35=AXY34)*(AYC31:AYC35=AYC34)*(AYD31:AYD35=AYD34)*(AYE31:AYE35&gt;AYE34)),"")</f>
        <v/>
      </c>
      <c r="AYM34" s="321" t="str">
        <f ca="1">IF(AXU34&lt;&gt;"",IF(AYM74&lt;&gt;"",IF(AXT70=3,AYM74,AYM74+AXT70),SUM(AYG34:AYL34)+1),"")</f>
        <v/>
      </c>
      <c r="AYN34" s="321" t="str">
        <f t="shared" ref="AYN34" ca="1" si="11675">IF(AXU34&lt;&gt;"",INDEX(AXU32:AXU35,MATCH(4,AYM32:AYM35,0),0),"")</f>
        <v/>
      </c>
      <c r="AYO34" s="321" t="str">
        <f t="shared" ca="1" si="11011"/>
        <v/>
      </c>
      <c r="AYP34" s="321">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21">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21">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21">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21">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21">
        <f t="shared" ca="1" si="11017"/>
        <v>1000</v>
      </c>
      <c r="AYV34" s="321" t="str">
        <f t="shared" ca="1" si="11018"/>
        <v/>
      </c>
      <c r="AYW34" s="321" t="str">
        <f t="shared" ref="AYW34" ca="1" si="11681">IF(AYO34&lt;&gt;"",VLOOKUP(AYO34,AWH4:AWN40,7,FALSE),"")</f>
        <v/>
      </c>
      <c r="AYX34" s="321" t="str">
        <f t="shared" ref="AYX34" ca="1" si="11682">IF(AYO34&lt;&gt;"",VLOOKUP(AYO34,AWH4:AWN40,5,FALSE),"")</f>
        <v/>
      </c>
      <c r="AYY34" s="321" t="str">
        <f t="shared" ref="AYY34" ca="1" si="11683">IF(AYO34&lt;&gt;"",VLOOKUP(AYO34,AWH4:AWP40,9,FALSE),"")</f>
        <v/>
      </c>
      <c r="AYZ34" s="321" t="str">
        <f t="shared" ca="1" si="11022"/>
        <v/>
      </c>
      <c r="AZA34" s="321" t="str">
        <f t="shared" ref="AZA34" ca="1" si="11684">IF(AYO34&lt;&gt;"",RANK(AYZ34,AYZ32:AYZ35),"")</f>
        <v/>
      </c>
      <c r="AZB34" s="321" t="str">
        <f t="shared" ref="AZB34" ca="1" si="11685">IF(AYO34&lt;&gt;"",SUMPRODUCT((AYZ31:AYZ35=AYZ34)*(AYU31:AYU35&gt;AYU34)),"")</f>
        <v/>
      </c>
      <c r="AZC34" s="321" t="str">
        <f t="shared" ref="AZC34" ca="1" si="11686">IF(AYO34&lt;&gt;"",SUMPRODUCT((AYZ31:AYZ35=AYZ34)*(AYU31:AYU35=AYU34)*(AYS31:AYS35&gt;AYS34)),"")</f>
        <v/>
      </c>
      <c r="AZD34" s="321" t="str">
        <f t="shared" ref="AZD34" ca="1" si="11687">IF(AYO34&lt;&gt;"",SUMPRODUCT((AYZ31:AYZ35=AYZ34)*(AYU31:AYU35=AYU34)*(AYS31:AYS35=AYS34)*(AYW31:AYW35&gt;AYW34)),"")</f>
        <v/>
      </c>
      <c r="AZE34" s="321" t="str">
        <f t="shared" ref="AZE34" ca="1" si="11688">IF(AYO34&lt;&gt;"",SUMPRODUCT((AYZ31:AYZ35=AYZ34)*(AYU31:AYU35=AYU34)*(AYS31:AYS35=AYS34)*(AYW31:AYW35=AYW34)*(AYX31:AYX35&gt;AYX34)),"")</f>
        <v/>
      </c>
      <c r="AZF34" s="321" t="str">
        <f t="shared" ref="AZF34" ca="1" si="11689">IF(AYO34&lt;&gt;"",SUMPRODUCT((AYZ31:AYZ35=AYZ34)*(AYU31:AYU35=AYU34)*(AYS31:AYS35=AYS34)*(AYW31:AYW35=AYW34)*(AYX31:AYX35=AYX34)*(AYY31:AYY35&gt;AYY34)),"")</f>
        <v/>
      </c>
      <c r="AZG34" s="321" t="str">
        <f t="shared" ca="1" si="11029"/>
        <v/>
      </c>
      <c r="AZH34" s="321" t="str">
        <f t="shared" ref="AZH34" ca="1" si="11690">IF(AYO34&lt;&gt;"",INDEX(AYO33:AYO35,MATCH(4,AZG33:AZG35,0),0),"")</f>
        <v/>
      </c>
      <c r="AZI34" s="321" t="str">
        <f t="shared" ref="AZI34" si="11691">IF(AWY31&lt;&gt;"",AWY31,"")</f>
        <v/>
      </c>
      <c r="AZJ34" s="321">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21">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21">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21">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21">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21">
        <f t="shared" ref="AZO34" ca="1" si="11697">AZM34-AZN34+1000</f>
        <v>1000</v>
      </c>
      <c r="AZP34" s="321" t="str">
        <f t="shared" ref="AZP34" si="11698">IF(AZI34&lt;&gt;"",AZJ34*3+AZK34*1,"")</f>
        <v/>
      </c>
      <c r="AZQ34" s="321" t="str">
        <f t="shared" ref="AZQ34" si="11699">IF(AZI34&lt;&gt;"",VLOOKUP(AZI34,AWH4:AWN40,7,FALSE),"")</f>
        <v/>
      </c>
      <c r="AZR34" s="321" t="str">
        <f t="shared" ref="AZR34" si="11700">IF(AZI34&lt;&gt;"",VLOOKUP(AZI34,AWH4:AWN40,5,FALSE),"")</f>
        <v/>
      </c>
      <c r="AZS34" s="321" t="str">
        <f t="shared" ref="AZS34" si="11701">IF(AZI34&lt;&gt;"",VLOOKUP(AZI34,AWH4:AWP40,9,FALSE),"")</f>
        <v/>
      </c>
      <c r="AZT34" s="321" t="str">
        <f t="shared" ref="AZT34" si="11702">AZP34</f>
        <v/>
      </c>
      <c r="AZU34" s="321" t="str">
        <f t="shared" ref="AZU34" si="11703">IF(AZI34&lt;&gt;"",RANK(AZT34,AXL31:AXL35),"")</f>
        <v/>
      </c>
      <c r="AZV34" s="321" t="str">
        <f t="shared" ref="AZV34" si="11704">IF(AZI34&lt;&gt;"",SUMPRODUCT((AZT31:AZT35=AZT34)*(AZO31:AZO35&gt;AZO34)),"")</f>
        <v/>
      </c>
      <c r="AZW34" s="321" t="str">
        <f t="shared" ref="AZW34" si="11705">IF(AZI34&lt;&gt;"",SUMPRODUCT((AZT31:AZT35=AZT34)*(AZO31:AZO35=AZO34)*(AZM31:AZM35&gt;AZM34)),"")</f>
        <v/>
      </c>
      <c r="AZX34" s="321" t="str">
        <f t="shared" ref="AZX34" si="11706">IF(AZI34&lt;&gt;"",SUMPRODUCT((AZT31:AZT35=AZT34)*(AZO31:AZO35=AZO34)*(AZM31:AZM35=AZM34)*(AZQ31:AZQ35&gt;AZQ34)),"")</f>
        <v/>
      </c>
      <c r="AZY34" s="321" t="str">
        <f t="shared" ref="AZY34" si="11707">IF(AZI34&lt;&gt;"",SUMPRODUCT((AZT31:AZT35=AZT34)*(AZO31:AZO35=AZO34)*(AZM31:AZM35=AZM34)*(AZQ31:AZQ35=AZQ34)*(AZR31:AZR35&gt;AZR34)),"")</f>
        <v/>
      </c>
      <c r="AZZ34" s="321" t="str">
        <f t="shared" ref="AZZ34" si="11708">IF(AZI34&lt;&gt;"",SUMPRODUCT((AZT31:AZT35=AZT34)*(AZO31:AZO35=AZO34)*(AZM31:AZM35=AZM34)*(AZQ31:AZQ35=AZQ34)*(AZR31:AZR35=AZR34)*(AZS31:AZS35&gt;AZS34)),"")</f>
        <v/>
      </c>
      <c r="BAA34" s="321" t="str">
        <f t="shared" ref="BAA34" si="11709">IF(AZI34&lt;&gt;"",SUM(AZU34:AZZ34)+3,"")</f>
        <v/>
      </c>
      <c r="BAB34" s="321" t="str">
        <f>IF(AZI34&lt;&gt;"",INDEX(U31:U35,MATCH(1,AM31:AM35,0),0),"")</f>
        <v/>
      </c>
      <c r="BAC34" s="321" t="str">
        <f t="shared" ref="BAC34" ca="1" si="11710">IF(BAB34&lt;&gt;"",BAB34,IF(AZH34&lt;&gt;"",AZH34,IF(AYN34&lt;&gt;"",AYN34,IF(AXT34&lt;&gt;"",AXT34,AWT34))))</f>
        <v>Ukraine</v>
      </c>
      <c r="BAD34" s="321">
        <v>4</v>
      </c>
      <c r="BAE34" s="321">
        <v>32</v>
      </c>
      <c r="BAF34" s="321" t="str">
        <f t="shared" si="130"/>
        <v>France</v>
      </c>
      <c r="BAG34" s="324">
        <f ca="1">IF(OFFSET('Player Game Board'!P41,0,BAG1)&lt;&gt;"",OFFSET('Player Game Board'!P41,0,BAG1),0)</f>
        <v>4</v>
      </c>
      <c r="BAH34" s="324">
        <f ca="1">IF(OFFSET('Player Game Board'!Q41,0,BAG1)&lt;&gt;"",OFFSET('Player Game Board'!Q41,0,BAG1),0)</f>
        <v>0</v>
      </c>
      <c r="BAI34" s="321" t="str">
        <f t="shared" si="131"/>
        <v>Poland</v>
      </c>
      <c r="BAJ34" s="321" t="str">
        <f ca="1">IF(AND(OFFSET('Player Game Board'!P41,0,BAG1)&lt;&gt;"",OFFSET('Player Game Board'!Q41,0,BAG1)&lt;&gt;""),IF(BAG34&gt;BAH34,"W",IF(BAG34=BAH34,"D","L")),"")</f>
        <v>W</v>
      </c>
      <c r="BAK34" s="321" t="str">
        <f t="shared" ca="1" si="5885"/>
        <v>L</v>
      </c>
      <c r="BAL34" s="321"/>
      <c r="BAM34" s="321"/>
      <c r="BAN34" s="321"/>
      <c r="BAO34" s="322"/>
      <c r="BAP34" s="322"/>
      <c r="BAQ34" s="322"/>
      <c r="BAR34" s="322"/>
      <c r="BAS34" s="322"/>
      <c r="BAT34" s="322"/>
      <c r="BAU34" s="322"/>
      <c r="BAV34" s="321"/>
      <c r="BAW34" s="321"/>
      <c r="BAX34" s="321"/>
      <c r="BAY34" s="321"/>
      <c r="BAZ34" s="321"/>
      <c r="BBA34" s="321"/>
      <c r="BBB34" s="321"/>
      <c r="BBC34" s="321"/>
      <c r="BBD34" s="321">
        <f t="shared" ref="BBD34" ca="1" si="11711">SUM(BBD18:BBD33)</f>
        <v>13</v>
      </c>
      <c r="BBE34" s="321">
        <f t="shared" ref="BBE34" ca="1" si="11712">VLOOKUP(BBF34,BFA31:BFB35,2,FALSE)</f>
        <v>4</v>
      </c>
      <c r="BBF34" s="321" t="str">
        <f t="shared" si="10009"/>
        <v>Ukraine</v>
      </c>
      <c r="BBG34" s="321">
        <f t="shared" ref="BBG34" ca="1" si="11713">SUMPRODUCT((BFD3:BFD42=BBF34)*(BFH3:BFH42="W"))+SUMPRODUCT((BFG3:BFG42=BBF34)*(BFI3:BFI42="W"))</f>
        <v>0</v>
      </c>
      <c r="BBH34" s="321">
        <f t="shared" ref="BBH34" ca="1" si="11714">SUMPRODUCT((BFD3:BFD42=BBF34)*(BFH3:BFH42="D"))+SUMPRODUCT((BFG3:BFG42=BBF34)*(BFI3:BFI42="D"))</f>
        <v>0</v>
      </c>
      <c r="BBI34" s="321">
        <f t="shared" ref="BBI34" ca="1" si="11715">SUMPRODUCT((BFD3:BFD42=BBF34)*(BFH3:BFH42="L"))+SUMPRODUCT((BFG3:BFG42=BBF34)*(BFI3:BFI42="L"))</f>
        <v>0</v>
      </c>
      <c r="BBJ34" s="321">
        <f t="shared" ref="BBJ34" ca="1" si="11716">SUMIF(BFD3:BFD60,BBF34,BFE3:BFE60)+SUMIF(BFG3:BFG60,BBF34,BFF3:BFF60)</f>
        <v>0</v>
      </c>
      <c r="BBK34" s="321">
        <f t="shared" ref="BBK34" ca="1" si="11717">SUMIF(BFG3:BFG60,BBF34,BFE3:BFE60)+SUMIF(BFD3:BFD60,BBF34,BFF3:BFF60)</f>
        <v>0</v>
      </c>
      <c r="BBL34" s="321">
        <f t="shared" ca="1" si="10015"/>
        <v>1000</v>
      </c>
      <c r="BBM34" s="321">
        <f t="shared" ca="1" si="10016"/>
        <v>0</v>
      </c>
      <c r="BBN34" s="321">
        <f t="shared" si="1110"/>
        <v>2</v>
      </c>
      <c r="BBO34" s="321">
        <f t="shared" ref="BBO34" ca="1" si="11718">IF(COUNTIF(BBM31:BBM35,4)&lt;&gt;4,RANK(BBM34,BBM31:BBM35),BBM74)</f>
        <v>1</v>
      </c>
      <c r="BBP34" s="321"/>
      <c r="BBQ34" s="321">
        <f t="shared" ref="BBQ34" ca="1" si="11719">SUMPRODUCT((BBO31:BBO34=BBO34)*(BBN31:BBN34&lt;BBN34))+BBO34</f>
        <v>1</v>
      </c>
      <c r="BBR34" s="321" t="str">
        <f t="shared" ref="BBR34" ca="1" si="11720">INDEX(BBF31:BBF35,MATCH(4,BBQ31:BBQ35,0),0)</f>
        <v>Belgium</v>
      </c>
      <c r="BBS34" s="321">
        <f t="shared" ref="BBS34" ca="1" si="11721">INDEX(BBO31:BBO35,MATCH(BBR34,BBF31:BBF35,0),0)</f>
        <v>1</v>
      </c>
      <c r="BBT34" s="321" t="str">
        <f t="shared" ca="1" si="11043"/>
        <v>Belgium</v>
      </c>
      <c r="BBU34" s="321" t="str">
        <f t="shared" ca="1" si="11044"/>
        <v/>
      </c>
      <c r="BBV34" s="321"/>
      <c r="BBW34" s="321"/>
      <c r="BBX34" s="321"/>
      <c r="BBY34" s="321" t="str">
        <f t="shared" ca="1" si="10025"/>
        <v>Belgium</v>
      </c>
      <c r="BBZ34" s="321">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21">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21">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21">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21">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21">
        <f t="shared" ca="1" si="10031"/>
        <v>1000</v>
      </c>
      <c r="BCF34" s="321">
        <f t="shared" ca="1" si="10032"/>
        <v>0</v>
      </c>
      <c r="BCG34" s="321">
        <f t="shared" ref="BCG34" ca="1" si="11727">IF(BBY34&lt;&gt;"",VLOOKUP(BBY34,BBF4:BBL40,7,FALSE),"")</f>
        <v>1000</v>
      </c>
      <c r="BCH34" s="321">
        <f t="shared" ref="BCH34" ca="1" si="11728">IF(BBY34&lt;&gt;"",VLOOKUP(BBY34,BBF4:BBL40,5,FALSE),"")</f>
        <v>0</v>
      </c>
      <c r="BCI34" s="321">
        <f t="shared" ref="BCI34" ca="1" si="11729">IF(BBY34&lt;&gt;"",VLOOKUP(BBY34,BBF4:BBN40,9,FALSE),"")</f>
        <v>50</v>
      </c>
      <c r="BCJ34" s="321">
        <f t="shared" ca="1" si="10036"/>
        <v>0</v>
      </c>
      <c r="BCK34" s="321">
        <f t="shared" ref="BCK34" ca="1" si="11730">IF(BBY34&lt;&gt;"",RANK(BCJ34,BCJ31:BCJ35),"")</f>
        <v>1</v>
      </c>
      <c r="BCL34" s="321">
        <f t="shared" ref="BCL34" ca="1" si="11731">IF(BBY34&lt;&gt;"",SUMPRODUCT((BCJ31:BCJ35=BCJ34)*(BCE31:BCE35&gt;BCE34)),"")</f>
        <v>0</v>
      </c>
      <c r="BCM34" s="321">
        <f t="shared" ref="BCM34" ca="1" si="11732">IF(BBY34&lt;&gt;"",SUMPRODUCT((BCJ31:BCJ35=BCJ34)*(BCE31:BCE35=BCE34)*(BCC31:BCC35&gt;BCC34)),"")</f>
        <v>0</v>
      </c>
      <c r="BCN34" s="321">
        <f t="shared" ref="BCN34" ca="1" si="11733">IF(BBY34&lt;&gt;"",SUMPRODUCT((BCJ31:BCJ35=BCJ34)*(BCE31:BCE35=BCE34)*(BCC31:BCC35=BCC34)*(BCG31:BCG35&gt;BCG34)),"")</f>
        <v>0</v>
      </c>
      <c r="BCO34" s="321">
        <f t="shared" ref="BCO34" ca="1" si="11734">IF(BBY34&lt;&gt;"",SUMPRODUCT((BCJ31:BCJ35=BCJ34)*(BCE31:BCE35=BCE34)*(BCC31:BCC35=BCC34)*(BCG31:BCG35=BCG34)*(BCH31:BCH35&gt;BCH34)),"")</f>
        <v>0</v>
      </c>
      <c r="BCP34" s="321">
        <f t="shared" ref="BCP34" ca="1" si="11735">IF(BBY34&lt;&gt;"",SUMPRODUCT((BCJ31:BCJ35=BCJ34)*(BCE31:BCE35=BCE34)*(BCC31:BCC35=BCC34)*(BCG31:BCG35=BCG34)*(BCH31:BCH35=BCH34)*(BCI31:BCI35&gt;BCI34)),"")</f>
        <v>0</v>
      </c>
      <c r="BCQ34" s="321">
        <f ca="1">IF(BBY34&lt;&gt;"",IF(BCQ74&lt;&gt;"",IF(BBX70=3,BCQ74,BCQ74+BBX70),SUM(BCK34:BCP34)),"")</f>
        <v>1</v>
      </c>
      <c r="BCR34" s="321" t="str">
        <f t="shared" ref="BCR34" ca="1" si="11736">IF(BBY34&lt;&gt;"",INDEX(BBY31:BBY35,MATCH(4,BCQ31:BCQ35,0),0),"")</f>
        <v>Ukraine</v>
      </c>
      <c r="BCS34" s="321" t="str">
        <f t="shared" ca="1" si="10486"/>
        <v/>
      </c>
      <c r="BCT34" s="321"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21"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21"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21">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21">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21">
        <f t="shared" ca="1" si="10492"/>
        <v>1000</v>
      </c>
      <c r="BCZ34" s="321" t="str">
        <f t="shared" ca="1" si="10493"/>
        <v/>
      </c>
      <c r="BDA34" s="321" t="str">
        <f t="shared" ref="BDA34" ca="1" si="11742">IF(BCS34&lt;&gt;"",VLOOKUP(BCS34,BBF4:BBL40,7,FALSE),"")</f>
        <v/>
      </c>
      <c r="BDB34" s="321" t="str">
        <f t="shared" ref="BDB34" ca="1" si="11743">IF(BCS34&lt;&gt;"",VLOOKUP(BCS34,BBF4:BBL40,5,FALSE),"")</f>
        <v/>
      </c>
      <c r="BDC34" s="321" t="str">
        <f t="shared" ref="BDC34" ca="1" si="11744">IF(BCS34&lt;&gt;"",VLOOKUP(BCS34,BBF4:BBN40,9,FALSE),"")</f>
        <v/>
      </c>
      <c r="BDD34" s="321" t="str">
        <f t="shared" ca="1" si="10497"/>
        <v/>
      </c>
      <c r="BDE34" s="321" t="str">
        <f t="shared" ref="BDE34" ca="1" si="11745">IF(BCS34&lt;&gt;"",RANK(BDD34,BDD31:BDD35),"")</f>
        <v/>
      </c>
      <c r="BDF34" s="321" t="str">
        <f t="shared" ref="BDF34" ca="1" si="11746">IF(BCS34&lt;&gt;"",SUMPRODUCT((BDD31:BDD35=BDD34)*(BCY31:BCY35&gt;BCY34)),"")</f>
        <v/>
      </c>
      <c r="BDG34" s="321" t="str">
        <f t="shared" ref="BDG34" ca="1" si="11747">IF(BCS34&lt;&gt;"",SUMPRODUCT((BDD31:BDD35=BDD34)*(BCY31:BCY35=BCY34)*(BCW31:BCW35&gt;BCW34)),"")</f>
        <v/>
      </c>
      <c r="BDH34" s="321" t="str">
        <f t="shared" ref="BDH34" ca="1" si="11748">IF(BCS34&lt;&gt;"",SUMPRODUCT((BDD31:BDD35=BDD34)*(BCY31:BCY35=BCY34)*(BCW31:BCW35=BCW34)*(BDA31:BDA35&gt;BDA34)),"")</f>
        <v/>
      </c>
      <c r="BDI34" s="321" t="str">
        <f t="shared" ref="BDI34" ca="1" si="11749">IF(BCS34&lt;&gt;"",SUMPRODUCT((BDD31:BDD35=BDD34)*(BCY31:BCY35=BCY34)*(BCW31:BCW35=BCW34)*(BDA31:BDA35=BDA34)*(BDB31:BDB35&gt;BDB34)),"")</f>
        <v/>
      </c>
      <c r="BDJ34" s="321" t="str">
        <f t="shared" ref="BDJ34" ca="1" si="11750">IF(BCS34&lt;&gt;"",SUMPRODUCT((BDD31:BDD35=BDD34)*(BCY31:BCY35=BCY34)*(BCW31:BCW35=BCW34)*(BDA31:BDA35=BDA34)*(BDB31:BDB35=BDB34)*(BDC31:BDC35&gt;BDC34)),"")</f>
        <v/>
      </c>
      <c r="BDK34" s="321" t="str">
        <f ca="1">IF(BCS34&lt;&gt;"",IF(BDK74&lt;&gt;"",IF(BCR70=3,BDK74,BDK74+BCR70),SUM(BDE34:BDJ34)+1),"")</f>
        <v/>
      </c>
      <c r="BDL34" s="321" t="str">
        <f t="shared" ref="BDL34" ca="1" si="11751">IF(BCS34&lt;&gt;"",INDEX(BCS32:BCS35,MATCH(4,BDK32:BDK35,0),0),"")</f>
        <v/>
      </c>
      <c r="BDM34" s="321" t="str">
        <f t="shared" ca="1" si="11076"/>
        <v/>
      </c>
      <c r="BDN34" s="321">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21">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21">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21">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21">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21">
        <f t="shared" ca="1" si="11082"/>
        <v>1000</v>
      </c>
      <c r="BDT34" s="321" t="str">
        <f t="shared" ca="1" si="11083"/>
        <v/>
      </c>
      <c r="BDU34" s="321" t="str">
        <f t="shared" ref="BDU34" ca="1" si="11757">IF(BDM34&lt;&gt;"",VLOOKUP(BDM34,BBF4:BBL40,7,FALSE),"")</f>
        <v/>
      </c>
      <c r="BDV34" s="321" t="str">
        <f t="shared" ref="BDV34" ca="1" si="11758">IF(BDM34&lt;&gt;"",VLOOKUP(BDM34,BBF4:BBL40,5,FALSE),"")</f>
        <v/>
      </c>
      <c r="BDW34" s="321" t="str">
        <f t="shared" ref="BDW34" ca="1" si="11759">IF(BDM34&lt;&gt;"",VLOOKUP(BDM34,BBF4:BBN40,9,FALSE),"")</f>
        <v/>
      </c>
      <c r="BDX34" s="321" t="str">
        <f t="shared" ca="1" si="11087"/>
        <v/>
      </c>
      <c r="BDY34" s="321" t="str">
        <f t="shared" ref="BDY34" ca="1" si="11760">IF(BDM34&lt;&gt;"",RANK(BDX34,BDX32:BDX35),"")</f>
        <v/>
      </c>
      <c r="BDZ34" s="321" t="str">
        <f t="shared" ref="BDZ34" ca="1" si="11761">IF(BDM34&lt;&gt;"",SUMPRODUCT((BDX31:BDX35=BDX34)*(BDS31:BDS35&gt;BDS34)),"")</f>
        <v/>
      </c>
      <c r="BEA34" s="321" t="str">
        <f t="shared" ref="BEA34" ca="1" si="11762">IF(BDM34&lt;&gt;"",SUMPRODUCT((BDX31:BDX35=BDX34)*(BDS31:BDS35=BDS34)*(BDQ31:BDQ35&gt;BDQ34)),"")</f>
        <v/>
      </c>
      <c r="BEB34" s="321" t="str">
        <f t="shared" ref="BEB34" ca="1" si="11763">IF(BDM34&lt;&gt;"",SUMPRODUCT((BDX31:BDX35=BDX34)*(BDS31:BDS35=BDS34)*(BDQ31:BDQ35=BDQ34)*(BDU31:BDU35&gt;BDU34)),"")</f>
        <v/>
      </c>
      <c r="BEC34" s="321" t="str">
        <f t="shared" ref="BEC34" ca="1" si="11764">IF(BDM34&lt;&gt;"",SUMPRODUCT((BDX31:BDX35=BDX34)*(BDS31:BDS35=BDS34)*(BDQ31:BDQ35=BDQ34)*(BDU31:BDU35=BDU34)*(BDV31:BDV35&gt;BDV34)),"")</f>
        <v/>
      </c>
      <c r="BED34" s="321" t="str">
        <f t="shared" ref="BED34" ca="1" si="11765">IF(BDM34&lt;&gt;"",SUMPRODUCT((BDX31:BDX35=BDX34)*(BDS31:BDS35=BDS34)*(BDQ31:BDQ35=BDQ34)*(BDU31:BDU35=BDU34)*(BDV31:BDV35=BDV34)*(BDW31:BDW35&gt;BDW34)),"")</f>
        <v/>
      </c>
      <c r="BEE34" s="321" t="str">
        <f t="shared" ca="1" si="11094"/>
        <v/>
      </c>
      <c r="BEF34" s="321" t="str">
        <f t="shared" ref="BEF34" ca="1" si="11766">IF(BDM34&lt;&gt;"",INDEX(BDM33:BDM35,MATCH(4,BEE33:BEE35,0),0),"")</f>
        <v/>
      </c>
      <c r="BEG34" s="321" t="str">
        <f t="shared" ref="BEG34" si="11767">IF(BBW31&lt;&gt;"",BBW31,"")</f>
        <v/>
      </c>
      <c r="BEH34" s="321">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21">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21">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21">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21">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21">
        <f t="shared" ref="BEM34" ca="1" si="11773">BEK34-BEL34+1000</f>
        <v>1000</v>
      </c>
      <c r="BEN34" s="321" t="str">
        <f t="shared" ref="BEN34" si="11774">IF(BEG34&lt;&gt;"",BEH34*3+BEI34*1,"")</f>
        <v/>
      </c>
      <c r="BEO34" s="321" t="str">
        <f t="shared" ref="BEO34" si="11775">IF(BEG34&lt;&gt;"",VLOOKUP(BEG34,BBF4:BBL40,7,FALSE),"")</f>
        <v/>
      </c>
      <c r="BEP34" s="321" t="str">
        <f t="shared" ref="BEP34" si="11776">IF(BEG34&lt;&gt;"",VLOOKUP(BEG34,BBF4:BBL40,5,FALSE),"")</f>
        <v/>
      </c>
      <c r="BEQ34" s="321" t="str">
        <f t="shared" ref="BEQ34" si="11777">IF(BEG34&lt;&gt;"",VLOOKUP(BEG34,BBF4:BBN40,9,FALSE),"")</f>
        <v/>
      </c>
      <c r="BER34" s="321" t="str">
        <f t="shared" ref="BER34" si="11778">BEN34</f>
        <v/>
      </c>
      <c r="BES34" s="321" t="str">
        <f t="shared" ref="BES34" si="11779">IF(BEG34&lt;&gt;"",RANK(BER34,BCJ31:BCJ35),"")</f>
        <v/>
      </c>
      <c r="BET34" s="321" t="str">
        <f t="shared" ref="BET34" si="11780">IF(BEG34&lt;&gt;"",SUMPRODUCT((BER31:BER35=BER34)*(BEM31:BEM35&gt;BEM34)),"")</f>
        <v/>
      </c>
      <c r="BEU34" s="321" t="str">
        <f t="shared" ref="BEU34" si="11781">IF(BEG34&lt;&gt;"",SUMPRODUCT((BER31:BER35=BER34)*(BEM31:BEM35=BEM34)*(BEK31:BEK35&gt;BEK34)),"")</f>
        <v/>
      </c>
      <c r="BEV34" s="321" t="str">
        <f t="shared" ref="BEV34" si="11782">IF(BEG34&lt;&gt;"",SUMPRODUCT((BER31:BER35=BER34)*(BEM31:BEM35=BEM34)*(BEK31:BEK35=BEK34)*(BEO31:BEO35&gt;BEO34)),"")</f>
        <v/>
      </c>
      <c r="BEW34" s="321" t="str">
        <f t="shared" ref="BEW34" si="11783">IF(BEG34&lt;&gt;"",SUMPRODUCT((BER31:BER35=BER34)*(BEM31:BEM35=BEM34)*(BEK31:BEK35=BEK34)*(BEO31:BEO35=BEO34)*(BEP31:BEP35&gt;BEP34)),"")</f>
        <v/>
      </c>
      <c r="BEX34" s="321" t="str">
        <f t="shared" ref="BEX34" si="11784">IF(BEG34&lt;&gt;"",SUMPRODUCT((BER31:BER35=BER34)*(BEM31:BEM35=BEM34)*(BEK31:BEK35=BEK34)*(BEO31:BEO35=BEO34)*(BEP31:BEP35=BEP34)*(BEQ31:BEQ35&gt;BEQ34)),"")</f>
        <v/>
      </c>
      <c r="BEY34" s="321" t="str">
        <f t="shared" ref="BEY34" si="11785">IF(BEG34&lt;&gt;"",SUM(BES34:BEX34)+3,"")</f>
        <v/>
      </c>
      <c r="BEZ34" s="321" t="str">
        <f>IF(BEG34&lt;&gt;"",INDEX(U31:U35,MATCH(1,AM31:AM35,0),0),"")</f>
        <v/>
      </c>
      <c r="BFA34" s="321" t="str">
        <f t="shared" ref="BFA34" ca="1" si="11786">IF(BEZ34&lt;&gt;"",BEZ34,IF(BEF34&lt;&gt;"",BEF34,IF(BDL34&lt;&gt;"",BDL34,IF(BCR34&lt;&gt;"",BCR34,BBR34))))</f>
        <v>Ukraine</v>
      </c>
      <c r="BFB34" s="321">
        <v>4</v>
      </c>
      <c r="BFC34" s="321">
        <v>32</v>
      </c>
      <c r="BFD34" s="321" t="str">
        <f t="shared" si="146"/>
        <v>France</v>
      </c>
      <c r="BFE34" s="324">
        <f ca="1">IF(OFFSET('Player Game Board'!P41,0,BFE1)&lt;&gt;"",OFFSET('Player Game Board'!P41,0,BFE1),0)</f>
        <v>0</v>
      </c>
      <c r="BFF34" s="324">
        <f ca="1">IF(OFFSET('Player Game Board'!Q41,0,BFE1)&lt;&gt;"",OFFSET('Player Game Board'!Q41,0,BFE1),0)</f>
        <v>0</v>
      </c>
      <c r="BFG34" s="321" t="str">
        <f t="shared" si="147"/>
        <v>Poland</v>
      </c>
      <c r="BFH34" s="321" t="str">
        <f ca="1">IF(AND(OFFSET('Player Game Board'!P41,0,BFE1)&lt;&gt;"",OFFSET('Player Game Board'!Q41,0,BFE1)&lt;&gt;""),IF(BFE34&gt;BFF34,"W",IF(BFE34=BFF34,"D","L")),"")</f>
        <v/>
      </c>
      <c r="BFI34" s="321" t="str">
        <f t="shared" ca="1" si="5940"/>
        <v/>
      </c>
      <c r="BFJ34" s="321"/>
      <c r="BFK34" s="321"/>
      <c r="BFL34" s="321"/>
      <c r="BFM34" s="322"/>
      <c r="BFN34" s="322"/>
      <c r="BFO34" s="322"/>
      <c r="BFP34" s="322"/>
      <c r="BFQ34" s="322"/>
      <c r="BFR34" s="322"/>
      <c r="BFS34" s="322"/>
      <c r="BFT34" s="321"/>
      <c r="BFU34" s="321"/>
      <c r="BFV34" s="321"/>
      <c r="BFW34" s="321"/>
      <c r="BFX34" s="321"/>
      <c r="BFY34" s="321"/>
      <c r="BFZ34" s="321"/>
      <c r="BGA34" s="321"/>
      <c r="BGB34" s="321">
        <f t="shared" ref="BGB34" ca="1" si="11787">SUM(BGB18:BGB33)</f>
        <v>12</v>
      </c>
    </row>
    <row r="35" spans="1:1536" ht="13.8" x14ac:dyDescent="0.3">
      <c r="A35" s="321"/>
      <c r="B35" s="32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1"/>
      <c r="BT35" s="321"/>
      <c r="BU35" s="321"/>
      <c r="BV35" s="321"/>
      <c r="BW35" s="321"/>
      <c r="BX35" s="321"/>
      <c r="BY35" s="321"/>
      <c r="BZ35" s="321"/>
      <c r="CA35" s="321"/>
      <c r="CB35" s="321"/>
      <c r="CC35" s="321"/>
      <c r="CD35" s="321"/>
      <c r="CE35" s="321"/>
      <c r="CF35" s="321"/>
      <c r="CG35" s="321"/>
      <c r="CH35" s="321"/>
      <c r="CI35" s="321"/>
      <c r="CJ35" s="321"/>
      <c r="CK35" s="321"/>
      <c r="CL35" s="321"/>
      <c r="CM35" s="321"/>
      <c r="CN35" s="321"/>
      <c r="CO35" s="321"/>
      <c r="CP35" s="321"/>
      <c r="CQ35" s="321"/>
      <c r="CR35" s="321"/>
      <c r="CS35" s="321"/>
      <c r="CT35" s="321"/>
      <c r="CU35" s="321"/>
      <c r="CV35" s="321"/>
      <c r="CW35" s="321"/>
      <c r="CX35" s="321"/>
      <c r="CY35" s="321">
        <v>33</v>
      </c>
      <c r="CZ35" s="321" t="str">
        <f>Matches!G40</f>
        <v>Slovakia</v>
      </c>
      <c r="DA35" s="321">
        <f>IF(AND(Matches!H40&lt;&gt;"",Matches!I40&lt;&gt;""),Matches!H40,0)</f>
        <v>1</v>
      </c>
      <c r="DB35" s="321">
        <f>IF(AND(Matches!I40&lt;&gt;"",Matches!H40&lt;&gt;""),Matches!I40,0)</f>
        <v>1</v>
      </c>
      <c r="DC35" s="321" t="str">
        <f>Matches!J40</f>
        <v>Romania</v>
      </c>
      <c r="DD35" s="321" t="str">
        <f>IF(AND(Matches!H40&lt;&gt;"",Matches!I40&lt;&gt;""),IF(DA35&gt;DB35,"W",IF(DA35=DB35,"D","L")),"")</f>
        <v>D</v>
      </c>
      <c r="DE35" s="321" t="str">
        <f t="shared" si="162"/>
        <v>D</v>
      </c>
      <c r="DF35" s="321"/>
      <c r="DG35" s="321"/>
      <c r="DH35" s="321"/>
      <c r="DI35" s="322"/>
      <c r="DJ35" s="322"/>
      <c r="DK35" s="322"/>
      <c r="DL35" s="322"/>
      <c r="DM35" s="322"/>
      <c r="DN35" s="322"/>
      <c r="DO35" s="322"/>
      <c r="DP35" s="321"/>
      <c r="DQ35" s="321"/>
      <c r="DR35" s="321"/>
      <c r="DS35" s="321"/>
      <c r="DT35" s="321"/>
      <c r="DU35" s="321"/>
      <c r="DV35" s="321"/>
      <c r="DW35" s="321"/>
      <c r="DX35" s="321"/>
      <c r="DY35" s="321"/>
      <c r="DZ35" s="321"/>
      <c r="EA35" s="321"/>
      <c r="EB35" s="321"/>
      <c r="EC35" s="321"/>
      <c r="ED35" s="321"/>
      <c r="EE35" s="321"/>
      <c r="EF35" s="321"/>
      <c r="EG35" s="321"/>
      <c r="EH35" s="321"/>
      <c r="EI35" s="321"/>
      <c r="EJ35" s="321"/>
      <c r="EK35" s="321"/>
      <c r="EL35" s="321"/>
      <c r="EM35" s="321"/>
      <c r="EN35" s="321"/>
      <c r="EO35" s="321"/>
      <c r="EP35" s="321"/>
      <c r="EQ35" s="321"/>
      <c r="ER35" s="321"/>
      <c r="ES35" s="321"/>
      <c r="ET35" s="321"/>
      <c r="EU35" s="321"/>
      <c r="EV35" s="321"/>
      <c r="EW35" s="321"/>
      <c r="EX35" s="321"/>
      <c r="EY35" s="321"/>
      <c r="EZ35" s="321"/>
      <c r="FA35" s="321"/>
      <c r="FB35" s="321"/>
      <c r="FC35" s="321"/>
      <c r="FD35" s="321"/>
      <c r="FE35" s="321"/>
      <c r="FF35" s="321"/>
      <c r="FG35" s="321"/>
      <c r="FH35" s="321"/>
      <c r="FI35" s="321"/>
      <c r="FJ35" s="321"/>
      <c r="FK35" s="321"/>
      <c r="FL35" s="321"/>
      <c r="FM35" s="321"/>
      <c r="FN35" s="321"/>
      <c r="FO35" s="321"/>
      <c r="FP35" s="321"/>
      <c r="FQ35" s="321"/>
      <c r="FR35" s="321"/>
      <c r="FS35" s="321"/>
      <c r="FT35" s="321"/>
      <c r="FU35" s="321"/>
      <c r="FV35" s="321"/>
      <c r="FW35" s="321"/>
      <c r="FX35" s="321"/>
      <c r="FY35" s="321"/>
      <c r="FZ35" s="321"/>
      <c r="GA35" s="321"/>
      <c r="GB35" s="321"/>
      <c r="GC35" s="321"/>
      <c r="GD35" s="321"/>
      <c r="GE35" s="321"/>
      <c r="GF35" s="321"/>
      <c r="GG35" s="321"/>
      <c r="GH35" s="321"/>
      <c r="GI35" s="321"/>
      <c r="GJ35" s="321"/>
      <c r="GK35" s="321"/>
      <c r="GL35" s="321"/>
      <c r="GM35" s="321"/>
      <c r="GN35" s="321"/>
      <c r="GO35" s="321"/>
      <c r="GP35" s="321"/>
      <c r="GQ35" s="321"/>
      <c r="GR35" s="321"/>
      <c r="GS35" s="321"/>
      <c r="GT35" s="321"/>
      <c r="GU35" s="321"/>
      <c r="GV35" s="321"/>
      <c r="GW35" s="321"/>
      <c r="GX35" s="321"/>
      <c r="GY35" s="321"/>
      <c r="GZ35" s="321"/>
      <c r="HA35" s="321"/>
      <c r="HB35" s="321"/>
      <c r="HC35" s="321"/>
      <c r="HD35" s="321"/>
      <c r="HE35" s="321"/>
      <c r="HF35" s="321"/>
      <c r="HG35" s="321"/>
      <c r="HH35" s="321"/>
      <c r="HI35" s="321"/>
      <c r="HJ35" s="321"/>
      <c r="HK35" s="321"/>
      <c r="HL35" s="321"/>
      <c r="HM35" s="321"/>
      <c r="HN35" s="321"/>
      <c r="HO35" s="321"/>
      <c r="HP35" s="321"/>
      <c r="HQ35" s="321"/>
      <c r="HR35" s="321"/>
      <c r="HS35" s="321"/>
      <c r="HT35" s="321"/>
      <c r="HU35" s="321"/>
      <c r="HV35" s="321"/>
      <c r="HW35" s="321">
        <v>33</v>
      </c>
      <c r="HX35" s="321" t="str">
        <f t="shared" si="164"/>
        <v>Slovakia</v>
      </c>
      <c r="HY35" s="324">
        <f ca="1">IF(OFFSET('Player Game Board'!P42,0,HY1)&lt;&gt;"",OFFSET('Player Game Board'!P42,0,HY1),0)</f>
        <v>1</v>
      </c>
      <c r="HZ35" s="324">
        <f ca="1">IF(OFFSET('Player Game Board'!Q42,0,HY1)&lt;&gt;"",OFFSET('Player Game Board'!Q42,0,HY1),0)</f>
        <v>0</v>
      </c>
      <c r="IA35" s="321" t="str">
        <f t="shared" si="165"/>
        <v>Romania</v>
      </c>
      <c r="IB35" s="321" t="str">
        <f ca="1">IF(AND(OFFSET('Player Game Board'!P42,0,HY1)&lt;&gt;"",OFFSET('Player Game Board'!Q42,0,HY1)&lt;&gt;""),IF(HY35&gt;HZ35,"W",IF(HY35=HZ35,"D","L")),"")</f>
        <v>W</v>
      </c>
      <c r="IC35" s="321" t="str">
        <f t="shared" ca="1" si="166"/>
        <v>L</v>
      </c>
      <c r="ID35" s="321"/>
      <c r="IE35" s="321"/>
      <c r="IF35" s="321"/>
      <c r="IG35" s="322"/>
      <c r="IH35" s="322"/>
      <c r="II35" s="322"/>
      <c r="IJ35" s="322"/>
      <c r="IK35" s="322"/>
      <c r="IL35" s="322"/>
      <c r="IM35" s="322"/>
      <c r="IN35" s="321"/>
      <c r="IO35" s="321"/>
      <c r="IP35" s="321"/>
      <c r="IQ35" s="321"/>
      <c r="IR35" s="321"/>
      <c r="IS35" s="321"/>
      <c r="IT35" s="321"/>
      <c r="IU35" s="321"/>
      <c r="IV35" s="321"/>
      <c r="IW35" s="321"/>
      <c r="IX35" s="321"/>
      <c r="IY35" s="321"/>
      <c r="IZ35" s="321"/>
      <c r="JA35" s="321"/>
      <c r="JB35" s="321"/>
      <c r="JC35" s="321"/>
      <c r="JD35" s="321"/>
      <c r="JE35" s="321"/>
      <c r="JF35" s="321"/>
      <c r="JG35" s="321"/>
      <c r="JH35" s="321"/>
      <c r="JI35" s="321"/>
      <c r="JJ35" s="321"/>
      <c r="JK35" s="321"/>
      <c r="JL35" s="321"/>
      <c r="JM35" s="321"/>
      <c r="JN35" s="321"/>
      <c r="JO35" s="321"/>
      <c r="JP35" s="321"/>
      <c r="JQ35" s="321"/>
      <c r="JR35" s="321"/>
      <c r="JS35" s="321"/>
      <c r="JT35" s="321"/>
      <c r="JU35" s="321"/>
      <c r="JV35" s="321"/>
      <c r="JW35" s="321"/>
      <c r="JX35" s="321"/>
      <c r="JY35" s="321"/>
      <c r="JZ35" s="321"/>
      <c r="KA35" s="321"/>
      <c r="KB35" s="321"/>
      <c r="KC35" s="321"/>
      <c r="KD35" s="321"/>
      <c r="KE35" s="321"/>
      <c r="KF35" s="321"/>
      <c r="KG35" s="321"/>
      <c r="KH35" s="321"/>
      <c r="KI35" s="321"/>
      <c r="KJ35" s="321"/>
      <c r="KK35" s="321"/>
      <c r="KL35" s="321"/>
      <c r="KM35" s="321"/>
      <c r="KN35" s="321"/>
      <c r="KO35" s="321"/>
      <c r="KP35" s="321"/>
      <c r="KQ35" s="321"/>
      <c r="KR35" s="321"/>
      <c r="KS35" s="321"/>
      <c r="KT35" s="321"/>
      <c r="KU35" s="321"/>
      <c r="KV35" s="321"/>
      <c r="KW35" s="321"/>
      <c r="KX35" s="321"/>
      <c r="KY35" s="321"/>
      <c r="KZ35" s="321"/>
      <c r="LA35" s="321"/>
      <c r="LB35" s="321"/>
      <c r="LC35" s="321"/>
      <c r="LD35" s="321"/>
      <c r="LE35" s="321"/>
      <c r="LF35" s="321"/>
      <c r="LG35" s="321"/>
      <c r="LH35" s="321"/>
      <c r="LI35" s="321"/>
      <c r="LJ35" s="321"/>
      <c r="LK35" s="321"/>
      <c r="LL35" s="321"/>
      <c r="LM35" s="321"/>
      <c r="LN35" s="321"/>
      <c r="LO35" s="321"/>
      <c r="LP35" s="321"/>
      <c r="LQ35" s="321"/>
      <c r="LR35" s="321"/>
      <c r="LS35" s="321"/>
      <c r="LT35" s="321"/>
      <c r="LU35" s="321"/>
      <c r="LV35" s="321"/>
      <c r="LW35" s="321"/>
      <c r="LX35" s="321"/>
      <c r="LY35" s="321"/>
      <c r="LZ35" s="321"/>
      <c r="MA35" s="321"/>
      <c r="MB35" s="321"/>
      <c r="MC35" s="321"/>
      <c r="MD35" s="321"/>
      <c r="ME35" s="321"/>
      <c r="MF35" s="321"/>
      <c r="MG35" s="321"/>
      <c r="MH35" s="321"/>
      <c r="MI35" s="321"/>
      <c r="MJ35" s="321"/>
      <c r="MK35" s="321"/>
      <c r="ML35" s="321"/>
      <c r="MM35" s="321"/>
      <c r="MN35" s="321"/>
      <c r="MO35" s="321"/>
      <c r="MP35" s="321"/>
      <c r="MQ35" s="321"/>
      <c r="MR35" s="321"/>
      <c r="MS35" s="321"/>
      <c r="MT35" s="321"/>
      <c r="MU35" s="321">
        <v>33</v>
      </c>
      <c r="MV35" s="321" t="str">
        <f t="shared" si="170"/>
        <v>Slovakia</v>
      </c>
      <c r="MW35" s="324">
        <f ca="1">IF(OFFSET('Player Game Board'!P42,0,MW1)&lt;&gt;"",OFFSET('Player Game Board'!P42,0,MW1),0)</f>
        <v>2</v>
      </c>
      <c r="MX35" s="324">
        <f ca="1">IF(OFFSET('Player Game Board'!Q42,0,MW1)&lt;&gt;"",OFFSET('Player Game Board'!Q42,0,MW1),0)</f>
        <v>1</v>
      </c>
      <c r="MY35" s="321" t="str">
        <f t="shared" si="171"/>
        <v>Romania</v>
      </c>
      <c r="MZ35" s="321" t="str">
        <f ca="1">IF(AND(OFFSET('Player Game Board'!P42,0,MW1)&lt;&gt;"",OFFSET('Player Game Board'!Q42,0,MW1)&lt;&gt;""),IF(MW35&gt;MX35,"W",IF(MW35=MX35,"D","L")),"")</f>
        <v>W</v>
      </c>
      <c r="NA35" s="321" t="str">
        <f t="shared" ca="1" si="172"/>
        <v>L</v>
      </c>
      <c r="NB35" s="321"/>
      <c r="NC35" s="321"/>
      <c r="ND35" s="321"/>
      <c r="NE35" s="322"/>
      <c r="NF35" s="322"/>
      <c r="NG35" s="322"/>
      <c r="NH35" s="322"/>
      <c r="NI35" s="322"/>
      <c r="NJ35" s="322"/>
      <c r="NK35" s="322"/>
      <c r="NL35" s="321"/>
      <c r="NM35" s="321"/>
      <c r="NN35" s="321"/>
      <c r="NO35" s="321"/>
      <c r="NP35" s="321"/>
      <c r="NQ35" s="321"/>
      <c r="NR35" s="321"/>
      <c r="NS35" s="321"/>
      <c r="NT35" s="321"/>
      <c r="NU35" s="321"/>
      <c r="NV35" s="321"/>
      <c r="NW35" s="321"/>
      <c r="NX35" s="321"/>
      <c r="NY35" s="321"/>
      <c r="NZ35" s="321"/>
      <c r="OA35" s="321"/>
      <c r="OB35" s="321"/>
      <c r="OC35" s="321"/>
      <c r="OD35" s="321"/>
      <c r="OE35" s="321"/>
      <c r="OF35" s="321"/>
      <c r="OG35" s="321"/>
      <c r="OH35" s="321"/>
      <c r="OI35" s="321"/>
      <c r="OJ35" s="321"/>
      <c r="OK35" s="321"/>
      <c r="OL35" s="321"/>
      <c r="OM35" s="321"/>
      <c r="ON35" s="321"/>
      <c r="OO35" s="321"/>
      <c r="OP35" s="321"/>
      <c r="OQ35" s="321"/>
      <c r="OR35" s="321"/>
      <c r="OS35" s="321"/>
      <c r="OT35" s="321"/>
      <c r="OU35" s="321"/>
      <c r="OV35" s="321"/>
      <c r="OW35" s="321"/>
      <c r="OX35" s="321"/>
      <c r="OY35" s="321"/>
      <c r="OZ35" s="321"/>
      <c r="PA35" s="321"/>
      <c r="PB35" s="321"/>
      <c r="PC35" s="321"/>
      <c r="PD35" s="321"/>
      <c r="PE35" s="321"/>
      <c r="PF35" s="321"/>
      <c r="PG35" s="321"/>
      <c r="PH35" s="321"/>
      <c r="PI35" s="321"/>
      <c r="PJ35" s="321"/>
      <c r="PK35" s="321"/>
      <c r="PL35" s="321"/>
      <c r="PM35" s="321"/>
      <c r="PN35" s="321"/>
      <c r="PO35" s="321"/>
      <c r="PP35" s="321"/>
      <c r="PQ35" s="321"/>
      <c r="PR35" s="321"/>
      <c r="PS35" s="321"/>
      <c r="PT35" s="321"/>
      <c r="PU35" s="321"/>
      <c r="PV35" s="321"/>
      <c r="PW35" s="321"/>
      <c r="PX35" s="321"/>
      <c r="PY35" s="321"/>
      <c r="PZ35" s="321"/>
      <c r="QA35" s="321"/>
      <c r="QB35" s="321"/>
      <c r="QC35" s="321"/>
      <c r="QD35" s="321"/>
      <c r="QE35" s="321"/>
      <c r="QF35" s="321"/>
      <c r="QG35" s="321"/>
      <c r="QH35" s="321"/>
      <c r="QI35" s="321"/>
      <c r="QJ35" s="321"/>
      <c r="QK35" s="321"/>
      <c r="QL35" s="321"/>
      <c r="QM35" s="321"/>
      <c r="QN35" s="321"/>
      <c r="QO35" s="321"/>
      <c r="QP35" s="321"/>
      <c r="QQ35" s="321"/>
      <c r="QR35" s="321"/>
      <c r="QS35" s="321"/>
      <c r="QT35" s="321"/>
      <c r="QU35" s="321"/>
      <c r="QV35" s="321"/>
      <c r="QW35" s="321"/>
      <c r="QX35" s="321"/>
      <c r="QY35" s="321"/>
      <c r="QZ35" s="321"/>
      <c r="RA35" s="321"/>
      <c r="RB35" s="321"/>
      <c r="RC35" s="321"/>
      <c r="RD35" s="321"/>
      <c r="RE35" s="321"/>
      <c r="RF35" s="321"/>
      <c r="RG35" s="321"/>
      <c r="RH35" s="321"/>
      <c r="RI35" s="321"/>
      <c r="RJ35" s="321"/>
      <c r="RK35" s="321"/>
      <c r="RL35" s="321"/>
      <c r="RM35" s="321"/>
      <c r="RN35" s="321"/>
      <c r="RO35" s="321"/>
      <c r="RP35" s="321"/>
      <c r="RQ35" s="321"/>
      <c r="RR35" s="321"/>
      <c r="RS35" s="321">
        <v>33</v>
      </c>
      <c r="RT35" s="321" t="str">
        <f t="shared" si="18"/>
        <v>Slovakia</v>
      </c>
      <c r="RU35" s="324">
        <f ca="1">IF(OFFSET('Player Game Board'!P42,0,RU1)&lt;&gt;"",OFFSET('Player Game Board'!P42,0,RU1),0)</f>
        <v>2</v>
      </c>
      <c r="RV35" s="324">
        <f ca="1">IF(OFFSET('Player Game Board'!Q42,0,RU1)&lt;&gt;"",OFFSET('Player Game Board'!Q42,0,RU1),0)</f>
        <v>0</v>
      </c>
      <c r="RW35" s="321" t="str">
        <f t="shared" si="19"/>
        <v>Romania</v>
      </c>
      <c r="RX35" s="321" t="str">
        <f ca="1">IF(AND(OFFSET('Player Game Board'!P42,0,RU1)&lt;&gt;"",OFFSET('Player Game Board'!Q42,0,RU1)&lt;&gt;""),IF(RU35&gt;RV35,"W",IF(RU35=RV35,"D","L")),"")</f>
        <v>W</v>
      </c>
      <c r="RY35" s="321" t="str">
        <f t="shared" ca="1" si="5500"/>
        <v>L</v>
      </c>
      <c r="RZ35" s="321"/>
      <c r="SA35" s="321"/>
      <c r="SB35" s="321"/>
      <c r="SC35" s="322"/>
      <c r="SD35" s="322"/>
      <c r="SE35" s="322"/>
      <c r="SF35" s="322"/>
      <c r="SG35" s="322"/>
      <c r="SH35" s="322"/>
      <c r="SI35" s="322"/>
      <c r="SJ35" s="321"/>
      <c r="SK35" s="321"/>
      <c r="SL35" s="321"/>
      <c r="SM35" s="321"/>
      <c r="SN35" s="321"/>
      <c r="SO35" s="321"/>
      <c r="SP35" s="321"/>
      <c r="SQ35" s="321"/>
      <c r="SR35" s="321"/>
      <c r="SS35" s="321"/>
      <c r="ST35" s="321"/>
      <c r="SU35" s="321"/>
      <c r="SV35" s="321"/>
      <c r="SW35" s="321"/>
      <c r="SX35" s="321"/>
      <c r="SY35" s="321"/>
      <c r="SZ35" s="321"/>
      <c r="TA35" s="321"/>
      <c r="TB35" s="321"/>
      <c r="TC35" s="321"/>
      <c r="TD35" s="321"/>
      <c r="TE35" s="321"/>
      <c r="TF35" s="321"/>
      <c r="TG35" s="321"/>
      <c r="TH35" s="321"/>
      <c r="TI35" s="321"/>
      <c r="TJ35" s="321"/>
      <c r="TK35" s="321"/>
      <c r="TL35" s="321"/>
      <c r="TM35" s="321"/>
      <c r="TN35" s="321"/>
      <c r="TO35" s="321"/>
      <c r="TP35" s="321"/>
      <c r="TQ35" s="321"/>
      <c r="TR35" s="321"/>
      <c r="TS35" s="321"/>
      <c r="TT35" s="321"/>
      <c r="TU35" s="321"/>
      <c r="TV35" s="321"/>
      <c r="TW35" s="321"/>
      <c r="TX35" s="321"/>
      <c r="TY35" s="321"/>
      <c r="TZ35" s="321"/>
      <c r="UA35" s="321"/>
      <c r="UB35" s="321"/>
      <c r="UC35" s="321"/>
      <c r="UD35" s="321"/>
      <c r="UE35" s="321"/>
      <c r="UF35" s="321"/>
      <c r="UG35" s="321"/>
      <c r="UH35" s="321"/>
      <c r="UI35" s="321"/>
      <c r="UJ35" s="321"/>
      <c r="UK35" s="321"/>
      <c r="UL35" s="321"/>
      <c r="UM35" s="321"/>
      <c r="UN35" s="321"/>
      <c r="UO35" s="321"/>
      <c r="UP35" s="321"/>
      <c r="UQ35" s="321"/>
      <c r="UR35" s="321"/>
      <c r="US35" s="321"/>
      <c r="UT35" s="321"/>
      <c r="UU35" s="321"/>
      <c r="UV35" s="321"/>
      <c r="UW35" s="321"/>
      <c r="UX35" s="321"/>
      <c r="UY35" s="321"/>
      <c r="UZ35" s="321"/>
      <c r="VA35" s="321"/>
      <c r="VB35" s="321"/>
      <c r="VC35" s="321"/>
      <c r="VD35" s="321"/>
      <c r="VE35" s="321"/>
      <c r="VF35" s="321"/>
      <c r="VG35" s="321"/>
      <c r="VH35" s="321"/>
      <c r="VI35" s="321"/>
      <c r="VJ35" s="321"/>
      <c r="VK35" s="321"/>
      <c r="VL35" s="321"/>
      <c r="VM35" s="321"/>
      <c r="VN35" s="321"/>
      <c r="VO35" s="321"/>
      <c r="VP35" s="321"/>
      <c r="VQ35" s="321"/>
      <c r="VR35" s="321"/>
      <c r="VS35" s="321"/>
      <c r="VT35" s="321"/>
      <c r="VU35" s="321"/>
      <c r="VV35" s="321"/>
      <c r="VW35" s="321"/>
      <c r="VX35" s="321"/>
      <c r="VY35" s="321"/>
      <c r="VZ35" s="321"/>
      <c r="WA35" s="321"/>
      <c r="WB35" s="321"/>
      <c r="WC35" s="321"/>
      <c r="WD35" s="321"/>
      <c r="WE35" s="321"/>
      <c r="WF35" s="321"/>
      <c r="WG35" s="321"/>
      <c r="WH35" s="321"/>
      <c r="WI35" s="321"/>
      <c r="WJ35" s="321"/>
      <c r="WK35" s="321"/>
      <c r="WL35" s="321"/>
      <c r="WM35" s="321"/>
      <c r="WN35" s="321"/>
      <c r="WO35" s="321"/>
      <c r="WP35" s="321"/>
      <c r="WQ35" s="321">
        <v>33</v>
      </c>
      <c r="WR35" s="321" t="str">
        <f t="shared" si="34"/>
        <v>Slovakia</v>
      </c>
      <c r="WS35" s="324">
        <f ca="1">IF(OFFSET('Player Game Board'!P42,0,WS1)&lt;&gt;"",OFFSET('Player Game Board'!P42,0,WS1),0)</f>
        <v>1</v>
      </c>
      <c r="WT35" s="324">
        <f ca="1">IF(OFFSET('Player Game Board'!Q42,0,WS1)&lt;&gt;"",OFFSET('Player Game Board'!Q42,0,WS1),0)</f>
        <v>1</v>
      </c>
      <c r="WU35" s="321" t="str">
        <f t="shared" si="35"/>
        <v>Romania</v>
      </c>
      <c r="WV35" s="321" t="str">
        <f ca="1">IF(AND(OFFSET('Player Game Board'!P42,0,WS1)&lt;&gt;"",OFFSET('Player Game Board'!Q42,0,WS1)&lt;&gt;""),IF(WS35&gt;WT35,"W",IF(WS35=WT35,"D","L")),"")</f>
        <v>D</v>
      </c>
      <c r="WW35" s="321" t="str">
        <f t="shared" ca="1" si="5555"/>
        <v>D</v>
      </c>
      <c r="WX35" s="321"/>
      <c r="WY35" s="321"/>
      <c r="WZ35" s="321"/>
      <c r="XA35" s="322"/>
      <c r="XB35" s="322"/>
      <c r="XC35" s="322"/>
      <c r="XD35" s="322"/>
      <c r="XE35" s="322"/>
      <c r="XF35" s="322"/>
      <c r="XG35" s="322"/>
      <c r="XH35" s="321"/>
      <c r="XI35" s="321"/>
      <c r="XJ35" s="321"/>
      <c r="XK35" s="321"/>
      <c r="XL35" s="321"/>
      <c r="XM35" s="321"/>
      <c r="XN35" s="321"/>
      <c r="XO35" s="321"/>
      <c r="XP35" s="321"/>
      <c r="XQ35" s="321"/>
      <c r="XR35" s="321"/>
      <c r="XS35" s="321"/>
      <c r="XT35" s="321"/>
      <c r="XU35" s="321"/>
      <c r="XV35" s="321"/>
      <c r="XW35" s="321"/>
      <c r="XX35" s="321"/>
      <c r="XY35" s="321"/>
      <c r="XZ35" s="321"/>
      <c r="YA35" s="321"/>
      <c r="YB35" s="321"/>
      <c r="YC35" s="321"/>
      <c r="YD35" s="321"/>
      <c r="YE35" s="321"/>
      <c r="YF35" s="321"/>
      <c r="YG35" s="321"/>
      <c r="YH35" s="321"/>
      <c r="YI35" s="321"/>
      <c r="YJ35" s="321"/>
      <c r="YK35" s="321"/>
      <c r="YL35" s="321"/>
      <c r="YM35" s="321"/>
      <c r="YN35" s="321"/>
      <c r="YO35" s="321"/>
      <c r="YP35" s="321"/>
      <c r="YQ35" s="321"/>
      <c r="YR35" s="321"/>
      <c r="YS35" s="321"/>
      <c r="YT35" s="321"/>
      <c r="YU35" s="321"/>
      <c r="YV35" s="321"/>
      <c r="YW35" s="321"/>
      <c r="YX35" s="321"/>
      <c r="YY35" s="321"/>
      <c r="YZ35" s="321"/>
      <c r="ZA35" s="321"/>
      <c r="ZB35" s="321"/>
      <c r="ZC35" s="321"/>
      <c r="ZD35" s="321"/>
      <c r="ZE35" s="321"/>
      <c r="ZF35" s="321"/>
      <c r="ZG35" s="321"/>
      <c r="ZH35" s="321"/>
      <c r="ZI35" s="321"/>
      <c r="ZJ35" s="321"/>
      <c r="ZK35" s="321"/>
      <c r="ZL35" s="321"/>
      <c r="ZM35" s="321"/>
      <c r="ZN35" s="321"/>
      <c r="ZO35" s="321"/>
      <c r="ZP35" s="321"/>
      <c r="ZQ35" s="321"/>
      <c r="ZR35" s="321"/>
      <c r="ZS35" s="321"/>
      <c r="ZT35" s="321"/>
      <c r="ZU35" s="321"/>
      <c r="ZV35" s="321"/>
      <c r="ZW35" s="321"/>
      <c r="ZX35" s="321"/>
      <c r="ZY35" s="321"/>
      <c r="ZZ35" s="321"/>
      <c r="AAA35" s="321"/>
      <c r="AAB35" s="321"/>
      <c r="AAC35" s="321"/>
      <c r="AAD35" s="321"/>
      <c r="AAE35" s="321"/>
      <c r="AAF35" s="321"/>
      <c r="AAG35" s="321"/>
      <c r="AAH35" s="321"/>
      <c r="AAI35" s="321"/>
      <c r="AAJ35" s="321"/>
      <c r="AAK35" s="321"/>
      <c r="AAL35" s="321"/>
      <c r="AAM35" s="321"/>
      <c r="AAN35" s="321"/>
      <c r="AAO35" s="321"/>
      <c r="AAP35" s="321"/>
      <c r="AAQ35" s="321"/>
      <c r="AAR35" s="321"/>
      <c r="AAS35" s="321"/>
      <c r="AAT35" s="321"/>
      <c r="AAU35" s="321"/>
      <c r="AAV35" s="321"/>
      <c r="AAW35" s="321"/>
      <c r="AAX35" s="321"/>
      <c r="AAY35" s="321"/>
      <c r="AAZ35" s="321"/>
      <c r="ABA35" s="321"/>
      <c r="ABB35" s="321"/>
      <c r="ABC35" s="321"/>
      <c r="ABD35" s="321"/>
      <c r="ABE35" s="321"/>
      <c r="ABF35" s="321"/>
      <c r="ABG35" s="321"/>
      <c r="ABH35" s="321"/>
      <c r="ABI35" s="321"/>
      <c r="ABJ35" s="321"/>
      <c r="ABK35" s="321"/>
      <c r="ABL35" s="321"/>
      <c r="ABM35" s="321"/>
      <c r="ABN35" s="321"/>
      <c r="ABO35" s="321">
        <v>33</v>
      </c>
      <c r="ABP35" s="321" t="str">
        <f t="shared" si="50"/>
        <v>Slovakia</v>
      </c>
      <c r="ABQ35" s="324">
        <f ca="1">IF(OFFSET('Player Game Board'!P42,0,ABQ1)&lt;&gt;"",OFFSET('Player Game Board'!P42,0,ABQ1),0)</f>
        <v>2</v>
      </c>
      <c r="ABR35" s="324">
        <f ca="1">IF(OFFSET('Player Game Board'!Q42,0,ABQ1)&lt;&gt;"",OFFSET('Player Game Board'!Q42,0,ABQ1),0)</f>
        <v>2</v>
      </c>
      <c r="ABS35" s="321" t="str">
        <f t="shared" si="51"/>
        <v>Romania</v>
      </c>
      <c r="ABT35" s="321" t="str">
        <f ca="1">IF(AND(OFFSET('Player Game Board'!P42,0,ABQ1)&lt;&gt;"",OFFSET('Player Game Board'!Q42,0,ABQ1)&lt;&gt;""),IF(ABQ35&gt;ABR35,"W",IF(ABQ35=ABR35,"D","L")),"")</f>
        <v>D</v>
      </c>
      <c r="ABU35" s="321" t="str">
        <f t="shared" ca="1" si="5610"/>
        <v>D</v>
      </c>
      <c r="ABV35" s="321"/>
      <c r="ABW35" s="321"/>
      <c r="ABX35" s="321"/>
      <c r="ABY35" s="322"/>
      <c r="ABZ35" s="322"/>
      <c r="ACA35" s="322"/>
      <c r="ACB35" s="322"/>
      <c r="ACC35" s="322"/>
      <c r="ACD35" s="322"/>
      <c r="ACE35" s="322"/>
      <c r="ACF35" s="321"/>
      <c r="ACG35" s="321"/>
      <c r="ACH35" s="321"/>
      <c r="ACI35" s="321"/>
      <c r="ACJ35" s="321"/>
      <c r="ACK35" s="321"/>
      <c r="ACL35" s="321"/>
      <c r="ACM35" s="321"/>
      <c r="ACN35" s="321"/>
      <c r="ACO35" s="321"/>
      <c r="ACP35" s="321"/>
      <c r="ACQ35" s="321"/>
      <c r="ACR35" s="321"/>
      <c r="ACS35" s="321"/>
      <c r="ACT35" s="321"/>
      <c r="ACU35" s="321"/>
      <c r="ACV35" s="321"/>
      <c r="ACW35" s="321"/>
      <c r="ACX35" s="321"/>
      <c r="ACY35" s="321"/>
      <c r="ACZ35" s="321"/>
      <c r="ADA35" s="321"/>
      <c r="ADB35" s="321"/>
      <c r="ADC35" s="321"/>
      <c r="ADD35" s="321"/>
      <c r="ADE35" s="321"/>
      <c r="ADF35" s="321"/>
      <c r="ADG35" s="321"/>
      <c r="ADH35" s="321"/>
      <c r="ADI35" s="321"/>
      <c r="ADJ35" s="321"/>
      <c r="ADK35" s="321"/>
      <c r="ADL35" s="321"/>
      <c r="ADM35" s="321"/>
      <c r="ADN35" s="321"/>
      <c r="ADO35" s="321"/>
      <c r="ADP35" s="321"/>
      <c r="ADQ35" s="321"/>
      <c r="ADR35" s="321"/>
      <c r="ADS35" s="321"/>
      <c r="ADT35" s="321"/>
      <c r="ADU35" s="321"/>
      <c r="ADV35" s="321"/>
      <c r="ADW35" s="321"/>
      <c r="ADX35" s="321"/>
      <c r="ADY35" s="321"/>
      <c r="ADZ35" s="321"/>
      <c r="AEA35" s="321"/>
      <c r="AEB35" s="321"/>
      <c r="AEC35" s="321"/>
      <c r="AED35" s="321"/>
      <c r="AEE35" s="321"/>
      <c r="AEF35" s="321"/>
      <c r="AEG35" s="321"/>
      <c r="AEH35" s="321"/>
      <c r="AEI35" s="321"/>
      <c r="AEJ35" s="321"/>
      <c r="AEK35" s="321"/>
      <c r="AEL35" s="321"/>
      <c r="AEM35" s="321"/>
      <c r="AEN35" s="321"/>
      <c r="AEO35" s="321"/>
      <c r="AEP35" s="321"/>
      <c r="AEQ35" s="321"/>
      <c r="AER35" s="321"/>
      <c r="AES35" s="321"/>
      <c r="AET35" s="321"/>
      <c r="AEU35" s="321"/>
      <c r="AEV35" s="321"/>
      <c r="AEW35" s="321"/>
      <c r="AEX35" s="321"/>
      <c r="AEY35" s="321"/>
      <c r="AEZ35" s="321"/>
      <c r="AFA35" s="321"/>
      <c r="AFB35" s="321"/>
      <c r="AFC35" s="321"/>
      <c r="AFD35" s="321"/>
      <c r="AFE35" s="321"/>
      <c r="AFF35" s="321"/>
      <c r="AFG35" s="321"/>
      <c r="AFH35" s="321"/>
      <c r="AFI35" s="321"/>
      <c r="AFJ35" s="321"/>
      <c r="AFK35" s="321"/>
      <c r="AFL35" s="321"/>
      <c r="AFM35" s="321"/>
      <c r="AFN35" s="321"/>
      <c r="AFO35" s="321"/>
      <c r="AFP35" s="321"/>
      <c r="AFQ35" s="321"/>
      <c r="AFR35" s="321"/>
      <c r="AFS35" s="321"/>
      <c r="AFT35" s="321"/>
      <c r="AFU35" s="321"/>
      <c r="AFV35" s="321"/>
      <c r="AFW35" s="321"/>
      <c r="AFX35" s="321"/>
      <c r="AFY35" s="321"/>
      <c r="AFZ35" s="321"/>
      <c r="AGA35" s="321"/>
      <c r="AGB35" s="321"/>
      <c r="AGC35" s="321"/>
      <c r="AGD35" s="321"/>
      <c r="AGE35" s="321"/>
      <c r="AGF35" s="321"/>
      <c r="AGG35" s="321"/>
      <c r="AGH35" s="321"/>
      <c r="AGI35" s="321"/>
      <c r="AGJ35" s="321"/>
      <c r="AGK35" s="321"/>
      <c r="AGL35" s="321"/>
      <c r="AGM35" s="321">
        <v>33</v>
      </c>
      <c r="AGN35" s="321" t="str">
        <f t="shared" si="66"/>
        <v>Slovakia</v>
      </c>
      <c r="AGO35" s="324">
        <f ca="1">IF(OFFSET('Player Game Board'!P42,0,AGO1)&lt;&gt;"",OFFSET('Player Game Board'!P42,0,AGO1),0)</f>
        <v>1</v>
      </c>
      <c r="AGP35" s="324">
        <f ca="1">IF(OFFSET('Player Game Board'!Q42,0,AGO1)&lt;&gt;"",OFFSET('Player Game Board'!Q42,0,AGO1),0)</f>
        <v>0</v>
      </c>
      <c r="AGQ35" s="321" t="str">
        <f t="shared" si="67"/>
        <v>Romania</v>
      </c>
      <c r="AGR35" s="321" t="str">
        <f ca="1">IF(AND(OFFSET('Player Game Board'!P42,0,AGO1)&lt;&gt;"",OFFSET('Player Game Board'!Q42,0,AGO1)&lt;&gt;""),IF(AGO35&gt;AGP35,"W",IF(AGO35=AGP35,"D","L")),"")</f>
        <v>W</v>
      </c>
      <c r="AGS35" s="321" t="str">
        <f t="shared" ca="1" si="5665"/>
        <v>L</v>
      </c>
      <c r="AGT35" s="321"/>
      <c r="AGU35" s="321"/>
      <c r="AGV35" s="321"/>
      <c r="AGW35" s="322"/>
      <c r="AGX35" s="322"/>
      <c r="AGY35" s="322"/>
      <c r="AGZ35" s="322"/>
      <c r="AHA35" s="322"/>
      <c r="AHB35" s="322"/>
      <c r="AHC35" s="322"/>
      <c r="AHD35" s="321"/>
      <c r="AHE35" s="321"/>
      <c r="AHF35" s="321"/>
      <c r="AHG35" s="321"/>
      <c r="AHH35" s="321"/>
      <c r="AHI35" s="321"/>
      <c r="AHJ35" s="321"/>
      <c r="AHK35" s="321"/>
      <c r="AHL35" s="321"/>
      <c r="AHM35" s="321"/>
      <c r="AHN35" s="321"/>
      <c r="AHO35" s="321"/>
      <c r="AHP35" s="321"/>
      <c r="AHQ35" s="321"/>
      <c r="AHR35" s="321"/>
      <c r="AHS35" s="321"/>
      <c r="AHT35" s="321"/>
      <c r="AHU35" s="321"/>
      <c r="AHV35" s="321"/>
      <c r="AHW35" s="321"/>
      <c r="AHX35" s="321"/>
      <c r="AHY35" s="321"/>
      <c r="AHZ35" s="321"/>
      <c r="AIA35" s="321"/>
      <c r="AIB35" s="321"/>
      <c r="AIC35" s="321"/>
      <c r="AID35" s="321"/>
      <c r="AIE35" s="321"/>
      <c r="AIF35" s="321"/>
      <c r="AIG35" s="321"/>
      <c r="AIH35" s="321"/>
      <c r="AII35" s="321"/>
      <c r="AIJ35" s="321"/>
      <c r="AIK35" s="321"/>
      <c r="AIL35" s="321"/>
      <c r="AIM35" s="321"/>
      <c r="AIN35" s="321"/>
      <c r="AIO35" s="321"/>
      <c r="AIP35" s="321"/>
      <c r="AIQ35" s="321"/>
      <c r="AIR35" s="321"/>
      <c r="AIS35" s="321"/>
      <c r="AIT35" s="321"/>
      <c r="AIU35" s="321"/>
      <c r="AIV35" s="321"/>
      <c r="AIW35" s="321"/>
      <c r="AIX35" s="321"/>
      <c r="AIY35" s="321"/>
      <c r="AIZ35" s="321"/>
      <c r="AJA35" s="321"/>
      <c r="AJB35" s="321"/>
      <c r="AJC35" s="321"/>
      <c r="AJD35" s="321"/>
      <c r="AJE35" s="321"/>
      <c r="AJF35" s="321"/>
      <c r="AJG35" s="321"/>
      <c r="AJH35" s="321"/>
      <c r="AJI35" s="321"/>
      <c r="AJJ35" s="321"/>
      <c r="AJK35" s="321"/>
      <c r="AJL35" s="321"/>
      <c r="AJM35" s="321"/>
      <c r="AJN35" s="321"/>
      <c r="AJO35" s="321"/>
      <c r="AJP35" s="321"/>
      <c r="AJQ35" s="321"/>
      <c r="AJR35" s="321"/>
      <c r="AJS35" s="321"/>
      <c r="AJT35" s="321"/>
      <c r="AJU35" s="321"/>
      <c r="AJV35" s="321"/>
      <c r="AJW35" s="321"/>
      <c r="AJX35" s="321"/>
      <c r="AJY35" s="321"/>
      <c r="AJZ35" s="321"/>
      <c r="AKA35" s="321"/>
      <c r="AKB35" s="321"/>
      <c r="AKC35" s="321"/>
      <c r="AKD35" s="321"/>
      <c r="AKE35" s="321"/>
      <c r="AKF35" s="321"/>
      <c r="AKG35" s="321"/>
      <c r="AKH35" s="321"/>
      <c r="AKI35" s="321"/>
      <c r="AKJ35" s="321"/>
      <c r="AKK35" s="321"/>
      <c r="AKL35" s="321"/>
      <c r="AKM35" s="321"/>
      <c r="AKN35" s="321"/>
      <c r="AKO35" s="321"/>
      <c r="AKP35" s="321"/>
      <c r="AKQ35" s="321"/>
      <c r="AKR35" s="321"/>
      <c r="AKS35" s="321"/>
      <c r="AKT35" s="321"/>
      <c r="AKU35" s="321"/>
      <c r="AKV35" s="321"/>
      <c r="AKW35" s="321"/>
      <c r="AKX35" s="321"/>
      <c r="AKY35" s="321"/>
      <c r="AKZ35" s="321"/>
      <c r="ALA35" s="321"/>
      <c r="ALB35" s="321"/>
      <c r="ALC35" s="321"/>
      <c r="ALD35" s="321"/>
      <c r="ALE35" s="321"/>
      <c r="ALF35" s="321"/>
      <c r="ALG35" s="321"/>
      <c r="ALH35" s="321"/>
      <c r="ALI35" s="321"/>
      <c r="ALJ35" s="321"/>
      <c r="ALK35" s="321">
        <v>33</v>
      </c>
      <c r="ALL35" s="321" t="str">
        <f t="shared" si="82"/>
        <v>Slovakia</v>
      </c>
      <c r="ALM35" s="324">
        <f ca="1">IF(OFFSET('Player Game Board'!P42,0,ALM1)&lt;&gt;"",OFFSET('Player Game Board'!P42,0,ALM1),0)</f>
        <v>0</v>
      </c>
      <c r="ALN35" s="324">
        <f ca="1">IF(OFFSET('Player Game Board'!Q42,0,ALM1)&lt;&gt;"",OFFSET('Player Game Board'!Q42,0,ALM1),0)</f>
        <v>0</v>
      </c>
      <c r="ALO35" s="321" t="str">
        <f t="shared" si="83"/>
        <v>Romania</v>
      </c>
      <c r="ALP35" s="321" t="str">
        <f ca="1">IF(AND(OFFSET('Player Game Board'!P42,0,ALM1)&lt;&gt;"",OFFSET('Player Game Board'!Q42,0,ALM1)&lt;&gt;""),IF(ALM35&gt;ALN35,"W",IF(ALM35=ALN35,"D","L")),"")</f>
        <v>D</v>
      </c>
      <c r="ALQ35" s="321" t="str">
        <f t="shared" ca="1" si="5720"/>
        <v>D</v>
      </c>
      <c r="ALR35" s="321"/>
      <c r="ALS35" s="321"/>
      <c r="ALT35" s="321"/>
      <c r="ALU35" s="322"/>
      <c r="ALV35" s="322"/>
      <c r="ALW35" s="322"/>
      <c r="ALX35" s="322"/>
      <c r="ALY35" s="322"/>
      <c r="ALZ35" s="322"/>
      <c r="AMA35" s="322"/>
      <c r="AMB35" s="321"/>
      <c r="AMC35" s="321"/>
      <c r="AMD35" s="321"/>
      <c r="AME35" s="321"/>
      <c r="AMF35" s="321"/>
      <c r="AMG35" s="321"/>
      <c r="AMH35" s="321"/>
      <c r="AMI35" s="321"/>
      <c r="AMJ35" s="321"/>
      <c r="AMK35" s="321"/>
      <c r="AML35" s="321"/>
      <c r="AMM35" s="321"/>
      <c r="AMN35" s="321"/>
      <c r="AMO35" s="321"/>
      <c r="AMP35" s="321"/>
      <c r="AMQ35" s="321"/>
      <c r="AMR35" s="321"/>
      <c r="AMS35" s="321"/>
      <c r="AMT35" s="321"/>
      <c r="AMU35" s="321"/>
      <c r="AMV35" s="321"/>
      <c r="AMW35" s="321"/>
      <c r="AMX35" s="321"/>
      <c r="AMY35" s="321"/>
      <c r="AMZ35" s="321"/>
      <c r="ANA35" s="321"/>
      <c r="ANB35" s="321"/>
      <c r="ANC35" s="321"/>
      <c r="AND35" s="321"/>
      <c r="ANE35" s="321"/>
      <c r="ANF35" s="321"/>
      <c r="ANG35" s="321"/>
      <c r="ANH35" s="321"/>
      <c r="ANI35" s="321"/>
      <c r="ANJ35" s="321"/>
      <c r="ANK35" s="321"/>
      <c r="ANL35" s="321"/>
      <c r="ANM35" s="321"/>
      <c r="ANN35" s="321"/>
      <c r="ANO35" s="321"/>
      <c r="ANP35" s="321"/>
      <c r="ANQ35" s="321"/>
      <c r="ANR35" s="321"/>
      <c r="ANS35" s="321"/>
      <c r="ANT35" s="321"/>
      <c r="ANU35" s="321"/>
      <c r="ANV35" s="321"/>
      <c r="ANW35" s="321"/>
      <c r="ANX35" s="321"/>
      <c r="ANY35" s="321"/>
      <c r="ANZ35" s="321"/>
      <c r="AOA35" s="321"/>
      <c r="AOB35" s="321"/>
      <c r="AOC35" s="321"/>
      <c r="AOD35" s="321"/>
      <c r="AOE35" s="321"/>
      <c r="AOF35" s="321"/>
      <c r="AOG35" s="321"/>
      <c r="AOH35" s="321"/>
      <c r="AOI35" s="321"/>
      <c r="AOJ35" s="321"/>
      <c r="AOK35" s="321"/>
      <c r="AOL35" s="321"/>
      <c r="AOM35" s="321"/>
      <c r="AON35" s="321"/>
      <c r="AOO35" s="321"/>
      <c r="AOP35" s="321"/>
      <c r="AOQ35" s="321"/>
      <c r="AOR35" s="321"/>
      <c r="AOS35" s="321"/>
      <c r="AOT35" s="321"/>
      <c r="AOU35" s="321"/>
      <c r="AOV35" s="321"/>
      <c r="AOW35" s="321"/>
      <c r="AOX35" s="321"/>
      <c r="AOY35" s="321"/>
      <c r="AOZ35" s="321"/>
      <c r="APA35" s="321"/>
      <c r="APB35" s="321"/>
      <c r="APC35" s="321"/>
      <c r="APD35" s="321"/>
      <c r="APE35" s="321"/>
      <c r="APF35" s="321"/>
      <c r="APG35" s="321"/>
      <c r="APH35" s="321"/>
      <c r="API35" s="321"/>
      <c r="APJ35" s="321"/>
      <c r="APK35" s="321"/>
      <c r="APL35" s="321"/>
      <c r="APM35" s="321"/>
      <c r="APN35" s="321"/>
      <c r="APO35" s="321"/>
      <c r="APP35" s="321"/>
      <c r="APQ35" s="321"/>
      <c r="APR35" s="321"/>
      <c r="APS35" s="321"/>
      <c r="APT35" s="321"/>
      <c r="APU35" s="321"/>
      <c r="APV35" s="321"/>
      <c r="APW35" s="321"/>
      <c r="APX35" s="321"/>
      <c r="APY35" s="321"/>
      <c r="APZ35" s="321"/>
      <c r="AQA35" s="321"/>
      <c r="AQB35" s="321"/>
      <c r="AQC35" s="321"/>
      <c r="AQD35" s="321"/>
      <c r="AQE35" s="321"/>
      <c r="AQF35" s="321"/>
      <c r="AQG35" s="321"/>
      <c r="AQH35" s="321"/>
      <c r="AQI35" s="321">
        <v>33</v>
      </c>
      <c r="AQJ35" s="321" t="str">
        <f t="shared" si="98"/>
        <v>Slovakia</v>
      </c>
      <c r="AQK35" s="324">
        <f ca="1">IF(OFFSET('Player Game Board'!P42,0,AQK1)&lt;&gt;"",OFFSET('Player Game Board'!P42,0,AQK1),0)</f>
        <v>0</v>
      </c>
      <c r="AQL35" s="324">
        <f ca="1">IF(OFFSET('Player Game Board'!Q42,0,AQK1)&lt;&gt;"",OFFSET('Player Game Board'!Q42,0,AQK1),0)</f>
        <v>0</v>
      </c>
      <c r="AQM35" s="321" t="str">
        <f t="shared" si="99"/>
        <v>Romania</v>
      </c>
      <c r="AQN35" s="321" t="str">
        <f ca="1">IF(AND(OFFSET('Player Game Board'!P42,0,AQK1)&lt;&gt;"",OFFSET('Player Game Board'!Q42,0,AQK1)&lt;&gt;""),IF(AQK35&gt;AQL35,"W",IF(AQK35=AQL35,"D","L")),"")</f>
        <v>D</v>
      </c>
      <c r="AQO35" s="321" t="str">
        <f t="shared" ca="1" si="5775"/>
        <v>D</v>
      </c>
      <c r="AQP35" s="321"/>
      <c r="AQQ35" s="321"/>
      <c r="AQR35" s="321"/>
      <c r="AQS35" s="322"/>
      <c r="AQT35" s="322"/>
      <c r="AQU35" s="322"/>
      <c r="AQV35" s="322"/>
      <c r="AQW35" s="322"/>
      <c r="AQX35" s="322"/>
      <c r="AQY35" s="322"/>
      <c r="AQZ35" s="321"/>
      <c r="ARA35" s="321"/>
      <c r="ARB35" s="321"/>
      <c r="ARC35" s="321"/>
      <c r="ARD35" s="321"/>
      <c r="ARE35" s="321"/>
      <c r="ARF35" s="321"/>
      <c r="ARG35" s="321"/>
      <c r="ARH35" s="321"/>
      <c r="ARI35" s="321"/>
      <c r="ARJ35" s="321"/>
      <c r="ARK35" s="321"/>
      <c r="ARL35" s="321"/>
      <c r="ARM35" s="321"/>
      <c r="ARN35" s="321"/>
      <c r="ARO35" s="321"/>
      <c r="ARP35" s="321"/>
      <c r="ARQ35" s="321"/>
      <c r="ARR35" s="321"/>
      <c r="ARS35" s="321"/>
      <c r="ART35" s="321"/>
      <c r="ARU35" s="321"/>
      <c r="ARV35" s="321"/>
      <c r="ARW35" s="321"/>
      <c r="ARX35" s="321"/>
      <c r="ARY35" s="321"/>
      <c r="ARZ35" s="321"/>
      <c r="ASA35" s="321"/>
      <c r="ASB35" s="321"/>
      <c r="ASC35" s="321"/>
      <c r="ASD35" s="321"/>
      <c r="ASE35" s="321"/>
      <c r="ASF35" s="321"/>
      <c r="ASG35" s="321"/>
      <c r="ASH35" s="321"/>
      <c r="ASI35" s="321"/>
      <c r="ASJ35" s="321"/>
      <c r="ASK35" s="321"/>
      <c r="ASL35" s="321"/>
      <c r="ASM35" s="321"/>
      <c r="ASN35" s="321"/>
      <c r="ASO35" s="321"/>
      <c r="ASP35" s="321"/>
      <c r="ASQ35" s="321"/>
      <c r="ASR35" s="321"/>
      <c r="ASS35" s="321"/>
      <c r="AST35" s="321"/>
      <c r="ASU35" s="321"/>
      <c r="ASV35" s="321"/>
      <c r="ASW35" s="321"/>
      <c r="ASX35" s="321"/>
      <c r="ASY35" s="321"/>
      <c r="ASZ35" s="321"/>
      <c r="ATA35" s="321"/>
      <c r="ATB35" s="321"/>
      <c r="ATC35" s="321"/>
      <c r="ATD35" s="321"/>
      <c r="ATE35" s="321"/>
      <c r="ATF35" s="321"/>
      <c r="ATG35" s="321"/>
      <c r="ATH35" s="321"/>
      <c r="ATI35" s="321"/>
      <c r="ATJ35" s="321"/>
      <c r="ATK35" s="321"/>
      <c r="ATL35" s="321"/>
      <c r="ATM35" s="321"/>
      <c r="ATN35" s="321"/>
      <c r="ATO35" s="321"/>
      <c r="ATP35" s="321"/>
      <c r="ATQ35" s="321"/>
      <c r="ATR35" s="321"/>
      <c r="ATS35" s="321"/>
      <c r="ATT35" s="321"/>
      <c r="ATU35" s="321"/>
      <c r="ATV35" s="321"/>
      <c r="ATW35" s="321"/>
      <c r="ATX35" s="321"/>
      <c r="ATY35" s="321"/>
      <c r="ATZ35" s="321"/>
      <c r="AUA35" s="321"/>
      <c r="AUB35" s="321"/>
      <c r="AUC35" s="321"/>
      <c r="AUD35" s="321"/>
      <c r="AUE35" s="321"/>
      <c r="AUF35" s="321"/>
      <c r="AUG35" s="321"/>
      <c r="AUH35" s="321"/>
      <c r="AUI35" s="321"/>
      <c r="AUJ35" s="321"/>
      <c r="AUK35" s="321"/>
      <c r="AUL35" s="321"/>
      <c r="AUM35" s="321"/>
      <c r="AUN35" s="321"/>
      <c r="AUO35" s="321"/>
      <c r="AUP35" s="321"/>
      <c r="AUQ35" s="321"/>
      <c r="AUR35" s="321"/>
      <c r="AUS35" s="321"/>
      <c r="AUT35" s="321"/>
      <c r="AUU35" s="321"/>
      <c r="AUV35" s="321"/>
      <c r="AUW35" s="321"/>
      <c r="AUX35" s="321"/>
      <c r="AUY35" s="321"/>
      <c r="AUZ35" s="321"/>
      <c r="AVA35" s="321"/>
      <c r="AVB35" s="321"/>
      <c r="AVC35" s="321"/>
      <c r="AVD35" s="321"/>
      <c r="AVE35" s="321"/>
      <c r="AVF35" s="321"/>
      <c r="AVG35" s="321">
        <v>33</v>
      </c>
      <c r="AVH35" s="321" t="str">
        <f t="shared" si="114"/>
        <v>Slovakia</v>
      </c>
      <c r="AVI35" s="324">
        <f ca="1">IF(OFFSET('Player Game Board'!P42,0,AVI1)&lt;&gt;"",OFFSET('Player Game Board'!P42,0,AVI1),0)</f>
        <v>1</v>
      </c>
      <c r="AVJ35" s="324">
        <f ca="1">IF(OFFSET('Player Game Board'!Q42,0,AVI1)&lt;&gt;"",OFFSET('Player Game Board'!Q42,0,AVI1),0)</f>
        <v>1</v>
      </c>
      <c r="AVK35" s="321" t="str">
        <f t="shared" si="115"/>
        <v>Romania</v>
      </c>
      <c r="AVL35" s="321" t="str">
        <f ca="1">IF(AND(OFFSET('Player Game Board'!P42,0,AVI1)&lt;&gt;"",OFFSET('Player Game Board'!Q42,0,AVI1)&lt;&gt;""),IF(AVI35&gt;AVJ35,"W",IF(AVI35=AVJ35,"D","L")),"")</f>
        <v>D</v>
      </c>
      <c r="AVM35" s="321" t="str">
        <f t="shared" ca="1" si="5830"/>
        <v>D</v>
      </c>
      <c r="AVN35" s="321"/>
      <c r="AVO35" s="321"/>
      <c r="AVP35" s="321"/>
      <c r="AVQ35" s="322"/>
      <c r="AVR35" s="322"/>
      <c r="AVS35" s="322"/>
      <c r="AVT35" s="322"/>
      <c r="AVU35" s="322"/>
      <c r="AVV35" s="322"/>
      <c r="AVW35" s="322"/>
      <c r="AVX35" s="321"/>
      <c r="AVY35" s="321"/>
      <c r="AVZ35" s="321"/>
      <c r="AWA35" s="321"/>
      <c r="AWB35" s="321"/>
      <c r="AWC35" s="321"/>
      <c r="AWD35" s="321"/>
      <c r="AWE35" s="321"/>
      <c r="AWF35" s="321"/>
      <c r="AWG35" s="321"/>
      <c r="AWH35" s="321"/>
      <c r="AWI35" s="321"/>
      <c r="AWJ35" s="321"/>
      <c r="AWK35" s="321"/>
      <c r="AWL35" s="321"/>
      <c r="AWM35" s="321"/>
      <c r="AWN35" s="321"/>
      <c r="AWO35" s="321"/>
      <c r="AWP35" s="321"/>
      <c r="AWQ35" s="321"/>
      <c r="AWR35" s="321"/>
      <c r="AWS35" s="321"/>
      <c r="AWT35" s="321"/>
      <c r="AWU35" s="321"/>
      <c r="AWV35" s="321"/>
      <c r="AWW35" s="321"/>
      <c r="AWX35" s="321"/>
      <c r="AWY35" s="321"/>
      <c r="AWZ35" s="321"/>
      <c r="AXA35" s="321"/>
      <c r="AXB35" s="321"/>
      <c r="AXC35" s="321"/>
      <c r="AXD35" s="321"/>
      <c r="AXE35" s="321"/>
      <c r="AXF35" s="321"/>
      <c r="AXG35" s="321"/>
      <c r="AXH35" s="321"/>
      <c r="AXI35" s="321"/>
      <c r="AXJ35" s="321"/>
      <c r="AXK35" s="321"/>
      <c r="AXL35" s="321"/>
      <c r="AXM35" s="321"/>
      <c r="AXN35" s="321"/>
      <c r="AXO35" s="321"/>
      <c r="AXP35" s="321"/>
      <c r="AXQ35" s="321"/>
      <c r="AXR35" s="321"/>
      <c r="AXS35" s="321"/>
      <c r="AXT35" s="321"/>
      <c r="AXU35" s="321"/>
      <c r="AXV35" s="321"/>
      <c r="AXW35" s="321"/>
      <c r="AXX35" s="321"/>
      <c r="AXY35" s="321"/>
      <c r="AXZ35" s="321"/>
      <c r="AYA35" s="321"/>
      <c r="AYB35" s="321"/>
      <c r="AYC35" s="321"/>
      <c r="AYD35" s="321"/>
      <c r="AYE35" s="321"/>
      <c r="AYF35" s="321"/>
      <c r="AYG35" s="321"/>
      <c r="AYH35" s="321"/>
      <c r="AYI35" s="321"/>
      <c r="AYJ35" s="321"/>
      <c r="AYK35" s="321"/>
      <c r="AYL35" s="321"/>
      <c r="AYM35" s="321"/>
      <c r="AYN35" s="321"/>
      <c r="AYO35" s="321"/>
      <c r="AYP35" s="321"/>
      <c r="AYQ35" s="321"/>
      <c r="AYR35" s="321"/>
      <c r="AYS35" s="321"/>
      <c r="AYT35" s="321"/>
      <c r="AYU35" s="321"/>
      <c r="AYV35" s="321"/>
      <c r="AYW35" s="321"/>
      <c r="AYX35" s="321"/>
      <c r="AYY35" s="321"/>
      <c r="AYZ35" s="321"/>
      <c r="AZA35" s="321"/>
      <c r="AZB35" s="321"/>
      <c r="AZC35" s="321"/>
      <c r="AZD35" s="321"/>
      <c r="AZE35" s="321"/>
      <c r="AZF35" s="321"/>
      <c r="AZG35" s="321"/>
      <c r="AZH35" s="321"/>
      <c r="AZI35" s="321"/>
      <c r="AZJ35" s="321"/>
      <c r="AZK35" s="321"/>
      <c r="AZL35" s="321"/>
      <c r="AZM35" s="321"/>
      <c r="AZN35" s="321"/>
      <c r="AZO35" s="321"/>
      <c r="AZP35" s="321"/>
      <c r="AZQ35" s="321"/>
      <c r="AZR35" s="321"/>
      <c r="AZS35" s="321"/>
      <c r="AZT35" s="321"/>
      <c r="AZU35" s="321"/>
      <c r="AZV35" s="321"/>
      <c r="AZW35" s="321"/>
      <c r="AZX35" s="321"/>
      <c r="AZY35" s="321"/>
      <c r="AZZ35" s="321"/>
      <c r="BAA35" s="321"/>
      <c r="BAB35" s="321"/>
      <c r="BAC35" s="321"/>
      <c r="BAD35" s="321"/>
      <c r="BAE35" s="321">
        <v>33</v>
      </c>
      <c r="BAF35" s="321" t="str">
        <f t="shared" si="130"/>
        <v>Slovakia</v>
      </c>
      <c r="BAG35" s="324">
        <f ca="1">IF(OFFSET('Player Game Board'!P42,0,BAG1)&lt;&gt;"",OFFSET('Player Game Board'!P42,0,BAG1),0)</f>
        <v>2</v>
      </c>
      <c r="BAH35" s="324">
        <f ca="1">IF(OFFSET('Player Game Board'!Q42,0,BAG1)&lt;&gt;"",OFFSET('Player Game Board'!Q42,0,BAG1),0)</f>
        <v>1</v>
      </c>
      <c r="BAI35" s="321" t="str">
        <f t="shared" si="131"/>
        <v>Romania</v>
      </c>
      <c r="BAJ35" s="321" t="str">
        <f ca="1">IF(AND(OFFSET('Player Game Board'!P42,0,BAG1)&lt;&gt;"",OFFSET('Player Game Board'!Q42,0,BAG1)&lt;&gt;""),IF(BAG35&gt;BAH35,"W",IF(BAG35=BAH35,"D","L")),"")</f>
        <v>W</v>
      </c>
      <c r="BAK35" s="321" t="str">
        <f t="shared" ca="1" si="5885"/>
        <v>L</v>
      </c>
      <c r="BAL35" s="321"/>
      <c r="BAM35" s="321"/>
      <c r="BAN35" s="321"/>
      <c r="BAO35" s="322"/>
      <c r="BAP35" s="322"/>
      <c r="BAQ35" s="322"/>
      <c r="BAR35" s="322"/>
      <c r="BAS35" s="322"/>
      <c r="BAT35" s="322"/>
      <c r="BAU35" s="322"/>
      <c r="BAV35" s="321"/>
      <c r="BAW35" s="321"/>
      <c r="BAX35" s="321"/>
      <c r="BAY35" s="321"/>
      <c r="BAZ35" s="321"/>
      <c r="BBA35" s="321"/>
      <c r="BBB35" s="321"/>
      <c r="BBC35" s="321"/>
      <c r="BBD35" s="321"/>
      <c r="BBE35" s="321"/>
      <c r="BBF35" s="321"/>
      <c r="BBG35" s="321"/>
      <c r="BBH35" s="321"/>
      <c r="BBI35" s="321"/>
      <c r="BBJ35" s="321"/>
      <c r="BBK35" s="321"/>
      <c r="BBL35" s="321"/>
      <c r="BBM35" s="321"/>
      <c r="BBN35" s="321"/>
      <c r="BBO35" s="321"/>
      <c r="BBP35" s="321"/>
      <c r="BBQ35" s="321"/>
      <c r="BBR35" s="321"/>
      <c r="BBS35" s="321"/>
      <c r="BBT35" s="321"/>
      <c r="BBU35" s="321"/>
      <c r="BBV35" s="321"/>
      <c r="BBW35" s="321"/>
      <c r="BBX35" s="321"/>
      <c r="BBY35" s="321"/>
      <c r="BBZ35" s="321"/>
      <c r="BCA35" s="321"/>
      <c r="BCB35" s="321"/>
      <c r="BCC35" s="321"/>
      <c r="BCD35" s="321"/>
      <c r="BCE35" s="321"/>
      <c r="BCF35" s="321"/>
      <c r="BCG35" s="321"/>
      <c r="BCH35" s="321"/>
      <c r="BCI35" s="321"/>
      <c r="BCJ35" s="321"/>
      <c r="BCK35" s="321"/>
      <c r="BCL35" s="321"/>
      <c r="BCM35" s="321"/>
      <c r="BCN35" s="321"/>
      <c r="BCO35" s="321"/>
      <c r="BCP35" s="321"/>
      <c r="BCQ35" s="321"/>
      <c r="BCR35" s="321"/>
      <c r="BCS35" s="321"/>
      <c r="BCT35" s="321"/>
      <c r="BCU35" s="321"/>
      <c r="BCV35" s="321"/>
      <c r="BCW35" s="321"/>
      <c r="BCX35" s="321"/>
      <c r="BCY35" s="321"/>
      <c r="BCZ35" s="321"/>
      <c r="BDA35" s="321"/>
      <c r="BDB35" s="321"/>
      <c r="BDC35" s="321"/>
      <c r="BDD35" s="321"/>
      <c r="BDE35" s="321"/>
      <c r="BDF35" s="321"/>
      <c r="BDG35" s="321"/>
      <c r="BDH35" s="321"/>
      <c r="BDI35" s="321"/>
      <c r="BDJ35" s="321"/>
      <c r="BDK35" s="321"/>
      <c r="BDL35" s="321"/>
      <c r="BDM35" s="321"/>
      <c r="BDN35" s="321"/>
      <c r="BDO35" s="321"/>
      <c r="BDP35" s="321"/>
      <c r="BDQ35" s="321"/>
      <c r="BDR35" s="321"/>
      <c r="BDS35" s="321"/>
      <c r="BDT35" s="321"/>
      <c r="BDU35" s="321"/>
      <c r="BDV35" s="321"/>
      <c r="BDW35" s="321"/>
      <c r="BDX35" s="321"/>
      <c r="BDY35" s="321"/>
      <c r="BDZ35" s="321"/>
      <c r="BEA35" s="321"/>
      <c r="BEB35" s="321"/>
      <c r="BEC35" s="321"/>
      <c r="BED35" s="321"/>
      <c r="BEE35" s="321"/>
      <c r="BEF35" s="321"/>
      <c r="BEG35" s="321"/>
      <c r="BEH35" s="321"/>
      <c r="BEI35" s="321"/>
      <c r="BEJ35" s="321"/>
      <c r="BEK35" s="321"/>
      <c r="BEL35" s="321"/>
      <c r="BEM35" s="321"/>
      <c r="BEN35" s="321"/>
      <c r="BEO35" s="321"/>
      <c r="BEP35" s="321"/>
      <c r="BEQ35" s="321"/>
      <c r="BER35" s="321"/>
      <c r="BES35" s="321"/>
      <c r="BET35" s="321"/>
      <c r="BEU35" s="321"/>
      <c r="BEV35" s="321"/>
      <c r="BEW35" s="321"/>
      <c r="BEX35" s="321"/>
      <c r="BEY35" s="321"/>
      <c r="BEZ35" s="321"/>
      <c r="BFA35" s="321"/>
      <c r="BFB35" s="321"/>
      <c r="BFC35" s="321">
        <v>33</v>
      </c>
      <c r="BFD35" s="321" t="str">
        <f t="shared" si="146"/>
        <v>Slovakia</v>
      </c>
      <c r="BFE35" s="324">
        <f ca="1">IF(OFFSET('Player Game Board'!P42,0,BFE1)&lt;&gt;"",OFFSET('Player Game Board'!P42,0,BFE1),0)</f>
        <v>0</v>
      </c>
      <c r="BFF35" s="324">
        <f ca="1">IF(OFFSET('Player Game Board'!Q42,0,BFE1)&lt;&gt;"",OFFSET('Player Game Board'!Q42,0,BFE1),0)</f>
        <v>0</v>
      </c>
      <c r="BFG35" s="321" t="str">
        <f t="shared" si="147"/>
        <v>Romania</v>
      </c>
      <c r="BFH35" s="321" t="str">
        <f ca="1">IF(AND(OFFSET('Player Game Board'!P42,0,BFE1)&lt;&gt;"",OFFSET('Player Game Board'!Q42,0,BFE1)&lt;&gt;""),IF(BFE35&gt;BFF35,"W",IF(BFE35=BFF35,"D","L")),"")</f>
        <v/>
      </c>
      <c r="BFI35" s="321" t="str">
        <f t="shared" ca="1" si="5940"/>
        <v/>
      </c>
      <c r="BFJ35" s="321"/>
      <c r="BFK35" s="321"/>
      <c r="BFL35" s="321"/>
      <c r="BFM35" s="322"/>
      <c r="BFN35" s="322"/>
      <c r="BFO35" s="322"/>
      <c r="BFP35" s="322"/>
      <c r="BFQ35" s="322"/>
      <c r="BFR35" s="322"/>
      <c r="BFS35" s="322"/>
      <c r="BFT35" s="321"/>
      <c r="BFU35" s="321"/>
      <c r="BFV35" s="321"/>
      <c r="BFW35" s="321"/>
      <c r="BFX35" s="321"/>
      <c r="BFY35" s="321"/>
      <c r="BFZ35" s="321"/>
      <c r="BGA35" s="321"/>
      <c r="BGB35" s="321"/>
    </row>
    <row r="36" spans="1:1536" ht="13.8" x14ac:dyDescent="0.3">
      <c r="A36" s="321"/>
      <c r="B36" s="321"/>
      <c r="C36" s="321"/>
      <c r="D36" s="321"/>
      <c r="E36" s="321"/>
      <c r="F36" s="321"/>
      <c r="G36" s="321"/>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c r="BM36" s="321"/>
      <c r="BN36" s="321"/>
      <c r="BO36" s="321"/>
      <c r="BP36" s="321"/>
      <c r="BQ36" s="321"/>
      <c r="BR36" s="321"/>
      <c r="BS36" s="321"/>
      <c r="BT36" s="321"/>
      <c r="BU36" s="321"/>
      <c r="BV36" s="321"/>
      <c r="BW36" s="321"/>
      <c r="BX36" s="321"/>
      <c r="BY36" s="321"/>
      <c r="BZ36" s="321"/>
      <c r="CA36" s="321"/>
      <c r="CB36" s="321"/>
      <c r="CC36" s="321"/>
      <c r="CD36" s="321"/>
      <c r="CE36" s="321"/>
      <c r="CF36" s="321"/>
      <c r="CG36" s="321"/>
      <c r="CH36" s="321"/>
      <c r="CI36" s="321"/>
      <c r="CJ36" s="321"/>
      <c r="CK36" s="321"/>
      <c r="CL36" s="321"/>
      <c r="CM36" s="321"/>
      <c r="CN36" s="321"/>
      <c r="CO36" s="321"/>
      <c r="CP36" s="321"/>
      <c r="CQ36" s="321"/>
      <c r="CR36" s="321"/>
      <c r="CS36" s="321"/>
      <c r="CT36" s="321"/>
      <c r="CU36" s="321"/>
      <c r="CV36" s="321"/>
      <c r="CW36" s="321"/>
      <c r="CX36" s="321"/>
      <c r="CY36" s="321">
        <v>34</v>
      </c>
      <c r="CZ36" s="321" t="str">
        <f>Matches!G41</f>
        <v>Ukraine</v>
      </c>
      <c r="DA36" s="321">
        <f>IF(AND(Matches!H41&lt;&gt;"",Matches!I41&lt;&gt;""),Matches!H41,0)</f>
        <v>0</v>
      </c>
      <c r="DB36" s="321">
        <f>IF(AND(Matches!I41&lt;&gt;"",Matches!H41&lt;&gt;""),Matches!I41,0)</f>
        <v>0</v>
      </c>
      <c r="DC36" s="321" t="str">
        <f>Matches!J41</f>
        <v>Belgium</v>
      </c>
      <c r="DD36" s="321" t="str">
        <f>IF(AND(Matches!H41&lt;&gt;"",Matches!I41&lt;&gt;""),IF(DA36&gt;DB36,"W",IF(DA36=DB36,"D","L")),"")</f>
        <v>D</v>
      </c>
      <c r="DE36" s="321" t="str">
        <f t="shared" si="162"/>
        <v>D</v>
      </c>
      <c r="DF36" s="321"/>
      <c r="DG36" s="321"/>
      <c r="DH36" s="321"/>
      <c r="DI36" s="322"/>
      <c r="DJ36" s="322"/>
      <c r="DK36" s="322"/>
      <c r="DL36" s="322"/>
      <c r="DM36" s="322"/>
      <c r="DN36" s="322"/>
      <c r="DO36" s="322"/>
      <c r="DP36" s="321"/>
      <c r="DQ36" s="321"/>
      <c r="DR36" s="321"/>
      <c r="DS36" s="321"/>
      <c r="DT36" s="321"/>
      <c r="DU36" s="321"/>
      <c r="DV36" s="321"/>
      <c r="DW36" s="321"/>
      <c r="DX36" s="321"/>
      <c r="DY36" s="321"/>
      <c r="DZ36" s="321"/>
      <c r="EA36" s="321"/>
      <c r="EB36" s="321"/>
      <c r="EC36" s="321"/>
      <c r="ED36" s="321"/>
      <c r="EE36" s="321"/>
      <c r="EF36" s="321"/>
      <c r="EG36" s="321"/>
      <c r="EH36" s="321"/>
      <c r="EI36" s="321"/>
      <c r="EJ36" s="321"/>
      <c r="EK36" s="321"/>
      <c r="EL36" s="321"/>
      <c r="EM36" s="321"/>
      <c r="EN36" s="321"/>
      <c r="EO36" s="321"/>
      <c r="EP36" s="321"/>
      <c r="EQ36" s="321"/>
      <c r="ER36" s="321"/>
      <c r="ES36" s="321"/>
      <c r="ET36" s="321"/>
      <c r="EU36" s="321"/>
      <c r="EV36" s="321"/>
      <c r="EW36" s="321"/>
      <c r="EX36" s="321"/>
      <c r="EY36" s="321"/>
      <c r="EZ36" s="321"/>
      <c r="FA36" s="321"/>
      <c r="FB36" s="321"/>
      <c r="FC36" s="321"/>
      <c r="FD36" s="321"/>
      <c r="FE36" s="321"/>
      <c r="FF36" s="321"/>
      <c r="FG36" s="321"/>
      <c r="FH36" s="321"/>
      <c r="FI36" s="321"/>
      <c r="FJ36" s="321"/>
      <c r="FK36" s="321"/>
      <c r="FL36" s="321"/>
      <c r="FM36" s="321"/>
      <c r="FN36" s="321"/>
      <c r="FO36" s="321"/>
      <c r="FP36" s="321"/>
      <c r="FQ36" s="321"/>
      <c r="FR36" s="321"/>
      <c r="FS36" s="321"/>
      <c r="FT36" s="321"/>
      <c r="FU36" s="321"/>
      <c r="FV36" s="321"/>
      <c r="FW36" s="321"/>
      <c r="FX36" s="321"/>
      <c r="FY36" s="321"/>
      <c r="FZ36" s="321"/>
      <c r="GA36" s="321"/>
      <c r="GB36" s="321"/>
      <c r="GC36" s="321"/>
      <c r="GD36" s="321"/>
      <c r="GE36" s="321"/>
      <c r="GF36" s="321"/>
      <c r="GG36" s="321"/>
      <c r="GH36" s="321"/>
      <c r="GI36" s="321"/>
      <c r="GJ36" s="321"/>
      <c r="GK36" s="321"/>
      <c r="GL36" s="321"/>
      <c r="GM36" s="321"/>
      <c r="GN36" s="321"/>
      <c r="GO36" s="321"/>
      <c r="GP36" s="321"/>
      <c r="GQ36" s="321"/>
      <c r="GR36" s="321"/>
      <c r="GS36" s="321"/>
      <c r="GT36" s="321"/>
      <c r="GU36" s="321"/>
      <c r="GV36" s="321"/>
      <c r="GW36" s="321"/>
      <c r="GX36" s="321"/>
      <c r="GY36" s="321"/>
      <c r="GZ36" s="321"/>
      <c r="HA36" s="321"/>
      <c r="HB36" s="321"/>
      <c r="HC36" s="321"/>
      <c r="HD36" s="321"/>
      <c r="HE36" s="321"/>
      <c r="HF36" s="321"/>
      <c r="HG36" s="321"/>
      <c r="HH36" s="321"/>
      <c r="HI36" s="321"/>
      <c r="HJ36" s="321"/>
      <c r="HK36" s="321"/>
      <c r="HL36" s="321"/>
      <c r="HM36" s="321"/>
      <c r="HN36" s="321"/>
      <c r="HO36" s="321"/>
      <c r="HP36" s="321"/>
      <c r="HQ36" s="321"/>
      <c r="HR36" s="321"/>
      <c r="HS36" s="321"/>
      <c r="HT36" s="321"/>
      <c r="HU36" s="321"/>
      <c r="HV36" s="321"/>
      <c r="HW36" s="321">
        <v>34</v>
      </c>
      <c r="HX36" s="321" t="str">
        <f t="shared" si="164"/>
        <v>Ukraine</v>
      </c>
      <c r="HY36" s="324">
        <f ca="1">IF(OFFSET('Player Game Board'!P43,0,HY1)&lt;&gt;"",OFFSET('Player Game Board'!P43,0,HY1),0)</f>
        <v>1</v>
      </c>
      <c r="HZ36" s="324">
        <f ca="1">IF(OFFSET('Player Game Board'!Q43,0,HY1)&lt;&gt;"",OFFSET('Player Game Board'!Q43,0,HY1),0)</f>
        <v>2</v>
      </c>
      <c r="IA36" s="321" t="str">
        <f t="shared" si="165"/>
        <v>Belgium</v>
      </c>
      <c r="IB36" s="321" t="str">
        <f ca="1">IF(AND(OFFSET('Player Game Board'!P43,0,HY1)&lt;&gt;"",OFFSET('Player Game Board'!Q43,0,HY1)&lt;&gt;""),IF(HY36&gt;HZ36,"W",IF(HY36=HZ36,"D","L")),"")</f>
        <v>L</v>
      </c>
      <c r="IC36" s="321" t="str">
        <f t="shared" ca="1" si="166"/>
        <v>W</v>
      </c>
      <c r="ID36" s="321"/>
      <c r="IE36" s="321"/>
      <c r="IF36" s="321"/>
      <c r="IG36" s="322"/>
      <c r="IH36" s="322"/>
      <c r="II36" s="322"/>
      <c r="IJ36" s="322"/>
      <c r="IK36" s="322"/>
      <c r="IL36" s="322"/>
      <c r="IM36" s="322"/>
      <c r="IN36" s="321"/>
      <c r="IO36" s="321"/>
      <c r="IP36" s="321"/>
      <c r="IQ36" s="321"/>
      <c r="IR36" s="321"/>
      <c r="IS36" s="321"/>
      <c r="IT36" s="321"/>
      <c r="IU36" s="321"/>
      <c r="IV36" s="321"/>
      <c r="IW36" s="321"/>
      <c r="IX36" s="321"/>
      <c r="IY36" s="321"/>
      <c r="IZ36" s="321"/>
      <c r="JA36" s="321"/>
      <c r="JB36" s="321"/>
      <c r="JC36" s="321"/>
      <c r="JD36" s="321"/>
      <c r="JE36" s="321"/>
      <c r="JF36" s="321"/>
      <c r="JG36" s="321"/>
      <c r="JH36" s="321"/>
      <c r="JI36" s="321"/>
      <c r="JJ36" s="321"/>
      <c r="JK36" s="321"/>
      <c r="JL36" s="321"/>
      <c r="JM36" s="321"/>
      <c r="JN36" s="321"/>
      <c r="JO36" s="321"/>
      <c r="JP36" s="321"/>
      <c r="JQ36" s="321"/>
      <c r="JR36" s="321"/>
      <c r="JS36" s="321"/>
      <c r="JT36" s="321"/>
      <c r="JU36" s="321"/>
      <c r="JV36" s="321"/>
      <c r="JW36" s="321"/>
      <c r="JX36" s="321"/>
      <c r="JY36" s="321"/>
      <c r="JZ36" s="321"/>
      <c r="KA36" s="321"/>
      <c r="KB36" s="321"/>
      <c r="KC36" s="321"/>
      <c r="KD36" s="321"/>
      <c r="KE36" s="321"/>
      <c r="KF36" s="321"/>
      <c r="KG36" s="321"/>
      <c r="KH36" s="321"/>
      <c r="KI36" s="321"/>
      <c r="KJ36" s="321"/>
      <c r="KK36" s="321"/>
      <c r="KL36" s="321"/>
      <c r="KM36" s="321"/>
      <c r="KN36" s="321"/>
      <c r="KO36" s="321"/>
      <c r="KP36" s="321"/>
      <c r="KQ36" s="321"/>
      <c r="KR36" s="321"/>
      <c r="KS36" s="321"/>
      <c r="KT36" s="321"/>
      <c r="KU36" s="321"/>
      <c r="KV36" s="321"/>
      <c r="KW36" s="321"/>
      <c r="KX36" s="321"/>
      <c r="KY36" s="321"/>
      <c r="KZ36" s="321"/>
      <c r="LA36" s="321"/>
      <c r="LB36" s="321"/>
      <c r="LC36" s="321"/>
      <c r="LD36" s="321"/>
      <c r="LE36" s="321"/>
      <c r="LF36" s="321"/>
      <c r="LG36" s="321"/>
      <c r="LH36" s="321"/>
      <c r="LI36" s="321"/>
      <c r="LJ36" s="321"/>
      <c r="LK36" s="321"/>
      <c r="LL36" s="321"/>
      <c r="LM36" s="321"/>
      <c r="LN36" s="321"/>
      <c r="LO36" s="321"/>
      <c r="LP36" s="321"/>
      <c r="LQ36" s="321"/>
      <c r="LR36" s="321"/>
      <c r="LS36" s="321"/>
      <c r="LT36" s="321"/>
      <c r="LU36" s="321"/>
      <c r="LV36" s="321"/>
      <c r="LW36" s="321"/>
      <c r="LX36" s="321"/>
      <c r="LY36" s="321"/>
      <c r="LZ36" s="321"/>
      <c r="MA36" s="321"/>
      <c r="MB36" s="321"/>
      <c r="MC36" s="321"/>
      <c r="MD36" s="321"/>
      <c r="ME36" s="321"/>
      <c r="MF36" s="321"/>
      <c r="MG36" s="321"/>
      <c r="MH36" s="321"/>
      <c r="MI36" s="321"/>
      <c r="MJ36" s="321"/>
      <c r="MK36" s="321"/>
      <c r="ML36" s="321"/>
      <c r="MM36" s="321"/>
      <c r="MN36" s="321"/>
      <c r="MO36" s="321"/>
      <c r="MP36" s="321"/>
      <c r="MQ36" s="321"/>
      <c r="MR36" s="321"/>
      <c r="MS36" s="321"/>
      <c r="MT36" s="321"/>
      <c r="MU36" s="321">
        <v>34</v>
      </c>
      <c r="MV36" s="321" t="str">
        <f t="shared" si="170"/>
        <v>Ukraine</v>
      </c>
      <c r="MW36" s="324">
        <f ca="1">IF(OFFSET('Player Game Board'!P43,0,MW1)&lt;&gt;"",OFFSET('Player Game Board'!P43,0,MW1),0)</f>
        <v>1</v>
      </c>
      <c r="MX36" s="324">
        <f ca="1">IF(OFFSET('Player Game Board'!Q43,0,MW1)&lt;&gt;"",OFFSET('Player Game Board'!Q43,0,MW1),0)</f>
        <v>3</v>
      </c>
      <c r="MY36" s="321" t="str">
        <f t="shared" si="171"/>
        <v>Belgium</v>
      </c>
      <c r="MZ36" s="321" t="str">
        <f ca="1">IF(AND(OFFSET('Player Game Board'!P43,0,MW1)&lt;&gt;"",OFFSET('Player Game Board'!Q43,0,MW1)&lt;&gt;""),IF(MW36&gt;MX36,"W",IF(MW36=MX36,"D","L")),"")</f>
        <v>L</v>
      </c>
      <c r="NA36" s="321" t="str">
        <f t="shared" ca="1" si="172"/>
        <v>W</v>
      </c>
      <c r="NB36" s="321"/>
      <c r="NC36" s="321"/>
      <c r="ND36" s="321"/>
      <c r="NE36" s="322"/>
      <c r="NF36" s="322"/>
      <c r="NG36" s="322"/>
      <c r="NH36" s="322"/>
      <c r="NI36" s="322"/>
      <c r="NJ36" s="322"/>
      <c r="NK36" s="322"/>
      <c r="NL36" s="321"/>
      <c r="NM36" s="321"/>
      <c r="NN36" s="321"/>
      <c r="NO36" s="321"/>
      <c r="NP36" s="321"/>
      <c r="NQ36" s="321"/>
      <c r="NR36" s="321"/>
      <c r="NS36" s="321"/>
      <c r="NT36" s="321"/>
      <c r="NU36" s="321"/>
      <c r="NV36" s="321"/>
      <c r="NW36" s="321"/>
      <c r="NX36" s="321"/>
      <c r="NY36" s="321"/>
      <c r="NZ36" s="321"/>
      <c r="OA36" s="321"/>
      <c r="OB36" s="321"/>
      <c r="OC36" s="321"/>
      <c r="OD36" s="321"/>
      <c r="OE36" s="321"/>
      <c r="OF36" s="321"/>
      <c r="OG36" s="321"/>
      <c r="OH36" s="321"/>
      <c r="OI36" s="321"/>
      <c r="OJ36" s="321"/>
      <c r="OK36" s="321"/>
      <c r="OL36" s="321"/>
      <c r="OM36" s="321"/>
      <c r="ON36" s="321"/>
      <c r="OO36" s="321"/>
      <c r="OP36" s="321"/>
      <c r="OQ36" s="321"/>
      <c r="OR36" s="321"/>
      <c r="OS36" s="321"/>
      <c r="OT36" s="321"/>
      <c r="OU36" s="321"/>
      <c r="OV36" s="321"/>
      <c r="OW36" s="321"/>
      <c r="OX36" s="321"/>
      <c r="OY36" s="321"/>
      <c r="OZ36" s="321"/>
      <c r="PA36" s="321"/>
      <c r="PB36" s="321"/>
      <c r="PC36" s="321"/>
      <c r="PD36" s="321"/>
      <c r="PE36" s="321"/>
      <c r="PF36" s="321"/>
      <c r="PG36" s="321"/>
      <c r="PH36" s="321"/>
      <c r="PI36" s="321"/>
      <c r="PJ36" s="321"/>
      <c r="PK36" s="321"/>
      <c r="PL36" s="321"/>
      <c r="PM36" s="321"/>
      <c r="PN36" s="321"/>
      <c r="PO36" s="321"/>
      <c r="PP36" s="321"/>
      <c r="PQ36" s="321"/>
      <c r="PR36" s="321"/>
      <c r="PS36" s="321"/>
      <c r="PT36" s="321"/>
      <c r="PU36" s="321"/>
      <c r="PV36" s="321"/>
      <c r="PW36" s="321"/>
      <c r="PX36" s="321"/>
      <c r="PY36" s="321"/>
      <c r="PZ36" s="321"/>
      <c r="QA36" s="321"/>
      <c r="QB36" s="321"/>
      <c r="QC36" s="321"/>
      <c r="QD36" s="321"/>
      <c r="QE36" s="321"/>
      <c r="QF36" s="321"/>
      <c r="QG36" s="321"/>
      <c r="QH36" s="321"/>
      <c r="QI36" s="321"/>
      <c r="QJ36" s="321"/>
      <c r="QK36" s="321"/>
      <c r="QL36" s="321"/>
      <c r="QM36" s="321"/>
      <c r="QN36" s="321"/>
      <c r="QO36" s="321"/>
      <c r="QP36" s="321"/>
      <c r="QQ36" s="321"/>
      <c r="QR36" s="321"/>
      <c r="QS36" s="321"/>
      <c r="QT36" s="321"/>
      <c r="QU36" s="321"/>
      <c r="QV36" s="321"/>
      <c r="QW36" s="321"/>
      <c r="QX36" s="321"/>
      <c r="QY36" s="321"/>
      <c r="QZ36" s="321"/>
      <c r="RA36" s="321"/>
      <c r="RB36" s="321"/>
      <c r="RC36" s="321"/>
      <c r="RD36" s="321"/>
      <c r="RE36" s="321"/>
      <c r="RF36" s="321"/>
      <c r="RG36" s="321"/>
      <c r="RH36" s="321"/>
      <c r="RI36" s="321"/>
      <c r="RJ36" s="321"/>
      <c r="RK36" s="321"/>
      <c r="RL36" s="321"/>
      <c r="RM36" s="321"/>
      <c r="RN36" s="321"/>
      <c r="RO36" s="321"/>
      <c r="RP36" s="321"/>
      <c r="RQ36" s="321"/>
      <c r="RR36" s="321"/>
      <c r="RS36" s="321">
        <v>34</v>
      </c>
      <c r="RT36" s="321" t="str">
        <f t="shared" si="18"/>
        <v>Ukraine</v>
      </c>
      <c r="RU36" s="324">
        <f ca="1">IF(OFFSET('Player Game Board'!P43,0,RU1)&lt;&gt;"",OFFSET('Player Game Board'!P43,0,RU1),0)</f>
        <v>2</v>
      </c>
      <c r="RV36" s="324">
        <f ca="1">IF(OFFSET('Player Game Board'!Q43,0,RU1)&lt;&gt;"",OFFSET('Player Game Board'!Q43,0,RU1),0)</f>
        <v>3</v>
      </c>
      <c r="RW36" s="321" t="str">
        <f t="shared" si="19"/>
        <v>Belgium</v>
      </c>
      <c r="RX36" s="321" t="str">
        <f ca="1">IF(AND(OFFSET('Player Game Board'!P43,0,RU1)&lt;&gt;"",OFFSET('Player Game Board'!Q43,0,RU1)&lt;&gt;""),IF(RU36&gt;RV36,"W",IF(RU36=RV36,"D","L")),"")</f>
        <v>L</v>
      </c>
      <c r="RY36" s="321" t="str">
        <f t="shared" ca="1" si="5500"/>
        <v>W</v>
      </c>
      <c r="RZ36" s="321"/>
      <c r="SA36" s="321"/>
      <c r="SB36" s="321"/>
      <c r="SC36" s="322"/>
      <c r="SD36" s="322"/>
      <c r="SE36" s="322"/>
      <c r="SF36" s="322"/>
      <c r="SG36" s="322"/>
      <c r="SH36" s="322"/>
      <c r="SI36" s="322"/>
      <c r="SJ36" s="321"/>
      <c r="SK36" s="321"/>
      <c r="SL36" s="321"/>
      <c r="SM36" s="321"/>
      <c r="SN36" s="321"/>
      <c r="SO36" s="321"/>
      <c r="SP36" s="321"/>
      <c r="SQ36" s="321"/>
      <c r="SR36" s="321"/>
      <c r="SS36" s="321"/>
      <c r="ST36" s="321"/>
      <c r="SU36" s="321"/>
      <c r="SV36" s="321"/>
      <c r="SW36" s="321"/>
      <c r="SX36" s="321"/>
      <c r="SY36" s="321"/>
      <c r="SZ36" s="321"/>
      <c r="TA36" s="321"/>
      <c r="TB36" s="321"/>
      <c r="TC36" s="321"/>
      <c r="TD36" s="321"/>
      <c r="TE36" s="321"/>
      <c r="TF36" s="321"/>
      <c r="TG36" s="321"/>
      <c r="TH36" s="321"/>
      <c r="TI36" s="321"/>
      <c r="TJ36" s="321"/>
      <c r="TK36" s="321"/>
      <c r="TL36" s="321"/>
      <c r="TM36" s="321"/>
      <c r="TN36" s="321"/>
      <c r="TO36" s="321"/>
      <c r="TP36" s="321"/>
      <c r="TQ36" s="321"/>
      <c r="TR36" s="321"/>
      <c r="TS36" s="321"/>
      <c r="TT36" s="321"/>
      <c r="TU36" s="321"/>
      <c r="TV36" s="321"/>
      <c r="TW36" s="321"/>
      <c r="TX36" s="321"/>
      <c r="TY36" s="321"/>
      <c r="TZ36" s="321"/>
      <c r="UA36" s="321"/>
      <c r="UB36" s="321"/>
      <c r="UC36" s="321"/>
      <c r="UD36" s="321"/>
      <c r="UE36" s="321"/>
      <c r="UF36" s="321"/>
      <c r="UG36" s="321"/>
      <c r="UH36" s="321"/>
      <c r="UI36" s="321"/>
      <c r="UJ36" s="321"/>
      <c r="UK36" s="321"/>
      <c r="UL36" s="321"/>
      <c r="UM36" s="321"/>
      <c r="UN36" s="321"/>
      <c r="UO36" s="321"/>
      <c r="UP36" s="321"/>
      <c r="UQ36" s="321"/>
      <c r="UR36" s="321"/>
      <c r="US36" s="321"/>
      <c r="UT36" s="321"/>
      <c r="UU36" s="321"/>
      <c r="UV36" s="321"/>
      <c r="UW36" s="321"/>
      <c r="UX36" s="321"/>
      <c r="UY36" s="321"/>
      <c r="UZ36" s="321"/>
      <c r="VA36" s="321"/>
      <c r="VB36" s="321"/>
      <c r="VC36" s="321"/>
      <c r="VD36" s="321"/>
      <c r="VE36" s="321"/>
      <c r="VF36" s="321"/>
      <c r="VG36" s="321"/>
      <c r="VH36" s="321"/>
      <c r="VI36" s="321"/>
      <c r="VJ36" s="321"/>
      <c r="VK36" s="321"/>
      <c r="VL36" s="321"/>
      <c r="VM36" s="321"/>
      <c r="VN36" s="321"/>
      <c r="VO36" s="321"/>
      <c r="VP36" s="321"/>
      <c r="VQ36" s="321"/>
      <c r="VR36" s="321"/>
      <c r="VS36" s="321"/>
      <c r="VT36" s="321"/>
      <c r="VU36" s="321"/>
      <c r="VV36" s="321"/>
      <c r="VW36" s="321"/>
      <c r="VX36" s="321"/>
      <c r="VY36" s="321"/>
      <c r="VZ36" s="321"/>
      <c r="WA36" s="321"/>
      <c r="WB36" s="321"/>
      <c r="WC36" s="321"/>
      <c r="WD36" s="321"/>
      <c r="WE36" s="321"/>
      <c r="WF36" s="321"/>
      <c r="WG36" s="321"/>
      <c r="WH36" s="321"/>
      <c r="WI36" s="321"/>
      <c r="WJ36" s="321"/>
      <c r="WK36" s="321"/>
      <c r="WL36" s="321"/>
      <c r="WM36" s="321"/>
      <c r="WN36" s="321"/>
      <c r="WO36" s="321"/>
      <c r="WP36" s="321"/>
      <c r="WQ36" s="321">
        <v>34</v>
      </c>
      <c r="WR36" s="321" t="str">
        <f t="shared" si="34"/>
        <v>Ukraine</v>
      </c>
      <c r="WS36" s="324">
        <f ca="1">IF(OFFSET('Player Game Board'!P43,0,WS1)&lt;&gt;"",OFFSET('Player Game Board'!P43,0,WS1),0)</f>
        <v>0</v>
      </c>
      <c r="WT36" s="324">
        <f ca="1">IF(OFFSET('Player Game Board'!Q43,0,WS1)&lt;&gt;"",OFFSET('Player Game Board'!Q43,0,WS1),0)</f>
        <v>2</v>
      </c>
      <c r="WU36" s="321" t="str">
        <f t="shared" si="35"/>
        <v>Belgium</v>
      </c>
      <c r="WV36" s="321" t="str">
        <f ca="1">IF(AND(OFFSET('Player Game Board'!P43,0,WS1)&lt;&gt;"",OFFSET('Player Game Board'!Q43,0,WS1)&lt;&gt;""),IF(WS36&gt;WT36,"W",IF(WS36=WT36,"D","L")),"")</f>
        <v>L</v>
      </c>
      <c r="WW36" s="321" t="str">
        <f t="shared" ca="1" si="5555"/>
        <v>W</v>
      </c>
      <c r="WX36" s="321"/>
      <c r="WY36" s="321"/>
      <c r="WZ36" s="321"/>
      <c r="XA36" s="322"/>
      <c r="XB36" s="322"/>
      <c r="XC36" s="322"/>
      <c r="XD36" s="322"/>
      <c r="XE36" s="322"/>
      <c r="XF36" s="322"/>
      <c r="XG36" s="322"/>
      <c r="XH36" s="321"/>
      <c r="XI36" s="321"/>
      <c r="XJ36" s="321"/>
      <c r="XK36" s="321"/>
      <c r="XL36" s="321"/>
      <c r="XM36" s="321"/>
      <c r="XN36" s="321"/>
      <c r="XO36" s="321"/>
      <c r="XP36" s="321"/>
      <c r="XQ36" s="321"/>
      <c r="XR36" s="321"/>
      <c r="XS36" s="321"/>
      <c r="XT36" s="321"/>
      <c r="XU36" s="321"/>
      <c r="XV36" s="321"/>
      <c r="XW36" s="321"/>
      <c r="XX36" s="321"/>
      <c r="XY36" s="321"/>
      <c r="XZ36" s="321"/>
      <c r="YA36" s="321"/>
      <c r="YB36" s="321"/>
      <c r="YC36" s="321"/>
      <c r="YD36" s="321"/>
      <c r="YE36" s="321"/>
      <c r="YF36" s="321"/>
      <c r="YG36" s="321"/>
      <c r="YH36" s="321"/>
      <c r="YI36" s="321"/>
      <c r="YJ36" s="321"/>
      <c r="YK36" s="321"/>
      <c r="YL36" s="321"/>
      <c r="YM36" s="321"/>
      <c r="YN36" s="321"/>
      <c r="YO36" s="321"/>
      <c r="YP36" s="321"/>
      <c r="YQ36" s="321"/>
      <c r="YR36" s="321"/>
      <c r="YS36" s="321"/>
      <c r="YT36" s="321"/>
      <c r="YU36" s="321"/>
      <c r="YV36" s="321"/>
      <c r="YW36" s="321"/>
      <c r="YX36" s="321"/>
      <c r="YY36" s="321"/>
      <c r="YZ36" s="321"/>
      <c r="ZA36" s="321"/>
      <c r="ZB36" s="321"/>
      <c r="ZC36" s="321"/>
      <c r="ZD36" s="321"/>
      <c r="ZE36" s="321"/>
      <c r="ZF36" s="321"/>
      <c r="ZG36" s="321"/>
      <c r="ZH36" s="321"/>
      <c r="ZI36" s="321"/>
      <c r="ZJ36" s="321"/>
      <c r="ZK36" s="321"/>
      <c r="ZL36" s="321"/>
      <c r="ZM36" s="321"/>
      <c r="ZN36" s="321"/>
      <c r="ZO36" s="321"/>
      <c r="ZP36" s="321"/>
      <c r="ZQ36" s="321"/>
      <c r="ZR36" s="321"/>
      <c r="ZS36" s="321"/>
      <c r="ZT36" s="321"/>
      <c r="ZU36" s="321"/>
      <c r="ZV36" s="321"/>
      <c r="ZW36" s="321"/>
      <c r="ZX36" s="321"/>
      <c r="ZY36" s="321"/>
      <c r="ZZ36" s="321"/>
      <c r="AAA36" s="321"/>
      <c r="AAB36" s="321"/>
      <c r="AAC36" s="321"/>
      <c r="AAD36" s="321"/>
      <c r="AAE36" s="321"/>
      <c r="AAF36" s="321"/>
      <c r="AAG36" s="321"/>
      <c r="AAH36" s="321"/>
      <c r="AAI36" s="321"/>
      <c r="AAJ36" s="321"/>
      <c r="AAK36" s="321"/>
      <c r="AAL36" s="321"/>
      <c r="AAM36" s="321"/>
      <c r="AAN36" s="321"/>
      <c r="AAO36" s="321"/>
      <c r="AAP36" s="321"/>
      <c r="AAQ36" s="321"/>
      <c r="AAR36" s="321"/>
      <c r="AAS36" s="321"/>
      <c r="AAT36" s="321"/>
      <c r="AAU36" s="321"/>
      <c r="AAV36" s="321"/>
      <c r="AAW36" s="321"/>
      <c r="AAX36" s="321"/>
      <c r="AAY36" s="321"/>
      <c r="AAZ36" s="321"/>
      <c r="ABA36" s="321"/>
      <c r="ABB36" s="321"/>
      <c r="ABC36" s="321"/>
      <c r="ABD36" s="321"/>
      <c r="ABE36" s="321"/>
      <c r="ABF36" s="321"/>
      <c r="ABG36" s="321"/>
      <c r="ABH36" s="321"/>
      <c r="ABI36" s="321"/>
      <c r="ABJ36" s="321"/>
      <c r="ABK36" s="321"/>
      <c r="ABL36" s="321"/>
      <c r="ABM36" s="321"/>
      <c r="ABN36" s="321"/>
      <c r="ABO36" s="321">
        <v>34</v>
      </c>
      <c r="ABP36" s="321" t="str">
        <f t="shared" si="50"/>
        <v>Ukraine</v>
      </c>
      <c r="ABQ36" s="324">
        <f ca="1">IF(OFFSET('Player Game Board'!P43,0,ABQ1)&lt;&gt;"",OFFSET('Player Game Board'!P43,0,ABQ1),0)</f>
        <v>1</v>
      </c>
      <c r="ABR36" s="324">
        <f ca="1">IF(OFFSET('Player Game Board'!Q43,0,ABQ1)&lt;&gt;"",OFFSET('Player Game Board'!Q43,0,ABQ1),0)</f>
        <v>2</v>
      </c>
      <c r="ABS36" s="321" t="str">
        <f t="shared" si="51"/>
        <v>Belgium</v>
      </c>
      <c r="ABT36" s="321" t="str">
        <f ca="1">IF(AND(OFFSET('Player Game Board'!P43,0,ABQ1)&lt;&gt;"",OFFSET('Player Game Board'!Q43,0,ABQ1)&lt;&gt;""),IF(ABQ36&gt;ABR36,"W",IF(ABQ36=ABR36,"D","L")),"")</f>
        <v>L</v>
      </c>
      <c r="ABU36" s="321" t="str">
        <f t="shared" ca="1" si="5610"/>
        <v>W</v>
      </c>
      <c r="ABV36" s="321"/>
      <c r="ABW36" s="321"/>
      <c r="ABX36" s="321"/>
      <c r="ABY36" s="322"/>
      <c r="ABZ36" s="322"/>
      <c r="ACA36" s="322"/>
      <c r="ACB36" s="322"/>
      <c r="ACC36" s="322"/>
      <c r="ACD36" s="322"/>
      <c r="ACE36" s="322"/>
      <c r="ACF36" s="321"/>
      <c r="ACG36" s="321"/>
      <c r="ACH36" s="321"/>
      <c r="ACI36" s="321"/>
      <c r="ACJ36" s="321"/>
      <c r="ACK36" s="321"/>
      <c r="ACL36" s="321"/>
      <c r="ACM36" s="321"/>
      <c r="ACN36" s="321"/>
      <c r="ACO36" s="321"/>
      <c r="ACP36" s="321"/>
      <c r="ACQ36" s="321"/>
      <c r="ACR36" s="321"/>
      <c r="ACS36" s="321"/>
      <c r="ACT36" s="321"/>
      <c r="ACU36" s="321"/>
      <c r="ACV36" s="321"/>
      <c r="ACW36" s="321"/>
      <c r="ACX36" s="321"/>
      <c r="ACY36" s="321"/>
      <c r="ACZ36" s="321"/>
      <c r="ADA36" s="321"/>
      <c r="ADB36" s="321"/>
      <c r="ADC36" s="321"/>
      <c r="ADD36" s="321"/>
      <c r="ADE36" s="321"/>
      <c r="ADF36" s="321"/>
      <c r="ADG36" s="321"/>
      <c r="ADH36" s="321"/>
      <c r="ADI36" s="321"/>
      <c r="ADJ36" s="321"/>
      <c r="ADK36" s="321"/>
      <c r="ADL36" s="321"/>
      <c r="ADM36" s="321"/>
      <c r="ADN36" s="321"/>
      <c r="ADO36" s="321"/>
      <c r="ADP36" s="321"/>
      <c r="ADQ36" s="321"/>
      <c r="ADR36" s="321"/>
      <c r="ADS36" s="321"/>
      <c r="ADT36" s="321"/>
      <c r="ADU36" s="321"/>
      <c r="ADV36" s="321"/>
      <c r="ADW36" s="321"/>
      <c r="ADX36" s="321"/>
      <c r="ADY36" s="321"/>
      <c r="ADZ36" s="321"/>
      <c r="AEA36" s="321"/>
      <c r="AEB36" s="321"/>
      <c r="AEC36" s="321"/>
      <c r="AED36" s="321"/>
      <c r="AEE36" s="321"/>
      <c r="AEF36" s="321"/>
      <c r="AEG36" s="321"/>
      <c r="AEH36" s="321"/>
      <c r="AEI36" s="321"/>
      <c r="AEJ36" s="321"/>
      <c r="AEK36" s="321"/>
      <c r="AEL36" s="321"/>
      <c r="AEM36" s="321"/>
      <c r="AEN36" s="321"/>
      <c r="AEO36" s="321"/>
      <c r="AEP36" s="321"/>
      <c r="AEQ36" s="321"/>
      <c r="AER36" s="321"/>
      <c r="AES36" s="321"/>
      <c r="AET36" s="321"/>
      <c r="AEU36" s="321"/>
      <c r="AEV36" s="321"/>
      <c r="AEW36" s="321"/>
      <c r="AEX36" s="321"/>
      <c r="AEY36" s="321"/>
      <c r="AEZ36" s="321"/>
      <c r="AFA36" s="321"/>
      <c r="AFB36" s="321"/>
      <c r="AFC36" s="321"/>
      <c r="AFD36" s="321"/>
      <c r="AFE36" s="321"/>
      <c r="AFF36" s="321"/>
      <c r="AFG36" s="321"/>
      <c r="AFH36" s="321"/>
      <c r="AFI36" s="321"/>
      <c r="AFJ36" s="321"/>
      <c r="AFK36" s="321"/>
      <c r="AFL36" s="321"/>
      <c r="AFM36" s="321"/>
      <c r="AFN36" s="321"/>
      <c r="AFO36" s="321"/>
      <c r="AFP36" s="321"/>
      <c r="AFQ36" s="321"/>
      <c r="AFR36" s="321"/>
      <c r="AFS36" s="321"/>
      <c r="AFT36" s="321"/>
      <c r="AFU36" s="321"/>
      <c r="AFV36" s="321"/>
      <c r="AFW36" s="321"/>
      <c r="AFX36" s="321"/>
      <c r="AFY36" s="321"/>
      <c r="AFZ36" s="321"/>
      <c r="AGA36" s="321"/>
      <c r="AGB36" s="321"/>
      <c r="AGC36" s="321"/>
      <c r="AGD36" s="321"/>
      <c r="AGE36" s="321"/>
      <c r="AGF36" s="321"/>
      <c r="AGG36" s="321"/>
      <c r="AGH36" s="321"/>
      <c r="AGI36" s="321"/>
      <c r="AGJ36" s="321"/>
      <c r="AGK36" s="321"/>
      <c r="AGL36" s="321"/>
      <c r="AGM36" s="321">
        <v>34</v>
      </c>
      <c r="AGN36" s="321" t="str">
        <f t="shared" si="66"/>
        <v>Ukraine</v>
      </c>
      <c r="AGO36" s="324">
        <f ca="1">IF(OFFSET('Player Game Board'!P43,0,AGO1)&lt;&gt;"",OFFSET('Player Game Board'!P43,0,AGO1),0)</f>
        <v>0</v>
      </c>
      <c r="AGP36" s="324">
        <f ca="1">IF(OFFSET('Player Game Board'!Q43,0,AGO1)&lt;&gt;"",OFFSET('Player Game Board'!Q43,0,AGO1),0)</f>
        <v>2</v>
      </c>
      <c r="AGQ36" s="321" t="str">
        <f t="shared" si="67"/>
        <v>Belgium</v>
      </c>
      <c r="AGR36" s="321" t="str">
        <f ca="1">IF(AND(OFFSET('Player Game Board'!P43,0,AGO1)&lt;&gt;"",OFFSET('Player Game Board'!Q43,0,AGO1)&lt;&gt;""),IF(AGO36&gt;AGP36,"W",IF(AGO36=AGP36,"D","L")),"")</f>
        <v>L</v>
      </c>
      <c r="AGS36" s="321" t="str">
        <f t="shared" ca="1" si="5665"/>
        <v>W</v>
      </c>
      <c r="AGT36" s="321"/>
      <c r="AGU36" s="321"/>
      <c r="AGV36" s="321"/>
      <c r="AGW36" s="322"/>
      <c r="AGX36" s="322"/>
      <c r="AGY36" s="322"/>
      <c r="AGZ36" s="322"/>
      <c r="AHA36" s="322"/>
      <c r="AHB36" s="322"/>
      <c r="AHC36" s="322"/>
      <c r="AHD36" s="321"/>
      <c r="AHE36" s="321"/>
      <c r="AHF36" s="321"/>
      <c r="AHG36" s="321"/>
      <c r="AHH36" s="321"/>
      <c r="AHI36" s="321"/>
      <c r="AHJ36" s="321"/>
      <c r="AHK36" s="321"/>
      <c r="AHL36" s="321"/>
      <c r="AHM36" s="321"/>
      <c r="AHN36" s="321"/>
      <c r="AHO36" s="321"/>
      <c r="AHP36" s="321"/>
      <c r="AHQ36" s="321"/>
      <c r="AHR36" s="321"/>
      <c r="AHS36" s="321"/>
      <c r="AHT36" s="321"/>
      <c r="AHU36" s="321"/>
      <c r="AHV36" s="321"/>
      <c r="AHW36" s="321"/>
      <c r="AHX36" s="321"/>
      <c r="AHY36" s="321"/>
      <c r="AHZ36" s="321"/>
      <c r="AIA36" s="321"/>
      <c r="AIB36" s="321"/>
      <c r="AIC36" s="321"/>
      <c r="AID36" s="321"/>
      <c r="AIE36" s="321"/>
      <c r="AIF36" s="321"/>
      <c r="AIG36" s="321"/>
      <c r="AIH36" s="321"/>
      <c r="AII36" s="321"/>
      <c r="AIJ36" s="321"/>
      <c r="AIK36" s="321"/>
      <c r="AIL36" s="321"/>
      <c r="AIM36" s="321"/>
      <c r="AIN36" s="321"/>
      <c r="AIO36" s="321"/>
      <c r="AIP36" s="321"/>
      <c r="AIQ36" s="321"/>
      <c r="AIR36" s="321"/>
      <c r="AIS36" s="321"/>
      <c r="AIT36" s="321"/>
      <c r="AIU36" s="321"/>
      <c r="AIV36" s="321"/>
      <c r="AIW36" s="321"/>
      <c r="AIX36" s="321"/>
      <c r="AIY36" s="321"/>
      <c r="AIZ36" s="321"/>
      <c r="AJA36" s="321"/>
      <c r="AJB36" s="321"/>
      <c r="AJC36" s="321"/>
      <c r="AJD36" s="321"/>
      <c r="AJE36" s="321"/>
      <c r="AJF36" s="321"/>
      <c r="AJG36" s="321"/>
      <c r="AJH36" s="321"/>
      <c r="AJI36" s="321"/>
      <c r="AJJ36" s="321"/>
      <c r="AJK36" s="321"/>
      <c r="AJL36" s="321"/>
      <c r="AJM36" s="321"/>
      <c r="AJN36" s="321"/>
      <c r="AJO36" s="321"/>
      <c r="AJP36" s="321"/>
      <c r="AJQ36" s="321"/>
      <c r="AJR36" s="321"/>
      <c r="AJS36" s="321"/>
      <c r="AJT36" s="321"/>
      <c r="AJU36" s="321"/>
      <c r="AJV36" s="321"/>
      <c r="AJW36" s="321"/>
      <c r="AJX36" s="321"/>
      <c r="AJY36" s="321"/>
      <c r="AJZ36" s="321"/>
      <c r="AKA36" s="321"/>
      <c r="AKB36" s="321"/>
      <c r="AKC36" s="321"/>
      <c r="AKD36" s="321"/>
      <c r="AKE36" s="321"/>
      <c r="AKF36" s="321"/>
      <c r="AKG36" s="321"/>
      <c r="AKH36" s="321"/>
      <c r="AKI36" s="321"/>
      <c r="AKJ36" s="321"/>
      <c r="AKK36" s="321"/>
      <c r="AKL36" s="321"/>
      <c r="AKM36" s="321"/>
      <c r="AKN36" s="321"/>
      <c r="AKO36" s="321"/>
      <c r="AKP36" s="321"/>
      <c r="AKQ36" s="321"/>
      <c r="AKR36" s="321"/>
      <c r="AKS36" s="321"/>
      <c r="AKT36" s="321"/>
      <c r="AKU36" s="321"/>
      <c r="AKV36" s="321"/>
      <c r="AKW36" s="321"/>
      <c r="AKX36" s="321"/>
      <c r="AKY36" s="321"/>
      <c r="AKZ36" s="321"/>
      <c r="ALA36" s="321"/>
      <c r="ALB36" s="321"/>
      <c r="ALC36" s="321"/>
      <c r="ALD36" s="321"/>
      <c r="ALE36" s="321"/>
      <c r="ALF36" s="321"/>
      <c r="ALG36" s="321"/>
      <c r="ALH36" s="321"/>
      <c r="ALI36" s="321"/>
      <c r="ALJ36" s="321"/>
      <c r="ALK36" s="321">
        <v>34</v>
      </c>
      <c r="ALL36" s="321" t="str">
        <f t="shared" si="82"/>
        <v>Ukraine</v>
      </c>
      <c r="ALM36" s="324">
        <f ca="1">IF(OFFSET('Player Game Board'!P43,0,ALM1)&lt;&gt;"",OFFSET('Player Game Board'!P43,0,ALM1),0)</f>
        <v>0</v>
      </c>
      <c r="ALN36" s="324">
        <f ca="1">IF(OFFSET('Player Game Board'!Q43,0,ALM1)&lt;&gt;"",OFFSET('Player Game Board'!Q43,0,ALM1),0)</f>
        <v>2</v>
      </c>
      <c r="ALO36" s="321" t="str">
        <f t="shared" si="83"/>
        <v>Belgium</v>
      </c>
      <c r="ALP36" s="321" t="str">
        <f ca="1">IF(AND(OFFSET('Player Game Board'!P43,0,ALM1)&lt;&gt;"",OFFSET('Player Game Board'!Q43,0,ALM1)&lt;&gt;""),IF(ALM36&gt;ALN36,"W",IF(ALM36=ALN36,"D","L")),"")</f>
        <v>L</v>
      </c>
      <c r="ALQ36" s="321" t="str">
        <f t="shared" ca="1" si="5720"/>
        <v>W</v>
      </c>
      <c r="ALR36" s="321"/>
      <c r="ALS36" s="321"/>
      <c r="ALT36" s="321"/>
      <c r="ALU36" s="322"/>
      <c r="ALV36" s="322"/>
      <c r="ALW36" s="322"/>
      <c r="ALX36" s="322"/>
      <c r="ALY36" s="322"/>
      <c r="ALZ36" s="322"/>
      <c r="AMA36" s="322"/>
      <c r="AMB36" s="321"/>
      <c r="AMC36" s="321"/>
      <c r="AMD36" s="321"/>
      <c r="AME36" s="321"/>
      <c r="AMF36" s="321"/>
      <c r="AMG36" s="321"/>
      <c r="AMH36" s="321"/>
      <c r="AMI36" s="321"/>
      <c r="AMJ36" s="321"/>
      <c r="AMK36" s="321"/>
      <c r="AML36" s="321"/>
      <c r="AMM36" s="321"/>
      <c r="AMN36" s="321"/>
      <c r="AMO36" s="321"/>
      <c r="AMP36" s="321"/>
      <c r="AMQ36" s="321"/>
      <c r="AMR36" s="321"/>
      <c r="AMS36" s="321"/>
      <c r="AMT36" s="321"/>
      <c r="AMU36" s="321"/>
      <c r="AMV36" s="321"/>
      <c r="AMW36" s="321"/>
      <c r="AMX36" s="321"/>
      <c r="AMY36" s="321"/>
      <c r="AMZ36" s="321"/>
      <c r="ANA36" s="321"/>
      <c r="ANB36" s="321"/>
      <c r="ANC36" s="321"/>
      <c r="AND36" s="321"/>
      <c r="ANE36" s="321"/>
      <c r="ANF36" s="321"/>
      <c r="ANG36" s="321"/>
      <c r="ANH36" s="321"/>
      <c r="ANI36" s="321"/>
      <c r="ANJ36" s="321"/>
      <c r="ANK36" s="321"/>
      <c r="ANL36" s="321"/>
      <c r="ANM36" s="321"/>
      <c r="ANN36" s="321"/>
      <c r="ANO36" s="321"/>
      <c r="ANP36" s="321"/>
      <c r="ANQ36" s="321"/>
      <c r="ANR36" s="321"/>
      <c r="ANS36" s="321"/>
      <c r="ANT36" s="321"/>
      <c r="ANU36" s="321"/>
      <c r="ANV36" s="321"/>
      <c r="ANW36" s="321"/>
      <c r="ANX36" s="321"/>
      <c r="ANY36" s="321"/>
      <c r="ANZ36" s="321"/>
      <c r="AOA36" s="321"/>
      <c r="AOB36" s="321"/>
      <c r="AOC36" s="321"/>
      <c r="AOD36" s="321"/>
      <c r="AOE36" s="321"/>
      <c r="AOF36" s="321"/>
      <c r="AOG36" s="321"/>
      <c r="AOH36" s="321"/>
      <c r="AOI36" s="321"/>
      <c r="AOJ36" s="321"/>
      <c r="AOK36" s="321"/>
      <c r="AOL36" s="321"/>
      <c r="AOM36" s="321"/>
      <c r="AON36" s="321"/>
      <c r="AOO36" s="321"/>
      <c r="AOP36" s="321"/>
      <c r="AOQ36" s="321"/>
      <c r="AOR36" s="321"/>
      <c r="AOS36" s="321"/>
      <c r="AOT36" s="321"/>
      <c r="AOU36" s="321"/>
      <c r="AOV36" s="321"/>
      <c r="AOW36" s="321"/>
      <c r="AOX36" s="321"/>
      <c r="AOY36" s="321"/>
      <c r="AOZ36" s="321"/>
      <c r="APA36" s="321"/>
      <c r="APB36" s="321"/>
      <c r="APC36" s="321"/>
      <c r="APD36" s="321"/>
      <c r="APE36" s="321"/>
      <c r="APF36" s="321"/>
      <c r="APG36" s="321"/>
      <c r="APH36" s="321"/>
      <c r="API36" s="321"/>
      <c r="APJ36" s="321"/>
      <c r="APK36" s="321"/>
      <c r="APL36" s="321"/>
      <c r="APM36" s="321"/>
      <c r="APN36" s="321"/>
      <c r="APO36" s="321"/>
      <c r="APP36" s="321"/>
      <c r="APQ36" s="321"/>
      <c r="APR36" s="321"/>
      <c r="APS36" s="321"/>
      <c r="APT36" s="321"/>
      <c r="APU36" s="321"/>
      <c r="APV36" s="321"/>
      <c r="APW36" s="321"/>
      <c r="APX36" s="321"/>
      <c r="APY36" s="321"/>
      <c r="APZ36" s="321"/>
      <c r="AQA36" s="321"/>
      <c r="AQB36" s="321"/>
      <c r="AQC36" s="321"/>
      <c r="AQD36" s="321"/>
      <c r="AQE36" s="321"/>
      <c r="AQF36" s="321"/>
      <c r="AQG36" s="321"/>
      <c r="AQH36" s="321"/>
      <c r="AQI36" s="321">
        <v>34</v>
      </c>
      <c r="AQJ36" s="321" t="str">
        <f t="shared" si="98"/>
        <v>Ukraine</v>
      </c>
      <c r="AQK36" s="324">
        <f ca="1">IF(OFFSET('Player Game Board'!P43,0,AQK1)&lt;&gt;"",OFFSET('Player Game Board'!P43,0,AQK1),0)</f>
        <v>0</v>
      </c>
      <c r="AQL36" s="324">
        <f ca="1">IF(OFFSET('Player Game Board'!Q43,0,AQK1)&lt;&gt;"",OFFSET('Player Game Board'!Q43,0,AQK1),0)</f>
        <v>3</v>
      </c>
      <c r="AQM36" s="321" t="str">
        <f t="shared" si="99"/>
        <v>Belgium</v>
      </c>
      <c r="AQN36" s="321" t="str">
        <f ca="1">IF(AND(OFFSET('Player Game Board'!P43,0,AQK1)&lt;&gt;"",OFFSET('Player Game Board'!Q43,0,AQK1)&lt;&gt;""),IF(AQK36&gt;AQL36,"W",IF(AQK36=AQL36,"D","L")),"")</f>
        <v>L</v>
      </c>
      <c r="AQO36" s="321" t="str">
        <f t="shared" ca="1" si="5775"/>
        <v>W</v>
      </c>
      <c r="AQP36" s="321"/>
      <c r="AQQ36" s="321"/>
      <c r="AQR36" s="321"/>
      <c r="AQS36" s="322"/>
      <c r="AQT36" s="322"/>
      <c r="AQU36" s="322"/>
      <c r="AQV36" s="322"/>
      <c r="AQW36" s="322"/>
      <c r="AQX36" s="322"/>
      <c r="AQY36" s="322"/>
      <c r="AQZ36" s="321"/>
      <c r="ARA36" s="321"/>
      <c r="ARB36" s="321"/>
      <c r="ARC36" s="321"/>
      <c r="ARD36" s="321"/>
      <c r="ARE36" s="321"/>
      <c r="ARF36" s="321"/>
      <c r="ARG36" s="321"/>
      <c r="ARH36" s="321"/>
      <c r="ARI36" s="321"/>
      <c r="ARJ36" s="321"/>
      <c r="ARK36" s="321"/>
      <c r="ARL36" s="321"/>
      <c r="ARM36" s="321"/>
      <c r="ARN36" s="321"/>
      <c r="ARO36" s="321"/>
      <c r="ARP36" s="321"/>
      <c r="ARQ36" s="321"/>
      <c r="ARR36" s="321"/>
      <c r="ARS36" s="321"/>
      <c r="ART36" s="321"/>
      <c r="ARU36" s="321"/>
      <c r="ARV36" s="321"/>
      <c r="ARW36" s="321"/>
      <c r="ARX36" s="321"/>
      <c r="ARY36" s="321"/>
      <c r="ARZ36" s="321"/>
      <c r="ASA36" s="321"/>
      <c r="ASB36" s="321"/>
      <c r="ASC36" s="321"/>
      <c r="ASD36" s="321"/>
      <c r="ASE36" s="321"/>
      <c r="ASF36" s="321"/>
      <c r="ASG36" s="321"/>
      <c r="ASH36" s="321"/>
      <c r="ASI36" s="321"/>
      <c r="ASJ36" s="321"/>
      <c r="ASK36" s="321"/>
      <c r="ASL36" s="321"/>
      <c r="ASM36" s="321"/>
      <c r="ASN36" s="321"/>
      <c r="ASO36" s="321"/>
      <c r="ASP36" s="321"/>
      <c r="ASQ36" s="321"/>
      <c r="ASR36" s="321"/>
      <c r="ASS36" s="321"/>
      <c r="AST36" s="321"/>
      <c r="ASU36" s="321"/>
      <c r="ASV36" s="321"/>
      <c r="ASW36" s="321"/>
      <c r="ASX36" s="321"/>
      <c r="ASY36" s="321"/>
      <c r="ASZ36" s="321"/>
      <c r="ATA36" s="321"/>
      <c r="ATB36" s="321"/>
      <c r="ATC36" s="321"/>
      <c r="ATD36" s="321"/>
      <c r="ATE36" s="321"/>
      <c r="ATF36" s="321"/>
      <c r="ATG36" s="321"/>
      <c r="ATH36" s="321"/>
      <c r="ATI36" s="321"/>
      <c r="ATJ36" s="321"/>
      <c r="ATK36" s="321"/>
      <c r="ATL36" s="321"/>
      <c r="ATM36" s="321"/>
      <c r="ATN36" s="321"/>
      <c r="ATO36" s="321"/>
      <c r="ATP36" s="321"/>
      <c r="ATQ36" s="321"/>
      <c r="ATR36" s="321"/>
      <c r="ATS36" s="321"/>
      <c r="ATT36" s="321"/>
      <c r="ATU36" s="321"/>
      <c r="ATV36" s="321"/>
      <c r="ATW36" s="321"/>
      <c r="ATX36" s="321"/>
      <c r="ATY36" s="321"/>
      <c r="ATZ36" s="321"/>
      <c r="AUA36" s="321"/>
      <c r="AUB36" s="321"/>
      <c r="AUC36" s="321"/>
      <c r="AUD36" s="321"/>
      <c r="AUE36" s="321"/>
      <c r="AUF36" s="321"/>
      <c r="AUG36" s="321"/>
      <c r="AUH36" s="321"/>
      <c r="AUI36" s="321"/>
      <c r="AUJ36" s="321"/>
      <c r="AUK36" s="321"/>
      <c r="AUL36" s="321"/>
      <c r="AUM36" s="321"/>
      <c r="AUN36" s="321"/>
      <c r="AUO36" s="321"/>
      <c r="AUP36" s="321"/>
      <c r="AUQ36" s="321"/>
      <c r="AUR36" s="321"/>
      <c r="AUS36" s="321"/>
      <c r="AUT36" s="321"/>
      <c r="AUU36" s="321"/>
      <c r="AUV36" s="321"/>
      <c r="AUW36" s="321"/>
      <c r="AUX36" s="321"/>
      <c r="AUY36" s="321"/>
      <c r="AUZ36" s="321"/>
      <c r="AVA36" s="321"/>
      <c r="AVB36" s="321"/>
      <c r="AVC36" s="321"/>
      <c r="AVD36" s="321"/>
      <c r="AVE36" s="321"/>
      <c r="AVF36" s="321"/>
      <c r="AVG36" s="321">
        <v>34</v>
      </c>
      <c r="AVH36" s="321" t="str">
        <f t="shared" si="114"/>
        <v>Ukraine</v>
      </c>
      <c r="AVI36" s="324">
        <f ca="1">IF(OFFSET('Player Game Board'!P43,0,AVI1)&lt;&gt;"",OFFSET('Player Game Board'!P43,0,AVI1),0)</f>
        <v>1</v>
      </c>
      <c r="AVJ36" s="324">
        <f ca="1">IF(OFFSET('Player Game Board'!Q43,0,AVI1)&lt;&gt;"",OFFSET('Player Game Board'!Q43,0,AVI1),0)</f>
        <v>3</v>
      </c>
      <c r="AVK36" s="321" t="str">
        <f t="shared" si="115"/>
        <v>Belgium</v>
      </c>
      <c r="AVL36" s="321" t="str">
        <f ca="1">IF(AND(OFFSET('Player Game Board'!P43,0,AVI1)&lt;&gt;"",OFFSET('Player Game Board'!Q43,0,AVI1)&lt;&gt;""),IF(AVI36&gt;AVJ36,"W",IF(AVI36=AVJ36,"D","L")),"")</f>
        <v>L</v>
      </c>
      <c r="AVM36" s="321" t="str">
        <f t="shared" ca="1" si="5830"/>
        <v>W</v>
      </c>
      <c r="AVN36" s="321"/>
      <c r="AVO36" s="321"/>
      <c r="AVP36" s="321"/>
      <c r="AVQ36" s="322"/>
      <c r="AVR36" s="322"/>
      <c r="AVS36" s="322"/>
      <c r="AVT36" s="322"/>
      <c r="AVU36" s="322"/>
      <c r="AVV36" s="322"/>
      <c r="AVW36" s="322"/>
      <c r="AVX36" s="321"/>
      <c r="AVY36" s="321"/>
      <c r="AVZ36" s="321"/>
      <c r="AWA36" s="321"/>
      <c r="AWB36" s="321"/>
      <c r="AWC36" s="321"/>
      <c r="AWD36" s="321"/>
      <c r="AWE36" s="321"/>
      <c r="AWF36" s="321"/>
      <c r="AWG36" s="321"/>
      <c r="AWH36" s="321"/>
      <c r="AWI36" s="321"/>
      <c r="AWJ36" s="321"/>
      <c r="AWK36" s="321"/>
      <c r="AWL36" s="321"/>
      <c r="AWM36" s="321"/>
      <c r="AWN36" s="321"/>
      <c r="AWO36" s="321"/>
      <c r="AWP36" s="321"/>
      <c r="AWQ36" s="321"/>
      <c r="AWR36" s="321"/>
      <c r="AWS36" s="321"/>
      <c r="AWT36" s="321"/>
      <c r="AWU36" s="321"/>
      <c r="AWV36" s="321"/>
      <c r="AWW36" s="321"/>
      <c r="AWX36" s="321"/>
      <c r="AWY36" s="321"/>
      <c r="AWZ36" s="321"/>
      <c r="AXA36" s="321"/>
      <c r="AXB36" s="321"/>
      <c r="AXC36" s="321"/>
      <c r="AXD36" s="321"/>
      <c r="AXE36" s="321"/>
      <c r="AXF36" s="321"/>
      <c r="AXG36" s="321"/>
      <c r="AXH36" s="321"/>
      <c r="AXI36" s="321"/>
      <c r="AXJ36" s="321"/>
      <c r="AXK36" s="321"/>
      <c r="AXL36" s="321"/>
      <c r="AXM36" s="321"/>
      <c r="AXN36" s="321"/>
      <c r="AXO36" s="321"/>
      <c r="AXP36" s="321"/>
      <c r="AXQ36" s="321"/>
      <c r="AXR36" s="321"/>
      <c r="AXS36" s="321"/>
      <c r="AXT36" s="321"/>
      <c r="AXU36" s="321"/>
      <c r="AXV36" s="321"/>
      <c r="AXW36" s="321"/>
      <c r="AXX36" s="321"/>
      <c r="AXY36" s="321"/>
      <c r="AXZ36" s="321"/>
      <c r="AYA36" s="321"/>
      <c r="AYB36" s="321"/>
      <c r="AYC36" s="321"/>
      <c r="AYD36" s="321"/>
      <c r="AYE36" s="321"/>
      <c r="AYF36" s="321"/>
      <c r="AYG36" s="321"/>
      <c r="AYH36" s="321"/>
      <c r="AYI36" s="321"/>
      <c r="AYJ36" s="321"/>
      <c r="AYK36" s="321"/>
      <c r="AYL36" s="321"/>
      <c r="AYM36" s="321"/>
      <c r="AYN36" s="321"/>
      <c r="AYO36" s="321"/>
      <c r="AYP36" s="321"/>
      <c r="AYQ36" s="321"/>
      <c r="AYR36" s="321"/>
      <c r="AYS36" s="321"/>
      <c r="AYT36" s="321"/>
      <c r="AYU36" s="321"/>
      <c r="AYV36" s="321"/>
      <c r="AYW36" s="321"/>
      <c r="AYX36" s="321"/>
      <c r="AYY36" s="321"/>
      <c r="AYZ36" s="321"/>
      <c r="AZA36" s="321"/>
      <c r="AZB36" s="321"/>
      <c r="AZC36" s="321"/>
      <c r="AZD36" s="321"/>
      <c r="AZE36" s="321"/>
      <c r="AZF36" s="321"/>
      <c r="AZG36" s="321"/>
      <c r="AZH36" s="321"/>
      <c r="AZI36" s="321"/>
      <c r="AZJ36" s="321"/>
      <c r="AZK36" s="321"/>
      <c r="AZL36" s="321"/>
      <c r="AZM36" s="321"/>
      <c r="AZN36" s="321"/>
      <c r="AZO36" s="321"/>
      <c r="AZP36" s="321"/>
      <c r="AZQ36" s="321"/>
      <c r="AZR36" s="321"/>
      <c r="AZS36" s="321"/>
      <c r="AZT36" s="321"/>
      <c r="AZU36" s="321"/>
      <c r="AZV36" s="321"/>
      <c r="AZW36" s="321"/>
      <c r="AZX36" s="321"/>
      <c r="AZY36" s="321"/>
      <c r="AZZ36" s="321"/>
      <c r="BAA36" s="321"/>
      <c r="BAB36" s="321"/>
      <c r="BAC36" s="321"/>
      <c r="BAD36" s="321"/>
      <c r="BAE36" s="321">
        <v>34</v>
      </c>
      <c r="BAF36" s="321" t="str">
        <f t="shared" si="130"/>
        <v>Ukraine</v>
      </c>
      <c r="BAG36" s="324">
        <f ca="1">IF(OFFSET('Player Game Board'!P43,0,BAG1)&lt;&gt;"",OFFSET('Player Game Board'!P43,0,BAG1),0)</f>
        <v>1</v>
      </c>
      <c r="BAH36" s="324">
        <f ca="1">IF(OFFSET('Player Game Board'!Q43,0,BAG1)&lt;&gt;"",OFFSET('Player Game Board'!Q43,0,BAG1),0)</f>
        <v>3</v>
      </c>
      <c r="BAI36" s="321" t="str">
        <f t="shared" si="131"/>
        <v>Belgium</v>
      </c>
      <c r="BAJ36" s="321" t="str">
        <f ca="1">IF(AND(OFFSET('Player Game Board'!P43,0,BAG1)&lt;&gt;"",OFFSET('Player Game Board'!Q43,0,BAG1)&lt;&gt;""),IF(BAG36&gt;BAH36,"W",IF(BAG36=BAH36,"D","L")),"")</f>
        <v>L</v>
      </c>
      <c r="BAK36" s="321" t="str">
        <f t="shared" ca="1" si="5885"/>
        <v>W</v>
      </c>
      <c r="BAL36" s="321"/>
      <c r="BAM36" s="321"/>
      <c r="BAN36" s="321"/>
      <c r="BAO36" s="322"/>
      <c r="BAP36" s="322"/>
      <c r="BAQ36" s="322"/>
      <c r="BAR36" s="322"/>
      <c r="BAS36" s="322"/>
      <c r="BAT36" s="322"/>
      <c r="BAU36" s="322"/>
      <c r="BAV36" s="321"/>
      <c r="BAW36" s="321"/>
      <c r="BAX36" s="321"/>
      <c r="BAY36" s="321"/>
      <c r="BAZ36" s="321"/>
      <c r="BBA36" s="321"/>
      <c r="BBB36" s="321"/>
      <c r="BBC36" s="321"/>
      <c r="BBD36" s="321"/>
      <c r="BBE36" s="321"/>
      <c r="BBF36" s="321"/>
      <c r="BBG36" s="321"/>
      <c r="BBH36" s="321"/>
      <c r="BBI36" s="321"/>
      <c r="BBJ36" s="321"/>
      <c r="BBK36" s="321"/>
      <c r="BBL36" s="321"/>
      <c r="BBM36" s="321"/>
      <c r="BBN36" s="321"/>
      <c r="BBO36" s="321"/>
      <c r="BBP36" s="321"/>
      <c r="BBQ36" s="321"/>
      <c r="BBR36" s="321"/>
      <c r="BBS36" s="321"/>
      <c r="BBT36" s="321"/>
      <c r="BBU36" s="321"/>
      <c r="BBV36" s="321"/>
      <c r="BBW36" s="321"/>
      <c r="BBX36" s="321"/>
      <c r="BBY36" s="321"/>
      <c r="BBZ36" s="321"/>
      <c r="BCA36" s="321"/>
      <c r="BCB36" s="321"/>
      <c r="BCC36" s="321"/>
      <c r="BCD36" s="321"/>
      <c r="BCE36" s="321"/>
      <c r="BCF36" s="321"/>
      <c r="BCG36" s="321"/>
      <c r="BCH36" s="321"/>
      <c r="BCI36" s="321"/>
      <c r="BCJ36" s="321"/>
      <c r="BCK36" s="321"/>
      <c r="BCL36" s="321"/>
      <c r="BCM36" s="321"/>
      <c r="BCN36" s="321"/>
      <c r="BCO36" s="321"/>
      <c r="BCP36" s="321"/>
      <c r="BCQ36" s="321"/>
      <c r="BCR36" s="321"/>
      <c r="BCS36" s="321"/>
      <c r="BCT36" s="321"/>
      <c r="BCU36" s="321"/>
      <c r="BCV36" s="321"/>
      <c r="BCW36" s="321"/>
      <c r="BCX36" s="321"/>
      <c r="BCY36" s="321"/>
      <c r="BCZ36" s="321"/>
      <c r="BDA36" s="321"/>
      <c r="BDB36" s="321"/>
      <c r="BDC36" s="321"/>
      <c r="BDD36" s="321"/>
      <c r="BDE36" s="321"/>
      <c r="BDF36" s="321"/>
      <c r="BDG36" s="321"/>
      <c r="BDH36" s="321"/>
      <c r="BDI36" s="321"/>
      <c r="BDJ36" s="321"/>
      <c r="BDK36" s="321"/>
      <c r="BDL36" s="321"/>
      <c r="BDM36" s="321"/>
      <c r="BDN36" s="321"/>
      <c r="BDO36" s="321"/>
      <c r="BDP36" s="321"/>
      <c r="BDQ36" s="321"/>
      <c r="BDR36" s="321"/>
      <c r="BDS36" s="321"/>
      <c r="BDT36" s="321"/>
      <c r="BDU36" s="321"/>
      <c r="BDV36" s="321"/>
      <c r="BDW36" s="321"/>
      <c r="BDX36" s="321"/>
      <c r="BDY36" s="321"/>
      <c r="BDZ36" s="321"/>
      <c r="BEA36" s="321"/>
      <c r="BEB36" s="321"/>
      <c r="BEC36" s="321"/>
      <c r="BED36" s="321"/>
      <c r="BEE36" s="321"/>
      <c r="BEF36" s="321"/>
      <c r="BEG36" s="321"/>
      <c r="BEH36" s="321"/>
      <c r="BEI36" s="321"/>
      <c r="BEJ36" s="321"/>
      <c r="BEK36" s="321"/>
      <c r="BEL36" s="321"/>
      <c r="BEM36" s="321"/>
      <c r="BEN36" s="321"/>
      <c r="BEO36" s="321"/>
      <c r="BEP36" s="321"/>
      <c r="BEQ36" s="321"/>
      <c r="BER36" s="321"/>
      <c r="BES36" s="321"/>
      <c r="BET36" s="321"/>
      <c r="BEU36" s="321"/>
      <c r="BEV36" s="321"/>
      <c r="BEW36" s="321"/>
      <c r="BEX36" s="321"/>
      <c r="BEY36" s="321"/>
      <c r="BEZ36" s="321"/>
      <c r="BFA36" s="321"/>
      <c r="BFB36" s="321"/>
      <c r="BFC36" s="321">
        <v>34</v>
      </c>
      <c r="BFD36" s="321" t="str">
        <f t="shared" si="146"/>
        <v>Ukraine</v>
      </c>
      <c r="BFE36" s="324">
        <f ca="1">IF(OFFSET('Player Game Board'!P43,0,BFE1)&lt;&gt;"",OFFSET('Player Game Board'!P43,0,BFE1),0)</f>
        <v>0</v>
      </c>
      <c r="BFF36" s="324">
        <f ca="1">IF(OFFSET('Player Game Board'!Q43,0,BFE1)&lt;&gt;"",OFFSET('Player Game Board'!Q43,0,BFE1),0)</f>
        <v>0</v>
      </c>
      <c r="BFG36" s="321" t="str">
        <f t="shared" si="147"/>
        <v>Belgium</v>
      </c>
      <c r="BFH36" s="321" t="str">
        <f ca="1">IF(AND(OFFSET('Player Game Board'!P43,0,BFE1)&lt;&gt;"",OFFSET('Player Game Board'!Q43,0,BFE1)&lt;&gt;""),IF(BFE36&gt;BFF36,"W",IF(BFE36=BFF36,"D","L")),"")</f>
        <v/>
      </c>
      <c r="BFI36" s="321" t="str">
        <f t="shared" ca="1" si="5940"/>
        <v/>
      </c>
      <c r="BFJ36" s="321"/>
      <c r="BFK36" s="321"/>
      <c r="BFL36" s="321"/>
      <c r="BFM36" s="322"/>
      <c r="BFN36" s="322"/>
      <c r="BFO36" s="322"/>
      <c r="BFP36" s="322"/>
      <c r="BFQ36" s="322"/>
      <c r="BFR36" s="322"/>
      <c r="BFS36" s="322"/>
      <c r="BFT36" s="321"/>
      <c r="BFU36" s="321"/>
      <c r="BFV36" s="321"/>
      <c r="BFW36" s="321"/>
      <c r="BFX36" s="321"/>
      <c r="BFY36" s="321"/>
      <c r="BFZ36" s="321"/>
      <c r="BGA36" s="321"/>
      <c r="BGB36" s="321"/>
    </row>
    <row r="37" spans="1:1536" ht="13.8" x14ac:dyDescent="0.3">
      <c r="A37" s="321">
        <f>VLOOKUP(B37,CW37:CX41,2,FALSE)</f>
        <v>1</v>
      </c>
      <c r="B37" s="321" t="str">
        <f>'Language Table'!C18</f>
        <v>Portugal</v>
      </c>
      <c r="C37" s="321">
        <f>SUMPRODUCT((CZ3:CZ42=B37)*(DD3:DD42="W"))+SUMPRODUCT((DC3:DC42=B37)*(DE3:DE42="W"))</f>
        <v>2</v>
      </c>
      <c r="D37" s="321">
        <f>SUMPRODUCT((CZ3:CZ42=B37)*(DD3:DD42="D"))+SUMPRODUCT((DC3:DC42=B37)*(DE3:DE42="D"))</f>
        <v>0</v>
      </c>
      <c r="E37" s="321">
        <f>SUMPRODUCT((CZ3:CZ42=B37)*(DD3:DD42="L"))+SUMPRODUCT((DC3:DC42=B37)*(DE3:DE42="L"))</f>
        <v>1</v>
      </c>
      <c r="F37" s="321">
        <f>SUMIF(CZ3:CZ60,B37,DA3:DA60)+SUMIF(DC3:DC60,B37,DB3:DB60)</f>
        <v>5</v>
      </c>
      <c r="G37" s="321">
        <f>SUMIF(DC3:DC60,B37,DA3:DA60)+SUMIF(CZ3:CZ60,B37,DB3:DB60)</f>
        <v>3</v>
      </c>
      <c r="H37" s="321">
        <f t="shared" ref="H37:H40" si="11788">F37-G37+1000</f>
        <v>1002</v>
      </c>
      <c r="I37" s="321">
        <f t="shared" ref="I37:I40" si="11789">C37*3+D37*1</f>
        <v>6</v>
      </c>
      <c r="J37" s="321">
        <v>53</v>
      </c>
      <c r="K37" s="321">
        <f>IF(COUNTIF(I37:I41,4)&lt;&gt;4,RANK(I37,I37:I41),I77)</f>
        <v>1</v>
      </c>
      <c r="L37" s="321"/>
      <c r="M37" s="321">
        <f>SUMPRODUCT((K37:K40=K37)*(J37:J40&lt;J37))+K37</f>
        <v>2</v>
      </c>
      <c r="N37" s="321" t="str">
        <f>INDEX(B37:B41,MATCH(1,M37:M41,0),0)</f>
        <v>Türkiye</v>
      </c>
      <c r="O37" s="321">
        <f>INDEX(K37:K41,MATCH(N37,B37:B41,0),0)</f>
        <v>1</v>
      </c>
      <c r="P37" s="321" t="str">
        <f>IF(O38=1,N37,"")</f>
        <v>Türkiye</v>
      </c>
      <c r="Q37" s="321" t="str">
        <f>IF(O39=2,N38,"")</f>
        <v/>
      </c>
      <c r="R37" s="321" t="str">
        <f>IF(O40=3,N39,"")</f>
        <v/>
      </c>
      <c r="S37" s="321" t="str">
        <f>IF(O41=4,N40,"")</f>
        <v/>
      </c>
      <c r="T37" s="321"/>
      <c r="U37" s="321" t="str">
        <f>IF(P37&lt;&gt;"",P37,"")</f>
        <v>Türkiye</v>
      </c>
      <c r="V37" s="321">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21">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21">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1</v>
      </c>
      <c r="Y37" s="321">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21">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3</v>
      </c>
      <c r="AA37" s="321">
        <f>Y37-Z37+1000</f>
        <v>997</v>
      </c>
      <c r="AB37" s="321">
        <f t="shared" ref="AB37:AB40" si="11790">IF(U37&lt;&gt;"",V37*3+W37*1,"")</f>
        <v>0</v>
      </c>
      <c r="AC37" s="321">
        <f>IF(U37&lt;&gt;"",VLOOKUP(U37,B4:H40,7,FALSE),"")</f>
        <v>1000</v>
      </c>
      <c r="AD37" s="321">
        <f>IF(U37&lt;&gt;"",VLOOKUP(U37,B4:H40,5,FALSE),"")</f>
        <v>5</v>
      </c>
      <c r="AE37" s="321">
        <f>IF(U37&lt;&gt;"",VLOOKUP(U37,B4:J40,9,FALSE),"")</f>
        <v>47</v>
      </c>
      <c r="AF37" s="321">
        <f t="shared" ref="AF37:AF40" si="11791">AB37</f>
        <v>0</v>
      </c>
      <c r="AG37" s="321">
        <f>IF(U37&lt;&gt;"",RANK(AF37,AF37:AF41),"")</f>
        <v>2</v>
      </c>
      <c r="AH37" s="321">
        <f>IF(U37&lt;&gt;"",SUMPRODUCT((AF37:AF41=AF37)*(AA37:AA41&gt;AA37)),"")</f>
        <v>0</v>
      </c>
      <c r="AI37" s="321">
        <f>IF(U37&lt;&gt;"",SUMPRODUCT((AF37:AF41=AF37)*(AA37:AA41=AA37)*(Y37:Y41&gt;Y37)),"")</f>
        <v>0</v>
      </c>
      <c r="AJ37" s="321">
        <f>IF(U37&lt;&gt;"",SUMPRODUCT((AF37:AF41=AF37)*(AA37:AA41=AA37)*(Y37:Y41=Y37)*(AC37:AC41&gt;AC37)),"")</f>
        <v>0</v>
      </c>
      <c r="AK37" s="321">
        <f>IF(U37&lt;&gt;"",SUMPRODUCT((AF37:AF41=AF37)*(AA37:AA41=AA37)*(Y37:Y41=Y37)*(AC37:AC41=AC37)*(AD37:AD41&gt;AD37)),"")</f>
        <v>0</v>
      </c>
      <c r="AL37" s="321">
        <f>IF(U37&lt;&gt;"",SUMPRODUCT((AF37:AF41=AF37)*(AA37:AA41=AA37)*(Y37:Y41=Y37)*(AC37:AC41=AC37)*(AD37:AD41=AD37)*(AE37:AE41&gt;AE37)),"")</f>
        <v>0</v>
      </c>
      <c r="AM37" s="321">
        <f>IF(U37&lt;&gt;"",IF(AM77&lt;&gt;"",IF(T76=3,AM77,AM77+T76),SUM(AG37:AL37)),"")</f>
        <v>2</v>
      </c>
      <c r="AN37" s="321" t="str">
        <f>IF(U37&lt;&gt;"",INDEX(U37:U41,MATCH(1,AM37:AM41,0),0),"")</f>
        <v>Portugal</v>
      </c>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c r="BM37" s="321"/>
      <c r="BN37" s="321"/>
      <c r="BO37" s="321"/>
      <c r="BP37" s="321"/>
      <c r="BQ37" s="321"/>
      <c r="BR37" s="321"/>
      <c r="BS37" s="321"/>
      <c r="BT37" s="321"/>
      <c r="BU37" s="321"/>
      <c r="BV37" s="321"/>
      <c r="BW37" s="321"/>
      <c r="BX37" s="321"/>
      <c r="BY37" s="321"/>
      <c r="BZ37" s="321"/>
      <c r="CA37" s="321"/>
      <c r="CB37" s="321"/>
      <c r="CC37" s="321"/>
      <c r="CD37" s="321"/>
      <c r="CE37" s="321"/>
      <c r="CF37" s="321"/>
      <c r="CG37" s="321"/>
      <c r="CH37" s="321"/>
      <c r="CI37" s="321"/>
      <c r="CJ37" s="321"/>
      <c r="CK37" s="321"/>
      <c r="CL37" s="321"/>
      <c r="CM37" s="321"/>
      <c r="CN37" s="321"/>
      <c r="CO37" s="321"/>
      <c r="CP37" s="321"/>
      <c r="CQ37" s="321"/>
      <c r="CR37" s="321"/>
      <c r="CS37" s="321"/>
      <c r="CT37" s="321"/>
      <c r="CU37" s="321"/>
      <c r="CV37" s="321"/>
      <c r="CW37" s="321" t="str">
        <f>IF(AN37&lt;&gt;"",AN37,N37)</f>
        <v>Portugal</v>
      </c>
      <c r="CX37" s="321">
        <v>1</v>
      </c>
      <c r="CY37" s="321">
        <v>35</v>
      </c>
      <c r="CZ37" s="321" t="str">
        <f>Matches!G42</f>
        <v>Georgia</v>
      </c>
      <c r="DA37" s="321">
        <f>IF(AND(Matches!H42&lt;&gt;"",Matches!I42&lt;&gt;""),Matches!H42,0)</f>
        <v>2</v>
      </c>
      <c r="DB37" s="321">
        <f>IF(AND(Matches!I42&lt;&gt;"",Matches!H42&lt;&gt;""),Matches!I42,0)</f>
        <v>0</v>
      </c>
      <c r="DC37" s="321" t="str">
        <f>Matches!J42</f>
        <v>Portugal</v>
      </c>
      <c r="DD37" s="321" t="str">
        <f>IF(AND(Matches!H42&lt;&gt;"",Matches!I42&lt;&gt;""),IF(DA37&gt;DB37,"W",IF(DA37=DB37,"D","L")),"")</f>
        <v>W</v>
      </c>
      <c r="DE37" s="321" t="str">
        <f t="shared" si="162"/>
        <v>L</v>
      </c>
      <c r="DF37" s="321"/>
      <c r="DG37" s="321"/>
      <c r="DH37" s="321"/>
      <c r="DI37" s="322"/>
      <c r="DJ37" s="322"/>
      <c r="DK37" s="322"/>
      <c r="DL37" s="322"/>
      <c r="DM37" s="322"/>
      <c r="DN37" s="322"/>
      <c r="DO37" s="322"/>
      <c r="DP37" s="321"/>
      <c r="DQ37" s="321"/>
      <c r="DR37" s="321"/>
      <c r="DS37" s="321"/>
      <c r="DT37" s="321"/>
      <c r="DU37" s="321"/>
      <c r="DV37" s="321"/>
      <c r="DW37" s="321"/>
      <c r="DX37" s="321"/>
      <c r="DY37" s="321">
        <f ca="1">VLOOKUP(DZ37,HU37:HV41,2,FALSE)</f>
        <v>1</v>
      </c>
      <c r="DZ37" s="321" t="str">
        <f>B37</f>
        <v>Portugal</v>
      </c>
      <c r="EA37" s="321">
        <f ca="1">SUMPRODUCT((HX3:HX42=DZ37)*(IB3:IB42="W"))+SUMPRODUCT((IA3:IA42=DZ37)*(IC3:IC42="W"))</f>
        <v>3</v>
      </c>
      <c r="EB37" s="321">
        <f ca="1">SUMPRODUCT((HX3:HX42=DZ37)*(IB3:IB42="D"))+SUMPRODUCT((IA3:IA42=DZ37)*(IC3:IC42="D"))</f>
        <v>0</v>
      </c>
      <c r="EC37" s="321">
        <f ca="1">SUMPRODUCT((HX3:HX42=DZ37)*(IB3:IB42="L"))+SUMPRODUCT((IA3:IA42=DZ37)*(IC3:IC42="L"))</f>
        <v>0</v>
      </c>
      <c r="ED37" s="321">
        <f ca="1">SUMIF(HX3:HX60,DZ37,HY3:HY60)+SUMIF(IA3:IA60,DZ37,HZ3:HZ60)</f>
        <v>7</v>
      </c>
      <c r="EE37" s="321">
        <f ca="1">SUMIF(IA3:IA60,DZ37,HY3:HY60)+SUMIF(HX3:HX60,DZ37,HZ3:HZ60)</f>
        <v>2</v>
      </c>
      <c r="EF37" s="321">
        <f t="shared" ref="EF37:EF40" ca="1" si="11792">ED37-EE37+1000</f>
        <v>1005</v>
      </c>
      <c r="EG37" s="321">
        <f t="shared" ref="EG37:EG40" ca="1" si="11793">EA37*3+EB37*1</f>
        <v>9</v>
      </c>
      <c r="EH37" s="321">
        <f t="shared" si="609"/>
        <v>53</v>
      </c>
      <c r="EI37" s="321">
        <f ca="1">IF(COUNTIF(EG37:EG41,4)&lt;&gt;4,RANK(EG37,EG37:EG41),EG77)</f>
        <v>1</v>
      </c>
      <c r="EJ37" s="321"/>
      <c r="EK37" s="321">
        <f ca="1">SUMPRODUCT((EI37:EI40=EI37)*(EH37:EH40&lt;EH37))+EI37</f>
        <v>1</v>
      </c>
      <c r="EL37" s="321" t="str">
        <f ca="1">INDEX(DZ37:DZ41,MATCH(1,EK37:EK41,0),0)</f>
        <v>Portugal</v>
      </c>
      <c r="EM37" s="321">
        <f ca="1">INDEX(EI37:EI41,MATCH(EL37,DZ37:DZ41,0),0)</f>
        <v>1</v>
      </c>
      <c r="EN37" s="321" t="str">
        <f ca="1">IF(EM38=1,EL37,"")</f>
        <v/>
      </c>
      <c r="EO37" s="321" t="str">
        <f ca="1">IF(EM39=2,EL38,"")</f>
        <v>Czechia</v>
      </c>
      <c r="EP37" s="321" t="str">
        <f ca="1">IF(EM40=3,EL39,"")</f>
        <v/>
      </c>
      <c r="EQ37" s="321" t="str">
        <f>IF(EM41=4,EL40,"")</f>
        <v/>
      </c>
      <c r="ER37" s="321"/>
      <c r="ES37" s="321" t="str">
        <f ca="1">IF(EN37&lt;&gt;"",EN37,"")</f>
        <v/>
      </c>
      <c r="ET37" s="321">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21">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21">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21">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21">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21">
        <f ca="1">EW37-EX37+1000</f>
        <v>1000</v>
      </c>
      <c r="EZ37" s="321" t="str">
        <f t="shared" ref="EZ37:EZ40" ca="1" si="11794">IF(ES37&lt;&gt;"",ET37*3+EU37*1,"")</f>
        <v/>
      </c>
      <c r="FA37" s="321" t="str">
        <f ca="1">IF(ES37&lt;&gt;"",VLOOKUP(ES37,DZ4:EF40,7,FALSE),"")</f>
        <v/>
      </c>
      <c r="FB37" s="321" t="str">
        <f ca="1">IF(ES37&lt;&gt;"",VLOOKUP(ES37,DZ4:EF40,5,FALSE),"")</f>
        <v/>
      </c>
      <c r="FC37" s="321" t="str">
        <f ca="1">IF(ES37&lt;&gt;"",VLOOKUP(ES37,DZ4:EH40,9,FALSE),"")</f>
        <v/>
      </c>
      <c r="FD37" s="321" t="str">
        <f t="shared" ref="FD37:FD40" ca="1" si="11795">EZ37</f>
        <v/>
      </c>
      <c r="FE37" s="321" t="str">
        <f ca="1">IF(ES37&lt;&gt;"",RANK(FD37,FD37:FD41),"")</f>
        <v/>
      </c>
      <c r="FF37" s="321" t="str">
        <f ca="1">IF(ES37&lt;&gt;"",SUMPRODUCT((FD37:FD41=FD37)*(EY37:EY41&gt;EY37)),"")</f>
        <v/>
      </c>
      <c r="FG37" s="321" t="str">
        <f ca="1">IF(ES37&lt;&gt;"",SUMPRODUCT((FD37:FD41=FD37)*(EY37:EY41=EY37)*(EW37:EW41&gt;EW37)),"")</f>
        <v/>
      </c>
      <c r="FH37" s="321" t="str">
        <f ca="1">IF(ES37&lt;&gt;"",SUMPRODUCT((FD37:FD41=FD37)*(EY37:EY41=EY37)*(EW37:EW41=EW37)*(FA37:FA41&gt;FA37)),"")</f>
        <v/>
      </c>
      <c r="FI37" s="321" t="str">
        <f ca="1">IF(ES37&lt;&gt;"",SUMPRODUCT((FD37:FD41=FD37)*(EY37:EY41=EY37)*(EW37:EW41=EW37)*(FA37:FA41=FA37)*(FB37:FB41&gt;FB37)),"")</f>
        <v/>
      </c>
      <c r="FJ37" s="321" t="str">
        <f ca="1">IF(ES37&lt;&gt;"",SUMPRODUCT((FD37:FD41=FD37)*(EY37:EY41=EY37)*(EW37:EW41=EW37)*(FA37:FA41=FA37)*(FB37:FB41=FB37)*(FC37:FC41&gt;FC37)),"")</f>
        <v/>
      </c>
      <c r="FK37" s="321" t="str">
        <f ca="1">IF(ES37&lt;&gt;"",IF(FK77&lt;&gt;"",IF(ER76=3,FK77,FK77+ER76),SUM(FE37:FJ37)),"")</f>
        <v/>
      </c>
      <c r="FL37" s="321" t="str">
        <f ca="1">IF(ES37&lt;&gt;"",INDEX(ES37:ES41,MATCH(1,FK37:FK41,0),0),"")</f>
        <v/>
      </c>
      <c r="FM37" s="321"/>
      <c r="FN37" s="321"/>
      <c r="FO37" s="321"/>
      <c r="FP37" s="321"/>
      <c r="FQ37" s="321"/>
      <c r="FR37" s="321"/>
      <c r="FS37" s="321"/>
      <c r="FT37" s="321"/>
      <c r="FU37" s="321"/>
      <c r="FV37" s="321"/>
      <c r="FW37" s="321"/>
      <c r="FX37" s="321"/>
      <c r="FY37" s="321"/>
      <c r="FZ37" s="321"/>
      <c r="GA37" s="321"/>
      <c r="GB37" s="321"/>
      <c r="GC37" s="321"/>
      <c r="GD37" s="321"/>
      <c r="GE37" s="321"/>
      <c r="GF37" s="321"/>
      <c r="GG37" s="321"/>
      <c r="GH37" s="321"/>
      <c r="GI37" s="321"/>
      <c r="GJ37" s="321"/>
      <c r="GK37" s="321"/>
      <c r="GL37" s="321"/>
      <c r="GM37" s="321"/>
      <c r="GN37" s="321"/>
      <c r="GO37" s="321"/>
      <c r="GP37" s="321"/>
      <c r="GQ37" s="321"/>
      <c r="GR37" s="321"/>
      <c r="GS37" s="321"/>
      <c r="GT37" s="321"/>
      <c r="GU37" s="321"/>
      <c r="GV37" s="321"/>
      <c r="GW37" s="321"/>
      <c r="GX37" s="321"/>
      <c r="GY37" s="321"/>
      <c r="GZ37" s="321"/>
      <c r="HA37" s="321"/>
      <c r="HB37" s="321"/>
      <c r="HC37" s="321"/>
      <c r="HD37" s="321"/>
      <c r="HE37" s="321"/>
      <c r="HF37" s="321"/>
      <c r="HG37" s="321"/>
      <c r="HH37" s="321"/>
      <c r="HI37" s="321"/>
      <c r="HJ37" s="321"/>
      <c r="HK37" s="321"/>
      <c r="HL37" s="321"/>
      <c r="HM37" s="321"/>
      <c r="HN37" s="321"/>
      <c r="HO37" s="321"/>
      <c r="HP37" s="321"/>
      <c r="HQ37" s="321"/>
      <c r="HR37" s="321"/>
      <c r="HS37" s="321"/>
      <c r="HT37" s="321"/>
      <c r="HU37" s="321" t="str">
        <f ca="1">IF(FL37&lt;&gt;"",FL37,EL37)</f>
        <v>Portugal</v>
      </c>
      <c r="HV37" s="321">
        <v>1</v>
      </c>
      <c r="HW37" s="321">
        <v>35</v>
      </c>
      <c r="HX37" s="321" t="str">
        <f t="shared" si="164"/>
        <v>Georgia</v>
      </c>
      <c r="HY37" s="324">
        <f ca="1">IF(OFFSET('Player Game Board'!P44,0,HY1)&lt;&gt;"",OFFSET('Player Game Board'!P44,0,HY1),0)</f>
        <v>0</v>
      </c>
      <c r="HZ37" s="324">
        <f ca="1">IF(OFFSET('Player Game Board'!Q44,0,HY1)&lt;&gt;"",OFFSET('Player Game Board'!Q44,0,HY1),0)</f>
        <v>3</v>
      </c>
      <c r="IA37" s="321" t="str">
        <f t="shared" si="165"/>
        <v>Portugal</v>
      </c>
      <c r="IB37" s="321" t="str">
        <f ca="1">IF(AND(OFFSET('Player Game Board'!P44,0,HY1)&lt;&gt;"",OFFSET('Player Game Board'!Q44,0,HY1)&lt;&gt;""),IF(HY37&gt;HZ37,"W",IF(HY37=HZ37,"D","L")),"")</f>
        <v>L</v>
      </c>
      <c r="IC37" s="321" t="str">
        <f t="shared" ca="1" si="166"/>
        <v>W</v>
      </c>
      <c r="ID37" s="321"/>
      <c r="IE37" s="321"/>
      <c r="IF37" s="321"/>
      <c r="IG37" s="322"/>
      <c r="IH37" s="322"/>
      <c r="II37" s="322"/>
      <c r="IJ37" s="322"/>
      <c r="IK37" s="322"/>
      <c r="IL37" s="322"/>
      <c r="IM37" s="322"/>
      <c r="IN37" s="321"/>
      <c r="IO37" s="321"/>
      <c r="IP37" s="321"/>
      <c r="IQ37" s="321"/>
      <c r="IR37" s="321"/>
      <c r="IS37" s="321"/>
      <c r="IT37" s="321"/>
      <c r="IU37" s="321"/>
      <c r="IV37" s="321"/>
      <c r="IW37" s="321">
        <f ca="1">VLOOKUP(IX37,MS37:MT41,2,FALSE)</f>
        <v>1</v>
      </c>
      <c r="IX37" s="321" t="str">
        <f>DZ37</f>
        <v>Portugal</v>
      </c>
      <c r="IY37" s="321">
        <f ca="1">SUMPRODUCT((MV3:MV42=IX37)*(MZ3:MZ42="W"))+SUMPRODUCT((MY3:MY42=IX37)*(NA3:NA42="W"))</f>
        <v>3</v>
      </c>
      <c r="IZ37" s="321">
        <f ca="1">SUMPRODUCT((MV3:MV42=IX37)*(MZ3:MZ42="D"))+SUMPRODUCT((MY3:MY42=IX37)*(NA3:NA42="D"))</f>
        <v>0</v>
      </c>
      <c r="JA37" s="321">
        <f ca="1">SUMPRODUCT((MV3:MV42=IX37)*(MZ3:MZ42="L"))+SUMPRODUCT((MY3:MY42=IX37)*(NA3:NA42="L"))</f>
        <v>0</v>
      </c>
      <c r="JB37" s="321">
        <f ca="1">SUMIF(MV3:MV60,IX37,MW3:MW60)+SUMIF(MY3:MY60,IX37,MX3:MX60)</f>
        <v>5</v>
      </c>
      <c r="JC37" s="321">
        <f ca="1">SUMIF(MY3:MY60,IX37,MW3:MW60)+SUMIF(MV3:MV60,IX37,MX3:MX60)</f>
        <v>1</v>
      </c>
      <c r="JD37" s="321">
        <f t="shared" ref="JD37:JD40" ca="1" si="11796">JB37-JC37+1000</f>
        <v>1004</v>
      </c>
      <c r="JE37" s="321">
        <f t="shared" ref="JE37:JE40" ca="1" si="11797">IY37*3+IZ37*1</f>
        <v>9</v>
      </c>
      <c r="JF37" s="321">
        <f t="shared" si="618"/>
        <v>53</v>
      </c>
      <c r="JG37" s="321">
        <f ca="1">IF(COUNTIF(JE37:JE41,4)&lt;&gt;4,RANK(JE37,JE37:JE41),JE77)</f>
        <v>1</v>
      </c>
      <c r="JH37" s="321"/>
      <c r="JI37" s="321">
        <f ca="1">SUMPRODUCT((JG37:JG40=JG37)*(JF37:JF40&lt;JF37))+JG37</f>
        <v>1</v>
      </c>
      <c r="JJ37" s="321" t="str">
        <f ca="1">INDEX(IX37:IX41,MATCH(1,JI37:JI41,0),0)</f>
        <v>Portugal</v>
      </c>
      <c r="JK37" s="321">
        <f ca="1">INDEX(JG37:JG41,MATCH(JJ37,IX37:IX41,0),0)</f>
        <v>1</v>
      </c>
      <c r="JL37" s="321" t="str">
        <f ca="1">IF(JK38=1,JJ37,"")</f>
        <v/>
      </c>
      <c r="JM37" s="321" t="str">
        <f ca="1">IF(JK39=2,JJ38,"")</f>
        <v/>
      </c>
      <c r="JN37" s="321" t="str">
        <f ca="1">IF(JK40=3,JJ39,"")</f>
        <v/>
      </c>
      <c r="JO37" s="321" t="str">
        <f>IF(JK41=4,JJ40,"")</f>
        <v/>
      </c>
      <c r="JP37" s="321"/>
      <c r="JQ37" s="321" t="str">
        <f ca="1">IF(JL37&lt;&gt;"",JL37,"")</f>
        <v/>
      </c>
      <c r="JR37" s="321">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21">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21">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21">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21">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21">
        <f ca="1">JU37-JV37+1000</f>
        <v>1000</v>
      </c>
      <c r="JX37" s="321" t="str">
        <f t="shared" ref="JX37:JX40" ca="1" si="11798">IF(JQ37&lt;&gt;"",JR37*3+JS37*1,"")</f>
        <v/>
      </c>
      <c r="JY37" s="321" t="str">
        <f ca="1">IF(JQ37&lt;&gt;"",VLOOKUP(JQ37,IX4:JD40,7,FALSE),"")</f>
        <v/>
      </c>
      <c r="JZ37" s="321" t="str">
        <f ca="1">IF(JQ37&lt;&gt;"",VLOOKUP(JQ37,IX4:JD40,5,FALSE),"")</f>
        <v/>
      </c>
      <c r="KA37" s="321" t="str">
        <f ca="1">IF(JQ37&lt;&gt;"",VLOOKUP(JQ37,IX4:JF40,9,FALSE),"")</f>
        <v/>
      </c>
      <c r="KB37" s="321" t="str">
        <f t="shared" ref="KB37:KB40" ca="1" si="11799">JX37</f>
        <v/>
      </c>
      <c r="KC37" s="321" t="str">
        <f ca="1">IF(JQ37&lt;&gt;"",RANK(KB37,KB37:KB41),"")</f>
        <v/>
      </c>
      <c r="KD37" s="321" t="str">
        <f ca="1">IF(JQ37&lt;&gt;"",SUMPRODUCT((KB37:KB41=KB37)*(JW37:JW41&gt;JW37)),"")</f>
        <v/>
      </c>
      <c r="KE37" s="321" t="str">
        <f ca="1">IF(JQ37&lt;&gt;"",SUMPRODUCT((KB37:KB41=KB37)*(JW37:JW41=JW37)*(JU37:JU41&gt;JU37)),"")</f>
        <v/>
      </c>
      <c r="KF37" s="321" t="str">
        <f ca="1">IF(JQ37&lt;&gt;"",SUMPRODUCT((KB37:KB41=KB37)*(JW37:JW41=JW37)*(JU37:JU41=JU37)*(JY37:JY41&gt;JY37)),"")</f>
        <v/>
      </c>
      <c r="KG37" s="321" t="str">
        <f ca="1">IF(JQ37&lt;&gt;"",SUMPRODUCT((KB37:KB41=KB37)*(JW37:JW41=JW37)*(JU37:JU41=JU37)*(JY37:JY41=JY37)*(JZ37:JZ41&gt;JZ37)),"")</f>
        <v/>
      </c>
      <c r="KH37" s="321" t="str">
        <f ca="1">IF(JQ37&lt;&gt;"",SUMPRODUCT((KB37:KB41=KB37)*(JW37:JW41=JW37)*(JU37:JU41=JU37)*(JY37:JY41=JY37)*(JZ37:JZ41=JZ37)*(KA37:KA41&gt;KA37)),"")</f>
        <v/>
      </c>
      <c r="KI37" s="321" t="str">
        <f ca="1">IF(JQ37&lt;&gt;"",IF(KI77&lt;&gt;"",IF(JP76=3,KI77,KI77+JP76),SUM(KC37:KH37)),"")</f>
        <v/>
      </c>
      <c r="KJ37" s="321" t="str">
        <f ca="1">IF(JQ37&lt;&gt;"",INDEX(JQ37:JQ41,MATCH(1,KI37:KI41,0),0),"")</f>
        <v/>
      </c>
      <c r="KK37" s="321"/>
      <c r="KL37" s="321"/>
      <c r="KM37" s="321"/>
      <c r="KN37" s="321"/>
      <c r="KO37" s="321"/>
      <c r="KP37" s="321"/>
      <c r="KQ37" s="321"/>
      <c r="KR37" s="321"/>
      <c r="KS37" s="321"/>
      <c r="KT37" s="321"/>
      <c r="KU37" s="321"/>
      <c r="KV37" s="321"/>
      <c r="KW37" s="321"/>
      <c r="KX37" s="321"/>
      <c r="KY37" s="321"/>
      <c r="KZ37" s="321"/>
      <c r="LA37" s="321"/>
      <c r="LB37" s="321"/>
      <c r="LC37" s="321"/>
      <c r="LD37" s="321"/>
      <c r="LE37" s="321"/>
      <c r="LF37" s="321"/>
      <c r="LG37" s="321"/>
      <c r="LH37" s="321"/>
      <c r="LI37" s="321"/>
      <c r="LJ37" s="321"/>
      <c r="LK37" s="321"/>
      <c r="LL37" s="321"/>
      <c r="LM37" s="321"/>
      <c r="LN37" s="321"/>
      <c r="LO37" s="321"/>
      <c r="LP37" s="321"/>
      <c r="LQ37" s="321"/>
      <c r="LR37" s="321"/>
      <c r="LS37" s="321"/>
      <c r="LT37" s="321"/>
      <c r="LU37" s="321"/>
      <c r="LV37" s="321"/>
      <c r="LW37" s="321"/>
      <c r="LX37" s="321"/>
      <c r="LY37" s="321"/>
      <c r="LZ37" s="321"/>
      <c r="MA37" s="321"/>
      <c r="MB37" s="321"/>
      <c r="MC37" s="321"/>
      <c r="MD37" s="321"/>
      <c r="ME37" s="321"/>
      <c r="MF37" s="321"/>
      <c r="MG37" s="321"/>
      <c r="MH37" s="321"/>
      <c r="MI37" s="321"/>
      <c r="MJ37" s="321"/>
      <c r="MK37" s="321"/>
      <c r="ML37" s="321"/>
      <c r="MM37" s="321"/>
      <c r="MN37" s="321"/>
      <c r="MO37" s="321"/>
      <c r="MP37" s="321"/>
      <c r="MQ37" s="321"/>
      <c r="MR37" s="321"/>
      <c r="MS37" s="321" t="str">
        <f ca="1">IF(KJ37&lt;&gt;"",KJ37,JJ37)</f>
        <v>Portugal</v>
      </c>
      <c r="MT37" s="321">
        <v>1</v>
      </c>
      <c r="MU37" s="321">
        <v>35</v>
      </c>
      <c r="MV37" s="321" t="str">
        <f t="shared" si="170"/>
        <v>Georgia</v>
      </c>
      <c r="MW37" s="324">
        <f ca="1">IF(OFFSET('Player Game Board'!P44,0,MW1)&lt;&gt;"",OFFSET('Player Game Board'!P44,0,MW1),0)</f>
        <v>0</v>
      </c>
      <c r="MX37" s="324">
        <f ca="1">IF(OFFSET('Player Game Board'!Q44,0,MW1)&lt;&gt;"",OFFSET('Player Game Board'!Q44,0,MW1),0)</f>
        <v>2</v>
      </c>
      <c r="MY37" s="321" t="str">
        <f t="shared" si="171"/>
        <v>Portugal</v>
      </c>
      <c r="MZ37" s="321" t="str">
        <f ca="1">IF(AND(OFFSET('Player Game Board'!P44,0,MW1)&lt;&gt;"",OFFSET('Player Game Board'!Q44,0,MW1)&lt;&gt;""),IF(MW37&gt;MX37,"W",IF(MW37=MX37,"D","L")),"")</f>
        <v>L</v>
      </c>
      <c r="NA37" s="321" t="str">
        <f t="shared" ca="1" si="172"/>
        <v>W</v>
      </c>
      <c r="NB37" s="321"/>
      <c r="NC37" s="321"/>
      <c r="ND37" s="321"/>
      <c r="NE37" s="322"/>
      <c r="NF37" s="322"/>
      <c r="NG37" s="322"/>
      <c r="NH37" s="322"/>
      <c r="NI37" s="322"/>
      <c r="NJ37" s="322"/>
      <c r="NK37" s="322"/>
      <c r="NL37" s="321"/>
      <c r="NM37" s="321"/>
      <c r="NN37" s="321"/>
      <c r="NO37" s="321"/>
      <c r="NP37" s="321"/>
      <c r="NQ37" s="321"/>
      <c r="NR37" s="321"/>
      <c r="NS37" s="321"/>
      <c r="NT37" s="321"/>
      <c r="NU37" s="321">
        <f t="shared" ref="NU37" ca="1" si="11800">VLOOKUP(NV37,RQ37:RR41,2,FALSE)</f>
        <v>1</v>
      </c>
      <c r="NV37" s="321" t="str">
        <f t="shared" ref="NV37:NV40" si="11801">IX37</f>
        <v>Portugal</v>
      </c>
      <c r="NW37" s="321">
        <f t="shared" ref="NW37" ca="1" si="11802">SUMPRODUCT((RT3:RT42=NV37)*(RX3:RX42="W"))+SUMPRODUCT((RW3:RW42=NV37)*(RY3:RY42="W"))</f>
        <v>3</v>
      </c>
      <c r="NX37" s="321">
        <f t="shared" ref="NX37" ca="1" si="11803">SUMPRODUCT((RT3:RT42=NV37)*(RX3:RX42="D"))+SUMPRODUCT((RW3:RW42=NV37)*(RY3:RY42="D"))</f>
        <v>0</v>
      </c>
      <c r="NY37" s="321">
        <f t="shared" ref="NY37" ca="1" si="11804">SUMPRODUCT((RT3:RT42=NV37)*(RX3:RX42="L"))+SUMPRODUCT((RW3:RW42=NV37)*(RY3:RY42="L"))</f>
        <v>0</v>
      </c>
      <c r="NZ37" s="321">
        <f t="shared" ref="NZ37" ca="1" si="11805">SUMIF(RT3:RT60,NV37,RU3:RU60)+SUMIF(RW3:RW60,NV37,RV3:RV60)</f>
        <v>6</v>
      </c>
      <c r="OA37" s="321">
        <f t="shared" ref="OA37" ca="1" si="11806">SUMIF(RW3:RW60,NV37,RU3:RU60)+SUMIF(RT3:RT60,NV37,RV3:RV60)</f>
        <v>0</v>
      </c>
      <c r="OB37" s="321">
        <f t="shared" ref="OB37:OB40" ca="1" si="11807">NZ37-OA37+1000</f>
        <v>1006</v>
      </c>
      <c r="OC37" s="321">
        <f t="shared" ref="OC37:OC40" ca="1" si="11808">NW37*3+NX37*1</f>
        <v>9</v>
      </c>
      <c r="OD37" s="321">
        <f t="shared" si="630"/>
        <v>53</v>
      </c>
      <c r="OE37" s="321">
        <f t="shared" ref="OE37" ca="1" si="11809">IF(COUNTIF(OC37:OC41,4)&lt;&gt;4,RANK(OC37,OC37:OC41),OC77)</f>
        <v>1</v>
      </c>
      <c r="OF37" s="321"/>
      <c r="OG37" s="321">
        <f t="shared" ref="OG37" ca="1" si="11810">SUMPRODUCT((OE37:OE40=OE37)*(OD37:OD40&lt;OD37))+OE37</f>
        <v>1</v>
      </c>
      <c r="OH37" s="321" t="str">
        <f t="shared" ref="OH37" ca="1" si="11811">INDEX(NV37:NV41,MATCH(1,OG37:OG41,0),0)</f>
        <v>Portugal</v>
      </c>
      <c r="OI37" s="321">
        <f t="shared" ref="OI37" ca="1" si="11812">INDEX(OE37:OE41,MATCH(OH37,NV37:NV41,0),0)</f>
        <v>1</v>
      </c>
      <c r="OJ37" s="321" t="str">
        <f t="shared" ref="OJ37" ca="1" si="11813">IF(OI38=1,OH37,"")</f>
        <v/>
      </c>
      <c r="OK37" s="321" t="str">
        <f t="shared" ref="OK37" ca="1" si="11814">IF(OI39=2,OH38,"")</f>
        <v/>
      </c>
      <c r="OL37" s="321" t="str">
        <f t="shared" ref="OL37" ca="1" si="11815">IF(OI40=3,OH39,"")</f>
        <v/>
      </c>
      <c r="OM37" s="321" t="str">
        <f t="shared" ref="OM37" si="11816">IF(OI41=4,OH40,"")</f>
        <v/>
      </c>
      <c r="ON37" s="321"/>
      <c r="OO37" s="321" t="str">
        <f t="shared" ref="OO37:OO40" ca="1" si="11817">IF(OJ37&lt;&gt;"",OJ37,"")</f>
        <v/>
      </c>
      <c r="OP37" s="321">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21">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21">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21">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21">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21">
        <f t="shared" ref="OU37:OU40" ca="1" si="11823">OS37-OT37+1000</f>
        <v>1000</v>
      </c>
      <c r="OV37" s="321" t="str">
        <f t="shared" ref="OV37:OV40" ca="1" si="11824">IF(OO37&lt;&gt;"",OP37*3+OQ37*1,"")</f>
        <v/>
      </c>
      <c r="OW37" s="321" t="str">
        <f t="shared" ref="OW37" ca="1" si="11825">IF(OO37&lt;&gt;"",VLOOKUP(OO37,NV4:OB40,7,FALSE),"")</f>
        <v/>
      </c>
      <c r="OX37" s="321" t="str">
        <f t="shared" ref="OX37" ca="1" si="11826">IF(OO37&lt;&gt;"",VLOOKUP(OO37,NV4:OB40,5,FALSE),"")</f>
        <v/>
      </c>
      <c r="OY37" s="321" t="str">
        <f t="shared" ref="OY37" ca="1" si="11827">IF(OO37&lt;&gt;"",VLOOKUP(OO37,NV4:OD40,9,FALSE),"")</f>
        <v/>
      </c>
      <c r="OZ37" s="321" t="str">
        <f t="shared" ref="OZ37:OZ40" ca="1" si="11828">OV37</f>
        <v/>
      </c>
      <c r="PA37" s="321" t="str">
        <f t="shared" ref="PA37" ca="1" si="11829">IF(OO37&lt;&gt;"",RANK(OZ37,OZ37:OZ41),"")</f>
        <v/>
      </c>
      <c r="PB37" s="321" t="str">
        <f t="shared" ref="PB37" ca="1" si="11830">IF(OO37&lt;&gt;"",SUMPRODUCT((OZ37:OZ41=OZ37)*(OU37:OU41&gt;OU37)),"")</f>
        <v/>
      </c>
      <c r="PC37" s="321" t="str">
        <f t="shared" ref="PC37" ca="1" si="11831">IF(OO37&lt;&gt;"",SUMPRODUCT((OZ37:OZ41=OZ37)*(OU37:OU41=OU37)*(OS37:OS41&gt;OS37)),"")</f>
        <v/>
      </c>
      <c r="PD37" s="321" t="str">
        <f t="shared" ref="PD37" ca="1" si="11832">IF(OO37&lt;&gt;"",SUMPRODUCT((OZ37:OZ41=OZ37)*(OU37:OU41=OU37)*(OS37:OS41=OS37)*(OW37:OW41&gt;OW37)),"")</f>
        <v/>
      </c>
      <c r="PE37" s="321" t="str">
        <f t="shared" ref="PE37" ca="1" si="11833">IF(OO37&lt;&gt;"",SUMPRODUCT((OZ37:OZ41=OZ37)*(OU37:OU41=OU37)*(OS37:OS41=OS37)*(OW37:OW41=OW37)*(OX37:OX41&gt;OX37)),"")</f>
        <v/>
      </c>
      <c r="PF37" s="321" t="str">
        <f t="shared" ref="PF37" ca="1" si="11834">IF(OO37&lt;&gt;"",SUMPRODUCT((OZ37:OZ41=OZ37)*(OU37:OU41=OU37)*(OS37:OS41=OS37)*(OW37:OW41=OW37)*(OX37:OX41=OX37)*(OY37:OY41&gt;OY37)),"")</f>
        <v/>
      </c>
      <c r="PG37" s="321" t="str">
        <f ca="1">IF(OO37&lt;&gt;"",IF(PG77&lt;&gt;"",IF(ON76=3,PG77,PG77+ON76),SUM(PA37:PF37)),"")</f>
        <v/>
      </c>
      <c r="PH37" s="321" t="str">
        <f t="shared" ref="PH37" ca="1" si="11835">IF(OO37&lt;&gt;"",INDEX(OO37:OO41,MATCH(1,PG37:PG41,0),0),"")</f>
        <v/>
      </c>
      <c r="PI37" s="321"/>
      <c r="PJ37" s="321"/>
      <c r="PK37" s="321"/>
      <c r="PL37" s="321"/>
      <c r="PM37" s="321"/>
      <c r="PN37" s="321"/>
      <c r="PO37" s="321"/>
      <c r="PP37" s="321"/>
      <c r="PQ37" s="321"/>
      <c r="PR37" s="321"/>
      <c r="PS37" s="321"/>
      <c r="PT37" s="321"/>
      <c r="PU37" s="321"/>
      <c r="PV37" s="321"/>
      <c r="PW37" s="321"/>
      <c r="PX37" s="321"/>
      <c r="PY37" s="321"/>
      <c r="PZ37" s="321"/>
      <c r="QA37" s="321"/>
      <c r="QB37" s="321"/>
      <c r="QC37" s="321"/>
      <c r="QD37" s="321"/>
      <c r="QE37" s="321"/>
      <c r="QF37" s="321"/>
      <c r="QG37" s="321"/>
      <c r="QH37" s="321"/>
      <c r="QI37" s="321"/>
      <c r="QJ37" s="321"/>
      <c r="QK37" s="321"/>
      <c r="QL37" s="321"/>
      <c r="QM37" s="321"/>
      <c r="QN37" s="321"/>
      <c r="QO37" s="321"/>
      <c r="QP37" s="321"/>
      <c r="QQ37" s="321"/>
      <c r="QR37" s="321"/>
      <c r="QS37" s="321"/>
      <c r="QT37" s="321"/>
      <c r="QU37" s="321"/>
      <c r="QV37" s="321"/>
      <c r="QW37" s="321"/>
      <c r="QX37" s="321"/>
      <c r="QY37" s="321"/>
      <c r="QZ37" s="321"/>
      <c r="RA37" s="321"/>
      <c r="RB37" s="321"/>
      <c r="RC37" s="321"/>
      <c r="RD37" s="321"/>
      <c r="RE37" s="321"/>
      <c r="RF37" s="321"/>
      <c r="RG37" s="321"/>
      <c r="RH37" s="321"/>
      <c r="RI37" s="321"/>
      <c r="RJ37" s="321"/>
      <c r="RK37" s="321"/>
      <c r="RL37" s="321"/>
      <c r="RM37" s="321"/>
      <c r="RN37" s="321"/>
      <c r="RO37" s="321"/>
      <c r="RP37" s="321"/>
      <c r="RQ37" s="321" t="str">
        <f t="shared" ref="RQ37" ca="1" si="11836">IF(PH37&lt;&gt;"",PH37,OH37)</f>
        <v>Portugal</v>
      </c>
      <c r="RR37" s="321">
        <v>1</v>
      </c>
      <c r="RS37" s="321">
        <v>35</v>
      </c>
      <c r="RT37" s="321" t="str">
        <f t="shared" si="18"/>
        <v>Georgia</v>
      </c>
      <c r="RU37" s="324">
        <f ca="1">IF(OFFSET('Player Game Board'!P44,0,RU1)&lt;&gt;"",OFFSET('Player Game Board'!P44,0,RU1),0)</f>
        <v>0</v>
      </c>
      <c r="RV37" s="324">
        <f ca="1">IF(OFFSET('Player Game Board'!Q44,0,RU1)&lt;&gt;"",OFFSET('Player Game Board'!Q44,0,RU1),0)</f>
        <v>2</v>
      </c>
      <c r="RW37" s="321" t="str">
        <f t="shared" si="19"/>
        <v>Portugal</v>
      </c>
      <c r="RX37" s="321" t="str">
        <f ca="1">IF(AND(OFFSET('Player Game Board'!P44,0,RU1)&lt;&gt;"",OFFSET('Player Game Board'!Q44,0,RU1)&lt;&gt;""),IF(RU37&gt;RV37,"W",IF(RU37=RV37,"D","L")),"")</f>
        <v>L</v>
      </c>
      <c r="RY37" s="321" t="str">
        <f t="shared" ca="1" si="5500"/>
        <v>W</v>
      </c>
      <c r="RZ37" s="321"/>
      <c r="SA37" s="321"/>
      <c r="SB37" s="321"/>
      <c r="SC37" s="322"/>
      <c r="SD37" s="322"/>
      <c r="SE37" s="322"/>
      <c r="SF37" s="322"/>
      <c r="SG37" s="322"/>
      <c r="SH37" s="322"/>
      <c r="SI37" s="322"/>
      <c r="SJ37" s="321"/>
      <c r="SK37" s="321"/>
      <c r="SL37" s="321"/>
      <c r="SM37" s="321"/>
      <c r="SN37" s="321"/>
      <c r="SO37" s="321"/>
      <c r="SP37" s="321"/>
      <c r="SQ37" s="321"/>
      <c r="SR37" s="321"/>
      <c r="SS37" s="321">
        <f t="shared" ref="SS37" ca="1" si="11837">VLOOKUP(ST37,WO37:WP41,2,FALSE)</f>
        <v>1</v>
      </c>
      <c r="ST37" s="321" t="str">
        <f t="shared" ref="ST37:ST40" si="11838">NV37</f>
        <v>Portugal</v>
      </c>
      <c r="SU37" s="321">
        <f t="shared" ref="SU37" ca="1" si="11839">SUMPRODUCT((WR3:WR42=ST37)*(WV3:WV42="W"))+SUMPRODUCT((WU3:WU42=ST37)*(WW3:WW42="W"))</f>
        <v>3</v>
      </c>
      <c r="SV37" s="321">
        <f t="shared" ref="SV37" ca="1" si="11840">SUMPRODUCT((WR3:WR42=ST37)*(WV3:WV42="D"))+SUMPRODUCT((WU3:WU42=ST37)*(WW3:WW42="D"))</f>
        <v>0</v>
      </c>
      <c r="SW37" s="321">
        <f t="shared" ref="SW37" ca="1" si="11841">SUMPRODUCT((WR3:WR42=ST37)*(WV3:WV42="L"))+SUMPRODUCT((WU3:WU42=ST37)*(WW3:WW42="L"))</f>
        <v>0</v>
      </c>
      <c r="SX37" s="321">
        <f t="shared" ref="SX37" ca="1" si="11842">SUMIF(WR3:WR60,ST37,WS3:WS60)+SUMIF(WU3:WU60,ST37,WT3:WT60)</f>
        <v>9</v>
      </c>
      <c r="SY37" s="321">
        <f t="shared" ref="SY37" ca="1" si="11843">SUMIF(WU3:WU60,ST37,WS3:WS60)+SUMIF(WR3:WR60,ST37,WT3:WT60)</f>
        <v>3</v>
      </c>
      <c r="SZ37" s="321">
        <f t="shared" ref="SZ37:SZ40" ca="1" si="11844">SX37-SY37+1000</f>
        <v>1006</v>
      </c>
      <c r="TA37" s="321">
        <f t="shared" ref="TA37:TA40" ca="1" si="11845">SU37*3+SV37*1</f>
        <v>9</v>
      </c>
      <c r="TB37" s="321">
        <f t="shared" si="690"/>
        <v>53</v>
      </c>
      <c r="TC37" s="321">
        <f t="shared" ref="TC37" ca="1" si="11846">IF(COUNTIF(TA37:TA41,4)&lt;&gt;4,RANK(TA37,TA37:TA41),TA77)</f>
        <v>1</v>
      </c>
      <c r="TD37" s="321"/>
      <c r="TE37" s="321">
        <f t="shared" ref="TE37" ca="1" si="11847">SUMPRODUCT((TC37:TC40=TC37)*(TB37:TB40&lt;TB37))+TC37</f>
        <v>1</v>
      </c>
      <c r="TF37" s="321" t="str">
        <f t="shared" ref="TF37" ca="1" si="11848">INDEX(ST37:ST41,MATCH(1,TE37:TE41,0),0)</f>
        <v>Portugal</v>
      </c>
      <c r="TG37" s="321">
        <f t="shared" ref="TG37" ca="1" si="11849">INDEX(TC37:TC41,MATCH(TF37,ST37:ST41,0),0)</f>
        <v>1</v>
      </c>
      <c r="TH37" s="321" t="str">
        <f t="shared" ref="TH37" ca="1" si="11850">IF(TG38=1,TF37,"")</f>
        <v/>
      </c>
      <c r="TI37" s="321" t="str">
        <f t="shared" ref="TI37" ca="1" si="11851">IF(TG39=2,TF38,"")</f>
        <v>Czechia</v>
      </c>
      <c r="TJ37" s="321" t="str">
        <f t="shared" ref="TJ37" ca="1" si="11852">IF(TG40=3,TF39,"")</f>
        <v/>
      </c>
      <c r="TK37" s="321" t="str">
        <f t="shared" ref="TK37" si="11853">IF(TG41=4,TF40,"")</f>
        <v/>
      </c>
      <c r="TL37" s="321"/>
      <c r="TM37" s="321" t="str">
        <f t="shared" ref="TM37:TM40" ca="1" si="11854">IF(TH37&lt;&gt;"",TH37,"")</f>
        <v/>
      </c>
      <c r="TN37" s="321">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21">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21">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21">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21">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21">
        <f t="shared" ref="TS37:TS40" ca="1" si="11860">TQ37-TR37+1000</f>
        <v>1000</v>
      </c>
      <c r="TT37" s="321" t="str">
        <f t="shared" ref="TT37:TT40" ca="1" si="11861">IF(TM37&lt;&gt;"",TN37*3+TO37*1,"")</f>
        <v/>
      </c>
      <c r="TU37" s="321" t="str">
        <f t="shared" ref="TU37" ca="1" si="11862">IF(TM37&lt;&gt;"",VLOOKUP(TM37,ST4:SZ40,7,FALSE),"")</f>
        <v/>
      </c>
      <c r="TV37" s="321" t="str">
        <f t="shared" ref="TV37" ca="1" si="11863">IF(TM37&lt;&gt;"",VLOOKUP(TM37,ST4:SZ40,5,FALSE),"")</f>
        <v/>
      </c>
      <c r="TW37" s="321" t="str">
        <f t="shared" ref="TW37" ca="1" si="11864">IF(TM37&lt;&gt;"",VLOOKUP(TM37,ST4:TB40,9,FALSE),"")</f>
        <v/>
      </c>
      <c r="TX37" s="321" t="str">
        <f t="shared" ref="TX37:TX40" ca="1" si="11865">TT37</f>
        <v/>
      </c>
      <c r="TY37" s="321" t="str">
        <f t="shared" ref="TY37" ca="1" si="11866">IF(TM37&lt;&gt;"",RANK(TX37,TX37:TX41),"")</f>
        <v/>
      </c>
      <c r="TZ37" s="321" t="str">
        <f t="shared" ref="TZ37" ca="1" si="11867">IF(TM37&lt;&gt;"",SUMPRODUCT((TX37:TX41=TX37)*(TS37:TS41&gt;TS37)),"")</f>
        <v/>
      </c>
      <c r="UA37" s="321" t="str">
        <f t="shared" ref="UA37" ca="1" si="11868">IF(TM37&lt;&gt;"",SUMPRODUCT((TX37:TX41=TX37)*(TS37:TS41=TS37)*(TQ37:TQ41&gt;TQ37)),"")</f>
        <v/>
      </c>
      <c r="UB37" s="321" t="str">
        <f t="shared" ref="UB37" ca="1" si="11869">IF(TM37&lt;&gt;"",SUMPRODUCT((TX37:TX41=TX37)*(TS37:TS41=TS37)*(TQ37:TQ41=TQ37)*(TU37:TU41&gt;TU37)),"")</f>
        <v/>
      </c>
      <c r="UC37" s="321" t="str">
        <f t="shared" ref="UC37" ca="1" si="11870">IF(TM37&lt;&gt;"",SUMPRODUCT((TX37:TX41=TX37)*(TS37:TS41=TS37)*(TQ37:TQ41=TQ37)*(TU37:TU41=TU37)*(TV37:TV41&gt;TV37)),"")</f>
        <v/>
      </c>
      <c r="UD37" s="321" t="str">
        <f t="shared" ref="UD37" ca="1" si="11871">IF(TM37&lt;&gt;"",SUMPRODUCT((TX37:TX41=TX37)*(TS37:TS41=TS37)*(TQ37:TQ41=TQ37)*(TU37:TU41=TU37)*(TV37:TV41=TV37)*(TW37:TW41&gt;TW37)),"")</f>
        <v/>
      </c>
      <c r="UE37" s="321" t="str">
        <f ca="1">IF(TM37&lt;&gt;"",IF(UE77&lt;&gt;"",IF(TL76=3,UE77,UE77+TL76),SUM(TY37:UD37)),"")</f>
        <v/>
      </c>
      <c r="UF37" s="321" t="str">
        <f t="shared" ref="UF37" ca="1" si="11872">IF(TM37&lt;&gt;"",INDEX(TM37:TM41,MATCH(1,UE37:UE41,0),0),"")</f>
        <v/>
      </c>
      <c r="UG37" s="321"/>
      <c r="UH37" s="321"/>
      <c r="UI37" s="321"/>
      <c r="UJ37" s="321"/>
      <c r="UK37" s="321"/>
      <c r="UL37" s="321"/>
      <c r="UM37" s="321"/>
      <c r="UN37" s="321"/>
      <c r="UO37" s="321"/>
      <c r="UP37" s="321"/>
      <c r="UQ37" s="321"/>
      <c r="UR37" s="321"/>
      <c r="US37" s="321"/>
      <c r="UT37" s="321"/>
      <c r="UU37" s="321"/>
      <c r="UV37" s="321"/>
      <c r="UW37" s="321"/>
      <c r="UX37" s="321"/>
      <c r="UY37" s="321"/>
      <c r="UZ37" s="321"/>
      <c r="VA37" s="321"/>
      <c r="VB37" s="321"/>
      <c r="VC37" s="321"/>
      <c r="VD37" s="321"/>
      <c r="VE37" s="321"/>
      <c r="VF37" s="321"/>
      <c r="VG37" s="321"/>
      <c r="VH37" s="321"/>
      <c r="VI37" s="321"/>
      <c r="VJ37" s="321"/>
      <c r="VK37" s="321"/>
      <c r="VL37" s="321"/>
      <c r="VM37" s="321"/>
      <c r="VN37" s="321"/>
      <c r="VO37" s="321"/>
      <c r="VP37" s="321"/>
      <c r="VQ37" s="321"/>
      <c r="VR37" s="321"/>
      <c r="VS37" s="321"/>
      <c r="VT37" s="321"/>
      <c r="VU37" s="321"/>
      <c r="VV37" s="321"/>
      <c r="VW37" s="321"/>
      <c r="VX37" s="321"/>
      <c r="VY37" s="321"/>
      <c r="VZ37" s="321"/>
      <c r="WA37" s="321"/>
      <c r="WB37" s="321"/>
      <c r="WC37" s="321"/>
      <c r="WD37" s="321"/>
      <c r="WE37" s="321"/>
      <c r="WF37" s="321"/>
      <c r="WG37" s="321"/>
      <c r="WH37" s="321"/>
      <c r="WI37" s="321"/>
      <c r="WJ37" s="321"/>
      <c r="WK37" s="321"/>
      <c r="WL37" s="321"/>
      <c r="WM37" s="321"/>
      <c r="WN37" s="321"/>
      <c r="WO37" s="321" t="str">
        <f t="shared" ref="WO37" ca="1" si="11873">IF(UF37&lt;&gt;"",UF37,TF37)</f>
        <v>Portugal</v>
      </c>
      <c r="WP37" s="321">
        <v>1</v>
      </c>
      <c r="WQ37" s="321">
        <v>35</v>
      </c>
      <c r="WR37" s="321" t="str">
        <f t="shared" si="34"/>
        <v>Georgia</v>
      </c>
      <c r="WS37" s="324">
        <f ca="1">IF(OFFSET('Player Game Board'!P44,0,WS1)&lt;&gt;"",OFFSET('Player Game Board'!P44,0,WS1),0)</f>
        <v>1</v>
      </c>
      <c r="WT37" s="324">
        <f ca="1">IF(OFFSET('Player Game Board'!Q44,0,WS1)&lt;&gt;"",OFFSET('Player Game Board'!Q44,0,WS1),0)</f>
        <v>4</v>
      </c>
      <c r="WU37" s="321" t="str">
        <f t="shared" si="35"/>
        <v>Portugal</v>
      </c>
      <c r="WV37" s="321" t="str">
        <f ca="1">IF(AND(OFFSET('Player Game Board'!P44,0,WS1)&lt;&gt;"",OFFSET('Player Game Board'!Q44,0,WS1)&lt;&gt;""),IF(WS37&gt;WT37,"W",IF(WS37=WT37,"D","L")),"")</f>
        <v>L</v>
      </c>
      <c r="WW37" s="321" t="str">
        <f t="shared" ca="1" si="5555"/>
        <v>W</v>
      </c>
      <c r="WX37" s="321"/>
      <c r="WY37" s="321"/>
      <c r="WZ37" s="321"/>
      <c r="XA37" s="322"/>
      <c r="XB37" s="322"/>
      <c r="XC37" s="322"/>
      <c r="XD37" s="322"/>
      <c r="XE37" s="322"/>
      <c r="XF37" s="322"/>
      <c r="XG37" s="322"/>
      <c r="XH37" s="321"/>
      <c r="XI37" s="321"/>
      <c r="XJ37" s="321"/>
      <c r="XK37" s="321"/>
      <c r="XL37" s="321"/>
      <c r="XM37" s="321"/>
      <c r="XN37" s="321"/>
      <c r="XO37" s="321"/>
      <c r="XP37" s="321"/>
      <c r="XQ37" s="321">
        <f t="shared" ref="XQ37" ca="1" si="11874">VLOOKUP(XR37,ABM37:ABN41,2,FALSE)</f>
        <v>2</v>
      </c>
      <c r="XR37" s="321" t="str">
        <f t="shared" ref="XR37:XR40" si="11875">ST37</f>
        <v>Portugal</v>
      </c>
      <c r="XS37" s="321">
        <f t="shared" ref="XS37" ca="1" si="11876">SUMPRODUCT((ABP3:ABP42=XR37)*(ABT3:ABT42="W"))+SUMPRODUCT((ABS3:ABS42=XR37)*(ABU3:ABU42="W"))</f>
        <v>1</v>
      </c>
      <c r="XT37" s="321">
        <f t="shared" ref="XT37" ca="1" si="11877">SUMPRODUCT((ABP3:ABP42=XR37)*(ABT3:ABT42="D"))+SUMPRODUCT((ABS3:ABS42=XR37)*(ABU3:ABU42="D"))</f>
        <v>1</v>
      </c>
      <c r="XU37" s="321">
        <f t="shared" ref="XU37" ca="1" si="11878">SUMPRODUCT((ABP3:ABP42=XR37)*(ABT3:ABT42="L"))+SUMPRODUCT((ABS3:ABS42=XR37)*(ABU3:ABU42="L"))</f>
        <v>1</v>
      </c>
      <c r="XV37" s="321">
        <f t="shared" ref="XV37" ca="1" si="11879">SUMIF(ABP3:ABP60,XR37,ABQ3:ABQ60)+SUMIF(ABS3:ABS60,XR37,ABR3:ABR60)</f>
        <v>5</v>
      </c>
      <c r="XW37" s="321">
        <f t="shared" ref="XW37" ca="1" si="11880">SUMIF(ABS3:ABS60,XR37,ABQ3:ABQ60)+SUMIF(ABP3:ABP60,XR37,ABR3:ABR60)</f>
        <v>3</v>
      </c>
      <c r="XX37" s="321">
        <f t="shared" ref="XX37:XX40" ca="1" si="11881">XV37-XW37+1000</f>
        <v>1002</v>
      </c>
      <c r="XY37" s="321">
        <f t="shared" ref="XY37:XY40" ca="1" si="11882">XS37*3+XT37*1</f>
        <v>4</v>
      </c>
      <c r="XZ37" s="321">
        <f t="shared" si="750"/>
        <v>53</v>
      </c>
      <c r="YA37" s="321">
        <f t="shared" ref="YA37" ca="1" si="11883">IF(COUNTIF(XY37:XY41,4)&lt;&gt;4,RANK(XY37,XY37:XY41),XY77)</f>
        <v>2</v>
      </c>
      <c r="YB37" s="321"/>
      <c r="YC37" s="321">
        <f t="shared" ref="YC37" ca="1" si="11884">SUMPRODUCT((YA37:YA40=YA37)*(XZ37:XZ40&lt;XZ37))+YA37</f>
        <v>3</v>
      </c>
      <c r="YD37" s="321" t="str">
        <f t="shared" ref="YD37" ca="1" si="11885">INDEX(XR37:XR41,MATCH(1,YC37:YC41,0),0)</f>
        <v>Türkiye</v>
      </c>
      <c r="YE37" s="321">
        <f t="shared" ref="YE37" ca="1" si="11886">INDEX(YA37:YA41,MATCH(YD37,XR37:XR41,0),0)</f>
        <v>1</v>
      </c>
      <c r="YF37" s="321" t="str">
        <f t="shared" ref="YF37" ca="1" si="11887">IF(YE38=1,YD37,"")</f>
        <v/>
      </c>
      <c r="YG37" s="321" t="str">
        <f t="shared" ref="YG37" ca="1" si="11888">IF(YE39=2,YD38,"")</f>
        <v>Czechia</v>
      </c>
      <c r="YH37" s="321" t="str">
        <f t="shared" ref="YH37" ca="1" si="11889">IF(YE40=3,YD39,"")</f>
        <v/>
      </c>
      <c r="YI37" s="321" t="str">
        <f t="shared" ref="YI37" si="11890">IF(YE41=4,YD40,"")</f>
        <v/>
      </c>
      <c r="YJ37" s="321"/>
      <c r="YK37" s="321" t="str">
        <f t="shared" ref="YK37:YK40" ca="1" si="11891">IF(YF37&lt;&gt;"",YF37,"")</f>
        <v/>
      </c>
      <c r="YL37" s="321">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21">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21">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21">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21">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21">
        <f t="shared" ref="YQ37:YQ40" ca="1" si="11897">YO37-YP37+1000</f>
        <v>1000</v>
      </c>
      <c r="YR37" s="321" t="str">
        <f t="shared" ref="YR37:YR40" ca="1" si="11898">IF(YK37&lt;&gt;"",YL37*3+YM37*1,"")</f>
        <v/>
      </c>
      <c r="YS37" s="321" t="str">
        <f t="shared" ref="YS37" ca="1" si="11899">IF(YK37&lt;&gt;"",VLOOKUP(YK37,XR4:XX40,7,FALSE),"")</f>
        <v/>
      </c>
      <c r="YT37" s="321" t="str">
        <f t="shared" ref="YT37" ca="1" si="11900">IF(YK37&lt;&gt;"",VLOOKUP(YK37,XR4:XX40,5,FALSE),"")</f>
        <v/>
      </c>
      <c r="YU37" s="321" t="str">
        <f t="shared" ref="YU37" ca="1" si="11901">IF(YK37&lt;&gt;"",VLOOKUP(YK37,XR4:XZ40,9,FALSE),"")</f>
        <v/>
      </c>
      <c r="YV37" s="321" t="str">
        <f t="shared" ref="YV37:YV40" ca="1" si="11902">YR37</f>
        <v/>
      </c>
      <c r="YW37" s="321" t="str">
        <f t="shared" ref="YW37" ca="1" si="11903">IF(YK37&lt;&gt;"",RANK(YV37,YV37:YV41),"")</f>
        <v/>
      </c>
      <c r="YX37" s="321" t="str">
        <f t="shared" ref="YX37" ca="1" si="11904">IF(YK37&lt;&gt;"",SUMPRODUCT((YV37:YV41=YV37)*(YQ37:YQ41&gt;YQ37)),"")</f>
        <v/>
      </c>
      <c r="YY37" s="321" t="str">
        <f t="shared" ref="YY37" ca="1" si="11905">IF(YK37&lt;&gt;"",SUMPRODUCT((YV37:YV41=YV37)*(YQ37:YQ41=YQ37)*(YO37:YO41&gt;YO37)),"")</f>
        <v/>
      </c>
      <c r="YZ37" s="321" t="str">
        <f t="shared" ref="YZ37" ca="1" si="11906">IF(YK37&lt;&gt;"",SUMPRODUCT((YV37:YV41=YV37)*(YQ37:YQ41=YQ37)*(YO37:YO41=YO37)*(YS37:YS41&gt;YS37)),"")</f>
        <v/>
      </c>
      <c r="ZA37" s="321" t="str">
        <f t="shared" ref="ZA37" ca="1" si="11907">IF(YK37&lt;&gt;"",SUMPRODUCT((YV37:YV41=YV37)*(YQ37:YQ41=YQ37)*(YO37:YO41=YO37)*(YS37:YS41=YS37)*(YT37:YT41&gt;YT37)),"")</f>
        <v/>
      </c>
      <c r="ZB37" s="321" t="str">
        <f t="shared" ref="ZB37" ca="1" si="11908">IF(YK37&lt;&gt;"",SUMPRODUCT((YV37:YV41=YV37)*(YQ37:YQ41=YQ37)*(YO37:YO41=YO37)*(YS37:YS41=YS37)*(YT37:YT41=YT37)*(YU37:YU41&gt;YU37)),"")</f>
        <v/>
      </c>
      <c r="ZC37" s="321" t="str">
        <f ca="1">IF(YK37&lt;&gt;"",IF(ZC77&lt;&gt;"",IF(YJ76=3,ZC77,ZC77+YJ76),SUM(YW37:ZB37)),"")</f>
        <v/>
      </c>
      <c r="ZD37" s="321" t="str">
        <f t="shared" ref="ZD37" ca="1" si="11909">IF(YK37&lt;&gt;"",INDEX(YK37:YK41,MATCH(1,ZC37:ZC41,0),0),"")</f>
        <v/>
      </c>
      <c r="ZE37" s="321"/>
      <c r="ZF37" s="321"/>
      <c r="ZG37" s="321"/>
      <c r="ZH37" s="321"/>
      <c r="ZI37" s="321"/>
      <c r="ZJ37" s="321"/>
      <c r="ZK37" s="321"/>
      <c r="ZL37" s="321"/>
      <c r="ZM37" s="321"/>
      <c r="ZN37" s="321"/>
      <c r="ZO37" s="321"/>
      <c r="ZP37" s="321"/>
      <c r="ZQ37" s="321"/>
      <c r="ZR37" s="321"/>
      <c r="ZS37" s="321"/>
      <c r="ZT37" s="321"/>
      <c r="ZU37" s="321"/>
      <c r="ZV37" s="321"/>
      <c r="ZW37" s="321"/>
      <c r="ZX37" s="321"/>
      <c r="ZY37" s="321"/>
      <c r="ZZ37" s="321"/>
      <c r="AAA37" s="321"/>
      <c r="AAB37" s="321"/>
      <c r="AAC37" s="321"/>
      <c r="AAD37" s="321"/>
      <c r="AAE37" s="321"/>
      <c r="AAF37" s="321"/>
      <c r="AAG37" s="321"/>
      <c r="AAH37" s="321"/>
      <c r="AAI37" s="321"/>
      <c r="AAJ37" s="321"/>
      <c r="AAK37" s="321"/>
      <c r="AAL37" s="321"/>
      <c r="AAM37" s="321"/>
      <c r="AAN37" s="321"/>
      <c r="AAO37" s="321"/>
      <c r="AAP37" s="321"/>
      <c r="AAQ37" s="321"/>
      <c r="AAR37" s="321"/>
      <c r="AAS37" s="321"/>
      <c r="AAT37" s="321"/>
      <c r="AAU37" s="321"/>
      <c r="AAV37" s="321"/>
      <c r="AAW37" s="321"/>
      <c r="AAX37" s="321"/>
      <c r="AAY37" s="321"/>
      <c r="AAZ37" s="321"/>
      <c r="ABA37" s="321"/>
      <c r="ABB37" s="321"/>
      <c r="ABC37" s="321"/>
      <c r="ABD37" s="321"/>
      <c r="ABE37" s="321"/>
      <c r="ABF37" s="321"/>
      <c r="ABG37" s="321"/>
      <c r="ABH37" s="321"/>
      <c r="ABI37" s="321"/>
      <c r="ABJ37" s="321"/>
      <c r="ABK37" s="321"/>
      <c r="ABL37" s="321"/>
      <c r="ABM37" s="321" t="str">
        <f t="shared" ref="ABM37" ca="1" si="11910">IF(ZD37&lt;&gt;"",ZD37,YD37)</f>
        <v>Türkiye</v>
      </c>
      <c r="ABN37" s="321">
        <v>1</v>
      </c>
      <c r="ABO37" s="321">
        <v>35</v>
      </c>
      <c r="ABP37" s="321" t="str">
        <f t="shared" si="50"/>
        <v>Georgia</v>
      </c>
      <c r="ABQ37" s="324">
        <f ca="1">IF(OFFSET('Player Game Board'!P44,0,ABQ1)&lt;&gt;"",OFFSET('Player Game Board'!P44,0,ABQ1),0)</f>
        <v>0</v>
      </c>
      <c r="ABR37" s="324">
        <f ca="1">IF(OFFSET('Player Game Board'!Q44,0,ABQ1)&lt;&gt;"",OFFSET('Player Game Board'!Q44,0,ABQ1),0)</f>
        <v>3</v>
      </c>
      <c r="ABS37" s="321" t="str">
        <f t="shared" si="51"/>
        <v>Portugal</v>
      </c>
      <c r="ABT37" s="321" t="str">
        <f ca="1">IF(AND(OFFSET('Player Game Board'!P44,0,ABQ1)&lt;&gt;"",OFFSET('Player Game Board'!Q44,0,ABQ1)&lt;&gt;""),IF(ABQ37&gt;ABR37,"W",IF(ABQ37=ABR37,"D","L")),"")</f>
        <v>L</v>
      </c>
      <c r="ABU37" s="321" t="str">
        <f t="shared" ca="1" si="5610"/>
        <v>W</v>
      </c>
      <c r="ABV37" s="321"/>
      <c r="ABW37" s="321"/>
      <c r="ABX37" s="321"/>
      <c r="ABY37" s="322"/>
      <c r="ABZ37" s="322"/>
      <c r="ACA37" s="322"/>
      <c r="ACB37" s="322"/>
      <c r="ACC37" s="322"/>
      <c r="ACD37" s="322"/>
      <c r="ACE37" s="322"/>
      <c r="ACF37" s="321"/>
      <c r="ACG37" s="321"/>
      <c r="ACH37" s="321"/>
      <c r="ACI37" s="321"/>
      <c r="ACJ37" s="321"/>
      <c r="ACK37" s="321"/>
      <c r="ACL37" s="321"/>
      <c r="ACM37" s="321"/>
      <c r="ACN37" s="321"/>
      <c r="ACO37" s="321">
        <f t="shared" ref="ACO37" ca="1" si="11911">VLOOKUP(ACP37,AGK37:AGL41,2,FALSE)</f>
        <v>3</v>
      </c>
      <c r="ACP37" s="321" t="str">
        <f t="shared" ref="ACP37:ACP40" si="11912">XR37</f>
        <v>Portugal</v>
      </c>
      <c r="ACQ37" s="321">
        <f t="shared" ref="ACQ37" ca="1" si="11913">SUMPRODUCT((AGN3:AGN42=ACP37)*(AGR3:AGR42="W"))+SUMPRODUCT((AGQ3:AGQ42=ACP37)*(AGS3:AGS42="W"))</f>
        <v>1</v>
      </c>
      <c r="ACR37" s="321">
        <f t="shared" ref="ACR37" ca="1" si="11914">SUMPRODUCT((AGN3:AGN42=ACP37)*(AGR3:AGR42="D"))+SUMPRODUCT((AGQ3:AGQ42=ACP37)*(AGS3:AGS42="D"))</f>
        <v>0</v>
      </c>
      <c r="ACS37" s="321">
        <f t="shared" ref="ACS37" ca="1" si="11915">SUMPRODUCT((AGN3:AGN42=ACP37)*(AGR3:AGR42="L"))+SUMPRODUCT((AGQ3:AGQ42=ACP37)*(AGS3:AGS42="L"))</f>
        <v>2</v>
      </c>
      <c r="ACT37" s="321">
        <f t="shared" ref="ACT37" ca="1" si="11916">SUMIF(AGN3:AGN60,ACP37,AGO3:AGO60)+SUMIF(AGQ3:AGQ60,ACP37,AGP3:AGP60)</f>
        <v>3</v>
      </c>
      <c r="ACU37" s="321">
        <f t="shared" ref="ACU37" ca="1" si="11917">SUMIF(AGQ3:AGQ60,ACP37,AGO3:AGO60)+SUMIF(AGN3:AGN60,ACP37,AGP3:AGP60)</f>
        <v>4</v>
      </c>
      <c r="ACV37" s="321">
        <f t="shared" ref="ACV37:ACV40" ca="1" si="11918">ACT37-ACU37+1000</f>
        <v>999</v>
      </c>
      <c r="ACW37" s="321">
        <f t="shared" ref="ACW37:ACW40" ca="1" si="11919">ACQ37*3+ACR37*1</f>
        <v>3</v>
      </c>
      <c r="ACX37" s="321">
        <f t="shared" si="810"/>
        <v>53</v>
      </c>
      <c r="ACY37" s="321">
        <f t="shared" ref="ACY37" ca="1" si="11920">IF(COUNTIF(ACW37:ACW41,4)&lt;&gt;4,RANK(ACW37,ACW37:ACW41),ACW77)</f>
        <v>3</v>
      </c>
      <c r="ACZ37" s="321"/>
      <c r="ADA37" s="321">
        <f t="shared" ref="ADA37" ca="1" si="11921">SUMPRODUCT((ACY37:ACY40=ACY37)*(ACX37:ACX40&lt;ACX37))+ACY37</f>
        <v>3</v>
      </c>
      <c r="ADB37" s="321" t="str">
        <f t="shared" ref="ADB37" ca="1" si="11922">INDEX(ACP37:ACP41,MATCH(1,ADA37:ADA41,0),0)</f>
        <v>Czechia</v>
      </c>
      <c r="ADC37" s="321">
        <f t="shared" ref="ADC37" ca="1" si="11923">INDEX(ACY37:ACY41,MATCH(ADB37,ACP37:ACP41,0),0)</f>
        <v>1</v>
      </c>
      <c r="ADD37" s="321" t="str">
        <f t="shared" ref="ADD37" ca="1" si="11924">IF(ADC38=1,ADB37,"")</f>
        <v>Czechia</v>
      </c>
      <c r="ADE37" s="321" t="str">
        <f t="shared" ref="ADE37" ca="1" si="11925">IF(ADC39=2,ADB38,"")</f>
        <v/>
      </c>
      <c r="ADF37" s="321" t="str">
        <f t="shared" ref="ADF37" ca="1" si="11926">IF(ADC40=3,ADB39,"")</f>
        <v/>
      </c>
      <c r="ADG37" s="321" t="str">
        <f t="shared" ref="ADG37" si="11927">IF(ADC41=4,ADB40,"")</f>
        <v/>
      </c>
      <c r="ADH37" s="321"/>
      <c r="ADI37" s="321" t="str">
        <f t="shared" ref="ADI37:ADI40" ca="1" si="11928">IF(ADD37&lt;&gt;"",ADD37,"")</f>
        <v>Czechia</v>
      </c>
      <c r="ADJ37" s="321">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21">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21">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21">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21">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21">
        <f t="shared" ref="ADO37:ADO40" ca="1" si="11934">ADM37-ADN37+1000</f>
        <v>1000</v>
      </c>
      <c r="ADP37" s="321">
        <f t="shared" ref="ADP37:ADP40" ca="1" si="11935">IF(ADI37&lt;&gt;"",ADJ37*3+ADK37*1,"")</f>
        <v>1</v>
      </c>
      <c r="ADQ37" s="321">
        <f t="shared" ref="ADQ37" ca="1" si="11936">IF(ADI37&lt;&gt;"",VLOOKUP(ADI37,ACP4:ACV40,7,FALSE),"")</f>
        <v>1003</v>
      </c>
      <c r="ADR37" s="321">
        <f t="shared" ref="ADR37" ca="1" si="11937">IF(ADI37&lt;&gt;"",VLOOKUP(ADI37,ACP4:ACV40,5,FALSE),"")</f>
        <v>5</v>
      </c>
      <c r="ADS37" s="321">
        <f t="shared" ref="ADS37" ca="1" si="11938">IF(ADI37&lt;&gt;"",VLOOKUP(ADI37,ACP4:ACX40,9,FALSE),"")</f>
        <v>37</v>
      </c>
      <c r="ADT37" s="321">
        <f t="shared" ref="ADT37:ADT40" ca="1" si="11939">ADP37</f>
        <v>1</v>
      </c>
      <c r="ADU37" s="321">
        <f t="shared" ref="ADU37" ca="1" si="11940">IF(ADI37&lt;&gt;"",RANK(ADT37,ADT37:ADT41),"")</f>
        <v>1</v>
      </c>
      <c r="ADV37" s="321">
        <f t="shared" ref="ADV37" ca="1" si="11941">IF(ADI37&lt;&gt;"",SUMPRODUCT((ADT37:ADT41=ADT37)*(ADO37:ADO41&gt;ADO37)),"")</f>
        <v>0</v>
      </c>
      <c r="ADW37" s="321">
        <f t="shared" ref="ADW37" ca="1" si="11942">IF(ADI37&lt;&gt;"",SUMPRODUCT((ADT37:ADT41=ADT37)*(ADO37:ADO41=ADO37)*(ADM37:ADM41&gt;ADM37)),"")</f>
        <v>0</v>
      </c>
      <c r="ADX37" s="321">
        <f t="shared" ref="ADX37" ca="1" si="11943">IF(ADI37&lt;&gt;"",SUMPRODUCT((ADT37:ADT41=ADT37)*(ADO37:ADO41=ADO37)*(ADM37:ADM41=ADM37)*(ADQ37:ADQ41&gt;ADQ37)),"")</f>
        <v>1</v>
      </c>
      <c r="ADY37" s="321">
        <f t="shared" ref="ADY37" ca="1" si="11944">IF(ADI37&lt;&gt;"",SUMPRODUCT((ADT37:ADT41=ADT37)*(ADO37:ADO41=ADO37)*(ADM37:ADM41=ADM37)*(ADQ37:ADQ41=ADQ37)*(ADR37:ADR41&gt;ADR37)),"")</f>
        <v>0</v>
      </c>
      <c r="ADZ37" s="321">
        <f t="shared" ref="ADZ37" ca="1" si="11945">IF(ADI37&lt;&gt;"",SUMPRODUCT((ADT37:ADT41=ADT37)*(ADO37:ADO41=ADO37)*(ADM37:ADM41=ADM37)*(ADQ37:ADQ41=ADQ37)*(ADR37:ADR41=ADR37)*(ADS37:ADS41&gt;ADS37)),"")</f>
        <v>0</v>
      </c>
      <c r="AEA37" s="321">
        <f ca="1">IF(ADI37&lt;&gt;"",IF(AEA77&lt;&gt;"",IF(ADH76=3,AEA77,AEA77+ADH76),SUM(ADU37:ADZ37)),"")</f>
        <v>2</v>
      </c>
      <c r="AEB37" s="321" t="str">
        <f t="shared" ref="AEB37" ca="1" si="11946">IF(ADI37&lt;&gt;"",INDEX(ADI37:ADI41,MATCH(1,AEA37:AEA41,0),0),"")</f>
        <v>Türkiye</v>
      </c>
      <c r="AEC37" s="321"/>
      <c r="AED37" s="321"/>
      <c r="AEE37" s="321"/>
      <c r="AEF37" s="321"/>
      <c r="AEG37" s="321"/>
      <c r="AEH37" s="321"/>
      <c r="AEI37" s="321"/>
      <c r="AEJ37" s="321"/>
      <c r="AEK37" s="321"/>
      <c r="AEL37" s="321"/>
      <c r="AEM37" s="321"/>
      <c r="AEN37" s="321"/>
      <c r="AEO37" s="321"/>
      <c r="AEP37" s="321"/>
      <c r="AEQ37" s="321"/>
      <c r="AER37" s="321"/>
      <c r="AES37" s="321"/>
      <c r="AET37" s="321"/>
      <c r="AEU37" s="321"/>
      <c r="AEV37" s="321"/>
      <c r="AEW37" s="321"/>
      <c r="AEX37" s="321"/>
      <c r="AEY37" s="321"/>
      <c r="AEZ37" s="321"/>
      <c r="AFA37" s="321"/>
      <c r="AFB37" s="321"/>
      <c r="AFC37" s="321"/>
      <c r="AFD37" s="321"/>
      <c r="AFE37" s="321"/>
      <c r="AFF37" s="321"/>
      <c r="AFG37" s="321"/>
      <c r="AFH37" s="321"/>
      <c r="AFI37" s="321"/>
      <c r="AFJ37" s="321"/>
      <c r="AFK37" s="321"/>
      <c r="AFL37" s="321"/>
      <c r="AFM37" s="321"/>
      <c r="AFN37" s="321"/>
      <c r="AFO37" s="321"/>
      <c r="AFP37" s="321"/>
      <c r="AFQ37" s="321"/>
      <c r="AFR37" s="321"/>
      <c r="AFS37" s="321"/>
      <c r="AFT37" s="321"/>
      <c r="AFU37" s="321"/>
      <c r="AFV37" s="321"/>
      <c r="AFW37" s="321"/>
      <c r="AFX37" s="321"/>
      <c r="AFY37" s="321"/>
      <c r="AFZ37" s="321"/>
      <c r="AGA37" s="321"/>
      <c r="AGB37" s="321"/>
      <c r="AGC37" s="321"/>
      <c r="AGD37" s="321"/>
      <c r="AGE37" s="321"/>
      <c r="AGF37" s="321"/>
      <c r="AGG37" s="321"/>
      <c r="AGH37" s="321"/>
      <c r="AGI37" s="321"/>
      <c r="AGJ37" s="321"/>
      <c r="AGK37" s="321" t="str">
        <f t="shared" ref="AGK37" ca="1" si="11947">IF(AEB37&lt;&gt;"",AEB37,ADB37)</f>
        <v>Türkiye</v>
      </c>
      <c r="AGL37" s="321">
        <v>1</v>
      </c>
      <c r="AGM37" s="321">
        <v>35</v>
      </c>
      <c r="AGN37" s="321" t="str">
        <f t="shared" si="66"/>
        <v>Georgia</v>
      </c>
      <c r="AGO37" s="324">
        <f ca="1">IF(OFFSET('Player Game Board'!P44,0,AGO1)&lt;&gt;"",OFFSET('Player Game Board'!P44,0,AGO1),0)</f>
        <v>0</v>
      </c>
      <c r="AGP37" s="324">
        <f ca="1">IF(OFFSET('Player Game Board'!Q44,0,AGO1)&lt;&gt;"",OFFSET('Player Game Board'!Q44,0,AGO1),0)</f>
        <v>1</v>
      </c>
      <c r="AGQ37" s="321" t="str">
        <f t="shared" si="67"/>
        <v>Portugal</v>
      </c>
      <c r="AGR37" s="321" t="str">
        <f ca="1">IF(AND(OFFSET('Player Game Board'!P44,0,AGO1)&lt;&gt;"",OFFSET('Player Game Board'!Q44,0,AGO1)&lt;&gt;""),IF(AGO37&gt;AGP37,"W",IF(AGO37=AGP37,"D","L")),"")</f>
        <v>L</v>
      </c>
      <c r="AGS37" s="321" t="str">
        <f t="shared" ca="1" si="5665"/>
        <v>W</v>
      </c>
      <c r="AGT37" s="321"/>
      <c r="AGU37" s="321"/>
      <c r="AGV37" s="321"/>
      <c r="AGW37" s="322"/>
      <c r="AGX37" s="322"/>
      <c r="AGY37" s="322"/>
      <c r="AGZ37" s="322"/>
      <c r="AHA37" s="322"/>
      <c r="AHB37" s="322"/>
      <c r="AHC37" s="322"/>
      <c r="AHD37" s="321"/>
      <c r="AHE37" s="321"/>
      <c r="AHF37" s="321"/>
      <c r="AHG37" s="321"/>
      <c r="AHH37" s="321"/>
      <c r="AHI37" s="321"/>
      <c r="AHJ37" s="321"/>
      <c r="AHK37" s="321"/>
      <c r="AHL37" s="321"/>
      <c r="AHM37" s="321">
        <f t="shared" ref="AHM37" ca="1" si="11948">VLOOKUP(AHN37,ALI37:ALJ41,2,FALSE)</f>
        <v>1</v>
      </c>
      <c r="AHN37" s="321" t="str">
        <f t="shared" ref="AHN37:AHN40" si="11949">ACP37</f>
        <v>Portugal</v>
      </c>
      <c r="AHO37" s="321">
        <f t="shared" ref="AHO37" ca="1" si="11950">SUMPRODUCT((ALL3:ALL42=AHN37)*(ALP3:ALP42="W"))+SUMPRODUCT((ALO3:ALO42=AHN37)*(ALQ3:ALQ42="W"))</f>
        <v>3</v>
      </c>
      <c r="AHP37" s="321">
        <f t="shared" ref="AHP37" ca="1" si="11951">SUMPRODUCT((ALL3:ALL42=AHN37)*(ALP3:ALP42="D"))+SUMPRODUCT((ALO3:ALO42=AHN37)*(ALQ3:ALQ42="D"))</f>
        <v>0</v>
      </c>
      <c r="AHQ37" s="321">
        <f t="shared" ref="AHQ37" ca="1" si="11952">SUMPRODUCT((ALL3:ALL42=AHN37)*(ALP3:ALP42="L"))+SUMPRODUCT((ALO3:ALO42=AHN37)*(ALQ3:ALQ42="L"))</f>
        <v>0</v>
      </c>
      <c r="AHR37" s="321">
        <f t="shared" ref="AHR37" ca="1" si="11953">SUMIF(ALL3:ALL60,AHN37,ALM3:ALM60)+SUMIF(ALO3:ALO60,AHN37,ALN3:ALN60)</f>
        <v>6</v>
      </c>
      <c r="AHS37" s="321">
        <f t="shared" ref="AHS37" ca="1" si="11954">SUMIF(ALO3:ALO60,AHN37,ALM3:ALM60)+SUMIF(ALL3:ALL60,AHN37,ALN3:ALN60)</f>
        <v>0</v>
      </c>
      <c r="AHT37" s="321">
        <f t="shared" ref="AHT37:AHT40" ca="1" si="11955">AHR37-AHS37+1000</f>
        <v>1006</v>
      </c>
      <c r="AHU37" s="321">
        <f t="shared" ref="AHU37:AHU40" ca="1" si="11956">AHO37*3+AHP37*1</f>
        <v>9</v>
      </c>
      <c r="AHV37" s="321">
        <f t="shared" si="870"/>
        <v>53</v>
      </c>
      <c r="AHW37" s="321">
        <f t="shared" ref="AHW37" ca="1" si="11957">IF(COUNTIF(AHU37:AHU41,4)&lt;&gt;4,RANK(AHU37,AHU37:AHU41),AHU77)</f>
        <v>1</v>
      </c>
      <c r="AHX37" s="321"/>
      <c r="AHY37" s="321">
        <f t="shared" ref="AHY37" ca="1" si="11958">SUMPRODUCT((AHW37:AHW40=AHW37)*(AHV37:AHV40&lt;AHV37))+AHW37</f>
        <v>1</v>
      </c>
      <c r="AHZ37" s="321" t="str">
        <f t="shared" ref="AHZ37" ca="1" si="11959">INDEX(AHN37:AHN41,MATCH(1,AHY37:AHY41,0),0)</f>
        <v>Portugal</v>
      </c>
      <c r="AIA37" s="321">
        <f t="shared" ref="AIA37" ca="1" si="11960">INDEX(AHW37:AHW41,MATCH(AHZ37,AHN37:AHN41,0),0)</f>
        <v>1</v>
      </c>
      <c r="AIB37" s="321" t="str">
        <f t="shared" ref="AIB37" ca="1" si="11961">IF(AIA38=1,AHZ37,"")</f>
        <v/>
      </c>
      <c r="AIC37" s="321" t="str">
        <f t="shared" ref="AIC37" ca="1" si="11962">IF(AIA39=2,AHZ38,"")</f>
        <v/>
      </c>
      <c r="AID37" s="321" t="str">
        <f t="shared" ref="AID37" ca="1" si="11963">IF(AIA40=3,AHZ39,"")</f>
        <v>Georgia</v>
      </c>
      <c r="AIE37" s="321" t="str">
        <f t="shared" ref="AIE37" si="11964">IF(AIA41=4,AHZ40,"")</f>
        <v/>
      </c>
      <c r="AIF37" s="321"/>
      <c r="AIG37" s="321" t="str">
        <f t="shared" ref="AIG37:AIG40" ca="1" si="11965">IF(AIB37&lt;&gt;"",AIB37,"")</f>
        <v/>
      </c>
      <c r="AIH37" s="321">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21">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21">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21">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21">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21">
        <f t="shared" ref="AIM37:AIM40" ca="1" si="11971">AIK37-AIL37+1000</f>
        <v>1000</v>
      </c>
      <c r="AIN37" s="321" t="str">
        <f t="shared" ref="AIN37:AIN40" ca="1" si="11972">IF(AIG37&lt;&gt;"",AIH37*3+AII37*1,"")</f>
        <v/>
      </c>
      <c r="AIO37" s="321" t="str">
        <f t="shared" ref="AIO37" ca="1" si="11973">IF(AIG37&lt;&gt;"",VLOOKUP(AIG37,AHN4:AHT40,7,FALSE),"")</f>
        <v/>
      </c>
      <c r="AIP37" s="321" t="str">
        <f t="shared" ref="AIP37" ca="1" si="11974">IF(AIG37&lt;&gt;"",VLOOKUP(AIG37,AHN4:AHT40,5,FALSE),"")</f>
        <v/>
      </c>
      <c r="AIQ37" s="321" t="str">
        <f t="shared" ref="AIQ37" ca="1" si="11975">IF(AIG37&lt;&gt;"",VLOOKUP(AIG37,AHN4:AHV40,9,FALSE),"")</f>
        <v/>
      </c>
      <c r="AIR37" s="321" t="str">
        <f t="shared" ref="AIR37:AIR40" ca="1" si="11976">AIN37</f>
        <v/>
      </c>
      <c r="AIS37" s="321" t="str">
        <f t="shared" ref="AIS37" ca="1" si="11977">IF(AIG37&lt;&gt;"",RANK(AIR37,AIR37:AIR41),"")</f>
        <v/>
      </c>
      <c r="AIT37" s="321" t="str">
        <f t="shared" ref="AIT37" ca="1" si="11978">IF(AIG37&lt;&gt;"",SUMPRODUCT((AIR37:AIR41=AIR37)*(AIM37:AIM41&gt;AIM37)),"")</f>
        <v/>
      </c>
      <c r="AIU37" s="321" t="str">
        <f t="shared" ref="AIU37" ca="1" si="11979">IF(AIG37&lt;&gt;"",SUMPRODUCT((AIR37:AIR41=AIR37)*(AIM37:AIM41=AIM37)*(AIK37:AIK41&gt;AIK37)),"")</f>
        <v/>
      </c>
      <c r="AIV37" s="321" t="str">
        <f t="shared" ref="AIV37" ca="1" si="11980">IF(AIG37&lt;&gt;"",SUMPRODUCT((AIR37:AIR41=AIR37)*(AIM37:AIM41=AIM37)*(AIK37:AIK41=AIK37)*(AIO37:AIO41&gt;AIO37)),"")</f>
        <v/>
      </c>
      <c r="AIW37" s="321" t="str">
        <f t="shared" ref="AIW37" ca="1" si="11981">IF(AIG37&lt;&gt;"",SUMPRODUCT((AIR37:AIR41=AIR37)*(AIM37:AIM41=AIM37)*(AIK37:AIK41=AIK37)*(AIO37:AIO41=AIO37)*(AIP37:AIP41&gt;AIP37)),"")</f>
        <v/>
      </c>
      <c r="AIX37" s="321" t="str">
        <f t="shared" ref="AIX37" ca="1" si="11982">IF(AIG37&lt;&gt;"",SUMPRODUCT((AIR37:AIR41=AIR37)*(AIM37:AIM41=AIM37)*(AIK37:AIK41=AIK37)*(AIO37:AIO41=AIO37)*(AIP37:AIP41=AIP37)*(AIQ37:AIQ41&gt;AIQ37)),"")</f>
        <v/>
      </c>
      <c r="AIY37" s="321" t="str">
        <f ca="1">IF(AIG37&lt;&gt;"",IF(AIY77&lt;&gt;"",IF(AIF76=3,AIY77,AIY77+AIF76),SUM(AIS37:AIX37)),"")</f>
        <v/>
      </c>
      <c r="AIZ37" s="321" t="str">
        <f t="shared" ref="AIZ37" ca="1" si="11983">IF(AIG37&lt;&gt;"",INDEX(AIG37:AIG41,MATCH(1,AIY37:AIY41,0),0),"")</f>
        <v/>
      </c>
      <c r="AJA37" s="321"/>
      <c r="AJB37" s="321"/>
      <c r="AJC37" s="321"/>
      <c r="AJD37" s="321"/>
      <c r="AJE37" s="321"/>
      <c r="AJF37" s="321"/>
      <c r="AJG37" s="321"/>
      <c r="AJH37" s="321"/>
      <c r="AJI37" s="321"/>
      <c r="AJJ37" s="321"/>
      <c r="AJK37" s="321"/>
      <c r="AJL37" s="321"/>
      <c r="AJM37" s="321"/>
      <c r="AJN37" s="321"/>
      <c r="AJO37" s="321"/>
      <c r="AJP37" s="321"/>
      <c r="AJQ37" s="321"/>
      <c r="AJR37" s="321"/>
      <c r="AJS37" s="321"/>
      <c r="AJT37" s="321"/>
      <c r="AJU37" s="321"/>
      <c r="AJV37" s="321"/>
      <c r="AJW37" s="321"/>
      <c r="AJX37" s="321"/>
      <c r="AJY37" s="321"/>
      <c r="AJZ37" s="321"/>
      <c r="AKA37" s="321"/>
      <c r="AKB37" s="321"/>
      <c r="AKC37" s="321"/>
      <c r="AKD37" s="321"/>
      <c r="AKE37" s="321"/>
      <c r="AKF37" s="321"/>
      <c r="AKG37" s="321"/>
      <c r="AKH37" s="321"/>
      <c r="AKI37" s="321"/>
      <c r="AKJ37" s="321"/>
      <c r="AKK37" s="321"/>
      <c r="AKL37" s="321"/>
      <c r="AKM37" s="321"/>
      <c r="AKN37" s="321"/>
      <c r="AKO37" s="321"/>
      <c r="AKP37" s="321"/>
      <c r="AKQ37" s="321"/>
      <c r="AKR37" s="321"/>
      <c r="AKS37" s="321"/>
      <c r="AKT37" s="321"/>
      <c r="AKU37" s="321"/>
      <c r="AKV37" s="321"/>
      <c r="AKW37" s="321"/>
      <c r="AKX37" s="321"/>
      <c r="AKY37" s="321"/>
      <c r="AKZ37" s="321"/>
      <c r="ALA37" s="321"/>
      <c r="ALB37" s="321"/>
      <c r="ALC37" s="321"/>
      <c r="ALD37" s="321"/>
      <c r="ALE37" s="321"/>
      <c r="ALF37" s="321"/>
      <c r="ALG37" s="321"/>
      <c r="ALH37" s="321"/>
      <c r="ALI37" s="321" t="str">
        <f t="shared" ref="ALI37" ca="1" si="11984">IF(AIZ37&lt;&gt;"",AIZ37,AHZ37)</f>
        <v>Portugal</v>
      </c>
      <c r="ALJ37" s="321">
        <v>1</v>
      </c>
      <c r="ALK37" s="321">
        <v>35</v>
      </c>
      <c r="ALL37" s="321" t="str">
        <f t="shared" si="82"/>
        <v>Georgia</v>
      </c>
      <c r="ALM37" s="324">
        <f ca="1">IF(OFFSET('Player Game Board'!P44,0,ALM1)&lt;&gt;"",OFFSET('Player Game Board'!P44,0,ALM1),0)</f>
        <v>0</v>
      </c>
      <c r="ALN37" s="324">
        <f ca="1">IF(OFFSET('Player Game Board'!Q44,0,ALM1)&lt;&gt;"",OFFSET('Player Game Board'!Q44,0,ALM1),0)</f>
        <v>2</v>
      </c>
      <c r="ALO37" s="321" t="str">
        <f t="shared" si="83"/>
        <v>Portugal</v>
      </c>
      <c r="ALP37" s="321" t="str">
        <f ca="1">IF(AND(OFFSET('Player Game Board'!P44,0,ALM1)&lt;&gt;"",OFFSET('Player Game Board'!Q44,0,ALM1)&lt;&gt;""),IF(ALM37&gt;ALN37,"W",IF(ALM37=ALN37,"D","L")),"")</f>
        <v>L</v>
      </c>
      <c r="ALQ37" s="321" t="str">
        <f t="shared" ca="1" si="5720"/>
        <v>W</v>
      </c>
      <c r="ALR37" s="321"/>
      <c r="ALS37" s="321"/>
      <c r="ALT37" s="321"/>
      <c r="ALU37" s="322"/>
      <c r="ALV37" s="322"/>
      <c r="ALW37" s="322"/>
      <c r="ALX37" s="322"/>
      <c r="ALY37" s="322"/>
      <c r="ALZ37" s="322"/>
      <c r="AMA37" s="322"/>
      <c r="AMB37" s="321"/>
      <c r="AMC37" s="321"/>
      <c r="AMD37" s="321"/>
      <c r="AME37" s="321"/>
      <c r="AMF37" s="321"/>
      <c r="AMG37" s="321"/>
      <c r="AMH37" s="321"/>
      <c r="AMI37" s="321"/>
      <c r="AMJ37" s="321"/>
      <c r="AMK37" s="321">
        <f t="shared" ref="AMK37" ca="1" si="11985">VLOOKUP(AML37,AQG37:AQH41,2,FALSE)</f>
        <v>1</v>
      </c>
      <c r="AML37" s="321" t="str">
        <f t="shared" ref="AML37:AML40" si="11986">AHN37</f>
        <v>Portugal</v>
      </c>
      <c r="AMM37" s="321">
        <f t="shared" ref="AMM37" ca="1" si="11987">SUMPRODUCT((AQJ3:AQJ42=AML37)*(AQN3:AQN42="W"))+SUMPRODUCT((AQM3:AQM42=AML37)*(AQO3:AQO42="W"))</f>
        <v>3</v>
      </c>
      <c r="AMN37" s="321">
        <f t="shared" ref="AMN37" ca="1" si="11988">SUMPRODUCT((AQJ3:AQJ42=AML37)*(AQN3:AQN42="D"))+SUMPRODUCT((AQM3:AQM42=AML37)*(AQO3:AQO42="D"))</f>
        <v>0</v>
      </c>
      <c r="AMO37" s="321">
        <f t="shared" ref="AMO37" ca="1" si="11989">SUMPRODUCT((AQJ3:AQJ42=AML37)*(AQN3:AQN42="L"))+SUMPRODUCT((AQM3:AQM42=AML37)*(AQO3:AQO42="L"))</f>
        <v>0</v>
      </c>
      <c r="AMP37" s="321">
        <f t="shared" ref="AMP37" ca="1" si="11990">SUMIF(AQJ3:AQJ60,AML37,AQK3:AQK60)+SUMIF(AQM3:AQM60,AML37,AQL3:AQL60)</f>
        <v>6</v>
      </c>
      <c r="AMQ37" s="321">
        <f t="shared" ref="AMQ37" ca="1" si="11991">SUMIF(AQM3:AQM60,AML37,AQK3:AQK60)+SUMIF(AQJ3:AQJ60,AML37,AQL3:AQL60)</f>
        <v>1</v>
      </c>
      <c r="AMR37" s="321">
        <f t="shared" ref="AMR37:AMR40" ca="1" si="11992">AMP37-AMQ37+1000</f>
        <v>1005</v>
      </c>
      <c r="AMS37" s="321">
        <f t="shared" ref="AMS37:AMS40" ca="1" si="11993">AMM37*3+AMN37*1</f>
        <v>9</v>
      </c>
      <c r="AMT37" s="321">
        <f t="shared" si="930"/>
        <v>53</v>
      </c>
      <c r="AMU37" s="321">
        <f t="shared" ref="AMU37" ca="1" si="11994">IF(COUNTIF(AMS37:AMS41,4)&lt;&gt;4,RANK(AMS37,AMS37:AMS41),AMS77)</f>
        <v>1</v>
      </c>
      <c r="AMV37" s="321"/>
      <c r="AMW37" s="321">
        <f t="shared" ref="AMW37" ca="1" si="11995">SUMPRODUCT((AMU37:AMU40=AMU37)*(AMT37:AMT40&lt;AMT37))+AMU37</f>
        <v>1</v>
      </c>
      <c r="AMX37" s="321" t="str">
        <f t="shared" ref="AMX37" ca="1" si="11996">INDEX(AML37:AML41,MATCH(1,AMW37:AMW41,0),0)</f>
        <v>Portugal</v>
      </c>
      <c r="AMY37" s="321">
        <f t="shared" ref="AMY37" ca="1" si="11997">INDEX(AMU37:AMU41,MATCH(AMX37,AML37:AML41,0),0)</f>
        <v>1</v>
      </c>
      <c r="AMZ37" s="321" t="str">
        <f t="shared" ref="AMZ37" ca="1" si="11998">IF(AMY38=1,AMX37,"")</f>
        <v/>
      </c>
      <c r="ANA37" s="321" t="str">
        <f t="shared" ref="ANA37" ca="1" si="11999">IF(AMY39=2,AMX38,"")</f>
        <v/>
      </c>
      <c r="ANB37" s="321" t="str">
        <f t="shared" ref="ANB37" ca="1" si="12000">IF(AMY40=3,AMX39,"")</f>
        <v/>
      </c>
      <c r="ANC37" s="321" t="str">
        <f t="shared" ref="ANC37" si="12001">IF(AMY41=4,AMX40,"")</f>
        <v/>
      </c>
      <c r="AND37" s="321"/>
      <c r="ANE37" s="321" t="str">
        <f t="shared" ref="ANE37:ANE40" ca="1" si="12002">IF(AMZ37&lt;&gt;"",AMZ37,"")</f>
        <v/>
      </c>
      <c r="ANF37" s="321">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21">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21">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21">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21">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21">
        <f t="shared" ref="ANK37:ANK40" ca="1" si="12008">ANI37-ANJ37+1000</f>
        <v>1000</v>
      </c>
      <c r="ANL37" s="321" t="str">
        <f t="shared" ref="ANL37:ANL40" ca="1" si="12009">IF(ANE37&lt;&gt;"",ANF37*3+ANG37*1,"")</f>
        <v/>
      </c>
      <c r="ANM37" s="321" t="str">
        <f t="shared" ref="ANM37" ca="1" si="12010">IF(ANE37&lt;&gt;"",VLOOKUP(ANE37,AML4:AMR40,7,FALSE),"")</f>
        <v/>
      </c>
      <c r="ANN37" s="321" t="str">
        <f t="shared" ref="ANN37" ca="1" si="12011">IF(ANE37&lt;&gt;"",VLOOKUP(ANE37,AML4:AMR40,5,FALSE),"")</f>
        <v/>
      </c>
      <c r="ANO37" s="321" t="str">
        <f t="shared" ref="ANO37" ca="1" si="12012">IF(ANE37&lt;&gt;"",VLOOKUP(ANE37,AML4:AMT40,9,FALSE),"")</f>
        <v/>
      </c>
      <c r="ANP37" s="321" t="str">
        <f t="shared" ref="ANP37:ANP40" ca="1" si="12013">ANL37</f>
        <v/>
      </c>
      <c r="ANQ37" s="321" t="str">
        <f t="shared" ref="ANQ37" ca="1" si="12014">IF(ANE37&lt;&gt;"",RANK(ANP37,ANP37:ANP41),"")</f>
        <v/>
      </c>
      <c r="ANR37" s="321" t="str">
        <f t="shared" ref="ANR37" ca="1" si="12015">IF(ANE37&lt;&gt;"",SUMPRODUCT((ANP37:ANP41=ANP37)*(ANK37:ANK41&gt;ANK37)),"")</f>
        <v/>
      </c>
      <c r="ANS37" s="321" t="str">
        <f t="shared" ref="ANS37" ca="1" si="12016">IF(ANE37&lt;&gt;"",SUMPRODUCT((ANP37:ANP41=ANP37)*(ANK37:ANK41=ANK37)*(ANI37:ANI41&gt;ANI37)),"")</f>
        <v/>
      </c>
      <c r="ANT37" s="321" t="str">
        <f t="shared" ref="ANT37" ca="1" si="12017">IF(ANE37&lt;&gt;"",SUMPRODUCT((ANP37:ANP41=ANP37)*(ANK37:ANK41=ANK37)*(ANI37:ANI41=ANI37)*(ANM37:ANM41&gt;ANM37)),"")</f>
        <v/>
      </c>
      <c r="ANU37" s="321" t="str">
        <f t="shared" ref="ANU37" ca="1" si="12018">IF(ANE37&lt;&gt;"",SUMPRODUCT((ANP37:ANP41=ANP37)*(ANK37:ANK41=ANK37)*(ANI37:ANI41=ANI37)*(ANM37:ANM41=ANM37)*(ANN37:ANN41&gt;ANN37)),"")</f>
        <v/>
      </c>
      <c r="ANV37" s="321" t="str">
        <f t="shared" ref="ANV37" ca="1" si="12019">IF(ANE37&lt;&gt;"",SUMPRODUCT((ANP37:ANP41=ANP37)*(ANK37:ANK41=ANK37)*(ANI37:ANI41=ANI37)*(ANM37:ANM41=ANM37)*(ANN37:ANN41=ANN37)*(ANO37:ANO41&gt;ANO37)),"")</f>
        <v/>
      </c>
      <c r="ANW37" s="321" t="str">
        <f ca="1">IF(ANE37&lt;&gt;"",IF(ANW77&lt;&gt;"",IF(AND76=3,ANW77,ANW77+AND76),SUM(ANQ37:ANV37)),"")</f>
        <v/>
      </c>
      <c r="ANX37" s="321" t="str">
        <f t="shared" ref="ANX37" ca="1" si="12020">IF(ANE37&lt;&gt;"",INDEX(ANE37:ANE41,MATCH(1,ANW37:ANW41,0),0),"")</f>
        <v/>
      </c>
      <c r="ANY37" s="321"/>
      <c r="ANZ37" s="321"/>
      <c r="AOA37" s="321"/>
      <c r="AOB37" s="321"/>
      <c r="AOC37" s="321"/>
      <c r="AOD37" s="321"/>
      <c r="AOE37" s="321"/>
      <c r="AOF37" s="321"/>
      <c r="AOG37" s="321"/>
      <c r="AOH37" s="321"/>
      <c r="AOI37" s="321"/>
      <c r="AOJ37" s="321"/>
      <c r="AOK37" s="321"/>
      <c r="AOL37" s="321"/>
      <c r="AOM37" s="321"/>
      <c r="AON37" s="321"/>
      <c r="AOO37" s="321"/>
      <c r="AOP37" s="321"/>
      <c r="AOQ37" s="321"/>
      <c r="AOR37" s="321"/>
      <c r="AOS37" s="321"/>
      <c r="AOT37" s="321"/>
      <c r="AOU37" s="321"/>
      <c r="AOV37" s="321"/>
      <c r="AOW37" s="321"/>
      <c r="AOX37" s="321"/>
      <c r="AOY37" s="321"/>
      <c r="AOZ37" s="321"/>
      <c r="APA37" s="321"/>
      <c r="APB37" s="321"/>
      <c r="APC37" s="321"/>
      <c r="APD37" s="321"/>
      <c r="APE37" s="321"/>
      <c r="APF37" s="321"/>
      <c r="APG37" s="321"/>
      <c r="APH37" s="321"/>
      <c r="API37" s="321"/>
      <c r="APJ37" s="321"/>
      <c r="APK37" s="321"/>
      <c r="APL37" s="321"/>
      <c r="APM37" s="321"/>
      <c r="APN37" s="321"/>
      <c r="APO37" s="321"/>
      <c r="APP37" s="321"/>
      <c r="APQ37" s="321"/>
      <c r="APR37" s="321"/>
      <c r="APS37" s="321"/>
      <c r="APT37" s="321"/>
      <c r="APU37" s="321"/>
      <c r="APV37" s="321"/>
      <c r="APW37" s="321"/>
      <c r="APX37" s="321"/>
      <c r="APY37" s="321"/>
      <c r="APZ37" s="321"/>
      <c r="AQA37" s="321"/>
      <c r="AQB37" s="321"/>
      <c r="AQC37" s="321"/>
      <c r="AQD37" s="321"/>
      <c r="AQE37" s="321"/>
      <c r="AQF37" s="321"/>
      <c r="AQG37" s="321" t="str">
        <f t="shared" ref="AQG37" ca="1" si="12021">IF(ANX37&lt;&gt;"",ANX37,AMX37)</f>
        <v>Portugal</v>
      </c>
      <c r="AQH37" s="321">
        <v>1</v>
      </c>
      <c r="AQI37" s="321">
        <v>35</v>
      </c>
      <c r="AQJ37" s="321" t="str">
        <f t="shared" si="98"/>
        <v>Georgia</v>
      </c>
      <c r="AQK37" s="324">
        <f ca="1">IF(OFFSET('Player Game Board'!P44,0,AQK1)&lt;&gt;"",OFFSET('Player Game Board'!P44,0,AQK1),0)</f>
        <v>0</v>
      </c>
      <c r="AQL37" s="324">
        <f ca="1">IF(OFFSET('Player Game Board'!Q44,0,AQK1)&lt;&gt;"",OFFSET('Player Game Board'!Q44,0,AQK1),0)</f>
        <v>2</v>
      </c>
      <c r="AQM37" s="321" t="str">
        <f t="shared" si="99"/>
        <v>Portugal</v>
      </c>
      <c r="AQN37" s="321" t="str">
        <f ca="1">IF(AND(OFFSET('Player Game Board'!P44,0,AQK1)&lt;&gt;"",OFFSET('Player Game Board'!Q44,0,AQK1)&lt;&gt;""),IF(AQK37&gt;AQL37,"W",IF(AQK37=AQL37,"D","L")),"")</f>
        <v>L</v>
      </c>
      <c r="AQO37" s="321" t="str">
        <f t="shared" ca="1" si="5775"/>
        <v>W</v>
      </c>
      <c r="AQP37" s="321"/>
      <c r="AQQ37" s="321"/>
      <c r="AQR37" s="321"/>
      <c r="AQS37" s="322"/>
      <c r="AQT37" s="322"/>
      <c r="AQU37" s="322"/>
      <c r="AQV37" s="322"/>
      <c r="AQW37" s="322"/>
      <c r="AQX37" s="322"/>
      <c r="AQY37" s="322"/>
      <c r="AQZ37" s="321"/>
      <c r="ARA37" s="321"/>
      <c r="ARB37" s="321"/>
      <c r="ARC37" s="321"/>
      <c r="ARD37" s="321"/>
      <c r="ARE37" s="321"/>
      <c r="ARF37" s="321"/>
      <c r="ARG37" s="321"/>
      <c r="ARH37" s="321"/>
      <c r="ARI37" s="321">
        <f t="shared" ref="ARI37" ca="1" si="12022">VLOOKUP(ARJ37,AVE37:AVF41,2,FALSE)</f>
        <v>4</v>
      </c>
      <c r="ARJ37" s="321" t="str">
        <f t="shared" ref="ARJ37:ARJ40" si="12023">AML37</f>
        <v>Portugal</v>
      </c>
      <c r="ARK37" s="321">
        <f t="shared" ref="ARK37" ca="1" si="12024">SUMPRODUCT((AVH3:AVH42=ARJ37)*(AVL3:AVL42="W"))+SUMPRODUCT((AVK3:AVK42=ARJ37)*(AVM3:AVM42="W"))</f>
        <v>0</v>
      </c>
      <c r="ARL37" s="321">
        <f t="shared" ref="ARL37" ca="1" si="12025">SUMPRODUCT((AVH3:AVH42=ARJ37)*(AVL3:AVL42="D"))+SUMPRODUCT((AVK3:AVK42=ARJ37)*(AVM3:AVM42="D"))</f>
        <v>1</v>
      </c>
      <c r="ARM37" s="321">
        <f t="shared" ref="ARM37" ca="1" si="12026">SUMPRODUCT((AVH3:AVH42=ARJ37)*(AVL3:AVL42="L"))+SUMPRODUCT((AVK3:AVK42=ARJ37)*(AVM3:AVM42="L"))</f>
        <v>2</v>
      </c>
      <c r="ARN37" s="321">
        <f t="shared" ref="ARN37" ca="1" si="12027">SUMIF(AVH3:AVH60,ARJ37,AVI3:AVI60)+SUMIF(AVK3:AVK60,ARJ37,AVJ3:AVJ60)</f>
        <v>2</v>
      </c>
      <c r="ARO37" s="321">
        <f t="shared" ref="ARO37" ca="1" si="12028">SUMIF(AVK3:AVK60,ARJ37,AVI3:AVI60)+SUMIF(AVH3:AVH60,ARJ37,AVJ3:AVJ60)</f>
        <v>6</v>
      </c>
      <c r="ARP37" s="321">
        <f t="shared" ref="ARP37:ARP40" ca="1" si="12029">ARN37-ARO37+1000</f>
        <v>996</v>
      </c>
      <c r="ARQ37" s="321">
        <f t="shared" ref="ARQ37:ARQ40" ca="1" si="12030">ARK37*3+ARL37*1</f>
        <v>1</v>
      </c>
      <c r="ARR37" s="321">
        <f t="shared" si="990"/>
        <v>53</v>
      </c>
      <c r="ARS37" s="321">
        <f t="shared" ref="ARS37" ca="1" si="12031">IF(COUNTIF(ARQ37:ARQ41,4)&lt;&gt;4,RANK(ARQ37,ARQ37:ARQ41),ARQ77)</f>
        <v>4</v>
      </c>
      <c r="ART37" s="321"/>
      <c r="ARU37" s="321">
        <f t="shared" ref="ARU37" ca="1" si="12032">SUMPRODUCT((ARS37:ARS40=ARS37)*(ARR37:ARR40&lt;ARR37))+ARS37</f>
        <v>4</v>
      </c>
      <c r="ARV37" s="321" t="str">
        <f t="shared" ref="ARV37" ca="1" si="12033">INDEX(ARJ37:ARJ41,MATCH(1,ARU37:ARU41,0),0)</f>
        <v>Türkiye</v>
      </c>
      <c r="ARW37" s="321">
        <f t="shared" ref="ARW37" ca="1" si="12034">INDEX(ARS37:ARS41,MATCH(ARV37,ARJ37:ARJ41,0),0)</f>
        <v>1</v>
      </c>
      <c r="ARX37" s="321" t="str">
        <f t="shared" ref="ARX37" ca="1" si="12035">IF(ARW38=1,ARV37,"")</f>
        <v/>
      </c>
      <c r="ARY37" s="321" t="str">
        <f t="shared" ref="ARY37" ca="1" si="12036">IF(ARW39=2,ARV38,"")</f>
        <v/>
      </c>
      <c r="ARZ37" s="321" t="str">
        <f t="shared" ref="ARZ37" ca="1" si="12037">IF(ARW40=3,ARV39,"")</f>
        <v/>
      </c>
      <c r="ASA37" s="321" t="str">
        <f t="shared" ref="ASA37" si="12038">IF(ARW41=4,ARV40,"")</f>
        <v/>
      </c>
      <c r="ASB37" s="321"/>
      <c r="ASC37" s="321" t="str">
        <f t="shared" ref="ASC37:ASC40" ca="1" si="12039">IF(ARX37&lt;&gt;"",ARX37,"")</f>
        <v/>
      </c>
      <c r="ASD37" s="321">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21">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21">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21">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21">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21">
        <f t="shared" ref="ASI37:ASI40" ca="1" si="12045">ASG37-ASH37+1000</f>
        <v>1000</v>
      </c>
      <c r="ASJ37" s="321" t="str">
        <f t="shared" ref="ASJ37:ASJ40" ca="1" si="12046">IF(ASC37&lt;&gt;"",ASD37*3+ASE37*1,"")</f>
        <v/>
      </c>
      <c r="ASK37" s="321" t="str">
        <f t="shared" ref="ASK37" ca="1" si="12047">IF(ASC37&lt;&gt;"",VLOOKUP(ASC37,ARJ4:ARP40,7,FALSE),"")</f>
        <v/>
      </c>
      <c r="ASL37" s="321" t="str">
        <f t="shared" ref="ASL37" ca="1" si="12048">IF(ASC37&lt;&gt;"",VLOOKUP(ASC37,ARJ4:ARP40,5,FALSE),"")</f>
        <v/>
      </c>
      <c r="ASM37" s="321" t="str">
        <f t="shared" ref="ASM37" ca="1" si="12049">IF(ASC37&lt;&gt;"",VLOOKUP(ASC37,ARJ4:ARR40,9,FALSE),"")</f>
        <v/>
      </c>
      <c r="ASN37" s="321" t="str">
        <f t="shared" ref="ASN37:ASN40" ca="1" si="12050">ASJ37</f>
        <v/>
      </c>
      <c r="ASO37" s="321" t="str">
        <f t="shared" ref="ASO37" ca="1" si="12051">IF(ASC37&lt;&gt;"",RANK(ASN37,ASN37:ASN41),"")</f>
        <v/>
      </c>
      <c r="ASP37" s="321" t="str">
        <f t="shared" ref="ASP37" ca="1" si="12052">IF(ASC37&lt;&gt;"",SUMPRODUCT((ASN37:ASN41=ASN37)*(ASI37:ASI41&gt;ASI37)),"")</f>
        <v/>
      </c>
      <c r="ASQ37" s="321" t="str">
        <f t="shared" ref="ASQ37" ca="1" si="12053">IF(ASC37&lt;&gt;"",SUMPRODUCT((ASN37:ASN41=ASN37)*(ASI37:ASI41=ASI37)*(ASG37:ASG41&gt;ASG37)),"")</f>
        <v/>
      </c>
      <c r="ASR37" s="321" t="str">
        <f t="shared" ref="ASR37" ca="1" si="12054">IF(ASC37&lt;&gt;"",SUMPRODUCT((ASN37:ASN41=ASN37)*(ASI37:ASI41=ASI37)*(ASG37:ASG41=ASG37)*(ASK37:ASK41&gt;ASK37)),"")</f>
        <v/>
      </c>
      <c r="ASS37" s="321" t="str">
        <f t="shared" ref="ASS37" ca="1" si="12055">IF(ASC37&lt;&gt;"",SUMPRODUCT((ASN37:ASN41=ASN37)*(ASI37:ASI41=ASI37)*(ASG37:ASG41=ASG37)*(ASK37:ASK41=ASK37)*(ASL37:ASL41&gt;ASL37)),"")</f>
        <v/>
      </c>
      <c r="AST37" s="321" t="str">
        <f t="shared" ref="AST37" ca="1" si="12056">IF(ASC37&lt;&gt;"",SUMPRODUCT((ASN37:ASN41=ASN37)*(ASI37:ASI41=ASI37)*(ASG37:ASG41=ASG37)*(ASK37:ASK41=ASK37)*(ASL37:ASL41=ASL37)*(ASM37:ASM41&gt;ASM37)),"")</f>
        <v/>
      </c>
      <c r="ASU37" s="321" t="str">
        <f ca="1">IF(ASC37&lt;&gt;"",IF(ASU77&lt;&gt;"",IF(ASB76=3,ASU77,ASU77+ASB76),SUM(ASO37:AST37)),"")</f>
        <v/>
      </c>
      <c r="ASV37" s="321" t="str">
        <f t="shared" ref="ASV37" ca="1" si="12057">IF(ASC37&lt;&gt;"",INDEX(ASC37:ASC41,MATCH(1,ASU37:ASU41,0),0),"")</f>
        <v/>
      </c>
      <c r="ASW37" s="321"/>
      <c r="ASX37" s="321"/>
      <c r="ASY37" s="321"/>
      <c r="ASZ37" s="321"/>
      <c r="ATA37" s="321"/>
      <c r="ATB37" s="321"/>
      <c r="ATC37" s="321"/>
      <c r="ATD37" s="321"/>
      <c r="ATE37" s="321"/>
      <c r="ATF37" s="321"/>
      <c r="ATG37" s="321"/>
      <c r="ATH37" s="321"/>
      <c r="ATI37" s="321"/>
      <c r="ATJ37" s="321"/>
      <c r="ATK37" s="321"/>
      <c r="ATL37" s="321"/>
      <c r="ATM37" s="321"/>
      <c r="ATN37" s="321"/>
      <c r="ATO37" s="321"/>
      <c r="ATP37" s="321"/>
      <c r="ATQ37" s="321"/>
      <c r="ATR37" s="321"/>
      <c r="ATS37" s="321"/>
      <c r="ATT37" s="321"/>
      <c r="ATU37" s="321"/>
      <c r="ATV37" s="321"/>
      <c r="ATW37" s="321"/>
      <c r="ATX37" s="321"/>
      <c r="ATY37" s="321"/>
      <c r="ATZ37" s="321"/>
      <c r="AUA37" s="321"/>
      <c r="AUB37" s="321"/>
      <c r="AUC37" s="321"/>
      <c r="AUD37" s="321"/>
      <c r="AUE37" s="321"/>
      <c r="AUF37" s="321"/>
      <c r="AUG37" s="321"/>
      <c r="AUH37" s="321"/>
      <c r="AUI37" s="321"/>
      <c r="AUJ37" s="321"/>
      <c r="AUK37" s="321"/>
      <c r="AUL37" s="321"/>
      <c r="AUM37" s="321"/>
      <c r="AUN37" s="321"/>
      <c r="AUO37" s="321"/>
      <c r="AUP37" s="321"/>
      <c r="AUQ37" s="321"/>
      <c r="AUR37" s="321"/>
      <c r="AUS37" s="321"/>
      <c r="AUT37" s="321"/>
      <c r="AUU37" s="321"/>
      <c r="AUV37" s="321"/>
      <c r="AUW37" s="321"/>
      <c r="AUX37" s="321"/>
      <c r="AUY37" s="321"/>
      <c r="AUZ37" s="321"/>
      <c r="AVA37" s="321"/>
      <c r="AVB37" s="321"/>
      <c r="AVC37" s="321"/>
      <c r="AVD37" s="321"/>
      <c r="AVE37" s="321" t="str">
        <f t="shared" ref="AVE37" ca="1" si="12058">IF(ASV37&lt;&gt;"",ASV37,ARV37)</f>
        <v>Türkiye</v>
      </c>
      <c r="AVF37" s="321">
        <v>1</v>
      </c>
      <c r="AVG37" s="321">
        <v>35</v>
      </c>
      <c r="AVH37" s="321" t="str">
        <f t="shared" si="114"/>
        <v>Georgia</v>
      </c>
      <c r="AVI37" s="324">
        <f ca="1">IF(OFFSET('Player Game Board'!P44,0,AVI1)&lt;&gt;"",OFFSET('Player Game Board'!P44,0,AVI1),0)</f>
        <v>2</v>
      </c>
      <c r="AVJ37" s="324">
        <f ca="1">IF(OFFSET('Player Game Board'!Q44,0,AVI1)&lt;&gt;"",OFFSET('Player Game Board'!Q44,0,AVI1),0)</f>
        <v>2</v>
      </c>
      <c r="AVK37" s="321" t="str">
        <f t="shared" si="115"/>
        <v>Portugal</v>
      </c>
      <c r="AVL37" s="321" t="str">
        <f ca="1">IF(AND(OFFSET('Player Game Board'!P44,0,AVI1)&lt;&gt;"",OFFSET('Player Game Board'!Q44,0,AVI1)&lt;&gt;""),IF(AVI37&gt;AVJ37,"W",IF(AVI37=AVJ37,"D","L")),"")</f>
        <v>D</v>
      </c>
      <c r="AVM37" s="321" t="str">
        <f t="shared" ca="1" si="5830"/>
        <v>D</v>
      </c>
      <c r="AVN37" s="321"/>
      <c r="AVO37" s="321"/>
      <c r="AVP37" s="321"/>
      <c r="AVQ37" s="322"/>
      <c r="AVR37" s="322"/>
      <c r="AVS37" s="322"/>
      <c r="AVT37" s="322"/>
      <c r="AVU37" s="322"/>
      <c r="AVV37" s="322"/>
      <c r="AVW37" s="322"/>
      <c r="AVX37" s="321"/>
      <c r="AVY37" s="321"/>
      <c r="AVZ37" s="321"/>
      <c r="AWA37" s="321"/>
      <c r="AWB37" s="321"/>
      <c r="AWC37" s="321"/>
      <c r="AWD37" s="321"/>
      <c r="AWE37" s="321"/>
      <c r="AWF37" s="321"/>
      <c r="AWG37" s="321">
        <f t="shared" ref="AWG37" ca="1" si="12059">VLOOKUP(AWH37,BAC37:BAD41,2,FALSE)</f>
        <v>1</v>
      </c>
      <c r="AWH37" s="321" t="str">
        <f t="shared" ref="AWH37:AWH40" si="12060">ARJ37</f>
        <v>Portugal</v>
      </c>
      <c r="AWI37" s="321">
        <f t="shared" ref="AWI37" ca="1" si="12061">SUMPRODUCT((BAF3:BAF42=AWH37)*(BAJ3:BAJ42="W"))+SUMPRODUCT((BAI3:BAI42=AWH37)*(BAK3:BAK42="W"))</f>
        <v>3</v>
      </c>
      <c r="AWJ37" s="321">
        <f t="shared" ref="AWJ37" ca="1" si="12062">SUMPRODUCT((BAF3:BAF42=AWH37)*(BAJ3:BAJ42="D"))+SUMPRODUCT((BAI3:BAI42=AWH37)*(BAK3:BAK42="D"))</f>
        <v>0</v>
      </c>
      <c r="AWK37" s="321">
        <f t="shared" ref="AWK37" ca="1" si="12063">SUMPRODUCT((BAF3:BAF42=AWH37)*(BAJ3:BAJ42="L"))+SUMPRODUCT((BAI3:BAI42=AWH37)*(BAK3:BAK42="L"))</f>
        <v>0</v>
      </c>
      <c r="AWL37" s="321">
        <f t="shared" ref="AWL37" ca="1" si="12064">SUMIF(BAF3:BAF60,AWH37,BAG3:BAG60)+SUMIF(BAI3:BAI60,AWH37,BAH3:BAH60)</f>
        <v>8</v>
      </c>
      <c r="AWM37" s="321">
        <f t="shared" ref="AWM37" ca="1" si="12065">SUMIF(BAI3:BAI60,AWH37,BAG3:BAG60)+SUMIF(BAF3:BAF60,AWH37,BAH3:BAH60)</f>
        <v>3</v>
      </c>
      <c r="AWN37" s="321">
        <f t="shared" ref="AWN37:AWN40" ca="1" si="12066">AWL37-AWM37+1000</f>
        <v>1005</v>
      </c>
      <c r="AWO37" s="321">
        <f t="shared" ref="AWO37:AWO40" ca="1" si="12067">AWI37*3+AWJ37*1</f>
        <v>9</v>
      </c>
      <c r="AWP37" s="321">
        <f t="shared" si="1050"/>
        <v>53</v>
      </c>
      <c r="AWQ37" s="321">
        <f t="shared" ref="AWQ37" ca="1" si="12068">IF(COUNTIF(AWO37:AWO41,4)&lt;&gt;4,RANK(AWO37,AWO37:AWO41),AWO77)</f>
        <v>1</v>
      </c>
      <c r="AWR37" s="321"/>
      <c r="AWS37" s="321">
        <f t="shared" ref="AWS37" ca="1" si="12069">SUMPRODUCT((AWQ37:AWQ40=AWQ37)*(AWP37:AWP40&lt;AWP37))+AWQ37</f>
        <v>1</v>
      </c>
      <c r="AWT37" s="321" t="str">
        <f t="shared" ref="AWT37" ca="1" si="12070">INDEX(AWH37:AWH41,MATCH(1,AWS37:AWS41,0),0)</f>
        <v>Portugal</v>
      </c>
      <c r="AWU37" s="321">
        <f t="shared" ref="AWU37" ca="1" si="12071">INDEX(AWQ37:AWQ41,MATCH(AWT37,AWH37:AWH41,0),0)</f>
        <v>1</v>
      </c>
      <c r="AWV37" s="321" t="str">
        <f t="shared" ref="AWV37" ca="1" si="12072">IF(AWU38=1,AWT37,"")</f>
        <v/>
      </c>
      <c r="AWW37" s="321" t="str">
        <f t="shared" ref="AWW37" ca="1" si="12073">IF(AWU39=2,AWT38,"")</f>
        <v/>
      </c>
      <c r="AWX37" s="321" t="str">
        <f t="shared" ref="AWX37" ca="1" si="12074">IF(AWU40=3,AWT39,"")</f>
        <v/>
      </c>
      <c r="AWY37" s="321" t="str">
        <f t="shared" ref="AWY37" si="12075">IF(AWU41=4,AWT40,"")</f>
        <v/>
      </c>
      <c r="AWZ37" s="321"/>
      <c r="AXA37" s="321" t="str">
        <f t="shared" ref="AXA37:AXA40" ca="1" si="12076">IF(AWV37&lt;&gt;"",AWV37,"")</f>
        <v/>
      </c>
      <c r="AXB37" s="321">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21">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21">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21">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21">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21">
        <f t="shared" ref="AXG37:AXG40" ca="1" si="12082">AXE37-AXF37+1000</f>
        <v>1000</v>
      </c>
      <c r="AXH37" s="321" t="str">
        <f t="shared" ref="AXH37:AXH40" ca="1" si="12083">IF(AXA37&lt;&gt;"",AXB37*3+AXC37*1,"")</f>
        <v/>
      </c>
      <c r="AXI37" s="321" t="str">
        <f t="shared" ref="AXI37" ca="1" si="12084">IF(AXA37&lt;&gt;"",VLOOKUP(AXA37,AWH4:AWN40,7,FALSE),"")</f>
        <v/>
      </c>
      <c r="AXJ37" s="321" t="str">
        <f t="shared" ref="AXJ37" ca="1" si="12085">IF(AXA37&lt;&gt;"",VLOOKUP(AXA37,AWH4:AWN40,5,FALSE),"")</f>
        <v/>
      </c>
      <c r="AXK37" s="321" t="str">
        <f t="shared" ref="AXK37" ca="1" si="12086">IF(AXA37&lt;&gt;"",VLOOKUP(AXA37,AWH4:AWP40,9,FALSE),"")</f>
        <v/>
      </c>
      <c r="AXL37" s="321" t="str">
        <f t="shared" ref="AXL37:AXL40" ca="1" si="12087">AXH37</f>
        <v/>
      </c>
      <c r="AXM37" s="321" t="str">
        <f t="shared" ref="AXM37" ca="1" si="12088">IF(AXA37&lt;&gt;"",RANK(AXL37,AXL37:AXL41),"")</f>
        <v/>
      </c>
      <c r="AXN37" s="321" t="str">
        <f t="shared" ref="AXN37" ca="1" si="12089">IF(AXA37&lt;&gt;"",SUMPRODUCT((AXL37:AXL41=AXL37)*(AXG37:AXG41&gt;AXG37)),"")</f>
        <v/>
      </c>
      <c r="AXO37" s="321" t="str">
        <f t="shared" ref="AXO37" ca="1" si="12090">IF(AXA37&lt;&gt;"",SUMPRODUCT((AXL37:AXL41=AXL37)*(AXG37:AXG41=AXG37)*(AXE37:AXE41&gt;AXE37)),"")</f>
        <v/>
      </c>
      <c r="AXP37" s="321" t="str">
        <f t="shared" ref="AXP37" ca="1" si="12091">IF(AXA37&lt;&gt;"",SUMPRODUCT((AXL37:AXL41=AXL37)*(AXG37:AXG41=AXG37)*(AXE37:AXE41=AXE37)*(AXI37:AXI41&gt;AXI37)),"")</f>
        <v/>
      </c>
      <c r="AXQ37" s="321" t="str">
        <f t="shared" ref="AXQ37" ca="1" si="12092">IF(AXA37&lt;&gt;"",SUMPRODUCT((AXL37:AXL41=AXL37)*(AXG37:AXG41=AXG37)*(AXE37:AXE41=AXE37)*(AXI37:AXI41=AXI37)*(AXJ37:AXJ41&gt;AXJ37)),"")</f>
        <v/>
      </c>
      <c r="AXR37" s="321" t="str">
        <f t="shared" ref="AXR37" ca="1" si="12093">IF(AXA37&lt;&gt;"",SUMPRODUCT((AXL37:AXL41=AXL37)*(AXG37:AXG41=AXG37)*(AXE37:AXE41=AXE37)*(AXI37:AXI41=AXI37)*(AXJ37:AXJ41=AXJ37)*(AXK37:AXK41&gt;AXK37)),"")</f>
        <v/>
      </c>
      <c r="AXS37" s="321" t="str">
        <f ca="1">IF(AXA37&lt;&gt;"",IF(AXS77&lt;&gt;"",IF(AWZ76=3,AXS77,AXS77+AWZ76),SUM(AXM37:AXR37)),"")</f>
        <v/>
      </c>
      <c r="AXT37" s="321" t="str">
        <f t="shared" ref="AXT37" ca="1" si="12094">IF(AXA37&lt;&gt;"",INDEX(AXA37:AXA41,MATCH(1,AXS37:AXS41,0),0),"")</f>
        <v/>
      </c>
      <c r="AXU37" s="321"/>
      <c r="AXV37" s="321"/>
      <c r="AXW37" s="321"/>
      <c r="AXX37" s="321"/>
      <c r="AXY37" s="321"/>
      <c r="AXZ37" s="321"/>
      <c r="AYA37" s="321"/>
      <c r="AYB37" s="321"/>
      <c r="AYC37" s="321"/>
      <c r="AYD37" s="321"/>
      <c r="AYE37" s="321"/>
      <c r="AYF37" s="321"/>
      <c r="AYG37" s="321"/>
      <c r="AYH37" s="321"/>
      <c r="AYI37" s="321"/>
      <c r="AYJ37" s="321"/>
      <c r="AYK37" s="321"/>
      <c r="AYL37" s="321"/>
      <c r="AYM37" s="321"/>
      <c r="AYN37" s="321"/>
      <c r="AYO37" s="321"/>
      <c r="AYP37" s="321"/>
      <c r="AYQ37" s="321"/>
      <c r="AYR37" s="321"/>
      <c r="AYS37" s="321"/>
      <c r="AYT37" s="321"/>
      <c r="AYU37" s="321"/>
      <c r="AYV37" s="321"/>
      <c r="AYW37" s="321"/>
      <c r="AYX37" s="321"/>
      <c r="AYY37" s="321"/>
      <c r="AYZ37" s="321"/>
      <c r="AZA37" s="321"/>
      <c r="AZB37" s="321"/>
      <c r="AZC37" s="321"/>
      <c r="AZD37" s="321"/>
      <c r="AZE37" s="321"/>
      <c r="AZF37" s="321"/>
      <c r="AZG37" s="321"/>
      <c r="AZH37" s="321"/>
      <c r="AZI37" s="321"/>
      <c r="AZJ37" s="321"/>
      <c r="AZK37" s="321"/>
      <c r="AZL37" s="321"/>
      <c r="AZM37" s="321"/>
      <c r="AZN37" s="321"/>
      <c r="AZO37" s="321"/>
      <c r="AZP37" s="321"/>
      <c r="AZQ37" s="321"/>
      <c r="AZR37" s="321"/>
      <c r="AZS37" s="321"/>
      <c r="AZT37" s="321"/>
      <c r="AZU37" s="321"/>
      <c r="AZV37" s="321"/>
      <c r="AZW37" s="321"/>
      <c r="AZX37" s="321"/>
      <c r="AZY37" s="321"/>
      <c r="AZZ37" s="321"/>
      <c r="BAA37" s="321"/>
      <c r="BAB37" s="321"/>
      <c r="BAC37" s="321" t="str">
        <f t="shared" ref="BAC37" ca="1" si="12095">IF(AXT37&lt;&gt;"",AXT37,AWT37)</f>
        <v>Portugal</v>
      </c>
      <c r="BAD37" s="321">
        <v>1</v>
      </c>
      <c r="BAE37" s="321">
        <v>35</v>
      </c>
      <c r="BAF37" s="321" t="str">
        <f t="shared" si="130"/>
        <v>Georgia</v>
      </c>
      <c r="BAG37" s="324">
        <f ca="1">IF(OFFSET('Player Game Board'!P44,0,BAG1)&lt;&gt;"",OFFSET('Player Game Board'!P44,0,BAG1),0)</f>
        <v>1</v>
      </c>
      <c r="BAH37" s="324">
        <f ca="1">IF(OFFSET('Player Game Board'!Q44,0,BAG1)&lt;&gt;"",OFFSET('Player Game Board'!Q44,0,BAG1),0)</f>
        <v>3</v>
      </c>
      <c r="BAI37" s="321" t="str">
        <f t="shared" si="131"/>
        <v>Portugal</v>
      </c>
      <c r="BAJ37" s="321" t="str">
        <f ca="1">IF(AND(OFFSET('Player Game Board'!P44,0,BAG1)&lt;&gt;"",OFFSET('Player Game Board'!Q44,0,BAG1)&lt;&gt;""),IF(BAG37&gt;BAH37,"W",IF(BAG37=BAH37,"D","L")),"")</f>
        <v>L</v>
      </c>
      <c r="BAK37" s="321" t="str">
        <f t="shared" ca="1" si="5885"/>
        <v>W</v>
      </c>
      <c r="BAL37" s="321"/>
      <c r="BAM37" s="321"/>
      <c r="BAN37" s="321"/>
      <c r="BAO37" s="322"/>
      <c r="BAP37" s="322"/>
      <c r="BAQ37" s="322"/>
      <c r="BAR37" s="322"/>
      <c r="BAS37" s="322"/>
      <c r="BAT37" s="322"/>
      <c r="BAU37" s="322"/>
      <c r="BAV37" s="321"/>
      <c r="BAW37" s="321"/>
      <c r="BAX37" s="321"/>
      <c r="BAY37" s="321"/>
      <c r="BAZ37" s="321"/>
      <c r="BBA37" s="321"/>
      <c r="BBB37" s="321"/>
      <c r="BBC37" s="321"/>
      <c r="BBD37" s="321"/>
      <c r="BBE37" s="321">
        <f t="shared" ref="BBE37" ca="1" si="12096">VLOOKUP(BBF37,BFA37:BFB41,2,FALSE)</f>
        <v>1</v>
      </c>
      <c r="BBF37" s="321" t="str">
        <f t="shared" ref="BBF37:BBF40" si="12097">AWH37</f>
        <v>Portugal</v>
      </c>
      <c r="BBG37" s="321">
        <f t="shared" ref="BBG37" ca="1" si="12098">SUMPRODUCT((BFD3:BFD42=BBF37)*(BFH3:BFH42="W"))+SUMPRODUCT((BFG3:BFG42=BBF37)*(BFI3:BFI42="W"))</f>
        <v>0</v>
      </c>
      <c r="BBH37" s="321">
        <f t="shared" ref="BBH37" ca="1" si="12099">SUMPRODUCT((BFD3:BFD42=BBF37)*(BFH3:BFH42="D"))+SUMPRODUCT((BFG3:BFG42=BBF37)*(BFI3:BFI42="D"))</f>
        <v>0</v>
      </c>
      <c r="BBI37" s="321">
        <f t="shared" ref="BBI37" ca="1" si="12100">SUMPRODUCT((BFD3:BFD42=BBF37)*(BFH3:BFH42="L"))+SUMPRODUCT((BFG3:BFG42=BBF37)*(BFI3:BFI42="L"))</f>
        <v>0</v>
      </c>
      <c r="BBJ37" s="321">
        <f t="shared" ref="BBJ37" ca="1" si="12101">SUMIF(BFD3:BFD60,BBF37,BFE3:BFE60)+SUMIF(BFG3:BFG60,BBF37,BFF3:BFF60)</f>
        <v>0</v>
      </c>
      <c r="BBK37" s="321">
        <f t="shared" ref="BBK37" ca="1" si="12102">SUMIF(BFG3:BFG60,BBF37,BFE3:BFE60)+SUMIF(BFD3:BFD60,BBF37,BFF3:BFF60)</f>
        <v>0</v>
      </c>
      <c r="BBL37" s="321">
        <f t="shared" ref="BBL37:BBL40" ca="1" si="12103">BBJ37-BBK37+1000</f>
        <v>1000</v>
      </c>
      <c r="BBM37" s="321">
        <f t="shared" ref="BBM37:BBM40" ca="1" si="12104">BBG37*3+BBH37*1</f>
        <v>0</v>
      </c>
      <c r="BBN37" s="321">
        <f t="shared" si="1110"/>
        <v>53</v>
      </c>
      <c r="BBO37" s="321">
        <f t="shared" ref="BBO37" ca="1" si="12105">IF(COUNTIF(BBM37:BBM41,4)&lt;&gt;4,RANK(BBM37,BBM37:BBM41),BBM77)</f>
        <v>1</v>
      </c>
      <c r="BBP37" s="321"/>
      <c r="BBQ37" s="321">
        <f t="shared" ref="BBQ37" ca="1" si="12106">SUMPRODUCT((BBO37:BBO40=BBO37)*(BBN37:BBN40&lt;BBN37))+BBO37</f>
        <v>4</v>
      </c>
      <c r="BBR37" s="321" t="str">
        <f t="shared" ref="BBR37" ca="1" si="12107">INDEX(BBF37:BBF41,MATCH(1,BBQ37:BBQ41,0),0)</f>
        <v>Georgia</v>
      </c>
      <c r="BBS37" s="321">
        <f t="shared" ref="BBS37" ca="1" si="12108">INDEX(BBO37:BBO41,MATCH(BBR37,BBF37:BBF41,0),0)</f>
        <v>1</v>
      </c>
      <c r="BBT37" s="321" t="str">
        <f t="shared" ref="BBT37" ca="1" si="12109">IF(BBS38=1,BBR37,"")</f>
        <v>Georgia</v>
      </c>
      <c r="BBU37" s="321" t="str">
        <f t="shared" ref="BBU37" ca="1" si="12110">IF(BBS39=2,BBR38,"")</f>
        <v/>
      </c>
      <c r="BBV37" s="321" t="str">
        <f t="shared" ref="BBV37" ca="1" si="12111">IF(BBS40=3,BBR39,"")</f>
        <v/>
      </c>
      <c r="BBW37" s="321" t="str">
        <f t="shared" ref="BBW37" si="12112">IF(BBS41=4,BBR40,"")</f>
        <v/>
      </c>
      <c r="BBX37" s="321"/>
      <c r="BBY37" s="321" t="str">
        <f t="shared" ref="BBY37:BBY40" ca="1" si="12113">IF(BBT37&lt;&gt;"",BBT37,"")</f>
        <v>Georgia</v>
      </c>
      <c r="BBZ37" s="321">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21">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21">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21">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21">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21">
        <f t="shared" ref="BCE37:BCE40" ca="1" si="12119">BCC37-BCD37+1000</f>
        <v>1000</v>
      </c>
      <c r="BCF37" s="321">
        <f t="shared" ref="BCF37:BCF40" ca="1" si="12120">IF(BBY37&lt;&gt;"",BBZ37*3+BCA37*1,"")</f>
        <v>0</v>
      </c>
      <c r="BCG37" s="321">
        <f t="shared" ref="BCG37" ca="1" si="12121">IF(BBY37&lt;&gt;"",VLOOKUP(BBY37,BBF4:BBL40,7,FALSE),"")</f>
        <v>1000</v>
      </c>
      <c r="BCH37" s="321">
        <f t="shared" ref="BCH37" ca="1" si="12122">IF(BBY37&lt;&gt;"",VLOOKUP(BBY37,BBF4:BBL40,5,FALSE),"")</f>
        <v>0</v>
      </c>
      <c r="BCI37" s="321">
        <f t="shared" ref="BCI37" ca="1" si="12123">IF(BBY37&lt;&gt;"",VLOOKUP(BBY37,BBF4:BBN40,9,FALSE),"")</f>
        <v>0</v>
      </c>
      <c r="BCJ37" s="321">
        <f t="shared" ref="BCJ37:BCJ40" ca="1" si="12124">BCF37</f>
        <v>0</v>
      </c>
      <c r="BCK37" s="321">
        <f t="shared" ref="BCK37" ca="1" si="12125">IF(BBY37&lt;&gt;"",RANK(BCJ37,BCJ37:BCJ41),"")</f>
        <v>1</v>
      </c>
      <c r="BCL37" s="321">
        <f t="shared" ref="BCL37" ca="1" si="12126">IF(BBY37&lt;&gt;"",SUMPRODUCT((BCJ37:BCJ41=BCJ37)*(BCE37:BCE41&gt;BCE37)),"")</f>
        <v>0</v>
      </c>
      <c r="BCM37" s="321">
        <f t="shared" ref="BCM37" ca="1" si="12127">IF(BBY37&lt;&gt;"",SUMPRODUCT((BCJ37:BCJ41=BCJ37)*(BCE37:BCE41=BCE37)*(BCC37:BCC41&gt;BCC37)),"")</f>
        <v>0</v>
      </c>
      <c r="BCN37" s="321">
        <f t="shared" ref="BCN37" ca="1" si="12128">IF(BBY37&lt;&gt;"",SUMPRODUCT((BCJ37:BCJ41=BCJ37)*(BCE37:BCE41=BCE37)*(BCC37:BCC41=BCC37)*(BCG37:BCG41&gt;BCG37)),"")</f>
        <v>0</v>
      </c>
      <c r="BCO37" s="321">
        <f t="shared" ref="BCO37" ca="1" si="12129">IF(BBY37&lt;&gt;"",SUMPRODUCT((BCJ37:BCJ41=BCJ37)*(BCE37:BCE41=BCE37)*(BCC37:BCC41=BCC37)*(BCG37:BCG41=BCG37)*(BCH37:BCH41&gt;BCH37)),"")</f>
        <v>0</v>
      </c>
      <c r="BCP37" s="321">
        <f t="shared" ref="BCP37" ca="1" si="12130">IF(BBY37&lt;&gt;"",SUMPRODUCT((BCJ37:BCJ41=BCJ37)*(BCE37:BCE41=BCE37)*(BCC37:BCC41=BCC37)*(BCG37:BCG41=BCG37)*(BCH37:BCH41=BCH37)*(BCI37:BCI41&gt;BCI37)),"")</f>
        <v>3</v>
      </c>
      <c r="BCQ37" s="321">
        <f ca="1">IF(BBY37&lt;&gt;"",IF(BCQ77&lt;&gt;"",IF(BBX76=3,BCQ77,BCQ77+BBX76),SUM(BCK37:BCP37)),"")</f>
        <v>4</v>
      </c>
      <c r="BCR37" s="321" t="str">
        <f t="shared" ref="BCR37" ca="1" si="12131">IF(BBY37&lt;&gt;"",INDEX(BBY37:BBY41,MATCH(1,BCQ37:BCQ41,0),0),"")</f>
        <v>Portugal</v>
      </c>
      <c r="BCS37" s="321"/>
      <c r="BCT37" s="321"/>
      <c r="BCU37" s="321"/>
      <c r="BCV37" s="321"/>
      <c r="BCW37" s="321"/>
      <c r="BCX37" s="321"/>
      <c r="BCY37" s="321"/>
      <c r="BCZ37" s="321"/>
      <c r="BDA37" s="321"/>
      <c r="BDB37" s="321"/>
      <c r="BDC37" s="321"/>
      <c r="BDD37" s="321"/>
      <c r="BDE37" s="321"/>
      <c r="BDF37" s="321"/>
      <c r="BDG37" s="321"/>
      <c r="BDH37" s="321"/>
      <c r="BDI37" s="321"/>
      <c r="BDJ37" s="321"/>
      <c r="BDK37" s="321"/>
      <c r="BDL37" s="321"/>
      <c r="BDM37" s="321"/>
      <c r="BDN37" s="321"/>
      <c r="BDO37" s="321"/>
      <c r="BDP37" s="321"/>
      <c r="BDQ37" s="321"/>
      <c r="BDR37" s="321"/>
      <c r="BDS37" s="321"/>
      <c r="BDT37" s="321"/>
      <c r="BDU37" s="321"/>
      <c r="BDV37" s="321"/>
      <c r="BDW37" s="321"/>
      <c r="BDX37" s="321"/>
      <c r="BDY37" s="321"/>
      <c r="BDZ37" s="321"/>
      <c r="BEA37" s="321"/>
      <c r="BEB37" s="321"/>
      <c r="BEC37" s="321"/>
      <c r="BED37" s="321"/>
      <c r="BEE37" s="321"/>
      <c r="BEF37" s="321"/>
      <c r="BEG37" s="321"/>
      <c r="BEH37" s="321"/>
      <c r="BEI37" s="321"/>
      <c r="BEJ37" s="321"/>
      <c r="BEK37" s="321"/>
      <c r="BEL37" s="321"/>
      <c r="BEM37" s="321"/>
      <c r="BEN37" s="321"/>
      <c r="BEO37" s="321"/>
      <c r="BEP37" s="321"/>
      <c r="BEQ37" s="321"/>
      <c r="BER37" s="321"/>
      <c r="BES37" s="321"/>
      <c r="BET37" s="321"/>
      <c r="BEU37" s="321"/>
      <c r="BEV37" s="321"/>
      <c r="BEW37" s="321"/>
      <c r="BEX37" s="321"/>
      <c r="BEY37" s="321"/>
      <c r="BEZ37" s="321"/>
      <c r="BFA37" s="321" t="str">
        <f t="shared" ref="BFA37" ca="1" si="12132">IF(BCR37&lt;&gt;"",BCR37,BBR37)</f>
        <v>Portugal</v>
      </c>
      <c r="BFB37" s="321">
        <v>1</v>
      </c>
      <c r="BFC37" s="321">
        <v>35</v>
      </c>
      <c r="BFD37" s="321" t="str">
        <f t="shared" si="146"/>
        <v>Georgia</v>
      </c>
      <c r="BFE37" s="324">
        <f ca="1">IF(OFFSET('Player Game Board'!P44,0,BFE1)&lt;&gt;"",OFFSET('Player Game Board'!P44,0,BFE1),0)</f>
        <v>0</v>
      </c>
      <c r="BFF37" s="324">
        <f ca="1">IF(OFFSET('Player Game Board'!Q44,0,BFE1)&lt;&gt;"",OFFSET('Player Game Board'!Q44,0,BFE1),0)</f>
        <v>0</v>
      </c>
      <c r="BFG37" s="321" t="str">
        <f t="shared" si="147"/>
        <v>Portugal</v>
      </c>
      <c r="BFH37" s="321" t="str">
        <f ca="1">IF(AND(OFFSET('Player Game Board'!P44,0,BFE1)&lt;&gt;"",OFFSET('Player Game Board'!Q44,0,BFE1)&lt;&gt;""),IF(BFE37&gt;BFF37,"W",IF(BFE37=BFF37,"D","L")),"")</f>
        <v/>
      </c>
      <c r="BFI37" s="321" t="str">
        <f t="shared" ca="1" si="5940"/>
        <v/>
      </c>
      <c r="BFJ37" s="321"/>
      <c r="BFK37" s="321"/>
      <c r="BFL37" s="321"/>
      <c r="BFM37" s="322"/>
      <c r="BFN37" s="322"/>
      <c r="BFO37" s="322"/>
      <c r="BFP37" s="322"/>
      <c r="BFQ37" s="322"/>
      <c r="BFR37" s="322"/>
      <c r="BFS37" s="322"/>
      <c r="BFT37" s="321"/>
      <c r="BFU37" s="321"/>
      <c r="BFV37" s="321"/>
      <c r="BFW37" s="321"/>
      <c r="BFX37" s="321"/>
      <c r="BFY37" s="321"/>
      <c r="BFZ37" s="321"/>
      <c r="BGA37" s="321"/>
      <c r="BGB37" s="321"/>
    </row>
    <row r="38" spans="1:1536" ht="13.8" x14ac:dyDescent="0.3">
      <c r="A38" s="321">
        <f>VLOOKUP(B38,CW37:CX41,2,FALSE)</f>
        <v>4</v>
      </c>
      <c r="B38" s="321" t="str">
        <f>'Language Table'!C10</f>
        <v>Czechia</v>
      </c>
      <c r="C38" s="321">
        <f>SUMPRODUCT((CZ3:CZ42=B38)*(DD3:DD42="W"))+SUMPRODUCT((DC3:DC42=B38)*(DE3:DE42="W"))</f>
        <v>0</v>
      </c>
      <c r="D38" s="321">
        <f>SUMPRODUCT((CZ3:CZ42=B38)*(DD3:DD42="D"))+SUMPRODUCT((DC3:DC42=B38)*(DE3:DE42="D"))</f>
        <v>1</v>
      </c>
      <c r="E38" s="321">
        <f>SUMPRODUCT((CZ3:CZ42=B38)*(DD3:DD42="L"))+SUMPRODUCT((DC3:DC42=B38)*(DE3:DE42="L"))</f>
        <v>2</v>
      </c>
      <c r="F38" s="321">
        <f>SUMIF(CZ3:CZ60,B38,DA3:DA60)+SUMIF(DC3:DC60,B38,DB3:DB60)</f>
        <v>3</v>
      </c>
      <c r="G38" s="321">
        <f>SUMIF(DC3:DC60,B38,DA3:DA60)+SUMIF(CZ3:CZ60,B38,DB3:DB60)</f>
        <v>5</v>
      </c>
      <c r="H38" s="321">
        <f t="shared" si="11788"/>
        <v>998</v>
      </c>
      <c r="I38" s="321">
        <f t="shared" si="11789"/>
        <v>1</v>
      </c>
      <c r="J38" s="321">
        <v>37</v>
      </c>
      <c r="K38" s="321">
        <f>IF(COUNTIF(I37:I41,4)&lt;&gt;4,RANK(I38,I37:I41),I78)</f>
        <v>4</v>
      </c>
      <c r="L38" s="321"/>
      <c r="M38" s="321">
        <f>SUMPRODUCT((K37:K40=K38)*(J37:J40&lt;J38))+K38</f>
        <v>4</v>
      </c>
      <c r="N38" s="321" t="str">
        <f>INDEX(B37:B41,MATCH(2,M37:M41,0),0)</f>
        <v>Portugal</v>
      </c>
      <c r="O38" s="321">
        <f>INDEX(K37:K41,MATCH(N38,B37:B41,0),0)</f>
        <v>1</v>
      </c>
      <c r="P38" s="321" t="str">
        <f>IF(P37&lt;&gt;"",N38,"")</f>
        <v>Portugal</v>
      </c>
      <c r="Q38" s="321" t="str">
        <f>IF(Q37&lt;&gt;"",N39,"")</f>
        <v/>
      </c>
      <c r="R38" s="321" t="str">
        <f>IF(R37&lt;&gt;"",N40,"")</f>
        <v/>
      </c>
      <c r="S38" s="321" t="str">
        <f>IF(S37&lt;&gt;"",N41,"")</f>
        <v/>
      </c>
      <c r="T38" s="321"/>
      <c r="U38" s="321" t="str">
        <f t="shared" ref="U38:U40" si="12133">IF(P38&lt;&gt;"",P38,"")</f>
        <v>Portugal</v>
      </c>
      <c r="V38" s="321">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1</v>
      </c>
      <c r="W38" s="321">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21">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21">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3</v>
      </c>
      <c r="Z38" s="321">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21">
        <f>Y38-Z38+1000</f>
        <v>1003</v>
      </c>
      <c r="AB38" s="321">
        <f t="shared" si="11790"/>
        <v>3</v>
      </c>
      <c r="AC38" s="321">
        <f>IF(U38&lt;&gt;"",VLOOKUP(U38,B4:H40,7,FALSE),"")</f>
        <v>1002</v>
      </c>
      <c r="AD38" s="321">
        <f>IF(U38&lt;&gt;"",VLOOKUP(U38,B4:H40,5,FALSE),"")</f>
        <v>5</v>
      </c>
      <c r="AE38" s="321">
        <f>IF(U38&lt;&gt;"",VLOOKUP(U38,B4:J40,9,FALSE),"")</f>
        <v>53</v>
      </c>
      <c r="AF38" s="321">
        <f t="shared" si="11791"/>
        <v>3</v>
      </c>
      <c r="AG38" s="321">
        <f>IF(U38&lt;&gt;"",RANK(AF38,AF37:AF41),"")</f>
        <v>1</v>
      </c>
      <c r="AH38" s="321">
        <f>IF(U38&lt;&gt;"",SUMPRODUCT((AF37:AF41=AF38)*(AA37:AA41&gt;AA38)),"")</f>
        <v>0</v>
      </c>
      <c r="AI38" s="321">
        <f>IF(U38&lt;&gt;"",SUMPRODUCT((AF37:AF41=AF38)*(AA37:AA41=AA38)*(Y37:Y41&gt;Y38)),"")</f>
        <v>0</v>
      </c>
      <c r="AJ38" s="321">
        <f>IF(U38&lt;&gt;"",SUMPRODUCT((AF37:AF41=AF38)*(AA37:AA41=AA38)*(Y37:Y41=Y38)*(AC37:AC41&gt;AC38)),"")</f>
        <v>0</v>
      </c>
      <c r="AK38" s="321">
        <f>IF(U38&lt;&gt;"",SUMPRODUCT((AF37:AF41=AF38)*(AA37:AA41=AA38)*(Y37:Y41=Y38)*(AC37:AC41=AC38)*(AD37:AD41&gt;AD38)),"")</f>
        <v>0</v>
      </c>
      <c r="AL38" s="321">
        <f>IF(U38&lt;&gt;"",SUMPRODUCT((AF37:AF41=AF38)*(AA37:AA41=AA38)*(Y37:Y41=Y38)*(AC37:AC41=AC38)*(AD37:AD41=AD38)*(AE37:AE41&gt;AE38)),"")</f>
        <v>0</v>
      </c>
      <c r="AM38" s="321">
        <f>IF(U38&lt;&gt;"",IF(AM78&lt;&gt;"",IF(T76=3,AM78,AM78+T76),SUM(AG38:AL38)),"")</f>
        <v>1</v>
      </c>
      <c r="AN38" s="321" t="str">
        <f>IF(U38&lt;&gt;"",INDEX(U37:U41,MATCH(2,AM37:AM41,0),0),"")</f>
        <v>Türkiye</v>
      </c>
      <c r="AO38" s="321" t="str">
        <f>IF(Q37&lt;&gt;"",Q37,"")</f>
        <v/>
      </c>
      <c r="AP38" s="321">
        <f>SUMPRODUCT((CZ3:CZ42=AO38)*(DC3:DC42=AO39)*(DD3:DD42="W"))+SUMPRODUCT((CZ3:CZ42=AO38)*(DC3:DC42=AO40)*(DD3:DD42="W"))+SUMPRODUCT((CZ3:CZ42=AO38)*(DC3:DC42=AO41)*(DD3:DD42="W"))+SUMPRODUCT((CZ3:CZ42=AO39)*(DC3:DC42=AO38)*(DE3:DE42="W"))+SUMPRODUCT((CZ3:CZ42=AO40)*(DC3:DC42=AO38)*(DE3:DE42="W"))+SUMPRODUCT((CZ3:CZ42=AO41)*(DC3:DC42=AO38)*(DE3:DE42="W"))</f>
        <v>0</v>
      </c>
      <c r="AQ38" s="321">
        <f>SUMPRODUCT((CZ3:CZ42=AO38)*(DC3:DC42=AO39)*(DD3:DD42="D"))+SUMPRODUCT((CZ3:CZ42=AO38)*(DC3:DC42=AO40)*(DD3:DD42="D"))+SUMPRODUCT((CZ3:CZ42=AO38)*(DC3:DC42=AO41)*(DD3:DD42="D"))+SUMPRODUCT((CZ3:CZ42=AO39)*(DC3:DC42=AO38)*(DD3:DD42="D"))+SUMPRODUCT((CZ3:CZ42=AO40)*(DC3:DC42=AO38)*(DD3:DD42="D"))+SUMPRODUCT((CZ3:CZ42=AO41)*(DC3:DC42=AO38)*(DD3:DD42="D"))</f>
        <v>0</v>
      </c>
      <c r="AR38" s="321">
        <f>SUMPRODUCT((CZ3:CZ42=AO38)*(DC3:DC42=AO39)*(DD3:DD42="L"))+SUMPRODUCT((CZ3:CZ42=AO38)*(DC3:DC42=AO40)*(DD3:DD42="L"))+SUMPRODUCT((CZ3:CZ42=AO38)*(DC3:DC42=AO41)*(DD3:DD42="L"))+SUMPRODUCT((CZ3:CZ42=AO39)*(DC3:DC42=AO38)*(DE3:DE42="L"))+SUMPRODUCT((CZ3:CZ42=AO40)*(DC3:DC42=AO38)*(DE3:DE42="L"))+SUMPRODUCT((CZ3:CZ42=AO41)*(DC3:DC42=AO38)*(DE3:DE42="L"))</f>
        <v>0</v>
      </c>
      <c r="AS38" s="321">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21">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21">
        <f>AS38-AT38+1000</f>
        <v>1000</v>
      </c>
      <c r="AV38" s="321" t="str">
        <f t="shared" ref="AV38:AV40" si="12134">IF(AO38&lt;&gt;"",AP38*3+AQ38*1,"")</f>
        <v/>
      </c>
      <c r="AW38" s="321" t="str">
        <f>IF(AO38&lt;&gt;"",VLOOKUP(AO38,B4:H40,7,FALSE),"")</f>
        <v/>
      </c>
      <c r="AX38" s="321" t="str">
        <f>IF(AO38&lt;&gt;"",VLOOKUP(AO38,B4:H40,5,FALSE),"")</f>
        <v/>
      </c>
      <c r="AY38" s="321" t="str">
        <f>IF(AO38&lt;&gt;"",VLOOKUP(AO38,B4:J40,9,FALSE),"")</f>
        <v/>
      </c>
      <c r="AZ38" s="321" t="str">
        <f t="shared" ref="AZ38:AZ40" si="12135">AV38</f>
        <v/>
      </c>
      <c r="BA38" s="321" t="str">
        <f>IF(AO38&lt;&gt;"",RANK(AZ38,AZ37:AZ40),"")</f>
        <v/>
      </c>
      <c r="BB38" s="321" t="str">
        <f>IF(AO38&lt;&gt;"",SUMPRODUCT((AZ37:AZ41=AZ38)*(AU37:AU41&gt;AU38)),"")</f>
        <v/>
      </c>
      <c r="BC38" s="321" t="str">
        <f>IF(AO38&lt;&gt;"",SUMPRODUCT((AZ37:AZ41=AZ38)*(AU37:AU41=AU38)*(AS37:AS41&gt;AS38)),"")</f>
        <v/>
      </c>
      <c r="BD38" s="321" t="str">
        <f>IF(AO38&lt;&gt;"",SUMPRODUCT((AZ37:AZ41=AZ38)*(AU37:AU41=AU38)*(AS37:AS41=AS38)*(AW37:AW41&gt;AW38)),"")</f>
        <v/>
      </c>
      <c r="BE38" s="321" t="str">
        <f>IF(AO38&lt;&gt;"",SUMPRODUCT((AZ37:AZ41=AZ38)*(AU37:AU41=AU38)*(AS37:AS41=AS38)*(AW37:AW41=AW38)*(AX37:AX41&gt;AX38)),"")</f>
        <v/>
      </c>
      <c r="BF38" s="321" t="str">
        <f>IF(AO38&lt;&gt;"",SUMPRODUCT((AZ37:AZ41=AZ38)*(AU37:AU41=AU38)*(AS37:AS41=AS38)*(AW37:AW41=AW38)*(AX37:AX41=AX38)*(AY37:AY41&gt;AY38)),"")</f>
        <v/>
      </c>
      <c r="BG38" s="321" t="str">
        <f>IF(AO38&lt;&gt;"",IF(BG78&lt;&gt;"",IF(AN76=3,BG78,BG78+AN76),SUM(BA38:BF38)+1),"")</f>
        <v/>
      </c>
      <c r="BH38" s="321" t="str">
        <f>IF(AO38&lt;&gt;"",INDEX(AO38:AO41,MATCH(2,BG38:BG41,0),0),"")</f>
        <v/>
      </c>
      <c r="BI38" s="321"/>
      <c r="BJ38" s="321"/>
      <c r="BK38" s="321"/>
      <c r="BL38" s="321"/>
      <c r="BM38" s="321"/>
      <c r="BN38" s="321"/>
      <c r="BO38" s="321"/>
      <c r="BP38" s="321"/>
      <c r="BQ38" s="321"/>
      <c r="BR38" s="321"/>
      <c r="BS38" s="321"/>
      <c r="BT38" s="321"/>
      <c r="BU38" s="321"/>
      <c r="BV38" s="321"/>
      <c r="BW38" s="321"/>
      <c r="BX38" s="321"/>
      <c r="BY38" s="321"/>
      <c r="BZ38" s="321"/>
      <c r="CA38" s="321"/>
      <c r="CB38" s="321"/>
      <c r="CC38" s="321"/>
      <c r="CD38" s="321"/>
      <c r="CE38" s="321"/>
      <c r="CF38" s="321"/>
      <c r="CG38" s="321"/>
      <c r="CH38" s="321"/>
      <c r="CI38" s="321"/>
      <c r="CJ38" s="321"/>
      <c r="CK38" s="321"/>
      <c r="CL38" s="321"/>
      <c r="CM38" s="321"/>
      <c r="CN38" s="321"/>
      <c r="CO38" s="321"/>
      <c r="CP38" s="321"/>
      <c r="CQ38" s="321"/>
      <c r="CR38" s="321"/>
      <c r="CS38" s="321"/>
      <c r="CT38" s="321"/>
      <c r="CU38" s="321"/>
      <c r="CV38" s="321"/>
      <c r="CW38" s="321" t="str">
        <f>IF(BH38&lt;&gt;"",BH38,IF(AN38&lt;&gt;"",AN38,N38))</f>
        <v>Türkiye</v>
      </c>
      <c r="CX38" s="321">
        <v>2</v>
      </c>
      <c r="CY38" s="321">
        <v>36</v>
      </c>
      <c r="CZ38" s="321" t="str">
        <f>Matches!G43</f>
        <v>Czechia</v>
      </c>
      <c r="DA38" s="321">
        <f>IF(AND(Matches!H43&lt;&gt;"",Matches!I43&lt;&gt;""),Matches!H43,0)</f>
        <v>1</v>
      </c>
      <c r="DB38" s="321">
        <f>IF(AND(Matches!I43&lt;&gt;"",Matches!H43&lt;&gt;""),Matches!I43,0)</f>
        <v>2</v>
      </c>
      <c r="DC38" s="321" t="str">
        <f>Matches!J43</f>
        <v>Türkiye</v>
      </c>
      <c r="DD38" s="321" t="str">
        <f>IF(AND(Matches!H43&lt;&gt;"",Matches!I43&lt;&gt;""),IF(DA38&gt;DB38,"W",IF(DA38=DB38,"D","L")),"")</f>
        <v>L</v>
      </c>
      <c r="DE38" s="321" t="str">
        <f t="shared" si="162"/>
        <v>W</v>
      </c>
      <c r="DF38" s="321"/>
      <c r="DG38" s="321"/>
      <c r="DH38" s="321"/>
      <c r="DI38" s="322"/>
      <c r="DJ38" s="322"/>
      <c r="DK38" s="322"/>
      <c r="DL38" s="322"/>
      <c r="DM38" s="322"/>
      <c r="DN38" s="322"/>
      <c r="DO38" s="322"/>
      <c r="DP38" s="321"/>
      <c r="DQ38" s="321"/>
      <c r="DR38" s="321"/>
      <c r="DS38" s="321"/>
      <c r="DT38" s="321"/>
      <c r="DU38" s="321"/>
      <c r="DV38" s="321"/>
      <c r="DW38" s="321"/>
      <c r="DX38" s="321"/>
      <c r="DY38" s="321">
        <f ca="1">VLOOKUP(DZ38,HU37:HV41,2,FALSE)</f>
        <v>3</v>
      </c>
      <c r="DZ38" s="321" t="str">
        <f t="shared" ref="DZ38:DZ39" si="12136">B38</f>
        <v>Czechia</v>
      </c>
      <c r="EA38" s="321">
        <f ca="1">SUMPRODUCT((HX3:HX42=DZ38)*(IB3:IB42="W"))+SUMPRODUCT((IA3:IA42=DZ38)*(IC3:IC42="W"))</f>
        <v>1</v>
      </c>
      <c r="EB38" s="321">
        <f ca="1">SUMPRODUCT((HX3:HX42=DZ38)*(IB3:IB42="D"))+SUMPRODUCT((IA3:IA42=DZ38)*(IC3:IC42="D"))</f>
        <v>1</v>
      </c>
      <c r="EC38" s="321">
        <f ca="1">SUMPRODUCT((HX3:HX42=DZ38)*(IB3:IB42="L"))+SUMPRODUCT((IA3:IA42=DZ38)*(IC3:IC42="L"))</f>
        <v>1</v>
      </c>
      <c r="ED38" s="321">
        <f ca="1">SUMIF(HX3:HX60,DZ38,HY3:HY60)+SUMIF(IA3:IA60,DZ38,HZ3:HZ60)</f>
        <v>4</v>
      </c>
      <c r="EE38" s="321">
        <f ca="1">SUMIF(IA3:IA60,DZ38,HY3:HY60)+SUMIF(HX3:HX60,DZ38,HZ3:HZ60)</f>
        <v>3</v>
      </c>
      <c r="EF38" s="321">
        <f t="shared" ca="1" si="11792"/>
        <v>1001</v>
      </c>
      <c r="EG38" s="321">
        <f t="shared" ca="1" si="11793"/>
        <v>4</v>
      </c>
      <c r="EH38" s="321">
        <f t="shared" si="609"/>
        <v>37</v>
      </c>
      <c r="EI38" s="321">
        <f ca="1">IF(COUNTIF(EG37:EG41,4)&lt;&gt;4,RANK(EG38,EG37:EG41),EG78)</f>
        <v>2</v>
      </c>
      <c r="EJ38" s="321"/>
      <c r="EK38" s="321">
        <f ca="1">SUMPRODUCT((EI37:EI40=EI38)*(EH37:EH40&lt;EH38))+EI38</f>
        <v>2</v>
      </c>
      <c r="EL38" s="321" t="str">
        <f ca="1">INDEX(DZ37:DZ41,MATCH(2,EK37:EK41,0),0)</f>
        <v>Czechia</v>
      </c>
      <c r="EM38" s="321">
        <f ca="1">INDEX(EI37:EI41,MATCH(EL38,DZ37:DZ41,0),0)</f>
        <v>2</v>
      </c>
      <c r="EN38" s="321" t="str">
        <f ca="1">IF(EN37&lt;&gt;"",EL38,"")</f>
        <v/>
      </c>
      <c r="EO38" s="321" t="str">
        <f ca="1">IF(EO37&lt;&gt;"",EL39,"")</f>
        <v>Türkiye</v>
      </c>
      <c r="EP38" s="321" t="str">
        <f ca="1">IF(EP37&lt;&gt;"",EL40,"")</f>
        <v/>
      </c>
      <c r="EQ38" s="321" t="str">
        <f>IF(EQ37&lt;&gt;"",EL41,"")</f>
        <v/>
      </c>
      <c r="ER38" s="321"/>
      <c r="ES38" s="321" t="str">
        <f t="shared" ref="ES38:ES40" ca="1" si="12137">IF(EN38&lt;&gt;"",EN38,"")</f>
        <v/>
      </c>
      <c r="ET38" s="321">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21">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21">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21">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21">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21">
        <f ca="1">EW38-EX38+1000</f>
        <v>1000</v>
      </c>
      <c r="EZ38" s="321" t="str">
        <f t="shared" ca="1" si="11794"/>
        <v/>
      </c>
      <c r="FA38" s="321" t="str">
        <f ca="1">IF(ES38&lt;&gt;"",VLOOKUP(ES38,DZ4:EF40,7,FALSE),"")</f>
        <v/>
      </c>
      <c r="FB38" s="321" t="str">
        <f ca="1">IF(ES38&lt;&gt;"",VLOOKUP(ES38,DZ4:EF40,5,FALSE),"")</f>
        <v/>
      </c>
      <c r="FC38" s="321" t="str">
        <f ca="1">IF(ES38&lt;&gt;"",VLOOKUP(ES38,DZ4:EH40,9,FALSE),"")</f>
        <v/>
      </c>
      <c r="FD38" s="321" t="str">
        <f t="shared" ca="1" si="11795"/>
        <v/>
      </c>
      <c r="FE38" s="321" t="str">
        <f ca="1">IF(ES38&lt;&gt;"",RANK(FD38,FD37:FD41),"")</f>
        <v/>
      </c>
      <c r="FF38" s="321" t="str">
        <f ca="1">IF(ES38&lt;&gt;"",SUMPRODUCT((FD37:FD41=FD38)*(EY37:EY41&gt;EY38)),"")</f>
        <v/>
      </c>
      <c r="FG38" s="321" t="str">
        <f ca="1">IF(ES38&lt;&gt;"",SUMPRODUCT((FD37:FD41=FD38)*(EY37:EY41=EY38)*(EW37:EW41&gt;EW38)),"")</f>
        <v/>
      </c>
      <c r="FH38" s="321" t="str">
        <f ca="1">IF(ES38&lt;&gt;"",SUMPRODUCT((FD37:FD41=FD38)*(EY37:EY41=EY38)*(EW37:EW41=EW38)*(FA37:FA41&gt;FA38)),"")</f>
        <v/>
      </c>
      <c r="FI38" s="321" t="str">
        <f ca="1">IF(ES38&lt;&gt;"",SUMPRODUCT((FD37:FD41=FD38)*(EY37:EY41=EY38)*(EW37:EW41=EW38)*(FA37:FA41=FA38)*(FB37:FB41&gt;FB38)),"")</f>
        <v/>
      </c>
      <c r="FJ38" s="321" t="str">
        <f ca="1">IF(ES38&lt;&gt;"",SUMPRODUCT((FD37:FD41=FD38)*(EY37:EY41=EY38)*(EW37:EW41=EW38)*(FA37:FA41=FA38)*(FB37:FB41=FB38)*(FC37:FC41&gt;FC38)),"")</f>
        <v/>
      </c>
      <c r="FK38" s="321" t="str">
        <f ca="1">IF(ES38&lt;&gt;"",IF(FK78&lt;&gt;"",IF(ER76=3,FK78,FK78+ER76),SUM(FE38:FJ38)),"")</f>
        <v/>
      </c>
      <c r="FL38" s="321" t="str">
        <f ca="1">IF(ES38&lt;&gt;"",INDEX(ES37:ES41,MATCH(2,FK37:FK41,0),0),"")</f>
        <v/>
      </c>
      <c r="FM38" s="321" t="str">
        <f ca="1">IF(EO37&lt;&gt;"",EO37,"")</f>
        <v>Czechia</v>
      </c>
      <c r="FN38" s="321">
        <f ca="1">SUMPRODUCT((HX3:HX42=FM38)*(IA3:IA42=FM39)*(IB3:IB42="W"))+SUMPRODUCT((HX3:HX42=FM38)*(IA3:IA42=FM40)*(IB3:IB42="W"))+SUMPRODUCT((HX3:HX42=FM38)*(IA3:IA42=FM41)*(IB3:IB42="W"))+SUMPRODUCT((HX3:HX42=FM39)*(IA3:IA42=FM38)*(IC3:IC42="W"))+SUMPRODUCT((HX3:HX42=FM40)*(IA3:IA42=FM38)*(IC3:IC42="W"))+SUMPRODUCT((HX3:HX42=FM41)*(IA3:IA42=FM38)*(IC3:IC42="W"))</f>
        <v>0</v>
      </c>
      <c r="FO38" s="321">
        <f ca="1">SUMPRODUCT((HX3:HX42=FM38)*(IA3:IA42=FM39)*(IB3:IB42="D"))+SUMPRODUCT((HX3:HX42=FM38)*(IA3:IA42=FM40)*(IB3:IB42="D"))+SUMPRODUCT((HX3:HX42=FM38)*(IA3:IA42=FM41)*(IB3:IB42="D"))+SUMPRODUCT((HX3:HX42=FM39)*(IA3:IA42=FM38)*(IB3:IB42="D"))+SUMPRODUCT((HX3:HX42=FM40)*(IA3:IA42=FM38)*(IB3:IB42="D"))+SUMPRODUCT((HX3:HX42=FM41)*(IA3:IA42=FM38)*(IB3:IB42="D"))</f>
        <v>1</v>
      </c>
      <c r="FP38" s="321">
        <f ca="1">SUMPRODUCT((HX3:HX42=FM38)*(IA3:IA42=FM39)*(IB3:IB42="L"))+SUMPRODUCT((HX3:HX42=FM38)*(IA3:IA42=FM40)*(IB3:IB42="L"))+SUMPRODUCT((HX3:HX42=FM38)*(IA3:IA42=FM41)*(IB3:IB42="L"))+SUMPRODUCT((HX3:HX42=FM39)*(IA3:IA42=FM38)*(IC3:IC42="L"))+SUMPRODUCT((HX3:HX42=FM40)*(IA3:IA42=FM38)*(IC3:IC42="L"))+SUMPRODUCT((HX3:HX42=FM41)*(IA3:IA42=FM38)*(IC3:IC42="L"))</f>
        <v>0</v>
      </c>
      <c r="FQ38" s="321">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21">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21">
        <f ca="1">FQ38-FR38+1000</f>
        <v>1000</v>
      </c>
      <c r="FT38" s="321">
        <f t="shared" ref="FT38:FT40" ca="1" si="12138">IF(FM38&lt;&gt;"",FN38*3+FO38*1,"")</f>
        <v>1</v>
      </c>
      <c r="FU38" s="321">
        <f ca="1">IF(FM38&lt;&gt;"",VLOOKUP(FM38,DZ4:EF40,7,FALSE),"")</f>
        <v>1001</v>
      </c>
      <c r="FV38" s="321">
        <f ca="1">IF(FM38&lt;&gt;"",VLOOKUP(FM38,DZ4:EF40,5,FALSE),"")</f>
        <v>4</v>
      </c>
      <c r="FW38" s="321">
        <f ca="1">IF(FM38&lt;&gt;"",VLOOKUP(FM38,DZ4:EH40,9,FALSE),"")</f>
        <v>37</v>
      </c>
      <c r="FX38" s="321">
        <f t="shared" ref="FX38:FX40" ca="1" si="12139">FT38</f>
        <v>1</v>
      </c>
      <c r="FY38" s="321">
        <f ca="1">IF(FM38&lt;&gt;"",RANK(FX38,FX37:FX40),"")</f>
        <v>1</v>
      </c>
      <c r="FZ38" s="321">
        <f ca="1">IF(FM38&lt;&gt;"",SUMPRODUCT((FX37:FX41=FX38)*(FS37:FS41&gt;FS38)),"")</f>
        <v>0</v>
      </c>
      <c r="GA38" s="321">
        <f ca="1">IF(FM38&lt;&gt;"",SUMPRODUCT((FX37:FX41=FX38)*(FS37:FS41=FS38)*(FQ37:FQ41&gt;FQ38)),"")</f>
        <v>0</v>
      </c>
      <c r="GB38" s="321">
        <f ca="1">IF(FM38&lt;&gt;"",SUMPRODUCT((FX37:FX41=FX38)*(FS37:FS41=FS38)*(FQ37:FQ41=FQ38)*(FU37:FU41&gt;FU38)),"")</f>
        <v>0</v>
      </c>
      <c r="GC38" s="321">
        <f ca="1">IF(FM38&lt;&gt;"",SUMPRODUCT((FX37:FX41=FX38)*(FS37:FS41=FS38)*(FQ37:FQ41=FQ38)*(FU37:FU41=FU38)*(FV37:FV41&gt;FV38)),"")</f>
        <v>0</v>
      </c>
      <c r="GD38" s="321">
        <f ca="1">IF(FM38&lt;&gt;"",SUMPRODUCT((FX37:FX41=FX38)*(FS37:FS41=FS38)*(FQ37:FQ41=FQ38)*(FU37:FU41=FU38)*(FV37:FV41=FV38)*(FW37:FW41&gt;FW38)),"")</f>
        <v>1</v>
      </c>
      <c r="GE38" s="321">
        <f ca="1">IF(FM38&lt;&gt;"",IF(GE78&lt;&gt;"",IF(FL76=3,GE78,GE78+FL76),SUM(FY38:GD38)+1),"")</f>
        <v>3</v>
      </c>
      <c r="GF38" s="321" t="str">
        <f ca="1">IF(FM38&lt;&gt;"",INDEX(FM38:FM41,MATCH(2,GE38:GE41,0),0),"")</f>
        <v>Türkiye</v>
      </c>
      <c r="GG38" s="321"/>
      <c r="GH38" s="321"/>
      <c r="GI38" s="321"/>
      <c r="GJ38" s="321"/>
      <c r="GK38" s="321"/>
      <c r="GL38" s="321"/>
      <c r="GM38" s="321"/>
      <c r="GN38" s="321"/>
      <c r="GO38" s="321"/>
      <c r="GP38" s="321"/>
      <c r="GQ38" s="321"/>
      <c r="GR38" s="321"/>
      <c r="GS38" s="321"/>
      <c r="GT38" s="321"/>
      <c r="GU38" s="321"/>
      <c r="GV38" s="321"/>
      <c r="GW38" s="321"/>
      <c r="GX38" s="321"/>
      <c r="GY38" s="321"/>
      <c r="GZ38" s="321"/>
      <c r="HA38" s="321"/>
      <c r="HB38" s="321"/>
      <c r="HC38" s="321"/>
      <c r="HD38" s="321"/>
      <c r="HE38" s="321"/>
      <c r="HF38" s="321"/>
      <c r="HG38" s="321"/>
      <c r="HH38" s="321"/>
      <c r="HI38" s="321"/>
      <c r="HJ38" s="321"/>
      <c r="HK38" s="321"/>
      <c r="HL38" s="321"/>
      <c r="HM38" s="321"/>
      <c r="HN38" s="321"/>
      <c r="HO38" s="321"/>
      <c r="HP38" s="321"/>
      <c r="HQ38" s="321"/>
      <c r="HR38" s="321"/>
      <c r="HS38" s="321"/>
      <c r="HT38" s="321"/>
      <c r="HU38" s="321" t="str">
        <f ca="1">IF(GF38&lt;&gt;"",GF38,IF(FL38&lt;&gt;"",FL38,EL38))</f>
        <v>Türkiye</v>
      </c>
      <c r="HV38" s="321">
        <v>2</v>
      </c>
      <c r="HW38" s="321">
        <v>36</v>
      </c>
      <c r="HX38" s="321" t="str">
        <f t="shared" si="164"/>
        <v>Czechia</v>
      </c>
      <c r="HY38" s="324">
        <f ca="1">IF(OFFSET('Player Game Board'!P45,0,HY1)&lt;&gt;"",OFFSET('Player Game Board'!P45,0,HY1),0)</f>
        <v>1</v>
      </c>
      <c r="HZ38" s="324">
        <f ca="1">IF(OFFSET('Player Game Board'!Q45,0,HY1)&lt;&gt;"",OFFSET('Player Game Board'!Q45,0,HY1),0)</f>
        <v>1</v>
      </c>
      <c r="IA38" s="321" t="str">
        <f t="shared" si="165"/>
        <v>Türkiye</v>
      </c>
      <c r="IB38" s="321" t="str">
        <f ca="1">IF(AND(OFFSET('Player Game Board'!P45,0,HY1)&lt;&gt;"",OFFSET('Player Game Board'!Q45,0,HY1)&lt;&gt;""),IF(HY38&gt;HZ38,"W",IF(HY38=HZ38,"D","L")),"")</f>
        <v>D</v>
      </c>
      <c r="IC38" s="321" t="str">
        <f t="shared" ca="1" si="166"/>
        <v>D</v>
      </c>
      <c r="ID38" s="321"/>
      <c r="IE38" s="321"/>
      <c r="IF38" s="321"/>
      <c r="IG38" s="322"/>
      <c r="IH38" s="322"/>
      <c r="II38" s="322"/>
      <c r="IJ38" s="322"/>
      <c r="IK38" s="322"/>
      <c r="IL38" s="322"/>
      <c r="IM38" s="322"/>
      <c r="IN38" s="321"/>
      <c r="IO38" s="321"/>
      <c r="IP38" s="321"/>
      <c r="IQ38" s="321"/>
      <c r="IR38" s="321"/>
      <c r="IS38" s="321"/>
      <c r="IT38" s="321"/>
      <c r="IU38" s="321"/>
      <c r="IV38" s="321"/>
      <c r="IW38" s="321">
        <f ca="1">VLOOKUP(IX38,MS37:MT41,2,FALSE)</f>
        <v>3</v>
      </c>
      <c r="IX38" s="321" t="str">
        <f t="shared" ref="IX38:IX40" si="12140">DZ38</f>
        <v>Czechia</v>
      </c>
      <c r="IY38" s="321">
        <f ca="1">SUMPRODUCT((MV3:MV42=IX38)*(MZ3:MZ42="W"))+SUMPRODUCT((MY3:MY42=IX38)*(NA3:NA42="W"))</f>
        <v>0</v>
      </c>
      <c r="IZ38" s="321">
        <f ca="1">SUMPRODUCT((MV3:MV42=IX38)*(MZ3:MZ42="D"))+SUMPRODUCT((MY3:MY42=IX38)*(NA3:NA42="D"))</f>
        <v>2</v>
      </c>
      <c r="JA38" s="321">
        <f ca="1">SUMPRODUCT((MV3:MV42=IX38)*(MZ3:MZ42="L"))+SUMPRODUCT((MY3:MY42=IX38)*(NA3:NA42="L"))</f>
        <v>1</v>
      </c>
      <c r="JB38" s="321">
        <f ca="1">SUMIF(MV3:MV60,IX38,MW3:MW60)+SUMIF(MY3:MY60,IX38,MX3:MX60)</f>
        <v>3</v>
      </c>
      <c r="JC38" s="321">
        <f ca="1">SUMIF(MY3:MY60,IX38,MW3:MW60)+SUMIF(MV3:MV60,IX38,MX3:MX60)</f>
        <v>4</v>
      </c>
      <c r="JD38" s="321">
        <f t="shared" ca="1" si="11796"/>
        <v>999</v>
      </c>
      <c r="JE38" s="321">
        <f t="shared" ca="1" si="11797"/>
        <v>2</v>
      </c>
      <c r="JF38" s="321">
        <f t="shared" si="618"/>
        <v>37</v>
      </c>
      <c r="JG38" s="321">
        <f ca="1">IF(COUNTIF(JE37:JE41,4)&lt;&gt;4,RANK(JE38,JE37:JE41),JE78)</f>
        <v>3</v>
      </c>
      <c r="JH38" s="321"/>
      <c r="JI38" s="321">
        <f ca="1">SUMPRODUCT((JG37:JG40=JG38)*(JF37:JF40&lt;JF38))+JG38</f>
        <v>3</v>
      </c>
      <c r="JJ38" s="321" t="str">
        <f ca="1">INDEX(IX37:IX41,MATCH(2,JI37:JI41,0),0)</f>
        <v>Türkiye</v>
      </c>
      <c r="JK38" s="321">
        <f ca="1">INDEX(JG37:JG41,MATCH(JJ38,IX37:IX41,0),0)</f>
        <v>2</v>
      </c>
      <c r="JL38" s="321" t="str">
        <f ca="1">IF(JL37&lt;&gt;"",JJ38,"")</f>
        <v/>
      </c>
      <c r="JM38" s="321" t="str">
        <f ca="1">IF(JM37&lt;&gt;"",JJ39,"")</f>
        <v/>
      </c>
      <c r="JN38" s="321" t="str">
        <f ca="1">IF(JN37&lt;&gt;"",JJ40,"")</f>
        <v/>
      </c>
      <c r="JO38" s="321" t="str">
        <f>IF(JO37&lt;&gt;"",JJ41,"")</f>
        <v/>
      </c>
      <c r="JP38" s="321"/>
      <c r="JQ38" s="321" t="str">
        <f t="shared" ref="JQ38:JQ40" ca="1" si="12141">IF(JL38&lt;&gt;"",JL38,"")</f>
        <v/>
      </c>
      <c r="JR38" s="321">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21">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21">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21">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21">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21">
        <f ca="1">JU38-JV38+1000</f>
        <v>1000</v>
      </c>
      <c r="JX38" s="321" t="str">
        <f t="shared" ca="1" si="11798"/>
        <v/>
      </c>
      <c r="JY38" s="321" t="str">
        <f ca="1">IF(JQ38&lt;&gt;"",VLOOKUP(JQ38,IX4:JD40,7,FALSE),"")</f>
        <v/>
      </c>
      <c r="JZ38" s="321" t="str">
        <f ca="1">IF(JQ38&lt;&gt;"",VLOOKUP(JQ38,IX4:JD40,5,FALSE),"")</f>
        <v/>
      </c>
      <c r="KA38" s="321" t="str">
        <f ca="1">IF(JQ38&lt;&gt;"",VLOOKUP(JQ38,IX4:JF40,9,FALSE),"")</f>
        <v/>
      </c>
      <c r="KB38" s="321" t="str">
        <f t="shared" ca="1" si="11799"/>
        <v/>
      </c>
      <c r="KC38" s="321" t="str">
        <f ca="1">IF(JQ38&lt;&gt;"",RANK(KB38,KB37:KB41),"")</f>
        <v/>
      </c>
      <c r="KD38" s="321" t="str">
        <f ca="1">IF(JQ38&lt;&gt;"",SUMPRODUCT((KB37:KB41=KB38)*(JW37:JW41&gt;JW38)),"")</f>
        <v/>
      </c>
      <c r="KE38" s="321" t="str">
        <f ca="1">IF(JQ38&lt;&gt;"",SUMPRODUCT((KB37:KB41=KB38)*(JW37:JW41=JW38)*(JU37:JU41&gt;JU38)),"")</f>
        <v/>
      </c>
      <c r="KF38" s="321" t="str">
        <f ca="1">IF(JQ38&lt;&gt;"",SUMPRODUCT((KB37:KB41=KB38)*(JW37:JW41=JW38)*(JU37:JU41=JU38)*(JY37:JY41&gt;JY38)),"")</f>
        <v/>
      </c>
      <c r="KG38" s="321" t="str">
        <f ca="1">IF(JQ38&lt;&gt;"",SUMPRODUCT((KB37:KB41=KB38)*(JW37:JW41=JW38)*(JU37:JU41=JU38)*(JY37:JY41=JY38)*(JZ37:JZ41&gt;JZ38)),"")</f>
        <v/>
      </c>
      <c r="KH38" s="321" t="str">
        <f ca="1">IF(JQ38&lt;&gt;"",SUMPRODUCT((KB37:KB41=KB38)*(JW37:JW41=JW38)*(JU37:JU41=JU38)*(JY37:JY41=JY38)*(JZ37:JZ41=JZ38)*(KA37:KA41&gt;KA38)),"")</f>
        <v/>
      </c>
      <c r="KI38" s="321" t="str">
        <f ca="1">IF(JQ38&lt;&gt;"",IF(KI78&lt;&gt;"",IF(JP76=3,KI78,KI78+JP76),SUM(KC38:KH38)),"")</f>
        <v/>
      </c>
      <c r="KJ38" s="321" t="str">
        <f ca="1">IF(JQ38&lt;&gt;"",INDEX(JQ37:JQ41,MATCH(2,KI37:KI41,0),0),"")</f>
        <v/>
      </c>
      <c r="KK38" s="321" t="str">
        <f ca="1">IF(JM37&lt;&gt;"",JM37,"")</f>
        <v/>
      </c>
      <c r="KL38" s="321">
        <f ca="1">SUMPRODUCT((MV3:MV42=KK38)*(MY3:MY42=KK39)*(MZ3:MZ42="W"))+SUMPRODUCT((MV3:MV42=KK38)*(MY3:MY42=KK40)*(MZ3:MZ42="W"))+SUMPRODUCT((MV3:MV42=KK38)*(MY3:MY42=KK41)*(MZ3:MZ42="W"))+SUMPRODUCT((MV3:MV42=KK39)*(MY3:MY42=KK38)*(NA3:NA42="W"))+SUMPRODUCT((MV3:MV42=KK40)*(MY3:MY42=KK38)*(NA3:NA42="W"))+SUMPRODUCT((MV3:MV42=KK41)*(MY3:MY42=KK38)*(NA3:NA42="W"))</f>
        <v>0</v>
      </c>
      <c r="KM38" s="321">
        <f ca="1">SUMPRODUCT((MV3:MV42=KK38)*(MY3:MY42=KK39)*(MZ3:MZ42="D"))+SUMPRODUCT((MV3:MV42=KK38)*(MY3:MY42=KK40)*(MZ3:MZ42="D"))+SUMPRODUCT((MV3:MV42=KK38)*(MY3:MY42=KK41)*(MZ3:MZ42="D"))+SUMPRODUCT((MV3:MV42=KK39)*(MY3:MY42=KK38)*(MZ3:MZ42="D"))+SUMPRODUCT((MV3:MV42=KK40)*(MY3:MY42=KK38)*(MZ3:MZ42="D"))+SUMPRODUCT((MV3:MV42=KK41)*(MY3:MY42=KK38)*(MZ3:MZ42="D"))</f>
        <v>0</v>
      </c>
      <c r="KN38" s="321">
        <f ca="1">SUMPRODUCT((MV3:MV42=KK38)*(MY3:MY42=KK39)*(MZ3:MZ42="L"))+SUMPRODUCT((MV3:MV42=KK38)*(MY3:MY42=KK40)*(MZ3:MZ42="L"))+SUMPRODUCT((MV3:MV42=KK38)*(MY3:MY42=KK41)*(MZ3:MZ42="L"))+SUMPRODUCT((MV3:MV42=KK39)*(MY3:MY42=KK38)*(NA3:NA42="L"))+SUMPRODUCT((MV3:MV42=KK40)*(MY3:MY42=KK38)*(NA3:NA42="L"))+SUMPRODUCT((MV3:MV42=KK41)*(MY3:MY42=KK38)*(NA3:NA42="L"))</f>
        <v>0</v>
      </c>
      <c r="KO38" s="321">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21">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21">
        <f ca="1">KO38-KP38+1000</f>
        <v>1000</v>
      </c>
      <c r="KR38" s="321" t="str">
        <f t="shared" ref="KR38:KR40" ca="1" si="12142">IF(KK38&lt;&gt;"",KL38*3+KM38*1,"")</f>
        <v/>
      </c>
      <c r="KS38" s="321" t="str">
        <f ca="1">IF(KK38&lt;&gt;"",VLOOKUP(KK38,IX4:JD40,7,FALSE),"")</f>
        <v/>
      </c>
      <c r="KT38" s="321" t="str">
        <f ca="1">IF(KK38&lt;&gt;"",VLOOKUP(KK38,IX4:JD40,5,FALSE),"")</f>
        <v/>
      </c>
      <c r="KU38" s="321" t="str">
        <f ca="1">IF(KK38&lt;&gt;"",VLOOKUP(KK38,IX4:JF40,9,FALSE),"")</f>
        <v/>
      </c>
      <c r="KV38" s="321" t="str">
        <f t="shared" ref="KV38:KV40" ca="1" si="12143">KR38</f>
        <v/>
      </c>
      <c r="KW38" s="321" t="str">
        <f ca="1">IF(KK38&lt;&gt;"",RANK(KV38,KV37:KV40),"")</f>
        <v/>
      </c>
      <c r="KX38" s="321" t="str">
        <f ca="1">IF(KK38&lt;&gt;"",SUMPRODUCT((KV37:KV41=KV38)*(KQ37:KQ41&gt;KQ38)),"")</f>
        <v/>
      </c>
      <c r="KY38" s="321" t="str">
        <f ca="1">IF(KK38&lt;&gt;"",SUMPRODUCT((KV37:KV41=KV38)*(KQ37:KQ41=KQ38)*(KO37:KO41&gt;KO38)),"")</f>
        <v/>
      </c>
      <c r="KZ38" s="321" t="str">
        <f ca="1">IF(KK38&lt;&gt;"",SUMPRODUCT((KV37:KV41=KV38)*(KQ37:KQ41=KQ38)*(KO37:KO41=KO38)*(KS37:KS41&gt;KS38)),"")</f>
        <v/>
      </c>
      <c r="LA38" s="321" t="str">
        <f ca="1">IF(KK38&lt;&gt;"",SUMPRODUCT((KV37:KV41=KV38)*(KQ37:KQ41=KQ38)*(KO37:KO41=KO38)*(KS37:KS41=KS38)*(KT37:KT41&gt;KT38)),"")</f>
        <v/>
      </c>
      <c r="LB38" s="321" t="str">
        <f ca="1">IF(KK38&lt;&gt;"",SUMPRODUCT((KV37:KV41=KV38)*(KQ37:KQ41=KQ38)*(KO37:KO41=KO38)*(KS37:KS41=KS38)*(KT37:KT41=KT38)*(KU37:KU41&gt;KU38)),"")</f>
        <v/>
      </c>
      <c r="LC38" s="321" t="str">
        <f ca="1">IF(KK38&lt;&gt;"",IF(LC78&lt;&gt;"",IF(KJ76=3,LC78,LC78+KJ76),SUM(KW38:LB38)+1),"")</f>
        <v/>
      </c>
      <c r="LD38" s="321" t="str">
        <f ca="1">IF(KK38&lt;&gt;"",INDEX(KK38:KK41,MATCH(2,LC38:LC41,0),0),"")</f>
        <v/>
      </c>
      <c r="LE38" s="321"/>
      <c r="LF38" s="321"/>
      <c r="LG38" s="321"/>
      <c r="LH38" s="321"/>
      <c r="LI38" s="321"/>
      <c r="LJ38" s="321"/>
      <c r="LK38" s="321"/>
      <c r="LL38" s="321"/>
      <c r="LM38" s="321"/>
      <c r="LN38" s="321"/>
      <c r="LO38" s="321"/>
      <c r="LP38" s="321"/>
      <c r="LQ38" s="321"/>
      <c r="LR38" s="321"/>
      <c r="LS38" s="321"/>
      <c r="LT38" s="321"/>
      <c r="LU38" s="321"/>
      <c r="LV38" s="321"/>
      <c r="LW38" s="321"/>
      <c r="LX38" s="321"/>
      <c r="LY38" s="321"/>
      <c r="LZ38" s="321"/>
      <c r="MA38" s="321"/>
      <c r="MB38" s="321"/>
      <c r="MC38" s="321"/>
      <c r="MD38" s="321"/>
      <c r="ME38" s="321"/>
      <c r="MF38" s="321"/>
      <c r="MG38" s="321"/>
      <c r="MH38" s="321"/>
      <c r="MI38" s="321"/>
      <c r="MJ38" s="321"/>
      <c r="MK38" s="321"/>
      <c r="ML38" s="321"/>
      <c r="MM38" s="321"/>
      <c r="MN38" s="321"/>
      <c r="MO38" s="321"/>
      <c r="MP38" s="321"/>
      <c r="MQ38" s="321"/>
      <c r="MR38" s="321"/>
      <c r="MS38" s="321" t="str">
        <f ca="1">IF(LD38&lt;&gt;"",LD38,IF(KJ38&lt;&gt;"",KJ38,JJ38))</f>
        <v>Türkiye</v>
      </c>
      <c r="MT38" s="321">
        <v>2</v>
      </c>
      <c r="MU38" s="321">
        <v>36</v>
      </c>
      <c r="MV38" s="321" t="str">
        <f t="shared" si="170"/>
        <v>Czechia</v>
      </c>
      <c r="MW38" s="324">
        <f ca="1">IF(OFFSET('Player Game Board'!P45,0,MW1)&lt;&gt;"",OFFSET('Player Game Board'!P45,0,MW1),0)</f>
        <v>2</v>
      </c>
      <c r="MX38" s="324">
        <f ca="1">IF(OFFSET('Player Game Board'!Q45,0,MW1)&lt;&gt;"",OFFSET('Player Game Board'!Q45,0,MW1),0)</f>
        <v>2</v>
      </c>
      <c r="MY38" s="321" t="str">
        <f t="shared" si="171"/>
        <v>Türkiye</v>
      </c>
      <c r="MZ38" s="321" t="str">
        <f ca="1">IF(AND(OFFSET('Player Game Board'!P45,0,MW1)&lt;&gt;"",OFFSET('Player Game Board'!Q45,0,MW1)&lt;&gt;""),IF(MW38&gt;MX38,"W",IF(MW38=MX38,"D","L")),"")</f>
        <v>D</v>
      </c>
      <c r="NA38" s="321" t="str">
        <f t="shared" ca="1" si="172"/>
        <v>D</v>
      </c>
      <c r="NB38" s="321"/>
      <c r="NC38" s="321"/>
      <c r="ND38" s="321"/>
      <c r="NE38" s="322"/>
      <c r="NF38" s="322"/>
      <c r="NG38" s="322"/>
      <c r="NH38" s="322"/>
      <c r="NI38" s="322"/>
      <c r="NJ38" s="322"/>
      <c r="NK38" s="322"/>
      <c r="NL38" s="321"/>
      <c r="NM38" s="321"/>
      <c r="NN38" s="321"/>
      <c r="NO38" s="321"/>
      <c r="NP38" s="321"/>
      <c r="NQ38" s="321"/>
      <c r="NR38" s="321"/>
      <c r="NS38" s="321" t="s">
        <v>15</v>
      </c>
      <c r="NT38" s="321"/>
      <c r="NU38" s="321">
        <f t="shared" ref="NU38" ca="1" si="12144">VLOOKUP(NV38,RQ37:RR41,2,FALSE)</f>
        <v>4</v>
      </c>
      <c r="NV38" s="321" t="str">
        <f t="shared" si="11801"/>
        <v>Czechia</v>
      </c>
      <c r="NW38" s="321">
        <f t="shared" ref="NW38" ca="1" si="12145">SUMPRODUCT((RT3:RT42=NV38)*(RX3:RX42="W"))+SUMPRODUCT((RW3:RW42=NV38)*(RY3:RY42="W"))</f>
        <v>0</v>
      </c>
      <c r="NX38" s="321">
        <f t="shared" ref="NX38" ca="1" si="12146">SUMPRODUCT((RT3:RT42=NV38)*(RX3:RX42="D"))+SUMPRODUCT((RW3:RW42=NV38)*(RY3:RY42="D"))</f>
        <v>1</v>
      </c>
      <c r="NY38" s="321">
        <f t="shared" ref="NY38" ca="1" si="12147">SUMPRODUCT((RT3:RT42=NV38)*(RX3:RX42="L"))+SUMPRODUCT((RW3:RW42=NV38)*(RY3:RY42="L"))</f>
        <v>2</v>
      </c>
      <c r="NZ38" s="321">
        <f t="shared" ref="NZ38" ca="1" si="12148">SUMIF(RT3:RT60,NV38,RU3:RU60)+SUMIF(RW3:RW60,NV38,RV3:RV60)</f>
        <v>0</v>
      </c>
      <c r="OA38" s="321">
        <f t="shared" ref="OA38" ca="1" si="12149">SUMIF(RW3:RW60,NV38,RU3:RU60)+SUMIF(RT3:RT60,NV38,RV3:RV60)</f>
        <v>4</v>
      </c>
      <c r="OB38" s="321">
        <f t="shared" ca="1" si="11807"/>
        <v>996</v>
      </c>
      <c r="OC38" s="321">
        <f t="shared" ca="1" si="11808"/>
        <v>1</v>
      </c>
      <c r="OD38" s="321">
        <f t="shared" si="630"/>
        <v>37</v>
      </c>
      <c r="OE38" s="321">
        <f t="shared" ref="OE38" ca="1" si="12150">IF(COUNTIF(OC37:OC41,4)&lt;&gt;4,RANK(OC38,OC37:OC41),OC78)</f>
        <v>4</v>
      </c>
      <c r="OF38" s="321"/>
      <c r="OG38" s="321">
        <f t="shared" ref="OG38" ca="1" si="12151">SUMPRODUCT((OE37:OE40=OE38)*(OD37:OD40&lt;OD38))+OE38</f>
        <v>4</v>
      </c>
      <c r="OH38" s="321" t="str">
        <f t="shared" ref="OH38" ca="1" si="12152">INDEX(NV37:NV41,MATCH(2,OG37:OG41,0),0)</f>
        <v>Georgia</v>
      </c>
      <c r="OI38" s="321">
        <f t="shared" ref="OI38" ca="1" si="12153">INDEX(OE37:OE41,MATCH(OH38,NV37:NV41,0),0)</f>
        <v>2</v>
      </c>
      <c r="OJ38" s="321" t="str">
        <f t="shared" ref="OJ38" ca="1" si="12154">IF(OJ37&lt;&gt;"",OH38,"")</f>
        <v/>
      </c>
      <c r="OK38" s="321" t="str">
        <f t="shared" ref="OK38" ca="1" si="12155">IF(OK37&lt;&gt;"",OH39,"")</f>
        <v/>
      </c>
      <c r="OL38" s="321" t="str">
        <f t="shared" ref="OL38" ca="1" si="12156">IF(OL37&lt;&gt;"",OH40,"")</f>
        <v/>
      </c>
      <c r="OM38" s="321" t="str">
        <f t="shared" ref="OM38" si="12157">IF(OM37&lt;&gt;"",OH41,"")</f>
        <v/>
      </c>
      <c r="ON38" s="321"/>
      <c r="OO38" s="321" t="str">
        <f t="shared" ca="1" si="11817"/>
        <v/>
      </c>
      <c r="OP38" s="321">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21">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21">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21">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21">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21">
        <f t="shared" ca="1" si="11823"/>
        <v>1000</v>
      </c>
      <c r="OV38" s="321" t="str">
        <f t="shared" ca="1" si="11824"/>
        <v/>
      </c>
      <c r="OW38" s="321" t="str">
        <f t="shared" ref="OW38" ca="1" si="12163">IF(OO38&lt;&gt;"",VLOOKUP(OO38,NV4:OB40,7,FALSE),"")</f>
        <v/>
      </c>
      <c r="OX38" s="321" t="str">
        <f t="shared" ref="OX38" ca="1" si="12164">IF(OO38&lt;&gt;"",VLOOKUP(OO38,NV4:OB40,5,FALSE),"")</f>
        <v/>
      </c>
      <c r="OY38" s="321" t="str">
        <f t="shared" ref="OY38" ca="1" si="12165">IF(OO38&lt;&gt;"",VLOOKUP(OO38,NV4:OD40,9,FALSE),"")</f>
        <v/>
      </c>
      <c r="OZ38" s="321" t="str">
        <f t="shared" ca="1" si="11828"/>
        <v/>
      </c>
      <c r="PA38" s="321" t="str">
        <f t="shared" ref="PA38" ca="1" si="12166">IF(OO38&lt;&gt;"",RANK(OZ38,OZ37:OZ41),"")</f>
        <v/>
      </c>
      <c r="PB38" s="321" t="str">
        <f t="shared" ref="PB38" ca="1" si="12167">IF(OO38&lt;&gt;"",SUMPRODUCT((OZ37:OZ41=OZ38)*(OU37:OU41&gt;OU38)),"")</f>
        <v/>
      </c>
      <c r="PC38" s="321" t="str">
        <f t="shared" ref="PC38" ca="1" si="12168">IF(OO38&lt;&gt;"",SUMPRODUCT((OZ37:OZ41=OZ38)*(OU37:OU41=OU38)*(OS37:OS41&gt;OS38)),"")</f>
        <v/>
      </c>
      <c r="PD38" s="321" t="str">
        <f t="shared" ref="PD38" ca="1" si="12169">IF(OO38&lt;&gt;"",SUMPRODUCT((OZ37:OZ41=OZ38)*(OU37:OU41=OU38)*(OS37:OS41=OS38)*(OW37:OW41&gt;OW38)),"")</f>
        <v/>
      </c>
      <c r="PE38" s="321" t="str">
        <f t="shared" ref="PE38" ca="1" si="12170">IF(OO38&lt;&gt;"",SUMPRODUCT((OZ37:OZ41=OZ38)*(OU37:OU41=OU38)*(OS37:OS41=OS38)*(OW37:OW41=OW38)*(OX37:OX41&gt;OX38)),"")</f>
        <v/>
      </c>
      <c r="PF38" s="321" t="str">
        <f t="shared" ref="PF38" ca="1" si="12171">IF(OO38&lt;&gt;"",SUMPRODUCT((OZ37:OZ41=OZ38)*(OU37:OU41=OU38)*(OS37:OS41=OS38)*(OW37:OW41=OW38)*(OX37:OX41=OX38)*(OY37:OY41&gt;OY38)),"")</f>
        <v/>
      </c>
      <c r="PG38" s="321" t="str">
        <f ca="1">IF(OO38&lt;&gt;"",IF(PG78&lt;&gt;"",IF(ON76=3,PG78,PG78+ON76),SUM(PA38:PF38)),"")</f>
        <v/>
      </c>
      <c r="PH38" s="321" t="str">
        <f t="shared" ref="PH38" ca="1" si="12172">IF(OO38&lt;&gt;"",INDEX(OO37:OO41,MATCH(2,PG37:PG41,0),0),"")</f>
        <v/>
      </c>
      <c r="PI38" s="321" t="str">
        <f t="shared" ref="PI38:PI40" ca="1" si="12173">IF(OK37&lt;&gt;"",OK37,"")</f>
        <v/>
      </c>
      <c r="PJ38" s="321">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21">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21">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21">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21">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21">
        <f t="shared" ref="PO38:PO40" ca="1" si="12179">PM38-PN38+1000</f>
        <v>1000</v>
      </c>
      <c r="PP38" s="321" t="str">
        <f t="shared" ref="PP38:PP40" ca="1" si="12180">IF(PI38&lt;&gt;"",PJ38*3+PK38*1,"")</f>
        <v/>
      </c>
      <c r="PQ38" s="321" t="str">
        <f t="shared" ref="PQ38" ca="1" si="12181">IF(PI38&lt;&gt;"",VLOOKUP(PI38,NV4:OB40,7,FALSE),"")</f>
        <v/>
      </c>
      <c r="PR38" s="321" t="str">
        <f t="shared" ref="PR38" ca="1" si="12182">IF(PI38&lt;&gt;"",VLOOKUP(PI38,NV4:OB40,5,FALSE),"")</f>
        <v/>
      </c>
      <c r="PS38" s="321" t="str">
        <f t="shared" ref="PS38" ca="1" si="12183">IF(PI38&lt;&gt;"",VLOOKUP(PI38,NV4:OD40,9,FALSE),"")</f>
        <v/>
      </c>
      <c r="PT38" s="321" t="str">
        <f t="shared" ref="PT38:PT40" ca="1" si="12184">PP38</f>
        <v/>
      </c>
      <c r="PU38" s="321" t="str">
        <f t="shared" ref="PU38" ca="1" si="12185">IF(PI38&lt;&gt;"",RANK(PT38,PT37:PT40),"")</f>
        <v/>
      </c>
      <c r="PV38" s="321" t="str">
        <f t="shared" ref="PV38" ca="1" si="12186">IF(PI38&lt;&gt;"",SUMPRODUCT((PT37:PT41=PT38)*(PO37:PO41&gt;PO38)),"")</f>
        <v/>
      </c>
      <c r="PW38" s="321" t="str">
        <f t="shared" ref="PW38" ca="1" si="12187">IF(PI38&lt;&gt;"",SUMPRODUCT((PT37:PT41=PT38)*(PO37:PO41=PO38)*(PM37:PM41&gt;PM38)),"")</f>
        <v/>
      </c>
      <c r="PX38" s="321" t="str">
        <f t="shared" ref="PX38" ca="1" si="12188">IF(PI38&lt;&gt;"",SUMPRODUCT((PT37:PT41=PT38)*(PO37:PO41=PO38)*(PM37:PM41=PM38)*(PQ37:PQ41&gt;PQ38)),"")</f>
        <v/>
      </c>
      <c r="PY38" s="321" t="str">
        <f t="shared" ref="PY38" ca="1" si="12189">IF(PI38&lt;&gt;"",SUMPRODUCT((PT37:PT41=PT38)*(PO37:PO41=PO38)*(PM37:PM41=PM38)*(PQ37:PQ41=PQ38)*(PR37:PR41&gt;PR38)),"")</f>
        <v/>
      </c>
      <c r="PZ38" s="321" t="str">
        <f t="shared" ref="PZ38" ca="1" si="12190">IF(PI38&lt;&gt;"",SUMPRODUCT((PT37:PT41=PT38)*(PO37:PO41=PO38)*(PM37:PM41=PM38)*(PQ37:PQ41=PQ38)*(PR37:PR41=PR38)*(PS37:PS41&gt;PS38)),"")</f>
        <v/>
      </c>
      <c r="QA38" s="321" t="str">
        <f ca="1">IF(PI38&lt;&gt;"",IF(QA78&lt;&gt;"",IF(PH76=3,QA78,QA78+PH76),SUM(PU38:PZ38)+1),"")</f>
        <v/>
      </c>
      <c r="QB38" s="321" t="str">
        <f t="shared" ref="QB38" ca="1" si="12191">IF(PI38&lt;&gt;"",INDEX(PI38:PI41,MATCH(2,QA38:QA41,0),0),"")</f>
        <v/>
      </c>
      <c r="QC38" s="321"/>
      <c r="QD38" s="321"/>
      <c r="QE38" s="321"/>
      <c r="QF38" s="321"/>
      <c r="QG38" s="321"/>
      <c r="QH38" s="321"/>
      <c r="QI38" s="321"/>
      <c r="QJ38" s="321"/>
      <c r="QK38" s="321"/>
      <c r="QL38" s="321"/>
      <c r="QM38" s="321"/>
      <c r="QN38" s="321"/>
      <c r="QO38" s="321"/>
      <c r="QP38" s="321"/>
      <c r="QQ38" s="321"/>
      <c r="QR38" s="321"/>
      <c r="QS38" s="321"/>
      <c r="QT38" s="321"/>
      <c r="QU38" s="321"/>
      <c r="QV38" s="321"/>
      <c r="QW38" s="321"/>
      <c r="QX38" s="321"/>
      <c r="QY38" s="321"/>
      <c r="QZ38" s="321"/>
      <c r="RA38" s="321"/>
      <c r="RB38" s="321"/>
      <c r="RC38" s="321"/>
      <c r="RD38" s="321"/>
      <c r="RE38" s="321"/>
      <c r="RF38" s="321"/>
      <c r="RG38" s="321"/>
      <c r="RH38" s="321"/>
      <c r="RI38" s="321"/>
      <c r="RJ38" s="321"/>
      <c r="RK38" s="321"/>
      <c r="RL38" s="321"/>
      <c r="RM38" s="321"/>
      <c r="RN38" s="321"/>
      <c r="RO38" s="321"/>
      <c r="RP38" s="321"/>
      <c r="RQ38" s="321" t="str">
        <f t="shared" ref="RQ38" ca="1" si="12192">IF(QB38&lt;&gt;"",QB38,IF(PH38&lt;&gt;"",PH38,OH38))</f>
        <v>Georgia</v>
      </c>
      <c r="RR38" s="321">
        <v>2</v>
      </c>
      <c r="RS38" s="321">
        <v>36</v>
      </c>
      <c r="RT38" s="321" t="str">
        <f t="shared" si="18"/>
        <v>Czechia</v>
      </c>
      <c r="RU38" s="324">
        <f ca="1">IF(OFFSET('Player Game Board'!P45,0,RU1)&lt;&gt;"",OFFSET('Player Game Board'!P45,0,RU1),0)</f>
        <v>0</v>
      </c>
      <c r="RV38" s="324">
        <f ca="1">IF(OFFSET('Player Game Board'!Q45,0,RU1)&lt;&gt;"",OFFSET('Player Game Board'!Q45,0,RU1),0)</f>
        <v>2</v>
      </c>
      <c r="RW38" s="321" t="str">
        <f t="shared" si="19"/>
        <v>Türkiye</v>
      </c>
      <c r="RX38" s="321" t="str">
        <f ca="1">IF(AND(OFFSET('Player Game Board'!P45,0,RU1)&lt;&gt;"",OFFSET('Player Game Board'!Q45,0,RU1)&lt;&gt;""),IF(RU38&gt;RV38,"W",IF(RU38=RV38,"D","L")),"")</f>
        <v>L</v>
      </c>
      <c r="RY38" s="321" t="str">
        <f t="shared" ca="1" si="5500"/>
        <v>W</v>
      </c>
      <c r="RZ38" s="321"/>
      <c r="SA38" s="321"/>
      <c r="SB38" s="321"/>
      <c r="SC38" s="322"/>
      <c r="SD38" s="322"/>
      <c r="SE38" s="322"/>
      <c r="SF38" s="322"/>
      <c r="SG38" s="322"/>
      <c r="SH38" s="322"/>
      <c r="SI38" s="322"/>
      <c r="SJ38" s="321"/>
      <c r="SK38" s="321"/>
      <c r="SL38" s="321"/>
      <c r="SM38" s="321"/>
      <c r="SN38" s="321"/>
      <c r="SO38" s="321"/>
      <c r="SP38" s="321"/>
      <c r="SQ38" s="321" t="s">
        <v>15</v>
      </c>
      <c r="SR38" s="321"/>
      <c r="SS38" s="321">
        <f t="shared" ref="SS38" ca="1" si="12193">VLOOKUP(ST38,WO37:WP41,2,FALSE)</f>
        <v>2</v>
      </c>
      <c r="ST38" s="321" t="str">
        <f t="shared" si="11838"/>
        <v>Czechia</v>
      </c>
      <c r="SU38" s="321">
        <f t="shared" ref="SU38" ca="1" si="12194">SUMPRODUCT((WR3:WR42=ST38)*(WV3:WV42="W"))+SUMPRODUCT((WU3:WU42=ST38)*(WW3:WW42="W"))</f>
        <v>1</v>
      </c>
      <c r="SV38" s="321">
        <f t="shared" ref="SV38" ca="1" si="12195">SUMPRODUCT((WR3:WR42=ST38)*(WV3:WV42="D"))+SUMPRODUCT((WU3:WU42=ST38)*(WW3:WW42="D"))</f>
        <v>1</v>
      </c>
      <c r="SW38" s="321">
        <f t="shared" ref="SW38" ca="1" si="12196">SUMPRODUCT((WR3:WR42=ST38)*(WV3:WV42="L"))+SUMPRODUCT((WU3:WU42=ST38)*(WW3:WW42="L"))</f>
        <v>1</v>
      </c>
      <c r="SX38" s="321">
        <f t="shared" ref="SX38" ca="1" si="12197">SUMIF(WR3:WR60,ST38,WS3:WS60)+SUMIF(WU3:WU60,ST38,WT3:WT60)</f>
        <v>5</v>
      </c>
      <c r="SY38" s="321">
        <f t="shared" ref="SY38" ca="1" si="12198">SUMIF(WU3:WU60,ST38,WS3:WS60)+SUMIF(WR3:WR60,ST38,WT3:WT60)</f>
        <v>5</v>
      </c>
      <c r="SZ38" s="321">
        <f t="shared" ca="1" si="11844"/>
        <v>1000</v>
      </c>
      <c r="TA38" s="321">
        <f t="shared" ca="1" si="11845"/>
        <v>4</v>
      </c>
      <c r="TB38" s="321">
        <f t="shared" si="690"/>
        <v>37</v>
      </c>
      <c r="TC38" s="321">
        <f t="shared" ref="TC38" ca="1" si="12199">IF(COUNTIF(TA37:TA41,4)&lt;&gt;4,RANK(TA38,TA37:TA41),TA78)</f>
        <v>2</v>
      </c>
      <c r="TD38" s="321"/>
      <c r="TE38" s="321">
        <f t="shared" ref="TE38" ca="1" si="12200">SUMPRODUCT((TC37:TC40=TC38)*(TB37:TB40&lt;TB38))+TC38</f>
        <v>2</v>
      </c>
      <c r="TF38" s="321" t="str">
        <f t="shared" ref="TF38" ca="1" si="12201">INDEX(ST37:ST41,MATCH(2,TE37:TE41,0),0)</f>
        <v>Czechia</v>
      </c>
      <c r="TG38" s="321">
        <f t="shared" ref="TG38" ca="1" si="12202">INDEX(TC37:TC41,MATCH(TF38,ST37:ST41,0),0)</f>
        <v>2</v>
      </c>
      <c r="TH38" s="321" t="str">
        <f t="shared" ref="TH38" ca="1" si="12203">IF(TH37&lt;&gt;"",TF38,"")</f>
        <v/>
      </c>
      <c r="TI38" s="321" t="str">
        <f t="shared" ref="TI38" ca="1" si="12204">IF(TI37&lt;&gt;"",TF39,"")</f>
        <v>Türkiye</v>
      </c>
      <c r="TJ38" s="321" t="str">
        <f t="shared" ref="TJ38" ca="1" si="12205">IF(TJ37&lt;&gt;"",TF40,"")</f>
        <v/>
      </c>
      <c r="TK38" s="321" t="str">
        <f t="shared" ref="TK38" si="12206">IF(TK37&lt;&gt;"",TF41,"")</f>
        <v/>
      </c>
      <c r="TL38" s="321"/>
      <c r="TM38" s="321" t="str">
        <f t="shared" ca="1" si="11854"/>
        <v/>
      </c>
      <c r="TN38" s="321">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21">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21">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21">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21">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21">
        <f t="shared" ca="1" si="11860"/>
        <v>1000</v>
      </c>
      <c r="TT38" s="321" t="str">
        <f t="shared" ca="1" si="11861"/>
        <v/>
      </c>
      <c r="TU38" s="321" t="str">
        <f t="shared" ref="TU38" ca="1" si="12212">IF(TM38&lt;&gt;"",VLOOKUP(TM38,ST4:SZ40,7,FALSE),"")</f>
        <v/>
      </c>
      <c r="TV38" s="321" t="str">
        <f t="shared" ref="TV38" ca="1" si="12213">IF(TM38&lt;&gt;"",VLOOKUP(TM38,ST4:SZ40,5,FALSE),"")</f>
        <v/>
      </c>
      <c r="TW38" s="321" t="str">
        <f t="shared" ref="TW38" ca="1" si="12214">IF(TM38&lt;&gt;"",VLOOKUP(TM38,ST4:TB40,9,FALSE),"")</f>
        <v/>
      </c>
      <c r="TX38" s="321" t="str">
        <f t="shared" ca="1" si="11865"/>
        <v/>
      </c>
      <c r="TY38" s="321" t="str">
        <f t="shared" ref="TY38" ca="1" si="12215">IF(TM38&lt;&gt;"",RANK(TX38,TX37:TX41),"")</f>
        <v/>
      </c>
      <c r="TZ38" s="321" t="str">
        <f t="shared" ref="TZ38" ca="1" si="12216">IF(TM38&lt;&gt;"",SUMPRODUCT((TX37:TX41=TX38)*(TS37:TS41&gt;TS38)),"")</f>
        <v/>
      </c>
      <c r="UA38" s="321" t="str">
        <f t="shared" ref="UA38" ca="1" si="12217">IF(TM38&lt;&gt;"",SUMPRODUCT((TX37:TX41=TX38)*(TS37:TS41=TS38)*(TQ37:TQ41&gt;TQ38)),"")</f>
        <v/>
      </c>
      <c r="UB38" s="321" t="str">
        <f t="shared" ref="UB38" ca="1" si="12218">IF(TM38&lt;&gt;"",SUMPRODUCT((TX37:TX41=TX38)*(TS37:TS41=TS38)*(TQ37:TQ41=TQ38)*(TU37:TU41&gt;TU38)),"")</f>
        <v/>
      </c>
      <c r="UC38" s="321" t="str">
        <f t="shared" ref="UC38" ca="1" si="12219">IF(TM38&lt;&gt;"",SUMPRODUCT((TX37:TX41=TX38)*(TS37:TS41=TS38)*(TQ37:TQ41=TQ38)*(TU37:TU41=TU38)*(TV37:TV41&gt;TV38)),"")</f>
        <v/>
      </c>
      <c r="UD38" s="321" t="str">
        <f t="shared" ref="UD38" ca="1" si="12220">IF(TM38&lt;&gt;"",SUMPRODUCT((TX37:TX41=TX38)*(TS37:TS41=TS38)*(TQ37:TQ41=TQ38)*(TU37:TU41=TU38)*(TV37:TV41=TV38)*(TW37:TW41&gt;TW38)),"")</f>
        <v/>
      </c>
      <c r="UE38" s="321" t="str">
        <f ca="1">IF(TM38&lt;&gt;"",IF(UE78&lt;&gt;"",IF(TL76=3,UE78,UE78+TL76),SUM(TY38:UD38)),"")</f>
        <v/>
      </c>
      <c r="UF38" s="321" t="str">
        <f t="shared" ref="UF38" ca="1" si="12221">IF(TM38&lt;&gt;"",INDEX(TM37:TM41,MATCH(2,UE37:UE41,0),0),"")</f>
        <v/>
      </c>
      <c r="UG38" s="321" t="str">
        <f t="shared" ref="UG38:UG40" ca="1" si="12222">IF(TI37&lt;&gt;"",TI37,"")</f>
        <v>Czechia</v>
      </c>
      <c r="UH38" s="321">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21">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21">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21">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21">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21">
        <f t="shared" ref="UM38:UM40" ca="1" si="12228">UK38-UL38+1000</f>
        <v>1000</v>
      </c>
      <c r="UN38" s="321">
        <f t="shared" ref="UN38:UN40" ca="1" si="12229">IF(UG38&lt;&gt;"",UH38*3+UI38*1,"")</f>
        <v>1</v>
      </c>
      <c r="UO38" s="321">
        <f t="shared" ref="UO38" ca="1" si="12230">IF(UG38&lt;&gt;"",VLOOKUP(UG38,ST4:SZ40,7,FALSE),"")</f>
        <v>1000</v>
      </c>
      <c r="UP38" s="321">
        <f t="shared" ref="UP38" ca="1" si="12231">IF(UG38&lt;&gt;"",VLOOKUP(UG38,ST4:SZ40,5,FALSE),"")</f>
        <v>5</v>
      </c>
      <c r="UQ38" s="321">
        <f t="shared" ref="UQ38" ca="1" si="12232">IF(UG38&lt;&gt;"",VLOOKUP(UG38,ST4:TB40,9,FALSE),"")</f>
        <v>37</v>
      </c>
      <c r="UR38" s="321">
        <f t="shared" ref="UR38:UR40" ca="1" si="12233">UN38</f>
        <v>1</v>
      </c>
      <c r="US38" s="321">
        <f t="shared" ref="US38" ca="1" si="12234">IF(UG38&lt;&gt;"",RANK(UR38,UR37:UR40),"")</f>
        <v>1</v>
      </c>
      <c r="UT38" s="321">
        <f t="shared" ref="UT38" ca="1" si="12235">IF(UG38&lt;&gt;"",SUMPRODUCT((UR37:UR41=UR38)*(UM37:UM41&gt;UM38)),"")</f>
        <v>0</v>
      </c>
      <c r="UU38" s="321">
        <f t="shared" ref="UU38" ca="1" si="12236">IF(UG38&lt;&gt;"",SUMPRODUCT((UR37:UR41=UR38)*(UM37:UM41=UM38)*(UK37:UK41&gt;UK38)),"")</f>
        <v>0</v>
      </c>
      <c r="UV38" s="321">
        <f t="shared" ref="UV38" ca="1" si="12237">IF(UG38&lt;&gt;"",SUMPRODUCT((UR37:UR41=UR38)*(UM37:UM41=UM38)*(UK37:UK41=UK38)*(UO37:UO41&gt;UO38)),"")</f>
        <v>0</v>
      </c>
      <c r="UW38" s="321">
        <f t="shared" ref="UW38" ca="1" si="12238">IF(UG38&lt;&gt;"",SUMPRODUCT((UR37:UR41=UR38)*(UM37:UM41=UM38)*(UK37:UK41=UK38)*(UO37:UO41=UO38)*(UP37:UP41&gt;UP38)),"")</f>
        <v>0</v>
      </c>
      <c r="UX38" s="321">
        <f t="shared" ref="UX38" ca="1" si="12239">IF(UG38&lt;&gt;"",SUMPRODUCT((UR37:UR41=UR38)*(UM37:UM41=UM38)*(UK37:UK41=UK38)*(UO37:UO41=UO38)*(UP37:UP41=UP38)*(UQ37:UQ41&gt;UQ38)),"")</f>
        <v>0</v>
      </c>
      <c r="UY38" s="321">
        <f ca="1">IF(UG38&lt;&gt;"",IF(UY78&lt;&gt;"",IF(UF76=3,UY78,UY78+UF76),SUM(US38:UX38)+1),"")</f>
        <v>2</v>
      </c>
      <c r="UZ38" s="321" t="str">
        <f t="shared" ref="UZ38" ca="1" si="12240">IF(UG38&lt;&gt;"",INDEX(UG38:UG41,MATCH(2,UY38:UY41,0),0),"")</f>
        <v>Czechia</v>
      </c>
      <c r="VA38" s="321"/>
      <c r="VB38" s="321"/>
      <c r="VC38" s="321"/>
      <c r="VD38" s="321"/>
      <c r="VE38" s="321"/>
      <c r="VF38" s="321"/>
      <c r="VG38" s="321"/>
      <c r="VH38" s="321"/>
      <c r="VI38" s="321"/>
      <c r="VJ38" s="321"/>
      <c r="VK38" s="321"/>
      <c r="VL38" s="321"/>
      <c r="VM38" s="321"/>
      <c r="VN38" s="321"/>
      <c r="VO38" s="321"/>
      <c r="VP38" s="321"/>
      <c r="VQ38" s="321"/>
      <c r="VR38" s="321"/>
      <c r="VS38" s="321"/>
      <c r="VT38" s="321"/>
      <c r="VU38" s="321"/>
      <c r="VV38" s="321"/>
      <c r="VW38" s="321"/>
      <c r="VX38" s="321"/>
      <c r="VY38" s="321"/>
      <c r="VZ38" s="321"/>
      <c r="WA38" s="321"/>
      <c r="WB38" s="321"/>
      <c r="WC38" s="321"/>
      <c r="WD38" s="321"/>
      <c r="WE38" s="321"/>
      <c r="WF38" s="321"/>
      <c r="WG38" s="321"/>
      <c r="WH38" s="321"/>
      <c r="WI38" s="321"/>
      <c r="WJ38" s="321"/>
      <c r="WK38" s="321"/>
      <c r="WL38" s="321"/>
      <c r="WM38" s="321"/>
      <c r="WN38" s="321"/>
      <c r="WO38" s="321" t="str">
        <f t="shared" ref="WO38" ca="1" si="12241">IF(UZ38&lt;&gt;"",UZ38,IF(UF38&lt;&gt;"",UF38,TF38))</f>
        <v>Czechia</v>
      </c>
      <c r="WP38" s="321">
        <v>2</v>
      </c>
      <c r="WQ38" s="321">
        <v>36</v>
      </c>
      <c r="WR38" s="321" t="str">
        <f t="shared" si="34"/>
        <v>Czechia</v>
      </c>
      <c r="WS38" s="324">
        <f ca="1">IF(OFFSET('Player Game Board'!P45,0,WS1)&lt;&gt;"",OFFSET('Player Game Board'!P45,0,WS1),0)</f>
        <v>2</v>
      </c>
      <c r="WT38" s="324">
        <f ca="1">IF(OFFSET('Player Game Board'!Q45,0,WS1)&lt;&gt;"",OFFSET('Player Game Board'!Q45,0,WS1),0)</f>
        <v>2</v>
      </c>
      <c r="WU38" s="321" t="str">
        <f t="shared" si="35"/>
        <v>Türkiye</v>
      </c>
      <c r="WV38" s="321" t="str">
        <f ca="1">IF(AND(OFFSET('Player Game Board'!P45,0,WS1)&lt;&gt;"",OFFSET('Player Game Board'!Q45,0,WS1)&lt;&gt;""),IF(WS38&gt;WT38,"W",IF(WS38=WT38,"D","L")),"")</f>
        <v>D</v>
      </c>
      <c r="WW38" s="321" t="str">
        <f t="shared" ca="1" si="5555"/>
        <v>D</v>
      </c>
      <c r="WX38" s="321"/>
      <c r="WY38" s="321"/>
      <c r="WZ38" s="321"/>
      <c r="XA38" s="322"/>
      <c r="XB38" s="322"/>
      <c r="XC38" s="322"/>
      <c r="XD38" s="322"/>
      <c r="XE38" s="322"/>
      <c r="XF38" s="322"/>
      <c r="XG38" s="322"/>
      <c r="XH38" s="321"/>
      <c r="XI38" s="321"/>
      <c r="XJ38" s="321"/>
      <c r="XK38" s="321"/>
      <c r="XL38" s="321"/>
      <c r="XM38" s="321"/>
      <c r="XN38" s="321"/>
      <c r="XO38" s="321" t="s">
        <v>15</v>
      </c>
      <c r="XP38" s="321"/>
      <c r="XQ38" s="321">
        <f t="shared" ref="XQ38" ca="1" si="12242">VLOOKUP(XR38,ABM37:ABN41,2,FALSE)</f>
        <v>3</v>
      </c>
      <c r="XR38" s="321" t="str">
        <f t="shared" si="11875"/>
        <v>Czechia</v>
      </c>
      <c r="XS38" s="321">
        <f t="shared" ref="XS38" ca="1" si="12243">SUMPRODUCT((ABP3:ABP42=XR38)*(ABT3:ABT42="W"))+SUMPRODUCT((ABS3:ABS42=XR38)*(ABU3:ABU42="W"))</f>
        <v>1</v>
      </c>
      <c r="XT38" s="321">
        <f t="shared" ref="XT38" ca="1" si="12244">SUMPRODUCT((ABP3:ABP42=XR38)*(ABT3:ABT42="D"))+SUMPRODUCT((ABS3:ABS42=XR38)*(ABU3:ABU42="D"))</f>
        <v>1</v>
      </c>
      <c r="XU38" s="321">
        <f t="shared" ref="XU38" ca="1" si="12245">SUMPRODUCT((ABP3:ABP42=XR38)*(ABT3:ABT42="L"))+SUMPRODUCT((ABS3:ABS42=XR38)*(ABU3:ABU42="L"))</f>
        <v>1</v>
      </c>
      <c r="XV38" s="321">
        <f t="shared" ref="XV38" ca="1" si="12246">SUMIF(ABP3:ABP60,XR38,ABQ3:ABQ60)+SUMIF(ABS3:ABS60,XR38,ABR3:ABR60)</f>
        <v>3</v>
      </c>
      <c r="XW38" s="321">
        <f t="shared" ref="XW38" ca="1" si="12247">SUMIF(ABS3:ABS60,XR38,ABQ3:ABQ60)+SUMIF(ABP3:ABP60,XR38,ABR3:ABR60)</f>
        <v>3</v>
      </c>
      <c r="XX38" s="321">
        <f t="shared" ca="1" si="11881"/>
        <v>1000</v>
      </c>
      <c r="XY38" s="321">
        <f t="shared" ca="1" si="11882"/>
        <v>4</v>
      </c>
      <c r="XZ38" s="321">
        <f t="shared" si="750"/>
        <v>37</v>
      </c>
      <c r="YA38" s="321">
        <f t="shared" ref="YA38" ca="1" si="12248">IF(COUNTIF(XY37:XY41,4)&lt;&gt;4,RANK(XY38,XY37:XY41),XY78)</f>
        <v>2</v>
      </c>
      <c r="YB38" s="321"/>
      <c r="YC38" s="321">
        <f t="shared" ref="YC38" ca="1" si="12249">SUMPRODUCT((YA37:YA40=YA38)*(XZ37:XZ40&lt;XZ38))+YA38</f>
        <v>2</v>
      </c>
      <c r="YD38" s="321" t="str">
        <f t="shared" ref="YD38" ca="1" si="12250">INDEX(XR37:XR41,MATCH(2,YC37:YC41,0),0)</f>
        <v>Czechia</v>
      </c>
      <c r="YE38" s="321">
        <f t="shared" ref="YE38" ca="1" si="12251">INDEX(YA37:YA41,MATCH(YD38,XR37:XR41,0),0)</f>
        <v>2</v>
      </c>
      <c r="YF38" s="321" t="str">
        <f t="shared" ref="YF38" ca="1" si="12252">IF(YF37&lt;&gt;"",YD38,"")</f>
        <v/>
      </c>
      <c r="YG38" s="321" t="str">
        <f t="shared" ref="YG38" ca="1" si="12253">IF(YG37&lt;&gt;"",YD39,"")</f>
        <v>Portugal</v>
      </c>
      <c r="YH38" s="321" t="str">
        <f t="shared" ref="YH38" ca="1" si="12254">IF(YH37&lt;&gt;"",YD40,"")</f>
        <v/>
      </c>
      <c r="YI38" s="321" t="str">
        <f t="shared" ref="YI38" si="12255">IF(YI37&lt;&gt;"",YD41,"")</f>
        <v/>
      </c>
      <c r="YJ38" s="321"/>
      <c r="YK38" s="321" t="str">
        <f t="shared" ca="1" si="11891"/>
        <v/>
      </c>
      <c r="YL38" s="321">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21">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21">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21">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21">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21">
        <f t="shared" ca="1" si="11897"/>
        <v>1000</v>
      </c>
      <c r="YR38" s="321" t="str">
        <f t="shared" ca="1" si="11898"/>
        <v/>
      </c>
      <c r="YS38" s="321" t="str">
        <f t="shared" ref="YS38" ca="1" si="12261">IF(YK38&lt;&gt;"",VLOOKUP(YK38,XR4:XX40,7,FALSE),"")</f>
        <v/>
      </c>
      <c r="YT38" s="321" t="str">
        <f t="shared" ref="YT38" ca="1" si="12262">IF(YK38&lt;&gt;"",VLOOKUP(YK38,XR4:XX40,5,FALSE),"")</f>
        <v/>
      </c>
      <c r="YU38" s="321" t="str">
        <f t="shared" ref="YU38" ca="1" si="12263">IF(YK38&lt;&gt;"",VLOOKUP(YK38,XR4:XZ40,9,FALSE),"")</f>
        <v/>
      </c>
      <c r="YV38" s="321" t="str">
        <f t="shared" ca="1" si="11902"/>
        <v/>
      </c>
      <c r="YW38" s="321" t="str">
        <f t="shared" ref="YW38" ca="1" si="12264">IF(YK38&lt;&gt;"",RANK(YV38,YV37:YV41),"")</f>
        <v/>
      </c>
      <c r="YX38" s="321" t="str">
        <f t="shared" ref="YX38" ca="1" si="12265">IF(YK38&lt;&gt;"",SUMPRODUCT((YV37:YV41=YV38)*(YQ37:YQ41&gt;YQ38)),"")</f>
        <v/>
      </c>
      <c r="YY38" s="321" t="str">
        <f t="shared" ref="YY38" ca="1" si="12266">IF(YK38&lt;&gt;"",SUMPRODUCT((YV37:YV41=YV38)*(YQ37:YQ41=YQ38)*(YO37:YO41&gt;YO38)),"")</f>
        <v/>
      </c>
      <c r="YZ38" s="321" t="str">
        <f t="shared" ref="YZ38" ca="1" si="12267">IF(YK38&lt;&gt;"",SUMPRODUCT((YV37:YV41=YV38)*(YQ37:YQ41=YQ38)*(YO37:YO41=YO38)*(YS37:YS41&gt;YS38)),"")</f>
        <v/>
      </c>
      <c r="ZA38" s="321" t="str">
        <f t="shared" ref="ZA38" ca="1" si="12268">IF(YK38&lt;&gt;"",SUMPRODUCT((YV37:YV41=YV38)*(YQ37:YQ41=YQ38)*(YO37:YO41=YO38)*(YS37:YS41=YS38)*(YT37:YT41&gt;YT38)),"")</f>
        <v/>
      </c>
      <c r="ZB38" s="321" t="str">
        <f t="shared" ref="ZB38" ca="1" si="12269">IF(YK38&lt;&gt;"",SUMPRODUCT((YV37:YV41=YV38)*(YQ37:YQ41=YQ38)*(YO37:YO41=YO38)*(YS37:YS41=YS38)*(YT37:YT41=YT38)*(YU37:YU41&gt;YU38)),"")</f>
        <v/>
      </c>
      <c r="ZC38" s="321" t="str">
        <f ca="1">IF(YK38&lt;&gt;"",IF(ZC78&lt;&gt;"",IF(YJ76=3,ZC78,ZC78+YJ76),SUM(YW38:ZB38)),"")</f>
        <v/>
      </c>
      <c r="ZD38" s="321" t="str">
        <f t="shared" ref="ZD38" ca="1" si="12270">IF(YK38&lt;&gt;"",INDEX(YK37:YK41,MATCH(2,ZC37:ZC41,0),0),"")</f>
        <v/>
      </c>
      <c r="ZE38" s="321" t="str">
        <f t="shared" ref="ZE38:ZE40" ca="1" si="12271">IF(YG37&lt;&gt;"",YG37,"")</f>
        <v>Czechia</v>
      </c>
      <c r="ZF38" s="321">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21">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21">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21">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21">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21">
        <f t="shared" ref="ZK38:ZK40" ca="1" si="12277">ZI38-ZJ38+1000</f>
        <v>1000</v>
      </c>
      <c r="ZL38" s="321">
        <f t="shared" ref="ZL38:ZL40" ca="1" si="12278">IF(ZE38&lt;&gt;"",ZF38*3+ZG38*1,"")</f>
        <v>1</v>
      </c>
      <c r="ZM38" s="321">
        <f t="shared" ref="ZM38" ca="1" si="12279">IF(ZE38&lt;&gt;"",VLOOKUP(ZE38,XR4:XX40,7,FALSE),"")</f>
        <v>1000</v>
      </c>
      <c r="ZN38" s="321">
        <f t="shared" ref="ZN38" ca="1" si="12280">IF(ZE38&lt;&gt;"",VLOOKUP(ZE38,XR4:XX40,5,FALSE),"")</f>
        <v>3</v>
      </c>
      <c r="ZO38" s="321">
        <f t="shared" ref="ZO38" ca="1" si="12281">IF(ZE38&lt;&gt;"",VLOOKUP(ZE38,XR4:XZ40,9,FALSE),"")</f>
        <v>37</v>
      </c>
      <c r="ZP38" s="321">
        <f t="shared" ref="ZP38:ZP40" ca="1" si="12282">ZL38</f>
        <v>1</v>
      </c>
      <c r="ZQ38" s="321">
        <f t="shared" ref="ZQ38" ca="1" si="12283">IF(ZE38&lt;&gt;"",RANK(ZP38,ZP37:ZP40),"")</f>
        <v>1</v>
      </c>
      <c r="ZR38" s="321">
        <f t="shared" ref="ZR38" ca="1" si="12284">IF(ZE38&lt;&gt;"",SUMPRODUCT((ZP37:ZP41=ZP38)*(ZK37:ZK41&gt;ZK38)),"")</f>
        <v>0</v>
      </c>
      <c r="ZS38" s="321">
        <f t="shared" ref="ZS38" ca="1" si="12285">IF(ZE38&lt;&gt;"",SUMPRODUCT((ZP37:ZP41=ZP38)*(ZK37:ZK41=ZK38)*(ZI37:ZI41&gt;ZI38)),"")</f>
        <v>0</v>
      </c>
      <c r="ZT38" s="321">
        <f t="shared" ref="ZT38" ca="1" si="12286">IF(ZE38&lt;&gt;"",SUMPRODUCT((ZP37:ZP41=ZP38)*(ZK37:ZK41=ZK38)*(ZI37:ZI41=ZI38)*(ZM37:ZM41&gt;ZM38)),"")</f>
        <v>1</v>
      </c>
      <c r="ZU38" s="321">
        <f t="shared" ref="ZU38" ca="1" si="12287">IF(ZE38&lt;&gt;"",SUMPRODUCT((ZP37:ZP41=ZP38)*(ZK37:ZK41=ZK38)*(ZI37:ZI41=ZI38)*(ZM37:ZM41=ZM38)*(ZN37:ZN41&gt;ZN38)),"")</f>
        <v>0</v>
      </c>
      <c r="ZV38" s="321">
        <f t="shared" ref="ZV38" ca="1" si="12288">IF(ZE38&lt;&gt;"",SUMPRODUCT((ZP37:ZP41=ZP38)*(ZK37:ZK41=ZK38)*(ZI37:ZI41=ZI38)*(ZM37:ZM41=ZM38)*(ZN37:ZN41=ZN38)*(ZO37:ZO41&gt;ZO38)),"")</f>
        <v>0</v>
      </c>
      <c r="ZW38" s="321">
        <f ca="1">IF(ZE38&lt;&gt;"",IF(ZW78&lt;&gt;"",IF(ZD76=3,ZW78,ZW78+ZD76),SUM(ZQ38:ZV38)+1),"")</f>
        <v>3</v>
      </c>
      <c r="ZX38" s="321" t="str">
        <f t="shared" ref="ZX38" ca="1" si="12289">IF(ZE38&lt;&gt;"",INDEX(ZE38:ZE41,MATCH(2,ZW38:ZW41,0),0),"")</f>
        <v>Portugal</v>
      </c>
      <c r="ZY38" s="321"/>
      <c r="ZZ38" s="321"/>
      <c r="AAA38" s="321"/>
      <c r="AAB38" s="321"/>
      <c r="AAC38" s="321"/>
      <c r="AAD38" s="321"/>
      <c r="AAE38" s="321"/>
      <c r="AAF38" s="321"/>
      <c r="AAG38" s="321"/>
      <c r="AAH38" s="321"/>
      <c r="AAI38" s="321"/>
      <c r="AAJ38" s="321"/>
      <c r="AAK38" s="321"/>
      <c r="AAL38" s="321"/>
      <c r="AAM38" s="321"/>
      <c r="AAN38" s="321"/>
      <c r="AAO38" s="321"/>
      <c r="AAP38" s="321"/>
      <c r="AAQ38" s="321"/>
      <c r="AAR38" s="321"/>
      <c r="AAS38" s="321"/>
      <c r="AAT38" s="321"/>
      <c r="AAU38" s="321"/>
      <c r="AAV38" s="321"/>
      <c r="AAW38" s="321"/>
      <c r="AAX38" s="321"/>
      <c r="AAY38" s="321"/>
      <c r="AAZ38" s="321"/>
      <c r="ABA38" s="321"/>
      <c r="ABB38" s="321"/>
      <c r="ABC38" s="321"/>
      <c r="ABD38" s="321"/>
      <c r="ABE38" s="321"/>
      <c r="ABF38" s="321"/>
      <c r="ABG38" s="321"/>
      <c r="ABH38" s="321"/>
      <c r="ABI38" s="321"/>
      <c r="ABJ38" s="321"/>
      <c r="ABK38" s="321"/>
      <c r="ABL38" s="321"/>
      <c r="ABM38" s="321" t="str">
        <f t="shared" ref="ABM38" ca="1" si="12290">IF(ZX38&lt;&gt;"",ZX38,IF(ZD38&lt;&gt;"",ZD38,YD38))</f>
        <v>Portugal</v>
      </c>
      <c r="ABN38" s="321">
        <v>2</v>
      </c>
      <c r="ABO38" s="321">
        <v>36</v>
      </c>
      <c r="ABP38" s="321" t="str">
        <f t="shared" si="50"/>
        <v>Czechia</v>
      </c>
      <c r="ABQ38" s="324">
        <f ca="1">IF(OFFSET('Player Game Board'!P45,0,ABQ1)&lt;&gt;"",OFFSET('Player Game Board'!P45,0,ABQ1),0)</f>
        <v>1</v>
      </c>
      <c r="ABR38" s="324">
        <f ca="1">IF(OFFSET('Player Game Board'!Q45,0,ABQ1)&lt;&gt;"",OFFSET('Player Game Board'!Q45,0,ABQ1),0)</f>
        <v>2</v>
      </c>
      <c r="ABS38" s="321" t="str">
        <f t="shared" si="51"/>
        <v>Türkiye</v>
      </c>
      <c r="ABT38" s="321" t="str">
        <f ca="1">IF(AND(OFFSET('Player Game Board'!P45,0,ABQ1)&lt;&gt;"",OFFSET('Player Game Board'!Q45,0,ABQ1)&lt;&gt;""),IF(ABQ38&gt;ABR38,"W",IF(ABQ38=ABR38,"D","L")),"")</f>
        <v>L</v>
      </c>
      <c r="ABU38" s="321" t="str">
        <f t="shared" ca="1" si="5610"/>
        <v>W</v>
      </c>
      <c r="ABV38" s="321"/>
      <c r="ABW38" s="321"/>
      <c r="ABX38" s="321"/>
      <c r="ABY38" s="322"/>
      <c r="ABZ38" s="322"/>
      <c r="ACA38" s="322"/>
      <c r="ACB38" s="322"/>
      <c r="ACC38" s="322"/>
      <c r="ACD38" s="322"/>
      <c r="ACE38" s="322"/>
      <c r="ACF38" s="321"/>
      <c r="ACG38" s="321"/>
      <c r="ACH38" s="321"/>
      <c r="ACI38" s="321"/>
      <c r="ACJ38" s="321"/>
      <c r="ACK38" s="321"/>
      <c r="ACL38" s="321"/>
      <c r="ACM38" s="321" t="s">
        <v>15</v>
      </c>
      <c r="ACN38" s="321"/>
      <c r="ACO38" s="321">
        <f t="shared" ref="ACO38" ca="1" si="12291">VLOOKUP(ACP38,AGK37:AGL41,2,FALSE)</f>
        <v>2</v>
      </c>
      <c r="ACP38" s="321" t="str">
        <f t="shared" si="11912"/>
        <v>Czechia</v>
      </c>
      <c r="ACQ38" s="321">
        <f t="shared" ref="ACQ38" ca="1" si="12292">SUMPRODUCT((AGN3:AGN42=ACP38)*(AGR3:AGR42="W"))+SUMPRODUCT((AGQ3:AGQ42=ACP38)*(AGS3:AGS42="W"))</f>
        <v>2</v>
      </c>
      <c r="ACR38" s="321">
        <f t="shared" ref="ACR38" ca="1" si="12293">SUMPRODUCT((AGN3:AGN42=ACP38)*(AGR3:AGR42="D"))+SUMPRODUCT((AGQ3:AGQ42=ACP38)*(AGS3:AGS42="D"))</f>
        <v>1</v>
      </c>
      <c r="ACS38" s="321">
        <f t="shared" ref="ACS38" ca="1" si="12294">SUMPRODUCT((AGN3:AGN42=ACP38)*(AGR3:AGR42="L"))+SUMPRODUCT((AGQ3:AGQ42=ACP38)*(AGS3:AGS42="L"))</f>
        <v>0</v>
      </c>
      <c r="ACT38" s="321">
        <f t="shared" ref="ACT38" ca="1" si="12295">SUMIF(AGN3:AGN60,ACP38,AGO3:AGO60)+SUMIF(AGQ3:AGQ60,ACP38,AGP3:AGP60)</f>
        <v>5</v>
      </c>
      <c r="ACU38" s="321">
        <f t="shared" ref="ACU38" ca="1" si="12296">SUMIF(AGQ3:AGQ60,ACP38,AGO3:AGO60)+SUMIF(AGN3:AGN60,ACP38,AGP3:AGP60)</f>
        <v>2</v>
      </c>
      <c r="ACV38" s="321">
        <f t="shared" ca="1" si="11918"/>
        <v>1003</v>
      </c>
      <c r="ACW38" s="321">
        <f t="shared" ca="1" si="11919"/>
        <v>7</v>
      </c>
      <c r="ACX38" s="321">
        <f t="shared" si="810"/>
        <v>37</v>
      </c>
      <c r="ACY38" s="321">
        <f t="shared" ref="ACY38" ca="1" si="12297">IF(COUNTIF(ACW37:ACW41,4)&lt;&gt;4,RANK(ACW38,ACW37:ACW41),ACW78)</f>
        <v>1</v>
      </c>
      <c r="ACZ38" s="321"/>
      <c r="ADA38" s="321">
        <f t="shared" ref="ADA38" ca="1" si="12298">SUMPRODUCT((ACY37:ACY40=ACY38)*(ACX37:ACX40&lt;ACX38))+ACY38</f>
        <v>1</v>
      </c>
      <c r="ADB38" s="321" t="str">
        <f t="shared" ref="ADB38" ca="1" si="12299">INDEX(ACP37:ACP41,MATCH(2,ADA37:ADA41,0),0)</f>
        <v>Türkiye</v>
      </c>
      <c r="ADC38" s="321">
        <f t="shared" ref="ADC38" ca="1" si="12300">INDEX(ACY37:ACY41,MATCH(ADB38,ACP37:ACP41,0),0)</f>
        <v>1</v>
      </c>
      <c r="ADD38" s="321" t="str">
        <f t="shared" ref="ADD38" ca="1" si="12301">IF(ADD37&lt;&gt;"",ADB38,"")</f>
        <v>Türkiye</v>
      </c>
      <c r="ADE38" s="321" t="str">
        <f t="shared" ref="ADE38" ca="1" si="12302">IF(ADE37&lt;&gt;"",ADB39,"")</f>
        <v/>
      </c>
      <c r="ADF38" s="321" t="str">
        <f t="shared" ref="ADF38" ca="1" si="12303">IF(ADF37&lt;&gt;"",ADB40,"")</f>
        <v/>
      </c>
      <c r="ADG38" s="321" t="str">
        <f t="shared" ref="ADG38" si="12304">IF(ADG37&lt;&gt;"",ADB41,"")</f>
        <v/>
      </c>
      <c r="ADH38" s="321"/>
      <c r="ADI38" s="321" t="str">
        <f t="shared" ca="1" si="11928"/>
        <v>Türkiye</v>
      </c>
      <c r="ADJ38" s="321">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21">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21">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21">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21">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21">
        <f t="shared" ca="1" si="11934"/>
        <v>1000</v>
      </c>
      <c r="ADP38" s="321">
        <f t="shared" ca="1" si="11935"/>
        <v>1</v>
      </c>
      <c r="ADQ38" s="321">
        <f t="shared" ref="ADQ38" ca="1" si="12310">IF(ADI38&lt;&gt;"",VLOOKUP(ADI38,ACP4:ACV40,7,FALSE),"")</f>
        <v>1004</v>
      </c>
      <c r="ADR38" s="321">
        <f t="shared" ref="ADR38" ca="1" si="12311">IF(ADI38&lt;&gt;"",VLOOKUP(ADI38,ACP4:ACV40,5,FALSE),"")</f>
        <v>6</v>
      </c>
      <c r="ADS38" s="321">
        <f t="shared" ref="ADS38" ca="1" si="12312">IF(ADI38&lt;&gt;"",VLOOKUP(ADI38,ACP4:ACX40,9,FALSE),"")</f>
        <v>47</v>
      </c>
      <c r="ADT38" s="321">
        <f t="shared" ca="1" si="11939"/>
        <v>1</v>
      </c>
      <c r="ADU38" s="321">
        <f t="shared" ref="ADU38" ca="1" si="12313">IF(ADI38&lt;&gt;"",RANK(ADT38,ADT37:ADT41),"")</f>
        <v>1</v>
      </c>
      <c r="ADV38" s="321">
        <f t="shared" ref="ADV38" ca="1" si="12314">IF(ADI38&lt;&gt;"",SUMPRODUCT((ADT37:ADT41=ADT38)*(ADO37:ADO41&gt;ADO38)),"")</f>
        <v>0</v>
      </c>
      <c r="ADW38" s="321">
        <f t="shared" ref="ADW38" ca="1" si="12315">IF(ADI38&lt;&gt;"",SUMPRODUCT((ADT37:ADT41=ADT38)*(ADO37:ADO41=ADO38)*(ADM37:ADM41&gt;ADM38)),"")</f>
        <v>0</v>
      </c>
      <c r="ADX38" s="321">
        <f t="shared" ref="ADX38" ca="1" si="12316">IF(ADI38&lt;&gt;"",SUMPRODUCT((ADT37:ADT41=ADT38)*(ADO37:ADO41=ADO38)*(ADM37:ADM41=ADM38)*(ADQ37:ADQ41&gt;ADQ38)),"")</f>
        <v>0</v>
      </c>
      <c r="ADY38" s="321">
        <f t="shared" ref="ADY38" ca="1" si="12317">IF(ADI38&lt;&gt;"",SUMPRODUCT((ADT37:ADT41=ADT38)*(ADO37:ADO41=ADO38)*(ADM37:ADM41=ADM38)*(ADQ37:ADQ41=ADQ38)*(ADR37:ADR41&gt;ADR38)),"")</f>
        <v>0</v>
      </c>
      <c r="ADZ38" s="321">
        <f t="shared" ref="ADZ38" ca="1" si="12318">IF(ADI38&lt;&gt;"",SUMPRODUCT((ADT37:ADT41=ADT38)*(ADO37:ADO41=ADO38)*(ADM37:ADM41=ADM38)*(ADQ37:ADQ41=ADQ38)*(ADR37:ADR41=ADR38)*(ADS37:ADS41&gt;ADS38)),"")</f>
        <v>0</v>
      </c>
      <c r="AEA38" s="321">
        <f ca="1">IF(ADI38&lt;&gt;"",IF(AEA78&lt;&gt;"",IF(ADH76=3,AEA78,AEA78+ADH76),SUM(ADU38:ADZ38)),"")</f>
        <v>1</v>
      </c>
      <c r="AEB38" s="321" t="str">
        <f t="shared" ref="AEB38" ca="1" si="12319">IF(ADI38&lt;&gt;"",INDEX(ADI37:ADI41,MATCH(2,AEA37:AEA41,0),0),"")</f>
        <v>Czechia</v>
      </c>
      <c r="AEC38" s="321" t="str">
        <f t="shared" ref="AEC38:AEC40" ca="1" si="12320">IF(ADE37&lt;&gt;"",ADE37,"")</f>
        <v/>
      </c>
      <c r="AED38" s="321">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21">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21">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21">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21">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21">
        <f t="shared" ref="AEI38:AEI40" ca="1" si="12326">AEG38-AEH38+1000</f>
        <v>1000</v>
      </c>
      <c r="AEJ38" s="321" t="str">
        <f t="shared" ref="AEJ38:AEJ40" ca="1" si="12327">IF(AEC38&lt;&gt;"",AED38*3+AEE38*1,"")</f>
        <v/>
      </c>
      <c r="AEK38" s="321" t="str">
        <f t="shared" ref="AEK38" ca="1" si="12328">IF(AEC38&lt;&gt;"",VLOOKUP(AEC38,ACP4:ACV40,7,FALSE),"")</f>
        <v/>
      </c>
      <c r="AEL38" s="321" t="str">
        <f t="shared" ref="AEL38" ca="1" si="12329">IF(AEC38&lt;&gt;"",VLOOKUP(AEC38,ACP4:ACV40,5,FALSE),"")</f>
        <v/>
      </c>
      <c r="AEM38" s="321" t="str">
        <f t="shared" ref="AEM38" ca="1" si="12330">IF(AEC38&lt;&gt;"",VLOOKUP(AEC38,ACP4:ACX40,9,FALSE),"")</f>
        <v/>
      </c>
      <c r="AEN38" s="321" t="str">
        <f t="shared" ref="AEN38:AEN40" ca="1" si="12331">AEJ38</f>
        <v/>
      </c>
      <c r="AEO38" s="321" t="str">
        <f t="shared" ref="AEO38" ca="1" si="12332">IF(AEC38&lt;&gt;"",RANK(AEN38,AEN37:AEN40),"")</f>
        <v/>
      </c>
      <c r="AEP38" s="321" t="str">
        <f t="shared" ref="AEP38" ca="1" si="12333">IF(AEC38&lt;&gt;"",SUMPRODUCT((AEN37:AEN41=AEN38)*(AEI37:AEI41&gt;AEI38)),"")</f>
        <v/>
      </c>
      <c r="AEQ38" s="321" t="str">
        <f t="shared" ref="AEQ38" ca="1" si="12334">IF(AEC38&lt;&gt;"",SUMPRODUCT((AEN37:AEN41=AEN38)*(AEI37:AEI41=AEI38)*(AEG37:AEG41&gt;AEG38)),"")</f>
        <v/>
      </c>
      <c r="AER38" s="321" t="str">
        <f t="shared" ref="AER38" ca="1" si="12335">IF(AEC38&lt;&gt;"",SUMPRODUCT((AEN37:AEN41=AEN38)*(AEI37:AEI41=AEI38)*(AEG37:AEG41=AEG38)*(AEK37:AEK41&gt;AEK38)),"")</f>
        <v/>
      </c>
      <c r="AES38" s="321" t="str">
        <f t="shared" ref="AES38" ca="1" si="12336">IF(AEC38&lt;&gt;"",SUMPRODUCT((AEN37:AEN41=AEN38)*(AEI37:AEI41=AEI38)*(AEG37:AEG41=AEG38)*(AEK37:AEK41=AEK38)*(AEL37:AEL41&gt;AEL38)),"")</f>
        <v/>
      </c>
      <c r="AET38" s="321" t="str">
        <f t="shared" ref="AET38" ca="1" si="12337">IF(AEC38&lt;&gt;"",SUMPRODUCT((AEN37:AEN41=AEN38)*(AEI37:AEI41=AEI38)*(AEG37:AEG41=AEG38)*(AEK37:AEK41=AEK38)*(AEL37:AEL41=AEL38)*(AEM37:AEM41&gt;AEM38)),"")</f>
        <v/>
      </c>
      <c r="AEU38" s="321" t="str">
        <f ca="1">IF(AEC38&lt;&gt;"",IF(AEU78&lt;&gt;"",IF(AEB76=3,AEU78,AEU78+AEB76),SUM(AEO38:AET38)+1),"")</f>
        <v/>
      </c>
      <c r="AEV38" s="321" t="str">
        <f t="shared" ref="AEV38" ca="1" si="12338">IF(AEC38&lt;&gt;"",INDEX(AEC38:AEC41,MATCH(2,AEU38:AEU41,0),0),"")</f>
        <v/>
      </c>
      <c r="AEW38" s="321"/>
      <c r="AEX38" s="321"/>
      <c r="AEY38" s="321"/>
      <c r="AEZ38" s="321"/>
      <c r="AFA38" s="321"/>
      <c r="AFB38" s="321"/>
      <c r="AFC38" s="321"/>
      <c r="AFD38" s="321"/>
      <c r="AFE38" s="321"/>
      <c r="AFF38" s="321"/>
      <c r="AFG38" s="321"/>
      <c r="AFH38" s="321"/>
      <c r="AFI38" s="321"/>
      <c r="AFJ38" s="321"/>
      <c r="AFK38" s="321"/>
      <c r="AFL38" s="321"/>
      <c r="AFM38" s="321"/>
      <c r="AFN38" s="321"/>
      <c r="AFO38" s="321"/>
      <c r="AFP38" s="321"/>
      <c r="AFQ38" s="321"/>
      <c r="AFR38" s="321"/>
      <c r="AFS38" s="321"/>
      <c r="AFT38" s="321"/>
      <c r="AFU38" s="321"/>
      <c r="AFV38" s="321"/>
      <c r="AFW38" s="321"/>
      <c r="AFX38" s="321"/>
      <c r="AFY38" s="321"/>
      <c r="AFZ38" s="321"/>
      <c r="AGA38" s="321"/>
      <c r="AGB38" s="321"/>
      <c r="AGC38" s="321"/>
      <c r="AGD38" s="321"/>
      <c r="AGE38" s="321"/>
      <c r="AGF38" s="321"/>
      <c r="AGG38" s="321"/>
      <c r="AGH38" s="321"/>
      <c r="AGI38" s="321"/>
      <c r="AGJ38" s="321"/>
      <c r="AGK38" s="321" t="str">
        <f t="shared" ref="AGK38" ca="1" si="12339">IF(AEV38&lt;&gt;"",AEV38,IF(AEB38&lt;&gt;"",AEB38,ADB38))</f>
        <v>Czechia</v>
      </c>
      <c r="AGL38" s="321">
        <v>2</v>
      </c>
      <c r="AGM38" s="321">
        <v>36</v>
      </c>
      <c r="AGN38" s="321" t="str">
        <f t="shared" si="66"/>
        <v>Czechia</v>
      </c>
      <c r="AGO38" s="324">
        <f ca="1">IF(OFFSET('Player Game Board'!P45,0,AGO1)&lt;&gt;"",OFFSET('Player Game Board'!P45,0,AGO1),0)</f>
        <v>1</v>
      </c>
      <c r="AGP38" s="324">
        <f ca="1">IF(OFFSET('Player Game Board'!Q45,0,AGO1)&lt;&gt;"",OFFSET('Player Game Board'!Q45,0,AGO1),0)</f>
        <v>1</v>
      </c>
      <c r="AGQ38" s="321" t="str">
        <f t="shared" si="67"/>
        <v>Türkiye</v>
      </c>
      <c r="AGR38" s="321" t="str">
        <f ca="1">IF(AND(OFFSET('Player Game Board'!P45,0,AGO1)&lt;&gt;"",OFFSET('Player Game Board'!Q45,0,AGO1)&lt;&gt;""),IF(AGO38&gt;AGP38,"W",IF(AGO38=AGP38,"D","L")),"")</f>
        <v>D</v>
      </c>
      <c r="AGS38" s="321" t="str">
        <f t="shared" ca="1" si="5665"/>
        <v>D</v>
      </c>
      <c r="AGT38" s="321"/>
      <c r="AGU38" s="321"/>
      <c r="AGV38" s="321"/>
      <c r="AGW38" s="322"/>
      <c r="AGX38" s="322"/>
      <c r="AGY38" s="322"/>
      <c r="AGZ38" s="322"/>
      <c r="AHA38" s="322"/>
      <c r="AHB38" s="322"/>
      <c r="AHC38" s="322"/>
      <c r="AHD38" s="321"/>
      <c r="AHE38" s="321"/>
      <c r="AHF38" s="321"/>
      <c r="AHG38" s="321"/>
      <c r="AHH38" s="321"/>
      <c r="AHI38" s="321"/>
      <c r="AHJ38" s="321"/>
      <c r="AHK38" s="321" t="s">
        <v>15</v>
      </c>
      <c r="AHL38" s="321"/>
      <c r="AHM38" s="321">
        <f t="shared" ref="AHM38" ca="1" si="12340">VLOOKUP(AHN38,ALI37:ALJ41,2,FALSE)</f>
        <v>3</v>
      </c>
      <c r="AHN38" s="321" t="str">
        <f t="shared" si="11949"/>
        <v>Czechia</v>
      </c>
      <c r="AHO38" s="321">
        <f t="shared" ref="AHO38" ca="1" si="12341">SUMPRODUCT((ALL3:ALL42=AHN38)*(ALP3:ALP42="W"))+SUMPRODUCT((ALO3:ALO42=AHN38)*(ALQ3:ALQ42="W"))</f>
        <v>0</v>
      </c>
      <c r="AHP38" s="321">
        <f t="shared" ref="AHP38" ca="1" si="12342">SUMPRODUCT((ALL3:ALL42=AHN38)*(ALP3:ALP42="D"))+SUMPRODUCT((ALO3:ALO42=AHN38)*(ALQ3:ALQ42="D"))</f>
        <v>1</v>
      </c>
      <c r="AHQ38" s="321">
        <f t="shared" ref="AHQ38" ca="1" si="12343">SUMPRODUCT((ALL3:ALL42=AHN38)*(ALP3:ALP42="L"))+SUMPRODUCT((ALO3:ALO42=AHN38)*(ALQ3:ALQ42="L"))</f>
        <v>2</v>
      </c>
      <c r="AHR38" s="321">
        <f t="shared" ref="AHR38" ca="1" si="12344">SUMIF(ALL3:ALL60,AHN38,ALM3:ALM60)+SUMIF(ALO3:ALO60,AHN38,ALN3:ALN60)</f>
        <v>0</v>
      </c>
      <c r="AHS38" s="321">
        <f t="shared" ref="AHS38" ca="1" si="12345">SUMIF(ALO3:ALO60,AHN38,ALM3:ALM60)+SUMIF(ALL3:ALL60,AHN38,ALN3:ALN60)</f>
        <v>3</v>
      </c>
      <c r="AHT38" s="321">
        <f t="shared" ca="1" si="11955"/>
        <v>997</v>
      </c>
      <c r="AHU38" s="321">
        <f t="shared" ca="1" si="11956"/>
        <v>1</v>
      </c>
      <c r="AHV38" s="321">
        <f t="shared" si="870"/>
        <v>37</v>
      </c>
      <c r="AHW38" s="321">
        <f t="shared" ref="AHW38" ca="1" si="12346">IF(COUNTIF(AHU37:AHU41,4)&lt;&gt;4,RANK(AHU38,AHU37:AHU41),AHU78)</f>
        <v>3</v>
      </c>
      <c r="AHX38" s="321"/>
      <c r="AHY38" s="321">
        <f t="shared" ref="AHY38" ca="1" si="12347">SUMPRODUCT((AHW37:AHW40=AHW38)*(AHV37:AHV40&lt;AHV38))+AHW38</f>
        <v>4</v>
      </c>
      <c r="AHZ38" s="321" t="str">
        <f t="shared" ref="AHZ38" ca="1" si="12348">INDEX(AHN37:AHN41,MATCH(2,AHY37:AHY41,0),0)</f>
        <v>Türkiye</v>
      </c>
      <c r="AIA38" s="321">
        <f t="shared" ref="AIA38" ca="1" si="12349">INDEX(AHW37:AHW41,MATCH(AHZ38,AHN37:AHN41,0),0)</f>
        <v>2</v>
      </c>
      <c r="AIB38" s="321" t="str">
        <f t="shared" ref="AIB38" ca="1" si="12350">IF(AIB37&lt;&gt;"",AHZ38,"")</f>
        <v/>
      </c>
      <c r="AIC38" s="321" t="str">
        <f t="shared" ref="AIC38" ca="1" si="12351">IF(AIC37&lt;&gt;"",AHZ39,"")</f>
        <v/>
      </c>
      <c r="AID38" s="321" t="str">
        <f t="shared" ref="AID38" ca="1" si="12352">IF(AID37&lt;&gt;"",AHZ40,"")</f>
        <v>Czechia</v>
      </c>
      <c r="AIE38" s="321" t="str">
        <f t="shared" ref="AIE38" si="12353">IF(AIE37&lt;&gt;"",AHZ41,"")</f>
        <v/>
      </c>
      <c r="AIF38" s="321"/>
      <c r="AIG38" s="321" t="str">
        <f t="shared" ca="1" si="11965"/>
        <v/>
      </c>
      <c r="AIH38" s="321">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21">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21">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21">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21">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21">
        <f t="shared" ca="1" si="11971"/>
        <v>1000</v>
      </c>
      <c r="AIN38" s="321" t="str">
        <f t="shared" ca="1" si="11972"/>
        <v/>
      </c>
      <c r="AIO38" s="321" t="str">
        <f t="shared" ref="AIO38" ca="1" si="12359">IF(AIG38&lt;&gt;"",VLOOKUP(AIG38,AHN4:AHT40,7,FALSE),"")</f>
        <v/>
      </c>
      <c r="AIP38" s="321" t="str">
        <f t="shared" ref="AIP38" ca="1" si="12360">IF(AIG38&lt;&gt;"",VLOOKUP(AIG38,AHN4:AHT40,5,FALSE),"")</f>
        <v/>
      </c>
      <c r="AIQ38" s="321" t="str">
        <f t="shared" ref="AIQ38" ca="1" si="12361">IF(AIG38&lt;&gt;"",VLOOKUP(AIG38,AHN4:AHV40,9,FALSE),"")</f>
        <v/>
      </c>
      <c r="AIR38" s="321" t="str">
        <f t="shared" ca="1" si="11976"/>
        <v/>
      </c>
      <c r="AIS38" s="321" t="str">
        <f t="shared" ref="AIS38" ca="1" si="12362">IF(AIG38&lt;&gt;"",RANK(AIR38,AIR37:AIR41),"")</f>
        <v/>
      </c>
      <c r="AIT38" s="321" t="str">
        <f t="shared" ref="AIT38" ca="1" si="12363">IF(AIG38&lt;&gt;"",SUMPRODUCT((AIR37:AIR41=AIR38)*(AIM37:AIM41&gt;AIM38)),"")</f>
        <v/>
      </c>
      <c r="AIU38" s="321" t="str">
        <f t="shared" ref="AIU38" ca="1" si="12364">IF(AIG38&lt;&gt;"",SUMPRODUCT((AIR37:AIR41=AIR38)*(AIM37:AIM41=AIM38)*(AIK37:AIK41&gt;AIK38)),"")</f>
        <v/>
      </c>
      <c r="AIV38" s="321" t="str">
        <f t="shared" ref="AIV38" ca="1" si="12365">IF(AIG38&lt;&gt;"",SUMPRODUCT((AIR37:AIR41=AIR38)*(AIM37:AIM41=AIM38)*(AIK37:AIK41=AIK38)*(AIO37:AIO41&gt;AIO38)),"")</f>
        <v/>
      </c>
      <c r="AIW38" s="321" t="str">
        <f t="shared" ref="AIW38" ca="1" si="12366">IF(AIG38&lt;&gt;"",SUMPRODUCT((AIR37:AIR41=AIR38)*(AIM37:AIM41=AIM38)*(AIK37:AIK41=AIK38)*(AIO37:AIO41=AIO38)*(AIP37:AIP41&gt;AIP38)),"")</f>
        <v/>
      </c>
      <c r="AIX38" s="321" t="str">
        <f t="shared" ref="AIX38" ca="1" si="12367">IF(AIG38&lt;&gt;"",SUMPRODUCT((AIR37:AIR41=AIR38)*(AIM37:AIM41=AIM38)*(AIK37:AIK41=AIK38)*(AIO37:AIO41=AIO38)*(AIP37:AIP41=AIP38)*(AIQ37:AIQ41&gt;AIQ38)),"")</f>
        <v/>
      </c>
      <c r="AIY38" s="321" t="str">
        <f ca="1">IF(AIG38&lt;&gt;"",IF(AIY78&lt;&gt;"",IF(AIF76=3,AIY78,AIY78+AIF76),SUM(AIS38:AIX38)),"")</f>
        <v/>
      </c>
      <c r="AIZ38" s="321" t="str">
        <f t="shared" ref="AIZ38" ca="1" si="12368">IF(AIG38&lt;&gt;"",INDEX(AIG37:AIG41,MATCH(2,AIY37:AIY41,0),0),"")</f>
        <v/>
      </c>
      <c r="AJA38" s="321" t="str">
        <f t="shared" ref="AJA38:AJA40" ca="1" si="12369">IF(AIC37&lt;&gt;"",AIC37,"")</f>
        <v/>
      </c>
      <c r="AJB38" s="321">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21">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21">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21">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21">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21">
        <f t="shared" ref="AJG38:AJG40" ca="1" si="12375">AJE38-AJF38+1000</f>
        <v>1000</v>
      </c>
      <c r="AJH38" s="321" t="str">
        <f t="shared" ref="AJH38:AJH40" ca="1" si="12376">IF(AJA38&lt;&gt;"",AJB38*3+AJC38*1,"")</f>
        <v/>
      </c>
      <c r="AJI38" s="321" t="str">
        <f t="shared" ref="AJI38" ca="1" si="12377">IF(AJA38&lt;&gt;"",VLOOKUP(AJA38,AHN4:AHT40,7,FALSE),"")</f>
        <v/>
      </c>
      <c r="AJJ38" s="321" t="str">
        <f t="shared" ref="AJJ38" ca="1" si="12378">IF(AJA38&lt;&gt;"",VLOOKUP(AJA38,AHN4:AHT40,5,FALSE),"")</f>
        <v/>
      </c>
      <c r="AJK38" s="321" t="str">
        <f t="shared" ref="AJK38" ca="1" si="12379">IF(AJA38&lt;&gt;"",VLOOKUP(AJA38,AHN4:AHV40,9,FALSE),"")</f>
        <v/>
      </c>
      <c r="AJL38" s="321" t="str">
        <f t="shared" ref="AJL38:AJL40" ca="1" si="12380">AJH38</f>
        <v/>
      </c>
      <c r="AJM38" s="321" t="str">
        <f t="shared" ref="AJM38" ca="1" si="12381">IF(AJA38&lt;&gt;"",RANK(AJL38,AJL37:AJL40),"")</f>
        <v/>
      </c>
      <c r="AJN38" s="321" t="str">
        <f t="shared" ref="AJN38" ca="1" si="12382">IF(AJA38&lt;&gt;"",SUMPRODUCT((AJL37:AJL41=AJL38)*(AJG37:AJG41&gt;AJG38)),"")</f>
        <v/>
      </c>
      <c r="AJO38" s="321" t="str">
        <f t="shared" ref="AJO38" ca="1" si="12383">IF(AJA38&lt;&gt;"",SUMPRODUCT((AJL37:AJL41=AJL38)*(AJG37:AJG41=AJG38)*(AJE37:AJE41&gt;AJE38)),"")</f>
        <v/>
      </c>
      <c r="AJP38" s="321" t="str">
        <f t="shared" ref="AJP38" ca="1" si="12384">IF(AJA38&lt;&gt;"",SUMPRODUCT((AJL37:AJL41=AJL38)*(AJG37:AJG41=AJG38)*(AJE37:AJE41=AJE38)*(AJI37:AJI41&gt;AJI38)),"")</f>
        <v/>
      </c>
      <c r="AJQ38" s="321" t="str">
        <f t="shared" ref="AJQ38" ca="1" si="12385">IF(AJA38&lt;&gt;"",SUMPRODUCT((AJL37:AJL41=AJL38)*(AJG37:AJG41=AJG38)*(AJE37:AJE41=AJE38)*(AJI37:AJI41=AJI38)*(AJJ37:AJJ41&gt;AJJ38)),"")</f>
        <v/>
      </c>
      <c r="AJR38" s="321" t="str">
        <f t="shared" ref="AJR38" ca="1" si="12386">IF(AJA38&lt;&gt;"",SUMPRODUCT((AJL37:AJL41=AJL38)*(AJG37:AJG41=AJG38)*(AJE37:AJE41=AJE38)*(AJI37:AJI41=AJI38)*(AJJ37:AJJ41=AJJ38)*(AJK37:AJK41&gt;AJK38)),"")</f>
        <v/>
      </c>
      <c r="AJS38" s="321" t="str">
        <f ca="1">IF(AJA38&lt;&gt;"",IF(AJS78&lt;&gt;"",IF(AIZ76=3,AJS78,AJS78+AIZ76),SUM(AJM38:AJR38)+1),"")</f>
        <v/>
      </c>
      <c r="AJT38" s="321" t="str">
        <f t="shared" ref="AJT38" ca="1" si="12387">IF(AJA38&lt;&gt;"",INDEX(AJA38:AJA41,MATCH(2,AJS38:AJS41,0),0),"")</f>
        <v/>
      </c>
      <c r="AJU38" s="321"/>
      <c r="AJV38" s="321"/>
      <c r="AJW38" s="321"/>
      <c r="AJX38" s="321"/>
      <c r="AJY38" s="321"/>
      <c r="AJZ38" s="321"/>
      <c r="AKA38" s="321"/>
      <c r="AKB38" s="321"/>
      <c r="AKC38" s="321"/>
      <c r="AKD38" s="321"/>
      <c r="AKE38" s="321"/>
      <c r="AKF38" s="321"/>
      <c r="AKG38" s="321"/>
      <c r="AKH38" s="321"/>
      <c r="AKI38" s="321"/>
      <c r="AKJ38" s="321"/>
      <c r="AKK38" s="321"/>
      <c r="AKL38" s="321"/>
      <c r="AKM38" s="321"/>
      <c r="AKN38" s="321"/>
      <c r="AKO38" s="321"/>
      <c r="AKP38" s="321"/>
      <c r="AKQ38" s="321"/>
      <c r="AKR38" s="321"/>
      <c r="AKS38" s="321"/>
      <c r="AKT38" s="321"/>
      <c r="AKU38" s="321"/>
      <c r="AKV38" s="321"/>
      <c r="AKW38" s="321"/>
      <c r="AKX38" s="321"/>
      <c r="AKY38" s="321"/>
      <c r="AKZ38" s="321"/>
      <c r="ALA38" s="321"/>
      <c r="ALB38" s="321"/>
      <c r="ALC38" s="321"/>
      <c r="ALD38" s="321"/>
      <c r="ALE38" s="321"/>
      <c r="ALF38" s="321"/>
      <c r="ALG38" s="321"/>
      <c r="ALH38" s="321"/>
      <c r="ALI38" s="321" t="str">
        <f t="shared" ref="ALI38" ca="1" si="12388">IF(AJT38&lt;&gt;"",AJT38,IF(AIZ38&lt;&gt;"",AIZ38,AHZ38))</f>
        <v>Türkiye</v>
      </c>
      <c r="ALJ38" s="321">
        <v>2</v>
      </c>
      <c r="ALK38" s="321">
        <v>36</v>
      </c>
      <c r="ALL38" s="321" t="str">
        <f t="shared" si="82"/>
        <v>Czechia</v>
      </c>
      <c r="ALM38" s="324">
        <f ca="1">IF(OFFSET('Player Game Board'!P45,0,ALM1)&lt;&gt;"",OFFSET('Player Game Board'!P45,0,ALM1),0)</f>
        <v>0</v>
      </c>
      <c r="ALN38" s="324">
        <f ca="1">IF(OFFSET('Player Game Board'!Q45,0,ALM1)&lt;&gt;"",OFFSET('Player Game Board'!Q45,0,ALM1),0)</f>
        <v>1</v>
      </c>
      <c r="ALO38" s="321" t="str">
        <f t="shared" si="83"/>
        <v>Türkiye</v>
      </c>
      <c r="ALP38" s="321" t="str">
        <f ca="1">IF(AND(OFFSET('Player Game Board'!P45,0,ALM1)&lt;&gt;"",OFFSET('Player Game Board'!Q45,0,ALM1)&lt;&gt;""),IF(ALM38&gt;ALN38,"W",IF(ALM38=ALN38,"D","L")),"")</f>
        <v>L</v>
      </c>
      <c r="ALQ38" s="321" t="str">
        <f t="shared" ca="1" si="5720"/>
        <v>W</v>
      </c>
      <c r="ALR38" s="321"/>
      <c r="ALS38" s="321"/>
      <c r="ALT38" s="321"/>
      <c r="ALU38" s="322"/>
      <c r="ALV38" s="322"/>
      <c r="ALW38" s="322"/>
      <c r="ALX38" s="322"/>
      <c r="ALY38" s="322"/>
      <c r="ALZ38" s="322"/>
      <c r="AMA38" s="322"/>
      <c r="AMB38" s="321"/>
      <c r="AMC38" s="321"/>
      <c r="AMD38" s="321"/>
      <c r="AME38" s="321"/>
      <c r="AMF38" s="321"/>
      <c r="AMG38" s="321"/>
      <c r="AMH38" s="321"/>
      <c r="AMI38" s="321" t="s">
        <v>15</v>
      </c>
      <c r="AMJ38" s="321"/>
      <c r="AMK38" s="321">
        <f t="shared" ref="AMK38" ca="1" si="12389">VLOOKUP(AML38,AQG37:AQH41,2,FALSE)</f>
        <v>2</v>
      </c>
      <c r="AML38" s="321" t="str">
        <f t="shared" si="11986"/>
        <v>Czechia</v>
      </c>
      <c r="AMM38" s="321">
        <f t="shared" ref="AMM38" ca="1" si="12390">SUMPRODUCT((AQJ3:AQJ42=AML38)*(AQN3:AQN42="W"))+SUMPRODUCT((AQM3:AQM42=AML38)*(AQO3:AQO42="W"))</f>
        <v>1</v>
      </c>
      <c r="AMN38" s="321">
        <f t="shared" ref="AMN38" ca="1" si="12391">SUMPRODUCT((AQJ3:AQJ42=AML38)*(AQN3:AQN42="D"))+SUMPRODUCT((AQM3:AQM42=AML38)*(AQO3:AQO42="D"))</f>
        <v>1</v>
      </c>
      <c r="AMO38" s="321">
        <f t="shared" ref="AMO38" ca="1" si="12392">SUMPRODUCT((AQJ3:AQJ42=AML38)*(AQN3:AQN42="L"))+SUMPRODUCT((AQM3:AQM42=AML38)*(AQO3:AQO42="L"))</f>
        <v>1</v>
      </c>
      <c r="AMP38" s="321">
        <f t="shared" ref="AMP38" ca="1" si="12393">SUMIF(AQJ3:AQJ60,AML38,AQK3:AQK60)+SUMIF(AQM3:AQM60,AML38,AQL3:AQL60)</f>
        <v>3</v>
      </c>
      <c r="AMQ38" s="321">
        <f t="shared" ref="AMQ38" ca="1" si="12394">SUMIF(AQM3:AQM60,AML38,AQK3:AQK60)+SUMIF(AQJ3:AQJ60,AML38,AQL3:AQL60)</f>
        <v>3</v>
      </c>
      <c r="AMR38" s="321">
        <f t="shared" ca="1" si="11992"/>
        <v>1000</v>
      </c>
      <c r="AMS38" s="321">
        <f t="shared" ca="1" si="11993"/>
        <v>4</v>
      </c>
      <c r="AMT38" s="321">
        <f t="shared" si="930"/>
        <v>37</v>
      </c>
      <c r="AMU38" s="321">
        <f t="shared" ref="AMU38" ca="1" si="12395">IF(COUNTIF(AMS37:AMS41,4)&lt;&gt;4,RANK(AMS38,AMS37:AMS41),AMS78)</f>
        <v>2</v>
      </c>
      <c r="AMV38" s="321"/>
      <c r="AMW38" s="321">
        <f t="shared" ref="AMW38" ca="1" si="12396">SUMPRODUCT((AMU37:AMU40=AMU38)*(AMT37:AMT40&lt;AMT38))+AMU38</f>
        <v>2</v>
      </c>
      <c r="AMX38" s="321" t="str">
        <f t="shared" ref="AMX38" ca="1" si="12397">INDEX(AML37:AML41,MATCH(2,AMW37:AMW41,0),0)</f>
        <v>Czechia</v>
      </c>
      <c r="AMY38" s="321">
        <f t="shared" ref="AMY38" ca="1" si="12398">INDEX(AMU37:AMU41,MATCH(AMX38,AML37:AML41,0),0)</f>
        <v>2</v>
      </c>
      <c r="AMZ38" s="321" t="str">
        <f t="shared" ref="AMZ38" ca="1" si="12399">IF(AMZ37&lt;&gt;"",AMX38,"")</f>
        <v/>
      </c>
      <c r="ANA38" s="321" t="str">
        <f t="shared" ref="ANA38" ca="1" si="12400">IF(ANA37&lt;&gt;"",AMX39,"")</f>
        <v/>
      </c>
      <c r="ANB38" s="321" t="str">
        <f t="shared" ref="ANB38" ca="1" si="12401">IF(ANB37&lt;&gt;"",AMX40,"")</f>
        <v/>
      </c>
      <c r="ANC38" s="321" t="str">
        <f t="shared" ref="ANC38" si="12402">IF(ANC37&lt;&gt;"",AMX41,"")</f>
        <v/>
      </c>
      <c r="AND38" s="321"/>
      <c r="ANE38" s="321" t="str">
        <f t="shared" ca="1" si="12002"/>
        <v/>
      </c>
      <c r="ANF38" s="321">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21">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21">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21">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21">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21">
        <f t="shared" ca="1" si="12008"/>
        <v>1000</v>
      </c>
      <c r="ANL38" s="321" t="str">
        <f t="shared" ca="1" si="12009"/>
        <v/>
      </c>
      <c r="ANM38" s="321" t="str">
        <f t="shared" ref="ANM38" ca="1" si="12408">IF(ANE38&lt;&gt;"",VLOOKUP(ANE38,AML4:AMR40,7,FALSE),"")</f>
        <v/>
      </c>
      <c r="ANN38" s="321" t="str">
        <f t="shared" ref="ANN38" ca="1" si="12409">IF(ANE38&lt;&gt;"",VLOOKUP(ANE38,AML4:AMR40,5,FALSE),"")</f>
        <v/>
      </c>
      <c r="ANO38" s="321" t="str">
        <f t="shared" ref="ANO38" ca="1" si="12410">IF(ANE38&lt;&gt;"",VLOOKUP(ANE38,AML4:AMT40,9,FALSE),"")</f>
        <v/>
      </c>
      <c r="ANP38" s="321" t="str">
        <f t="shared" ca="1" si="12013"/>
        <v/>
      </c>
      <c r="ANQ38" s="321" t="str">
        <f t="shared" ref="ANQ38" ca="1" si="12411">IF(ANE38&lt;&gt;"",RANK(ANP38,ANP37:ANP41),"")</f>
        <v/>
      </c>
      <c r="ANR38" s="321" t="str">
        <f t="shared" ref="ANR38" ca="1" si="12412">IF(ANE38&lt;&gt;"",SUMPRODUCT((ANP37:ANP41=ANP38)*(ANK37:ANK41&gt;ANK38)),"")</f>
        <v/>
      </c>
      <c r="ANS38" s="321" t="str">
        <f t="shared" ref="ANS38" ca="1" si="12413">IF(ANE38&lt;&gt;"",SUMPRODUCT((ANP37:ANP41=ANP38)*(ANK37:ANK41=ANK38)*(ANI37:ANI41&gt;ANI38)),"")</f>
        <v/>
      </c>
      <c r="ANT38" s="321" t="str">
        <f t="shared" ref="ANT38" ca="1" si="12414">IF(ANE38&lt;&gt;"",SUMPRODUCT((ANP37:ANP41=ANP38)*(ANK37:ANK41=ANK38)*(ANI37:ANI41=ANI38)*(ANM37:ANM41&gt;ANM38)),"")</f>
        <v/>
      </c>
      <c r="ANU38" s="321" t="str">
        <f t="shared" ref="ANU38" ca="1" si="12415">IF(ANE38&lt;&gt;"",SUMPRODUCT((ANP37:ANP41=ANP38)*(ANK37:ANK41=ANK38)*(ANI37:ANI41=ANI38)*(ANM37:ANM41=ANM38)*(ANN37:ANN41&gt;ANN38)),"")</f>
        <v/>
      </c>
      <c r="ANV38" s="321" t="str">
        <f t="shared" ref="ANV38" ca="1" si="12416">IF(ANE38&lt;&gt;"",SUMPRODUCT((ANP37:ANP41=ANP38)*(ANK37:ANK41=ANK38)*(ANI37:ANI41=ANI38)*(ANM37:ANM41=ANM38)*(ANN37:ANN41=ANN38)*(ANO37:ANO41&gt;ANO38)),"")</f>
        <v/>
      </c>
      <c r="ANW38" s="321" t="str">
        <f ca="1">IF(ANE38&lt;&gt;"",IF(ANW78&lt;&gt;"",IF(AND76=3,ANW78,ANW78+AND76),SUM(ANQ38:ANV38)),"")</f>
        <v/>
      </c>
      <c r="ANX38" s="321" t="str">
        <f t="shared" ref="ANX38" ca="1" si="12417">IF(ANE38&lt;&gt;"",INDEX(ANE37:ANE41,MATCH(2,ANW37:ANW41,0),0),"")</f>
        <v/>
      </c>
      <c r="ANY38" s="321" t="str">
        <f t="shared" ref="ANY38:ANY40" ca="1" si="12418">IF(ANA37&lt;&gt;"",ANA37,"")</f>
        <v/>
      </c>
      <c r="ANZ38" s="321">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21">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21">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21">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21">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21">
        <f t="shared" ref="AOE38:AOE40" ca="1" si="12424">AOC38-AOD38+1000</f>
        <v>1000</v>
      </c>
      <c r="AOF38" s="321" t="str">
        <f t="shared" ref="AOF38:AOF40" ca="1" si="12425">IF(ANY38&lt;&gt;"",ANZ38*3+AOA38*1,"")</f>
        <v/>
      </c>
      <c r="AOG38" s="321" t="str">
        <f t="shared" ref="AOG38" ca="1" si="12426">IF(ANY38&lt;&gt;"",VLOOKUP(ANY38,AML4:AMR40,7,FALSE),"")</f>
        <v/>
      </c>
      <c r="AOH38" s="321" t="str">
        <f t="shared" ref="AOH38" ca="1" si="12427">IF(ANY38&lt;&gt;"",VLOOKUP(ANY38,AML4:AMR40,5,FALSE),"")</f>
        <v/>
      </c>
      <c r="AOI38" s="321" t="str">
        <f t="shared" ref="AOI38" ca="1" si="12428">IF(ANY38&lt;&gt;"",VLOOKUP(ANY38,AML4:AMT40,9,FALSE),"")</f>
        <v/>
      </c>
      <c r="AOJ38" s="321" t="str">
        <f t="shared" ref="AOJ38:AOJ40" ca="1" si="12429">AOF38</f>
        <v/>
      </c>
      <c r="AOK38" s="321" t="str">
        <f t="shared" ref="AOK38" ca="1" si="12430">IF(ANY38&lt;&gt;"",RANK(AOJ38,AOJ37:AOJ40),"")</f>
        <v/>
      </c>
      <c r="AOL38" s="321" t="str">
        <f t="shared" ref="AOL38" ca="1" si="12431">IF(ANY38&lt;&gt;"",SUMPRODUCT((AOJ37:AOJ41=AOJ38)*(AOE37:AOE41&gt;AOE38)),"")</f>
        <v/>
      </c>
      <c r="AOM38" s="321" t="str">
        <f t="shared" ref="AOM38" ca="1" si="12432">IF(ANY38&lt;&gt;"",SUMPRODUCT((AOJ37:AOJ41=AOJ38)*(AOE37:AOE41=AOE38)*(AOC37:AOC41&gt;AOC38)),"")</f>
        <v/>
      </c>
      <c r="AON38" s="321" t="str">
        <f t="shared" ref="AON38" ca="1" si="12433">IF(ANY38&lt;&gt;"",SUMPRODUCT((AOJ37:AOJ41=AOJ38)*(AOE37:AOE41=AOE38)*(AOC37:AOC41=AOC38)*(AOG37:AOG41&gt;AOG38)),"")</f>
        <v/>
      </c>
      <c r="AOO38" s="321" t="str">
        <f t="shared" ref="AOO38" ca="1" si="12434">IF(ANY38&lt;&gt;"",SUMPRODUCT((AOJ37:AOJ41=AOJ38)*(AOE37:AOE41=AOE38)*(AOC37:AOC41=AOC38)*(AOG37:AOG41=AOG38)*(AOH37:AOH41&gt;AOH38)),"")</f>
        <v/>
      </c>
      <c r="AOP38" s="321" t="str">
        <f t="shared" ref="AOP38" ca="1" si="12435">IF(ANY38&lt;&gt;"",SUMPRODUCT((AOJ37:AOJ41=AOJ38)*(AOE37:AOE41=AOE38)*(AOC37:AOC41=AOC38)*(AOG37:AOG41=AOG38)*(AOH37:AOH41=AOH38)*(AOI37:AOI41&gt;AOI38)),"")</f>
        <v/>
      </c>
      <c r="AOQ38" s="321" t="str">
        <f ca="1">IF(ANY38&lt;&gt;"",IF(AOQ78&lt;&gt;"",IF(ANX76=3,AOQ78,AOQ78+ANX76),SUM(AOK38:AOP38)+1),"")</f>
        <v/>
      </c>
      <c r="AOR38" s="321" t="str">
        <f t="shared" ref="AOR38" ca="1" si="12436">IF(ANY38&lt;&gt;"",INDEX(ANY38:ANY41,MATCH(2,AOQ38:AOQ41,0),0),"")</f>
        <v/>
      </c>
      <c r="AOS38" s="321"/>
      <c r="AOT38" s="321"/>
      <c r="AOU38" s="321"/>
      <c r="AOV38" s="321"/>
      <c r="AOW38" s="321"/>
      <c r="AOX38" s="321"/>
      <c r="AOY38" s="321"/>
      <c r="AOZ38" s="321"/>
      <c r="APA38" s="321"/>
      <c r="APB38" s="321"/>
      <c r="APC38" s="321"/>
      <c r="APD38" s="321"/>
      <c r="APE38" s="321"/>
      <c r="APF38" s="321"/>
      <c r="APG38" s="321"/>
      <c r="APH38" s="321"/>
      <c r="API38" s="321"/>
      <c r="APJ38" s="321"/>
      <c r="APK38" s="321"/>
      <c r="APL38" s="321"/>
      <c r="APM38" s="321"/>
      <c r="APN38" s="321"/>
      <c r="APO38" s="321"/>
      <c r="APP38" s="321"/>
      <c r="APQ38" s="321"/>
      <c r="APR38" s="321"/>
      <c r="APS38" s="321"/>
      <c r="APT38" s="321"/>
      <c r="APU38" s="321"/>
      <c r="APV38" s="321"/>
      <c r="APW38" s="321"/>
      <c r="APX38" s="321"/>
      <c r="APY38" s="321"/>
      <c r="APZ38" s="321"/>
      <c r="AQA38" s="321"/>
      <c r="AQB38" s="321"/>
      <c r="AQC38" s="321"/>
      <c r="AQD38" s="321"/>
      <c r="AQE38" s="321"/>
      <c r="AQF38" s="321"/>
      <c r="AQG38" s="321" t="str">
        <f t="shared" ref="AQG38" ca="1" si="12437">IF(AOR38&lt;&gt;"",AOR38,IF(ANX38&lt;&gt;"",ANX38,AMX38))</f>
        <v>Czechia</v>
      </c>
      <c r="AQH38" s="321">
        <v>2</v>
      </c>
      <c r="AQI38" s="321">
        <v>36</v>
      </c>
      <c r="AQJ38" s="321" t="str">
        <f t="shared" si="98"/>
        <v>Czechia</v>
      </c>
      <c r="AQK38" s="324">
        <f ca="1">IF(OFFSET('Player Game Board'!P45,0,AQK1)&lt;&gt;"",OFFSET('Player Game Board'!P45,0,AQK1),0)</f>
        <v>2</v>
      </c>
      <c r="AQL38" s="324">
        <f ca="1">IF(OFFSET('Player Game Board'!Q45,0,AQK1)&lt;&gt;"",OFFSET('Player Game Board'!Q45,0,AQK1),0)</f>
        <v>2</v>
      </c>
      <c r="AQM38" s="321" t="str">
        <f t="shared" si="99"/>
        <v>Türkiye</v>
      </c>
      <c r="AQN38" s="321" t="str">
        <f ca="1">IF(AND(OFFSET('Player Game Board'!P45,0,AQK1)&lt;&gt;"",OFFSET('Player Game Board'!Q45,0,AQK1)&lt;&gt;""),IF(AQK38&gt;AQL38,"W",IF(AQK38=AQL38,"D","L")),"")</f>
        <v>D</v>
      </c>
      <c r="AQO38" s="321" t="str">
        <f t="shared" ca="1" si="5775"/>
        <v>D</v>
      </c>
      <c r="AQP38" s="321"/>
      <c r="AQQ38" s="321"/>
      <c r="AQR38" s="321"/>
      <c r="AQS38" s="322"/>
      <c r="AQT38" s="322"/>
      <c r="AQU38" s="322"/>
      <c r="AQV38" s="322"/>
      <c r="AQW38" s="322"/>
      <c r="AQX38" s="322"/>
      <c r="AQY38" s="322"/>
      <c r="AQZ38" s="321"/>
      <c r="ARA38" s="321"/>
      <c r="ARB38" s="321"/>
      <c r="ARC38" s="321"/>
      <c r="ARD38" s="321"/>
      <c r="ARE38" s="321"/>
      <c r="ARF38" s="321"/>
      <c r="ARG38" s="321" t="s">
        <v>15</v>
      </c>
      <c r="ARH38" s="321"/>
      <c r="ARI38" s="321">
        <f t="shared" ref="ARI38" ca="1" si="12438">VLOOKUP(ARJ38,AVE37:AVF41,2,FALSE)</f>
        <v>2</v>
      </c>
      <c r="ARJ38" s="321" t="str">
        <f t="shared" si="12023"/>
        <v>Czechia</v>
      </c>
      <c r="ARK38" s="321">
        <f t="shared" ref="ARK38" ca="1" si="12439">SUMPRODUCT((AVH3:AVH42=ARJ38)*(AVL3:AVL42="W"))+SUMPRODUCT((AVK3:AVK42=ARJ38)*(AVM3:AVM42="W"))</f>
        <v>1</v>
      </c>
      <c r="ARL38" s="321">
        <f t="shared" ref="ARL38" ca="1" si="12440">SUMPRODUCT((AVH3:AVH42=ARJ38)*(AVL3:AVL42="D"))+SUMPRODUCT((AVK3:AVK42=ARJ38)*(AVM3:AVM42="D"))</f>
        <v>1</v>
      </c>
      <c r="ARM38" s="321">
        <f t="shared" ref="ARM38" ca="1" si="12441">SUMPRODUCT((AVH3:AVH42=ARJ38)*(AVL3:AVL42="L"))+SUMPRODUCT((AVK3:AVK42=ARJ38)*(AVM3:AVM42="L"))</f>
        <v>1</v>
      </c>
      <c r="ARN38" s="321">
        <f t="shared" ref="ARN38" ca="1" si="12442">SUMIF(AVH3:AVH60,ARJ38,AVI3:AVI60)+SUMIF(AVK3:AVK60,ARJ38,AVJ3:AVJ60)</f>
        <v>5</v>
      </c>
      <c r="ARO38" s="321">
        <f t="shared" ref="ARO38" ca="1" si="12443">SUMIF(AVK3:AVK60,ARJ38,AVI3:AVI60)+SUMIF(AVH3:AVH60,ARJ38,AVJ3:AVJ60)</f>
        <v>5</v>
      </c>
      <c r="ARP38" s="321">
        <f t="shared" ca="1" si="12029"/>
        <v>1000</v>
      </c>
      <c r="ARQ38" s="321">
        <f t="shared" ca="1" si="12030"/>
        <v>4</v>
      </c>
      <c r="ARR38" s="321">
        <f t="shared" si="990"/>
        <v>37</v>
      </c>
      <c r="ARS38" s="321">
        <f t="shared" ref="ARS38" ca="1" si="12444">IF(COUNTIF(ARQ37:ARQ41,4)&lt;&gt;4,RANK(ARQ38,ARQ37:ARQ41),ARQ78)</f>
        <v>2</v>
      </c>
      <c r="ART38" s="321"/>
      <c r="ARU38" s="321">
        <f t="shared" ref="ARU38" ca="1" si="12445">SUMPRODUCT((ARS37:ARS40=ARS38)*(ARR37:ARR40&lt;ARR38))+ARS38</f>
        <v>2</v>
      </c>
      <c r="ARV38" s="321" t="str">
        <f t="shared" ref="ARV38" ca="1" si="12446">INDEX(ARJ37:ARJ41,MATCH(2,ARU37:ARU41,0),0)</f>
        <v>Czechia</v>
      </c>
      <c r="ARW38" s="321">
        <f t="shared" ref="ARW38" ca="1" si="12447">INDEX(ARS37:ARS41,MATCH(ARV38,ARJ37:ARJ41,0),0)</f>
        <v>2</v>
      </c>
      <c r="ARX38" s="321" t="str">
        <f t="shared" ref="ARX38" ca="1" si="12448">IF(ARX37&lt;&gt;"",ARV38,"")</f>
        <v/>
      </c>
      <c r="ARY38" s="321" t="str">
        <f t="shared" ref="ARY38" ca="1" si="12449">IF(ARY37&lt;&gt;"",ARV39,"")</f>
        <v/>
      </c>
      <c r="ARZ38" s="321" t="str">
        <f t="shared" ref="ARZ38" ca="1" si="12450">IF(ARZ37&lt;&gt;"",ARV40,"")</f>
        <v/>
      </c>
      <c r="ASA38" s="321" t="str">
        <f t="shared" ref="ASA38" si="12451">IF(ASA37&lt;&gt;"",ARV41,"")</f>
        <v/>
      </c>
      <c r="ASB38" s="321"/>
      <c r="ASC38" s="321" t="str">
        <f t="shared" ca="1" si="12039"/>
        <v/>
      </c>
      <c r="ASD38" s="321">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21">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21">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21">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21">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21">
        <f t="shared" ca="1" si="12045"/>
        <v>1000</v>
      </c>
      <c r="ASJ38" s="321" t="str">
        <f t="shared" ca="1" si="12046"/>
        <v/>
      </c>
      <c r="ASK38" s="321" t="str">
        <f t="shared" ref="ASK38" ca="1" si="12457">IF(ASC38&lt;&gt;"",VLOOKUP(ASC38,ARJ4:ARP40,7,FALSE),"")</f>
        <v/>
      </c>
      <c r="ASL38" s="321" t="str">
        <f t="shared" ref="ASL38" ca="1" si="12458">IF(ASC38&lt;&gt;"",VLOOKUP(ASC38,ARJ4:ARP40,5,FALSE),"")</f>
        <v/>
      </c>
      <c r="ASM38" s="321" t="str">
        <f t="shared" ref="ASM38" ca="1" si="12459">IF(ASC38&lt;&gt;"",VLOOKUP(ASC38,ARJ4:ARR40,9,FALSE),"")</f>
        <v/>
      </c>
      <c r="ASN38" s="321" t="str">
        <f t="shared" ca="1" si="12050"/>
        <v/>
      </c>
      <c r="ASO38" s="321" t="str">
        <f t="shared" ref="ASO38" ca="1" si="12460">IF(ASC38&lt;&gt;"",RANK(ASN38,ASN37:ASN41),"")</f>
        <v/>
      </c>
      <c r="ASP38" s="321" t="str">
        <f t="shared" ref="ASP38" ca="1" si="12461">IF(ASC38&lt;&gt;"",SUMPRODUCT((ASN37:ASN41=ASN38)*(ASI37:ASI41&gt;ASI38)),"")</f>
        <v/>
      </c>
      <c r="ASQ38" s="321" t="str">
        <f t="shared" ref="ASQ38" ca="1" si="12462">IF(ASC38&lt;&gt;"",SUMPRODUCT((ASN37:ASN41=ASN38)*(ASI37:ASI41=ASI38)*(ASG37:ASG41&gt;ASG38)),"")</f>
        <v/>
      </c>
      <c r="ASR38" s="321" t="str">
        <f t="shared" ref="ASR38" ca="1" si="12463">IF(ASC38&lt;&gt;"",SUMPRODUCT((ASN37:ASN41=ASN38)*(ASI37:ASI41=ASI38)*(ASG37:ASG41=ASG38)*(ASK37:ASK41&gt;ASK38)),"")</f>
        <v/>
      </c>
      <c r="ASS38" s="321" t="str">
        <f t="shared" ref="ASS38" ca="1" si="12464">IF(ASC38&lt;&gt;"",SUMPRODUCT((ASN37:ASN41=ASN38)*(ASI37:ASI41=ASI38)*(ASG37:ASG41=ASG38)*(ASK37:ASK41=ASK38)*(ASL37:ASL41&gt;ASL38)),"")</f>
        <v/>
      </c>
      <c r="AST38" s="321" t="str">
        <f t="shared" ref="AST38" ca="1" si="12465">IF(ASC38&lt;&gt;"",SUMPRODUCT((ASN37:ASN41=ASN38)*(ASI37:ASI41=ASI38)*(ASG37:ASG41=ASG38)*(ASK37:ASK41=ASK38)*(ASL37:ASL41=ASL38)*(ASM37:ASM41&gt;ASM38)),"")</f>
        <v/>
      </c>
      <c r="ASU38" s="321" t="str">
        <f ca="1">IF(ASC38&lt;&gt;"",IF(ASU78&lt;&gt;"",IF(ASB76=3,ASU78,ASU78+ASB76),SUM(ASO38:AST38)),"")</f>
        <v/>
      </c>
      <c r="ASV38" s="321" t="str">
        <f t="shared" ref="ASV38" ca="1" si="12466">IF(ASC38&lt;&gt;"",INDEX(ASC37:ASC41,MATCH(2,ASU37:ASU41,0),0),"")</f>
        <v/>
      </c>
      <c r="ASW38" s="321" t="str">
        <f t="shared" ref="ASW38:ASW40" ca="1" si="12467">IF(ARY37&lt;&gt;"",ARY37,"")</f>
        <v/>
      </c>
      <c r="ASX38" s="321">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21">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21">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21">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21">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21">
        <f t="shared" ref="ATC38:ATC40" ca="1" si="12473">ATA38-ATB38+1000</f>
        <v>1000</v>
      </c>
      <c r="ATD38" s="321" t="str">
        <f t="shared" ref="ATD38:ATD40" ca="1" si="12474">IF(ASW38&lt;&gt;"",ASX38*3+ASY38*1,"")</f>
        <v/>
      </c>
      <c r="ATE38" s="321" t="str">
        <f t="shared" ref="ATE38" ca="1" si="12475">IF(ASW38&lt;&gt;"",VLOOKUP(ASW38,ARJ4:ARP40,7,FALSE),"")</f>
        <v/>
      </c>
      <c r="ATF38" s="321" t="str">
        <f t="shared" ref="ATF38" ca="1" si="12476">IF(ASW38&lt;&gt;"",VLOOKUP(ASW38,ARJ4:ARP40,5,FALSE),"")</f>
        <v/>
      </c>
      <c r="ATG38" s="321" t="str">
        <f t="shared" ref="ATG38" ca="1" si="12477">IF(ASW38&lt;&gt;"",VLOOKUP(ASW38,ARJ4:ARR40,9,FALSE),"")</f>
        <v/>
      </c>
      <c r="ATH38" s="321" t="str">
        <f t="shared" ref="ATH38:ATH40" ca="1" si="12478">ATD38</f>
        <v/>
      </c>
      <c r="ATI38" s="321" t="str">
        <f t="shared" ref="ATI38" ca="1" si="12479">IF(ASW38&lt;&gt;"",RANK(ATH38,ATH37:ATH40),"")</f>
        <v/>
      </c>
      <c r="ATJ38" s="321" t="str">
        <f t="shared" ref="ATJ38" ca="1" si="12480">IF(ASW38&lt;&gt;"",SUMPRODUCT((ATH37:ATH41=ATH38)*(ATC37:ATC41&gt;ATC38)),"")</f>
        <v/>
      </c>
      <c r="ATK38" s="321" t="str">
        <f t="shared" ref="ATK38" ca="1" si="12481">IF(ASW38&lt;&gt;"",SUMPRODUCT((ATH37:ATH41=ATH38)*(ATC37:ATC41=ATC38)*(ATA37:ATA41&gt;ATA38)),"")</f>
        <v/>
      </c>
      <c r="ATL38" s="321" t="str">
        <f t="shared" ref="ATL38" ca="1" si="12482">IF(ASW38&lt;&gt;"",SUMPRODUCT((ATH37:ATH41=ATH38)*(ATC37:ATC41=ATC38)*(ATA37:ATA41=ATA38)*(ATE37:ATE41&gt;ATE38)),"")</f>
        <v/>
      </c>
      <c r="ATM38" s="321" t="str">
        <f t="shared" ref="ATM38" ca="1" si="12483">IF(ASW38&lt;&gt;"",SUMPRODUCT((ATH37:ATH41=ATH38)*(ATC37:ATC41=ATC38)*(ATA37:ATA41=ATA38)*(ATE37:ATE41=ATE38)*(ATF37:ATF41&gt;ATF38)),"")</f>
        <v/>
      </c>
      <c r="ATN38" s="321" t="str">
        <f t="shared" ref="ATN38" ca="1" si="12484">IF(ASW38&lt;&gt;"",SUMPRODUCT((ATH37:ATH41=ATH38)*(ATC37:ATC41=ATC38)*(ATA37:ATA41=ATA38)*(ATE37:ATE41=ATE38)*(ATF37:ATF41=ATF38)*(ATG37:ATG41&gt;ATG38)),"")</f>
        <v/>
      </c>
      <c r="ATO38" s="321" t="str">
        <f ca="1">IF(ASW38&lt;&gt;"",IF(ATO78&lt;&gt;"",IF(ASV76=3,ATO78,ATO78+ASV76),SUM(ATI38:ATN38)+1),"")</f>
        <v/>
      </c>
      <c r="ATP38" s="321" t="str">
        <f t="shared" ref="ATP38" ca="1" si="12485">IF(ASW38&lt;&gt;"",INDEX(ASW38:ASW41,MATCH(2,ATO38:ATO41,0),0),"")</f>
        <v/>
      </c>
      <c r="ATQ38" s="321"/>
      <c r="ATR38" s="321"/>
      <c r="ATS38" s="321"/>
      <c r="ATT38" s="321"/>
      <c r="ATU38" s="321"/>
      <c r="ATV38" s="321"/>
      <c r="ATW38" s="321"/>
      <c r="ATX38" s="321"/>
      <c r="ATY38" s="321"/>
      <c r="ATZ38" s="321"/>
      <c r="AUA38" s="321"/>
      <c r="AUB38" s="321"/>
      <c r="AUC38" s="321"/>
      <c r="AUD38" s="321"/>
      <c r="AUE38" s="321"/>
      <c r="AUF38" s="321"/>
      <c r="AUG38" s="321"/>
      <c r="AUH38" s="321"/>
      <c r="AUI38" s="321"/>
      <c r="AUJ38" s="321"/>
      <c r="AUK38" s="321"/>
      <c r="AUL38" s="321"/>
      <c r="AUM38" s="321"/>
      <c r="AUN38" s="321"/>
      <c r="AUO38" s="321"/>
      <c r="AUP38" s="321"/>
      <c r="AUQ38" s="321"/>
      <c r="AUR38" s="321"/>
      <c r="AUS38" s="321"/>
      <c r="AUT38" s="321"/>
      <c r="AUU38" s="321"/>
      <c r="AUV38" s="321"/>
      <c r="AUW38" s="321"/>
      <c r="AUX38" s="321"/>
      <c r="AUY38" s="321"/>
      <c r="AUZ38" s="321"/>
      <c r="AVA38" s="321"/>
      <c r="AVB38" s="321"/>
      <c r="AVC38" s="321"/>
      <c r="AVD38" s="321"/>
      <c r="AVE38" s="321" t="str">
        <f t="shared" ref="AVE38" ca="1" si="12486">IF(ATP38&lt;&gt;"",ATP38,IF(ASV38&lt;&gt;"",ASV38,ARV38))</f>
        <v>Czechia</v>
      </c>
      <c r="AVF38" s="321">
        <v>2</v>
      </c>
      <c r="AVG38" s="321">
        <v>36</v>
      </c>
      <c r="AVH38" s="321" t="str">
        <f t="shared" si="114"/>
        <v>Czechia</v>
      </c>
      <c r="AVI38" s="324">
        <f ca="1">IF(OFFSET('Player Game Board'!P45,0,AVI1)&lt;&gt;"",OFFSET('Player Game Board'!P45,0,AVI1),0)</f>
        <v>0</v>
      </c>
      <c r="AVJ38" s="324">
        <f ca="1">IF(OFFSET('Player Game Board'!Q45,0,AVI1)&lt;&gt;"",OFFSET('Player Game Board'!Q45,0,AVI1),0)</f>
        <v>2</v>
      </c>
      <c r="AVK38" s="321" t="str">
        <f t="shared" si="115"/>
        <v>Türkiye</v>
      </c>
      <c r="AVL38" s="321" t="str">
        <f ca="1">IF(AND(OFFSET('Player Game Board'!P45,0,AVI1)&lt;&gt;"",OFFSET('Player Game Board'!Q45,0,AVI1)&lt;&gt;""),IF(AVI38&gt;AVJ38,"W",IF(AVI38=AVJ38,"D","L")),"")</f>
        <v>L</v>
      </c>
      <c r="AVM38" s="321" t="str">
        <f t="shared" ca="1" si="5830"/>
        <v>W</v>
      </c>
      <c r="AVN38" s="321"/>
      <c r="AVO38" s="321"/>
      <c r="AVP38" s="321"/>
      <c r="AVQ38" s="322"/>
      <c r="AVR38" s="322"/>
      <c r="AVS38" s="322"/>
      <c r="AVT38" s="322"/>
      <c r="AVU38" s="322"/>
      <c r="AVV38" s="322"/>
      <c r="AVW38" s="322"/>
      <c r="AVX38" s="321"/>
      <c r="AVY38" s="321"/>
      <c r="AVZ38" s="321"/>
      <c r="AWA38" s="321"/>
      <c r="AWB38" s="321"/>
      <c r="AWC38" s="321"/>
      <c r="AWD38" s="321"/>
      <c r="AWE38" s="321" t="s">
        <v>15</v>
      </c>
      <c r="AWF38" s="321"/>
      <c r="AWG38" s="321">
        <f t="shared" ref="AWG38" ca="1" si="12487">VLOOKUP(AWH38,BAC37:BAD41,2,FALSE)</f>
        <v>4</v>
      </c>
      <c r="AWH38" s="321" t="str">
        <f t="shared" si="12060"/>
        <v>Czechia</v>
      </c>
      <c r="AWI38" s="321">
        <f t="shared" ref="AWI38" ca="1" si="12488">SUMPRODUCT((BAF3:BAF42=AWH38)*(BAJ3:BAJ42="W"))+SUMPRODUCT((BAI3:BAI42=AWH38)*(BAK3:BAK42="W"))</f>
        <v>0</v>
      </c>
      <c r="AWJ38" s="321">
        <f t="shared" ref="AWJ38" ca="1" si="12489">SUMPRODUCT((BAF3:BAF42=AWH38)*(BAJ3:BAJ42="D"))+SUMPRODUCT((BAI3:BAI42=AWH38)*(BAK3:BAK42="D"))</f>
        <v>0</v>
      </c>
      <c r="AWK38" s="321">
        <f t="shared" ref="AWK38" ca="1" si="12490">SUMPRODUCT((BAF3:BAF42=AWH38)*(BAJ3:BAJ42="L"))+SUMPRODUCT((BAI3:BAI42=AWH38)*(BAK3:BAK42="L"))</f>
        <v>3</v>
      </c>
      <c r="AWL38" s="321">
        <f t="shared" ref="AWL38" ca="1" si="12491">SUMIF(BAF3:BAF60,AWH38,BAG3:BAG60)+SUMIF(BAI3:BAI60,AWH38,BAH3:BAH60)</f>
        <v>3</v>
      </c>
      <c r="AWM38" s="321">
        <f t="shared" ref="AWM38" ca="1" si="12492">SUMIF(BAI3:BAI60,AWH38,BAG3:BAG60)+SUMIF(BAF3:BAF60,AWH38,BAH3:BAH60)</f>
        <v>6</v>
      </c>
      <c r="AWN38" s="321">
        <f t="shared" ca="1" si="12066"/>
        <v>997</v>
      </c>
      <c r="AWO38" s="321">
        <f t="shared" ca="1" si="12067"/>
        <v>0</v>
      </c>
      <c r="AWP38" s="321">
        <f t="shared" si="1050"/>
        <v>37</v>
      </c>
      <c r="AWQ38" s="321">
        <f t="shared" ref="AWQ38" ca="1" si="12493">IF(COUNTIF(AWO37:AWO41,4)&lt;&gt;4,RANK(AWO38,AWO37:AWO41),AWO78)</f>
        <v>4</v>
      </c>
      <c r="AWR38" s="321"/>
      <c r="AWS38" s="321">
        <f t="shared" ref="AWS38" ca="1" si="12494">SUMPRODUCT((AWQ37:AWQ40=AWQ38)*(AWP37:AWP40&lt;AWP38))+AWQ38</f>
        <v>4</v>
      </c>
      <c r="AWT38" s="321" t="str">
        <f t="shared" ref="AWT38" ca="1" si="12495">INDEX(AWH37:AWH41,MATCH(2,AWS37:AWS41,0),0)</f>
        <v>Türkiye</v>
      </c>
      <c r="AWU38" s="321">
        <f t="shared" ref="AWU38" ca="1" si="12496">INDEX(AWQ37:AWQ41,MATCH(AWT38,AWH37:AWH41,0),0)</f>
        <v>2</v>
      </c>
      <c r="AWV38" s="321" t="str">
        <f t="shared" ref="AWV38" ca="1" si="12497">IF(AWV37&lt;&gt;"",AWT38,"")</f>
        <v/>
      </c>
      <c r="AWW38" s="321" t="str">
        <f t="shared" ref="AWW38" ca="1" si="12498">IF(AWW37&lt;&gt;"",AWT39,"")</f>
        <v/>
      </c>
      <c r="AWX38" s="321" t="str">
        <f t="shared" ref="AWX38" ca="1" si="12499">IF(AWX37&lt;&gt;"",AWT40,"")</f>
        <v/>
      </c>
      <c r="AWY38" s="321" t="str">
        <f t="shared" ref="AWY38" si="12500">IF(AWY37&lt;&gt;"",AWT41,"")</f>
        <v/>
      </c>
      <c r="AWZ38" s="321"/>
      <c r="AXA38" s="321" t="str">
        <f t="shared" ca="1" si="12076"/>
        <v/>
      </c>
      <c r="AXB38" s="321">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21">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21">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21">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21">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21">
        <f t="shared" ca="1" si="12082"/>
        <v>1000</v>
      </c>
      <c r="AXH38" s="321" t="str">
        <f t="shared" ca="1" si="12083"/>
        <v/>
      </c>
      <c r="AXI38" s="321" t="str">
        <f t="shared" ref="AXI38" ca="1" si="12506">IF(AXA38&lt;&gt;"",VLOOKUP(AXA38,AWH4:AWN40,7,FALSE),"")</f>
        <v/>
      </c>
      <c r="AXJ38" s="321" t="str">
        <f t="shared" ref="AXJ38" ca="1" si="12507">IF(AXA38&lt;&gt;"",VLOOKUP(AXA38,AWH4:AWN40,5,FALSE),"")</f>
        <v/>
      </c>
      <c r="AXK38" s="321" t="str">
        <f t="shared" ref="AXK38" ca="1" si="12508">IF(AXA38&lt;&gt;"",VLOOKUP(AXA38,AWH4:AWP40,9,FALSE),"")</f>
        <v/>
      </c>
      <c r="AXL38" s="321" t="str">
        <f t="shared" ca="1" si="12087"/>
        <v/>
      </c>
      <c r="AXM38" s="321" t="str">
        <f t="shared" ref="AXM38" ca="1" si="12509">IF(AXA38&lt;&gt;"",RANK(AXL38,AXL37:AXL41),"")</f>
        <v/>
      </c>
      <c r="AXN38" s="321" t="str">
        <f t="shared" ref="AXN38" ca="1" si="12510">IF(AXA38&lt;&gt;"",SUMPRODUCT((AXL37:AXL41=AXL38)*(AXG37:AXG41&gt;AXG38)),"")</f>
        <v/>
      </c>
      <c r="AXO38" s="321" t="str">
        <f t="shared" ref="AXO38" ca="1" si="12511">IF(AXA38&lt;&gt;"",SUMPRODUCT((AXL37:AXL41=AXL38)*(AXG37:AXG41=AXG38)*(AXE37:AXE41&gt;AXE38)),"")</f>
        <v/>
      </c>
      <c r="AXP38" s="321" t="str">
        <f t="shared" ref="AXP38" ca="1" si="12512">IF(AXA38&lt;&gt;"",SUMPRODUCT((AXL37:AXL41=AXL38)*(AXG37:AXG41=AXG38)*(AXE37:AXE41=AXE38)*(AXI37:AXI41&gt;AXI38)),"")</f>
        <v/>
      </c>
      <c r="AXQ38" s="321" t="str">
        <f t="shared" ref="AXQ38" ca="1" si="12513">IF(AXA38&lt;&gt;"",SUMPRODUCT((AXL37:AXL41=AXL38)*(AXG37:AXG41=AXG38)*(AXE37:AXE41=AXE38)*(AXI37:AXI41=AXI38)*(AXJ37:AXJ41&gt;AXJ38)),"")</f>
        <v/>
      </c>
      <c r="AXR38" s="321" t="str">
        <f t="shared" ref="AXR38" ca="1" si="12514">IF(AXA38&lt;&gt;"",SUMPRODUCT((AXL37:AXL41=AXL38)*(AXG37:AXG41=AXG38)*(AXE37:AXE41=AXE38)*(AXI37:AXI41=AXI38)*(AXJ37:AXJ41=AXJ38)*(AXK37:AXK41&gt;AXK38)),"")</f>
        <v/>
      </c>
      <c r="AXS38" s="321" t="str">
        <f ca="1">IF(AXA38&lt;&gt;"",IF(AXS78&lt;&gt;"",IF(AWZ76=3,AXS78,AXS78+AWZ76),SUM(AXM38:AXR38)),"")</f>
        <v/>
      </c>
      <c r="AXT38" s="321" t="str">
        <f t="shared" ref="AXT38" ca="1" si="12515">IF(AXA38&lt;&gt;"",INDEX(AXA37:AXA41,MATCH(2,AXS37:AXS41,0),0),"")</f>
        <v/>
      </c>
      <c r="AXU38" s="321" t="str">
        <f t="shared" ref="AXU38:AXU40" ca="1" si="12516">IF(AWW37&lt;&gt;"",AWW37,"")</f>
        <v/>
      </c>
      <c r="AXV38" s="321">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21">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21">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21">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21">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21">
        <f t="shared" ref="AYA38:AYA40" ca="1" si="12522">AXY38-AXZ38+1000</f>
        <v>1000</v>
      </c>
      <c r="AYB38" s="321" t="str">
        <f t="shared" ref="AYB38:AYB40" ca="1" si="12523">IF(AXU38&lt;&gt;"",AXV38*3+AXW38*1,"")</f>
        <v/>
      </c>
      <c r="AYC38" s="321" t="str">
        <f t="shared" ref="AYC38" ca="1" si="12524">IF(AXU38&lt;&gt;"",VLOOKUP(AXU38,AWH4:AWN40,7,FALSE),"")</f>
        <v/>
      </c>
      <c r="AYD38" s="321" t="str">
        <f t="shared" ref="AYD38" ca="1" si="12525">IF(AXU38&lt;&gt;"",VLOOKUP(AXU38,AWH4:AWN40,5,FALSE),"")</f>
        <v/>
      </c>
      <c r="AYE38" s="321" t="str">
        <f t="shared" ref="AYE38" ca="1" si="12526">IF(AXU38&lt;&gt;"",VLOOKUP(AXU38,AWH4:AWP40,9,FALSE),"")</f>
        <v/>
      </c>
      <c r="AYF38" s="321" t="str">
        <f t="shared" ref="AYF38:AYF40" ca="1" si="12527">AYB38</f>
        <v/>
      </c>
      <c r="AYG38" s="321" t="str">
        <f t="shared" ref="AYG38" ca="1" si="12528">IF(AXU38&lt;&gt;"",RANK(AYF38,AYF37:AYF40),"")</f>
        <v/>
      </c>
      <c r="AYH38" s="321" t="str">
        <f t="shared" ref="AYH38" ca="1" si="12529">IF(AXU38&lt;&gt;"",SUMPRODUCT((AYF37:AYF41=AYF38)*(AYA37:AYA41&gt;AYA38)),"")</f>
        <v/>
      </c>
      <c r="AYI38" s="321" t="str">
        <f t="shared" ref="AYI38" ca="1" si="12530">IF(AXU38&lt;&gt;"",SUMPRODUCT((AYF37:AYF41=AYF38)*(AYA37:AYA41=AYA38)*(AXY37:AXY41&gt;AXY38)),"")</f>
        <v/>
      </c>
      <c r="AYJ38" s="321" t="str">
        <f t="shared" ref="AYJ38" ca="1" si="12531">IF(AXU38&lt;&gt;"",SUMPRODUCT((AYF37:AYF41=AYF38)*(AYA37:AYA41=AYA38)*(AXY37:AXY41=AXY38)*(AYC37:AYC41&gt;AYC38)),"")</f>
        <v/>
      </c>
      <c r="AYK38" s="321" t="str">
        <f t="shared" ref="AYK38" ca="1" si="12532">IF(AXU38&lt;&gt;"",SUMPRODUCT((AYF37:AYF41=AYF38)*(AYA37:AYA41=AYA38)*(AXY37:AXY41=AXY38)*(AYC37:AYC41=AYC38)*(AYD37:AYD41&gt;AYD38)),"")</f>
        <v/>
      </c>
      <c r="AYL38" s="321" t="str">
        <f t="shared" ref="AYL38" ca="1" si="12533">IF(AXU38&lt;&gt;"",SUMPRODUCT((AYF37:AYF41=AYF38)*(AYA37:AYA41=AYA38)*(AXY37:AXY41=AXY38)*(AYC37:AYC41=AYC38)*(AYD37:AYD41=AYD38)*(AYE37:AYE41&gt;AYE38)),"")</f>
        <v/>
      </c>
      <c r="AYM38" s="321" t="str">
        <f ca="1">IF(AXU38&lt;&gt;"",IF(AYM78&lt;&gt;"",IF(AXT76=3,AYM78,AYM78+AXT76),SUM(AYG38:AYL38)+1),"")</f>
        <v/>
      </c>
      <c r="AYN38" s="321" t="str">
        <f t="shared" ref="AYN38" ca="1" si="12534">IF(AXU38&lt;&gt;"",INDEX(AXU38:AXU41,MATCH(2,AYM38:AYM41,0),0),"")</f>
        <v/>
      </c>
      <c r="AYO38" s="321"/>
      <c r="AYP38" s="321"/>
      <c r="AYQ38" s="321"/>
      <c r="AYR38" s="321"/>
      <c r="AYS38" s="321"/>
      <c r="AYT38" s="321"/>
      <c r="AYU38" s="321"/>
      <c r="AYV38" s="321"/>
      <c r="AYW38" s="321"/>
      <c r="AYX38" s="321"/>
      <c r="AYY38" s="321"/>
      <c r="AYZ38" s="321"/>
      <c r="AZA38" s="321"/>
      <c r="AZB38" s="321"/>
      <c r="AZC38" s="321"/>
      <c r="AZD38" s="321"/>
      <c r="AZE38" s="321"/>
      <c r="AZF38" s="321"/>
      <c r="AZG38" s="321"/>
      <c r="AZH38" s="321"/>
      <c r="AZI38" s="321"/>
      <c r="AZJ38" s="321"/>
      <c r="AZK38" s="321"/>
      <c r="AZL38" s="321"/>
      <c r="AZM38" s="321"/>
      <c r="AZN38" s="321"/>
      <c r="AZO38" s="321"/>
      <c r="AZP38" s="321"/>
      <c r="AZQ38" s="321"/>
      <c r="AZR38" s="321"/>
      <c r="AZS38" s="321"/>
      <c r="AZT38" s="321"/>
      <c r="AZU38" s="321"/>
      <c r="AZV38" s="321"/>
      <c r="AZW38" s="321"/>
      <c r="AZX38" s="321"/>
      <c r="AZY38" s="321"/>
      <c r="AZZ38" s="321"/>
      <c r="BAA38" s="321"/>
      <c r="BAB38" s="321"/>
      <c r="BAC38" s="321" t="str">
        <f t="shared" ref="BAC38" ca="1" si="12535">IF(AYN38&lt;&gt;"",AYN38,IF(AXT38&lt;&gt;"",AXT38,AWT38))</f>
        <v>Türkiye</v>
      </c>
      <c r="BAD38" s="321">
        <v>2</v>
      </c>
      <c r="BAE38" s="321">
        <v>36</v>
      </c>
      <c r="BAF38" s="321" t="str">
        <f t="shared" si="130"/>
        <v>Czechia</v>
      </c>
      <c r="BAG38" s="324">
        <f ca="1">IF(OFFSET('Player Game Board'!P45,0,BAG1)&lt;&gt;"",OFFSET('Player Game Board'!P45,0,BAG1),0)</f>
        <v>1</v>
      </c>
      <c r="BAH38" s="324">
        <f ca="1">IF(OFFSET('Player Game Board'!Q45,0,BAG1)&lt;&gt;"",OFFSET('Player Game Board'!Q45,0,BAG1),0)</f>
        <v>2</v>
      </c>
      <c r="BAI38" s="321" t="str">
        <f t="shared" si="131"/>
        <v>Türkiye</v>
      </c>
      <c r="BAJ38" s="321" t="str">
        <f ca="1">IF(AND(OFFSET('Player Game Board'!P45,0,BAG1)&lt;&gt;"",OFFSET('Player Game Board'!Q45,0,BAG1)&lt;&gt;""),IF(BAG38&gt;BAH38,"W",IF(BAG38=BAH38,"D","L")),"")</f>
        <v>L</v>
      </c>
      <c r="BAK38" s="321" t="str">
        <f t="shared" ca="1" si="5885"/>
        <v>W</v>
      </c>
      <c r="BAL38" s="321"/>
      <c r="BAM38" s="321"/>
      <c r="BAN38" s="321"/>
      <c r="BAO38" s="322"/>
      <c r="BAP38" s="322"/>
      <c r="BAQ38" s="322"/>
      <c r="BAR38" s="322"/>
      <c r="BAS38" s="322"/>
      <c r="BAT38" s="322"/>
      <c r="BAU38" s="322"/>
      <c r="BAV38" s="321"/>
      <c r="BAW38" s="321"/>
      <c r="BAX38" s="321"/>
      <c r="BAY38" s="321"/>
      <c r="BAZ38" s="321"/>
      <c r="BBA38" s="321"/>
      <c r="BBB38" s="321"/>
      <c r="BBC38" s="321" t="s">
        <v>15</v>
      </c>
      <c r="BBD38" s="321"/>
      <c r="BBE38" s="321">
        <f t="shared" ref="BBE38" ca="1" si="12536">VLOOKUP(BBF38,BFA37:BFB41,2,FALSE)</f>
        <v>3</v>
      </c>
      <c r="BBF38" s="321" t="str">
        <f t="shared" si="12097"/>
        <v>Czechia</v>
      </c>
      <c r="BBG38" s="321">
        <f t="shared" ref="BBG38" ca="1" si="12537">SUMPRODUCT((BFD3:BFD42=BBF38)*(BFH3:BFH42="W"))+SUMPRODUCT((BFG3:BFG42=BBF38)*(BFI3:BFI42="W"))</f>
        <v>0</v>
      </c>
      <c r="BBH38" s="321">
        <f t="shared" ref="BBH38" ca="1" si="12538">SUMPRODUCT((BFD3:BFD42=BBF38)*(BFH3:BFH42="D"))+SUMPRODUCT((BFG3:BFG42=BBF38)*(BFI3:BFI42="D"))</f>
        <v>0</v>
      </c>
      <c r="BBI38" s="321">
        <f t="shared" ref="BBI38" ca="1" si="12539">SUMPRODUCT((BFD3:BFD42=BBF38)*(BFH3:BFH42="L"))+SUMPRODUCT((BFG3:BFG42=BBF38)*(BFI3:BFI42="L"))</f>
        <v>0</v>
      </c>
      <c r="BBJ38" s="321">
        <f t="shared" ref="BBJ38" ca="1" si="12540">SUMIF(BFD3:BFD60,BBF38,BFE3:BFE60)+SUMIF(BFG3:BFG60,BBF38,BFF3:BFF60)</f>
        <v>0</v>
      </c>
      <c r="BBK38" s="321">
        <f t="shared" ref="BBK38" ca="1" si="12541">SUMIF(BFG3:BFG60,BBF38,BFE3:BFE60)+SUMIF(BFD3:BFD60,BBF38,BFF3:BFF60)</f>
        <v>0</v>
      </c>
      <c r="BBL38" s="321">
        <f t="shared" ca="1" si="12103"/>
        <v>1000</v>
      </c>
      <c r="BBM38" s="321">
        <f t="shared" ca="1" si="12104"/>
        <v>0</v>
      </c>
      <c r="BBN38" s="321">
        <f t="shared" si="1110"/>
        <v>37</v>
      </c>
      <c r="BBO38" s="321">
        <f t="shared" ref="BBO38" ca="1" si="12542">IF(COUNTIF(BBM37:BBM41,4)&lt;&gt;4,RANK(BBM38,BBM37:BBM41),BBM78)</f>
        <v>1</v>
      </c>
      <c r="BBP38" s="321"/>
      <c r="BBQ38" s="321">
        <f t="shared" ref="BBQ38" ca="1" si="12543">SUMPRODUCT((BBO37:BBO40=BBO38)*(BBN37:BBN40&lt;BBN38))+BBO38</f>
        <v>2</v>
      </c>
      <c r="BBR38" s="321" t="str">
        <f t="shared" ref="BBR38" ca="1" si="12544">INDEX(BBF37:BBF41,MATCH(2,BBQ37:BBQ41,0),0)</f>
        <v>Czechia</v>
      </c>
      <c r="BBS38" s="321">
        <f t="shared" ref="BBS38" ca="1" si="12545">INDEX(BBO37:BBO41,MATCH(BBR38,BBF37:BBF41,0),0)</f>
        <v>1</v>
      </c>
      <c r="BBT38" s="321" t="str">
        <f t="shared" ref="BBT38" ca="1" si="12546">IF(BBT37&lt;&gt;"",BBR38,"")</f>
        <v>Czechia</v>
      </c>
      <c r="BBU38" s="321" t="str">
        <f t="shared" ref="BBU38" ca="1" si="12547">IF(BBU37&lt;&gt;"",BBR39,"")</f>
        <v/>
      </c>
      <c r="BBV38" s="321" t="str">
        <f t="shared" ref="BBV38" ca="1" si="12548">IF(BBV37&lt;&gt;"",BBR40,"")</f>
        <v/>
      </c>
      <c r="BBW38" s="321" t="str">
        <f t="shared" ref="BBW38" si="12549">IF(BBW37&lt;&gt;"",BBR41,"")</f>
        <v/>
      </c>
      <c r="BBX38" s="321"/>
      <c r="BBY38" s="321" t="str">
        <f t="shared" ca="1" si="12113"/>
        <v>Czechia</v>
      </c>
      <c r="BBZ38" s="321">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21">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21">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21">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21">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21">
        <f t="shared" ca="1" si="12119"/>
        <v>1000</v>
      </c>
      <c r="BCF38" s="321">
        <f t="shared" ca="1" si="12120"/>
        <v>0</v>
      </c>
      <c r="BCG38" s="321">
        <f t="shared" ref="BCG38" ca="1" si="12555">IF(BBY38&lt;&gt;"",VLOOKUP(BBY38,BBF4:BBL40,7,FALSE),"")</f>
        <v>1000</v>
      </c>
      <c r="BCH38" s="321">
        <f t="shared" ref="BCH38" ca="1" si="12556">IF(BBY38&lt;&gt;"",VLOOKUP(BBY38,BBF4:BBL40,5,FALSE),"")</f>
        <v>0</v>
      </c>
      <c r="BCI38" s="321">
        <f t="shared" ref="BCI38" ca="1" si="12557">IF(BBY38&lt;&gt;"",VLOOKUP(BBY38,BBF4:BBN40,9,FALSE),"")</f>
        <v>37</v>
      </c>
      <c r="BCJ38" s="321">
        <f t="shared" ca="1" si="12124"/>
        <v>0</v>
      </c>
      <c r="BCK38" s="321">
        <f t="shared" ref="BCK38" ca="1" si="12558">IF(BBY38&lt;&gt;"",RANK(BCJ38,BCJ37:BCJ41),"")</f>
        <v>1</v>
      </c>
      <c r="BCL38" s="321">
        <f t="shared" ref="BCL38" ca="1" si="12559">IF(BBY38&lt;&gt;"",SUMPRODUCT((BCJ37:BCJ41=BCJ38)*(BCE37:BCE41&gt;BCE38)),"")</f>
        <v>0</v>
      </c>
      <c r="BCM38" s="321">
        <f t="shared" ref="BCM38" ca="1" si="12560">IF(BBY38&lt;&gt;"",SUMPRODUCT((BCJ37:BCJ41=BCJ38)*(BCE37:BCE41=BCE38)*(BCC37:BCC41&gt;BCC38)),"")</f>
        <v>0</v>
      </c>
      <c r="BCN38" s="321">
        <f t="shared" ref="BCN38" ca="1" si="12561">IF(BBY38&lt;&gt;"",SUMPRODUCT((BCJ37:BCJ41=BCJ38)*(BCE37:BCE41=BCE38)*(BCC37:BCC41=BCC38)*(BCG37:BCG41&gt;BCG38)),"")</f>
        <v>0</v>
      </c>
      <c r="BCO38" s="321">
        <f t="shared" ref="BCO38" ca="1" si="12562">IF(BBY38&lt;&gt;"",SUMPRODUCT((BCJ37:BCJ41=BCJ38)*(BCE37:BCE41=BCE38)*(BCC37:BCC41=BCC38)*(BCG37:BCG41=BCG38)*(BCH37:BCH41&gt;BCH38)),"")</f>
        <v>0</v>
      </c>
      <c r="BCP38" s="321">
        <f t="shared" ref="BCP38" ca="1" si="12563">IF(BBY38&lt;&gt;"",SUMPRODUCT((BCJ37:BCJ41=BCJ38)*(BCE37:BCE41=BCE38)*(BCC37:BCC41=BCC38)*(BCG37:BCG41=BCG38)*(BCH37:BCH41=BCH38)*(BCI37:BCI41&gt;BCI38)),"")</f>
        <v>2</v>
      </c>
      <c r="BCQ38" s="321">
        <f ca="1">IF(BBY38&lt;&gt;"",IF(BCQ78&lt;&gt;"",IF(BBX76=3,BCQ78,BCQ78+BBX76),SUM(BCK38:BCP38)),"")</f>
        <v>3</v>
      </c>
      <c r="BCR38" s="321" t="str">
        <f t="shared" ref="BCR38" ca="1" si="12564">IF(BBY38&lt;&gt;"",INDEX(BBY37:BBY41,MATCH(2,BCQ37:BCQ41,0),0),"")</f>
        <v>Türkiye</v>
      </c>
      <c r="BCS38" s="321" t="str">
        <f t="shared" ref="BCS38:BCS40" ca="1" si="12565">IF(BBU37&lt;&gt;"",BBU37,"")</f>
        <v/>
      </c>
      <c r="BCT38" s="321">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21">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21">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21">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21">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21">
        <f t="shared" ref="BCY38:BCY40" ca="1" si="12571">BCW38-BCX38+1000</f>
        <v>1000</v>
      </c>
      <c r="BCZ38" s="321" t="str">
        <f t="shared" ref="BCZ38:BCZ40" ca="1" si="12572">IF(BCS38&lt;&gt;"",BCT38*3+BCU38*1,"")</f>
        <v/>
      </c>
      <c r="BDA38" s="321" t="str">
        <f t="shared" ref="BDA38" ca="1" si="12573">IF(BCS38&lt;&gt;"",VLOOKUP(BCS38,BBF4:BBL40,7,FALSE),"")</f>
        <v/>
      </c>
      <c r="BDB38" s="321" t="str">
        <f t="shared" ref="BDB38" ca="1" si="12574">IF(BCS38&lt;&gt;"",VLOOKUP(BCS38,BBF4:BBL40,5,FALSE),"")</f>
        <v/>
      </c>
      <c r="BDC38" s="321" t="str">
        <f t="shared" ref="BDC38" ca="1" si="12575">IF(BCS38&lt;&gt;"",VLOOKUP(BCS38,BBF4:BBN40,9,FALSE),"")</f>
        <v/>
      </c>
      <c r="BDD38" s="321" t="str">
        <f t="shared" ref="BDD38:BDD40" ca="1" si="12576">BCZ38</f>
        <v/>
      </c>
      <c r="BDE38" s="321" t="str">
        <f t="shared" ref="BDE38" ca="1" si="12577">IF(BCS38&lt;&gt;"",RANK(BDD38,BDD37:BDD40),"")</f>
        <v/>
      </c>
      <c r="BDF38" s="321" t="str">
        <f t="shared" ref="BDF38" ca="1" si="12578">IF(BCS38&lt;&gt;"",SUMPRODUCT((BDD37:BDD41=BDD38)*(BCY37:BCY41&gt;BCY38)),"")</f>
        <v/>
      </c>
      <c r="BDG38" s="321" t="str">
        <f t="shared" ref="BDG38" ca="1" si="12579">IF(BCS38&lt;&gt;"",SUMPRODUCT((BDD37:BDD41=BDD38)*(BCY37:BCY41=BCY38)*(BCW37:BCW41&gt;BCW38)),"")</f>
        <v/>
      </c>
      <c r="BDH38" s="321" t="str">
        <f t="shared" ref="BDH38" ca="1" si="12580">IF(BCS38&lt;&gt;"",SUMPRODUCT((BDD37:BDD41=BDD38)*(BCY37:BCY41=BCY38)*(BCW37:BCW41=BCW38)*(BDA37:BDA41&gt;BDA38)),"")</f>
        <v/>
      </c>
      <c r="BDI38" s="321" t="str">
        <f t="shared" ref="BDI38" ca="1" si="12581">IF(BCS38&lt;&gt;"",SUMPRODUCT((BDD37:BDD41=BDD38)*(BCY37:BCY41=BCY38)*(BCW37:BCW41=BCW38)*(BDA37:BDA41=BDA38)*(BDB37:BDB41&gt;BDB38)),"")</f>
        <v/>
      </c>
      <c r="BDJ38" s="321" t="str">
        <f t="shared" ref="BDJ38" ca="1" si="12582">IF(BCS38&lt;&gt;"",SUMPRODUCT((BDD37:BDD41=BDD38)*(BCY37:BCY41=BCY38)*(BCW37:BCW41=BCW38)*(BDA37:BDA41=BDA38)*(BDB37:BDB41=BDB38)*(BDC37:BDC41&gt;BDC38)),"")</f>
        <v/>
      </c>
      <c r="BDK38" s="321" t="str">
        <f ca="1">IF(BCS38&lt;&gt;"",IF(BDK78&lt;&gt;"",IF(BCR76=3,BDK78,BDK78+BCR76),SUM(BDE38:BDJ38)+1),"")</f>
        <v/>
      </c>
      <c r="BDL38" s="321" t="str">
        <f t="shared" ref="BDL38" ca="1" si="12583">IF(BCS38&lt;&gt;"",INDEX(BCS38:BCS41,MATCH(2,BDK38:BDK41,0),0),"")</f>
        <v/>
      </c>
      <c r="BDM38" s="321"/>
      <c r="BDN38" s="321"/>
      <c r="BDO38" s="321"/>
      <c r="BDP38" s="321"/>
      <c r="BDQ38" s="321"/>
      <c r="BDR38" s="321"/>
      <c r="BDS38" s="321"/>
      <c r="BDT38" s="321"/>
      <c r="BDU38" s="321"/>
      <c r="BDV38" s="321"/>
      <c r="BDW38" s="321"/>
      <c r="BDX38" s="321"/>
      <c r="BDY38" s="321"/>
      <c r="BDZ38" s="321"/>
      <c r="BEA38" s="321"/>
      <c r="BEB38" s="321"/>
      <c r="BEC38" s="321"/>
      <c r="BED38" s="321"/>
      <c r="BEE38" s="321"/>
      <c r="BEF38" s="321"/>
      <c r="BEG38" s="321"/>
      <c r="BEH38" s="321"/>
      <c r="BEI38" s="321"/>
      <c r="BEJ38" s="321"/>
      <c r="BEK38" s="321"/>
      <c r="BEL38" s="321"/>
      <c r="BEM38" s="321"/>
      <c r="BEN38" s="321"/>
      <c r="BEO38" s="321"/>
      <c r="BEP38" s="321"/>
      <c r="BEQ38" s="321"/>
      <c r="BER38" s="321"/>
      <c r="BES38" s="321"/>
      <c r="BET38" s="321"/>
      <c r="BEU38" s="321"/>
      <c r="BEV38" s="321"/>
      <c r="BEW38" s="321"/>
      <c r="BEX38" s="321"/>
      <c r="BEY38" s="321"/>
      <c r="BEZ38" s="321"/>
      <c r="BFA38" s="321" t="str">
        <f t="shared" ref="BFA38" ca="1" si="12584">IF(BDL38&lt;&gt;"",BDL38,IF(BCR38&lt;&gt;"",BCR38,BBR38))</f>
        <v>Türkiye</v>
      </c>
      <c r="BFB38" s="321">
        <v>2</v>
      </c>
      <c r="BFC38" s="321">
        <v>36</v>
      </c>
      <c r="BFD38" s="321" t="str">
        <f t="shared" si="146"/>
        <v>Czechia</v>
      </c>
      <c r="BFE38" s="324">
        <f ca="1">IF(OFFSET('Player Game Board'!P45,0,BFE1)&lt;&gt;"",OFFSET('Player Game Board'!P45,0,BFE1),0)</f>
        <v>0</v>
      </c>
      <c r="BFF38" s="324">
        <f ca="1">IF(OFFSET('Player Game Board'!Q45,0,BFE1)&lt;&gt;"",OFFSET('Player Game Board'!Q45,0,BFE1),0)</f>
        <v>0</v>
      </c>
      <c r="BFG38" s="321" t="str">
        <f t="shared" si="147"/>
        <v>Türkiye</v>
      </c>
      <c r="BFH38" s="321" t="str">
        <f ca="1">IF(AND(OFFSET('Player Game Board'!P45,0,BFE1)&lt;&gt;"",OFFSET('Player Game Board'!Q45,0,BFE1)&lt;&gt;""),IF(BFE38&gt;BFF38,"W",IF(BFE38=BFF38,"D","L")),"")</f>
        <v/>
      </c>
      <c r="BFI38" s="321" t="str">
        <f t="shared" ca="1" si="5940"/>
        <v/>
      </c>
      <c r="BFJ38" s="321"/>
      <c r="BFK38" s="321"/>
      <c r="BFL38" s="321"/>
      <c r="BFM38" s="322"/>
      <c r="BFN38" s="322"/>
      <c r="BFO38" s="322"/>
      <c r="BFP38" s="322"/>
      <c r="BFQ38" s="322"/>
      <c r="BFR38" s="322"/>
      <c r="BFS38" s="322"/>
      <c r="BFT38" s="321"/>
      <c r="BFU38" s="321"/>
      <c r="BFV38" s="321"/>
      <c r="BFW38" s="321"/>
      <c r="BFX38" s="321"/>
      <c r="BFY38" s="321"/>
      <c r="BFZ38" s="321"/>
      <c r="BGA38" s="321" t="s">
        <v>15</v>
      </c>
      <c r="BGB38" s="321"/>
    </row>
    <row r="39" spans="1:1536" ht="13.8" x14ac:dyDescent="0.3">
      <c r="A39" s="321">
        <f>VLOOKUP(B39,CW37:CX41,2,FALSE)</f>
        <v>2</v>
      </c>
      <c r="B39" s="321" t="str">
        <f>'Language Table'!C26</f>
        <v>Türkiye</v>
      </c>
      <c r="C39" s="321">
        <f>SUMPRODUCT((CZ3:CZ42=B39)*(DD3:DD42="W"))+SUMPRODUCT((DC3:DC42=B39)*(DE3:DE42="W"))</f>
        <v>2</v>
      </c>
      <c r="D39" s="321">
        <f>SUMPRODUCT((CZ3:CZ42=B39)*(DD3:DD42="D"))+SUMPRODUCT((DC3:DC42=B39)*(DE3:DE42="D"))</f>
        <v>0</v>
      </c>
      <c r="E39" s="321">
        <f>SUMPRODUCT((CZ3:CZ42=B39)*(DD3:DD42="L"))+SUMPRODUCT((DC3:DC42=B39)*(DE3:DE42="L"))</f>
        <v>1</v>
      </c>
      <c r="F39" s="321">
        <f>SUMIF(CZ3:CZ60,B39,DA3:DA60)+SUMIF(DC3:DC60,B39,DB3:DB60)</f>
        <v>5</v>
      </c>
      <c r="G39" s="321">
        <f>SUMIF(DC3:DC60,B39,DA3:DA60)+SUMIF(CZ3:CZ60,B39,DB3:DB60)</f>
        <v>5</v>
      </c>
      <c r="H39" s="321">
        <f t="shared" si="11788"/>
        <v>1000</v>
      </c>
      <c r="I39" s="321">
        <f t="shared" si="11789"/>
        <v>6</v>
      </c>
      <c r="J39" s="321">
        <v>47</v>
      </c>
      <c r="K39" s="321">
        <f>IF(COUNTIF(I37:I41,4)&lt;&gt;4,RANK(I39,I37:I41),I79)</f>
        <v>1</v>
      </c>
      <c r="L39" s="321"/>
      <c r="M39" s="321">
        <f>SUMPRODUCT((K37:K40=K39)*(J37:J40&lt;J39))+K39</f>
        <v>1</v>
      </c>
      <c r="N39" s="321" t="str">
        <f>INDEX(B37:B41,MATCH(3,M37:M41,0),0)</f>
        <v>Georgia</v>
      </c>
      <c r="O39" s="321">
        <f>INDEX(K37:K41,MATCH(N39,B37:B41,0),0)</f>
        <v>3</v>
      </c>
      <c r="P39" s="321" t="str">
        <f>IF(AND(P38&lt;&gt;"",O39=1),N39,"")</f>
        <v/>
      </c>
      <c r="Q39" s="321" t="str">
        <f>IF(AND(Q38&lt;&gt;"",O40=2),N40,"")</f>
        <v/>
      </c>
      <c r="R39" s="321" t="str">
        <f>IF(AND(R38&lt;&gt;"",O41=3),N41,"")</f>
        <v/>
      </c>
      <c r="S39" s="321"/>
      <c r="T39" s="321"/>
      <c r="U39" s="321" t="str">
        <f t="shared" si="12133"/>
        <v/>
      </c>
      <c r="V39" s="321">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21">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21">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21">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21">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21">
        <f>Y39-Z39+1000</f>
        <v>1000</v>
      </c>
      <c r="AB39" s="321" t="str">
        <f t="shared" si="11790"/>
        <v/>
      </c>
      <c r="AC39" s="321" t="str">
        <f>IF(U39&lt;&gt;"",VLOOKUP(U39,B4:H40,7,FALSE),"")</f>
        <v/>
      </c>
      <c r="AD39" s="321" t="str">
        <f>IF(U39&lt;&gt;"",VLOOKUP(U39,B4:H40,5,FALSE),"")</f>
        <v/>
      </c>
      <c r="AE39" s="321" t="str">
        <f>IF(U39&lt;&gt;"",VLOOKUP(U39,B4:J40,9,FALSE),"")</f>
        <v/>
      </c>
      <c r="AF39" s="321" t="str">
        <f t="shared" si="11791"/>
        <v/>
      </c>
      <c r="AG39" s="321" t="str">
        <f>IF(U39&lt;&gt;"",RANK(AF39,AF37:AF41),"")</f>
        <v/>
      </c>
      <c r="AH39" s="321" t="str">
        <f>IF(U39&lt;&gt;"",SUMPRODUCT((AF37:AF41=AF39)*(AA37:AA41&gt;AA39)),"")</f>
        <v/>
      </c>
      <c r="AI39" s="321" t="str">
        <f>IF(U39&lt;&gt;"",SUMPRODUCT((AF37:AF41=AF39)*(AA37:AA41=AA39)*(Y37:Y41&gt;Y39)),"")</f>
        <v/>
      </c>
      <c r="AJ39" s="321" t="str">
        <f>IF(U39&lt;&gt;"",SUMPRODUCT((AF37:AF41=AF39)*(AA37:AA41=AA39)*(Y37:Y41=Y39)*(AC37:AC41&gt;AC39)),"")</f>
        <v/>
      </c>
      <c r="AK39" s="321" t="str">
        <f>IF(U39&lt;&gt;"",SUMPRODUCT((AF37:AF41=AF39)*(AA37:AA41=AA39)*(Y37:Y41=Y39)*(AC37:AC41=AC39)*(AD37:AD41&gt;AD39)),"")</f>
        <v/>
      </c>
      <c r="AL39" s="321" t="str">
        <f>IF(U39&lt;&gt;"",SUMPRODUCT((AF37:AF41=AF39)*(AA37:AA41=AA39)*(Y37:Y41=Y39)*(AC37:AC41=AC39)*(AD37:AD41=AD39)*(AE37:AE41&gt;AE39)),"")</f>
        <v/>
      </c>
      <c r="AM39" s="321" t="str">
        <f>IF(U39&lt;&gt;"",IF(AM79&lt;&gt;"",IF(T76=3,AM79,AM79+T76),SUM(AG39:AL39)),"")</f>
        <v/>
      </c>
      <c r="AN39" s="321" t="str">
        <f>IF(U39&lt;&gt;"",INDEX(U37:U41,MATCH(3,AM37:AM41,0),0),"")</f>
        <v/>
      </c>
      <c r="AO39" s="321" t="str">
        <f>IF(Q38&lt;&gt;"",Q38,"")</f>
        <v/>
      </c>
      <c r="AP39" s="321">
        <f>SUMPRODUCT((CZ3:CZ42=AO39)*(DC3:DC42=AO40)*(DD3:DD42="W"))+SUMPRODUCT((CZ3:CZ42=AO39)*(DC3:DC42=AO41)*(DD3:DD42="W"))+SUMPRODUCT((CZ3:CZ42=AO39)*(DC3:DC42=AO38)*(DD3:DD42="W"))+SUMPRODUCT((CZ3:CZ42=AO40)*(DC3:DC42=AO39)*(DE3:DE42="W"))+SUMPRODUCT((CZ3:CZ42=AO41)*(DC3:DC42=AO39)*(DE3:DE42="W"))+SUMPRODUCT((CZ3:CZ42=AO38)*(DC3:DC42=AO39)*(DE3:DE42="W"))</f>
        <v>0</v>
      </c>
      <c r="AQ39" s="321">
        <f>SUMPRODUCT((CZ3:CZ42=AO39)*(DC3:DC42=AO40)*(DD3:DD42="D"))+SUMPRODUCT((CZ3:CZ42=AO39)*(DC3:DC42=AO41)*(DD3:DD42="D"))+SUMPRODUCT((CZ3:CZ42=AO39)*(DC3:DC42=AO38)*(DD3:DD42="D"))+SUMPRODUCT((CZ3:CZ42=AO40)*(DC3:DC42=AO39)*(DD3:DD42="D"))+SUMPRODUCT((CZ3:CZ42=AO41)*(DC3:DC42=AO39)*(DD3:DD42="D"))+SUMPRODUCT((CZ3:CZ42=AO38)*(DC3:DC42=AO39)*(DD3:DD42="D"))</f>
        <v>0</v>
      </c>
      <c r="AR39" s="321">
        <f>SUMPRODUCT((CZ3:CZ42=AO39)*(DC3:DC42=AO40)*(DD3:DD42="L"))+SUMPRODUCT((CZ3:CZ42=AO39)*(DC3:DC42=AO41)*(DD3:DD42="L"))+SUMPRODUCT((CZ3:CZ42=AO39)*(DC3:DC42=AO38)*(DD3:DD42="L"))+SUMPRODUCT((CZ3:CZ42=AO40)*(DC3:DC42=AO39)*(DE3:DE42="L"))+SUMPRODUCT((CZ3:CZ42=AO41)*(DC3:DC42=AO39)*(DE3:DE42="L"))+SUMPRODUCT((CZ3:CZ42=AO38)*(DC3:DC42=AO39)*(DE3:DE42="L"))</f>
        <v>0</v>
      </c>
      <c r="AS39" s="321">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21">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21">
        <f>AS39-AT39+1000</f>
        <v>1000</v>
      </c>
      <c r="AV39" s="321" t="str">
        <f t="shared" si="12134"/>
        <v/>
      </c>
      <c r="AW39" s="321" t="str">
        <f>IF(AO39&lt;&gt;"",VLOOKUP(AO39,B4:H40,7,FALSE),"")</f>
        <v/>
      </c>
      <c r="AX39" s="321" t="str">
        <f>IF(AO39&lt;&gt;"",VLOOKUP(AO39,B4:H40,5,FALSE),"")</f>
        <v/>
      </c>
      <c r="AY39" s="321" t="str">
        <f>IF(AO39&lt;&gt;"",VLOOKUP(AO39,B4:J40,9,FALSE),"")</f>
        <v/>
      </c>
      <c r="AZ39" s="321" t="str">
        <f t="shared" si="12135"/>
        <v/>
      </c>
      <c r="BA39" s="321" t="str">
        <f>IF(AO39&lt;&gt;"",RANK(AZ39,AZ37:AZ40),"")</f>
        <v/>
      </c>
      <c r="BB39" s="321" t="str">
        <f>IF(AO39&lt;&gt;"",SUMPRODUCT((AZ37:AZ41=AZ39)*(AU37:AU41&gt;AU39)),"")</f>
        <v/>
      </c>
      <c r="BC39" s="321" t="str">
        <f>IF(AO39&lt;&gt;"",SUMPRODUCT((AZ37:AZ41=AZ39)*(AU37:AU41=AU39)*(AS37:AS41&gt;AS39)),"")</f>
        <v/>
      </c>
      <c r="BD39" s="321" t="str">
        <f>IF(AO39&lt;&gt;"",SUMPRODUCT((AZ37:AZ41=AZ39)*(AU37:AU41=AU39)*(AS37:AS41=AS39)*(AW37:AW41&gt;AW39)),"")</f>
        <v/>
      </c>
      <c r="BE39" s="321" t="str">
        <f>IF(AO39&lt;&gt;"",SUMPRODUCT((AZ37:AZ41=AZ39)*(AU37:AU41=AU39)*(AS37:AS41=AS39)*(AW37:AW41=AW39)*(AX37:AX41&gt;AX39)),"")</f>
        <v/>
      </c>
      <c r="BF39" s="321" t="str">
        <f>IF(AO39&lt;&gt;"",SUMPRODUCT((AZ37:AZ41=AZ39)*(AU37:AU41=AU39)*(AS37:AS41=AS39)*(AW37:AW41=AW39)*(AX37:AX41=AX39)*(AY37:AY41&gt;AY39)),"")</f>
        <v/>
      </c>
      <c r="BG39" s="321" t="str">
        <f>IF(AO39&lt;&gt;"",IF(BG79&lt;&gt;"",IF(AN76=3,BG79,BG79+AN76),SUM(BA39:BF39)+1),"")</f>
        <v/>
      </c>
      <c r="BH39" s="321" t="str">
        <f>IF(AO39&lt;&gt;"",INDEX(AO38:AO41,MATCH(3,BG38:BG41,0),0),"")</f>
        <v/>
      </c>
      <c r="BI39" s="321" t="str">
        <f>IF(R37&lt;&gt;"",R37,"")</f>
        <v/>
      </c>
      <c r="BJ39" s="321">
        <f>SUMPRODUCT((CZ3:CZ42=BI39)*(DC3:DC42=BI40)*(DD3:DD42="W"))+SUMPRODUCT((CZ3:CZ42=BI39)*(DC3:DC42=BI41)*(DD3:DD42="W"))+SUMPRODUCT((CZ3:CZ42=BI39)*(DC3:DC42=BI42)*(DD3:DD42="W"))+SUMPRODUCT((CZ3:CZ42=BI40)*(DC3:DC42=BI39)*(DE3:DE42="W"))+SUMPRODUCT((CZ3:CZ42=BI41)*(DC3:DC42=BI39)*(DE3:DE42="W"))+SUMPRODUCT((CZ3:CZ42=BI42)*(DC3:DC42=BI39)*(DE3:DE42="W"))</f>
        <v>0</v>
      </c>
      <c r="BK39" s="321">
        <f>SUMPRODUCT((CZ3:CZ42=BI39)*(DC3:DC42=BI40)*(DD3:DD42="D"))+SUMPRODUCT((CZ3:CZ42=BI39)*(DC3:DC42=BI41)*(DD3:DD42="D"))+SUMPRODUCT((CZ3:CZ42=BI39)*(DC3:DC42=BI42)*(DD3:DD42="D"))+SUMPRODUCT((CZ3:CZ42=BI40)*(DC3:DC42=BI39)*(DD3:DD42="D"))+SUMPRODUCT((CZ3:CZ42=BI41)*(DC3:DC42=BI39)*(DD3:DD42="D"))+SUMPRODUCT((CZ3:CZ42=BI42)*(DC3:DC42=BI39)*(DD3:DD42="D"))</f>
        <v>0</v>
      </c>
      <c r="BL39" s="321">
        <f>SUMPRODUCT((CZ3:CZ42=BI39)*(DC3:DC42=BI40)*(DD3:DD42="L"))+SUMPRODUCT((CZ3:CZ42=BI39)*(DC3:DC42=BI41)*(DD3:DD42="L"))+SUMPRODUCT((CZ3:CZ42=BI39)*(DC3:DC42=BI42)*(DD3:DD42="L"))+SUMPRODUCT((CZ3:CZ42=BI40)*(DC3:DC42=BI39)*(DE3:DE42="L"))+SUMPRODUCT((CZ3:CZ42=BI41)*(DC3:DC42=BI39)*(DE3:DE42="L"))+SUMPRODUCT((CZ3:CZ42=BI42)*(DC3:DC42=BI39)*(DE3:DE42="L"))</f>
        <v>0</v>
      </c>
      <c r="BM39" s="321">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21">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21">
        <f>BM39-BN39+1000</f>
        <v>1000</v>
      </c>
      <c r="BP39" s="321" t="str">
        <f t="shared" ref="BP39:BP40" si="12585">IF(BI39&lt;&gt;"",BJ39*3+BK39*1,"")</f>
        <v/>
      </c>
      <c r="BQ39" s="321" t="str">
        <f>IF(BI39&lt;&gt;"",VLOOKUP(BI39,B4:H40,7,FALSE),"")</f>
        <v/>
      </c>
      <c r="BR39" s="321" t="str">
        <f>IF(BI39&lt;&gt;"",VLOOKUP(BI39,B4:H40,5,FALSE),"")</f>
        <v/>
      </c>
      <c r="BS39" s="321" t="str">
        <f>IF(BI39&lt;&gt;"",VLOOKUP(BI39,B4:J40,9,FALSE),"")</f>
        <v/>
      </c>
      <c r="BT39" s="321" t="str">
        <f t="shared" ref="BT39:BT40" si="12586">BP39</f>
        <v/>
      </c>
      <c r="BU39" s="321" t="str">
        <f>IF(BI39&lt;&gt;"",RANK(BT39,BT38:BT40),"")</f>
        <v/>
      </c>
      <c r="BV39" s="321" t="str">
        <f>IF(BI39&lt;&gt;"",SUMPRODUCT((BT37:BT41=BT39)*(BO37:BO41&gt;BO39)),"")</f>
        <v/>
      </c>
      <c r="BW39" s="321" t="str">
        <f>IF(BI39&lt;&gt;"",SUMPRODUCT((BT37:BT41=BT39)*(BO37:BO41=BO39)*(BM37:BM41&gt;BM39)),"")</f>
        <v/>
      </c>
      <c r="BX39" s="321" t="str">
        <f>IF(BI39&lt;&gt;"",SUMPRODUCT((BT37:BT41=BT39)*(BO37:BO41=BO39)*(BM37:BM41=BM39)*(BQ37:BQ41&gt;BQ39)),"")</f>
        <v/>
      </c>
      <c r="BY39" s="321" t="str">
        <f>IF(BI39&lt;&gt;"",SUMPRODUCT((BT37:BT41=BT39)*(BO37:BO41=BO39)*(BM37:BM41=BM39)*(BQ37:BQ41=BQ39)*(BR37:BR41&gt;BR39)),"")</f>
        <v/>
      </c>
      <c r="BZ39" s="321" t="str">
        <f>IF(BI39&lt;&gt;"",SUMPRODUCT((BT37:BT41=BT39)*(BO37:BO41=BO39)*(BM37:BM41=BM39)*(BQ37:BQ41=BQ39)*(BR37:BR41=BR39)*(BS37:BS41&gt;BS39)),"")</f>
        <v/>
      </c>
      <c r="CA39" s="321" t="str">
        <f>IF(BI39&lt;&gt;"",SUM(BU39:BZ39)+2,"")</f>
        <v/>
      </c>
      <c r="CB39" s="321" t="str">
        <f>IF(BI39&lt;&gt;"",INDEX(BI39:BI41,MATCH(3,CA39:CA41,0),0),"")</f>
        <v/>
      </c>
      <c r="CC39" s="321"/>
      <c r="CD39" s="321"/>
      <c r="CE39" s="321"/>
      <c r="CF39" s="321"/>
      <c r="CG39" s="321"/>
      <c r="CH39" s="321"/>
      <c r="CI39" s="321"/>
      <c r="CJ39" s="321"/>
      <c r="CK39" s="321"/>
      <c r="CL39" s="321"/>
      <c r="CM39" s="321"/>
      <c r="CN39" s="321"/>
      <c r="CO39" s="321"/>
      <c r="CP39" s="321"/>
      <c r="CQ39" s="321"/>
      <c r="CR39" s="321"/>
      <c r="CS39" s="321"/>
      <c r="CT39" s="321"/>
      <c r="CU39" s="321"/>
      <c r="CV39" s="321"/>
      <c r="CW39" s="321" t="str">
        <f>IF(CB39&lt;&gt;"",CB39,IF(BH39&lt;&gt;"",BH39,IF(AN39&lt;&gt;"",AN39,N39)))</f>
        <v>Georgia</v>
      </c>
      <c r="CX39" s="321">
        <v>3</v>
      </c>
      <c r="CY39" s="321"/>
      <c r="CZ39" s="321"/>
      <c r="DA39" s="321"/>
      <c r="DB39" s="321"/>
      <c r="DC39" s="321"/>
      <c r="DD39" s="321"/>
      <c r="DE39" s="321"/>
      <c r="DF39" s="321"/>
      <c r="DG39" s="321"/>
      <c r="DH39" s="321"/>
      <c r="DI39" s="322"/>
      <c r="DJ39" s="322"/>
      <c r="DK39" s="322"/>
      <c r="DL39" s="322"/>
      <c r="DM39" s="322"/>
      <c r="DN39" s="322"/>
      <c r="DO39" s="322"/>
      <c r="DP39" s="321"/>
      <c r="DQ39" s="321"/>
      <c r="DR39" s="321"/>
      <c r="DS39" s="321"/>
      <c r="DT39" s="321"/>
      <c r="DU39" s="321"/>
      <c r="DV39" s="321"/>
      <c r="DW39" s="321"/>
      <c r="DX39" s="321"/>
      <c r="DY39" s="321">
        <f ca="1">VLOOKUP(DZ39,HU37:HV41,2,FALSE)</f>
        <v>2</v>
      </c>
      <c r="DZ39" s="321" t="str">
        <f t="shared" si="12136"/>
        <v>Türkiye</v>
      </c>
      <c r="EA39" s="321">
        <f ca="1">SUMPRODUCT((HX3:HX42=DZ39)*(IB3:IB42="W"))+SUMPRODUCT((IA3:IA42=DZ39)*(IC3:IC42="W"))</f>
        <v>1</v>
      </c>
      <c r="EB39" s="321">
        <f ca="1">SUMPRODUCT((HX3:HX42=DZ39)*(IB3:IB42="D"))+SUMPRODUCT((IA3:IA42=DZ39)*(IC3:IC42="D"))</f>
        <v>1</v>
      </c>
      <c r="EC39" s="321">
        <f ca="1">SUMPRODUCT((HX3:HX42=DZ39)*(IB3:IB42="L"))+SUMPRODUCT((IA3:IA42=DZ39)*(IC3:IC42="L"))</f>
        <v>1</v>
      </c>
      <c r="ED39" s="321">
        <f ca="1">SUMIF(HX3:HX60,DZ39,HY3:HY60)+SUMIF(IA3:IA60,DZ39,HZ3:HZ60)</f>
        <v>4</v>
      </c>
      <c r="EE39" s="321">
        <f ca="1">SUMIF(IA3:IA60,DZ39,HY3:HY60)+SUMIF(HX3:HX60,DZ39,HZ3:HZ60)</f>
        <v>3</v>
      </c>
      <c r="EF39" s="321">
        <f t="shared" ca="1" si="11792"/>
        <v>1001</v>
      </c>
      <c r="EG39" s="321">
        <f t="shared" ca="1" si="11793"/>
        <v>4</v>
      </c>
      <c r="EH39" s="321">
        <f t="shared" si="609"/>
        <v>47</v>
      </c>
      <c r="EI39" s="321">
        <f ca="1">IF(COUNTIF(EG37:EG41,4)&lt;&gt;4,RANK(EG39,EG37:EG41),EG79)</f>
        <v>2</v>
      </c>
      <c r="EJ39" s="321"/>
      <c r="EK39" s="321">
        <f ca="1">SUMPRODUCT((EI37:EI40=EI39)*(EH37:EH40&lt;EH39))+EI39</f>
        <v>3</v>
      </c>
      <c r="EL39" s="321" t="str">
        <f ca="1">INDEX(DZ37:DZ41,MATCH(3,EK37:EK41,0),0)</f>
        <v>Türkiye</v>
      </c>
      <c r="EM39" s="321">
        <f ca="1">INDEX(EI37:EI41,MATCH(EL39,DZ37:DZ41,0),0)</f>
        <v>2</v>
      </c>
      <c r="EN39" s="321" t="str">
        <f ca="1">IF(AND(EN38&lt;&gt;"",EM39=1),EL39,"")</f>
        <v/>
      </c>
      <c r="EO39" s="321" t="str">
        <f ca="1">IF(AND(EO38&lt;&gt;"",EM40=2),EL40,"")</f>
        <v/>
      </c>
      <c r="EP39" s="321" t="str">
        <f ca="1">IF(AND(EP38&lt;&gt;"",EM41=3),EL41,"")</f>
        <v/>
      </c>
      <c r="EQ39" s="321"/>
      <c r="ER39" s="321"/>
      <c r="ES39" s="321" t="str">
        <f t="shared" ca="1" si="12137"/>
        <v/>
      </c>
      <c r="ET39" s="321">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21">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21">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21">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21">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21">
        <f ca="1">EW39-EX39+1000</f>
        <v>1000</v>
      </c>
      <c r="EZ39" s="321" t="str">
        <f t="shared" ca="1" si="11794"/>
        <v/>
      </c>
      <c r="FA39" s="321" t="str">
        <f ca="1">IF(ES39&lt;&gt;"",VLOOKUP(ES39,DZ4:EF40,7,FALSE),"")</f>
        <v/>
      </c>
      <c r="FB39" s="321" t="str">
        <f ca="1">IF(ES39&lt;&gt;"",VLOOKUP(ES39,DZ4:EF40,5,FALSE),"")</f>
        <v/>
      </c>
      <c r="FC39" s="321" t="str">
        <f ca="1">IF(ES39&lt;&gt;"",VLOOKUP(ES39,DZ4:EH40,9,FALSE),"")</f>
        <v/>
      </c>
      <c r="FD39" s="321" t="str">
        <f t="shared" ca="1" si="11795"/>
        <v/>
      </c>
      <c r="FE39" s="321" t="str">
        <f ca="1">IF(ES39&lt;&gt;"",RANK(FD39,FD37:FD41),"")</f>
        <v/>
      </c>
      <c r="FF39" s="321" t="str">
        <f ca="1">IF(ES39&lt;&gt;"",SUMPRODUCT((FD37:FD41=FD39)*(EY37:EY41&gt;EY39)),"")</f>
        <v/>
      </c>
      <c r="FG39" s="321" t="str">
        <f ca="1">IF(ES39&lt;&gt;"",SUMPRODUCT((FD37:FD41=FD39)*(EY37:EY41=EY39)*(EW37:EW41&gt;EW39)),"")</f>
        <v/>
      </c>
      <c r="FH39" s="321" t="str">
        <f ca="1">IF(ES39&lt;&gt;"",SUMPRODUCT((FD37:FD41=FD39)*(EY37:EY41=EY39)*(EW37:EW41=EW39)*(FA37:FA41&gt;FA39)),"")</f>
        <v/>
      </c>
      <c r="FI39" s="321" t="str">
        <f ca="1">IF(ES39&lt;&gt;"",SUMPRODUCT((FD37:FD41=FD39)*(EY37:EY41=EY39)*(EW37:EW41=EW39)*(FA37:FA41=FA39)*(FB37:FB41&gt;FB39)),"")</f>
        <v/>
      </c>
      <c r="FJ39" s="321" t="str">
        <f ca="1">IF(ES39&lt;&gt;"",SUMPRODUCT((FD37:FD41=FD39)*(EY37:EY41=EY39)*(EW37:EW41=EW39)*(FA37:FA41=FA39)*(FB37:FB41=FB39)*(FC37:FC41&gt;FC39)),"")</f>
        <v/>
      </c>
      <c r="FK39" s="321" t="str">
        <f ca="1">IF(ES39&lt;&gt;"",IF(FK79&lt;&gt;"",IF(ER76=3,FK79,FK79+ER76),SUM(FE39:FJ39)),"")</f>
        <v/>
      </c>
      <c r="FL39" s="321" t="str">
        <f ca="1">IF(ES39&lt;&gt;"",INDEX(ES37:ES41,MATCH(3,FK37:FK41,0),0),"")</f>
        <v/>
      </c>
      <c r="FM39" s="321" t="str">
        <f ca="1">IF(EO38&lt;&gt;"",EO38,"")</f>
        <v>Türkiye</v>
      </c>
      <c r="FN39" s="321">
        <f ca="1">SUMPRODUCT((HX3:HX42=FM39)*(IA3:IA42=FM40)*(IB3:IB42="W"))+SUMPRODUCT((HX3:HX42=FM39)*(IA3:IA42=FM41)*(IB3:IB42="W"))+SUMPRODUCT((HX3:HX42=FM39)*(IA3:IA42=FM38)*(IB3:IB42="W"))+SUMPRODUCT((HX3:HX42=FM40)*(IA3:IA42=FM39)*(IC3:IC42="W"))+SUMPRODUCT((HX3:HX42=FM41)*(IA3:IA42=FM39)*(IC3:IC42="W"))+SUMPRODUCT((HX3:HX42=FM38)*(IA3:IA42=FM39)*(IC3:IC42="W"))</f>
        <v>0</v>
      </c>
      <c r="FO39" s="321">
        <f ca="1">SUMPRODUCT((HX3:HX42=FM39)*(IA3:IA42=FM40)*(IB3:IB42="D"))+SUMPRODUCT((HX3:HX42=FM39)*(IA3:IA42=FM41)*(IB3:IB42="D"))+SUMPRODUCT((HX3:HX42=FM39)*(IA3:IA42=FM38)*(IB3:IB42="D"))+SUMPRODUCT((HX3:HX42=FM40)*(IA3:IA42=FM39)*(IB3:IB42="D"))+SUMPRODUCT((HX3:HX42=FM41)*(IA3:IA42=FM39)*(IB3:IB42="D"))+SUMPRODUCT((HX3:HX42=FM38)*(IA3:IA42=FM39)*(IB3:IB42="D"))</f>
        <v>1</v>
      </c>
      <c r="FP39" s="321">
        <f ca="1">SUMPRODUCT((HX3:HX42=FM39)*(IA3:IA42=FM40)*(IB3:IB42="L"))+SUMPRODUCT((HX3:HX42=FM39)*(IA3:IA42=FM41)*(IB3:IB42="L"))+SUMPRODUCT((HX3:HX42=FM39)*(IA3:IA42=FM38)*(IB3:IB42="L"))+SUMPRODUCT((HX3:HX42=FM40)*(IA3:IA42=FM39)*(IC3:IC42="L"))+SUMPRODUCT((HX3:HX42=FM41)*(IA3:IA42=FM39)*(IC3:IC42="L"))+SUMPRODUCT((HX3:HX42=FM38)*(IA3:IA42=FM39)*(IC3:IC42="L"))</f>
        <v>0</v>
      </c>
      <c r="FQ39" s="321">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21">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21">
        <f ca="1">FQ39-FR39+1000</f>
        <v>1000</v>
      </c>
      <c r="FT39" s="321">
        <f t="shared" ca="1" si="12138"/>
        <v>1</v>
      </c>
      <c r="FU39" s="321">
        <f ca="1">IF(FM39&lt;&gt;"",VLOOKUP(FM39,DZ4:EF40,7,FALSE),"")</f>
        <v>1001</v>
      </c>
      <c r="FV39" s="321">
        <f ca="1">IF(FM39&lt;&gt;"",VLOOKUP(FM39,DZ4:EF40,5,FALSE),"")</f>
        <v>4</v>
      </c>
      <c r="FW39" s="321">
        <f ca="1">IF(FM39&lt;&gt;"",VLOOKUP(FM39,DZ4:EH40,9,FALSE),"")</f>
        <v>47</v>
      </c>
      <c r="FX39" s="321">
        <f t="shared" ca="1" si="12139"/>
        <v>1</v>
      </c>
      <c r="FY39" s="321">
        <f ca="1">IF(FM39&lt;&gt;"",RANK(FX39,FX37:FX40),"")</f>
        <v>1</v>
      </c>
      <c r="FZ39" s="321">
        <f ca="1">IF(FM39&lt;&gt;"",SUMPRODUCT((FX37:FX41=FX39)*(FS37:FS41&gt;FS39)),"")</f>
        <v>0</v>
      </c>
      <c r="GA39" s="321">
        <f ca="1">IF(FM39&lt;&gt;"",SUMPRODUCT((FX37:FX41=FX39)*(FS37:FS41=FS39)*(FQ37:FQ41&gt;FQ39)),"")</f>
        <v>0</v>
      </c>
      <c r="GB39" s="321">
        <f ca="1">IF(FM39&lt;&gt;"",SUMPRODUCT((FX37:FX41=FX39)*(FS37:FS41=FS39)*(FQ37:FQ41=FQ39)*(FU37:FU41&gt;FU39)),"")</f>
        <v>0</v>
      </c>
      <c r="GC39" s="321">
        <f ca="1">IF(FM39&lt;&gt;"",SUMPRODUCT((FX37:FX41=FX39)*(FS37:FS41=FS39)*(FQ37:FQ41=FQ39)*(FU37:FU41=FU39)*(FV37:FV41&gt;FV39)),"")</f>
        <v>0</v>
      </c>
      <c r="GD39" s="321">
        <f ca="1">IF(FM39&lt;&gt;"",SUMPRODUCT((FX37:FX41=FX39)*(FS37:FS41=FS39)*(FQ37:FQ41=FQ39)*(FU37:FU41=FU39)*(FV37:FV41=FV39)*(FW37:FW41&gt;FW39)),"")</f>
        <v>0</v>
      </c>
      <c r="GE39" s="321">
        <f ca="1">IF(FM39&lt;&gt;"",IF(GE79&lt;&gt;"",IF(FL76=3,GE79,GE79+FL76),SUM(FY39:GD39)+1),"")</f>
        <v>2</v>
      </c>
      <c r="GF39" s="321" t="str">
        <f ca="1">IF(FM39&lt;&gt;"",INDEX(FM38:FM41,MATCH(3,GE38:GE41,0),0),"")</f>
        <v>Czechia</v>
      </c>
      <c r="GG39" s="321" t="str">
        <f ca="1">IF(EP37&lt;&gt;"",EP37,"")</f>
        <v/>
      </c>
      <c r="GH39" s="321">
        <f ca="1">SUMPRODUCT((HX3:HX42=GG39)*(IA3:IA42=GG40)*(IB3:IB42="W"))+SUMPRODUCT((HX3:HX42=GG39)*(IA3:IA42=GG41)*(IB3:IB42="W"))+SUMPRODUCT((HX3:HX42=GG39)*(IA3:IA42=GG42)*(IB3:IB42="W"))+SUMPRODUCT((HX3:HX42=GG40)*(IA3:IA42=GG39)*(IC3:IC42="W"))+SUMPRODUCT((HX3:HX42=GG41)*(IA3:IA42=GG39)*(IC3:IC42="W"))+SUMPRODUCT((HX3:HX42=GG42)*(IA3:IA42=GG39)*(IC3:IC42="W"))</f>
        <v>0</v>
      </c>
      <c r="GI39" s="321">
        <f ca="1">SUMPRODUCT((HX3:HX42=GG39)*(IA3:IA42=GG40)*(IB3:IB42="D"))+SUMPRODUCT((HX3:HX42=GG39)*(IA3:IA42=GG41)*(IB3:IB42="D"))+SUMPRODUCT((HX3:HX42=GG39)*(IA3:IA42=GG42)*(IB3:IB42="D"))+SUMPRODUCT((HX3:HX42=GG40)*(IA3:IA42=GG39)*(IB3:IB42="D"))+SUMPRODUCT((HX3:HX42=GG41)*(IA3:IA42=GG39)*(IB3:IB42="D"))+SUMPRODUCT((HX3:HX42=GG42)*(IA3:IA42=GG39)*(IB3:IB42="D"))</f>
        <v>0</v>
      </c>
      <c r="GJ39" s="321">
        <f ca="1">SUMPRODUCT((HX3:HX42=GG39)*(IA3:IA42=GG40)*(IB3:IB42="L"))+SUMPRODUCT((HX3:HX42=GG39)*(IA3:IA42=GG41)*(IB3:IB42="L"))+SUMPRODUCT((HX3:HX42=GG39)*(IA3:IA42=GG42)*(IB3:IB42="L"))+SUMPRODUCT((HX3:HX42=GG40)*(IA3:IA42=GG39)*(IC3:IC42="L"))+SUMPRODUCT((HX3:HX42=GG41)*(IA3:IA42=GG39)*(IC3:IC42="L"))+SUMPRODUCT((HX3:HX42=GG42)*(IA3:IA42=GG39)*(IC3:IC42="L"))</f>
        <v>0</v>
      </c>
      <c r="GK39" s="321">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21">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21">
        <f ca="1">GK39-GL39+1000</f>
        <v>1000</v>
      </c>
      <c r="GN39" s="321" t="str">
        <f t="shared" ref="GN39:GN40" ca="1" si="12587">IF(GG39&lt;&gt;"",GH39*3+GI39*1,"")</f>
        <v/>
      </c>
      <c r="GO39" s="321" t="str">
        <f ca="1">IF(GG39&lt;&gt;"",VLOOKUP(GG39,DZ4:EF40,7,FALSE),"")</f>
        <v/>
      </c>
      <c r="GP39" s="321" t="str">
        <f ca="1">IF(GG39&lt;&gt;"",VLOOKUP(GG39,DZ4:EF40,5,FALSE),"")</f>
        <v/>
      </c>
      <c r="GQ39" s="321" t="str">
        <f ca="1">IF(GG39&lt;&gt;"",VLOOKUP(GG39,DZ4:EH40,9,FALSE),"")</f>
        <v/>
      </c>
      <c r="GR39" s="321" t="str">
        <f t="shared" ref="GR39:GR40" ca="1" si="12588">GN39</f>
        <v/>
      </c>
      <c r="GS39" s="321" t="str">
        <f ca="1">IF(GG39&lt;&gt;"",RANK(GR39,GR38:GR40),"")</f>
        <v/>
      </c>
      <c r="GT39" s="321" t="str">
        <f ca="1">IF(GG39&lt;&gt;"",SUMPRODUCT((GR37:GR41=GR39)*(GM37:GM41&gt;GM39)),"")</f>
        <v/>
      </c>
      <c r="GU39" s="321" t="str">
        <f ca="1">IF(GG39&lt;&gt;"",SUMPRODUCT((GR37:GR41=GR39)*(GM37:GM41=GM39)*(GK37:GK41&gt;GK39)),"")</f>
        <v/>
      </c>
      <c r="GV39" s="321" t="str">
        <f ca="1">IF(GG39&lt;&gt;"",SUMPRODUCT((GR37:GR41=GR39)*(GM37:GM41=GM39)*(GK37:GK41=GK39)*(GO37:GO41&gt;GO39)),"")</f>
        <v/>
      </c>
      <c r="GW39" s="321" t="str">
        <f ca="1">IF(GG39&lt;&gt;"",SUMPRODUCT((GR37:GR41=GR39)*(GM37:GM41=GM39)*(GK37:GK41=GK39)*(GO37:GO41=GO39)*(GP37:GP41&gt;GP39)),"")</f>
        <v/>
      </c>
      <c r="GX39" s="321" t="str">
        <f ca="1">IF(GG39&lt;&gt;"",SUMPRODUCT((GR37:GR41=GR39)*(GM37:GM41=GM39)*(GK37:GK41=GK39)*(GO37:GO41=GO39)*(GP37:GP41=GP39)*(GQ37:GQ41&gt;GQ39)),"")</f>
        <v/>
      </c>
      <c r="GY39" s="321" t="str">
        <f ca="1">IF(GG39&lt;&gt;"",SUM(GS39:GX39)+2,"")</f>
        <v/>
      </c>
      <c r="GZ39" s="321" t="str">
        <f ca="1">IF(GG39&lt;&gt;"",INDEX(GG39:GG41,MATCH(3,GY39:GY41,0),0),"")</f>
        <v/>
      </c>
      <c r="HA39" s="321"/>
      <c r="HB39" s="321"/>
      <c r="HC39" s="321"/>
      <c r="HD39" s="321"/>
      <c r="HE39" s="321"/>
      <c r="HF39" s="321"/>
      <c r="HG39" s="321"/>
      <c r="HH39" s="321"/>
      <c r="HI39" s="321"/>
      <c r="HJ39" s="321"/>
      <c r="HK39" s="321"/>
      <c r="HL39" s="321"/>
      <c r="HM39" s="321"/>
      <c r="HN39" s="321"/>
      <c r="HO39" s="321"/>
      <c r="HP39" s="321"/>
      <c r="HQ39" s="321"/>
      <c r="HR39" s="321"/>
      <c r="HS39" s="321"/>
      <c r="HT39" s="321"/>
      <c r="HU39" s="321" t="str">
        <f ca="1">IF(GZ39&lt;&gt;"",GZ39,IF(GF39&lt;&gt;"",GF39,IF(FL39&lt;&gt;"",FL39,EL39)))</f>
        <v>Czechia</v>
      </c>
      <c r="HV39" s="321">
        <v>3</v>
      </c>
      <c r="HW39" s="321"/>
      <c r="HX39" s="321"/>
      <c r="HY39" s="321"/>
      <c r="HZ39" s="321"/>
      <c r="IA39" s="321"/>
      <c r="IB39" s="321"/>
      <c r="IC39" s="321"/>
      <c r="ID39" s="321"/>
      <c r="IE39" s="321"/>
      <c r="IF39" s="321"/>
      <c r="IG39" s="322"/>
      <c r="IH39" s="322"/>
      <c r="II39" s="322"/>
      <c r="IJ39" s="322"/>
      <c r="IK39" s="322"/>
      <c r="IL39" s="322"/>
      <c r="IM39" s="322"/>
      <c r="IN39" s="321"/>
      <c r="IO39" s="321"/>
      <c r="IP39" s="321"/>
      <c r="IQ39" s="321"/>
      <c r="IR39" s="321"/>
      <c r="IS39" s="321"/>
      <c r="IT39" s="321"/>
      <c r="IU39" s="321"/>
      <c r="IV39" s="321"/>
      <c r="IW39" s="321">
        <f ca="1">VLOOKUP(IX39,MS37:MT41,2,FALSE)</f>
        <v>2</v>
      </c>
      <c r="IX39" s="321" t="str">
        <f t="shared" si="12140"/>
        <v>Türkiye</v>
      </c>
      <c r="IY39" s="321">
        <f ca="1">SUMPRODUCT((MV3:MV42=IX39)*(MZ3:MZ42="W"))+SUMPRODUCT((MY3:MY42=IX39)*(NA3:NA42="W"))</f>
        <v>1</v>
      </c>
      <c r="IZ39" s="321">
        <f ca="1">SUMPRODUCT((MV3:MV42=IX39)*(MZ3:MZ42="D"))+SUMPRODUCT((MY3:MY42=IX39)*(NA3:NA42="D"))</f>
        <v>1</v>
      </c>
      <c r="JA39" s="321">
        <f ca="1">SUMPRODUCT((MV3:MV42=IX39)*(MZ3:MZ42="L"))+SUMPRODUCT((MY3:MY42=IX39)*(NA3:NA42="L"))</f>
        <v>1</v>
      </c>
      <c r="JB39" s="321">
        <f ca="1">SUMIF(MV3:MV60,IX39,MW3:MW60)+SUMIF(MY3:MY60,IX39,MX3:MX60)</f>
        <v>5</v>
      </c>
      <c r="JC39" s="321">
        <f ca="1">SUMIF(MY3:MY60,IX39,MW3:MW60)+SUMIF(MV3:MV60,IX39,MX3:MX60)</f>
        <v>4</v>
      </c>
      <c r="JD39" s="321">
        <f t="shared" ca="1" si="11796"/>
        <v>1001</v>
      </c>
      <c r="JE39" s="321">
        <f t="shared" ca="1" si="11797"/>
        <v>4</v>
      </c>
      <c r="JF39" s="321">
        <f t="shared" si="618"/>
        <v>47</v>
      </c>
      <c r="JG39" s="321">
        <f ca="1">IF(COUNTIF(JE37:JE41,4)&lt;&gt;4,RANK(JE39,JE37:JE41),JE79)</f>
        <v>2</v>
      </c>
      <c r="JH39" s="321"/>
      <c r="JI39" s="321">
        <f ca="1">SUMPRODUCT((JG37:JG40=JG39)*(JF37:JF40&lt;JF39))+JG39</f>
        <v>2</v>
      </c>
      <c r="JJ39" s="321" t="str">
        <f ca="1">INDEX(IX37:IX41,MATCH(3,JI37:JI41,0),0)</f>
        <v>Czechia</v>
      </c>
      <c r="JK39" s="321">
        <f ca="1">INDEX(JG37:JG41,MATCH(JJ39,IX37:IX41,0),0)</f>
        <v>3</v>
      </c>
      <c r="JL39" s="321" t="str">
        <f ca="1">IF(AND(JL38&lt;&gt;"",JK39=1),JJ39,"")</f>
        <v/>
      </c>
      <c r="JM39" s="321" t="str">
        <f ca="1">IF(AND(JM38&lt;&gt;"",JK40=2),JJ40,"")</f>
        <v/>
      </c>
      <c r="JN39" s="321" t="str">
        <f ca="1">IF(AND(JN38&lt;&gt;"",JK41=3),JJ41,"")</f>
        <v/>
      </c>
      <c r="JO39" s="321"/>
      <c r="JP39" s="321"/>
      <c r="JQ39" s="321" t="str">
        <f t="shared" ca="1" si="12141"/>
        <v/>
      </c>
      <c r="JR39" s="321">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21">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21">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21">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21">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21">
        <f ca="1">JU39-JV39+1000</f>
        <v>1000</v>
      </c>
      <c r="JX39" s="321" t="str">
        <f t="shared" ca="1" si="11798"/>
        <v/>
      </c>
      <c r="JY39" s="321" t="str">
        <f ca="1">IF(JQ39&lt;&gt;"",VLOOKUP(JQ39,IX4:JD40,7,FALSE),"")</f>
        <v/>
      </c>
      <c r="JZ39" s="321" t="str">
        <f ca="1">IF(JQ39&lt;&gt;"",VLOOKUP(JQ39,IX4:JD40,5,FALSE),"")</f>
        <v/>
      </c>
      <c r="KA39" s="321" t="str">
        <f ca="1">IF(JQ39&lt;&gt;"",VLOOKUP(JQ39,IX4:JF40,9,FALSE),"")</f>
        <v/>
      </c>
      <c r="KB39" s="321" t="str">
        <f t="shared" ca="1" si="11799"/>
        <v/>
      </c>
      <c r="KC39" s="321" t="str">
        <f ca="1">IF(JQ39&lt;&gt;"",RANK(KB39,KB37:KB41),"")</f>
        <v/>
      </c>
      <c r="KD39" s="321" t="str">
        <f ca="1">IF(JQ39&lt;&gt;"",SUMPRODUCT((KB37:KB41=KB39)*(JW37:JW41&gt;JW39)),"")</f>
        <v/>
      </c>
      <c r="KE39" s="321" t="str">
        <f ca="1">IF(JQ39&lt;&gt;"",SUMPRODUCT((KB37:KB41=KB39)*(JW37:JW41=JW39)*(JU37:JU41&gt;JU39)),"")</f>
        <v/>
      </c>
      <c r="KF39" s="321" t="str">
        <f ca="1">IF(JQ39&lt;&gt;"",SUMPRODUCT((KB37:KB41=KB39)*(JW37:JW41=JW39)*(JU37:JU41=JU39)*(JY37:JY41&gt;JY39)),"")</f>
        <v/>
      </c>
      <c r="KG39" s="321" t="str">
        <f ca="1">IF(JQ39&lt;&gt;"",SUMPRODUCT((KB37:KB41=KB39)*(JW37:JW41=JW39)*(JU37:JU41=JU39)*(JY37:JY41=JY39)*(JZ37:JZ41&gt;JZ39)),"")</f>
        <v/>
      </c>
      <c r="KH39" s="321" t="str">
        <f ca="1">IF(JQ39&lt;&gt;"",SUMPRODUCT((KB37:KB41=KB39)*(JW37:JW41=JW39)*(JU37:JU41=JU39)*(JY37:JY41=JY39)*(JZ37:JZ41=JZ39)*(KA37:KA41&gt;KA39)),"")</f>
        <v/>
      </c>
      <c r="KI39" s="321" t="str">
        <f ca="1">IF(JQ39&lt;&gt;"",IF(KI79&lt;&gt;"",IF(JP76=3,KI79,KI79+JP76),SUM(KC39:KH39)),"")</f>
        <v/>
      </c>
      <c r="KJ39" s="321" t="str">
        <f ca="1">IF(JQ39&lt;&gt;"",INDEX(JQ37:JQ41,MATCH(3,KI37:KI41,0),0),"")</f>
        <v/>
      </c>
      <c r="KK39" s="321" t="str">
        <f ca="1">IF(JM38&lt;&gt;"",JM38,"")</f>
        <v/>
      </c>
      <c r="KL39" s="321">
        <f ca="1">SUMPRODUCT((MV3:MV42=KK39)*(MY3:MY42=KK40)*(MZ3:MZ42="W"))+SUMPRODUCT((MV3:MV42=KK39)*(MY3:MY42=KK41)*(MZ3:MZ42="W"))+SUMPRODUCT((MV3:MV42=KK39)*(MY3:MY42=KK38)*(MZ3:MZ42="W"))+SUMPRODUCT((MV3:MV42=KK40)*(MY3:MY42=KK39)*(NA3:NA42="W"))+SUMPRODUCT((MV3:MV42=KK41)*(MY3:MY42=KK39)*(NA3:NA42="W"))+SUMPRODUCT((MV3:MV42=KK38)*(MY3:MY42=KK39)*(NA3:NA42="W"))</f>
        <v>0</v>
      </c>
      <c r="KM39" s="321">
        <f ca="1">SUMPRODUCT((MV3:MV42=KK39)*(MY3:MY42=KK40)*(MZ3:MZ42="D"))+SUMPRODUCT((MV3:MV42=KK39)*(MY3:MY42=KK41)*(MZ3:MZ42="D"))+SUMPRODUCT((MV3:MV42=KK39)*(MY3:MY42=KK38)*(MZ3:MZ42="D"))+SUMPRODUCT((MV3:MV42=KK40)*(MY3:MY42=KK39)*(MZ3:MZ42="D"))+SUMPRODUCT((MV3:MV42=KK41)*(MY3:MY42=KK39)*(MZ3:MZ42="D"))+SUMPRODUCT((MV3:MV42=KK38)*(MY3:MY42=KK39)*(MZ3:MZ42="D"))</f>
        <v>0</v>
      </c>
      <c r="KN39" s="321">
        <f ca="1">SUMPRODUCT((MV3:MV42=KK39)*(MY3:MY42=KK40)*(MZ3:MZ42="L"))+SUMPRODUCT((MV3:MV42=KK39)*(MY3:MY42=KK41)*(MZ3:MZ42="L"))+SUMPRODUCT((MV3:MV42=KK39)*(MY3:MY42=KK38)*(MZ3:MZ42="L"))+SUMPRODUCT((MV3:MV42=KK40)*(MY3:MY42=KK39)*(NA3:NA42="L"))+SUMPRODUCT((MV3:MV42=KK41)*(MY3:MY42=KK39)*(NA3:NA42="L"))+SUMPRODUCT((MV3:MV42=KK38)*(MY3:MY42=KK39)*(NA3:NA42="L"))</f>
        <v>0</v>
      </c>
      <c r="KO39" s="321">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21">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21">
        <f ca="1">KO39-KP39+1000</f>
        <v>1000</v>
      </c>
      <c r="KR39" s="321" t="str">
        <f t="shared" ca="1" si="12142"/>
        <v/>
      </c>
      <c r="KS39" s="321" t="str">
        <f ca="1">IF(KK39&lt;&gt;"",VLOOKUP(KK39,IX4:JD40,7,FALSE),"")</f>
        <v/>
      </c>
      <c r="KT39" s="321" t="str">
        <f ca="1">IF(KK39&lt;&gt;"",VLOOKUP(KK39,IX4:JD40,5,FALSE),"")</f>
        <v/>
      </c>
      <c r="KU39" s="321" t="str">
        <f ca="1">IF(KK39&lt;&gt;"",VLOOKUP(KK39,IX4:JF40,9,FALSE),"")</f>
        <v/>
      </c>
      <c r="KV39" s="321" t="str">
        <f t="shared" ca="1" si="12143"/>
        <v/>
      </c>
      <c r="KW39" s="321" t="str">
        <f ca="1">IF(KK39&lt;&gt;"",RANK(KV39,KV37:KV40),"")</f>
        <v/>
      </c>
      <c r="KX39" s="321" t="str">
        <f ca="1">IF(KK39&lt;&gt;"",SUMPRODUCT((KV37:KV41=KV39)*(KQ37:KQ41&gt;KQ39)),"")</f>
        <v/>
      </c>
      <c r="KY39" s="321" t="str">
        <f ca="1">IF(KK39&lt;&gt;"",SUMPRODUCT((KV37:KV41=KV39)*(KQ37:KQ41=KQ39)*(KO37:KO41&gt;KO39)),"")</f>
        <v/>
      </c>
      <c r="KZ39" s="321" t="str">
        <f ca="1">IF(KK39&lt;&gt;"",SUMPRODUCT((KV37:KV41=KV39)*(KQ37:KQ41=KQ39)*(KO37:KO41=KO39)*(KS37:KS41&gt;KS39)),"")</f>
        <v/>
      </c>
      <c r="LA39" s="321" t="str">
        <f ca="1">IF(KK39&lt;&gt;"",SUMPRODUCT((KV37:KV41=KV39)*(KQ37:KQ41=KQ39)*(KO37:KO41=KO39)*(KS37:KS41=KS39)*(KT37:KT41&gt;KT39)),"")</f>
        <v/>
      </c>
      <c r="LB39" s="321" t="str">
        <f ca="1">IF(KK39&lt;&gt;"",SUMPRODUCT((KV37:KV41=KV39)*(KQ37:KQ41=KQ39)*(KO37:KO41=KO39)*(KS37:KS41=KS39)*(KT37:KT41=KT39)*(KU37:KU41&gt;KU39)),"")</f>
        <v/>
      </c>
      <c r="LC39" s="321" t="str">
        <f ca="1">IF(KK39&lt;&gt;"",IF(LC79&lt;&gt;"",IF(KJ76=3,LC79,LC79+KJ76),SUM(KW39:LB39)+1),"")</f>
        <v/>
      </c>
      <c r="LD39" s="321" t="str">
        <f ca="1">IF(KK39&lt;&gt;"",INDEX(KK38:KK41,MATCH(3,LC38:LC41,0),0),"")</f>
        <v/>
      </c>
      <c r="LE39" s="321" t="str">
        <f ca="1">IF(JN37&lt;&gt;"",JN37,"")</f>
        <v/>
      </c>
      <c r="LF39" s="321">
        <f ca="1">SUMPRODUCT((MV3:MV42=LE39)*(MY3:MY42=LE40)*(MZ3:MZ42="W"))+SUMPRODUCT((MV3:MV42=LE39)*(MY3:MY42=LE41)*(MZ3:MZ42="W"))+SUMPRODUCT((MV3:MV42=LE39)*(MY3:MY42=LE42)*(MZ3:MZ42="W"))+SUMPRODUCT((MV3:MV42=LE40)*(MY3:MY42=LE39)*(NA3:NA42="W"))+SUMPRODUCT((MV3:MV42=LE41)*(MY3:MY42=LE39)*(NA3:NA42="W"))+SUMPRODUCT((MV3:MV42=LE42)*(MY3:MY42=LE39)*(NA3:NA42="W"))</f>
        <v>0</v>
      </c>
      <c r="LG39" s="321">
        <f ca="1">SUMPRODUCT((MV3:MV42=LE39)*(MY3:MY42=LE40)*(MZ3:MZ42="D"))+SUMPRODUCT((MV3:MV42=LE39)*(MY3:MY42=LE41)*(MZ3:MZ42="D"))+SUMPRODUCT((MV3:MV42=LE39)*(MY3:MY42=LE42)*(MZ3:MZ42="D"))+SUMPRODUCT((MV3:MV42=LE40)*(MY3:MY42=LE39)*(MZ3:MZ42="D"))+SUMPRODUCT((MV3:MV42=LE41)*(MY3:MY42=LE39)*(MZ3:MZ42="D"))+SUMPRODUCT((MV3:MV42=LE42)*(MY3:MY42=LE39)*(MZ3:MZ42="D"))</f>
        <v>0</v>
      </c>
      <c r="LH39" s="321">
        <f ca="1">SUMPRODUCT((MV3:MV42=LE39)*(MY3:MY42=LE40)*(MZ3:MZ42="L"))+SUMPRODUCT((MV3:MV42=LE39)*(MY3:MY42=LE41)*(MZ3:MZ42="L"))+SUMPRODUCT((MV3:MV42=LE39)*(MY3:MY42=LE42)*(MZ3:MZ42="L"))+SUMPRODUCT((MV3:MV42=LE40)*(MY3:MY42=LE39)*(NA3:NA42="L"))+SUMPRODUCT((MV3:MV42=LE41)*(MY3:MY42=LE39)*(NA3:NA42="L"))+SUMPRODUCT((MV3:MV42=LE42)*(MY3:MY42=LE39)*(NA3:NA42="L"))</f>
        <v>0</v>
      </c>
      <c r="LI39" s="321">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21">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21">
        <f ca="1">LI39-LJ39+1000</f>
        <v>1000</v>
      </c>
      <c r="LL39" s="321" t="str">
        <f t="shared" ref="LL39:LL40" ca="1" si="12589">IF(LE39&lt;&gt;"",LF39*3+LG39*1,"")</f>
        <v/>
      </c>
      <c r="LM39" s="321" t="str">
        <f ca="1">IF(LE39&lt;&gt;"",VLOOKUP(LE39,IX4:JD40,7,FALSE),"")</f>
        <v/>
      </c>
      <c r="LN39" s="321" t="str">
        <f ca="1">IF(LE39&lt;&gt;"",VLOOKUP(LE39,IX4:JD40,5,FALSE),"")</f>
        <v/>
      </c>
      <c r="LO39" s="321" t="str">
        <f ca="1">IF(LE39&lt;&gt;"",VLOOKUP(LE39,IX4:JF40,9,FALSE),"")</f>
        <v/>
      </c>
      <c r="LP39" s="321" t="str">
        <f t="shared" ref="LP39:LP40" ca="1" si="12590">LL39</f>
        <v/>
      </c>
      <c r="LQ39" s="321" t="str">
        <f ca="1">IF(LE39&lt;&gt;"",RANK(LP39,LP38:LP40),"")</f>
        <v/>
      </c>
      <c r="LR39" s="321" t="str">
        <f ca="1">IF(LE39&lt;&gt;"",SUMPRODUCT((LP37:LP41=LP39)*(LK37:LK41&gt;LK39)),"")</f>
        <v/>
      </c>
      <c r="LS39" s="321" t="str">
        <f ca="1">IF(LE39&lt;&gt;"",SUMPRODUCT((LP37:LP41=LP39)*(LK37:LK41=LK39)*(LI37:LI41&gt;LI39)),"")</f>
        <v/>
      </c>
      <c r="LT39" s="321" t="str">
        <f ca="1">IF(LE39&lt;&gt;"",SUMPRODUCT((LP37:LP41=LP39)*(LK37:LK41=LK39)*(LI37:LI41=LI39)*(LM37:LM41&gt;LM39)),"")</f>
        <v/>
      </c>
      <c r="LU39" s="321" t="str">
        <f ca="1">IF(LE39&lt;&gt;"",SUMPRODUCT((LP37:LP41=LP39)*(LK37:LK41=LK39)*(LI37:LI41=LI39)*(LM37:LM41=LM39)*(LN37:LN41&gt;LN39)),"")</f>
        <v/>
      </c>
      <c r="LV39" s="321" t="str">
        <f ca="1">IF(LE39&lt;&gt;"",SUMPRODUCT((LP37:LP41=LP39)*(LK37:LK41=LK39)*(LI37:LI41=LI39)*(LM37:LM41=LM39)*(LN37:LN41=LN39)*(LO37:LO41&gt;LO39)),"")</f>
        <v/>
      </c>
      <c r="LW39" s="321" t="str">
        <f ca="1">IF(LE39&lt;&gt;"",SUM(LQ39:LV39)+2,"")</f>
        <v/>
      </c>
      <c r="LX39" s="321" t="str">
        <f ca="1">IF(LE39&lt;&gt;"",INDEX(LE39:LE41,MATCH(3,LW39:LW41,0),0),"")</f>
        <v/>
      </c>
      <c r="LY39" s="321"/>
      <c r="LZ39" s="321"/>
      <c r="MA39" s="321"/>
      <c r="MB39" s="321"/>
      <c r="MC39" s="321"/>
      <c r="MD39" s="321"/>
      <c r="ME39" s="321"/>
      <c r="MF39" s="321"/>
      <c r="MG39" s="321"/>
      <c r="MH39" s="321"/>
      <c r="MI39" s="321"/>
      <c r="MJ39" s="321"/>
      <c r="MK39" s="321"/>
      <c r="ML39" s="321"/>
      <c r="MM39" s="321"/>
      <c r="MN39" s="321"/>
      <c r="MO39" s="321"/>
      <c r="MP39" s="321"/>
      <c r="MQ39" s="321"/>
      <c r="MR39" s="321"/>
      <c r="MS39" s="321" t="str">
        <f ca="1">IF(LX39&lt;&gt;"",LX39,IF(LD39&lt;&gt;"",LD39,IF(KJ39&lt;&gt;"",KJ39,JJ39)))</f>
        <v>Czechia</v>
      </c>
      <c r="MT39" s="321">
        <v>3</v>
      </c>
      <c r="MU39" s="321"/>
      <c r="MV39" s="321"/>
      <c r="MW39" s="321"/>
      <c r="MX39" s="321"/>
      <c r="MY39" s="321"/>
      <c r="MZ39" s="321"/>
      <c r="NA39" s="321"/>
      <c r="NB39" s="321"/>
      <c r="NC39" s="321"/>
      <c r="ND39" s="321"/>
      <c r="NE39" s="322"/>
      <c r="NF39" s="322"/>
      <c r="NG39" s="322"/>
      <c r="NH39" s="322"/>
      <c r="NI39" s="322"/>
      <c r="NJ39" s="322"/>
      <c r="NK39" s="322"/>
      <c r="NL39" s="321"/>
      <c r="NM39" s="321"/>
      <c r="NN39" s="321"/>
      <c r="NO39" s="321"/>
      <c r="NP39" s="321"/>
      <c r="NQ39" s="321"/>
      <c r="NR39" s="321"/>
      <c r="NS39" s="321"/>
      <c r="NT39" s="321"/>
      <c r="NU39" s="321">
        <f t="shared" ref="NU39" ca="1" si="12591">VLOOKUP(NV39,RQ37:RR41,2,FALSE)</f>
        <v>3</v>
      </c>
      <c r="NV39" s="321" t="str">
        <f t="shared" si="11801"/>
        <v>Türkiye</v>
      </c>
      <c r="NW39" s="321">
        <f t="shared" ref="NW39" ca="1" si="12592">SUMPRODUCT((RT3:RT42=NV39)*(RX3:RX42="W"))+SUMPRODUCT((RW3:RW42=NV39)*(RY3:RY42="W"))</f>
        <v>1</v>
      </c>
      <c r="NX39" s="321">
        <f t="shared" ref="NX39" ca="1" si="12593">SUMPRODUCT((RT3:RT42=NV39)*(RX3:RX42="D"))+SUMPRODUCT((RW3:RW42=NV39)*(RY3:RY42="D"))</f>
        <v>0</v>
      </c>
      <c r="NY39" s="321">
        <f t="shared" ref="NY39" ca="1" si="12594">SUMPRODUCT((RT3:RT42=NV39)*(RX3:RX42="L"))+SUMPRODUCT((RW3:RW42=NV39)*(RY3:RY42="L"))</f>
        <v>2</v>
      </c>
      <c r="NZ39" s="321">
        <f t="shared" ref="NZ39" ca="1" si="12595">SUMIF(RT3:RT60,NV39,RU3:RU60)+SUMIF(RW3:RW60,NV39,RV3:RV60)</f>
        <v>2</v>
      </c>
      <c r="OA39" s="321">
        <f t="shared" ref="OA39" ca="1" si="12596">SUMIF(RW3:RW60,NV39,RU3:RU60)+SUMIF(RT3:RT60,NV39,RV3:RV60)</f>
        <v>3</v>
      </c>
      <c r="OB39" s="321">
        <f t="shared" ca="1" si="11807"/>
        <v>999</v>
      </c>
      <c r="OC39" s="321">
        <f t="shared" ca="1" si="11808"/>
        <v>3</v>
      </c>
      <c r="OD39" s="321">
        <f t="shared" si="630"/>
        <v>47</v>
      </c>
      <c r="OE39" s="321">
        <f t="shared" ref="OE39" ca="1" si="12597">IF(COUNTIF(OC37:OC41,4)&lt;&gt;4,RANK(OC39,OC37:OC41),OC79)</f>
        <v>3</v>
      </c>
      <c r="OF39" s="321"/>
      <c r="OG39" s="321">
        <f t="shared" ref="OG39" ca="1" si="12598">SUMPRODUCT((OE37:OE40=OE39)*(OD37:OD40&lt;OD39))+OE39</f>
        <v>3</v>
      </c>
      <c r="OH39" s="321" t="str">
        <f t="shared" ref="OH39" ca="1" si="12599">INDEX(NV37:NV41,MATCH(3,OG37:OG41,0),0)</f>
        <v>Türkiye</v>
      </c>
      <c r="OI39" s="321">
        <f t="shared" ref="OI39" ca="1" si="12600">INDEX(OE37:OE41,MATCH(OH39,NV37:NV41,0),0)</f>
        <v>3</v>
      </c>
      <c r="OJ39" s="321" t="str">
        <f t="shared" ref="OJ39:OJ40" ca="1" si="12601">IF(AND(OJ38&lt;&gt;"",OI39=1),OH39,"")</f>
        <v/>
      </c>
      <c r="OK39" s="321" t="str">
        <f t="shared" ref="OK39:OK40" ca="1" si="12602">IF(AND(OK38&lt;&gt;"",OI40=2),OH40,"")</f>
        <v/>
      </c>
      <c r="OL39" s="321" t="str">
        <f t="shared" ref="OL39" ca="1" si="12603">IF(AND(OL38&lt;&gt;"",OI41=3),OH41,"")</f>
        <v/>
      </c>
      <c r="OM39" s="321"/>
      <c r="ON39" s="321"/>
      <c r="OO39" s="321" t="str">
        <f t="shared" ca="1" si="11817"/>
        <v/>
      </c>
      <c r="OP39" s="321">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21">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21">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21">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21">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21">
        <f t="shared" ca="1" si="11823"/>
        <v>1000</v>
      </c>
      <c r="OV39" s="321" t="str">
        <f t="shared" ca="1" si="11824"/>
        <v/>
      </c>
      <c r="OW39" s="321" t="str">
        <f t="shared" ref="OW39" ca="1" si="12609">IF(OO39&lt;&gt;"",VLOOKUP(OO39,NV4:OB40,7,FALSE),"")</f>
        <v/>
      </c>
      <c r="OX39" s="321" t="str">
        <f t="shared" ref="OX39" ca="1" si="12610">IF(OO39&lt;&gt;"",VLOOKUP(OO39,NV4:OB40,5,FALSE),"")</f>
        <v/>
      </c>
      <c r="OY39" s="321" t="str">
        <f t="shared" ref="OY39" ca="1" si="12611">IF(OO39&lt;&gt;"",VLOOKUP(OO39,NV4:OD40,9,FALSE),"")</f>
        <v/>
      </c>
      <c r="OZ39" s="321" t="str">
        <f t="shared" ca="1" si="11828"/>
        <v/>
      </c>
      <c r="PA39" s="321" t="str">
        <f t="shared" ref="PA39" ca="1" si="12612">IF(OO39&lt;&gt;"",RANK(OZ39,OZ37:OZ41),"")</f>
        <v/>
      </c>
      <c r="PB39" s="321" t="str">
        <f t="shared" ref="PB39" ca="1" si="12613">IF(OO39&lt;&gt;"",SUMPRODUCT((OZ37:OZ41=OZ39)*(OU37:OU41&gt;OU39)),"")</f>
        <v/>
      </c>
      <c r="PC39" s="321" t="str">
        <f t="shared" ref="PC39" ca="1" si="12614">IF(OO39&lt;&gt;"",SUMPRODUCT((OZ37:OZ41=OZ39)*(OU37:OU41=OU39)*(OS37:OS41&gt;OS39)),"")</f>
        <v/>
      </c>
      <c r="PD39" s="321" t="str">
        <f t="shared" ref="PD39" ca="1" si="12615">IF(OO39&lt;&gt;"",SUMPRODUCT((OZ37:OZ41=OZ39)*(OU37:OU41=OU39)*(OS37:OS41=OS39)*(OW37:OW41&gt;OW39)),"")</f>
        <v/>
      </c>
      <c r="PE39" s="321" t="str">
        <f t="shared" ref="PE39" ca="1" si="12616">IF(OO39&lt;&gt;"",SUMPRODUCT((OZ37:OZ41=OZ39)*(OU37:OU41=OU39)*(OS37:OS41=OS39)*(OW37:OW41=OW39)*(OX37:OX41&gt;OX39)),"")</f>
        <v/>
      </c>
      <c r="PF39" s="321" t="str">
        <f t="shared" ref="PF39" ca="1" si="12617">IF(OO39&lt;&gt;"",SUMPRODUCT((OZ37:OZ41=OZ39)*(OU37:OU41=OU39)*(OS37:OS41=OS39)*(OW37:OW41=OW39)*(OX37:OX41=OX39)*(OY37:OY41&gt;OY39)),"")</f>
        <v/>
      </c>
      <c r="PG39" s="321" t="str">
        <f ca="1">IF(OO39&lt;&gt;"",IF(PG79&lt;&gt;"",IF(ON76=3,PG79,PG79+ON76),SUM(PA39:PF39)),"")</f>
        <v/>
      </c>
      <c r="PH39" s="321" t="str">
        <f t="shared" ref="PH39" ca="1" si="12618">IF(OO39&lt;&gt;"",INDEX(OO37:OO41,MATCH(3,PG37:PG41,0),0),"")</f>
        <v/>
      </c>
      <c r="PI39" s="321" t="str">
        <f t="shared" ca="1" si="12173"/>
        <v/>
      </c>
      <c r="PJ39" s="321">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21">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21">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21">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21">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21">
        <f t="shared" ca="1" si="12179"/>
        <v>1000</v>
      </c>
      <c r="PP39" s="321" t="str">
        <f t="shared" ca="1" si="12180"/>
        <v/>
      </c>
      <c r="PQ39" s="321" t="str">
        <f t="shared" ref="PQ39" ca="1" si="12624">IF(PI39&lt;&gt;"",VLOOKUP(PI39,NV4:OB40,7,FALSE),"")</f>
        <v/>
      </c>
      <c r="PR39" s="321" t="str">
        <f t="shared" ref="PR39" ca="1" si="12625">IF(PI39&lt;&gt;"",VLOOKUP(PI39,NV4:OB40,5,FALSE),"")</f>
        <v/>
      </c>
      <c r="PS39" s="321" t="str">
        <f t="shared" ref="PS39" ca="1" si="12626">IF(PI39&lt;&gt;"",VLOOKUP(PI39,NV4:OD40,9,FALSE),"")</f>
        <v/>
      </c>
      <c r="PT39" s="321" t="str">
        <f t="shared" ca="1" si="12184"/>
        <v/>
      </c>
      <c r="PU39" s="321" t="str">
        <f t="shared" ref="PU39" ca="1" si="12627">IF(PI39&lt;&gt;"",RANK(PT39,PT37:PT40),"")</f>
        <v/>
      </c>
      <c r="PV39" s="321" t="str">
        <f t="shared" ref="PV39" ca="1" si="12628">IF(PI39&lt;&gt;"",SUMPRODUCT((PT37:PT41=PT39)*(PO37:PO41&gt;PO39)),"")</f>
        <v/>
      </c>
      <c r="PW39" s="321" t="str">
        <f t="shared" ref="PW39" ca="1" si="12629">IF(PI39&lt;&gt;"",SUMPRODUCT((PT37:PT41=PT39)*(PO37:PO41=PO39)*(PM37:PM41&gt;PM39)),"")</f>
        <v/>
      </c>
      <c r="PX39" s="321" t="str">
        <f t="shared" ref="PX39" ca="1" si="12630">IF(PI39&lt;&gt;"",SUMPRODUCT((PT37:PT41=PT39)*(PO37:PO41=PO39)*(PM37:PM41=PM39)*(PQ37:PQ41&gt;PQ39)),"")</f>
        <v/>
      </c>
      <c r="PY39" s="321" t="str">
        <f t="shared" ref="PY39" ca="1" si="12631">IF(PI39&lt;&gt;"",SUMPRODUCT((PT37:PT41=PT39)*(PO37:PO41=PO39)*(PM37:PM41=PM39)*(PQ37:PQ41=PQ39)*(PR37:PR41&gt;PR39)),"")</f>
        <v/>
      </c>
      <c r="PZ39" s="321" t="str">
        <f t="shared" ref="PZ39" ca="1" si="12632">IF(PI39&lt;&gt;"",SUMPRODUCT((PT37:PT41=PT39)*(PO37:PO41=PO39)*(PM37:PM41=PM39)*(PQ37:PQ41=PQ39)*(PR37:PR41=PR39)*(PS37:PS41&gt;PS39)),"")</f>
        <v/>
      </c>
      <c r="QA39" s="321" t="str">
        <f ca="1">IF(PI39&lt;&gt;"",IF(QA79&lt;&gt;"",IF(PH76=3,QA79,QA79+PH76),SUM(PU39:PZ39)+1),"")</f>
        <v/>
      </c>
      <c r="QB39" s="321" t="str">
        <f t="shared" ref="QB39" ca="1" si="12633">IF(PI39&lt;&gt;"",INDEX(PI38:PI41,MATCH(3,QA38:QA41,0),0),"")</f>
        <v/>
      </c>
      <c r="QC39" s="321" t="str">
        <f t="shared" ref="QC39:QC40" ca="1" si="12634">IF(OL37&lt;&gt;"",OL37,"")</f>
        <v/>
      </c>
      <c r="QD39" s="321">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21">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21">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21">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21">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21">
        <f t="shared" ref="QI39:QI40" ca="1" si="12640">QG39-QH39+1000</f>
        <v>1000</v>
      </c>
      <c r="QJ39" s="321" t="str">
        <f t="shared" ref="QJ39:QJ40" ca="1" si="12641">IF(QC39&lt;&gt;"",QD39*3+QE39*1,"")</f>
        <v/>
      </c>
      <c r="QK39" s="321" t="str">
        <f t="shared" ref="QK39" ca="1" si="12642">IF(QC39&lt;&gt;"",VLOOKUP(QC39,NV4:OB40,7,FALSE),"")</f>
        <v/>
      </c>
      <c r="QL39" s="321" t="str">
        <f t="shared" ref="QL39" ca="1" si="12643">IF(QC39&lt;&gt;"",VLOOKUP(QC39,NV4:OB40,5,FALSE),"")</f>
        <v/>
      </c>
      <c r="QM39" s="321" t="str">
        <f t="shared" ref="QM39" ca="1" si="12644">IF(QC39&lt;&gt;"",VLOOKUP(QC39,NV4:OD40,9,FALSE),"")</f>
        <v/>
      </c>
      <c r="QN39" s="321" t="str">
        <f t="shared" ref="QN39:QN40" ca="1" si="12645">QJ39</f>
        <v/>
      </c>
      <c r="QO39" s="321" t="str">
        <f t="shared" ref="QO39" ca="1" si="12646">IF(QC39&lt;&gt;"",RANK(QN39,QN38:QN40),"")</f>
        <v/>
      </c>
      <c r="QP39" s="321" t="str">
        <f t="shared" ref="QP39" ca="1" si="12647">IF(QC39&lt;&gt;"",SUMPRODUCT((QN37:QN41=QN39)*(QI37:QI41&gt;QI39)),"")</f>
        <v/>
      </c>
      <c r="QQ39" s="321" t="str">
        <f t="shared" ref="QQ39" ca="1" si="12648">IF(QC39&lt;&gt;"",SUMPRODUCT((QN37:QN41=QN39)*(QI37:QI41=QI39)*(QG37:QG41&gt;QG39)),"")</f>
        <v/>
      </c>
      <c r="QR39" s="321" t="str">
        <f t="shared" ref="QR39" ca="1" si="12649">IF(QC39&lt;&gt;"",SUMPRODUCT((QN37:QN41=QN39)*(QI37:QI41=QI39)*(QG37:QG41=QG39)*(QK37:QK41&gt;QK39)),"")</f>
        <v/>
      </c>
      <c r="QS39" s="321" t="str">
        <f t="shared" ref="QS39" ca="1" si="12650">IF(QC39&lt;&gt;"",SUMPRODUCT((QN37:QN41=QN39)*(QI37:QI41=QI39)*(QG37:QG41=QG39)*(QK37:QK41=QK39)*(QL37:QL41&gt;QL39)),"")</f>
        <v/>
      </c>
      <c r="QT39" s="321" t="str">
        <f t="shared" ref="QT39" ca="1" si="12651">IF(QC39&lt;&gt;"",SUMPRODUCT((QN37:QN41=QN39)*(QI37:QI41=QI39)*(QG37:QG41=QG39)*(QK37:QK41=QK39)*(QL37:QL41=QL39)*(QM37:QM41&gt;QM39)),"")</f>
        <v/>
      </c>
      <c r="QU39" s="321" t="str">
        <f t="shared" ref="QU39:QU40" ca="1" si="12652">IF(QC39&lt;&gt;"",SUM(QO39:QT39)+2,"")</f>
        <v/>
      </c>
      <c r="QV39" s="321" t="str">
        <f t="shared" ref="QV39" ca="1" si="12653">IF(QC39&lt;&gt;"",INDEX(QC39:QC41,MATCH(3,QU39:QU41,0),0),"")</f>
        <v/>
      </c>
      <c r="QW39" s="321"/>
      <c r="QX39" s="321"/>
      <c r="QY39" s="321"/>
      <c r="QZ39" s="321"/>
      <c r="RA39" s="321"/>
      <c r="RB39" s="321"/>
      <c r="RC39" s="321"/>
      <c r="RD39" s="321"/>
      <c r="RE39" s="321"/>
      <c r="RF39" s="321"/>
      <c r="RG39" s="321"/>
      <c r="RH39" s="321"/>
      <c r="RI39" s="321"/>
      <c r="RJ39" s="321"/>
      <c r="RK39" s="321"/>
      <c r="RL39" s="321"/>
      <c r="RM39" s="321"/>
      <c r="RN39" s="321"/>
      <c r="RO39" s="321"/>
      <c r="RP39" s="321"/>
      <c r="RQ39" s="321" t="str">
        <f t="shared" ref="RQ39" ca="1" si="12654">IF(QV39&lt;&gt;"",QV39,IF(QB39&lt;&gt;"",QB39,IF(PH39&lt;&gt;"",PH39,OH39)))</f>
        <v>Türkiye</v>
      </c>
      <c r="RR39" s="321">
        <v>3</v>
      </c>
      <c r="RS39" s="321"/>
      <c r="RT39" s="321"/>
      <c r="RU39" s="321"/>
      <c r="RV39" s="321"/>
      <c r="RW39" s="321"/>
      <c r="RX39" s="321"/>
      <c r="RY39" s="321"/>
      <c r="RZ39" s="321"/>
      <c r="SA39" s="321"/>
      <c r="SB39" s="321"/>
      <c r="SC39" s="322"/>
      <c r="SD39" s="322"/>
      <c r="SE39" s="322"/>
      <c r="SF39" s="322"/>
      <c r="SG39" s="322"/>
      <c r="SH39" s="322"/>
      <c r="SI39" s="322"/>
      <c r="SJ39" s="321"/>
      <c r="SK39" s="321"/>
      <c r="SL39" s="321"/>
      <c r="SM39" s="321"/>
      <c r="SN39" s="321"/>
      <c r="SO39" s="321"/>
      <c r="SP39" s="321"/>
      <c r="SQ39" s="321"/>
      <c r="SR39" s="321"/>
      <c r="SS39" s="321">
        <f t="shared" ref="SS39" ca="1" si="12655">VLOOKUP(ST39,WO37:WP41,2,FALSE)</f>
        <v>3</v>
      </c>
      <c r="ST39" s="321" t="str">
        <f t="shared" si="11838"/>
        <v>Türkiye</v>
      </c>
      <c r="SU39" s="321">
        <f t="shared" ref="SU39" ca="1" si="12656">SUMPRODUCT((WR3:WR42=ST39)*(WV3:WV42="W"))+SUMPRODUCT((WU3:WU42=ST39)*(WW3:WW42="W"))</f>
        <v>1</v>
      </c>
      <c r="SV39" s="321">
        <f t="shared" ref="SV39" ca="1" si="12657">SUMPRODUCT((WR3:WR42=ST39)*(WV3:WV42="D"))+SUMPRODUCT((WU3:WU42=ST39)*(WW3:WW42="D"))</f>
        <v>1</v>
      </c>
      <c r="SW39" s="321">
        <f t="shared" ref="SW39" ca="1" si="12658">SUMPRODUCT((WR3:WR42=ST39)*(WV3:WV42="L"))+SUMPRODUCT((WU3:WU42=ST39)*(WW3:WW42="L"))</f>
        <v>1</v>
      </c>
      <c r="SX39" s="321">
        <f t="shared" ref="SX39" ca="1" si="12659">SUMIF(WR3:WR60,ST39,WS3:WS60)+SUMIF(WU3:WU60,ST39,WT3:WT60)</f>
        <v>4</v>
      </c>
      <c r="SY39" s="321">
        <f t="shared" ref="SY39" ca="1" si="12660">SUMIF(WU3:WU60,ST39,WS3:WS60)+SUMIF(WR3:WR60,ST39,WT3:WT60)</f>
        <v>5</v>
      </c>
      <c r="SZ39" s="321">
        <f t="shared" ca="1" si="11844"/>
        <v>999</v>
      </c>
      <c r="TA39" s="321">
        <f t="shared" ca="1" si="11845"/>
        <v>4</v>
      </c>
      <c r="TB39" s="321">
        <f t="shared" si="690"/>
        <v>47</v>
      </c>
      <c r="TC39" s="321">
        <f t="shared" ref="TC39" ca="1" si="12661">IF(COUNTIF(TA37:TA41,4)&lt;&gt;4,RANK(TA39,TA37:TA41),TA79)</f>
        <v>2</v>
      </c>
      <c r="TD39" s="321"/>
      <c r="TE39" s="321">
        <f t="shared" ref="TE39" ca="1" si="12662">SUMPRODUCT((TC37:TC40=TC39)*(TB37:TB40&lt;TB39))+TC39</f>
        <v>3</v>
      </c>
      <c r="TF39" s="321" t="str">
        <f t="shared" ref="TF39" ca="1" si="12663">INDEX(ST37:ST41,MATCH(3,TE37:TE41,0),0)</f>
        <v>Türkiye</v>
      </c>
      <c r="TG39" s="321">
        <f t="shared" ref="TG39" ca="1" si="12664">INDEX(TC37:TC41,MATCH(TF39,ST37:ST41,0),0)</f>
        <v>2</v>
      </c>
      <c r="TH39" s="321" t="str">
        <f t="shared" ref="TH39:TH40" ca="1" si="12665">IF(AND(TH38&lt;&gt;"",TG39=1),TF39,"")</f>
        <v/>
      </c>
      <c r="TI39" s="321" t="str">
        <f t="shared" ref="TI39:TI40" ca="1" si="12666">IF(AND(TI38&lt;&gt;"",TG40=2),TF40,"")</f>
        <v/>
      </c>
      <c r="TJ39" s="321" t="str">
        <f t="shared" ref="TJ39" ca="1" si="12667">IF(AND(TJ38&lt;&gt;"",TG41=3),TF41,"")</f>
        <v/>
      </c>
      <c r="TK39" s="321"/>
      <c r="TL39" s="321"/>
      <c r="TM39" s="321" t="str">
        <f t="shared" ca="1" si="11854"/>
        <v/>
      </c>
      <c r="TN39" s="321">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21">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21">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21">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21">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21">
        <f t="shared" ca="1" si="11860"/>
        <v>1000</v>
      </c>
      <c r="TT39" s="321" t="str">
        <f t="shared" ca="1" si="11861"/>
        <v/>
      </c>
      <c r="TU39" s="321" t="str">
        <f t="shared" ref="TU39" ca="1" si="12673">IF(TM39&lt;&gt;"",VLOOKUP(TM39,ST4:SZ40,7,FALSE),"")</f>
        <v/>
      </c>
      <c r="TV39" s="321" t="str">
        <f t="shared" ref="TV39" ca="1" si="12674">IF(TM39&lt;&gt;"",VLOOKUP(TM39,ST4:SZ40,5,FALSE),"")</f>
        <v/>
      </c>
      <c r="TW39" s="321" t="str">
        <f t="shared" ref="TW39" ca="1" si="12675">IF(TM39&lt;&gt;"",VLOOKUP(TM39,ST4:TB40,9,FALSE),"")</f>
        <v/>
      </c>
      <c r="TX39" s="321" t="str">
        <f t="shared" ca="1" si="11865"/>
        <v/>
      </c>
      <c r="TY39" s="321" t="str">
        <f t="shared" ref="TY39" ca="1" si="12676">IF(TM39&lt;&gt;"",RANK(TX39,TX37:TX41),"")</f>
        <v/>
      </c>
      <c r="TZ39" s="321" t="str">
        <f t="shared" ref="TZ39" ca="1" si="12677">IF(TM39&lt;&gt;"",SUMPRODUCT((TX37:TX41=TX39)*(TS37:TS41&gt;TS39)),"")</f>
        <v/>
      </c>
      <c r="UA39" s="321" t="str">
        <f t="shared" ref="UA39" ca="1" si="12678">IF(TM39&lt;&gt;"",SUMPRODUCT((TX37:TX41=TX39)*(TS37:TS41=TS39)*(TQ37:TQ41&gt;TQ39)),"")</f>
        <v/>
      </c>
      <c r="UB39" s="321" t="str">
        <f t="shared" ref="UB39" ca="1" si="12679">IF(TM39&lt;&gt;"",SUMPRODUCT((TX37:TX41=TX39)*(TS37:TS41=TS39)*(TQ37:TQ41=TQ39)*(TU37:TU41&gt;TU39)),"")</f>
        <v/>
      </c>
      <c r="UC39" s="321" t="str">
        <f t="shared" ref="UC39" ca="1" si="12680">IF(TM39&lt;&gt;"",SUMPRODUCT((TX37:TX41=TX39)*(TS37:TS41=TS39)*(TQ37:TQ41=TQ39)*(TU37:TU41=TU39)*(TV37:TV41&gt;TV39)),"")</f>
        <v/>
      </c>
      <c r="UD39" s="321" t="str">
        <f t="shared" ref="UD39" ca="1" si="12681">IF(TM39&lt;&gt;"",SUMPRODUCT((TX37:TX41=TX39)*(TS37:TS41=TS39)*(TQ37:TQ41=TQ39)*(TU37:TU41=TU39)*(TV37:TV41=TV39)*(TW37:TW41&gt;TW39)),"")</f>
        <v/>
      </c>
      <c r="UE39" s="321" t="str">
        <f ca="1">IF(TM39&lt;&gt;"",IF(UE79&lt;&gt;"",IF(TL76=3,UE79,UE79+TL76),SUM(TY39:UD39)),"")</f>
        <v/>
      </c>
      <c r="UF39" s="321" t="str">
        <f t="shared" ref="UF39" ca="1" si="12682">IF(TM39&lt;&gt;"",INDEX(TM37:TM41,MATCH(3,UE37:UE41,0),0),"")</f>
        <v/>
      </c>
      <c r="UG39" s="321" t="str">
        <f t="shared" ca="1" si="12222"/>
        <v>Türkiye</v>
      </c>
      <c r="UH39" s="321">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21">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21">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21">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21">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21">
        <f t="shared" ca="1" si="12228"/>
        <v>1000</v>
      </c>
      <c r="UN39" s="321">
        <f t="shared" ca="1" si="12229"/>
        <v>1</v>
      </c>
      <c r="UO39" s="321">
        <f t="shared" ref="UO39" ca="1" si="12688">IF(UG39&lt;&gt;"",VLOOKUP(UG39,ST4:SZ40,7,FALSE),"")</f>
        <v>999</v>
      </c>
      <c r="UP39" s="321">
        <f t="shared" ref="UP39" ca="1" si="12689">IF(UG39&lt;&gt;"",VLOOKUP(UG39,ST4:SZ40,5,FALSE),"")</f>
        <v>4</v>
      </c>
      <c r="UQ39" s="321">
        <f t="shared" ref="UQ39" ca="1" si="12690">IF(UG39&lt;&gt;"",VLOOKUP(UG39,ST4:TB40,9,FALSE),"")</f>
        <v>47</v>
      </c>
      <c r="UR39" s="321">
        <f t="shared" ca="1" si="12233"/>
        <v>1</v>
      </c>
      <c r="US39" s="321">
        <f t="shared" ref="US39" ca="1" si="12691">IF(UG39&lt;&gt;"",RANK(UR39,UR37:UR40),"")</f>
        <v>1</v>
      </c>
      <c r="UT39" s="321">
        <f t="shared" ref="UT39" ca="1" si="12692">IF(UG39&lt;&gt;"",SUMPRODUCT((UR37:UR41=UR39)*(UM37:UM41&gt;UM39)),"")</f>
        <v>0</v>
      </c>
      <c r="UU39" s="321">
        <f t="shared" ref="UU39" ca="1" si="12693">IF(UG39&lt;&gt;"",SUMPRODUCT((UR37:UR41=UR39)*(UM37:UM41=UM39)*(UK37:UK41&gt;UK39)),"")</f>
        <v>0</v>
      </c>
      <c r="UV39" s="321">
        <f t="shared" ref="UV39" ca="1" si="12694">IF(UG39&lt;&gt;"",SUMPRODUCT((UR37:UR41=UR39)*(UM37:UM41=UM39)*(UK37:UK41=UK39)*(UO37:UO41&gt;UO39)),"")</f>
        <v>1</v>
      </c>
      <c r="UW39" s="321">
        <f t="shared" ref="UW39" ca="1" si="12695">IF(UG39&lt;&gt;"",SUMPRODUCT((UR37:UR41=UR39)*(UM37:UM41=UM39)*(UK37:UK41=UK39)*(UO37:UO41=UO39)*(UP37:UP41&gt;UP39)),"")</f>
        <v>0</v>
      </c>
      <c r="UX39" s="321">
        <f t="shared" ref="UX39" ca="1" si="12696">IF(UG39&lt;&gt;"",SUMPRODUCT((UR37:UR41=UR39)*(UM37:UM41=UM39)*(UK37:UK41=UK39)*(UO37:UO41=UO39)*(UP37:UP41=UP39)*(UQ37:UQ41&gt;UQ39)),"")</f>
        <v>0</v>
      </c>
      <c r="UY39" s="321">
        <f ca="1">IF(UG39&lt;&gt;"",IF(UY79&lt;&gt;"",IF(UF76=3,UY79,UY79+UF76),SUM(US39:UX39)+1),"")</f>
        <v>3</v>
      </c>
      <c r="UZ39" s="321" t="str">
        <f t="shared" ref="UZ39" ca="1" si="12697">IF(UG39&lt;&gt;"",INDEX(UG38:UG41,MATCH(3,UY38:UY41,0),0),"")</f>
        <v>Türkiye</v>
      </c>
      <c r="VA39" s="321" t="str">
        <f t="shared" ref="VA39:VA40" ca="1" si="12698">IF(TJ37&lt;&gt;"",TJ37,"")</f>
        <v/>
      </c>
      <c r="VB39" s="321">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21">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21">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21">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21">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21">
        <f t="shared" ref="VG39:VG40" ca="1" si="12704">VE39-VF39+1000</f>
        <v>1000</v>
      </c>
      <c r="VH39" s="321" t="str">
        <f t="shared" ref="VH39:VH40" ca="1" si="12705">IF(VA39&lt;&gt;"",VB39*3+VC39*1,"")</f>
        <v/>
      </c>
      <c r="VI39" s="321" t="str">
        <f t="shared" ref="VI39" ca="1" si="12706">IF(VA39&lt;&gt;"",VLOOKUP(VA39,ST4:SZ40,7,FALSE),"")</f>
        <v/>
      </c>
      <c r="VJ39" s="321" t="str">
        <f t="shared" ref="VJ39" ca="1" si="12707">IF(VA39&lt;&gt;"",VLOOKUP(VA39,ST4:SZ40,5,FALSE),"")</f>
        <v/>
      </c>
      <c r="VK39" s="321" t="str">
        <f t="shared" ref="VK39" ca="1" si="12708">IF(VA39&lt;&gt;"",VLOOKUP(VA39,ST4:TB40,9,FALSE),"")</f>
        <v/>
      </c>
      <c r="VL39" s="321" t="str">
        <f t="shared" ref="VL39:VL40" ca="1" si="12709">VH39</f>
        <v/>
      </c>
      <c r="VM39" s="321" t="str">
        <f t="shared" ref="VM39" ca="1" si="12710">IF(VA39&lt;&gt;"",RANK(VL39,VL38:VL40),"")</f>
        <v/>
      </c>
      <c r="VN39" s="321" t="str">
        <f t="shared" ref="VN39" ca="1" si="12711">IF(VA39&lt;&gt;"",SUMPRODUCT((VL37:VL41=VL39)*(VG37:VG41&gt;VG39)),"")</f>
        <v/>
      </c>
      <c r="VO39" s="321" t="str">
        <f t="shared" ref="VO39" ca="1" si="12712">IF(VA39&lt;&gt;"",SUMPRODUCT((VL37:VL41=VL39)*(VG37:VG41=VG39)*(VE37:VE41&gt;VE39)),"")</f>
        <v/>
      </c>
      <c r="VP39" s="321" t="str">
        <f t="shared" ref="VP39" ca="1" si="12713">IF(VA39&lt;&gt;"",SUMPRODUCT((VL37:VL41=VL39)*(VG37:VG41=VG39)*(VE37:VE41=VE39)*(VI37:VI41&gt;VI39)),"")</f>
        <v/>
      </c>
      <c r="VQ39" s="321" t="str">
        <f t="shared" ref="VQ39" ca="1" si="12714">IF(VA39&lt;&gt;"",SUMPRODUCT((VL37:VL41=VL39)*(VG37:VG41=VG39)*(VE37:VE41=VE39)*(VI37:VI41=VI39)*(VJ37:VJ41&gt;VJ39)),"")</f>
        <v/>
      </c>
      <c r="VR39" s="321" t="str">
        <f t="shared" ref="VR39" ca="1" si="12715">IF(VA39&lt;&gt;"",SUMPRODUCT((VL37:VL41=VL39)*(VG37:VG41=VG39)*(VE37:VE41=VE39)*(VI37:VI41=VI39)*(VJ37:VJ41=VJ39)*(VK37:VK41&gt;VK39)),"")</f>
        <v/>
      </c>
      <c r="VS39" s="321" t="str">
        <f t="shared" ref="VS39:VS40" ca="1" si="12716">IF(VA39&lt;&gt;"",SUM(VM39:VR39)+2,"")</f>
        <v/>
      </c>
      <c r="VT39" s="321" t="str">
        <f t="shared" ref="VT39" ca="1" si="12717">IF(VA39&lt;&gt;"",INDEX(VA39:VA41,MATCH(3,VS39:VS41,0),0),"")</f>
        <v/>
      </c>
      <c r="VU39" s="321"/>
      <c r="VV39" s="321"/>
      <c r="VW39" s="321"/>
      <c r="VX39" s="321"/>
      <c r="VY39" s="321"/>
      <c r="VZ39" s="321"/>
      <c r="WA39" s="321"/>
      <c r="WB39" s="321"/>
      <c r="WC39" s="321"/>
      <c r="WD39" s="321"/>
      <c r="WE39" s="321"/>
      <c r="WF39" s="321"/>
      <c r="WG39" s="321"/>
      <c r="WH39" s="321"/>
      <c r="WI39" s="321"/>
      <c r="WJ39" s="321"/>
      <c r="WK39" s="321"/>
      <c r="WL39" s="321"/>
      <c r="WM39" s="321"/>
      <c r="WN39" s="321"/>
      <c r="WO39" s="321" t="str">
        <f t="shared" ref="WO39" ca="1" si="12718">IF(VT39&lt;&gt;"",VT39,IF(UZ39&lt;&gt;"",UZ39,IF(UF39&lt;&gt;"",UF39,TF39)))</f>
        <v>Türkiye</v>
      </c>
      <c r="WP39" s="321">
        <v>3</v>
      </c>
      <c r="WQ39" s="321"/>
      <c r="WR39" s="321"/>
      <c r="WS39" s="321"/>
      <c r="WT39" s="321"/>
      <c r="WU39" s="321"/>
      <c r="WV39" s="321"/>
      <c r="WW39" s="321"/>
      <c r="WX39" s="321"/>
      <c r="WY39" s="321"/>
      <c r="WZ39" s="321"/>
      <c r="XA39" s="322"/>
      <c r="XB39" s="322"/>
      <c r="XC39" s="322"/>
      <c r="XD39" s="322"/>
      <c r="XE39" s="322"/>
      <c r="XF39" s="322"/>
      <c r="XG39" s="322"/>
      <c r="XH39" s="321"/>
      <c r="XI39" s="321"/>
      <c r="XJ39" s="321"/>
      <c r="XK39" s="321"/>
      <c r="XL39" s="321"/>
      <c r="XM39" s="321"/>
      <c r="XN39" s="321"/>
      <c r="XO39" s="321"/>
      <c r="XP39" s="321"/>
      <c r="XQ39" s="321">
        <f t="shared" ref="XQ39" ca="1" si="12719">VLOOKUP(XR39,ABM37:ABN41,2,FALSE)</f>
        <v>1</v>
      </c>
      <c r="XR39" s="321" t="str">
        <f t="shared" si="11875"/>
        <v>Türkiye</v>
      </c>
      <c r="XS39" s="321">
        <f t="shared" ref="XS39" ca="1" si="12720">SUMPRODUCT((ABP3:ABP42=XR39)*(ABT3:ABT42="W"))+SUMPRODUCT((ABS3:ABS42=XR39)*(ABU3:ABU42="W"))</f>
        <v>3</v>
      </c>
      <c r="XT39" s="321">
        <f t="shared" ref="XT39" ca="1" si="12721">SUMPRODUCT((ABP3:ABP42=XR39)*(ABT3:ABT42="D"))+SUMPRODUCT((ABS3:ABS42=XR39)*(ABU3:ABU42="D"))</f>
        <v>0</v>
      </c>
      <c r="XU39" s="321">
        <f t="shared" ref="XU39" ca="1" si="12722">SUMPRODUCT((ABP3:ABP42=XR39)*(ABT3:ABT42="L"))+SUMPRODUCT((ABS3:ABS42=XR39)*(ABU3:ABU42="L"))</f>
        <v>0</v>
      </c>
      <c r="XV39" s="321">
        <f t="shared" ref="XV39" ca="1" si="12723">SUMIF(ABP3:ABP60,XR39,ABQ3:ABQ60)+SUMIF(ABS3:ABS60,XR39,ABR3:ABR60)</f>
        <v>7</v>
      </c>
      <c r="XW39" s="321">
        <f t="shared" ref="XW39" ca="1" si="12724">SUMIF(ABS3:ABS60,XR39,ABQ3:ABQ60)+SUMIF(ABP3:ABP60,XR39,ABR3:ABR60)</f>
        <v>3</v>
      </c>
      <c r="XX39" s="321">
        <f t="shared" ca="1" si="11881"/>
        <v>1004</v>
      </c>
      <c r="XY39" s="321">
        <f t="shared" ca="1" si="11882"/>
        <v>9</v>
      </c>
      <c r="XZ39" s="321">
        <f t="shared" si="750"/>
        <v>47</v>
      </c>
      <c r="YA39" s="321">
        <f t="shared" ref="YA39" ca="1" si="12725">IF(COUNTIF(XY37:XY41,4)&lt;&gt;4,RANK(XY39,XY37:XY41),XY79)</f>
        <v>1</v>
      </c>
      <c r="YB39" s="321"/>
      <c r="YC39" s="321">
        <f t="shared" ref="YC39" ca="1" si="12726">SUMPRODUCT((YA37:YA40=YA39)*(XZ37:XZ40&lt;XZ39))+YA39</f>
        <v>1</v>
      </c>
      <c r="YD39" s="321" t="str">
        <f t="shared" ref="YD39" ca="1" si="12727">INDEX(XR37:XR41,MATCH(3,YC37:YC41,0),0)</f>
        <v>Portugal</v>
      </c>
      <c r="YE39" s="321">
        <f t="shared" ref="YE39" ca="1" si="12728">INDEX(YA37:YA41,MATCH(YD39,XR37:XR41,0),0)</f>
        <v>2</v>
      </c>
      <c r="YF39" s="321" t="str">
        <f t="shared" ref="YF39:YF40" ca="1" si="12729">IF(AND(YF38&lt;&gt;"",YE39=1),YD39,"")</f>
        <v/>
      </c>
      <c r="YG39" s="321" t="str">
        <f t="shared" ref="YG39:YG40" ca="1" si="12730">IF(AND(YG38&lt;&gt;"",YE40=2),YD40,"")</f>
        <v/>
      </c>
      <c r="YH39" s="321" t="str">
        <f t="shared" ref="YH39" ca="1" si="12731">IF(AND(YH38&lt;&gt;"",YE41=3),YD41,"")</f>
        <v/>
      </c>
      <c r="YI39" s="321"/>
      <c r="YJ39" s="321"/>
      <c r="YK39" s="321" t="str">
        <f t="shared" ca="1" si="11891"/>
        <v/>
      </c>
      <c r="YL39" s="321">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21">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21">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21">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21">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21">
        <f t="shared" ca="1" si="11897"/>
        <v>1000</v>
      </c>
      <c r="YR39" s="321" t="str">
        <f t="shared" ca="1" si="11898"/>
        <v/>
      </c>
      <c r="YS39" s="321" t="str">
        <f t="shared" ref="YS39" ca="1" si="12737">IF(YK39&lt;&gt;"",VLOOKUP(YK39,XR4:XX40,7,FALSE),"")</f>
        <v/>
      </c>
      <c r="YT39" s="321" t="str">
        <f t="shared" ref="YT39" ca="1" si="12738">IF(YK39&lt;&gt;"",VLOOKUP(YK39,XR4:XX40,5,FALSE),"")</f>
        <v/>
      </c>
      <c r="YU39" s="321" t="str">
        <f t="shared" ref="YU39" ca="1" si="12739">IF(YK39&lt;&gt;"",VLOOKUP(YK39,XR4:XZ40,9,FALSE),"")</f>
        <v/>
      </c>
      <c r="YV39" s="321" t="str">
        <f t="shared" ca="1" si="11902"/>
        <v/>
      </c>
      <c r="YW39" s="321" t="str">
        <f t="shared" ref="YW39" ca="1" si="12740">IF(YK39&lt;&gt;"",RANK(YV39,YV37:YV41),"")</f>
        <v/>
      </c>
      <c r="YX39" s="321" t="str">
        <f t="shared" ref="YX39" ca="1" si="12741">IF(YK39&lt;&gt;"",SUMPRODUCT((YV37:YV41=YV39)*(YQ37:YQ41&gt;YQ39)),"")</f>
        <v/>
      </c>
      <c r="YY39" s="321" t="str">
        <f t="shared" ref="YY39" ca="1" si="12742">IF(YK39&lt;&gt;"",SUMPRODUCT((YV37:YV41=YV39)*(YQ37:YQ41=YQ39)*(YO37:YO41&gt;YO39)),"")</f>
        <v/>
      </c>
      <c r="YZ39" s="321" t="str">
        <f t="shared" ref="YZ39" ca="1" si="12743">IF(YK39&lt;&gt;"",SUMPRODUCT((YV37:YV41=YV39)*(YQ37:YQ41=YQ39)*(YO37:YO41=YO39)*(YS37:YS41&gt;YS39)),"")</f>
        <v/>
      </c>
      <c r="ZA39" s="321" t="str">
        <f t="shared" ref="ZA39" ca="1" si="12744">IF(YK39&lt;&gt;"",SUMPRODUCT((YV37:YV41=YV39)*(YQ37:YQ41=YQ39)*(YO37:YO41=YO39)*(YS37:YS41=YS39)*(YT37:YT41&gt;YT39)),"")</f>
        <v/>
      </c>
      <c r="ZB39" s="321" t="str">
        <f t="shared" ref="ZB39" ca="1" si="12745">IF(YK39&lt;&gt;"",SUMPRODUCT((YV37:YV41=YV39)*(YQ37:YQ41=YQ39)*(YO37:YO41=YO39)*(YS37:YS41=YS39)*(YT37:YT41=YT39)*(YU37:YU41&gt;YU39)),"")</f>
        <v/>
      </c>
      <c r="ZC39" s="321" t="str">
        <f ca="1">IF(YK39&lt;&gt;"",IF(ZC79&lt;&gt;"",IF(YJ76=3,ZC79,ZC79+YJ76),SUM(YW39:ZB39)),"")</f>
        <v/>
      </c>
      <c r="ZD39" s="321" t="str">
        <f t="shared" ref="ZD39" ca="1" si="12746">IF(YK39&lt;&gt;"",INDEX(YK37:YK41,MATCH(3,ZC37:ZC41,0),0),"")</f>
        <v/>
      </c>
      <c r="ZE39" s="321" t="str">
        <f t="shared" ca="1" si="12271"/>
        <v>Portugal</v>
      </c>
      <c r="ZF39" s="321">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21">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21">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21">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21">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21">
        <f t="shared" ca="1" si="12277"/>
        <v>1000</v>
      </c>
      <c r="ZL39" s="321">
        <f t="shared" ca="1" si="12278"/>
        <v>1</v>
      </c>
      <c r="ZM39" s="321">
        <f t="shared" ref="ZM39" ca="1" si="12752">IF(ZE39&lt;&gt;"",VLOOKUP(ZE39,XR4:XX40,7,FALSE),"")</f>
        <v>1002</v>
      </c>
      <c r="ZN39" s="321">
        <f t="shared" ref="ZN39" ca="1" si="12753">IF(ZE39&lt;&gt;"",VLOOKUP(ZE39,XR4:XX40,5,FALSE),"")</f>
        <v>5</v>
      </c>
      <c r="ZO39" s="321">
        <f t="shared" ref="ZO39" ca="1" si="12754">IF(ZE39&lt;&gt;"",VLOOKUP(ZE39,XR4:XZ40,9,FALSE),"")</f>
        <v>53</v>
      </c>
      <c r="ZP39" s="321">
        <f t="shared" ca="1" si="12282"/>
        <v>1</v>
      </c>
      <c r="ZQ39" s="321">
        <f t="shared" ref="ZQ39" ca="1" si="12755">IF(ZE39&lt;&gt;"",RANK(ZP39,ZP37:ZP40),"")</f>
        <v>1</v>
      </c>
      <c r="ZR39" s="321">
        <f t="shared" ref="ZR39" ca="1" si="12756">IF(ZE39&lt;&gt;"",SUMPRODUCT((ZP37:ZP41=ZP39)*(ZK37:ZK41&gt;ZK39)),"")</f>
        <v>0</v>
      </c>
      <c r="ZS39" s="321">
        <f t="shared" ref="ZS39" ca="1" si="12757">IF(ZE39&lt;&gt;"",SUMPRODUCT((ZP37:ZP41=ZP39)*(ZK37:ZK41=ZK39)*(ZI37:ZI41&gt;ZI39)),"")</f>
        <v>0</v>
      </c>
      <c r="ZT39" s="321">
        <f t="shared" ref="ZT39" ca="1" si="12758">IF(ZE39&lt;&gt;"",SUMPRODUCT((ZP37:ZP41=ZP39)*(ZK37:ZK41=ZK39)*(ZI37:ZI41=ZI39)*(ZM37:ZM41&gt;ZM39)),"")</f>
        <v>0</v>
      </c>
      <c r="ZU39" s="321">
        <f t="shared" ref="ZU39" ca="1" si="12759">IF(ZE39&lt;&gt;"",SUMPRODUCT((ZP37:ZP41=ZP39)*(ZK37:ZK41=ZK39)*(ZI37:ZI41=ZI39)*(ZM37:ZM41=ZM39)*(ZN37:ZN41&gt;ZN39)),"")</f>
        <v>0</v>
      </c>
      <c r="ZV39" s="321">
        <f t="shared" ref="ZV39" ca="1" si="12760">IF(ZE39&lt;&gt;"",SUMPRODUCT((ZP37:ZP41=ZP39)*(ZK37:ZK41=ZK39)*(ZI37:ZI41=ZI39)*(ZM37:ZM41=ZM39)*(ZN37:ZN41=ZN39)*(ZO37:ZO41&gt;ZO39)),"")</f>
        <v>0</v>
      </c>
      <c r="ZW39" s="321">
        <f ca="1">IF(ZE39&lt;&gt;"",IF(ZW79&lt;&gt;"",IF(ZD76=3,ZW79,ZW79+ZD76),SUM(ZQ39:ZV39)+1),"")</f>
        <v>2</v>
      </c>
      <c r="ZX39" s="321" t="str">
        <f t="shared" ref="ZX39" ca="1" si="12761">IF(ZE39&lt;&gt;"",INDEX(ZE38:ZE41,MATCH(3,ZW38:ZW41,0),0),"")</f>
        <v>Czechia</v>
      </c>
      <c r="ZY39" s="321" t="str">
        <f t="shared" ref="ZY39:ZY40" ca="1" si="12762">IF(YH37&lt;&gt;"",YH37,"")</f>
        <v/>
      </c>
      <c r="ZZ39" s="321">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21">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21">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21">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21">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21">
        <f t="shared" ref="AAE39:AAE40" ca="1" si="12768">AAC39-AAD39+1000</f>
        <v>1000</v>
      </c>
      <c r="AAF39" s="321" t="str">
        <f t="shared" ref="AAF39:AAF40" ca="1" si="12769">IF(ZY39&lt;&gt;"",ZZ39*3+AAA39*1,"")</f>
        <v/>
      </c>
      <c r="AAG39" s="321" t="str">
        <f t="shared" ref="AAG39" ca="1" si="12770">IF(ZY39&lt;&gt;"",VLOOKUP(ZY39,XR4:XX40,7,FALSE),"")</f>
        <v/>
      </c>
      <c r="AAH39" s="321" t="str">
        <f t="shared" ref="AAH39" ca="1" si="12771">IF(ZY39&lt;&gt;"",VLOOKUP(ZY39,XR4:XX40,5,FALSE),"")</f>
        <v/>
      </c>
      <c r="AAI39" s="321" t="str">
        <f t="shared" ref="AAI39" ca="1" si="12772">IF(ZY39&lt;&gt;"",VLOOKUP(ZY39,XR4:XZ40,9,FALSE),"")</f>
        <v/>
      </c>
      <c r="AAJ39" s="321" t="str">
        <f t="shared" ref="AAJ39:AAJ40" ca="1" si="12773">AAF39</f>
        <v/>
      </c>
      <c r="AAK39" s="321" t="str">
        <f t="shared" ref="AAK39" ca="1" si="12774">IF(ZY39&lt;&gt;"",RANK(AAJ39,AAJ38:AAJ40),"")</f>
        <v/>
      </c>
      <c r="AAL39" s="321" t="str">
        <f t="shared" ref="AAL39" ca="1" si="12775">IF(ZY39&lt;&gt;"",SUMPRODUCT((AAJ37:AAJ41=AAJ39)*(AAE37:AAE41&gt;AAE39)),"")</f>
        <v/>
      </c>
      <c r="AAM39" s="321" t="str">
        <f t="shared" ref="AAM39" ca="1" si="12776">IF(ZY39&lt;&gt;"",SUMPRODUCT((AAJ37:AAJ41=AAJ39)*(AAE37:AAE41=AAE39)*(AAC37:AAC41&gt;AAC39)),"")</f>
        <v/>
      </c>
      <c r="AAN39" s="321" t="str">
        <f t="shared" ref="AAN39" ca="1" si="12777">IF(ZY39&lt;&gt;"",SUMPRODUCT((AAJ37:AAJ41=AAJ39)*(AAE37:AAE41=AAE39)*(AAC37:AAC41=AAC39)*(AAG37:AAG41&gt;AAG39)),"")</f>
        <v/>
      </c>
      <c r="AAO39" s="321" t="str">
        <f t="shared" ref="AAO39" ca="1" si="12778">IF(ZY39&lt;&gt;"",SUMPRODUCT((AAJ37:AAJ41=AAJ39)*(AAE37:AAE41=AAE39)*(AAC37:AAC41=AAC39)*(AAG37:AAG41=AAG39)*(AAH37:AAH41&gt;AAH39)),"")</f>
        <v/>
      </c>
      <c r="AAP39" s="321" t="str">
        <f t="shared" ref="AAP39" ca="1" si="12779">IF(ZY39&lt;&gt;"",SUMPRODUCT((AAJ37:AAJ41=AAJ39)*(AAE37:AAE41=AAE39)*(AAC37:AAC41=AAC39)*(AAG37:AAG41=AAG39)*(AAH37:AAH41=AAH39)*(AAI37:AAI41&gt;AAI39)),"")</f>
        <v/>
      </c>
      <c r="AAQ39" s="321" t="str">
        <f t="shared" ref="AAQ39:AAQ40" ca="1" si="12780">IF(ZY39&lt;&gt;"",SUM(AAK39:AAP39)+2,"")</f>
        <v/>
      </c>
      <c r="AAR39" s="321" t="str">
        <f t="shared" ref="AAR39" ca="1" si="12781">IF(ZY39&lt;&gt;"",INDEX(ZY39:ZY41,MATCH(3,AAQ39:AAQ41,0),0),"")</f>
        <v/>
      </c>
      <c r="AAS39" s="321"/>
      <c r="AAT39" s="321"/>
      <c r="AAU39" s="321"/>
      <c r="AAV39" s="321"/>
      <c r="AAW39" s="321"/>
      <c r="AAX39" s="321"/>
      <c r="AAY39" s="321"/>
      <c r="AAZ39" s="321"/>
      <c r="ABA39" s="321"/>
      <c r="ABB39" s="321"/>
      <c r="ABC39" s="321"/>
      <c r="ABD39" s="321"/>
      <c r="ABE39" s="321"/>
      <c r="ABF39" s="321"/>
      <c r="ABG39" s="321"/>
      <c r="ABH39" s="321"/>
      <c r="ABI39" s="321"/>
      <c r="ABJ39" s="321"/>
      <c r="ABK39" s="321"/>
      <c r="ABL39" s="321"/>
      <c r="ABM39" s="321" t="str">
        <f t="shared" ref="ABM39" ca="1" si="12782">IF(AAR39&lt;&gt;"",AAR39,IF(ZX39&lt;&gt;"",ZX39,IF(ZD39&lt;&gt;"",ZD39,YD39)))</f>
        <v>Czechia</v>
      </c>
      <c r="ABN39" s="321">
        <v>3</v>
      </c>
      <c r="ABO39" s="321"/>
      <c r="ABP39" s="321"/>
      <c r="ABQ39" s="321"/>
      <c r="ABR39" s="321"/>
      <c r="ABS39" s="321"/>
      <c r="ABT39" s="321"/>
      <c r="ABU39" s="321"/>
      <c r="ABV39" s="321"/>
      <c r="ABW39" s="321"/>
      <c r="ABX39" s="321"/>
      <c r="ABY39" s="322"/>
      <c r="ABZ39" s="322"/>
      <c r="ACA39" s="322"/>
      <c r="ACB39" s="322"/>
      <c r="ACC39" s="322"/>
      <c r="ACD39" s="322"/>
      <c r="ACE39" s="322"/>
      <c r="ACF39" s="321"/>
      <c r="ACG39" s="321"/>
      <c r="ACH39" s="321"/>
      <c r="ACI39" s="321"/>
      <c r="ACJ39" s="321"/>
      <c r="ACK39" s="321"/>
      <c r="ACL39" s="321"/>
      <c r="ACM39" s="321"/>
      <c r="ACN39" s="321"/>
      <c r="ACO39" s="321">
        <f t="shared" ref="ACO39" ca="1" si="12783">VLOOKUP(ACP39,AGK37:AGL41,2,FALSE)</f>
        <v>1</v>
      </c>
      <c r="ACP39" s="321" t="str">
        <f t="shared" si="11912"/>
        <v>Türkiye</v>
      </c>
      <c r="ACQ39" s="321">
        <f t="shared" ref="ACQ39" ca="1" si="12784">SUMPRODUCT((AGN3:AGN42=ACP39)*(AGR3:AGR42="W"))+SUMPRODUCT((AGQ3:AGQ42=ACP39)*(AGS3:AGS42="W"))</f>
        <v>2</v>
      </c>
      <c r="ACR39" s="321">
        <f t="shared" ref="ACR39" ca="1" si="12785">SUMPRODUCT((AGN3:AGN42=ACP39)*(AGR3:AGR42="D"))+SUMPRODUCT((AGQ3:AGQ42=ACP39)*(AGS3:AGS42="D"))</f>
        <v>1</v>
      </c>
      <c r="ACS39" s="321">
        <f t="shared" ref="ACS39" ca="1" si="12786">SUMPRODUCT((AGN3:AGN42=ACP39)*(AGR3:AGR42="L"))+SUMPRODUCT((AGQ3:AGQ42=ACP39)*(AGS3:AGS42="L"))</f>
        <v>0</v>
      </c>
      <c r="ACT39" s="321">
        <f t="shared" ref="ACT39" ca="1" si="12787">SUMIF(AGN3:AGN60,ACP39,AGO3:AGO60)+SUMIF(AGQ3:AGQ60,ACP39,AGP3:AGP60)</f>
        <v>6</v>
      </c>
      <c r="ACU39" s="321">
        <f t="shared" ref="ACU39" ca="1" si="12788">SUMIF(AGQ3:AGQ60,ACP39,AGO3:AGO60)+SUMIF(AGN3:AGN60,ACP39,AGP3:AGP60)</f>
        <v>2</v>
      </c>
      <c r="ACV39" s="321">
        <f t="shared" ca="1" si="11918"/>
        <v>1004</v>
      </c>
      <c r="ACW39" s="321">
        <f t="shared" ca="1" si="11919"/>
        <v>7</v>
      </c>
      <c r="ACX39" s="321">
        <f t="shared" si="810"/>
        <v>47</v>
      </c>
      <c r="ACY39" s="321">
        <f t="shared" ref="ACY39" ca="1" si="12789">IF(COUNTIF(ACW37:ACW41,4)&lt;&gt;4,RANK(ACW39,ACW37:ACW41),ACW79)</f>
        <v>1</v>
      </c>
      <c r="ACZ39" s="321"/>
      <c r="ADA39" s="321">
        <f t="shared" ref="ADA39" ca="1" si="12790">SUMPRODUCT((ACY37:ACY40=ACY39)*(ACX37:ACX40&lt;ACX39))+ACY39</f>
        <v>2</v>
      </c>
      <c r="ADB39" s="321" t="str">
        <f t="shared" ref="ADB39" ca="1" si="12791">INDEX(ACP37:ACP41,MATCH(3,ADA37:ADA41,0),0)</f>
        <v>Portugal</v>
      </c>
      <c r="ADC39" s="321">
        <f t="shared" ref="ADC39" ca="1" si="12792">INDEX(ACY37:ACY41,MATCH(ADB39,ACP37:ACP41,0),0)</f>
        <v>3</v>
      </c>
      <c r="ADD39" s="321" t="str">
        <f t="shared" ref="ADD39:ADD40" ca="1" si="12793">IF(AND(ADD38&lt;&gt;"",ADC39=1),ADB39,"")</f>
        <v/>
      </c>
      <c r="ADE39" s="321" t="str">
        <f t="shared" ref="ADE39:ADE40" ca="1" si="12794">IF(AND(ADE38&lt;&gt;"",ADC40=2),ADB40,"")</f>
        <v/>
      </c>
      <c r="ADF39" s="321" t="str">
        <f t="shared" ref="ADF39" ca="1" si="12795">IF(AND(ADF38&lt;&gt;"",ADC41=3),ADB41,"")</f>
        <v/>
      </c>
      <c r="ADG39" s="321"/>
      <c r="ADH39" s="321"/>
      <c r="ADI39" s="321" t="str">
        <f t="shared" ca="1" si="11928"/>
        <v/>
      </c>
      <c r="ADJ39" s="321">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21">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21">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21">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21">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21">
        <f t="shared" ca="1" si="11934"/>
        <v>1000</v>
      </c>
      <c r="ADP39" s="321" t="str">
        <f t="shared" ca="1" si="11935"/>
        <v/>
      </c>
      <c r="ADQ39" s="321" t="str">
        <f t="shared" ref="ADQ39" ca="1" si="12801">IF(ADI39&lt;&gt;"",VLOOKUP(ADI39,ACP4:ACV40,7,FALSE),"")</f>
        <v/>
      </c>
      <c r="ADR39" s="321" t="str">
        <f t="shared" ref="ADR39" ca="1" si="12802">IF(ADI39&lt;&gt;"",VLOOKUP(ADI39,ACP4:ACV40,5,FALSE),"")</f>
        <v/>
      </c>
      <c r="ADS39" s="321" t="str">
        <f t="shared" ref="ADS39" ca="1" si="12803">IF(ADI39&lt;&gt;"",VLOOKUP(ADI39,ACP4:ACX40,9,FALSE),"")</f>
        <v/>
      </c>
      <c r="ADT39" s="321" t="str">
        <f t="shared" ca="1" si="11939"/>
        <v/>
      </c>
      <c r="ADU39" s="321" t="str">
        <f t="shared" ref="ADU39" ca="1" si="12804">IF(ADI39&lt;&gt;"",RANK(ADT39,ADT37:ADT41),"")</f>
        <v/>
      </c>
      <c r="ADV39" s="321" t="str">
        <f t="shared" ref="ADV39" ca="1" si="12805">IF(ADI39&lt;&gt;"",SUMPRODUCT((ADT37:ADT41=ADT39)*(ADO37:ADO41&gt;ADO39)),"")</f>
        <v/>
      </c>
      <c r="ADW39" s="321" t="str">
        <f t="shared" ref="ADW39" ca="1" si="12806">IF(ADI39&lt;&gt;"",SUMPRODUCT((ADT37:ADT41=ADT39)*(ADO37:ADO41=ADO39)*(ADM37:ADM41&gt;ADM39)),"")</f>
        <v/>
      </c>
      <c r="ADX39" s="321" t="str">
        <f t="shared" ref="ADX39" ca="1" si="12807">IF(ADI39&lt;&gt;"",SUMPRODUCT((ADT37:ADT41=ADT39)*(ADO37:ADO41=ADO39)*(ADM37:ADM41=ADM39)*(ADQ37:ADQ41&gt;ADQ39)),"")</f>
        <v/>
      </c>
      <c r="ADY39" s="321" t="str">
        <f t="shared" ref="ADY39" ca="1" si="12808">IF(ADI39&lt;&gt;"",SUMPRODUCT((ADT37:ADT41=ADT39)*(ADO37:ADO41=ADO39)*(ADM37:ADM41=ADM39)*(ADQ37:ADQ41=ADQ39)*(ADR37:ADR41&gt;ADR39)),"")</f>
        <v/>
      </c>
      <c r="ADZ39" s="321" t="str">
        <f t="shared" ref="ADZ39" ca="1" si="12809">IF(ADI39&lt;&gt;"",SUMPRODUCT((ADT37:ADT41=ADT39)*(ADO37:ADO41=ADO39)*(ADM37:ADM41=ADM39)*(ADQ37:ADQ41=ADQ39)*(ADR37:ADR41=ADR39)*(ADS37:ADS41&gt;ADS39)),"")</f>
        <v/>
      </c>
      <c r="AEA39" s="321" t="str">
        <f ca="1">IF(ADI39&lt;&gt;"",IF(AEA79&lt;&gt;"",IF(ADH76=3,AEA79,AEA79+ADH76),SUM(ADU39:ADZ39)),"")</f>
        <v/>
      </c>
      <c r="AEB39" s="321" t="str">
        <f t="shared" ref="AEB39" ca="1" si="12810">IF(ADI39&lt;&gt;"",INDEX(ADI37:ADI41,MATCH(3,AEA37:AEA41,0),0),"")</f>
        <v/>
      </c>
      <c r="AEC39" s="321" t="str">
        <f t="shared" ca="1" si="12320"/>
        <v/>
      </c>
      <c r="AED39" s="321">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21">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21">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21">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21">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21">
        <f t="shared" ca="1" si="12326"/>
        <v>1000</v>
      </c>
      <c r="AEJ39" s="321" t="str">
        <f t="shared" ca="1" si="12327"/>
        <v/>
      </c>
      <c r="AEK39" s="321" t="str">
        <f t="shared" ref="AEK39" ca="1" si="12816">IF(AEC39&lt;&gt;"",VLOOKUP(AEC39,ACP4:ACV40,7,FALSE),"")</f>
        <v/>
      </c>
      <c r="AEL39" s="321" t="str">
        <f t="shared" ref="AEL39" ca="1" si="12817">IF(AEC39&lt;&gt;"",VLOOKUP(AEC39,ACP4:ACV40,5,FALSE),"")</f>
        <v/>
      </c>
      <c r="AEM39" s="321" t="str">
        <f t="shared" ref="AEM39" ca="1" si="12818">IF(AEC39&lt;&gt;"",VLOOKUP(AEC39,ACP4:ACX40,9,FALSE),"")</f>
        <v/>
      </c>
      <c r="AEN39" s="321" t="str">
        <f t="shared" ca="1" si="12331"/>
        <v/>
      </c>
      <c r="AEO39" s="321" t="str">
        <f t="shared" ref="AEO39" ca="1" si="12819">IF(AEC39&lt;&gt;"",RANK(AEN39,AEN37:AEN40),"")</f>
        <v/>
      </c>
      <c r="AEP39" s="321" t="str">
        <f t="shared" ref="AEP39" ca="1" si="12820">IF(AEC39&lt;&gt;"",SUMPRODUCT((AEN37:AEN41=AEN39)*(AEI37:AEI41&gt;AEI39)),"")</f>
        <v/>
      </c>
      <c r="AEQ39" s="321" t="str">
        <f t="shared" ref="AEQ39" ca="1" si="12821">IF(AEC39&lt;&gt;"",SUMPRODUCT((AEN37:AEN41=AEN39)*(AEI37:AEI41=AEI39)*(AEG37:AEG41&gt;AEG39)),"")</f>
        <v/>
      </c>
      <c r="AER39" s="321" t="str">
        <f t="shared" ref="AER39" ca="1" si="12822">IF(AEC39&lt;&gt;"",SUMPRODUCT((AEN37:AEN41=AEN39)*(AEI37:AEI41=AEI39)*(AEG37:AEG41=AEG39)*(AEK37:AEK41&gt;AEK39)),"")</f>
        <v/>
      </c>
      <c r="AES39" s="321" t="str">
        <f t="shared" ref="AES39" ca="1" si="12823">IF(AEC39&lt;&gt;"",SUMPRODUCT((AEN37:AEN41=AEN39)*(AEI37:AEI41=AEI39)*(AEG37:AEG41=AEG39)*(AEK37:AEK41=AEK39)*(AEL37:AEL41&gt;AEL39)),"")</f>
        <v/>
      </c>
      <c r="AET39" s="321" t="str">
        <f t="shared" ref="AET39" ca="1" si="12824">IF(AEC39&lt;&gt;"",SUMPRODUCT((AEN37:AEN41=AEN39)*(AEI37:AEI41=AEI39)*(AEG37:AEG41=AEG39)*(AEK37:AEK41=AEK39)*(AEL37:AEL41=AEL39)*(AEM37:AEM41&gt;AEM39)),"")</f>
        <v/>
      </c>
      <c r="AEU39" s="321" t="str">
        <f ca="1">IF(AEC39&lt;&gt;"",IF(AEU79&lt;&gt;"",IF(AEB76=3,AEU79,AEU79+AEB76),SUM(AEO39:AET39)+1),"")</f>
        <v/>
      </c>
      <c r="AEV39" s="321" t="str">
        <f t="shared" ref="AEV39" ca="1" si="12825">IF(AEC39&lt;&gt;"",INDEX(AEC38:AEC41,MATCH(3,AEU38:AEU41,0),0),"")</f>
        <v/>
      </c>
      <c r="AEW39" s="321" t="str">
        <f t="shared" ref="AEW39:AEW40" ca="1" si="12826">IF(ADF37&lt;&gt;"",ADF37,"")</f>
        <v/>
      </c>
      <c r="AEX39" s="321">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21">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21">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21">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21">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21">
        <f t="shared" ref="AFC39:AFC40" ca="1" si="12832">AFA39-AFB39+1000</f>
        <v>1000</v>
      </c>
      <c r="AFD39" s="321" t="str">
        <f t="shared" ref="AFD39:AFD40" ca="1" si="12833">IF(AEW39&lt;&gt;"",AEX39*3+AEY39*1,"")</f>
        <v/>
      </c>
      <c r="AFE39" s="321" t="str">
        <f t="shared" ref="AFE39" ca="1" si="12834">IF(AEW39&lt;&gt;"",VLOOKUP(AEW39,ACP4:ACV40,7,FALSE),"")</f>
        <v/>
      </c>
      <c r="AFF39" s="321" t="str">
        <f t="shared" ref="AFF39" ca="1" si="12835">IF(AEW39&lt;&gt;"",VLOOKUP(AEW39,ACP4:ACV40,5,FALSE),"")</f>
        <v/>
      </c>
      <c r="AFG39" s="321" t="str">
        <f t="shared" ref="AFG39" ca="1" si="12836">IF(AEW39&lt;&gt;"",VLOOKUP(AEW39,ACP4:ACX40,9,FALSE),"")</f>
        <v/>
      </c>
      <c r="AFH39" s="321" t="str">
        <f t="shared" ref="AFH39:AFH40" ca="1" si="12837">AFD39</f>
        <v/>
      </c>
      <c r="AFI39" s="321" t="str">
        <f t="shared" ref="AFI39" ca="1" si="12838">IF(AEW39&lt;&gt;"",RANK(AFH39,AFH38:AFH40),"")</f>
        <v/>
      </c>
      <c r="AFJ39" s="321" t="str">
        <f t="shared" ref="AFJ39" ca="1" si="12839">IF(AEW39&lt;&gt;"",SUMPRODUCT((AFH37:AFH41=AFH39)*(AFC37:AFC41&gt;AFC39)),"")</f>
        <v/>
      </c>
      <c r="AFK39" s="321" t="str">
        <f t="shared" ref="AFK39" ca="1" si="12840">IF(AEW39&lt;&gt;"",SUMPRODUCT((AFH37:AFH41=AFH39)*(AFC37:AFC41=AFC39)*(AFA37:AFA41&gt;AFA39)),"")</f>
        <v/>
      </c>
      <c r="AFL39" s="321" t="str">
        <f t="shared" ref="AFL39" ca="1" si="12841">IF(AEW39&lt;&gt;"",SUMPRODUCT((AFH37:AFH41=AFH39)*(AFC37:AFC41=AFC39)*(AFA37:AFA41=AFA39)*(AFE37:AFE41&gt;AFE39)),"")</f>
        <v/>
      </c>
      <c r="AFM39" s="321" t="str">
        <f t="shared" ref="AFM39" ca="1" si="12842">IF(AEW39&lt;&gt;"",SUMPRODUCT((AFH37:AFH41=AFH39)*(AFC37:AFC41=AFC39)*(AFA37:AFA41=AFA39)*(AFE37:AFE41=AFE39)*(AFF37:AFF41&gt;AFF39)),"")</f>
        <v/>
      </c>
      <c r="AFN39" s="321" t="str">
        <f t="shared" ref="AFN39" ca="1" si="12843">IF(AEW39&lt;&gt;"",SUMPRODUCT((AFH37:AFH41=AFH39)*(AFC37:AFC41=AFC39)*(AFA37:AFA41=AFA39)*(AFE37:AFE41=AFE39)*(AFF37:AFF41=AFF39)*(AFG37:AFG41&gt;AFG39)),"")</f>
        <v/>
      </c>
      <c r="AFO39" s="321" t="str">
        <f t="shared" ref="AFO39:AFO40" ca="1" si="12844">IF(AEW39&lt;&gt;"",SUM(AFI39:AFN39)+2,"")</f>
        <v/>
      </c>
      <c r="AFP39" s="321" t="str">
        <f t="shared" ref="AFP39" ca="1" si="12845">IF(AEW39&lt;&gt;"",INDEX(AEW39:AEW41,MATCH(3,AFO39:AFO41,0),0),"")</f>
        <v/>
      </c>
      <c r="AFQ39" s="321"/>
      <c r="AFR39" s="321"/>
      <c r="AFS39" s="321"/>
      <c r="AFT39" s="321"/>
      <c r="AFU39" s="321"/>
      <c r="AFV39" s="321"/>
      <c r="AFW39" s="321"/>
      <c r="AFX39" s="321"/>
      <c r="AFY39" s="321"/>
      <c r="AFZ39" s="321"/>
      <c r="AGA39" s="321"/>
      <c r="AGB39" s="321"/>
      <c r="AGC39" s="321"/>
      <c r="AGD39" s="321"/>
      <c r="AGE39" s="321"/>
      <c r="AGF39" s="321"/>
      <c r="AGG39" s="321"/>
      <c r="AGH39" s="321"/>
      <c r="AGI39" s="321"/>
      <c r="AGJ39" s="321"/>
      <c r="AGK39" s="321" t="str">
        <f t="shared" ref="AGK39" ca="1" si="12846">IF(AFP39&lt;&gt;"",AFP39,IF(AEV39&lt;&gt;"",AEV39,IF(AEB39&lt;&gt;"",AEB39,ADB39)))</f>
        <v>Portugal</v>
      </c>
      <c r="AGL39" s="321">
        <v>3</v>
      </c>
      <c r="AGM39" s="321"/>
      <c r="AGN39" s="321"/>
      <c r="AGO39" s="321"/>
      <c r="AGP39" s="321"/>
      <c r="AGQ39" s="321"/>
      <c r="AGR39" s="321"/>
      <c r="AGS39" s="321"/>
      <c r="AGT39" s="321"/>
      <c r="AGU39" s="321"/>
      <c r="AGV39" s="321"/>
      <c r="AGW39" s="322"/>
      <c r="AGX39" s="322"/>
      <c r="AGY39" s="322"/>
      <c r="AGZ39" s="322"/>
      <c r="AHA39" s="322"/>
      <c r="AHB39" s="322"/>
      <c r="AHC39" s="322"/>
      <c r="AHD39" s="321"/>
      <c r="AHE39" s="321"/>
      <c r="AHF39" s="321"/>
      <c r="AHG39" s="321"/>
      <c r="AHH39" s="321"/>
      <c r="AHI39" s="321"/>
      <c r="AHJ39" s="321"/>
      <c r="AHK39" s="321"/>
      <c r="AHL39" s="321"/>
      <c r="AHM39" s="321">
        <f t="shared" ref="AHM39" ca="1" si="12847">VLOOKUP(AHN39,ALI37:ALJ41,2,FALSE)</f>
        <v>2</v>
      </c>
      <c r="AHN39" s="321" t="str">
        <f t="shared" si="11949"/>
        <v>Türkiye</v>
      </c>
      <c r="AHO39" s="321">
        <f t="shared" ref="AHO39" ca="1" si="12848">SUMPRODUCT((ALL3:ALL42=AHN39)*(ALP3:ALP42="W"))+SUMPRODUCT((ALO3:ALO42=AHN39)*(ALQ3:ALQ42="W"))</f>
        <v>2</v>
      </c>
      <c r="AHP39" s="321">
        <f t="shared" ref="AHP39" ca="1" si="12849">SUMPRODUCT((ALL3:ALL42=AHN39)*(ALP3:ALP42="D"))+SUMPRODUCT((ALO3:ALO42=AHN39)*(ALQ3:ALQ42="D"))</f>
        <v>0</v>
      </c>
      <c r="AHQ39" s="321">
        <f t="shared" ref="AHQ39" ca="1" si="12850">SUMPRODUCT((ALL3:ALL42=AHN39)*(ALP3:ALP42="L"))+SUMPRODUCT((ALO3:ALO42=AHN39)*(ALQ3:ALQ42="L"))</f>
        <v>1</v>
      </c>
      <c r="AHR39" s="321">
        <f t="shared" ref="AHR39" ca="1" si="12851">SUMIF(ALL3:ALL60,AHN39,ALM3:ALM60)+SUMIF(ALO3:ALO60,AHN39,ALN3:ALN60)</f>
        <v>2</v>
      </c>
      <c r="AHS39" s="321">
        <f t="shared" ref="AHS39" ca="1" si="12852">SUMIF(ALO3:ALO60,AHN39,ALM3:ALM60)+SUMIF(ALL3:ALL60,AHN39,ALN3:ALN60)</f>
        <v>2</v>
      </c>
      <c r="AHT39" s="321">
        <f t="shared" ca="1" si="11955"/>
        <v>1000</v>
      </c>
      <c r="AHU39" s="321">
        <f t="shared" ca="1" si="11956"/>
        <v>6</v>
      </c>
      <c r="AHV39" s="321">
        <f t="shared" si="870"/>
        <v>47</v>
      </c>
      <c r="AHW39" s="321">
        <f t="shared" ref="AHW39" ca="1" si="12853">IF(COUNTIF(AHU37:AHU41,4)&lt;&gt;4,RANK(AHU39,AHU37:AHU41),AHU79)</f>
        <v>2</v>
      </c>
      <c r="AHX39" s="321"/>
      <c r="AHY39" s="321">
        <f t="shared" ref="AHY39" ca="1" si="12854">SUMPRODUCT((AHW37:AHW40=AHW39)*(AHV37:AHV40&lt;AHV39))+AHW39</f>
        <v>2</v>
      </c>
      <c r="AHZ39" s="321" t="str">
        <f t="shared" ref="AHZ39" ca="1" si="12855">INDEX(AHN37:AHN41,MATCH(3,AHY37:AHY41,0),0)</f>
        <v>Georgia</v>
      </c>
      <c r="AIA39" s="321">
        <f t="shared" ref="AIA39" ca="1" si="12856">INDEX(AHW37:AHW41,MATCH(AHZ39,AHN37:AHN41,0),0)</f>
        <v>3</v>
      </c>
      <c r="AIB39" s="321" t="str">
        <f t="shared" ref="AIB39:AIB40" ca="1" si="12857">IF(AND(AIB38&lt;&gt;"",AIA39=1),AHZ39,"")</f>
        <v/>
      </c>
      <c r="AIC39" s="321" t="str">
        <f t="shared" ref="AIC39:AIC40" ca="1" si="12858">IF(AND(AIC38&lt;&gt;"",AIA40=2),AHZ40,"")</f>
        <v/>
      </c>
      <c r="AID39" s="321" t="str">
        <f t="shared" ref="AID39" ca="1" si="12859">IF(AND(AID38&lt;&gt;"",AIA41=3),AHZ41,"")</f>
        <v/>
      </c>
      <c r="AIE39" s="321"/>
      <c r="AIF39" s="321"/>
      <c r="AIG39" s="321" t="str">
        <f t="shared" ca="1" si="11965"/>
        <v/>
      </c>
      <c r="AIH39" s="321">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21">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21">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21">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21">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21">
        <f t="shared" ca="1" si="11971"/>
        <v>1000</v>
      </c>
      <c r="AIN39" s="321" t="str">
        <f t="shared" ca="1" si="11972"/>
        <v/>
      </c>
      <c r="AIO39" s="321" t="str">
        <f t="shared" ref="AIO39" ca="1" si="12865">IF(AIG39&lt;&gt;"",VLOOKUP(AIG39,AHN4:AHT40,7,FALSE),"")</f>
        <v/>
      </c>
      <c r="AIP39" s="321" t="str">
        <f t="shared" ref="AIP39" ca="1" si="12866">IF(AIG39&lt;&gt;"",VLOOKUP(AIG39,AHN4:AHT40,5,FALSE),"")</f>
        <v/>
      </c>
      <c r="AIQ39" s="321" t="str">
        <f t="shared" ref="AIQ39" ca="1" si="12867">IF(AIG39&lt;&gt;"",VLOOKUP(AIG39,AHN4:AHV40,9,FALSE),"")</f>
        <v/>
      </c>
      <c r="AIR39" s="321" t="str">
        <f t="shared" ca="1" si="11976"/>
        <v/>
      </c>
      <c r="AIS39" s="321" t="str">
        <f t="shared" ref="AIS39" ca="1" si="12868">IF(AIG39&lt;&gt;"",RANK(AIR39,AIR37:AIR41),"")</f>
        <v/>
      </c>
      <c r="AIT39" s="321" t="str">
        <f t="shared" ref="AIT39" ca="1" si="12869">IF(AIG39&lt;&gt;"",SUMPRODUCT((AIR37:AIR41=AIR39)*(AIM37:AIM41&gt;AIM39)),"")</f>
        <v/>
      </c>
      <c r="AIU39" s="321" t="str">
        <f t="shared" ref="AIU39" ca="1" si="12870">IF(AIG39&lt;&gt;"",SUMPRODUCT((AIR37:AIR41=AIR39)*(AIM37:AIM41=AIM39)*(AIK37:AIK41&gt;AIK39)),"")</f>
        <v/>
      </c>
      <c r="AIV39" s="321" t="str">
        <f t="shared" ref="AIV39" ca="1" si="12871">IF(AIG39&lt;&gt;"",SUMPRODUCT((AIR37:AIR41=AIR39)*(AIM37:AIM41=AIM39)*(AIK37:AIK41=AIK39)*(AIO37:AIO41&gt;AIO39)),"")</f>
        <v/>
      </c>
      <c r="AIW39" s="321" t="str">
        <f t="shared" ref="AIW39" ca="1" si="12872">IF(AIG39&lt;&gt;"",SUMPRODUCT((AIR37:AIR41=AIR39)*(AIM37:AIM41=AIM39)*(AIK37:AIK41=AIK39)*(AIO37:AIO41=AIO39)*(AIP37:AIP41&gt;AIP39)),"")</f>
        <v/>
      </c>
      <c r="AIX39" s="321" t="str">
        <f t="shared" ref="AIX39" ca="1" si="12873">IF(AIG39&lt;&gt;"",SUMPRODUCT((AIR37:AIR41=AIR39)*(AIM37:AIM41=AIM39)*(AIK37:AIK41=AIK39)*(AIO37:AIO41=AIO39)*(AIP37:AIP41=AIP39)*(AIQ37:AIQ41&gt;AIQ39)),"")</f>
        <v/>
      </c>
      <c r="AIY39" s="321" t="str">
        <f ca="1">IF(AIG39&lt;&gt;"",IF(AIY79&lt;&gt;"",IF(AIF76=3,AIY79,AIY79+AIF76),SUM(AIS39:AIX39)),"")</f>
        <v/>
      </c>
      <c r="AIZ39" s="321" t="str">
        <f t="shared" ref="AIZ39" ca="1" si="12874">IF(AIG39&lt;&gt;"",INDEX(AIG37:AIG41,MATCH(3,AIY37:AIY41,0),0),"")</f>
        <v/>
      </c>
      <c r="AJA39" s="321" t="str">
        <f t="shared" ca="1" si="12369"/>
        <v/>
      </c>
      <c r="AJB39" s="321">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21">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21">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21">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21">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21">
        <f t="shared" ca="1" si="12375"/>
        <v>1000</v>
      </c>
      <c r="AJH39" s="321" t="str">
        <f t="shared" ca="1" si="12376"/>
        <v/>
      </c>
      <c r="AJI39" s="321" t="str">
        <f t="shared" ref="AJI39" ca="1" si="12880">IF(AJA39&lt;&gt;"",VLOOKUP(AJA39,AHN4:AHT40,7,FALSE),"")</f>
        <v/>
      </c>
      <c r="AJJ39" s="321" t="str">
        <f t="shared" ref="AJJ39" ca="1" si="12881">IF(AJA39&lt;&gt;"",VLOOKUP(AJA39,AHN4:AHT40,5,FALSE),"")</f>
        <v/>
      </c>
      <c r="AJK39" s="321" t="str">
        <f t="shared" ref="AJK39" ca="1" si="12882">IF(AJA39&lt;&gt;"",VLOOKUP(AJA39,AHN4:AHV40,9,FALSE),"")</f>
        <v/>
      </c>
      <c r="AJL39" s="321" t="str">
        <f t="shared" ca="1" si="12380"/>
        <v/>
      </c>
      <c r="AJM39" s="321" t="str">
        <f t="shared" ref="AJM39" ca="1" si="12883">IF(AJA39&lt;&gt;"",RANK(AJL39,AJL37:AJL40),"")</f>
        <v/>
      </c>
      <c r="AJN39" s="321" t="str">
        <f t="shared" ref="AJN39" ca="1" si="12884">IF(AJA39&lt;&gt;"",SUMPRODUCT((AJL37:AJL41=AJL39)*(AJG37:AJG41&gt;AJG39)),"")</f>
        <v/>
      </c>
      <c r="AJO39" s="321" t="str">
        <f t="shared" ref="AJO39" ca="1" si="12885">IF(AJA39&lt;&gt;"",SUMPRODUCT((AJL37:AJL41=AJL39)*(AJG37:AJG41=AJG39)*(AJE37:AJE41&gt;AJE39)),"")</f>
        <v/>
      </c>
      <c r="AJP39" s="321" t="str">
        <f t="shared" ref="AJP39" ca="1" si="12886">IF(AJA39&lt;&gt;"",SUMPRODUCT((AJL37:AJL41=AJL39)*(AJG37:AJG41=AJG39)*(AJE37:AJE41=AJE39)*(AJI37:AJI41&gt;AJI39)),"")</f>
        <v/>
      </c>
      <c r="AJQ39" s="321" t="str">
        <f t="shared" ref="AJQ39" ca="1" si="12887">IF(AJA39&lt;&gt;"",SUMPRODUCT((AJL37:AJL41=AJL39)*(AJG37:AJG41=AJG39)*(AJE37:AJE41=AJE39)*(AJI37:AJI41=AJI39)*(AJJ37:AJJ41&gt;AJJ39)),"")</f>
        <v/>
      </c>
      <c r="AJR39" s="321" t="str">
        <f t="shared" ref="AJR39" ca="1" si="12888">IF(AJA39&lt;&gt;"",SUMPRODUCT((AJL37:AJL41=AJL39)*(AJG37:AJG41=AJG39)*(AJE37:AJE41=AJE39)*(AJI37:AJI41=AJI39)*(AJJ37:AJJ41=AJJ39)*(AJK37:AJK41&gt;AJK39)),"")</f>
        <v/>
      </c>
      <c r="AJS39" s="321" t="str">
        <f ca="1">IF(AJA39&lt;&gt;"",IF(AJS79&lt;&gt;"",IF(AIZ76=3,AJS79,AJS79+AIZ76),SUM(AJM39:AJR39)+1),"")</f>
        <v/>
      </c>
      <c r="AJT39" s="321" t="str">
        <f t="shared" ref="AJT39" ca="1" si="12889">IF(AJA39&lt;&gt;"",INDEX(AJA38:AJA41,MATCH(3,AJS38:AJS41,0),0),"")</f>
        <v/>
      </c>
      <c r="AJU39" s="321" t="str">
        <f t="shared" ref="AJU39:AJU40" ca="1" si="12890">IF(AID37&lt;&gt;"",AID37,"")</f>
        <v>Georgia</v>
      </c>
      <c r="AJV39" s="321">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21">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21">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21">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21">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21">
        <f t="shared" ref="AKA39:AKA40" ca="1" si="12896">AJY39-AJZ39+1000</f>
        <v>1000</v>
      </c>
      <c r="AKB39" s="321">
        <f t="shared" ref="AKB39:AKB40" ca="1" si="12897">IF(AJU39&lt;&gt;"",AJV39*3+AJW39*1,"")</f>
        <v>1</v>
      </c>
      <c r="AKC39" s="321">
        <f t="shared" ref="AKC39" ca="1" si="12898">IF(AJU39&lt;&gt;"",VLOOKUP(AJU39,AHN4:AHT40,7,FALSE),"")</f>
        <v>997</v>
      </c>
      <c r="AKD39" s="321">
        <f t="shared" ref="AKD39" ca="1" si="12899">IF(AJU39&lt;&gt;"",VLOOKUP(AJU39,AHN4:AHT40,5,FALSE),"")</f>
        <v>0</v>
      </c>
      <c r="AKE39" s="321">
        <f t="shared" ref="AKE39" ca="1" si="12900">IF(AJU39&lt;&gt;"",VLOOKUP(AJU39,AHN4:AHV40,9,FALSE),"")</f>
        <v>0</v>
      </c>
      <c r="AKF39" s="321">
        <f t="shared" ref="AKF39:AKF40" ca="1" si="12901">AKB39</f>
        <v>1</v>
      </c>
      <c r="AKG39" s="321">
        <f t="shared" ref="AKG39" ca="1" si="12902">IF(AJU39&lt;&gt;"",RANK(AKF39,AKF38:AKF40),"")</f>
        <v>1</v>
      </c>
      <c r="AKH39" s="321">
        <f t="shared" ref="AKH39" ca="1" si="12903">IF(AJU39&lt;&gt;"",SUMPRODUCT((AKF37:AKF41=AKF39)*(AKA37:AKA41&gt;AKA39)),"")</f>
        <v>0</v>
      </c>
      <c r="AKI39" s="321">
        <f t="shared" ref="AKI39" ca="1" si="12904">IF(AJU39&lt;&gt;"",SUMPRODUCT((AKF37:AKF41=AKF39)*(AKA37:AKA41=AKA39)*(AJY37:AJY41&gt;AJY39)),"")</f>
        <v>0</v>
      </c>
      <c r="AKJ39" s="321">
        <f t="shared" ref="AKJ39" ca="1" si="12905">IF(AJU39&lt;&gt;"",SUMPRODUCT((AKF37:AKF41=AKF39)*(AKA37:AKA41=AKA39)*(AJY37:AJY41=AJY39)*(AKC37:AKC41&gt;AKC39)),"")</f>
        <v>0</v>
      </c>
      <c r="AKK39" s="321">
        <f t="shared" ref="AKK39" ca="1" si="12906">IF(AJU39&lt;&gt;"",SUMPRODUCT((AKF37:AKF41=AKF39)*(AKA37:AKA41=AKA39)*(AJY37:AJY41=AJY39)*(AKC37:AKC41=AKC39)*(AKD37:AKD41&gt;AKD39)),"")</f>
        <v>0</v>
      </c>
      <c r="AKL39" s="321">
        <f t="shared" ref="AKL39" ca="1" si="12907">IF(AJU39&lt;&gt;"",SUMPRODUCT((AKF37:AKF41=AKF39)*(AKA37:AKA41=AKA39)*(AJY37:AJY41=AJY39)*(AKC37:AKC41=AKC39)*(AKD37:AKD41=AKD39)*(AKE37:AKE41&gt;AKE39)),"")</f>
        <v>1</v>
      </c>
      <c r="AKM39" s="321">
        <f t="shared" ref="AKM39:AKM40" ca="1" si="12908">IF(AJU39&lt;&gt;"",SUM(AKG39:AKL39)+2,"")</f>
        <v>4</v>
      </c>
      <c r="AKN39" s="321" t="str">
        <f t="shared" ref="AKN39" ca="1" si="12909">IF(AJU39&lt;&gt;"",INDEX(AJU39:AJU41,MATCH(3,AKM39:AKM41,0),0),"")</f>
        <v>Czechia</v>
      </c>
      <c r="AKO39" s="321"/>
      <c r="AKP39" s="321"/>
      <c r="AKQ39" s="321"/>
      <c r="AKR39" s="321"/>
      <c r="AKS39" s="321"/>
      <c r="AKT39" s="321"/>
      <c r="AKU39" s="321"/>
      <c r="AKV39" s="321"/>
      <c r="AKW39" s="321"/>
      <c r="AKX39" s="321"/>
      <c r="AKY39" s="321"/>
      <c r="AKZ39" s="321"/>
      <c r="ALA39" s="321"/>
      <c r="ALB39" s="321"/>
      <c r="ALC39" s="321"/>
      <c r="ALD39" s="321"/>
      <c r="ALE39" s="321"/>
      <c r="ALF39" s="321"/>
      <c r="ALG39" s="321"/>
      <c r="ALH39" s="321"/>
      <c r="ALI39" s="321" t="str">
        <f t="shared" ref="ALI39" ca="1" si="12910">IF(AKN39&lt;&gt;"",AKN39,IF(AJT39&lt;&gt;"",AJT39,IF(AIZ39&lt;&gt;"",AIZ39,AHZ39)))</f>
        <v>Czechia</v>
      </c>
      <c r="ALJ39" s="321">
        <v>3</v>
      </c>
      <c r="ALK39" s="321"/>
      <c r="ALL39" s="321"/>
      <c r="ALM39" s="321"/>
      <c r="ALN39" s="321"/>
      <c r="ALO39" s="321"/>
      <c r="ALP39" s="321"/>
      <c r="ALQ39" s="321"/>
      <c r="ALR39" s="321"/>
      <c r="ALS39" s="321"/>
      <c r="ALT39" s="321"/>
      <c r="ALU39" s="322"/>
      <c r="ALV39" s="322"/>
      <c r="ALW39" s="322"/>
      <c r="ALX39" s="322"/>
      <c r="ALY39" s="322"/>
      <c r="ALZ39" s="322"/>
      <c r="AMA39" s="322"/>
      <c r="AMB39" s="321"/>
      <c r="AMC39" s="321"/>
      <c r="AMD39" s="321"/>
      <c r="AME39" s="321"/>
      <c r="AMF39" s="321"/>
      <c r="AMG39" s="321"/>
      <c r="AMH39" s="321"/>
      <c r="AMI39" s="321"/>
      <c r="AMJ39" s="321"/>
      <c r="AMK39" s="321">
        <f t="shared" ref="AMK39" ca="1" si="12911">VLOOKUP(AML39,AQG37:AQH41,2,FALSE)</f>
        <v>3</v>
      </c>
      <c r="AML39" s="321" t="str">
        <f t="shared" si="11986"/>
        <v>Türkiye</v>
      </c>
      <c r="AMM39" s="321">
        <f t="shared" ref="AMM39" ca="1" si="12912">SUMPRODUCT((AQJ3:AQJ42=AML39)*(AQN3:AQN42="W"))+SUMPRODUCT((AQM3:AQM42=AML39)*(AQO3:AQO42="W"))</f>
        <v>0</v>
      </c>
      <c r="AMN39" s="321">
        <f t="shared" ref="AMN39" ca="1" si="12913">SUMPRODUCT((AQJ3:AQJ42=AML39)*(AQN3:AQN42="D"))+SUMPRODUCT((AQM3:AQM42=AML39)*(AQO3:AQO42="D"))</f>
        <v>2</v>
      </c>
      <c r="AMO39" s="321">
        <f t="shared" ref="AMO39" ca="1" si="12914">SUMPRODUCT((AQJ3:AQJ42=AML39)*(AQN3:AQN42="L"))+SUMPRODUCT((AQM3:AQM42=AML39)*(AQO3:AQO42="L"))</f>
        <v>1</v>
      </c>
      <c r="AMP39" s="321">
        <f t="shared" ref="AMP39" ca="1" si="12915">SUMIF(AQJ3:AQJ60,AML39,AQK3:AQK60)+SUMIF(AQM3:AQM60,AML39,AQL3:AQL60)</f>
        <v>3</v>
      </c>
      <c r="AMQ39" s="321">
        <f t="shared" ref="AMQ39" ca="1" si="12916">SUMIF(AQM3:AQM60,AML39,AQK3:AQK60)+SUMIF(AQJ3:AQJ60,AML39,AQL3:AQL60)</f>
        <v>5</v>
      </c>
      <c r="AMR39" s="321">
        <f t="shared" ca="1" si="11992"/>
        <v>998</v>
      </c>
      <c r="AMS39" s="321">
        <f t="shared" ca="1" si="11993"/>
        <v>2</v>
      </c>
      <c r="AMT39" s="321">
        <f t="shared" si="930"/>
        <v>47</v>
      </c>
      <c r="AMU39" s="321">
        <f t="shared" ref="AMU39" ca="1" si="12917">IF(COUNTIF(AMS37:AMS41,4)&lt;&gt;4,RANK(AMS39,AMS37:AMS41),AMS79)</f>
        <v>3</v>
      </c>
      <c r="AMV39" s="321"/>
      <c r="AMW39" s="321">
        <f t="shared" ref="AMW39" ca="1" si="12918">SUMPRODUCT((AMU37:AMU40=AMU39)*(AMT37:AMT40&lt;AMT39))+AMU39</f>
        <v>3</v>
      </c>
      <c r="AMX39" s="321" t="str">
        <f t="shared" ref="AMX39" ca="1" si="12919">INDEX(AML37:AML41,MATCH(3,AMW37:AMW41,0),0)</f>
        <v>Türkiye</v>
      </c>
      <c r="AMY39" s="321">
        <f t="shared" ref="AMY39" ca="1" si="12920">INDEX(AMU37:AMU41,MATCH(AMX39,AML37:AML41,0),0)</f>
        <v>3</v>
      </c>
      <c r="AMZ39" s="321" t="str">
        <f t="shared" ref="AMZ39:AMZ40" ca="1" si="12921">IF(AND(AMZ38&lt;&gt;"",AMY39=1),AMX39,"")</f>
        <v/>
      </c>
      <c r="ANA39" s="321" t="str">
        <f t="shared" ref="ANA39:ANA40" ca="1" si="12922">IF(AND(ANA38&lt;&gt;"",AMY40=2),AMX40,"")</f>
        <v/>
      </c>
      <c r="ANB39" s="321" t="str">
        <f t="shared" ref="ANB39" ca="1" si="12923">IF(AND(ANB38&lt;&gt;"",AMY41=3),AMX41,"")</f>
        <v/>
      </c>
      <c r="ANC39" s="321"/>
      <c r="AND39" s="321"/>
      <c r="ANE39" s="321" t="str">
        <f t="shared" ca="1" si="12002"/>
        <v/>
      </c>
      <c r="ANF39" s="321">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21">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21">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21">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21">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21">
        <f t="shared" ca="1" si="12008"/>
        <v>1000</v>
      </c>
      <c r="ANL39" s="321" t="str">
        <f t="shared" ca="1" si="12009"/>
        <v/>
      </c>
      <c r="ANM39" s="321" t="str">
        <f t="shared" ref="ANM39" ca="1" si="12929">IF(ANE39&lt;&gt;"",VLOOKUP(ANE39,AML4:AMR40,7,FALSE),"")</f>
        <v/>
      </c>
      <c r="ANN39" s="321" t="str">
        <f t="shared" ref="ANN39" ca="1" si="12930">IF(ANE39&lt;&gt;"",VLOOKUP(ANE39,AML4:AMR40,5,FALSE),"")</f>
        <v/>
      </c>
      <c r="ANO39" s="321" t="str">
        <f t="shared" ref="ANO39" ca="1" si="12931">IF(ANE39&lt;&gt;"",VLOOKUP(ANE39,AML4:AMT40,9,FALSE),"")</f>
        <v/>
      </c>
      <c r="ANP39" s="321" t="str">
        <f t="shared" ca="1" si="12013"/>
        <v/>
      </c>
      <c r="ANQ39" s="321" t="str">
        <f t="shared" ref="ANQ39" ca="1" si="12932">IF(ANE39&lt;&gt;"",RANK(ANP39,ANP37:ANP41),"")</f>
        <v/>
      </c>
      <c r="ANR39" s="321" t="str">
        <f t="shared" ref="ANR39" ca="1" si="12933">IF(ANE39&lt;&gt;"",SUMPRODUCT((ANP37:ANP41=ANP39)*(ANK37:ANK41&gt;ANK39)),"")</f>
        <v/>
      </c>
      <c r="ANS39" s="321" t="str">
        <f t="shared" ref="ANS39" ca="1" si="12934">IF(ANE39&lt;&gt;"",SUMPRODUCT((ANP37:ANP41=ANP39)*(ANK37:ANK41=ANK39)*(ANI37:ANI41&gt;ANI39)),"")</f>
        <v/>
      </c>
      <c r="ANT39" s="321" t="str">
        <f t="shared" ref="ANT39" ca="1" si="12935">IF(ANE39&lt;&gt;"",SUMPRODUCT((ANP37:ANP41=ANP39)*(ANK37:ANK41=ANK39)*(ANI37:ANI41=ANI39)*(ANM37:ANM41&gt;ANM39)),"")</f>
        <v/>
      </c>
      <c r="ANU39" s="321" t="str">
        <f t="shared" ref="ANU39" ca="1" si="12936">IF(ANE39&lt;&gt;"",SUMPRODUCT((ANP37:ANP41=ANP39)*(ANK37:ANK41=ANK39)*(ANI37:ANI41=ANI39)*(ANM37:ANM41=ANM39)*(ANN37:ANN41&gt;ANN39)),"")</f>
        <v/>
      </c>
      <c r="ANV39" s="321" t="str">
        <f t="shared" ref="ANV39" ca="1" si="12937">IF(ANE39&lt;&gt;"",SUMPRODUCT((ANP37:ANP41=ANP39)*(ANK37:ANK41=ANK39)*(ANI37:ANI41=ANI39)*(ANM37:ANM41=ANM39)*(ANN37:ANN41=ANN39)*(ANO37:ANO41&gt;ANO39)),"")</f>
        <v/>
      </c>
      <c r="ANW39" s="321" t="str">
        <f ca="1">IF(ANE39&lt;&gt;"",IF(ANW79&lt;&gt;"",IF(AND76=3,ANW79,ANW79+AND76),SUM(ANQ39:ANV39)),"")</f>
        <v/>
      </c>
      <c r="ANX39" s="321" t="str">
        <f t="shared" ref="ANX39" ca="1" si="12938">IF(ANE39&lt;&gt;"",INDEX(ANE37:ANE41,MATCH(3,ANW37:ANW41,0),0),"")</f>
        <v/>
      </c>
      <c r="ANY39" s="321" t="str">
        <f t="shared" ca="1" si="12418"/>
        <v/>
      </c>
      <c r="ANZ39" s="321">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21">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21">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21">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21">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21">
        <f t="shared" ca="1" si="12424"/>
        <v>1000</v>
      </c>
      <c r="AOF39" s="321" t="str">
        <f t="shared" ca="1" si="12425"/>
        <v/>
      </c>
      <c r="AOG39" s="321" t="str">
        <f t="shared" ref="AOG39" ca="1" si="12944">IF(ANY39&lt;&gt;"",VLOOKUP(ANY39,AML4:AMR40,7,FALSE),"")</f>
        <v/>
      </c>
      <c r="AOH39" s="321" t="str">
        <f t="shared" ref="AOH39" ca="1" si="12945">IF(ANY39&lt;&gt;"",VLOOKUP(ANY39,AML4:AMR40,5,FALSE),"")</f>
        <v/>
      </c>
      <c r="AOI39" s="321" t="str">
        <f t="shared" ref="AOI39" ca="1" si="12946">IF(ANY39&lt;&gt;"",VLOOKUP(ANY39,AML4:AMT40,9,FALSE),"")</f>
        <v/>
      </c>
      <c r="AOJ39" s="321" t="str">
        <f t="shared" ca="1" si="12429"/>
        <v/>
      </c>
      <c r="AOK39" s="321" t="str">
        <f t="shared" ref="AOK39" ca="1" si="12947">IF(ANY39&lt;&gt;"",RANK(AOJ39,AOJ37:AOJ40),"")</f>
        <v/>
      </c>
      <c r="AOL39" s="321" t="str">
        <f t="shared" ref="AOL39" ca="1" si="12948">IF(ANY39&lt;&gt;"",SUMPRODUCT((AOJ37:AOJ41=AOJ39)*(AOE37:AOE41&gt;AOE39)),"")</f>
        <v/>
      </c>
      <c r="AOM39" s="321" t="str">
        <f t="shared" ref="AOM39" ca="1" si="12949">IF(ANY39&lt;&gt;"",SUMPRODUCT((AOJ37:AOJ41=AOJ39)*(AOE37:AOE41=AOE39)*(AOC37:AOC41&gt;AOC39)),"")</f>
        <v/>
      </c>
      <c r="AON39" s="321" t="str">
        <f t="shared" ref="AON39" ca="1" si="12950">IF(ANY39&lt;&gt;"",SUMPRODUCT((AOJ37:AOJ41=AOJ39)*(AOE37:AOE41=AOE39)*(AOC37:AOC41=AOC39)*(AOG37:AOG41&gt;AOG39)),"")</f>
        <v/>
      </c>
      <c r="AOO39" s="321" t="str">
        <f t="shared" ref="AOO39" ca="1" si="12951">IF(ANY39&lt;&gt;"",SUMPRODUCT((AOJ37:AOJ41=AOJ39)*(AOE37:AOE41=AOE39)*(AOC37:AOC41=AOC39)*(AOG37:AOG41=AOG39)*(AOH37:AOH41&gt;AOH39)),"")</f>
        <v/>
      </c>
      <c r="AOP39" s="321" t="str">
        <f t="shared" ref="AOP39" ca="1" si="12952">IF(ANY39&lt;&gt;"",SUMPRODUCT((AOJ37:AOJ41=AOJ39)*(AOE37:AOE41=AOE39)*(AOC37:AOC41=AOC39)*(AOG37:AOG41=AOG39)*(AOH37:AOH41=AOH39)*(AOI37:AOI41&gt;AOI39)),"")</f>
        <v/>
      </c>
      <c r="AOQ39" s="321" t="str">
        <f ca="1">IF(ANY39&lt;&gt;"",IF(AOQ79&lt;&gt;"",IF(ANX76=3,AOQ79,AOQ79+ANX76),SUM(AOK39:AOP39)+1),"")</f>
        <v/>
      </c>
      <c r="AOR39" s="321" t="str">
        <f t="shared" ref="AOR39" ca="1" si="12953">IF(ANY39&lt;&gt;"",INDEX(ANY38:ANY41,MATCH(3,AOQ38:AOQ41,0),0),"")</f>
        <v/>
      </c>
      <c r="AOS39" s="321" t="str">
        <f t="shared" ref="AOS39:AOS40" ca="1" si="12954">IF(ANB37&lt;&gt;"",ANB37,"")</f>
        <v/>
      </c>
      <c r="AOT39" s="321">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21">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21">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21">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21">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21">
        <f t="shared" ref="AOY39:AOY40" ca="1" si="12960">AOW39-AOX39+1000</f>
        <v>1000</v>
      </c>
      <c r="AOZ39" s="321" t="str">
        <f t="shared" ref="AOZ39:AOZ40" ca="1" si="12961">IF(AOS39&lt;&gt;"",AOT39*3+AOU39*1,"")</f>
        <v/>
      </c>
      <c r="APA39" s="321" t="str">
        <f t="shared" ref="APA39" ca="1" si="12962">IF(AOS39&lt;&gt;"",VLOOKUP(AOS39,AML4:AMR40,7,FALSE),"")</f>
        <v/>
      </c>
      <c r="APB39" s="321" t="str">
        <f t="shared" ref="APB39" ca="1" si="12963">IF(AOS39&lt;&gt;"",VLOOKUP(AOS39,AML4:AMR40,5,FALSE),"")</f>
        <v/>
      </c>
      <c r="APC39" s="321" t="str">
        <f t="shared" ref="APC39" ca="1" si="12964">IF(AOS39&lt;&gt;"",VLOOKUP(AOS39,AML4:AMT40,9,FALSE),"")</f>
        <v/>
      </c>
      <c r="APD39" s="321" t="str">
        <f t="shared" ref="APD39:APD40" ca="1" si="12965">AOZ39</f>
        <v/>
      </c>
      <c r="APE39" s="321" t="str">
        <f t="shared" ref="APE39" ca="1" si="12966">IF(AOS39&lt;&gt;"",RANK(APD39,APD38:APD40),"")</f>
        <v/>
      </c>
      <c r="APF39" s="321" t="str">
        <f t="shared" ref="APF39" ca="1" si="12967">IF(AOS39&lt;&gt;"",SUMPRODUCT((APD37:APD41=APD39)*(AOY37:AOY41&gt;AOY39)),"")</f>
        <v/>
      </c>
      <c r="APG39" s="321" t="str">
        <f t="shared" ref="APG39" ca="1" si="12968">IF(AOS39&lt;&gt;"",SUMPRODUCT((APD37:APD41=APD39)*(AOY37:AOY41=AOY39)*(AOW37:AOW41&gt;AOW39)),"")</f>
        <v/>
      </c>
      <c r="APH39" s="321" t="str">
        <f t="shared" ref="APH39" ca="1" si="12969">IF(AOS39&lt;&gt;"",SUMPRODUCT((APD37:APD41=APD39)*(AOY37:AOY41=AOY39)*(AOW37:AOW41=AOW39)*(APA37:APA41&gt;APA39)),"")</f>
        <v/>
      </c>
      <c r="API39" s="321" t="str">
        <f t="shared" ref="API39" ca="1" si="12970">IF(AOS39&lt;&gt;"",SUMPRODUCT((APD37:APD41=APD39)*(AOY37:AOY41=AOY39)*(AOW37:AOW41=AOW39)*(APA37:APA41=APA39)*(APB37:APB41&gt;APB39)),"")</f>
        <v/>
      </c>
      <c r="APJ39" s="321" t="str">
        <f t="shared" ref="APJ39" ca="1" si="12971">IF(AOS39&lt;&gt;"",SUMPRODUCT((APD37:APD41=APD39)*(AOY37:AOY41=AOY39)*(AOW37:AOW41=AOW39)*(APA37:APA41=APA39)*(APB37:APB41=APB39)*(APC37:APC41&gt;APC39)),"")</f>
        <v/>
      </c>
      <c r="APK39" s="321" t="str">
        <f t="shared" ref="APK39:APK40" ca="1" si="12972">IF(AOS39&lt;&gt;"",SUM(APE39:APJ39)+2,"")</f>
        <v/>
      </c>
      <c r="APL39" s="321" t="str">
        <f t="shared" ref="APL39" ca="1" si="12973">IF(AOS39&lt;&gt;"",INDEX(AOS39:AOS41,MATCH(3,APK39:APK41,0),0),"")</f>
        <v/>
      </c>
      <c r="APM39" s="321"/>
      <c r="APN39" s="321"/>
      <c r="APO39" s="321"/>
      <c r="APP39" s="321"/>
      <c r="APQ39" s="321"/>
      <c r="APR39" s="321"/>
      <c r="APS39" s="321"/>
      <c r="APT39" s="321"/>
      <c r="APU39" s="321"/>
      <c r="APV39" s="321"/>
      <c r="APW39" s="321"/>
      <c r="APX39" s="321"/>
      <c r="APY39" s="321"/>
      <c r="APZ39" s="321"/>
      <c r="AQA39" s="321"/>
      <c r="AQB39" s="321"/>
      <c r="AQC39" s="321"/>
      <c r="AQD39" s="321"/>
      <c r="AQE39" s="321"/>
      <c r="AQF39" s="321"/>
      <c r="AQG39" s="321" t="str">
        <f t="shared" ref="AQG39" ca="1" si="12974">IF(APL39&lt;&gt;"",APL39,IF(AOR39&lt;&gt;"",AOR39,IF(ANX39&lt;&gt;"",ANX39,AMX39)))</f>
        <v>Türkiye</v>
      </c>
      <c r="AQH39" s="321">
        <v>3</v>
      </c>
      <c r="AQI39" s="321"/>
      <c r="AQJ39" s="321"/>
      <c r="AQK39" s="321"/>
      <c r="AQL39" s="321"/>
      <c r="AQM39" s="321"/>
      <c r="AQN39" s="321"/>
      <c r="AQO39" s="321"/>
      <c r="AQP39" s="321"/>
      <c r="AQQ39" s="321"/>
      <c r="AQR39" s="321"/>
      <c r="AQS39" s="322"/>
      <c r="AQT39" s="322"/>
      <c r="AQU39" s="322"/>
      <c r="AQV39" s="322"/>
      <c r="AQW39" s="322"/>
      <c r="AQX39" s="322"/>
      <c r="AQY39" s="322"/>
      <c r="AQZ39" s="321"/>
      <c r="ARA39" s="321"/>
      <c r="ARB39" s="321"/>
      <c r="ARC39" s="321"/>
      <c r="ARD39" s="321"/>
      <c r="ARE39" s="321"/>
      <c r="ARF39" s="321"/>
      <c r="ARG39" s="321"/>
      <c r="ARH39" s="321"/>
      <c r="ARI39" s="321">
        <f t="shared" ref="ARI39" ca="1" si="12975">VLOOKUP(ARJ39,AVE37:AVF41,2,FALSE)</f>
        <v>1</v>
      </c>
      <c r="ARJ39" s="321" t="str">
        <f t="shared" si="12023"/>
        <v>Türkiye</v>
      </c>
      <c r="ARK39" s="321">
        <f t="shared" ref="ARK39" ca="1" si="12976">SUMPRODUCT((AVH3:AVH42=ARJ39)*(AVL3:AVL42="W"))+SUMPRODUCT((AVK3:AVK42=ARJ39)*(AVM3:AVM42="W"))</f>
        <v>3</v>
      </c>
      <c r="ARL39" s="321">
        <f t="shared" ref="ARL39" ca="1" si="12977">SUMPRODUCT((AVH3:AVH42=ARJ39)*(AVL3:AVL42="D"))+SUMPRODUCT((AVK3:AVK42=ARJ39)*(AVM3:AVM42="D"))</f>
        <v>0</v>
      </c>
      <c r="ARM39" s="321">
        <f t="shared" ref="ARM39" ca="1" si="12978">SUMPRODUCT((AVH3:AVH42=ARJ39)*(AVL3:AVL42="L"))+SUMPRODUCT((AVK3:AVK42=ARJ39)*(AVM3:AVM42="L"))</f>
        <v>0</v>
      </c>
      <c r="ARN39" s="321">
        <f t="shared" ref="ARN39" ca="1" si="12979">SUMIF(AVH3:AVH60,ARJ39,AVI3:AVI60)+SUMIF(AVK3:AVK60,ARJ39,AVJ3:AVJ60)</f>
        <v>6</v>
      </c>
      <c r="ARO39" s="321">
        <f t="shared" ref="ARO39" ca="1" si="12980">SUMIF(AVK3:AVK60,ARJ39,AVI3:AVI60)+SUMIF(AVH3:AVH60,ARJ39,AVJ3:AVJ60)</f>
        <v>1</v>
      </c>
      <c r="ARP39" s="321">
        <f t="shared" ca="1" si="12029"/>
        <v>1005</v>
      </c>
      <c r="ARQ39" s="321">
        <f t="shared" ca="1" si="12030"/>
        <v>9</v>
      </c>
      <c r="ARR39" s="321">
        <f t="shared" si="990"/>
        <v>47</v>
      </c>
      <c r="ARS39" s="321">
        <f t="shared" ref="ARS39" ca="1" si="12981">IF(COUNTIF(ARQ37:ARQ41,4)&lt;&gt;4,RANK(ARQ39,ARQ37:ARQ41),ARQ79)</f>
        <v>1</v>
      </c>
      <c r="ART39" s="321"/>
      <c r="ARU39" s="321">
        <f t="shared" ref="ARU39" ca="1" si="12982">SUMPRODUCT((ARS37:ARS40=ARS39)*(ARR37:ARR40&lt;ARR39))+ARS39</f>
        <v>1</v>
      </c>
      <c r="ARV39" s="321" t="str">
        <f t="shared" ref="ARV39" ca="1" si="12983">INDEX(ARJ37:ARJ41,MATCH(3,ARU37:ARU41,0),0)</f>
        <v>Georgia</v>
      </c>
      <c r="ARW39" s="321">
        <f t="shared" ref="ARW39" ca="1" si="12984">INDEX(ARS37:ARS41,MATCH(ARV39,ARJ37:ARJ41,0),0)</f>
        <v>3</v>
      </c>
      <c r="ARX39" s="321" t="str">
        <f t="shared" ref="ARX39:ARX40" ca="1" si="12985">IF(AND(ARX38&lt;&gt;"",ARW39=1),ARV39,"")</f>
        <v/>
      </c>
      <c r="ARY39" s="321" t="str">
        <f t="shared" ref="ARY39:ARY40" ca="1" si="12986">IF(AND(ARY38&lt;&gt;"",ARW40=2),ARV40,"")</f>
        <v/>
      </c>
      <c r="ARZ39" s="321" t="str">
        <f t="shared" ref="ARZ39" ca="1" si="12987">IF(AND(ARZ38&lt;&gt;"",ARW41=3),ARV41,"")</f>
        <v/>
      </c>
      <c r="ASA39" s="321"/>
      <c r="ASB39" s="321"/>
      <c r="ASC39" s="321" t="str">
        <f t="shared" ca="1" si="12039"/>
        <v/>
      </c>
      <c r="ASD39" s="321">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21">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21">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21">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21">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21">
        <f t="shared" ca="1" si="12045"/>
        <v>1000</v>
      </c>
      <c r="ASJ39" s="321" t="str">
        <f t="shared" ca="1" si="12046"/>
        <v/>
      </c>
      <c r="ASK39" s="321" t="str">
        <f t="shared" ref="ASK39" ca="1" si="12993">IF(ASC39&lt;&gt;"",VLOOKUP(ASC39,ARJ4:ARP40,7,FALSE),"")</f>
        <v/>
      </c>
      <c r="ASL39" s="321" t="str">
        <f t="shared" ref="ASL39" ca="1" si="12994">IF(ASC39&lt;&gt;"",VLOOKUP(ASC39,ARJ4:ARP40,5,FALSE),"")</f>
        <v/>
      </c>
      <c r="ASM39" s="321" t="str">
        <f t="shared" ref="ASM39" ca="1" si="12995">IF(ASC39&lt;&gt;"",VLOOKUP(ASC39,ARJ4:ARR40,9,FALSE),"")</f>
        <v/>
      </c>
      <c r="ASN39" s="321" t="str">
        <f t="shared" ca="1" si="12050"/>
        <v/>
      </c>
      <c r="ASO39" s="321" t="str">
        <f t="shared" ref="ASO39" ca="1" si="12996">IF(ASC39&lt;&gt;"",RANK(ASN39,ASN37:ASN41),"")</f>
        <v/>
      </c>
      <c r="ASP39" s="321" t="str">
        <f t="shared" ref="ASP39" ca="1" si="12997">IF(ASC39&lt;&gt;"",SUMPRODUCT((ASN37:ASN41=ASN39)*(ASI37:ASI41&gt;ASI39)),"")</f>
        <v/>
      </c>
      <c r="ASQ39" s="321" t="str">
        <f t="shared" ref="ASQ39" ca="1" si="12998">IF(ASC39&lt;&gt;"",SUMPRODUCT((ASN37:ASN41=ASN39)*(ASI37:ASI41=ASI39)*(ASG37:ASG41&gt;ASG39)),"")</f>
        <v/>
      </c>
      <c r="ASR39" s="321" t="str">
        <f t="shared" ref="ASR39" ca="1" si="12999">IF(ASC39&lt;&gt;"",SUMPRODUCT((ASN37:ASN41=ASN39)*(ASI37:ASI41=ASI39)*(ASG37:ASG41=ASG39)*(ASK37:ASK41&gt;ASK39)),"")</f>
        <v/>
      </c>
      <c r="ASS39" s="321" t="str">
        <f t="shared" ref="ASS39" ca="1" si="13000">IF(ASC39&lt;&gt;"",SUMPRODUCT((ASN37:ASN41=ASN39)*(ASI37:ASI41=ASI39)*(ASG37:ASG41=ASG39)*(ASK37:ASK41=ASK39)*(ASL37:ASL41&gt;ASL39)),"")</f>
        <v/>
      </c>
      <c r="AST39" s="321" t="str">
        <f t="shared" ref="AST39" ca="1" si="13001">IF(ASC39&lt;&gt;"",SUMPRODUCT((ASN37:ASN41=ASN39)*(ASI37:ASI41=ASI39)*(ASG37:ASG41=ASG39)*(ASK37:ASK41=ASK39)*(ASL37:ASL41=ASL39)*(ASM37:ASM41&gt;ASM39)),"")</f>
        <v/>
      </c>
      <c r="ASU39" s="321" t="str">
        <f ca="1">IF(ASC39&lt;&gt;"",IF(ASU79&lt;&gt;"",IF(ASB76=3,ASU79,ASU79+ASB76),SUM(ASO39:AST39)),"")</f>
        <v/>
      </c>
      <c r="ASV39" s="321" t="str">
        <f t="shared" ref="ASV39" ca="1" si="13002">IF(ASC39&lt;&gt;"",INDEX(ASC37:ASC41,MATCH(3,ASU37:ASU41,0),0),"")</f>
        <v/>
      </c>
      <c r="ASW39" s="321" t="str">
        <f t="shared" ca="1" si="12467"/>
        <v/>
      </c>
      <c r="ASX39" s="321">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21">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21">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21">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21">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21">
        <f t="shared" ca="1" si="12473"/>
        <v>1000</v>
      </c>
      <c r="ATD39" s="321" t="str">
        <f t="shared" ca="1" si="12474"/>
        <v/>
      </c>
      <c r="ATE39" s="321" t="str">
        <f t="shared" ref="ATE39" ca="1" si="13008">IF(ASW39&lt;&gt;"",VLOOKUP(ASW39,ARJ4:ARP40,7,FALSE),"")</f>
        <v/>
      </c>
      <c r="ATF39" s="321" t="str">
        <f t="shared" ref="ATF39" ca="1" si="13009">IF(ASW39&lt;&gt;"",VLOOKUP(ASW39,ARJ4:ARP40,5,FALSE),"")</f>
        <v/>
      </c>
      <c r="ATG39" s="321" t="str">
        <f t="shared" ref="ATG39" ca="1" si="13010">IF(ASW39&lt;&gt;"",VLOOKUP(ASW39,ARJ4:ARR40,9,FALSE),"")</f>
        <v/>
      </c>
      <c r="ATH39" s="321" t="str">
        <f t="shared" ca="1" si="12478"/>
        <v/>
      </c>
      <c r="ATI39" s="321" t="str">
        <f t="shared" ref="ATI39" ca="1" si="13011">IF(ASW39&lt;&gt;"",RANK(ATH39,ATH37:ATH40),"")</f>
        <v/>
      </c>
      <c r="ATJ39" s="321" t="str">
        <f t="shared" ref="ATJ39" ca="1" si="13012">IF(ASW39&lt;&gt;"",SUMPRODUCT((ATH37:ATH41=ATH39)*(ATC37:ATC41&gt;ATC39)),"")</f>
        <v/>
      </c>
      <c r="ATK39" s="321" t="str">
        <f t="shared" ref="ATK39" ca="1" si="13013">IF(ASW39&lt;&gt;"",SUMPRODUCT((ATH37:ATH41=ATH39)*(ATC37:ATC41=ATC39)*(ATA37:ATA41&gt;ATA39)),"")</f>
        <v/>
      </c>
      <c r="ATL39" s="321" t="str">
        <f t="shared" ref="ATL39" ca="1" si="13014">IF(ASW39&lt;&gt;"",SUMPRODUCT((ATH37:ATH41=ATH39)*(ATC37:ATC41=ATC39)*(ATA37:ATA41=ATA39)*(ATE37:ATE41&gt;ATE39)),"")</f>
        <v/>
      </c>
      <c r="ATM39" s="321" t="str">
        <f t="shared" ref="ATM39" ca="1" si="13015">IF(ASW39&lt;&gt;"",SUMPRODUCT((ATH37:ATH41=ATH39)*(ATC37:ATC41=ATC39)*(ATA37:ATA41=ATA39)*(ATE37:ATE41=ATE39)*(ATF37:ATF41&gt;ATF39)),"")</f>
        <v/>
      </c>
      <c r="ATN39" s="321" t="str">
        <f t="shared" ref="ATN39" ca="1" si="13016">IF(ASW39&lt;&gt;"",SUMPRODUCT((ATH37:ATH41=ATH39)*(ATC37:ATC41=ATC39)*(ATA37:ATA41=ATA39)*(ATE37:ATE41=ATE39)*(ATF37:ATF41=ATF39)*(ATG37:ATG41&gt;ATG39)),"")</f>
        <v/>
      </c>
      <c r="ATO39" s="321" t="str">
        <f ca="1">IF(ASW39&lt;&gt;"",IF(ATO79&lt;&gt;"",IF(ASV76=3,ATO79,ATO79+ASV76),SUM(ATI39:ATN39)+1),"")</f>
        <v/>
      </c>
      <c r="ATP39" s="321" t="str">
        <f t="shared" ref="ATP39" ca="1" si="13017">IF(ASW39&lt;&gt;"",INDEX(ASW38:ASW41,MATCH(3,ATO38:ATO41,0),0),"")</f>
        <v/>
      </c>
      <c r="ATQ39" s="321" t="str">
        <f t="shared" ref="ATQ39:ATQ40" ca="1" si="13018">IF(ARZ37&lt;&gt;"",ARZ37,"")</f>
        <v/>
      </c>
      <c r="ATR39" s="321">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21">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21">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21">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21">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21">
        <f t="shared" ref="ATW39:ATW40" ca="1" si="13024">ATU39-ATV39+1000</f>
        <v>1000</v>
      </c>
      <c r="ATX39" s="321" t="str">
        <f t="shared" ref="ATX39:ATX40" ca="1" si="13025">IF(ATQ39&lt;&gt;"",ATR39*3+ATS39*1,"")</f>
        <v/>
      </c>
      <c r="ATY39" s="321" t="str">
        <f t="shared" ref="ATY39" ca="1" si="13026">IF(ATQ39&lt;&gt;"",VLOOKUP(ATQ39,ARJ4:ARP40,7,FALSE),"")</f>
        <v/>
      </c>
      <c r="ATZ39" s="321" t="str">
        <f t="shared" ref="ATZ39" ca="1" si="13027">IF(ATQ39&lt;&gt;"",VLOOKUP(ATQ39,ARJ4:ARP40,5,FALSE),"")</f>
        <v/>
      </c>
      <c r="AUA39" s="321" t="str">
        <f t="shared" ref="AUA39" ca="1" si="13028">IF(ATQ39&lt;&gt;"",VLOOKUP(ATQ39,ARJ4:ARR40,9,FALSE),"")</f>
        <v/>
      </c>
      <c r="AUB39" s="321" t="str">
        <f t="shared" ref="AUB39:AUB40" ca="1" si="13029">ATX39</f>
        <v/>
      </c>
      <c r="AUC39" s="321" t="str">
        <f t="shared" ref="AUC39" ca="1" si="13030">IF(ATQ39&lt;&gt;"",RANK(AUB39,AUB38:AUB40),"")</f>
        <v/>
      </c>
      <c r="AUD39" s="321" t="str">
        <f t="shared" ref="AUD39" ca="1" si="13031">IF(ATQ39&lt;&gt;"",SUMPRODUCT((AUB37:AUB41=AUB39)*(ATW37:ATW41&gt;ATW39)),"")</f>
        <v/>
      </c>
      <c r="AUE39" s="321" t="str">
        <f t="shared" ref="AUE39" ca="1" si="13032">IF(ATQ39&lt;&gt;"",SUMPRODUCT((AUB37:AUB41=AUB39)*(ATW37:ATW41=ATW39)*(ATU37:ATU41&gt;ATU39)),"")</f>
        <v/>
      </c>
      <c r="AUF39" s="321" t="str">
        <f t="shared" ref="AUF39" ca="1" si="13033">IF(ATQ39&lt;&gt;"",SUMPRODUCT((AUB37:AUB41=AUB39)*(ATW37:ATW41=ATW39)*(ATU37:ATU41=ATU39)*(ATY37:ATY41&gt;ATY39)),"")</f>
        <v/>
      </c>
      <c r="AUG39" s="321" t="str">
        <f t="shared" ref="AUG39" ca="1" si="13034">IF(ATQ39&lt;&gt;"",SUMPRODUCT((AUB37:AUB41=AUB39)*(ATW37:ATW41=ATW39)*(ATU37:ATU41=ATU39)*(ATY37:ATY41=ATY39)*(ATZ37:ATZ41&gt;ATZ39)),"")</f>
        <v/>
      </c>
      <c r="AUH39" s="321" t="str">
        <f t="shared" ref="AUH39" ca="1" si="13035">IF(ATQ39&lt;&gt;"",SUMPRODUCT((AUB37:AUB41=AUB39)*(ATW37:ATW41=ATW39)*(ATU37:ATU41=ATU39)*(ATY37:ATY41=ATY39)*(ATZ37:ATZ41=ATZ39)*(AUA37:AUA41&gt;AUA39)),"")</f>
        <v/>
      </c>
      <c r="AUI39" s="321" t="str">
        <f t="shared" ref="AUI39:AUI40" ca="1" si="13036">IF(ATQ39&lt;&gt;"",SUM(AUC39:AUH39)+2,"")</f>
        <v/>
      </c>
      <c r="AUJ39" s="321" t="str">
        <f t="shared" ref="AUJ39" ca="1" si="13037">IF(ATQ39&lt;&gt;"",INDEX(ATQ39:ATQ41,MATCH(3,AUI39:AUI41,0),0),"")</f>
        <v/>
      </c>
      <c r="AUK39" s="321"/>
      <c r="AUL39" s="321"/>
      <c r="AUM39" s="321"/>
      <c r="AUN39" s="321"/>
      <c r="AUO39" s="321"/>
      <c r="AUP39" s="321"/>
      <c r="AUQ39" s="321"/>
      <c r="AUR39" s="321"/>
      <c r="AUS39" s="321"/>
      <c r="AUT39" s="321"/>
      <c r="AUU39" s="321"/>
      <c r="AUV39" s="321"/>
      <c r="AUW39" s="321"/>
      <c r="AUX39" s="321"/>
      <c r="AUY39" s="321"/>
      <c r="AUZ39" s="321"/>
      <c r="AVA39" s="321"/>
      <c r="AVB39" s="321"/>
      <c r="AVC39" s="321"/>
      <c r="AVD39" s="321"/>
      <c r="AVE39" s="321" t="str">
        <f t="shared" ref="AVE39" ca="1" si="13038">IF(AUJ39&lt;&gt;"",AUJ39,IF(ATP39&lt;&gt;"",ATP39,IF(ASV39&lt;&gt;"",ASV39,ARV39)))</f>
        <v>Georgia</v>
      </c>
      <c r="AVF39" s="321">
        <v>3</v>
      </c>
      <c r="AVG39" s="321"/>
      <c r="AVH39" s="321"/>
      <c r="AVI39" s="321"/>
      <c r="AVJ39" s="321"/>
      <c r="AVK39" s="321"/>
      <c r="AVL39" s="321"/>
      <c r="AVM39" s="321"/>
      <c r="AVN39" s="321"/>
      <c r="AVO39" s="321"/>
      <c r="AVP39" s="321"/>
      <c r="AVQ39" s="322"/>
      <c r="AVR39" s="322"/>
      <c r="AVS39" s="322"/>
      <c r="AVT39" s="322"/>
      <c r="AVU39" s="322"/>
      <c r="AVV39" s="322"/>
      <c r="AVW39" s="322"/>
      <c r="AVX39" s="321"/>
      <c r="AVY39" s="321"/>
      <c r="AVZ39" s="321"/>
      <c r="AWA39" s="321"/>
      <c r="AWB39" s="321"/>
      <c r="AWC39" s="321"/>
      <c r="AWD39" s="321"/>
      <c r="AWE39" s="321"/>
      <c r="AWF39" s="321"/>
      <c r="AWG39" s="321">
        <f t="shared" ref="AWG39" ca="1" si="13039">VLOOKUP(AWH39,BAC37:BAD41,2,FALSE)</f>
        <v>2</v>
      </c>
      <c r="AWH39" s="321" t="str">
        <f t="shared" si="12060"/>
        <v>Türkiye</v>
      </c>
      <c r="AWI39" s="321">
        <f t="shared" ref="AWI39" ca="1" si="13040">SUMPRODUCT((BAF3:BAF42=AWH39)*(BAJ3:BAJ42="W"))+SUMPRODUCT((BAI3:BAI42=AWH39)*(BAK3:BAK42="W"))</f>
        <v>2</v>
      </c>
      <c r="AWJ39" s="321">
        <f t="shared" ref="AWJ39" ca="1" si="13041">SUMPRODUCT((BAF3:BAF42=AWH39)*(BAJ3:BAJ42="D"))+SUMPRODUCT((BAI3:BAI42=AWH39)*(BAK3:BAK42="D"))</f>
        <v>0</v>
      </c>
      <c r="AWK39" s="321">
        <f t="shared" ref="AWK39" ca="1" si="13042">SUMPRODUCT((BAF3:BAF42=AWH39)*(BAJ3:BAJ42="L"))+SUMPRODUCT((BAI3:BAI42=AWH39)*(BAK3:BAK42="L"))</f>
        <v>1</v>
      </c>
      <c r="AWL39" s="321">
        <f t="shared" ref="AWL39" ca="1" si="13043">SUMIF(BAF3:BAF60,AWH39,BAG3:BAG60)+SUMIF(BAI3:BAI60,AWH39,BAH3:BAH60)</f>
        <v>6</v>
      </c>
      <c r="AWM39" s="321">
        <f t="shared" ref="AWM39" ca="1" si="13044">SUMIF(BAI3:BAI60,AWH39,BAG3:BAG60)+SUMIF(BAF3:BAF60,AWH39,BAH3:BAH60)</f>
        <v>5</v>
      </c>
      <c r="AWN39" s="321">
        <f t="shared" ca="1" si="12066"/>
        <v>1001</v>
      </c>
      <c r="AWO39" s="321">
        <f t="shared" ca="1" si="12067"/>
        <v>6</v>
      </c>
      <c r="AWP39" s="321">
        <f t="shared" si="1050"/>
        <v>47</v>
      </c>
      <c r="AWQ39" s="321">
        <f t="shared" ref="AWQ39" ca="1" si="13045">IF(COUNTIF(AWO37:AWO41,4)&lt;&gt;4,RANK(AWO39,AWO37:AWO41),AWO79)</f>
        <v>2</v>
      </c>
      <c r="AWR39" s="321"/>
      <c r="AWS39" s="321">
        <f t="shared" ref="AWS39" ca="1" si="13046">SUMPRODUCT((AWQ37:AWQ40=AWQ39)*(AWP37:AWP40&lt;AWP39))+AWQ39</f>
        <v>2</v>
      </c>
      <c r="AWT39" s="321" t="str">
        <f t="shared" ref="AWT39" ca="1" si="13047">INDEX(AWH37:AWH41,MATCH(3,AWS37:AWS41,0),0)</f>
        <v>Georgia</v>
      </c>
      <c r="AWU39" s="321">
        <f t="shared" ref="AWU39" ca="1" si="13048">INDEX(AWQ37:AWQ41,MATCH(AWT39,AWH37:AWH41,0),0)</f>
        <v>3</v>
      </c>
      <c r="AWV39" s="321" t="str">
        <f t="shared" ref="AWV39:AWV40" ca="1" si="13049">IF(AND(AWV38&lt;&gt;"",AWU39=1),AWT39,"")</f>
        <v/>
      </c>
      <c r="AWW39" s="321" t="str">
        <f t="shared" ref="AWW39:AWW40" ca="1" si="13050">IF(AND(AWW38&lt;&gt;"",AWU40=2),AWT40,"")</f>
        <v/>
      </c>
      <c r="AWX39" s="321" t="str">
        <f t="shared" ref="AWX39" ca="1" si="13051">IF(AND(AWX38&lt;&gt;"",AWU41=3),AWT41,"")</f>
        <v/>
      </c>
      <c r="AWY39" s="321"/>
      <c r="AWZ39" s="321"/>
      <c r="AXA39" s="321" t="str">
        <f t="shared" ca="1" si="12076"/>
        <v/>
      </c>
      <c r="AXB39" s="321">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21">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21">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21">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21">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21">
        <f t="shared" ca="1" si="12082"/>
        <v>1000</v>
      </c>
      <c r="AXH39" s="321" t="str">
        <f t="shared" ca="1" si="12083"/>
        <v/>
      </c>
      <c r="AXI39" s="321" t="str">
        <f t="shared" ref="AXI39" ca="1" si="13057">IF(AXA39&lt;&gt;"",VLOOKUP(AXA39,AWH4:AWN40,7,FALSE),"")</f>
        <v/>
      </c>
      <c r="AXJ39" s="321" t="str">
        <f t="shared" ref="AXJ39" ca="1" si="13058">IF(AXA39&lt;&gt;"",VLOOKUP(AXA39,AWH4:AWN40,5,FALSE),"")</f>
        <v/>
      </c>
      <c r="AXK39" s="321" t="str">
        <f t="shared" ref="AXK39" ca="1" si="13059">IF(AXA39&lt;&gt;"",VLOOKUP(AXA39,AWH4:AWP40,9,FALSE),"")</f>
        <v/>
      </c>
      <c r="AXL39" s="321" t="str">
        <f t="shared" ca="1" si="12087"/>
        <v/>
      </c>
      <c r="AXM39" s="321" t="str">
        <f t="shared" ref="AXM39" ca="1" si="13060">IF(AXA39&lt;&gt;"",RANK(AXL39,AXL37:AXL41),"")</f>
        <v/>
      </c>
      <c r="AXN39" s="321" t="str">
        <f t="shared" ref="AXN39" ca="1" si="13061">IF(AXA39&lt;&gt;"",SUMPRODUCT((AXL37:AXL41=AXL39)*(AXG37:AXG41&gt;AXG39)),"")</f>
        <v/>
      </c>
      <c r="AXO39" s="321" t="str">
        <f t="shared" ref="AXO39" ca="1" si="13062">IF(AXA39&lt;&gt;"",SUMPRODUCT((AXL37:AXL41=AXL39)*(AXG37:AXG41=AXG39)*(AXE37:AXE41&gt;AXE39)),"")</f>
        <v/>
      </c>
      <c r="AXP39" s="321" t="str">
        <f t="shared" ref="AXP39" ca="1" si="13063">IF(AXA39&lt;&gt;"",SUMPRODUCT((AXL37:AXL41=AXL39)*(AXG37:AXG41=AXG39)*(AXE37:AXE41=AXE39)*(AXI37:AXI41&gt;AXI39)),"")</f>
        <v/>
      </c>
      <c r="AXQ39" s="321" t="str">
        <f t="shared" ref="AXQ39" ca="1" si="13064">IF(AXA39&lt;&gt;"",SUMPRODUCT((AXL37:AXL41=AXL39)*(AXG37:AXG41=AXG39)*(AXE37:AXE41=AXE39)*(AXI37:AXI41=AXI39)*(AXJ37:AXJ41&gt;AXJ39)),"")</f>
        <v/>
      </c>
      <c r="AXR39" s="321" t="str">
        <f t="shared" ref="AXR39" ca="1" si="13065">IF(AXA39&lt;&gt;"",SUMPRODUCT((AXL37:AXL41=AXL39)*(AXG37:AXG41=AXG39)*(AXE37:AXE41=AXE39)*(AXI37:AXI41=AXI39)*(AXJ37:AXJ41=AXJ39)*(AXK37:AXK41&gt;AXK39)),"")</f>
        <v/>
      </c>
      <c r="AXS39" s="321" t="str">
        <f ca="1">IF(AXA39&lt;&gt;"",IF(AXS79&lt;&gt;"",IF(AWZ76=3,AXS79,AXS79+AWZ76),SUM(AXM39:AXR39)),"")</f>
        <v/>
      </c>
      <c r="AXT39" s="321" t="str">
        <f t="shared" ref="AXT39" ca="1" si="13066">IF(AXA39&lt;&gt;"",INDEX(AXA37:AXA41,MATCH(3,AXS37:AXS41,0),0),"")</f>
        <v/>
      </c>
      <c r="AXU39" s="321" t="str">
        <f t="shared" ca="1" si="12516"/>
        <v/>
      </c>
      <c r="AXV39" s="321">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21">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21">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21">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21">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21">
        <f t="shared" ca="1" si="12522"/>
        <v>1000</v>
      </c>
      <c r="AYB39" s="321" t="str">
        <f t="shared" ca="1" si="12523"/>
        <v/>
      </c>
      <c r="AYC39" s="321" t="str">
        <f t="shared" ref="AYC39" ca="1" si="13072">IF(AXU39&lt;&gt;"",VLOOKUP(AXU39,AWH4:AWN40,7,FALSE),"")</f>
        <v/>
      </c>
      <c r="AYD39" s="321" t="str">
        <f t="shared" ref="AYD39" ca="1" si="13073">IF(AXU39&lt;&gt;"",VLOOKUP(AXU39,AWH4:AWN40,5,FALSE),"")</f>
        <v/>
      </c>
      <c r="AYE39" s="321" t="str">
        <f t="shared" ref="AYE39" ca="1" si="13074">IF(AXU39&lt;&gt;"",VLOOKUP(AXU39,AWH4:AWP40,9,FALSE),"")</f>
        <v/>
      </c>
      <c r="AYF39" s="321" t="str">
        <f t="shared" ca="1" si="12527"/>
        <v/>
      </c>
      <c r="AYG39" s="321" t="str">
        <f t="shared" ref="AYG39" ca="1" si="13075">IF(AXU39&lt;&gt;"",RANK(AYF39,AYF37:AYF40),"")</f>
        <v/>
      </c>
      <c r="AYH39" s="321" t="str">
        <f t="shared" ref="AYH39" ca="1" si="13076">IF(AXU39&lt;&gt;"",SUMPRODUCT((AYF37:AYF41=AYF39)*(AYA37:AYA41&gt;AYA39)),"")</f>
        <v/>
      </c>
      <c r="AYI39" s="321" t="str">
        <f t="shared" ref="AYI39" ca="1" si="13077">IF(AXU39&lt;&gt;"",SUMPRODUCT((AYF37:AYF41=AYF39)*(AYA37:AYA41=AYA39)*(AXY37:AXY41&gt;AXY39)),"")</f>
        <v/>
      </c>
      <c r="AYJ39" s="321" t="str">
        <f t="shared" ref="AYJ39" ca="1" si="13078">IF(AXU39&lt;&gt;"",SUMPRODUCT((AYF37:AYF41=AYF39)*(AYA37:AYA41=AYA39)*(AXY37:AXY41=AXY39)*(AYC37:AYC41&gt;AYC39)),"")</f>
        <v/>
      </c>
      <c r="AYK39" s="321" t="str">
        <f t="shared" ref="AYK39" ca="1" si="13079">IF(AXU39&lt;&gt;"",SUMPRODUCT((AYF37:AYF41=AYF39)*(AYA37:AYA41=AYA39)*(AXY37:AXY41=AXY39)*(AYC37:AYC41=AYC39)*(AYD37:AYD41&gt;AYD39)),"")</f>
        <v/>
      </c>
      <c r="AYL39" s="321" t="str">
        <f t="shared" ref="AYL39" ca="1" si="13080">IF(AXU39&lt;&gt;"",SUMPRODUCT((AYF37:AYF41=AYF39)*(AYA37:AYA41=AYA39)*(AXY37:AXY41=AXY39)*(AYC37:AYC41=AYC39)*(AYD37:AYD41=AYD39)*(AYE37:AYE41&gt;AYE39)),"")</f>
        <v/>
      </c>
      <c r="AYM39" s="321" t="str">
        <f ca="1">IF(AXU39&lt;&gt;"",IF(AYM79&lt;&gt;"",IF(AXT76=3,AYM79,AYM79+AXT76),SUM(AYG39:AYL39)+1),"")</f>
        <v/>
      </c>
      <c r="AYN39" s="321" t="str">
        <f t="shared" ref="AYN39" ca="1" si="13081">IF(AXU39&lt;&gt;"",INDEX(AXU38:AXU41,MATCH(3,AYM38:AYM41,0),0),"")</f>
        <v/>
      </c>
      <c r="AYO39" s="321" t="str">
        <f t="shared" ref="AYO39:AYO40" ca="1" si="13082">IF(AWX37&lt;&gt;"",AWX37,"")</f>
        <v/>
      </c>
      <c r="AYP39" s="321">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21">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21">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21">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21">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21">
        <f t="shared" ref="AYU39:AYU40" ca="1" si="13088">AYS39-AYT39+1000</f>
        <v>1000</v>
      </c>
      <c r="AYV39" s="321" t="str">
        <f t="shared" ref="AYV39:AYV40" ca="1" si="13089">IF(AYO39&lt;&gt;"",AYP39*3+AYQ39*1,"")</f>
        <v/>
      </c>
      <c r="AYW39" s="321" t="str">
        <f t="shared" ref="AYW39" ca="1" si="13090">IF(AYO39&lt;&gt;"",VLOOKUP(AYO39,AWH4:AWN40,7,FALSE),"")</f>
        <v/>
      </c>
      <c r="AYX39" s="321" t="str">
        <f t="shared" ref="AYX39" ca="1" si="13091">IF(AYO39&lt;&gt;"",VLOOKUP(AYO39,AWH4:AWN40,5,FALSE),"")</f>
        <v/>
      </c>
      <c r="AYY39" s="321" t="str">
        <f t="shared" ref="AYY39" ca="1" si="13092">IF(AYO39&lt;&gt;"",VLOOKUP(AYO39,AWH4:AWP40,9,FALSE),"")</f>
        <v/>
      </c>
      <c r="AYZ39" s="321" t="str">
        <f t="shared" ref="AYZ39:AYZ40" ca="1" si="13093">AYV39</f>
        <v/>
      </c>
      <c r="AZA39" s="321" t="str">
        <f t="shared" ref="AZA39" ca="1" si="13094">IF(AYO39&lt;&gt;"",RANK(AYZ39,AYZ38:AYZ40),"")</f>
        <v/>
      </c>
      <c r="AZB39" s="321" t="str">
        <f t="shared" ref="AZB39" ca="1" si="13095">IF(AYO39&lt;&gt;"",SUMPRODUCT((AYZ37:AYZ41=AYZ39)*(AYU37:AYU41&gt;AYU39)),"")</f>
        <v/>
      </c>
      <c r="AZC39" s="321" t="str">
        <f t="shared" ref="AZC39" ca="1" si="13096">IF(AYO39&lt;&gt;"",SUMPRODUCT((AYZ37:AYZ41=AYZ39)*(AYU37:AYU41=AYU39)*(AYS37:AYS41&gt;AYS39)),"")</f>
        <v/>
      </c>
      <c r="AZD39" s="321" t="str">
        <f t="shared" ref="AZD39" ca="1" si="13097">IF(AYO39&lt;&gt;"",SUMPRODUCT((AYZ37:AYZ41=AYZ39)*(AYU37:AYU41=AYU39)*(AYS37:AYS41=AYS39)*(AYW37:AYW41&gt;AYW39)),"")</f>
        <v/>
      </c>
      <c r="AZE39" s="321" t="str">
        <f t="shared" ref="AZE39" ca="1" si="13098">IF(AYO39&lt;&gt;"",SUMPRODUCT((AYZ37:AYZ41=AYZ39)*(AYU37:AYU41=AYU39)*(AYS37:AYS41=AYS39)*(AYW37:AYW41=AYW39)*(AYX37:AYX41&gt;AYX39)),"")</f>
        <v/>
      </c>
      <c r="AZF39" s="321" t="str">
        <f t="shared" ref="AZF39" ca="1" si="13099">IF(AYO39&lt;&gt;"",SUMPRODUCT((AYZ37:AYZ41=AYZ39)*(AYU37:AYU41=AYU39)*(AYS37:AYS41=AYS39)*(AYW37:AYW41=AYW39)*(AYX37:AYX41=AYX39)*(AYY37:AYY41&gt;AYY39)),"")</f>
        <v/>
      </c>
      <c r="AZG39" s="321" t="str">
        <f t="shared" ref="AZG39:AZG40" ca="1" si="13100">IF(AYO39&lt;&gt;"",SUM(AZA39:AZF39)+2,"")</f>
        <v/>
      </c>
      <c r="AZH39" s="321" t="str">
        <f t="shared" ref="AZH39" ca="1" si="13101">IF(AYO39&lt;&gt;"",INDEX(AYO39:AYO41,MATCH(3,AZG39:AZG41,0),0),"")</f>
        <v/>
      </c>
      <c r="AZI39" s="321"/>
      <c r="AZJ39" s="321"/>
      <c r="AZK39" s="321"/>
      <c r="AZL39" s="321"/>
      <c r="AZM39" s="321"/>
      <c r="AZN39" s="321"/>
      <c r="AZO39" s="321"/>
      <c r="AZP39" s="321"/>
      <c r="AZQ39" s="321"/>
      <c r="AZR39" s="321"/>
      <c r="AZS39" s="321"/>
      <c r="AZT39" s="321"/>
      <c r="AZU39" s="321"/>
      <c r="AZV39" s="321"/>
      <c r="AZW39" s="321"/>
      <c r="AZX39" s="321"/>
      <c r="AZY39" s="321"/>
      <c r="AZZ39" s="321"/>
      <c r="BAA39" s="321"/>
      <c r="BAB39" s="321"/>
      <c r="BAC39" s="321" t="str">
        <f t="shared" ref="BAC39" ca="1" si="13102">IF(AZH39&lt;&gt;"",AZH39,IF(AYN39&lt;&gt;"",AYN39,IF(AXT39&lt;&gt;"",AXT39,AWT39)))</f>
        <v>Georgia</v>
      </c>
      <c r="BAD39" s="321">
        <v>3</v>
      </c>
      <c r="BAE39" s="321"/>
      <c r="BAF39" s="321"/>
      <c r="BAG39" s="321"/>
      <c r="BAH39" s="321"/>
      <c r="BAI39" s="321"/>
      <c r="BAJ39" s="321"/>
      <c r="BAK39" s="321"/>
      <c r="BAL39" s="321"/>
      <c r="BAM39" s="321"/>
      <c r="BAN39" s="321"/>
      <c r="BAO39" s="322"/>
      <c r="BAP39" s="322"/>
      <c r="BAQ39" s="322"/>
      <c r="BAR39" s="322"/>
      <c r="BAS39" s="322"/>
      <c r="BAT39" s="322"/>
      <c r="BAU39" s="322"/>
      <c r="BAV39" s="321"/>
      <c r="BAW39" s="321"/>
      <c r="BAX39" s="321"/>
      <c r="BAY39" s="321"/>
      <c r="BAZ39" s="321"/>
      <c r="BBA39" s="321"/>
      <c r="BBB39" s="321"/>
      <c r="BBC39" s="321"/>
      <c r="BBD39" s="321"/>
      <c r="BBE39" s="321">
        <f t="shared" ref="BBE39" ca="1" si="13103">VLOOKUP(BBF39,BFA37:BFB41,2,FALSE)</f>
        <v>2</v>
      </c>
      <c r="BBF39" s="321" t="str">
        <f t="shared" si="12097"/>
        <v>Türkiye</v>
      </c>
      <c r="BBG39" s="321">
        <f t="shared" ref="BBG39" ca="1" si="13104">SUMPRODUCT((BFD3:BFD42=BBF39)*(BFH3:BFH42="W"))+SUMPRODUCT((BFG3:BFG42=BBF39)*(BFI3:BFI42="W"))</f>
        <v>0</v>
      </c>
      <c r="BBH39" s="321">
        <f t="shared" ref="BBH39" ca="1" si="13105">SUMPRODUCT((BFD3:BFD42=BBF39)*(BFH3:BFH42="D"))+SUMPRODUCT((BFG3:BFG42=BBF39)*(BFI3:BFI42="D"))</f>
        <v>0</v>
      </c>
      <c r="BBI39" s="321">
        <f t="shared" ref="BBI39" ca="1" si="13106">SUMPRODUCT((BFD3:BFD42=BBF39)*(BFH3:BFH42="L"))+SUMPRODUCT((BFG3:BFG42=BBF39)*(BFI3:BFI42="L"))</f>
        <v>0</v>
      </c>
      <c r="BBJ39" s="321">
        <f t="shared" ref="BBJ39" ca="1" si="13107">SUMIF(BFD3:BFD60,BBF39,BFE3:BFE60)+SUMIF(BFG3:BFG60,BBF39,BFF3:BFF60)</f>
        <v>0</v>
      </c>
      <c r="BBK39" s="321">
        <f t="shared" ref="BBK39" ca="1" si="13108">SUMIF(BFG3:BFG60,BBF39,BFE3:BFE60)+SUMIF(BFD3:BFD60,BBF39,BFF3:BFF60)</f>
        <v>0</v>
      </c>
      <c r="BBL39" s="321">
        <f t="shared" ca="1" si="12103"/>
        <v>1000</v>
      </c>
      <c r="BBM39" s="321">
        <f t="shared" ca="1" si="12104"/>
        <v>0</v>
      </c>
      <c r="BBN39" s="321">
        <f t="shared" si="1110"/>
        <v>47</v>
      </c>
      <c r="BBO39" s="321">
        <f t="shared" ref="BBO39" ca="1" si="13109">IF(COUNTIF(BBM37:BBM41,4)&lt;&gt;4,RANK(BBM39,BBM37:BBM41),BBM79)</f>
        <v>1</v>
      </c>
      <c r="BBP39" s="321"/>
      <c r="BBQ39" s="321">
        <f t="shared" ref="BBQ39" ca="1" si="13110">SUMPRODUCT((BBO37:BBO40=BBO39)*(BBN37:BBN40&lt;BBN39))+BBO39</f>
        <v>3</v>
      </c>
      <c r="BBR39" s="321" t="str">
        <f t="shared" ref="BBR39" ca="1" si="13111">INDEX(BBF37:BBF41,MATCH(3,BBQ37:BBQ41,0),0)</f>
        <v>Türkiye</v>
      </c>
      <c r="BBS39" s="321">
        <f t="shared" ref="BBS39" ca="1" si="13112">INDEX(BBO37:BBO41,MATCH(BBR39,BBF37:BBF41,0),0)</f>
        <v>1</v>
      </c>
      <c r="BBT39" s="321" t="str">
        <f t="shared" ref="BBT39:BBT40" ca="1" si="13113">IF(AND(BBT38&lt;&gt;"",BBS39=1),BBR39,"")</f>
        <v>Türkiye</v>
      </c>
      <c r="BBU39" s="321" t="str">
        <f t="shared" ref="BBU39:BBU40" ca="1" si="13114">IF(AND(BBU38&lt;&gt;"",BBS40=2),BBR40,"")</f>
        <v/>
      </c>
      <c r="BBV39" s="321" t="str">
        <f t="shared" ref="BBV39" ca="1" si="13115">IF(AND(BBV38&lt;&gt;"",BBS41=3),BBR41,"")</f>
        <v/>
      </c>
      <c r="BBW39" s="321"/>
      <c r="BBX39" s="321"/>
      <c r="BBY39" s="321" t="str">
        <f t="shared" ca="1" si="12113"/>
        <v>Türkiye</v>
      </c>
      <c r="BBZ39" s="321">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21">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21">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21">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21">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21">
        <f t="shared" ca="1" si="12119"/>
        <v>1000</v>
      </c>
      <c r="BCF39" s="321">
        <f t="shared" ca="1" si="12120"/>
        <v>0</v>
      </c>
      <c r="BCG39" s="321">
        <f t="shared" ref="BCG39" ca="1" si="13121">IF(BBY39&lt;&gt;"",VLOOKUP(BBY39,BBF4:BBL40,7,FALSE),"")</f>
        <v>1000</v>
      </c>
      <c r="BCH39" s="321">
        <f t="shared" ref="BCH39" ca="1" si="13122">IF(BBY39&lt;&gt;"",VLOOKUP(BBY39,BBF4:BBL40,5,FALSE),"")</f>
        <v>0</v>
      </c>
      <c r="BCI39" s="321">
        <f t="shared" ref="BCI39" ca="1" si="13123">IF(BBY39&lt;&gt;"",VLOOKUP(BBY39,BBF4:BBN40,9,FALSE),"")</f>
        <v>47</v>
      </c>
      <c r="BCJ39" s="321">
        <f t="shared" ca="1" si="12124"/>
        <v>0</v>
      </c>
      <c r="BCK39" s="321">
        <f t="shared" ref="BCK39" ca="1" si="13124">IF(BBY39&lt;&gt;"",RANK(BCJ39,BCJ37:BCJ41),"")</f>
        <v>1</v>
      </c>
      <c r="BCL39" s="321">
        <f t="shared" ref="BCL39" ca="1" si="13125">IF(BBY39&lt;&gt;"",SUMPRODUCT((BCJ37:BCJ41=BCJ39)*(BCE37:BCE41&gt;BCE39)),"")</f>
        <v>0</v>
      </c>
      <c r="BCM39" s="321">
        <f t="shared" ref="BCM39" ca="1" si="13126">IF(BBY39&lt;&gt;"",SUMPRODUCT((BCJ37:BCJ41=BCJ39)*(BCE37:BCE41=BCE39)*(BCC37:BCC41&gt;BCC39)),"")</f>
        <v>0</v>
      </c>
      <c r="BCN39" s="321">
        <f t="shared" ref="BCN39" ca="1" si="13127">IF(BBY39&lt;&gt;"",SUMPRODUCT((BCJ37:BCJ41=BCJ39)*(BCE37:BCE41=BCE39)*(BCC37:BCC41=BCC39)*(BCG37:BCG41&gt;BCG39)),"")</f>
        <v>0</v>
      </c>
      <c r="BCO39" s="321">
        <f t="shared" ref="BCO39" ca="1" si="13128">IF(BBY39&lt;&gt;"",SUMPRODUCT((BCJ37:BCJ41=BCJ39)*(BCE37:BCE41=BCE39)*(BCC37:BCC41=BCC39)*(BCG37:BCG41=BCG39)*(BCH37:BCH41&gt;BCH39)),"")</f>
        <v>0</v>
      </c>
      <c r="BCP39" s="321">
        <f t="shared" ref="BCP39" ca="1" si="13129">IF(BBY39&lt;&gt;"",SUMPRODUCT((BCJ37:BCJ41=BCJ39)*(BCE37:BCE41=BCE39)*(BCC37:BCC41=BCC39)*(BCG37:BCG41=BCG39)*(BCH37:BCH41=BCH39)*(BCI37:BCI41&gt;BCI39)),"")</f>
        <v>1</v>
      </c>
      <c r="BCQ39" s="321">
        <f ca="1">IF(BBY39&lt;&gt;"",IF(BCQ79&lt;&gt;"",IF(BBX76=3,BCQ79,BCQ79+BBX76),SUM(BCK39:BCP39)),"")</f>
        <v>2</v>
      </c>
      <c r="BCR39" s="321" t="str">
        <f t="shared" ref="BCR39" ca="1" si="13130">IF(BBY39&lt;&gt;"",INDEX(BBY37:BBY41,MATCH(3,BCQ37:BCQ41,0),0),"")</f>
        <v>Czechia</v>
      </c>
      <c r="BCS39" s="321" t="str">
        <f t="shared" ca="1" si="12565"/>
        <v/>
      </c>
      <c r="BCT39" s="321">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21">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21">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21">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21">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21">
        <f t="shared" ca="1" si="12571"/>
        <v>1000</v>
      </c>
      <c r="BCZ39" s="321" t="str">
        <f t="shared" ca="1" si="12572"/>
        <v/>
      </c>
      <c r="BDA39" s="321" t="str">
        <f t="shared" ref="BDA39" ca="1" si="13136">IF(BCS39&lt;&gt;"",VLOOKUP(BCS39,BBF4:BBL40,7,FALSE),"")</f>
        <v/>
      </c>
      <c r="BDB39" s="321" t="str">
        <f t="shared" ref="BDB39" ca="1" si="13137">IF(BCS39&lt;&gt;"",VLOOKUP(BCS39,BBF4:BBL40,5,FALSE),"")</f>
        <v/>
      </c>
      <c r="BDC39" s="321" t="str">
        <f t="shared" ref="BDC39" ca="1" si="13138">IF(BCS39&lt;&gt;"",VLOOKUP(BCS39,BBF4:BBN40,9,FALSE),"")</f>
        <v/>
      </c>
      <c r="BDD39" s="321" t="str">
        <f t="shared" ca="1" si="12576"/>
        <v/>
      </c>
      <c r="BDE39" s="321" t="str">
        <f t="shared" ref="BDE39" ca="1" si="13139">IF(BCS39&lt;&gt;"",RANK(BDD39,BDD37:BDD40),"")</f>
        <v/>
      </c>
      <c r="BDF39" s="321" t="str">
        <f t="shared" ref="BDF39" ca="1" si="13140">IF(BCS39&lt;&gt;"",SUMPRODUCT((BDD37:BDD41=BDD39)*(BCY37:BCY41&gt;BCY39)),"")</f>
        <v/>
      </c>
      <c r="BDG39" s="321" t="str">
        <f t="shared" ref="BDG39" ca="1" si="13141">IF(BCS39&lt;&gt;"",SUMPRODUCT((BDD37:BDD41=BDD39)*(BCY37:BCY41=BCY39)*(BCW37:BCW41&gt;BCW39)),"")</f>
        <v/>
      </c>
      <c r="BDH39" s="321" t="str">
        <f t="shared" ref="BDH39" ca="1" si="13142">IF(BCS39&lt;&gt;"",SUMPRODUCT((BDD37:BDD41=BDD39)*(BCY37:BCY41=BCY39)*(BCW37:BCW41=BCW39)*(BDA37:BDA41&gt;BDA39)),"")</f>
        <v/>
      </c>
      <c r="BDI39" s="321" t="str">
        <f t="shared" ref="BDI39" ca="1" si="13143">IF(BCS39&lt;&gt;"",SUMPRODUCT((BDD37:BDD41=BDD39)*(BCY37:BCY41=BCY39)*(BCW37:BCW41=BCW39)*(BDA37:BDA41=BDA39)*(BDB37:BDB41&gt;BDB39)),"")</f>
        <v/>
      </c>
      <c r="BDJ39" s="321" t="str">
        <f t="shared" ref="BDJ39" ca="1" si="13144">IF(BCS39&lt;&gt;"",SUMPRODUCT((BDD37:BDD41=BDD39)*(BCY37:BCY41=BCY39)*(BCW37:BCW41=BCW39)*(BDA37:BDA41=BDA39)*(BDB37:BDB41=BDB39)*(BDC37:BDC41&gt;BDC39)),"")</f>
        <v/>
      </c>
      <c r="BDK39" s="321" t="str">
        <f ca="1">IF(BCS39&lt;&gt;"",IF(BDK79&lt;&gt;"",IF(BCR76=3,BDK79,BDK79+BCR76),SUM(BDE39:BDJ39)+1),"")</f>
        <v/>
      </c>
      <c r="BDL39" s="321" t="str">
        <f t="shared" ref="BDL39" ca="1" si="13145">IF(BCS39&lt;&gt;"",INDEX(BCS38:BCS41,MATCH(3,BDK38:BDK41,0),0),"")</f>
        <v/>
      </c>
      <c r="BDM39" s="321" t="str">
        <f t="shared" ref="BDM39:BDM40" ca="1" si="13146">IF(BBV37&lt;&gt;"",BBV37,"")</f>
        <v/>
      </c>
      <c r="BDN39" s="321">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21">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21">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21">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21">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21">
        <f t="shared" ref="BDS39:BDS40" ca="1" si="13152">BDQ39-BDR39+1000</f>
        <v>1000</v>
      </c>
      <c r="BDT39" s="321" t="str">
        <f t="shared" ref="BDT39:BDT40" ca="1" si="13153">IF(BDM39&lt;&gt;"",BDN39*3+BDO39*1,"")</f>
        <v/>
      </c>
      <c r="BDU39" s="321" t="str">
        <f t="shared" ref="BDU39" ca="1" si="13154">IF(BDM39&lt;&gt;"",VLOOKUP(BDM39,BBF4:BBL40,7,FALSE),"")</f>
        <v/>
      </c>
      <c r="BDV39" s="321" t="str">
        <f t="shared" ref="BDV39" ca="1" si="13155">IF(BDM39&lt;&gt;"",VLOOKUP(BDM39,BBF4:BBL40,5,FALSE),"")</f>
        <v/>
      </c>
      <c r="BDW39" s="321" t="str">
        <f t="shared" ref="BDW39" ca="1" si="13156">IF(BDM39&lt;&gt;"",VLOOKUP(BDM39,BBF4:BBN40,9,FALSE),"")</f>
        <v/>
      </c>
      <c r="BDX39" s="321" t="str">
        <f t="shared" ref="BDX39:BDX40" ca="1" si="13157">BDT39</f>
        <v/>
      </c>
      <c r="BDY39" s="321" t="str">
        <f t="shared" ref="BDY39" ca="1" si="13158">IF(BDM39&lt;&gt;"",RANK(BDX39,BDX38:BDX40),"")</f>
        <v/>
      </c>
      <c r="BDZ39" s="321" t="str">
        <f t="shared" ref="BDZ39" ca="1" si="13159">IF(BDM39&lt;&gt;"",SUMPRODUCT((BDX37:BDX41=BDX39)*(BDS37:BDS41&gt;BDS39)),"")</f>
        <v/>
      </c>
      <c r="BEA39" s="321" t="str">
        <f t="shared" ref="BEA39" ca="1" si="13160">IF(BDM39&lt;&gt;"",SUMPRODUCT((BDX37:BDX41=BDX39)*(BDS37:BDS41=BDS39)*(BDQ37:BDQ41&gt;BDQ39)),"")</f>
        <v/>
      </c>
      <c r="BEB39" s="321" t="str">
        <f t="shared" ref="BEB39" ca="1" si="13161">IF(BDM39&lt;&gt;"",SUMPRODUCT((BDX37:BDX41=BDX39)*(BDS37:BDS41=BDS39)*(BDQ37:BDQ41=BDQ39)*(BDU37:BDU41&gt;BDU39)),"")</f>
        <v/>
      </c>
      <c r="BEC39" s="321" t="str">
        <f t="shared" ref="BEC39" ca="1" si="13162">IF(BDM39&lt;&gt;"",SUMPRODUCT((BDX37:BDX41=BDX39)*(BDS37:BDS41=BDS39)*(BDQ37:BDQ41=BDQ39)*(BDU37:BDU41=BDU39)*(BDV37:BDV41&gt;BDV39)),"")</f>
        <v/>
      </c>
      <c r="BED39" s="321" t="str">
        <f t="shared" ref="BED39" ca="1" si="13163">IF(BDM39&lt;&gt;"",SUMPRODUCT((BDX37:BDX41=BDX39)*(BDS37:BDS41=BDS39)*(BDQ37:BDQ41=BDQ39)*(BDU37:BDU41=BDU39)*(BDV37:BDV41=BDV39)*(BDW37:BDW41&gt;BDW39)),"")</f>
        <v/>
      </c>
      <c r="BEE39" s="321" t="str">
        <f t="shared" ref="BEE39:BEE40" ca="1" si="13164">IF(BDM39&lt;&gt;"",SUM(BDY39:BED39)+2,"")</f>
        <v/>
      </c>
      <c r="BEF39" s="321" t="str">
        <f t="shared" ref="BEF39" ca="1" si="13165">IF(BDM39&lt;&gt;"",INDEX(BDM39:BDM41,MATCH(3,BEE39:BEE41,0),0),"")</f>
        <v/>
      </c>
      <c r="BEG39" s="321"/>
      <c r="BEH39" s="321"/>
      <c r="BEI39" s="321"/>
      <c r="BEJ39" s="321"/>
      <c r="BEK39" s="321"/>
      <c r="BEL39" s="321"/>
      <c r="BEM39" s="321"/>
      <c r="BEN39" s="321"/>
      <c r="BEO39" s="321"/>
      <c r="BEP39" s="321"/>
      <c r="BEQ39" s="321"/>
      <c r="BER39" s="321"/>
      <c r="BES39" s="321"/>
      <c r="BET39" s="321"/>
      <c r="BEU39" s="321"/>
      <c r="BEV39" s="321"/>
      <c r="BEW39" s="321"/>
      <c r="BEX39" s="321"/>
      <c r="BEY39" s="321"/>
      <c r="BEZ39" s="321"/>
      <c r="BFA39" s="321" t="str">
        <f t="shared" ref="BFA39" ca="1" si="13166">IF(BEF39&lt;&gt;"",BEF39,IF(BDL39&lt;&gt;"",BDL39,IF(BCR39&lt;&gt;"",BCR39,BBR39)))</f>
        <v>Czechia</v>
      </c>
      <c r="BFB39" s="321">
        <v>3</v>
      </c>
      <c r="BFC39" s="321"/>
      <c r="BFD39" s="321"/>
      <c r="BFE39" s="321"/>
      <c r="BFF39" s="321"/>
      <c r="BFG39" s="321"/>
      <c r="BFH39" s="321"/>
      <c r="BFI39" s="321"/>
      <c r="BFJ39" s="321"/>
      <c r="BFK39" s="321"/>
      <c r="BFL39" s="321"/>
      <c r="BFM39" s="322"/>
      <c r="BFN39" s="322"/>
      <c r="BFO39" s="322"/>
      <c r="BFP39" s="322"/>
      <c r="BFQ39" s="322"/>
      <c r="BFR39" s="322"/>
      <c r="BFS39" s="322"/>
      <c r="BFT39" s="321"/>
      <c r="BFU39" s="321"/>
      <c r="BFV39" s="321"/>
      <c r="BFW39" s="321"/>
      <c r="BFX39" s="321"/>
      <c r="BFY39" s="321"/>
      <c r="BFZ39" s="321"/>
      <c r="BGA39" s="321"/>
      <c r="BGB39" s="321"/>
    </row>
    <row r="40" spans="1:1536" ht="13.8" x14ac:dyDescent="0.3">
      <c r="A40" s="321">
        <f>VLOOKUP(B40,CW37:CX41,2,FALSE)</f>
        <v>3</v>
      </c>
      <c r="B40" s="321" t="str">
        <f>'Language Table'!C29</f>
        <v>Georgia</v>
      </c>
      <c r="C40" s="321">
        <f>SUMPRODUCT((CZ3:CZ42=B40)*(DD3:DD42="W"))+SUMPRODUCT((DC3:DC42=B40)*(DE3:DE42="W"))</f>
        <v>1</v>
      </c>
      <c r="D40" s="321">
        <f>SUMPRODUCT((CZ3:CZ42=B40)*(DD3:DD42="D"))+SUMPRODUCT((DC3:DC42=B40)*(DE3:DE42="D"))</f>
        <v>1</v>
      </c>
      <c r="E40" s="321">
        <f>SUMPRODUCT((CZ3:CZ42=B40)*(DD3:DD42="L"))+SUMPRODUCT((DC3:DC42=B40)*(DE3:DE42="L"))</f>
        <v>1</v>
      </c>
      <c r="F40" s="321">
        <f>SUMIF(CZ3:CZ60,B40,DA3:DA60)+SUMIF(DC3:DC60,B40,DB3:DB60)</f>
        <v>4</v>
      </c>
      <c r="G40" s="321">
        <f>SUMIF(DC3:DC60,B40,DA3:DA60)+SUMIF(CZ3:CZ60,B40,DB3:DB60)</f>
        <v>4</v>
      </c>
      <c r="H40" s="321">
        <f t="shared" si="11788"/>
        <v>1000</v>
      </c>
      <c r="I40" s="321">
        <f t="shared" si="11789"/>
        <v>4</v>
      </c>
      <c r="J40" s="321">
        <v>0</v>
      </c>
      <c r="K40" s="321">
        <f>IF(COUNTIF(I37:I41,4)&lt;&gt;4,RANK(I40,I37:I41),I80)</f>
        <v>3</v>
      </c>
      <c r="L40" s="321"/>
      <c r="M40" s="321">
        <f>SUMPRODUCT((K37:K40=K40)*(J37:J40&lt;J40))+K40</f>
        <v>3</v>
      </c>
      <c r="N40" s="321" t="str">
        <f>INDEX(B37:B41,MATCH(4,M37:M41,0),0)</f>
        <v>Czechia</v>
      </c>
      <c r="O40" s="321">
        <f>INDEX(K37:K41,MATCH(N40,B37:B41,0),0)</f>
        <v>4</v>
      </c>
      <c r="P40" s="321" t="str">
        <f>IF(AND(P39&lt;&gt;"",O40=1),N40,"")</f>
        <v/>
      </c>
      <c r="Q40" s="321" t="str">
        <f>IF(AND(Q39&lt;&gt;"",O41=2),N41,"")</f>
        <v/>
      </c>
      <c r="R40" s="321"/>
      <c r="S40" s="321"/>
      <c r="T40" s="321"/>
      <c r="U40" s="321" t="str">
        <f t="shared" si="12133"/>
        <v/>
      </c>
      <c r="V40" s="321">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21">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21">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21">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21">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21">
        <f>Y40-Z40+1000</f>
        <v>1000</v>
      </c>
      <c r="AB40" s="321" t="str">
        <f t="shared" si="11790"/>
        <v/>
      </c>
      <c r="AC40" s="321" t="str">
        <f>IF(U40&lt;&gt;"",VLOOKUP(U40,B4:H40,7,FALSE),"")</f>
        <v/>
      </c>
      <c r="AD40" s="321" t="str">
        <f>IF(U40&lt;&gt;"",VLOOKUP(U40,B4:H40,5,FALSE),"")</f>
        <v/>
      </c>
      <c r="AE40" s="321" t="str">
        <f>IF(U40&lt;&gt;"",VLOOKUP(U40,B4:J40,9,FALSE),"")</f>
        <v/>
      </c>
      <c r="AF40" s="321" t="str">
        <f t="shared" si="11791"/>
        <v/>
      </c>
      <c r="AG40" s="321" t="str">
        <f>IF(U40&lt;&gt;"",RANK(AF40,AF37:AF41),"")</f>
        <v/>
      </c>
      <c r="AH40" s="321" t="str">
        <f>IF(U40&lt;&gt;"",SUMPRODUCT((AF37:AF41=AF40)*(AA37:AA41&gt;AA40)),"")</f>
        <v/>
      </c>
      <c r="AI40" s="321" t="str">
        <f>IF(U40&lt;&gt;"",SUMPRODUCT((AF37:AF41=AF40)*(AA37:AA41=AA40)*(Y37:Y41&gt;Y40)),"")</f>
        <v/>
      </c>
      <c r="AJ40" s="321" t="str">
        <f>IF(U40&lt;&gt;"",SUMPRODUCT((AF37:AF41=AF40)*(AA37:AA41=AA40)*(Y37:Y41=Y40)*(AC37:AC41&gt;AC40)),"")</f>
        <v/>
      </c>
      <c r="AK40" s="321" t="str">
        <f>IF(U40&lt;&gt;"",SUMPRODUCT((AF37:AF41=AF40)*(AA37:AA41=AA40)*(Y37:Y41=Y40)*(AC37:AC41=AC40)*(AD37:AD41&gt;AD40)),"")</f>
        <v/>
      </c>
      <c r="AL40" s="321" t="str">
        <f>IF(U40&lt;&gt;"",SUMPRODUCT((AF37:AF41=AF40)*(AA37:AA41=AA40)*(Y37:Y41=Y40)*(AC37:AC41=AC40)*(AD37:AD41=AD40)*(AE37:AE41&gt;AE40)),"")</f>
        <v/>
      </c>
      <c r="AM40" s="321" t="str">
        <f>IF(U40&lt;&gt;"",IF(AM80&lt;&gt;"",IF(T76=3,AM80,AM80+T76),SUM(AG40:AL40)),"")</f>
        <v/>
      </c>
      <c r="AN40" s="321" t="str">
        <f>IF(U40&lt;&gt;"",INDEX(U37:U41,MATCH(4,AM37:AM41,0),0),"")</f>
        <v/>
      </c>
      <c r="AO40" s="321" t="str">
        <f>IF(Q39&lt;&gt;"",Q39,"")</f>
        <v/>
      </c>
      <c r="AP40" s="321" t="str">
        <f>IF(AO40&lt;&gt;"",SUMPRODUCT((CZ3:CZ42=AO40)*(DC3:DC42=AO41)*(DD3:DD42="W"))+SUMPRODUCT((CZ3:CZ42=AO40)*(DC3:DC42=AO38)*(DD3:DD42="W"))+SUMPRODUCT((CZ3:CZ42=AO40)*(DC3:DC42=AO39)*(DD3:DD42="W"))+SUMPRODUCT((CZ3:CZ42=AO41)*(DC3:DC42=AO40)*(DE3:DE42="W"))+SUMPRODUCT((CZ3:CZ42=AO38)*(DC3:DC42=AO40)*(DE3:DE42="W"))+SUMPRODUCT((CZ3:CZ42=AO39)*(DC3:DC42=AO40)*(DE3:DE42="W")),"")</f>
        <v/>
      </c>
      <c r="AQ40" s="321" t="str">
        <f>IF(AO40&lt;&gt;"",SUMPRODUCT((CZ3:CZ42=AO40)*(DC3:DC42=AO41)*(DD3:DD42="D"))+SUMPRODUCT((CZ3:CZ42=AO40)*(DC3:DC42=AO38)*(DD3:DD42="D"))+SUMPRODUCT((CZ3:CZ42=AO40)*(DC3:DC42=AO39)*(DD3:DD42="D"))+SUMPRODUCT((CZ3:CZ42=AO41)*(DC3:DC42=AO40)*(DD3:DD42="D"))+SUMPRODUCT((CZ3:CZ42=AO38)*(DC3:DC42=AO40)*(DD3:DD42="D"))+SUMPRODUCT((CZ3:CZ42=AO39)*(DC3:DC42=AO40)*(DD3:DD42="D")),"")</f>
        <v/>
      </c>
      <c r="AR40" s="321" t="str">
        <f>IF(AO40&lt;&gt;"",SUMPRODUCT((CZ3:CZ42=AO40)*(DC3:DC42=AO41)*(DD3:DD42="L"))+SUMPRODUCT((CZ3:CZ42=AO40)*(DC3:DC42=AO38)*(DD3:DD42="L"))+SUMPRODUCT((CZ3:CZ42=AO40)*(DC3:DC42=AO39)*(DD3:DD42="L"))+SUMPRODUCT((CZ3:CZ42=AO41)*(DC3:DC42=AO40)*(DE3:DE42="L"))+SUMPRODUCT((CZ3:CZ42=AO38)*(DC3:DC42=AO40)*(DE3:DE42="L"))+SUMPRODUCT((CZ3:CZ42=AO39)*(DC3:DC42=AO40)*(DE3:DE42="L")),"")</f>
        <v/>
      </c>
      <c r="AS40" s="321">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21">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21">
        <f>AS40-AT40+1000</f>
        <v>1000</v>
      </c>
      <c r="AV40" s="321" t="str">
        <f t="shared" si="12134"/>
        <v/>
      </c>
      <c r="AW40" s="321" t="str">
        <f>IF(AO40&lt;&gt;"",VLOOKUP(AO40,B4:H40,7,FALSE),"")</f>
        <v/>
      </c>
      <c r="AX40" s="321" t="str">
        <f>IF(AO40&lt;&gt;"",VLOOKUP(AO40,B4:H40,5,FALSE),"")</f>
        <v/>
      </c>
      <c r="AY40" s="321" t="str">
        <f>IF(AO40&lt;&gt;"",VLOOKUP(AO40,B4:J40,9,FALSE),"")</f>
        <v/>
      </c>
      <c r="AZ40" s="321" t="str">
        <f t="shared" si="12135"/>
        <v/>
      </c>
      <c r="BA40" s="321" t="str">
        <f>IF(AO40&lt;&gt;"",RANK(AZ40,AZ37:AZ40),"")</f>
        <v/>
      </c>
      <c r="BB40" s="321" t="str">
        <f>IF(AO40&lt;&gt;"",SUMPRODUCT((AZ37:AZ41=AZ40)*(AU37:AU41&gt;AU40)),"")</f>
        <v/>
      </c>
      <c r="BC40" s="321" t="str">
        <f>IF(AO40&lt;&gt;"",SUMPRODUCT((AZ37:AZ41=AZ40)*(AU37:AU41=AU40)*(AS37:AS41&gt;AS40)),"")</f>
        <v/>
      </c>
      <c r="BD40" s="321" t="str">
        <f>IF(AO40&lt;&gt;"",SUMPRODUCT((AZ37:AZ41=AZ40)*(AU37:AU41=AU40)*(AS37:AS41=AS40)*(AW37:AW41&gt;AW40)),"")</f>
        <v/>
      </c>
      <c r="BE40" s="321" t="str">
        <f>IF(AO40&lt;&gt;"",SUMPRODUCT((AZ37:AZ41=AZ40)*(AU37:AU41=AU40)*(AS37:AS41=AS40)*(AW37:AW41=AW40)*(AX37:AX41&gt;AX40)),"")</f>
        <v/>
      </c>
      <c r="BF40" s="321" t="str">
        <f>IF(AO40&lt;&gt;"",SUMPRODUCT((AZ37:AZ41=AZ40)*(AU37:AU41=AU40)*(AS37:AS41=AS40)*(AW37:AW41=AW40)*(AX37:AX41=AX40)*(AY37:AY41&gt;AY40)),"")</f>
        <v/>
      </c>
      <c r="BG40" s="321" t="str">
        <f>IF(AO40&lt;&gt;"",IF(BG80&lt;&gt;"",IF(AN76=3,BG80,BG80+AN76),SUM(BA40:BF40)+1),"")</f>
        <v/>
      </c>
      <c r="BH40" s="321" t="str">
        <f>IF(AO40&lt;&gt;"",INDEX(AO38:AO41,MATCH(4,BG38:BG41,0),0),"")</f>
        <v/>
      </c>
      <c r="BI40" s="321" t="str">
        <f>IF(R38&lt;&gt;"",R38,"")</f>
        <v/>
      </c>
      <c r="BJ40" s="321">
        <f>SUMPRODUCT((CZ3:CZ42=BI40)*(DC3:DC42=BI41)*(DD3:DD42="W"))+SUMPRODUCT((CZ3:CZ42=BI40)*(DC3:DC42=BI42)*(DD3:DD42="W"))+SUMPRODUCT((CZ3:CZ42=BI40)*(DC3:DC42=BI39)*(DD3:DD42="W"))+SUMPRODUCT((CZ3:CZ42=BI41)*(DC3:DC42=BI40)*(DE3:DE42="W"))+SUMPRODUCT((CZ3:CZ42=BI42)*(DC3:DC42=BI40)*(DE3:DE42="W"))+SUMPRODUCT((CZ3:CZ42=BI39)*(DC3:DC42=BI40)*(DE3:DE42="W"))</f>
        <v>0</v>
      </c>
      <c r="BK40" s="321">
        <f>SUMPRODUCT((CZ3:CZ42=BI40)*(DC3:DC42=BI41)*(DD3:DD42="D"))+SUMPRODUCT((CZ3:CZ42=BI40)*(DC3:DC42=BI42)*(DD3:DD42="D"))+SUMPRODUCT((CZ3:CZ42=BI40)*(DC3:DC42=BI39)*(DD3:DD42="D"))+SUMPRODUCT((CZ3:CZ42=BI41)*(DC3:DC42=BI40)*(DD3:DD42="D"))+SUMPRODUCT((CZ3:CZ42=BI42)*(DC3:DC42=BI40)*(DD3:DD42="D"))+SUMPRODUCT((CZ3:CZ42=BI39)*(DC3:DC42=BI40)*(DD3:DD42="D"))</f>
        <v>0</v>
      </c>
      <c r="BL40" s="321">
        <f>SUMPRODUCT((CZ3:CZ42=BI40)*(DC3:DC42=BI41)*(DD3:DD42="L"))+SUMPRODUCT((CZ3:CZ42=BI40)*(DC3:DC42=BI42)*(DD3:DD42="L"))+SUMPRODUCT((CZ3:CZ42=BI40)*(DC3:DC42=BI39)*(DD3:DD42="L"))+SUMPRODUCT((CZ3:CZ42=BI41)*(DC3:DC42=BI40)*(DE3:DE42="L"))+SUMPRODUCT((CZ3:CZ42=BI42)*(DC3:DC42=BI40)*(DE3:DE42="L"))+SUMPRODUCT((CZ3:CZ42=BI39)*(DC3:DC42=BI40)*(DE3:DE42="L"))</f>
        <v>0</v>
      </c>
      <c r="BM40" s="321">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21">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21">
        <f>BM40-BN40+1000</f>
        <v>1000</v>
      </c>
      <c r="BP40" s="321" t="str">
        <f t="shared" si="12585"/>
        <v/>
      </c>
      <c r="BQ40" s="321" t="str">
        <f>IF(BI40&lt;&gt;"",VLOOKUP(BI40,B4:H40,7,FALSE),"")</f>
        <v/>
      </c>
      <c r="BR40" s="321" t="str">
        <f>IF(BI40&lt;&gt;"",VLOOKUP(BI40,B4:H40,5,FALSE),"")</f>
        <v/>
      </c>
      <c r="BS40" s="321" t="str">
        <f>IF(BI40&lt;&gt;"",VLOOKUP(BI40,B4:J40,9,FALSE),"")</f>
        <v/>
      </c>
      <c r="BT40" s="321" t="str">
        <f t="shared" si="12586"/>
        <v/>
      </c>
      <c r="BU40" s="321" t="str">
        <f>IF(BI40&lt;&gt;"",RANK(BT40,BT38:BT40),"")</f>
        <v/>
      </c>
      <c r="BV40" s="321" t="str">
        <f>IF(BI40&lt;&gt;"",SUMPRODUCT((BT37:BT41=BT40)*(BO37:BO41&gt;BO40)),"")</f>
        <v/>
      </c>
      <c r="BW40" s="321" t="str">
        <f>IF(BI40&lt;&gt;"",SUMPRODUCT((BT37:BT41=BT40)*(BO37:BO41=BO40)*(BM37:BM41&gt;BM40)),"")</f>
        <v/>
      </c>
      <c r="BX40" s="321" t="str">
        <f>IF(BI40&lt;&gt;"",SUMPRODUCT((BT37:BT41=BT40)*(BO37:BO41=BO40)*(BM37:BM41=BM40)*(BQ37:BQ41&gt;BQ40)),"")</f>
        <v/>
      </c>
      <c r="BY40" s="321" t="str">
        <f>IF(BI40&lt;&gt;"",SUMPRODUCT((BT37:BT41=BT40)*(BO37:BO41=BO40)*(BM37:BM41=BM40)*(BQ37:BQ41=BQ40)*(BR37:BR41&gt;BR40)),"")</f>
        <v/>
      </c>
      <c r="BZ40" s="321" t="str">
        <f>IF(BI40&lt;&gt;"",SUMPRODUCT((BT37:BT41=BT40)*(BO37:BO41=BO40)*(BM37:BM41=BM40)*(BQ37:BQ41=BQ40)*(BR37:BR41=BR40)*(BS37:BS41&gt;BS40)),"")</f>
        <v/>
      </c>
      <c r="CA40" s="321" t="str">
        <f>IF(BI40&lt;&gt;"",SUM(BU40:BZ40)+2,"")</f>
        <v/>
      </c>
      <c r="CB40" s="321" t="str">
        <f>IF(BI40&lt;&gt;"",INDEX(BI39:BI41,MATCH(4,CA39:CA41,0),0),"")</f>
        <v/>
      </c>
      <c r="CC40" s="321" t="str">
        <f>IF(S37&lt;&gt;"",S37,"")</f>
        <v/>
      </c>
      <c r="CD40" s="321">
        <f>SUMPRODUCT((CZ3:CZ42=CC40)*(DC3:DC42=CC41)*(DD3:DD42="W"))+SUMPRODUCT((CZ3:CZ42=CC40)*(DC3:DC42=CC42)*(DD3:DD42="W"))+SUMPRODUCT((CZ3:CZ42=CC40)*(DC3:DC42=CC43)*(DD3:DD42="W"))+SUMPRODUCT((CZ3:CZ42=CC41)*(DC3:DC42=CC40)*(DE3:DE42="W"))+SUMPRODUCT((CZ3:CZ42=CC42)*(DC3:DC42=CC40)*(DE3:DE42="W"))+SUMPRODUCT((CZ3:CZ42=CC43)*(DC3:DC42=CC40)*(DE3:DE42="W"))</f>
        <v>0</v>
      </c>
      <c r="CE40" s="321">
        <f>SUMPRODUCT((CZ3:CZ42=CC40)*(DC3:DC42=CC41)*(DD3:DD42="D"))+SUMPRODUCT((CZ3:CZ42=CC40)*(DC3:DC42=CC42)*(DD3:DD42="D"))+SUMPRODUCT((CZ3:CZ42=CC40)*(DC3:DC42=CC43)*(DD3:DD42="D"))+SUMPRODUCT((CZ3:CZ42=CC41)*(DC3:DC42=CC40)*(DD3:DD42="D"))+SUMPRODUCT((CZ3:CZ42=CC42)*(DC3:DC42=CC40)*(DD3:DD42="D"))+SUMPRODUCT((CZ3:CZ42=CC43)*(DC3:DC42=CC40)*(DD3:DD42="D"))</f>
        <v>0</v>
      </c>
      <c r="CF40" s="321">
        <f>SUMPRODUCT((CZ3:CZ42=CC40)*(DC3:DC42=CC41)*(DD3:DD42="L"))+SUMPRODUCT((CZ3:CZ42=CC40)*(DC3:DC42=CC42)*(DD3:DD42="L"))+SUMPRODUCT((CZ3:CZ42=CC40)*(DC3:DC42=CC43)*(DD3:DD42="L"))+SUMPRODUCT((CZ3:CZ42=CC41)*(DC3:DC42=CC40)*(DE3:DE42="L"))+SUMPRODUCT((CZ3:CZ42=CC42)*(DC3:DC42=CC40)*(DE3:DE42="L"))+SUMPRODUCT((CZ3:CZ42=CC43)*(DC3:DC42=CC40)*(DE3:DE42="L"))</f>
        <v>0</v>
      </c>
      <c r="CG40" s="321">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21">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21">
        <f>CG40-CH40+1000</f>
        <v>1000</v>
      </c>
      <c r="CJ40" s="321" t="str">
        <f t="shared" ref="CJ40" si="13167">IF(CC40&lt;&gt;"",CD40*3+CE40*1,"")</f>
        <v/>
      </c>
      <c r="CK40" s="321" t="str">
        <f>IF(CC40&lt;&gt;"",VLOOKUP(CC40,B4:H40,7,FALSE),"")</f>
        <v/>
      </c>
      <c r="CL40" s="321" t="str">
        <f>IF(CC40&lt;&gt;"",VLOOKUP(CC40,B4:H40,5,FALSE),"")</f>
        <v/>
      </c>
      <c r="CM40" s="321" t="str">
        <f>IF(CC40&lt;&gt;"",VLOOKUP(CC40,B4:J40,9,FALSE),"")</f>
        <v/>
      </c>
      <c r="CN40" s="321" t="str">
        <f t="shared" ref="CN40" si="13168">CJ40</f>
        <v/>
      </c>
      <c r="CO40" s="321" t="str">
        <f>IF(CC40&lt;&gt;"",RANK(CN40,AF37:AF41),"")</f>
        <v/>
      </c>
      <c r="CP40" s="321" t="str">
        <f>IF(CC40&lt;&gt;"",SUMPRODUCT((CN37:CN41=CN40)*(CI37:CI41&gt;CI40)),"")</f>
        <v/>
      </c>
      <c r="CQ40" s="321" t="str">
        <f>IF(CC40&lt;&gt;"",SUMPRODUCT((CN37:CN41=CN40)*(CI37:CI41=CI40)*(CG37:CG41&gt;CG40)),"")</f>
        <v/>
      </c>
      <c r="CR40" s="321" t="str">
        <f>IF(CC40&lt;&gt;"",SUMPRODUCT((CN37:CN41=CN40)*(CI37:CI41=CI40)*(CG37:CG41=CG40)*(CK37:CK41&gt;CK40)),"")</f>
        <v/>
      </c>
      <c r="CS40" s="321" t="str">
        <f>IF(CC40&lt;&gt;"",SUMPRODUCT((CN37:CN41=CN40)*(CI37:CI41=CI40)*(CG37:CG41=CG40)*(CK37:CK41=CK40)*(CL37:CL41&gt;CL40)),"")</f>
        <v/>
      </c>
      <c r="CT40" s="321" t="str">
        <f>IF(CC40&lt;&gt;"",SUMPRODUCT((CN37:CN41=CN40)*(CI37:CI41=CI40)*(CG37:CG41=CG40)*(CK37:CK41=CK40)*(CL37:CL41=CL40)*(CM37:CM41&gt;CM40)),"")</f>
        <v/>
      </c>
      <c r="CU40" s="321" t="str">
        <f>IF(CC40&lt;&gt;"",SUM(CO40:CT40)+3,"")</f>
        <v/>
      </c>
      <c r="CV40" s="321" t="str">
        <f>IF(CC40&lt;&gt;"",IF(CU40=4,CC40,CC41),"")</f>
        <v/>
      </c>
      <c r="CW40" s="321" t="str">
        <f>IF(CV40&lt;&gt;"",CV40,IF(CB40&lt;&gt;"",CB40,IF(BH40&lt;&gt;"",BH40,IF(AN40&lt;&gt;"",AN40,N40))))</f>
        <v>Czechia</v>
      </c>
      <c r="CX40" s="321">
        <v>4</v>
      </c>
      <c r="CY40" s="321"/>
      <c r="CZ40" s="321"/>
      <c r="DA40" s="321"/>
      <c r="DB40" s="321"/>
      <c r="DC40" s="321"/>
      <c r="DD40" s="321"/>
      <c r="DE40" s="321"/>
      <c r="DF40" s="321"/>
      <c r="DG40" s="321"/>
      <c r="DH40" s="321"/>
      <c r="DI40" s="322"/>
      <c r="DJ40" s="322"/>
      <c r="DK40" s="322"/>
      <c r="DL40" s="322"/>
      <c r="DM40" s="322"/>
      <c r="DN40" s="322"/>
      <c r="DO40" s="322"/>
      <c r="DP40" s="321"/>
      <c r="DQ40" s="321"/>
      <c r="DR40" s="321"/>
      <c r="DS40" s="321"/>
      <c r="DT40" s="321"/>
      <c r="DU40" s="321"/>
      <c r="DV40" s="321"/>
      <c r="DW40" s="321"/>
      <c r="DX40" s="321"/>
      <c r="DY40" s="321">
        <f ca="1">VLOOKUP(DZ40,HU37:HV41,2,FALSE)</f>
        <v>4</v>
      </c>
      <c r="DZ40" s="321" t="str">
        <f>B40</f>
        <v>Georgia</v>
      </c>
      <c r="EA40" s="321">
        <f ca="1">SUMPRODUCT((HX3:HX42=DZ40)*(IB3:IB42="W"))+SUMPRODUCT((IA3:IA42=DZ40)*(IC3:IC42="W"))</f>
        <v>0</v>
      </c>
      <c r="EB40" s="321">
        <f ca="1">SUMPRODUCT((HX3:HX42=DZ40)*(IB3:IB42="D"))+SUMPRODUCT((IA3:IA42=DZ40)*(IC3:IC42="D"))</f>
        <v>0</v>
      </c>
      <c r="EC40" s="321">
        <f ca="1">SUMPRODUCT((HX3:HX42=DZ40)*(IB3:IB42="L"))+SUMPRODUCT((IA3:IA42=DZ40)*(IC3:IC42="L"))</f>
        <v>3</v>
      </c>
      <c r="ED40" s="321">
        <f ca="1">SUMIF(HX3:HX60,DZ40,HY3:HY60)+SUMIF(IA3:IA60,DZ40,HZ3:HZ60)</f>
        <v>0</v>
      </c>
      <c r="EE40" s="321">
        <f ca="1">SUMIF(IA3:IA60,DZ40,HY3:HY60)+SUMIF(HX3:HX60,DZ40,HZ3:HZ60)</f>
        <v>7</v>
      </c>
      <c r="EF40" s="321">
        <f t="shared" ca="1" si="11792"/>
        <v>993</v>
      </c>
      <c r="EG40" s="321">
        <f t="shared" ca="1" si="11793"/>
        <v>0</v>
      </c>
      <c r="EH40" s="321">
        <f t="shared" si="609"/>
        <v>0</v>
      </c>
      <c r="EI40" s="321">
        <f ca="1">IF(COUNTIF(EG37:EG41,4)&lt;&gt;4,RANK(EG40,EG37:EG41),EG80)</f>
        <v>4</v>
      </c>
      <c r="EJ40" s="321"/>
      <c r="EK40" s="321">
        <f ca="1">SUMPRODUCT((EI37:EI40=EI40)*(EH37:EH40&lt;EH40))+EI40</f>
        <v>4</v>
      </c>
      <c r="EL40" s="321" t="str">
        <f ca="1">INDEX(DZ37:DZ41,MATCH(4,EK37:EK41,0),0)</f>
        <v>Georgia</v>
      </c>
      <c r="EM40" s="321">
        <f ca="1">INDEX(EI37:EI41,MATCH(EL40,DZ37:DZ41,0),0)</f>
        <v>4</v>
      </c>
      <c r="EN40" s="321" t="str">
        <f ca="1">IF(AND(EN39&lt;&gt;"",EM40=1),EL40,"")</f>
        <v/>
      </c>
      <c r="EO40" s="321" t="str">
        <f ca="1">IF(AND(EO39&lt;&gt;"",EM41=2),EL41,"")</f>
        <v/>
      </c>
      <c r="EP40" s="321"/>
      <c r="EQ40" s="321"/>
      <c r="ER40" s="321"/>
      <c r="ES40" s="321" t="str">
        <f t="shared" ca="1" si="12137"/>
        <v/>
      </c>
      <c r="ET40" s="321">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21">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21">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21">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21">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21">
        <f ca="1">EW40-EX40+1000</f>
        <v>1000</v>
      </c>
      <c r="EZ40" s="321" t="str">
        <f t="shared" ca="1" si="11794"/>
        <v/>
      </c>
      <c r="FA40" s="321" t="str">
        <f ca="1">IF(ES40&lt;&gt;"",VLOOKUP(ES40,DZ4:EF40,7,FALSE),"")</f>
        <v/>
      </c>
      <c r="FB40" s="321" t="str">
        <f ca="1">IF(ES40&lt;&gt;"",VLOOKUP(ES40,DZ4:EF40,5,FALSE),"")</f>
        <v/>
      </c>
      <c r="FC40" s="321" t="str">
        <f ca="1">IF(ES40&lt;&gt;"",VLOOKUP(ES40,DZ4:EH40,9,FALSE),"")</f>
        <v/>
      </c>
      <c r="FD40" s="321" t="str">
        <f t="shared" ca="1" si="11795"/>
        <v/>
      </c>
      <c r="FE40" s="321" t="str">
        <f ca="1">IF(ES40&lt;&gt;"",RANK(FD40,FD37:FD41),"")</f>
        <v/>
      </c>
      <c r="FF40" s="321" t="str">
        <f ca="1">IF(ES40&lt;&gt;"",SUMPRODUCT((FD37:FD41=FD40)*(EY37:EY41&gt;EY40)),"")</f>
        <v/>
      </c>
      <c r="FG40" s="321" t="str">
        <f ca="1">IF(ES40&lt;&gt;"",SUMPRODUCT((FD37:FD41=FD40)*(EY37:EY41=EY40)*(EW37:EW41&gt;EW40)),"")</f>
        <v/>
      </c>
      <c r="FH40" s="321" t="str">
        <f ca="1">IF(ES40&lt;&gt;"",SUMPRODUCT((FD37:FD41=FD40)*(EY37:EY41=EY40)*(EW37:EW41=EW40)*(FA37:FA41&gt;FA40)),"")</f>
        <v/>
      </c>
      <c r="FI40" s="321" t="str">
        <f ca="1">IF(ES40&lt;&gt;"",SUMPRODUCT((FD37:FD41=FD40)*(EY37:EY41=EY40)*(EW37:EW41=EW40)*(FA37:FA41=FA40)*(FB37:FB41&gt;FB40)),"")</f>
        <v/>
      </c>
      <c r="FJ40" s="321" t="str">
        <f ca="1">IF(ES40&lt;&gt;"",SUMPRODUCT((FD37:FD41=FD40)*(EY37:EY41=EY40)*(EW37:EW41=EW40)*(FA37:FA41=FA40)*(FB37:FB41=FB40)*(FC37:FC41&gt;FC40)),"")</f>
        <v/>
      </c>
      <c r="FK40" s="321" t="str">
        <f ca="1">IF(ES40&lt;&gt;"",IF(FK80&lt;&gt;"",IF(ER76=3,FK80,FK80+ER76),SUM(FE40:FJ40)),"")</f>
        <v/>
      </c>
      <c r="FL40" s="321" t="str">
        <f ca="1">IF(ES40&lt;&gt;"",INDEX(ES37:ES41,MATCH(4,FK37:FK41,0),0),"")</f>
        <v/>
      </c>
      <c r="FM40" s="321" t="str">
        <f ca="1">IF(EO39&lt;&gt;"",EO39,"")</f>
        <v/>
      </c>
      <c r="FN40" s="321" t="str">
        <f ca="1">IF(FM40&lt;&gt;"",SUMPRODUCT((HX3:HX42=FM40)*(IA3:IA42=FM41)*(IB3:IB42="W"))+SUMPRODUCT((HX3:HX42=FM40)*(IA3:IA42=FM38)*(IB3:IB42="W"))+SUMPRODUCT((HX3:HX42=FM40)*(IA3:IA42=FM39)*(IB3:IB42="W"))+SUMPRODUCT((HX3:HX42=FM41)*(IA3:IA42=FM40)*(IC3:IC42="W"))+SUMPRODUCT((HX3:HX42=FM38)*(IA3:IA42=FM40)*(IC3:IC42="W"))+SUMPRODUCT((HX3:HX42=FM39)*(IA3:IA42=FM40)*(IC3:IC42="W")),"")</f>
        <v/>
      </c>
      <c r="FO40" s="321" t="str">
        <f ca="1">IF(FM40&lt;&gt;"",SUMPRODUCT((HX3:HX42=FM40)*(IA3:IA42=FM41)*(IB3:IB42="D"))+SUMPRODUCT((HX3:HX42=FM40)*(IA3:IA42=FM38)*(IB3:IB42="D"))+SUMPRODUCT((HX3:HX42=FM40)*(IA3:IA42=FM39)*(IB3:IB42="D"))+SUMPRODUCT((HX3:HX42=FM41)*(IA3:IA42=FM40)*(IB3:IB42="D"))+SUMPRODUCT((HX3:HX42=FM38)*(IA3:IA42=FM40)*(IB3:IB42="D"))+SUMPRODUCT((HX3:HX42=FM39)*(IA3:IA42=FM40)*(IB3:IB42="D")),"")</f>
        <v/>
      </c>
      <c r="FP40" s="321" t="str">
        <f ca="1">IF(FM40&lt;&gt;"",SUMPRODUCT((HX3:HX42=FM40)*(IA3:IA42=FM41)*(IB3:IB42="L"))+SUMPRODUCT((HX3:HX42=FM40)*(IA3:IA42=FM38)*(IB3:IB42="L"))+SUMPRODUCT((HX3:HX42=FM40)*(IA3:IA42=FM39)*(IB3:IB42="L"))+SUMPRODUCT((HX3:HX42=FM41)*(IA3:IA42=FM40)*(IC3:IC42="L"))+SUMPRODUCT((HX3:HX42=FM38)*(IA3:IA42=FM40)*(IC3:IC42="L"))+SUMPRODUCT((HX3:HX42=FM39)*(IA3:IA42=FM40)*(IC3:IC42="L")),"")</f>
        <v/>
      </c>
      <c r="FQ40" s="321">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21">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21">
        <f ca="1">FQ40-FR40+1000</f>
        <v>1000</v>
      </c>
      <c r="FT40" s="321" t="str">
        <f t="shared" ca="1" si="12138"/>
        <v/>
      </c>
      <c r="FU40" s="321" t="str">
        <f ca="1">IF(FM40&lt;&gt;"",VLOOKUP(FM40,DZ4:EF40,7,FALSE),"")</f>
        <v/>
      </c>
      <c r="FV40" s="321" t="str">
        <f ca="1">IF(FM40&lt;&gt;"",VLOOKUP(FM40,DZ4:EF40,5,FALSE),"")</f>
        <v/>
      </c>
      <c r="FW40" s="321" t="str">
        <f ca="1">IF(FM40&lt;&gt;"",VLOOKUP(FM40,DZ4:EH40,9,FALSE),"")</f>
        <v/>
      </c>
      <c r="FX40" s="321" t="str">
        <f t="shared" ca="1" si="12139"/>
        <v/>
      </c>
      <c r="FY40" s="321" t="str">
        <f ca="1">IF(FM40&lt;&gt;"",RANK(FX40,FX37:FX40),"")</f>
        <v/>
      </c>
      <c r="FZ40" s="321" t="str">
        <f ca="1">IF(FM40&lt;&gt;"",SUMPRODUCT((FX37:FX41=FX40)*(FS37:FS41&gt;FS40)),"")</f>
        <v/>
      </c>
      <c r="GA40" s="321" t="str">
        <f ca="1">IF(FM40&lt;&gt;"",SUMPRODUCT((FX37:FX41=FX40)*(FS37:FS41=FS40)*(FQ37:FQ41&gt;FQ40)),"")</f>
        <v/>
      </c>
      <c r="GB40" s="321" t="str">
        <f ca="1">IF(FM40&lt;&gt;"",SUMPRODUCT((FX37:FX41=FX40)*(FS37:FS41=FS40)*(FQ37:FQ41=FQ40)*(FU37:FU41&gt;FU40)),"")</f>
        <v/>
      </c>
      <c r="GC40" s="321" t="str">
        <f ca="1">IF(FM40&lt;&gt;"",SUMPRODUCT((FX37:FX41=FX40)*(FS37:FS41=FS40)*(FQ37:FQ41=FQ40)*(FU37:FU41=FU40)*(FV37:FV41&gt;FV40)),"")</f>
        <v/>
      </c>
      <c r="GD40" s="321" t="str">
        <f ca="1">IF(FM40&lt;&gt;"",SUMPRODUCT((FX37:FX41=FX40)*(FS37:FS41=FS40)*(FQ37:FQ41=FQ40)*(FU37:FU41=FU40)*(FV37:FV41=FV40)*(FW37:FW41&gt;FW40)),"")</f>
        <v/>
      </c>
      <c r="GE40" s="321" t="str">
        <f ca="1">IF(FM40&lt;&gt;"",IF(GE80&lt;&gt;"",IF(FL76=3,GE80,GE80+FL76),SUM(FY40:GD40)+1),"")</f>
        <v/>
      </c>
      <c r="GF40" s="321" t="str">
        <f ca="1">IF(FM40&lt;&gt;"",INDEX(FM38:FM41,MATCH(4,GE38:GE41,0),0),"")</f>
        <v/>
      </c>
      <c r="GG40" s="321" t="str">
        <f ca="1">IF(EP38&lt;&gt;"",EP38,"")</f>
        <v/>
      </c>
      <c r="GH40" s="321">
        <f ca="1">SUMPRODUCT((HX3:HX42=GG40)*(IA3:IA42=GG41)*(IB3:IB42="W"))+SUMPRODUCT((HX3:HX42=GG40)*(IA3:IA42=GG42)*(IB3:IB42="W"))+SUMPRODUCT((HX3:HX42=GG40)*(IA3:IA42=GG39)*(IB3:IB42="W"))+SUMPRODUCT((HX3:HX42=GG41)*(IA3:IA42=GG40)*(IC3:IC42="W"))+SUMPRODUCT((HX3:HX42=GG42)*(IA3:IA42=GG40)*(IC3:IC42="W"))+SUMPRODUCT((HX3:HX42=GG39)*(IA3:IA42=GG40)*(IC3:IC42="W"))</f>
        <v>0</v>
      </c>
      <c r="GI40" s="321">
        <f ca="1">SUMPRODUCT((HX3:HX42=GG40)*(IA3:IA42=GG41)*(IB3:IB42="D"))+SUMPRODUCT((HX3:HX42=GG40)*(IA3:IA42=GG42)*(IB3:IB42="D"))+SUMPRODUCT((HX3:HX42=GG40)*(IA3:IA42=GG39)*(IB3:IB42="D"))+SUMPRODUCT((HX3:HX42=GG41)*(IA3:IA42=GG40)*(IB3:IB42="D"))+SUMPRODUCT((HX3:HX42=GG42)*(IA3:IA42=GG40)*(IB3:IB42="D"))+SUMPRODUCT((HX3:HX42=GG39)*(IA3:IA42=GG40)*(IB3:IB42="D"))</f>
        <v>0</v>
      </c>
      <c r="GJ40" s="321">
        <f ca="1">SUMPRODUCT((HX3:HX42=GG40)*(IA3:IA42=GG41)*(IB3:IB42="L"))+SUMPRODUCT((HX3:HX42=GG40)*(IA3:IA42=GG42)*(IB3:IB42="L"))+SUMPRODUCT((HX3:HX42=GG40)*(IA3:IA42=GG39)*(IB3:IB42="L"))+SUMPRODUCT((HX3:HX42=GG41)*(IA3:IA42=GG40)*(IC3:IC42="L"))+SUMPRODUCT((HX3:HX42=GG42)*(IA3:IA42=GG40)*(IC3:IC42="L"))+SUMPRODUCT((HX3:HX42=GG39)*(IA3:IA42=GG40)*(IC3:IC42="L"))</f>
        <v>0</v>
      </c>
      <c r="GK40" s="321">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21">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21">
        <f ca="1">GK40-GL40+1000</f>
        <v>1000</v>
      </c>
      <c r="GN40" s="321" t="str">
        <f t="shared" ca="1" si="12587"/>
        <v/>
      </c>
      <c r="GO40" s="321" t="str">
        <f ca="1">IF(GG40&lt;&gt;"",VLOOKUP(GG40,DZ4:EF40,7,FALSE),"")</f>
        <v/>
      </c>
      <c r="GP40" s="321" t="str">
        <f ca="1">IF(GG40&lt;&gt;"",VLOOKUP(GG40,DZ4:EF40,5,FALSE),"")</f>
        <v/>
      </c>
      <c r="GQ40" s="321" t="str">
        <f ca="1">IF(GG40&lt;&gt;"",VLOOKUP(GG40,DZ4:EH40,9,FALSE),"")</f>
        <v/>
      </c>
      <c r="GR40" s="321" t="str">
        <f t="shared" ca="1" si="12588"/>
        <v/>
      </c>
      <c r="GS40" s="321" t="str">
        <f ca="1">IF(GG40&lt;&gt;"",RANK(GR40,GR38:GR40),"")</f>
        <v/>
      </c>
      <c r="GT40" s="321" t="str">
        <f ca="1">IF(GG40&lt;&gt;"",SUMPRODUCT((GR37:GR41=GR40)*(GM37:GM41&gt;GM40)),"")</f>
        <v/>
      </c>
      <c r="GU40" s="321" t="str">
        <f ca="1">IF(GG40&lt;&gt;"",SUMPRODUCT((GR37:GR41=GR40)*(GM37:GM41=GM40)*(GK37:GK41&gt;GK40)),"")</f>
        <v/>
      </c>
      <c r="GV40" s="321" t="str">
        <f ca="1">IF(GG40&lt;&gt;"",SUMPRODUCT((GR37:GR41=GR40)*(GM37:GM41=GM40)*(GK37:GK41=GK40)*(GO37:GO41&gt;GO40)),"")</f>
        <v/>
      </c>
      <c r="GW40" s="321" t="str">
        <f ca="1">IF(GG40&lt;&gt;"",SUMPRODUCT((GR37:GR41=GR40)*(GM37:GM41=GM40)*(GK37:GK41=GK40)*(GO37:GO41=GO40)*(GP37:GP41&gt;GP40)),"")</f>
        <v/>
      </c>
      <c r="GX40" s="321" t="str">
        <f ca="1">IF(GG40&lt;&gt;"",SUMPRODUCT((GR37:GR41=GR40)*(GM37:GM41=GM40)*(GK37:GK41=GK40)*(GO37:GO41=GO40)*(GP37:GP41=GP40)*(GQ37:GQ41&gt;GQ40)),"")</f>
        <v/>
      </c>
      <c r="GY40" s="321" t="str">
        <f ca="1">IF(GG40&lt;&gt;"",SUM(GS40:GX40)+2,"")</f>
        <v/>
      </c>
      <c r="GZ40" s="321" t="str">
        <f ca="1">IF(GG40&lt;&gt;"",INDEX(GG39:GG41,MATCH(4,GY39:GY41,0),0),"")</f>
        <v/>
      </c>
      <c r="HA40" s="321" t="str">
        <f>IF(EQ37&lt;&gt;"",EQ37,"")</f>
        <v/>
      </c>
      <c r="HB40" s="321">
        <f ca="1">SUMPRODUCT((HX3:HX42=HA40)*(IA3:IA42=HA41)*(IB3:IB42="W"))+SUMPRODUCT((HX3:HX42=HA40)*(IA3:IA42=HA42)*(IB3:IB42="W"))+SUMPRODUCT((HX3:HX42=HA40)*(IA3:IA42=HA43)*(IB3:IB42="W"))+SUMPRODUCT((HX3:HX42=HA41)*(IA3:IA42=HA40)*(IC3:IC42="W"))+SUMPRODUCT((HX3:HX42=HA42)*(IA3:IA42=HA40)*(IC3:IC42="W"))+SUMPRODUCT((HX3:HX42=HA43)*(IA3:IA42=HA40)*(IC3:IC42="W"))</f>
        <v>0</v>
      </c>
      <c r="HC40" s="321">
        <f ca="1">SUMPRODUCT((HX3:HX42=HA40)*(IA3:IA42=HA41)*(IB3:IB42="D"))+SUMPRODUCT((HX3:HX42=HA40)*(IA3:IA42=HA42)*(IB3:IB42="D"))+SUMPRODUCT((HX3:HX42=HA40)*(IA3:IA42=HA43)*(IB3:IB42="D"))+SUMPRODUCT((HX3:HX42=HA41)*(IA3:IA42=HA40)*(IB3:IB42="D"))+SUMPRODUCT((HX3:HX42=HA42)*(IA3:IA42=HA40)*(IB3:IB42="D"))+SUMPRODUCT((HX3:HX42=HA43)*(IA3:IA42=HA40)*(IB3:IB42="D"))</f>
        <v>0</v>
      </c>
      <c r="HD40" s="321">
        <f ca="1">SUMPRODUCT((HX3:HX42=HA40)*(IA3:IA42=HA41)*(IB3:IB42="L"))+SUMPRODUCT((HX3:HX42=HA40)*(IA3:IA42=HA42)*(IB3:IB42="L"))+SUMPRODUCT((HX3:HX42=HA40)*(IA3:IA42=HA43)*(IB3:IB42="L"))+SUMPRODUCT((HX3:HX42=HA41)*(IA3:IA42=HA40)*(IC3:IC42="L"))+SUMPRODUCT((HX3:HX42=HA42)*(IA3:IA42=HA40)*(IC3:IC42="L"))+SUMPRODUCT((HX3:HX42=HA43)*(IA3:IA42=HA40)*(IC3:IC42="L"))</f>
        <v>0</v>
      </c>
      <c r="HE40" s="321">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21">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21">
        <f ca="1">HE40-HF40+1000</f>
        <v>1000</v>
      </c>
      <c r="HH40" s="321" t="str">
        <f t="shared" ref="HH40" si="13169">IF(HA40&lt;&gt;"",HB40*3+HC40*1,"")</f>
        <v/>
      </c>
      <c r="HI40" s="321" t="str">
        <f>IF(HA40&lt;&gt;"",VLOOKUP(HA40,DZ4:EF40,7,FALSE),"")</f>
        <v/>
      </c>
      <c r="HJ40" s="321" t="str">
        <f>IF(HA40&lt;&gt;"",VLOOKUP(HA40,DZ4:EF40,5,FALSE),"")</f>
        <v/>
      </c>
      <c r="HK40" s="321" t="str">
        <f>IF(HA40&lt;&gt;"",VLOOKUP(HA40,DZ4:EH40,9,FALSE),"")</f>
        <v/>
      </c>
      <c r="HL40" s="321" t="str">
        <f t="shared" ref="HL40" si="13170">HH40</f>
        <v/>
      </c>
      <c r="HM40" s="321" t="str">
        <f>IF(HA40&lt;&gt;"",RANK(HL40,FD37:FD41),"")</f>
        <v/>
      </c>
      <c r="HN40" s="321" t="str">
        <f>IF(HA40&lt;&gt;"",SUMPRODUCT((HL37:HL41=HL40)*(HG37:HG41&gt;HG40)),"")</f>
        <v/>
      </c>
      <c r="HO40" s="321" t="str">
        <f>IF(HA40&lt;&gt;"",SUMPRODUCT((HL37:HL41=HL40)*(HG37:HG41=HG40)*(HE37:HE41&gt;HE40)),"")</f>
        <v/>
      </c>
      <c r="HP40" s="321" t="str">
        <f>IF(HA40&lt;&gt;"",SUMPRODUCT((HL37:HL41=HL40)*(HG37:HG41=HG40)*(HE37:HE41=HE40)*(HI37:HI41&gt;HI40)),"")</f>
        <v/>
      </c>
      <c r="HQ40" s="321" t="str">
        <f>IF(HA40&lt;&gt;"",SUMPRODUCT((HL37:HL41=HL40)*(HG37:HG41=HG40)*(HE37:HE41=HE40)*(HI37:HI41=HI40)*(HJ37:HJ41&gt;HJ40)),"")</f>
        <v/>
      </c>
      <c r="HR40" s="321" t="str">
        <f>IF(HA40&lt;&gt;"",SUMPRODUCT((HL37:HL41=HL40)*(HG37:HG41=HG40)*(HE37:HE41=HE40)*(HI37:HI41=HI40)*(HJ37:HJ41=HJ40)*(HK37:HK41&gt;HK40)),"")</f>
        <v/>
      </c>
      <c r="HS40" s="321" t="str">
        <f>IF(HA40&lt;&gt;"",SUM(HM40:HR40)+3,"")</f>
        <v/>
      </c>
      <c r="HT40" s="321" t="str">
        <f>IF(HA40&lt;&gt;"",IF(HS40=4,HA40,HA41),"")</f>
        <v/>
      </c>
      <c r="HU40" s="321" t="str">
        <f ca="1">IF(HT40&lt;&gt;"",HT40,IF(GZ40&lt;&gt;"",GZ40,IF(GF40&lt;&gt;"",GF40,IF(FL40&lt;&gt;"",FL40,EL40))))</f>
        <v>Georgia</v>
      </c>
      <c r="HV40" s="321">
        <v>4</v>
      </c>
      <c r="HW40" s="321"/>
      <c r="HX40" s="321"/>
      <c r="HY40" s="321"/>
      <c r="HZ40" s="321"/>
      <c r="IA40" s="321"/>
      <c r="IB40" s="321"/>
      <c r="IC40" s="321"/>
      <c r="ID40" s="321"/>
      <c r="IE40" s="321"/>
      <c r="IF40" s="321"/>
      <c r="IG40" s="322"/>
      <c r="IH40" s="322"/>
      <c r="II40" s="322"/>
      <c r="IJ40" s="322"/>
      <c r="IK40" s="322"/>
      <c r="IL40" s="322"/>
      <c r="IM40" s="322"/>
      <c r="IN40" s="321"/>
      <c r="IO40" s="321"/>
      <c r="IP40" s="321"/>
      <c r="IQ40" s="321"/>
      <c r="IR40" s="321"/>
      <c r="IS40" s="321"/>
      <c r="IT40" s="321"/>
      <c r="IU40" s="321"/>
      <c r="IV40" s="321"/>
      <c r="IW40" s="321">
        <f ca="1">VLOOKUP(IX40,MS37:MT41,2,FALSE)</f>
        <v>4</v>
      </c>
      <c r="IX40" s="321" t="str">
        <f t="shared" si="12140"/>
        <v>Georgia</v>
      </c>
      <c r="IY40" s="321">
        <f ca="1">SUMPRODUCT((MV3:MV42=IX40)*(MZ3:MZ42="W"))+SUMPRODUCT((MY3:MY42=IX40)*(NA3:NA42="W"))</f>
        <v>0</v>
      </c>
      <c r="IZ40" s="321">
        <f ca="1">SUMPRODUCT((MV3:MV42=IX40)*(MZ3:MZ42="D"))+SUMPRODUCT((MY3:MY42=IX40)*(NA3:NA42="D"))</f>
        <v>1</v>
      </c>
      <c r="JA40" s="321">
        <f ca="1">SUMPRODUCT((MV3:MV42=IX40)*(MZ3:MZ42="L"))+SUMPRODUCT((MY3:MY42=IX40)*(NA3:NA42="L"))</f>
        <v>2</v>
      </c>
      <c r="JB40" s="321">
        <f ca="1">SUMIF(MV3:MV60,IX40,MW3:MW60)+SUMIF(MY3:MY60,IX40,MX3:MX60)</f>
        <v>1</v>
      </c>
      <c r="JC40" s="321">
        <f ca="1">SUMIF(MY3:MY60,IX40,MW3:MW60)+SUMIF(MV3:MV60,IX40,MX3:MX60)</f>
        <v>5</v>
      </c>
      <c r="JD40" s="321">
        <f t="shared" ca="1" si="11796"/>
        <v>996</v>
      </c>
      <c r="JE40" s="321">
        <f t="shared" ca="1" si="11797"/>
        <v>1</v>
      </c>
      <c r="JF40" s="321">
        <f t="shared" si="618"/>
        <v>0</v>
      </c>
      <c r="JG40" s="321">
        <f ca="1">IF(COUNTIF(JE37:JE41,4)&lt;&gt;4,RANK(JE40,JE37:JE41),JE80)</f>
        <v>4</v>
      </c>
      <c r="JH40" s="321"/>
      <c r="JI40" s="321">
        <f ca="1">SUMPRODUCT((JG37:JG40=JG40)*(JF37:JF40&lt;JF40))+JG40</f>
        <v>4</v>
      </c>
      <c r="JJ40" s="321" t="str">
        <f ca="1">INDEX(IX37:IX41,MATCH(4,JI37:JI41,0),0)</f>
        <v>Georgia</v>
      </c>
      <c r="JK40" s="321">
        <f ca="1">INDEX(JG37:JG41,MATCH(JJ40,IX37:IX41,0),0)</f>
        <v>4</v>
      </c>
      <c r="JL40" s="321" t="str">
        <f ca="1">IF(AND(JL39&lt;&gt;"",JK40=1),JJ40,"")</f>
        <v/>
      </c>
      <c r="JM40" s="321" t="str">
        <f ca="1">IF(AND(JM39&lt;&gt;"",JK41=2),JJ41,"")</f>
        <v/>
      </c>
      <c r="JN40" s="321"/>
      <c r="JO40" s="321"/>
      <c r="JP40" s="321"/>
      <c r="JQ40" s="321" t="str">
        <f t="shared" ca="1" si="12141"/>
        <v/>
      </c>
      <c r="JR40" s="321">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21">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21">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21">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21">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21">
        <f ca="1">JU40-JV40+1000</f>
        <v>1000</v>
      </c>
      <c r="JX40" s="321" t="str">
        <f t="shared" ca="1" si="11798"/>
        <v/>
      </c>
      <c r="JY40" s="321" t="str">
        <f ca="1">IF(JQ40&lt;&gt;"",VLOOKUP(JQ40,IX4:JD40,7,FALSE),"")</f>
        <v/>
      </c>
      <c r="JZ40" s="321" t="str">
        <f ca="1">IF(JQ40&lt;&gt;"",VLOOKUP(JQ40,IX4:JD40,5,FALSE),"")</f>
        <v/>
      </c>
      <c r="KA40" s="321" t="str">
        <f ca="1">IF(JQ40&lt;&gt;"",VLOOKUP(JQ40,IX4:JF40,9,FALSE),"")</f>
        <v/>
      </c>
      <c r="KB40" s="321" t="str">
        <f t="shared" ca="1" si="11799"/>
        <v/>
      </c>
      <c r="KC40" s="321" t="str">
        <f ca="1">IF(JQ40&lt;&gt;"",RANK(KB40,KB37:KB41),"")</f>
        <v/>
      </c>
      <c r="KD40" s="321" t="str">
        <f ca="1">IF(JQ40&lt;&gt;"",SUMPRODUCT((KB37:KB41=KB40)*(JW37:JW41&gt;JW40)),"")</f>
        <v/>
      </c>
      <c r="KE40" s="321" t="str">
        <f ca="1">IF(JQ40&lt;&gt;"",SUMPRODUCT((KB37:KB41=KB40)*(JW37:JW41=JW40)*(JU37:JU41&gt;JU40)),"")</f>
        <v/>
      </c>
      <c r="KF40" s="321" t="str">
        <f ca="1">IF(JQ40&lt;&gt;"",SUMPRODUCT((KB37:KB41=KB40)*(JW37:JW41=JW40)*(JU37:JU41=JU40)*(JY37:JY41&gt;JY40)),"")</f>
        <v/>
      </c>
      <c r="KG40" s="321" t="str">
        <f ca="1">IF(JQ40&lt;&gt;"",SUMPRODUCT((KB37:KB41=KB40)*(JW37:JW41=JW40)*(JU37:JU41=JU40)*(JY37:JY41=JY40)*(JZ37:JZ41&gt;JZ40)),"")</f>
        <v/>
      </c>
      <c r="KH40" s="321" t="str">
        <f ca="1">IF(JQ40&lt;&gt;"",SUMPRODUCT((KB37:KB41=KB40)*(JW37:JW41=JW40)*(JU37:JU41=JU40)*(JY37:JY41=JY40)*(JZ37:JZ41=JZ40)*(KA37:KA41&gt;KA40)),"")</f>
        <v/>
      </c>
      <c r="KI40" s="321" t="str">
        <f ca="1">IF(JQ40&lt;&gt;"",IF(KI80&lt;&gt;"",IF(JP76=3,KI80,KI80+JP76),SUM(KC40:KH40)),"")</f>
        <v/>
      </c>
      <c r="KJ40" s="321" t="str">
        <f ca="1">IF(JQ40&lt;&gt;"",INDEX(JQ37:JQ41,MATCH(4,KI37:KI41,0),0),"")</f>
        <v/>
      </c>
      <c r="KK40" s="321" t="str">
        <f ca="1">IF(JM39&lt;&gt;"",JM39,"")</f>
        <v/>
      </c>
      <c r="KL40" s="321" t="str">
        <f ca="1">IF(KK40&lt;&gt;"",SUMPRODUCT((MV3:MV42=KK40)*(MY3:MY42=KK41)*(MZ3:MZ42="W"))+SUMPRODUCT((MV3:MV42=KK40)*(MY3:MY42=KK38)*(MZ3:MZ42="W"))+SUMPRODUCT((MV3:MV42=KK40)*(MY3:MY42=KK39)*(MZ3:MZ42="W"))+SUMPRODUCT((MV3:MV42=KK41)*(MY3:MY42=KK40)*(NA3:NA42="W"))+SUMPRODUCT((MV3:MV42=KK38)*(MY3:MY42=KK40)*(NA3:NA42="W"))+SUMPRODUCT((MV3:MV42=KK39)*(MY3:MY42=KK40)*(NA3:NA42="W")),"")</f>
        <v/>
      </c>
      <c r="KM40" s="321" t="str">
        <f ca="1">IF(KK40&lt;&gt;"",SUMPRODUCT((MV3:MV42=KK40)*(MY3:MY42=KK41)*(MZ3:MZ42="D"))+SUMPRODUCT((MV3:MV42=KK40)*(MY3:MY42=KK38)*(MZ3:MZ42="D"))+SUMPRODUCT((MV3:MV42=KK40)*(MY3:MY42=KK39)*(MZ3:MZ42="D"))+SUMPRODUCT((MV3:MV42=KK41)*(MY3:MY42=KK40)*(MZ3:MZ42="D"))+SUMPRODUCT((MV3:MV42=KK38)*(MY3:MY42=KK40)*(MZ3:MZ42="D"))+SUMPRODUCT((MV3:MV42=KK39)*(MY3:MY42=KK40)*(MZ3:MZ42="D")),"")</f>
        <v/>
      </c>
      <c r="KN40" s="321" t="str">
        <f ca="1">IF(KK40&lt;&gt;"",SUMPRODUCT((MV3:MV42=KK40)*(MY3:MY42=KK41)*(MZ3:MZ42="L"))+SUMPRODUCT((MV3:MV42=KK40)*(MY3:MY42=KK38)*(MZ3:MZ42="L"))+SUMPRODUCT((MV3:MV42=KK40)*(MY3:MY42=KK39)*(MZ3:MZ42="L"))+SUMPRODUCT((MV3:MV42=KK41)*(MY3:MY42=KK40)*(NA3:NA42="L"))+SUMPRODUCT((MV3:MV42=KK38)*(MY3:MY42=KK40)*(NA3:NA42="L"))+SUMPRODUCT((MV3:MV42=KK39)*(MY3:MY42=KK40)*(NA3:NA42="L")),"")</f>
        <v/>
      </c>
      <c r="KO40" s="321">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21">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21">
        <f ca="1">KO40-KP40+1000</f>
        <v>1000</v>
      </c>
      <c r="KR40" s="321" t="str">
        <f t="shared" ca="1" si="12142"/>
        <v/>
      </c>
      <c r="KS40" s="321" t="str">
        <f ca="1">IF(KK40&lt;&gt;"",VLOOKUP(KK40,IX4:JD40,7,FALSE),"")</f>
        <v/>
      </c>
      <c r="KT40" s="321" t="str">
        <f ca="1">IF(KK40&lt;&gt;"",VLOOKUP(KK40,IX4:JD40,5,FALSE),"")</f>
        <v/>
      </c>
      <c r="KU40" s="321" t="str">
        <f ca="1">IF(KK40&lt;&gt;"",VLOOKUP(KK40,IX4:JF40,9,FALSE),"")</f>
        <v/>
      </c>
      <c r="KV40" s="321" t="str">
        <f t="shared" ca="1" si="12143"/>
        <v/>
      </c>
      <c r="KW40" s="321" t="str">
        <f ca="1">IF(KK40&lt;&gt;"",RANK(KV40,KV37:KV40),"")</f>
        <v/>
      </c>
      <c r="KX40" s="321" t="str">
        <f ca="1">IF(KK40&lt;&gt;"",SUMPRODUCT((KV37:KV41=KV40)*(KQ37:KQ41&gt;KQ40)),"")</f>
        <v/>
      </c>
      <c r="KY40" s="321" t="str">
        <f ca="1">IF(KK40&lt;&gt;"",SUMPRODUCT((KV37:KV41=KV40)*(KQ37:KQ41=KQ40)*(KO37:KO41&gt;KO40)),"")</f>
        <v/>
      </c>
      <c r="KZ40" s="321" t="str">
        <f ca="1">IF(KK40&lt;&gt;"",SUMPRODUCT((KV37:KV41=KV40)*(KQ37:KQ41=KQ40)*(KO37:KO41=KO40)*(KS37:KS41&gt;KS40)),"")</f>
        <v/>
      </c>
      <c r="LA40" s="321" t="str">
        <f ca="1">IF(KK40&lt;&gt;"",SUMPRODUCT((KV37:KV41=KV40)*(KQ37:KQ41=KQ40)*(KO37:KO41=KO40)*(KS37:KS41=KS40)*(KT37:KT41&gt;KT40)),"")</f>
        <v/>
      </c>
      <c r="LB40" s="321" t="str">
        <f ca="1">IF(KK40&lt;&gt;"",SUMPRODUCT((KV37:KV41=KV40)*(KQ37:KQ41=KQ40)*(KO37:KO41=KO40)*(KS37:KS41=KS40)*(KT37:KT41=KT40)*(KU37:KU41&gt;KU40)),"")</f>
        <v/>
      </c>
      <c r="LC40" s="321" t="str">
        <f ca="1">IF(KK40&lt;&gt;"",IF(LC80&lt;&gt;"",IF(KJ76=3,LC80,LC80+KJ76),SUM(KW40:LB40)+1),"")</f>
        <v/>
      </c>
      <c r="LD40" s="321" t="str">
        <f ca="1">IF(KK40&lt;&gt;"",INDEX(KK38:KK41,MATCH(4,LC38:LC41,0),0),"")</f>
        <v/>
      </c>
      <c r="LE40" s="321" t="str">
        <f ca="1">IF(JN38&lt;&gt;"",JN38,"")</f>
        <v/>
      </c>
      <c r="LF40" s="321">
        <f ca="1">SUMPRODUCT((MV3:MV42=LE40)*(MY3:MY42=LE41)*(MZ3:MZ42="W"))+SUMPRODUCT((MV3:MV42=LE40)*(MY3:MY42=LE42)*(MZ3:MZ42="W"))+SUMPRODUCT((MV3:MV42=LE40)*(MY3:MY42=LE39)*(MZ3:MZ42="W"))+SUMPRODUCT((MV3:MV42=LE41)*(MY3:MY42=LE40)*(NA3:NA42="W"))+SUMPRODUCT((MV3:MV42=LE42)*(MY3:MY42=LE40)*(NA3:NA42="W"))+SUMPRODUCT((MV3:MV42=LE39)*(MY3:MY42=LE40)*(NA3:NA42="W"))</f>
        <v>0</v>
      </c>
      <c r="LG40" s="321">
        <f ca="1">SUMPRODUCT((MV3:MV42=LE40)*(MY3:MY42=LE41)*(MZ3:MZ42="D"))+SUMPRODUCT((MV3:MV42=LE40)*(MY3:MY42=LE42)*(MZ3:MZ42="D"))+SUMPRODUCT((MV3:MV42=LE40)*(MY3:MY42=LE39)*(MZ3:MZ42="D"))+SUMPRODUCT((MV3:MV42=LE41)*(MY3:MY42=LE40)*(MZ3:MZ42="D"))+SUMPRODUCT((MV3:MV42=LE42)*(MY3:MY42=LE40)*(MZ3:MZ42="D"))+SUMPRODUCT((MV3:MV42=LE39)*(MY3:MY42=LE40)*(MZ3:MZ42="D"))</f>
        <v>0</v>
      </c>
      <c r="LH40" s="321">
        <f ca="1">SUMPRODUCT((MV3:MV42=LE40)*(MY3:MY42=LE41)*(MZ3:MZ42="L"))+SUMPRODUCT((MV3:MV42=LE40)*(MY3:MY42=LE42)*(MZ3:MZ42="L"))+SUMPRODUCT((MV3:MV42=LE40)*(MY3:MY42=LE39)*(MZ3:MZ42="L"))+SUMPRODUCT((MV3:MV42=LE41)*(MY3:MY42=LE40)*(NA3:NA42="L"))+SUMPRODUCT((MV3:MV42=LE42)*(MY3:MY42=LE40)*(NA3:NA42="L"))+SUMPRODUCT((MV3:MV42=LE39)*(MY3:MY42=LE40)*(NA3:NA42="L"))</f>
        <v>0</v>
      </c>
      <c r="LI40" s="321">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21">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21">
        <f ca="1">LI40-LJ40+1000</f>
        <v>1000</v>
      </c>
      <c r="LL40" s="321" t="str">
        <f t="shared" ca="1" si="12589"/>
        <v/>
      </c>
      <c r="LM40" s="321" t="str">
        <f ca="1">IF(LE40&lt;&gt;"",VLOOKUP(LE40,IX4:JD40,7,FALSE),"")</f>
        <v/>
      </c>
      <c r="LN40" s="321" t="str">
        <f ca="1">IF(LE40&lt;&gt;"",VLOOKUP(LE40,IX4:JD40,5,FALSE),"")</f>
        <v/>
      </c>
      <c r="LO40" s="321" t="str">
        <f ca="1">IF(LE40&lt;&gt;"",VLOOKUP(LE40,IX4:JF40,9,FALSE),"")</f>
        <v/>
      </c>
      <c r="LP40" s="321" t="str">
        <f t="shared" ca="1" si="12590"/>
        <v/>
      </c>
      <c r="LQ40" s="321" t="str">
        <f ca="1">IF(LE40&lt;&gt;"",RANK(LP40,LP38:LP40),"")</f>
        <v/>
      </c>
      <c r="LR40" s="321" t="str">
        <f ca="1">IF(LE40&lt;&gt;"",SUMPRODUCT((LP37:LP41=LP40)*(LK37:LK41&gt;LK40)),"")</f>
        <v/>
      </c>
      <c r="LS40" s="321" t="str">
        <f ca="1">IF(LE40&lt;&gt;"",SUMPRODUCT((LP37:LP41=LP40)*(LK37:LK41=LK40)*(LI37:LI41&gt;LI40)),"")</f>
        <v/>
      </c>
      <c r="LT40" s="321" t="str">
        <f ca="1">IF(LE40&lt;&gt;"",SUMPRODUCT((LP37:LP41=LP40)*(LK37:LK41=LK40)*(LI37:LI41=LI40)*(LM37:LM41&gt;LM40)),"")</f>
        <v/>
      </c>
      <c r="LU40" s="321" t="str">
        <f ca="1">IF(LE40&lt;&gt;"",SUMPRODUCT((LP37:LP41=LP40)*(LK37:LK41=LK40)*(LI37:LI41=LI40)*(LM37:LM41=LM40)*(LN37:LN41&gt;LN40)),"")</f>
        <v/>
      </c>
      <c r="LV40" s="321" t="str">
        <f ca="1">IF(LE40&lt;&gt;"",SUMPRODUCT((LP37:LP41=LP40)*(LK37:LK41=LK40)*(LI37:LI41=LI40)*(LM37:LM41=LM40)*(LN37:LN41=LN40)*(LO37:LO41&gt;LO40)),"")</f>
        <v/>
      </c>
      <c r="LW40" s="321" t="str">
        <f ca="1">IF(LE40&lt;&gt;"",SUM(LQ40:LV40)+2,"")</f>
        <v/>
      </c>
      <c r="LX40" s="321" t="str">
        <f ca="1">IF(LE40&lt;&gt;"",INDEX(LE39:LE41,MATCH(4,LW39:LW41,0),0),"")</f>
        <v/>
      </c>
      <c r="LY40" s="321" t="str">
        <f>IF(JO37&lt;&gt;"",JO37,"")</f>
        <v/>
      </c>
      <c r="LZ40" s="321">
        <f ca="1">SUMPRODUCT((MV3:MV42=LY40)*(MY3:MY42=LY41)*(MZ3:MZ42="W"))+SUMPRODUCT((MV3:MV42=LY40)*(MY3:MY42=LY42)*(MZ3:MZ42="W"))+SUMPRODUCT((MV3:MV42=LY40)*(MY3:MY42=LY43)*(MZ3:MZ42="W"))+SUMPRODUCT((MV3:MV42=LY41)*(MY3:MY42=LY40)*(NA3:NA42="W"))+SUMPRODUCT((MV3:MV42=LY42)*(MY3:MY42=LY40)*(NA3:NA42="W"))+SUMPRODUCT((MV3:MV42=LY43)*(MY3:MY42=LY40)*(NA3:NA42="W"))</f>
        <v>0</v>
      </c>
      <c r="MA40" s="321">
        <f ca="1">SUMPRODUCT((MV3:MV42=LY40)*(MY3:MY42=LY41)*(MZ3:MZ42="D"))+SUMPRODUCT((MV3:MV42=LY40)*(MY3:MY42=LY42)*(MZ3:MZ42="D"))+SUMPRODUCT((MV3:MV42=LY40)*(MY3:MY42=LY43)*(MZ3:MZ42="D"))+SUMPRODUCT((MV3:MV42=LY41)*(MY3:MY42=LY40)*(MZ3:MZ42="D"))+SUMPRODUCT((MV3:MV42=LY42)*(MY3:MY42=LY40)*(MZ3:MZ42="D"))+SUMPRODUCT((MV3:MV42=LY43)*(MY3:MY42=LY40)*(MZ3:MZ42="D"))</f>
        <v>0</v>
      </c>
      <c r="MB40" s="321">
        <f ca="1">SUMPRODUCT((MV3:MV42=LY40)*(MY3:MY42=LY41)*(MZ3:MZ42="L"))+SUMPRODUCT((MV3:MV42=LY40)*(MY3:MY42=LY42)*(MZ3:MZ42="L"))+SUMPRODUCT((MV3:MV42=LY40)*(MY3:MY42=LY43)*(MZ3:MZ42="L"))+SUMPRODUCT((MV3:MV42=LY41)*(MY3:MY42=LY40)*(NA3:NA42="L"))+SUMPRODUCT((MV3:MV42=LY42)*(MY3:MY42=LY40)*(NA3:NA42="L"))+SUMPRODUCT((MV3:MV42=LY43)*(MY3:MY42=LY40)*(NA3:NA42="L"))</f>
        <v>0</v>
      </c>
      <c r="MC40" s="321">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21">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21">
        <f ca="1">MC40-MD40+1000</f>
        <v>1000</v>
      </c>
      <c r="MF40" s="321" t="str">
        <f t="shared" ref="MF40" si="13171">IF(LY40&lt;&gt;"",LZ40*3+MA40*1,"")</f>
        <v/>
      </c>
      <c r="MG40" s="321" t="str">
        <f>IF(LY40&lt;&gt;"",VLOOKUP(LY40,IX4:JD40,7,FALSE),"")</f>
        <v/>
      </c>
      <c r="MH40" s="321" t="str">
        <f>IF(LY40&lt;&gt;"",VLOOKUP(LY40,IX4:JD40,5,FALSE),"")</f>
        <v/>
      </c>
      <c r="MI40" s="321" t="str">
        <f>IF(LY40&lt;&gt;"",VLOOKUP(LY40,IX4:JF40,9,FALSE),"")</f>
        <v/>
      </c>
      <c r="MJ40" s="321" t="str">
        <f t="shared" ref="MJ40" si="13172">MF40</f>
        <v/>
      </c>
      <c r="MK40" s="321" t="str">
        <f>IF(LY40&lt;&gt;"",RANK(MJ40,KB37:KB41),"")</f>
        <v/>
      </c>
      <c r="ML40" s="321" t="str">
        <f>IF(LY40&lt;&gt;"",SUMPRODUCT((MJ37:MJ41=MJ40)*(ME37:ME41&gt;ME40)),"")</f>
        <v/>
      </c>
      <c r="MM40" s="321" t="str">
        <f>IF(LY40&lt;&gt;"",SUMPRODUCT((MJ37:MJ41=MJ40)*(ME37:ME41=ME40)*(MC37:MC41&gt;MC40)),"")</f>
        <v/>
      </c>
      <c r="MN40" s="321" t="str">
        <f>IF(LY40&lt;&gt;"",SUMPRODUCT((MJ37:MJ41=MJ40)*(ME37:ME41=ME40)*(MC37:MC41=MC40)*(MG37:MG41&gt;MG40)),"")</f>
        <v/>
      </c>
      <c r="MO40" s="321" t="str">
        <f>IF(LY40&lt;&gt;"",SUMPRODUCT((MJ37:MJ41=MJ40)*(ME37:ME41=ME40)*(MC37:MC41=MC40)*(MG37:MG41=MG40)*(MH37:MH41&gt;MH40)),"")</f>
        <v/>
      </c>
      <c r="MP40" s="321" t="str">
        <f>IF(LY40&lt;&gt;"",SUMPRODUCT((MJ37:MJ41=MJ40)*(ME37:ME41=ME40)*(MC37:MC41=MC40)*(MG37:MG41=MG40)*(MH37:MH41=MH40)*(MI37:MI41&gt;MI40)),"")</f>
        <v/>
      </c>
      <c r="MQ40" s="321" t="str">
        <f>IF(LY40&lt;&gt;"",SUM(MK40:MP40)+3,"")</f>
        <v/>
      </c>
      <c r="MR40" s="321" t="str">
        <f>IF(LY40&lt;&gt;"",IF(MQ40=4,LY40,LY41),"")</f>
        <v/>
      </c>
      <c r="MS40" s="321" t="str">
        <f ca="1">IF(MR40&lt;&gt;"",MR40,IF(LX40&lt;&gt;"",LX40,IF(LD40&lt;&gt;"",LD40,IF(KJ40&lt;&gt;"",KJ40,JJ40))))</f>
        <v>Georgia</v>
      </c>
      <c r="MT40" s="321">
        <v>4</v>
      </c>
      <c r="MU40" s="321"/>
      <c r="MV40" s="321"/>
      <c r="MW40" s="321"/>
      <c r="MX40" s="321"/>
      <c r="MY40" s="321"/>
      <c r="MZ40" s="321"/>
      <c r="NA40" s="321"/>
      <c r="NB40" s="321"/>
      <c r="NC40" s="321"/>
      <c r="ND40" s="321"/>
      <c r="NE40" s="322"/>
      <c r="NF40" s="322"/>
      <c r="NG40" s="322"/>
      <c r="NH40" s="322"/>
      <c r="NI40" s="322"/>
      <c r="NJ40" s="322"/>
      <c r="NK40" s="322"/>
      <c r="NL40" s="321"/>
      <c r="NM40" s="321"/>
      <c r="NN40" s="321"/>
      <c r="NO40" s="321"/>
      <c r="NP40" s="321"/>
      <c r="NQ40" s="321"/>
      <c r="NR40" s="321"/>
      <c r="NS40" s="321"/>
      <c r="NT40" s="321"/>
      <c r="NU40" s="321">
        <f t="shared" ref="NU40" ca="1" si="13173">VLOOKUP(NV40,RQ37:RR41,2,FALSE)</f>
        <v>2</v>
      </c>
      <c r="NV40" s="321" t="str">
        <f t="shared" si="11801"/>
        <v>Georgia</v>
      </c>
      <c r="NW40" s="321">
        <f t="shared" ref="NW40" ca="1" si="13174">SUMPRODUCT((RT3:RT42=NV40)*(RX3:RX42="W"))+SUMPRODUCT((RW3:RW42=NV40)*(RY3:RY42="W"))</f>
        <v>1</v>
      </c>
      <c r="NX40" s="321">
        <f t="shared" ref="NX40" ca="1" si="13175">SUMPRODUCT((RT3:RT42=NV40)*(RX3:RX42="D"))+SUMPRODUCT((RW3:RW42=NV40)*(RY3:RY42="D"))</f>
        <v>1</v>
      </c>
      <c r="NY40" s="321">
        <f t="shared" ref="NY40" ca="1" si="13176">SUMPRODUCT((RT3:RT42=NV40)*(RX3:RX42="L"))+SUMPRODUCT((RW3:RW42=NV40)*(RY3:RY42="L"))</f>
        <v>1</v>
      </c>
      <c r="NZ40" s="321">
        <f t="shared" ref="NZ40" ca="1" si="13177">SUMIF(RT3:RT60,NV40,RU3:RU60)+SUMIF(RW3:RW60,NV40,RV3:RV60)</f>
        <v>1</v>
      </c>
      <c r="OA40" s="321">
        <f t="shared" ref="OA40" ca="1" si="13178">SUMIF(RW3:RW60,NV40,RU3:RU60)+SUMIF(RT3:RT60,NV40,RV3:RV60)</f>
        <v>2</v>
      </c>
      <c r="OB40" s="321">
        <f t="shared" ca="1" si="11807"/>
        <v>999</v>
      </c>
      <c r="OC40" s="321">
        <f t="shared" ca="1" si="11808"/>
        <v>4</v>
      </c>
      <c r="OD40" s="321">
        <f t="shared" si="630"/>
        <v>0</v>
      </c>
      <c r="OE40" s="321">
        <f t="shared" ref="OE40" ca="1" si="13179">IF(COUNTIF(OC37:OC41,4)&lt;&gt;4,RANK(OC40,OC37:OC41),OC80)</f>
        <v>2</v>
      </c>
      <c r="OF40" s="321"/>
      <c r="OG40" s="321">
        <f t="shared" ref="OG40" ca="1" si="13180">SUMPRODUCT((OE37:OE40=OE40)*(OD37:OD40&lt;OD40))+OE40</f>
        <v>2</v>
      </c>
      <c r="OH40" s="321" t="str">
        <f t="shared" ref="OH40" ca="1" si="13181">INDEX(NV37:NV41,MATCH(4,OG37:OG41,0),0)</f>
        <v>Czechia</v>
      </c>
      <c r="OI40" s="321">
        <f t="shared" ref="OI40" ca="1" si="13182">INDEX(OE37:OE41,MATCH(OH40,NV37:NV41,0),0)</f>
        <v>4</v>
      </c>
      <c r="OJ40" s="321" t="str">
        <f t="shared" ca="1" si="12601"/>
        <v/>
      </c>
      <c r="OK40" s="321" t="str">
        <f t="shared" ca="1" si="12602"/>
        <v/>
      </c>
      <c r="OL40" s="321"/>
      <c r="OM40" s="321"/>
      <c r="ON40" s="321"/>
      <c r="OO40" s="321" t="str">
        <f t="shared" ca="1" si="11817"/>
        <v/>
      </c>
      <c r="OP40" s="321">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21">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21">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21">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21">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21">
        <f t="shared" ca="1" si="11823"/>
        <v>1000</v>
      </c>
      <c r="OV40" s="321" t="str">
        <f t="shared" ca="1" si="11824"/>
        <v/>
      </c>
      <c r="OW40" s="321" t="str">
        <f t="shared" ref="OW40" ca="1" si="13188">IF(OO40&lt;&gt;"",VLOOKUP(OO40,NV4:OB40,7,FALSE),"")</f>
        <v/>
      </c>
      <c r="OX40" s="321" t="str">
        <f t="shared" ref="OX40" ca="1" si="13189">IF(OO40&lt;&gt;"",VLOOKUP(OO40,NV4:OB40,5,FALSE),"")</f>
        <v/>
      </c>
      <c r="OY40" s="321" t="str">
        <f t="shared" ref="OY40" ca="1" si="13190">IF(OO40&lt;&gt;"",VLOOKUP(OO40,NV4:OD40,9,FALSE),"")</f>
        <v/>
      </c>
      <c r="OZ40" s="321" t="str">
        <f t="shared" ca="1" si="11828"/>
        <v/>
      </c>
      <c r="PA40" s="321" t="str">
        <f t="shared" ref="PA40" ca="1" si="13191">IF(OO40&lt;&gt;"",RANK(OZ40,OZ37:OZ41),"")</f>
        <v/>
      </c>
      <c r="PB40" s="321" t="str">
        <f t="shared" ref="PB40" ca="1" si="13192">IF(OO40&lt;&gt;"",SUMPRODUCT((OZ37:OZ41=OZ40)*(OU37:OU41&gt;OU40)),"")</f>
        <v/>
      </c>
      <c r="PC40" s="321" t="str">
        <f t="shared" ref="PC40" ca="1" si="13193">IF(OO40&lt;&gt;"",SUMPRODUCT((OZ37:OZ41=OZ40)*(OU37:OU41=OU40)*(OS37:OS41&gt;OS40)),"")</f>
        <v/>
      </c>
      <c r="PD40" s="321" t="str">
        <f t="shared" ref="PD40" ca="1" si="13194">IF(OO40&lt;&gt;"",SUMPRODUCT((OZ37:OZ41=OZ40)*(OU37:OU41=OU40)*(OS37:OS41=OS40)*(OW37:OW41&gt;OW40)),"")</f>
        <v/>
      </c>
      <c r="PE40" s="321" t="str">
        <f t="shared" ref="PE40" ca="1" si="13195">IF(OO40&lt;&gt;"",SUMPRODUCT((OZ37:OZ41=OZ40)*(OU37:OU41=OU40)*(OS37:OS41=OS40)*(OW37:OW41=OW40)*(OX37:OX41&gt;OX40)),"")</f>
        <v/>
      </c>
      <c r="PF40" s="321" t="str">
        <f t="shared" ref="PF40" ca="1" si="13196">IF(OO40&lt;&gt;"",SUMPRODUCT((OZ37:OZ41=OZ40)*(OU37:OU41=OU40)*(OS37:OS41=OS40)*(OW37:OW41=OW40)*(OX37:OX41=OX40)*(OY37:OY41&gt;OY40)),"")</f>
        <v/>
      </c>
      <c r="PG40" s="321" t="str">
        <f ca="1">IF(OO40&lt;&gt;"",IF(PG80&lt;&gt;"",IF(ON76=3,PG80,PG80+ON76),SUM(PA40:PF40)),"")</f>
        <v/>
      </c>
      <c r="PH40" s="321" t="str">
        <f t="shared" ref="PH40" ca="1" si="13197">IF(OO40&lt;&gt;"",INDEX(OO37:OO41,MATCH(4,PG37:PG41,0),0),"")</f>
        <v/>
      </c>
      <c r="PI40" s="321" t="str">
        <f t="shared" ca="1" si="12173"/>
        <v/>
      </c>
      <c r="PJ40" s="321"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21"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21"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21">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21">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21">
        <f t="shared" ca="1" si="12179"/>
        <v>1000</v>
      </c>
      <c r="PP40" s="321" t="str">
        <f t="shared" ca="1" si="12180"/>
        <v/>
      </c>
      <c r="PQ40" s="321" t="str">
        <f t="shared" ref="PQ40" ca="1" si="13203">IF(PI40&lt;&gt;"",VLOOKUP(PI40,NV4:OB40,7,FALSE),"")</f>
        <v/>
      </c>
      <c r="PR40" s="321" t="str">
        <f t="shared" ref="PR40" ca="1" si="13204">IF(PI40&lt;&gt;"",VLOOKUP(PI40,NV4:OB40,5,FALSE),"")</f>
        <v/>
      </c>
      <c r="PS40" s="321" t="str">
        <f t="shared" ref="PS40" ca="1" si="13205">IF(PI40&lt;&gt;"",VLOOKUP(PI40,NV4:OD40,9,FALSE),"")</f>
        <v/>
      </c>
      <c r="PT40" s="321" t="str">
        <f t="shared" ca="1" si="12184"/>
        <v/>
      </c>
      <c r="PU40" s="321" t="str">
        <f t="shared" ref="PU40" ca="1" si="13206">IF(PI40&lt;&gt;"",RANK(PT40,PT37:PT40),"")</f>
        <v/>
      </c>
      <c r="PV40" s="321" t="str">
        <f t="shared" ref="PV40" ca="1" si="13207">IF(PI40&lt;&gt;"",SUMPRODUCT((PT37:PT41=PT40)*(PO37:PO41&gt;PO40)),"")</f>
        <v/>
      </c>
      <c r="PW40" s="321" t="str">
        <f t="shared" ref="PW40" ca="1" si="13208">IF(PI40&lt;&gt;"",SUMPRODUCT((PT37:PT41=PT40)*(PO37:PO41=PO40)*(PM37:PM41&gt;PM40)),"")</f>
        <v/>
      </c>
      <c r="PX40" s="321" t="str">
        <f t="shared" ref="PX40" ca="1" si="13209">IF(PI40&lt;&gt;"",SUMPRODUCT((PT37:PT41=PT40)*(PO37:PO41=PO40)*(PM37:PM41=PM40)*(PQ37:PQ41&gt;PQ40)),"")</f>
        <v/>
      </c>
      <c r="PY40" s="321" t="str">
        <f t="shared" ref="PY40" ca="1" si="13210">IF(PI40&lt;&gt;"",SUMPRODUCT((PT37:PT41=PT40)*(PO37:PO41=PO40)*(PM37:PM41=PM40)*(PQ37:PQ41=PQ40)*(PR37:PR41&gt;PR40)),"")</f>
        <v/>
      </c>
      <c r="PZ40" s="321" t="str">
        <f t="shared" ref="PZ40" ca="1" si="13211">IF(PI40&lt;&gt;"",SUMPRODUCT((PT37:PT41=PT40)*(PO37:PO41=PO40)*(PM37:PM41=PM40)*(PQ37:PQ41=PQ40)*(PR37:PR41=PR40)*(PS37:PS41&gt;PS40)),"")</f>
        <v/>
      </c>
      <c r="QA40" s="321" t="str">
        <f ca="1">IF(PI40&lt;&gt;"",IF(QA80&lt;&gt;"",IF(PH76=3,QA80,QA80+PH76),SUM(PU40:PZ40)+1),"")</f>
        <v/>
      </c>
      <c r="QB40" s="321" t="str">
        <f t="shared" ref="QB40" ca="1" si="13212">IF(PI40&lt;&gt;"",INDEX(PI38:PI41,MATCH(4,QA38:QA41,0),0),"")</f>
        <v/>
      </c>
      <c r="QC40" s="321" t="str">
        <f t="shared" ca="1" si="12634"/>
        <v/>
      </c>
      <c r="QD40" s="321">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21">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21">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21">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21">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21">
        <f t="shared" ca="1" si="12640"/>
        <v>1000</v>
      </c>
      <c r="QJ40" s="321" t="str">
        <f t="shared" ca="1" si="12641"/>
        <v/>
      </c>
      <c r="QK40" s="321" t="str">
        <f t="shared" ref="QK40" ca="1" si="13218">IF(QC40&lt;&gt;"",VLOOKUP(QC40,NV4:OB40,7,FALSE),"")</f>
        <v/>
      </c>
      <c r="QL40" s="321" t="str">
        <f t="shared" ref="QL40" ca="1" si="13219">IF(QC40&lt;&gt;"",VLOOKUP(QC40,NV4:OB40,5,FALSE),"")</f>
        <v/>
      </c>
      <c r="QM40" s="321" t="str">
        <f t="shared" ref="QM40" ca="1" si="13220">IF(QC40&lt;&gt;"",VLOOKUP(QC40,NV4:OD40,9,FALSE),"")</f>
        <v/>
      </c>
      <c r="QN40" s="321" t="str">
        <f t="shared" ca="1" si="12645"/>
        <v/>
      </c>
      <c r="QO40" s="321" t="str">
        <f t="shared" ref="QO40" ca="1" si="13221">IF(QC40&lt;&gt;"",RANK(QN40,QN38:QN40),"")</f>
        <v/>
      </c>
      <c r="QP40" s="321" t="str">
        <f t="shared" ref="QP40" ca="1" si="13222">IF(QC40&lt;&gt;"",SUMPRODUCT((QN37:QN41=QN40)*(QI37:QI41&gt;QI40)),"")</f>
        <v/>
      </c>
      <c r="QQ40" s="321" t="str">
        <f t="shared" ref="QQ40" ca="1" si="13223">IF(QC40&lt;&gt;"",SUMPRODUCT((QN37:QN41=QN40)*(QI37:QI41=QI40)*(QG37:QG41&gt;QG40)),"")</f>
        <v/>
      </c>
      <c r="QR40" s="321" t="str">
        <f t="shared" ref="QR40" ca="1" si="13224">IF(QC40&lt;&gt;"",SUMPRODUCT((QN37:QN41=QN40)*(QI37:QI41=QI40)*(QG37:QG41=QG40)*(QK37:QK41&gt;QK40)),"")</f>
        <v/>
      </c>
      <c r="QS40" s="321" t="str">
        <f t="shared" ref="QS40" ca="1" si="13225">IF(QC40&lt;&gt;"",SUMPRODUCT((QN37:QN41=QN40)*(QI37:QI41=QI40)*(QG37:QG41=QG40)*(QK37:QK41=QK40)*(QL37:QL41&gt;QL40)),"")</f>
        <v/>
      </c>
      <c r="QT40" s="321" t="str">
        <f t="shared" ref="QT40" ca="1" si="13226">IF(QC40&lt;&gt;"",SUMPRODUCT((QN37:QN41=QN40)*(QI37:QI41=QI40)*(QG37:QG41=QG40)*(QK37:QK41=QK40)*(QL37:QL41=QL40)*(QM37:QM41&gt;QM40)),"")</f>
        <v/>
      </c>
      <c r="QU40" s="321" t="str">
        <f t="shared" ca="1" si="12652"/>
        <v/>
      </c>
      <c r="QV40" s="321" t="str">
        <f t="shared" ref="QV40" ca="1" si="13227">IF(QC40&lt;&gt;"",INDEX(QC39:QC41,MATCH(4,QU39:QU41,0),0),"")</f>
        <v/>
      </c>
      <c r="QW40" s="321" t="str">
        <f t="shared" ref="QW40" si="13228">IF(OM37&lt;&gt;"",OM37,"")</f>
        <v/>
      </c>
      <c r="QX40" s="321">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21">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21">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21">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21">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21">
        <f t="shared" ref="RC40" ca="1" si="13234">RA40-RB40+1000</f>
        <v>1000</v>
      </c>
      <c r="RD40" s="321" t="str">
        <f t="shared" ref="RD40" si="13235">IF(QW40&lt;&gt;"",QX40*3+QY40*1,"")</f>
        <v/>
      </c>
      <c r="RE40" s="321" t="str">
        <f t="shared" ref="RE40" si="13236">IF(QW40&lt;&gt;"",VLOOKUP(QW40,NV4:OB40,7,FALSE),"")</f>
        <v/>
      </c>
      <c r="RF40" s="321" t="str">
        <f t="shared" ref="RF40" si="13237">IF(QW40&lt;&gt;"",VLOOKUP(QW40,NV4:OB40,5,FALSE),"")</f>
        <v/>
      </c>
      <c r="RG40" s="321" t="str">
        <f t="shared" ref="RG40" si="13238">IF(QW40&lt;&gt;"",VLOOKUP(QW40,NV4:OD40,9,FALSE),"")</f>
        <v/>
      </c>
      <c r="RH40" s="321" t="str">
        <f t="shared" ref="RH40" si="13239">RD40</f>
        <v/>
      </c>
      <c r="RI40" s="321" t="str">
        <f t="shared" ref="RI40" si="13240">IF(QW40&lt;&gt;"",RANK(RH40,OZ37:OZ41),"")</f>
        <v/>
      </c>
      <c r="RJ40" s="321" t="str">
        <f t="shared" ref="RJ40" si="13241">IF(QW40&lt;&gt;"",SUMPRODUCT((RH37:RH41=RH40)*(RC37:RC41&gt;RC40)),"")</f>
        <v/>
      </c>
      <c r="RK40" s="321" t="str">
        <f t="shared" ref="RK40" si="13242">IF(QW40&lt;&gt;"",SUMPRODUCT((RH37:RH41=RH40)*(RC37:RC41=RC40)*(RA37:RA41&gt;RA40)),"")</f>
        <v/>
      </c>
      <c r="RL40" s="321" t="str">
        <f t="shared" ref="RL40" si="13243">IF(QW40&lt;&gt;"",SUMPRODUCT((RH37:RH41=RH40)*(RC37:RC41=RC40)*(RA37:RA41=RA40)*(RE37:RE41&gt;RE40)),"")</f>
        <v/>
      </c>
      <c r="RM40" s="321" t="str">
        <f t="shared" ref="RM40" si="13244">IF(QW40&lt;&gt;"",SUMPRODUCT((RH37:RH41=RH40)*(RC37:RC41=RC40)*(RA37:RA41=RA40)*(RE37:RE41=RE40)*(RF37:RF41&gt;RF40)),"")</f>
        <v/>
      </c>
      <c r="RN40" s="321" t="str">
        <f t="shared" ref="RN40" si="13245">IF(QW40&lt;&gt;"",SUMPRODUCT((RH37:RH41=RH40)*(RC37:RC41=RC40)*(RA37:RA41=RA40)*(RE37:RE41=RE40)*(RF37:RF41=RF40)*(RG37:RG41&gt;RG40)),"")</f>
        <v/>
      </c>
      <c r="RO40" s="321" t="str">
        <f t="shared" ref="RO40" si="13246">IF(QW40&lt;&gt;"",SUM(RI40:RN40)+3,"")</f>
        <v/>
      </c>
      <c r="RP40" s="321" t="str">
        <f t="shared" ref="RP40" si="13247">IF(QW40&lt;&gt;"",IF(RO40=4,QW40,QW41),"")</f>
        <v/>
      </c>
      <c r="RQ40" s="321" t="str">
        <f t="shared" ref="RQ40" ca="1" si="13248">IF(RP40&lt;&gt;"",RP40,IF(QV40&lt;&gt;"",QV40,IF(QB40&lt;&gt;"",QB40,IF(PH40&lt;&gt;"",PH40,OH40))))</f>
        <v>Czechia</v>
      </c>
      <c r="RR40" s="321">
        <v>4</v>
      </c>
      <c r="RS40" s="321"/>
      <c r="RT40" s="321"/>
      <c r="RU40" s="321"/>
      <c r="RV40" s="321"/>
      <c r="RW40" s="321"/>
      <c r="RX40" s="321"/>
      <c r="RY40" s="321"/>
      <c r="RZ40" s="321"/>
      <c r="SA40" s="321"/>
      <c r="SB40" s="321"/>
      <c r="SC40" s="322"/>
      <c r="SD40" s="322"/>
      <c r="SE40" s="322"/>
      <c r="SF40" s="322"/>
      <c r="SG40" s="322"/>
      <c r="SH40" s="322"/>
      <c r="SI40" s="322"/>
      <c r="SJ40" s="321"/>
      <c r="SK40" s="321"/>
      <c r="SL40" s="321"/>
      <c r="SM40" s="321"/>
      <c r="SN40" s="321"/>
      <c r="SO40" s="321"/>
      <c r="SP40" s="321"/>
      <c r="SQ40" s="321"/>
      <c r="SR40" s="321"/>
      <c r="SS40" s="321">
        <f t="shared" ref="SS40" ca="1" si="13249">VLOOKUP(ST40,WO37:WP41,2,FALSE)</f>
        <v>4</v>
      </c>
      <c r="ST40" s="321" t="str">
        <f t="shared" si="11838"/>
        <v>Georgia</v>
      </c>
      <c r="SU40" s="321">
        <f t="shared" ref="SU40" ca="1" si="13250">SUMPRODUCT((WR3:WR42=ST40)*(WV3:WV42="W"))+SUMPRODUCT((WU3:WU42=ST40)*(WW3:WW42="W"))</f>
        <v>0</v>
      </c>
      <c r="SV40" s="321">
        <f t="shared" ref="SV40" ca="1" si="13251">SUMPRODUCT((WR3:WR42=ST40)*(WV3:WV42="D"))+SUMPRODUCT((WU3:WU42=ST40)*(WW3:WW42="D"))</f>
        <v>0</v>
      </c>
      <c r="SW40" s="321">
        <f t="shared" ref="SW40" ca="1" si="13252">SUMPRODUCT((WR3:WR42=ST40)*(WV3:WV42="L"))+SUMPRODUCT((WU3:WU42=ST40)*(WW3:WW42="L"))</f>
        <v>3</v>
      </c>
      <c r="SX40" s="321">
        <f t="shared" ref="SX40" ca="1" si="13253">SUMIF(WR3:WR60,ST40,WS3:WS60)+SUMIF(WU3:WU60,ST40,WT3:WT60)</f>
        <v>2</v>
      </c>
      <c r="SY40" s="321">
        <f t="shared" ref="SY40" ca="1" si="13254">SUMIF(WU3:WU60,ST40,WS3:WS60)+SUMIF(WR3:WR60,ST40,WT3:WT60)</f>
        <v>7</v>
      </c>
      <c r="SZ40" s="321">
        <f t="shared" ca="1" si="11844"/>
        <v>995</v>
      </c>
      <c r="TA40" s="321">
        <f t="shared" ca="1" si="11845"/>
        <v>0</v>
      </c>
      <c r="TB40" s="321">
        <f t="shared" si="690"/>
        <v>0</v>
      </c>
      <c r="TC40" s="321">
        <f t="shared" ref="TC40" ca="1" si="13255">IF(COUNTIF(TA37:TA41,4)&lt;&gt;4,RANK(TA40,TA37:TA41),TA80)</f>
        <v>4</v>
      </c>
      <c r="TD40" s="321"/>
      <c r="TE40" s="321">
        <f t="shared" ref="TE40" ca="1" si="13256">SUMPRODUCT((TC37:TC40=TC40)*(TB37:TB40&lt;TB40))+TC40</f>
        <v>4</v>
      </c>
      <c r="TF40" s="321" t="str">
        <f t="shared" ref="TF40" ca="1" si="13257">INDEX(ST37:ST41,MATCH(4,TE37:TE41,0),0)</f>
        <v>Georgia</v>
      </c>
      <c r="TG40" s="321">
        <f t="shared" ref="TG40" ca="1" si="13258">INDEX(TC37:TC41,MATCH(TF40,ST37:ST41,0),0)</f>
        <v>4</v>
      </c>
      <c r="TH40" s="321" t="str">
        <f t="shared" ca="1" si="12665"/>
        <v/>
      </c>
      <c r="TI40" s="321" t="str">
        <f t="shared" ca="1" si="12666"/>
        <v/>
      </c>
      <c r="TJ40" s="321"/>
      <c r="TK40" s="321"/>
      <c r="TL40" s="321"/>
      <c r="TM40" s="321" t="str">
        <f t="shared" ca="1" si="11854"/>
        <v/>
      </c>
      <c r="TN40" s="321">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21">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21">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21">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21">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21">
        <f t="shared" ca="1" si="11860"/>
        <v>1000</v>
      </c>
      <c r="TT40" s="321" t="str">
        <f t="shared" ca="1" si="11861"/>
        <v/>
      </c>
      <c r="TU40" s="321" t="str">
        <f t="shared" ref="TU40" ca="1" si="13264">IF(TM40&lt;&gt;"",VLOOKUP(TM40,ST4:SZ40,7,FALSE),"")</f>
        <v/>
      </c>
      <c r="TV40" s="321" t="str">
        <f t="shared" ref="TV40" ca="1" si="13265">IF(TM40&lt;&gt;"",VLOOKUP(TM40,ST4:SZ40,5,FALSE),"")</f>
        <v/>
      </c>
      <c r="TW40" s="321" t="str">
        <f t="shared" ref="TW40" ca="1" si="13266">IF(TM40&lt;&gt;"",VLOOKUP(TM40,ST4:TB40,9,FALSE),"")</f>
        <v/>
      </c>
      <c r="TX40" s="321" t="str">
        <f t="shared" ca="1" si="11865"/>
        <v/>
      </c>
      <c r="TY40" s="321" t="str">
        <f t="shared" ref="TY40" ca="1" si="13267">IF(TM40&lt;&gt;"",RANK(TX40,TX37:TX41),"")</f>
        <v/>
      </c>
      <c r="TZ40" s="321" t="str">
        <f t="shared" ref="TZ40" ca="1" si="13268">IF(TM40&lt;&gt;"",SUMPRODUCT((TX37:TX41=TX40)*(TS37:TS41&gt;TS40)),"")</f>
        <v/>
      </c>
      <c r="UA40" s="321" t="str">
        <f t="shared" ref="UA40" ca="1" si="13269">IF(TM40&lt;&gt;"",SUMPRODUCT((TX37:TX41=TX40)*(TS37:TS41=TS40)*(TQ37:TQ41&gt;TQ40)),"")</f>
        <v/>
      </c>
      <c r="UB40" s="321" t="str">
        <f t="shared" ref="UB40" ca="1" si="13270">IF(TM40&lt;&gt;"",SUMPRODUCT((TX37:TX41=TX40)*(TS37:TS41=TS40)*(TQ37:TQ41=TQ40)*(TU37:TU41&gt;TU40)),"")</f>
        <v/>
      </c>
      <c r="UC40" s="321" t="str">
        <f t="shared" ref="UC40" ca="1" si="13271">IF(TM40&lt;&gt;"",SUMPRODUCT((TX37:TX41=TX40)*(TS37:TS41=TS40)*(TQ37:TQ41=TQ40)*(TU37:TU41=TU40)*(TV37:TV41&gt;TV40)),"")</f>
        <v/>
      </c>
      <c r="UD40" s="321" t="str">
        <f t="shared" ref="UD40" ca="1" si="13272">IF(TM40&lt;&gt;"",SUMPRODUCT((TX37:TX41=TX40)*(TS37:TS41=TS40)*(TQ37:TQ41=TQ40)*(TU37:TU41=TU40)*(TV37:TV41=TV40)*(TW37:TW41&gt;TW40)),"")</f>
        <v/>
      </c>
      <c r="UE40" s="321" t="str">
        <f ca="1">IF(TM40&lt;&gt;"",IF(UE80&lt;&gt;"",IF(TL76=3,UE80,UE80+TL76),SUM(TY40:UD40)),"")</f>
        <v/>
      </c>
      <c r="UF40" s="321" t="str">
        <f t="shared" ref="UF40" ca="1" si="13273">IF(TM40&lt;&gt;"",INDEX(TM37:TM41,MATCH(4,UE37:UE41,0),0),"")</f>
        <v/>
      </c>
      <c r="UG40" s="321" t="str">
        <f t="shared" ca="1" si="12222"/>
        <v/>
      </c>
      <c r="UH40" s="321"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21"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21"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21">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21">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21">
        <f t="shared" ca="1" si="12228"/>
        <v>1000</v>
      </c>
      <c r="UN40" s="321" t="str">
        <f t="shared" ca="1" si="12229"/>
        <v/>
      </c>
      <c r="UO40" s="321" t="str">
        <f t="shared" ref="UO40" ca="1" si="13279">IF(UG40&lt;&gt;"",VLOOKUP(UG40,ST4:SZ40,7,FALSE),"")</f>
        <v/>
      </c>
      <c r="UP40" s="321" t="str">
        <f t="shared" ref="UP40" ca="1" si="13280">IF(UG40&lt;&gt;"",VLOOKUP(UG40,ST4:SZ40,5,FALSE),"")</f>
        <v/>
      </c>
      <c r="UQ40" s="321" t="str">
        <f t="shared" ref="UQ40" ca="1" si="13281">IF(UG40&lt;&gt;"",VLOOKUP(UG40,ST4:TB40,9,FALSE),"")</f>
        <v/>
      </c>
      <c r="UR40" s="321" t="str">
        <f t="shared" ca="1" si="12233"/>
        <v/>
      </c>
      <c r="US40" s="321" t="str">
        <f t="shared" ref="US40" ca="1" si="13282">IF(UG40&lt;&gt;"",RANK(UR40,UR37:UR40),"")</f>
        <v/>
      </c>
      <c r="UT40" s="321" t="str">
        <f t="shared" ref="UT40" ca="1" si="13283">IF(UG40&lt;&gt;"",SUMPRODUCT((UR37:UR41=UR40)*(UM37:UM41&gt;UM40)),"")</f>
        <v/>
      </c>
      <c r="UU40" s="321" t="str">
        <f t="shared" ref="UU40" ca="1" si="13284">IF(UG40&lt;&gt;"",SUMPRODUCT((UR37:UR41=UR40)*(UM37:UM41=UM40)*(UK37:UK41&gt;UK40)),"")</f>
        <v/>
      </c>
      <c r="UV40" s="321" t="str">
        <f t="shared" ref="UV40" ca="1" si="13285">IF(UG40&lt;&gt;"",SUMPRODUCT((UR37:UR41=UR40)*(UM37:UM41=UM40)*(UK37:UK41=UK40)*(UO37:UO41&gt;UO40)),"")</f>
        <v/>
      </c>
      <c r="UW40" s="321" t="str">
        <f t="shared" ref="UW40" ca="1" si="13286">IF(UG40&lt;&gt;"",SUMPRODUCT((UR37:UR41=UR40)*(UM37:UM41=UM40)*(UK37:UK41=UK40)*(UO37:UO41=UO40)*(UP37:UP41&gt;UP40)),"")</f>
        <v/>
      </c>
      <c r="UX40" s="321" t="str">
        <f t="shared" ref="UX40" ca="1" si="13287">IF(UG40&lt;&gt;"",SUMPRODUCT((UR37:UR41=UR40)*(UM37:UM41=UM40)*(UK37:UK41=UK40)*(UO37:UO41=UO40)*(UP37:UP41=UP40)*(UQ37:UQ41&gt;UQ40)),"")</f>
        <v/>
      </c>
      <c r="UY40" s="321" t="str">
        <f ca="1">IF(UG40&lt;&gt;"",IF(UY80&lt;&gt;"",IF(UF76=3,UY80,UY80+UF76),SUM(US40:UX40)+1),"")</f>
        <v/>
      </c>
      <c r="UZ40" s="321" t="str">
        <f t="shared" ref="UZ40" ca="1" si="13288">IF(UG40&lt;&gt;"",INDEX(UG38:UG41,MATCH(4,UY38:UY41,0),0),"")</f>
        <v/>
      </c>
      <c r="VA40" s="321" t="str">
        <f t="shared" ca="1" si="12698"/>
        <v/>
      </c>
      <c r="VB40" s="321">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21">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21">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21">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21">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21">
        <f t="shared" ca="1" si="12704"/>
        <v>1000</v>
      </c>
      <c r="VH40" s="321" t="str">
        <f t="shared" ca="1" si="12705"/>
        <v/>
      </c>
      <c r="VI40" s="321" t="str">
        <f t="shared" ref="VI40" ca="1" si="13294">IF(VA40&lt;&gt;"",VLOOKUP(VA40,ST4:SZ40,7,FALSE),"")</f>
        <v/>
      </c>
      <c r="VJ40" s="321" t="str">
        <f t="shared" ref="VJ40" ca="1" si="13295">IF(VA40&lt;&gt;"",VLOOKUP(VA40,ST4:SZ40,5,FALSE),"")</f>
        <v/>
      </c>
      <c r="VK40" s="321" t="str">
        <f t="shared" ref="VK40" ca="1" si="13296">IF(VA40&lt;&gt;"",VLOOKUP(VA40,ST4:TB40,9,FALSE),"")</f>
        <v/>
      </c>
      <c r="VL40" s="321" t="str">
        <f t="shared" ca="1" si="12709"/>
        <v/>
      </c>
      <c r="VM40" s="321" t="str">
        <f t="shared" ref="VM40" ca="1" si="13297">IF(VA40&lt;&gt;"",RANK(VL40,VL38:VL40),"")</f>
        <v/>
      </c>
      <c r="VN40" s="321" t="str">
        <f t="shared" ref="VN40" ca="1" si="13298">IF(VA40&lt;&gt;"",SUMPRODUCT((VL37:VL41=VL40)*(VG37:VG41&gt;VG40)),"")</f>
        <v/>
      </c>
      <c r="VO40" s="321" t="str">
        <f t="shared" ref="VO40" ca="1" si="13299">IF(VA40&lt;&gt;"",SUMPRODUCT((VL37:VL41=VL40)*(VG37:VG41=VG40)*(VE37:VE41&gt;VE40)),"")</f>
        <v/>
      </c>
      <c r="VP40" s="321" t="str">
        <f t="shared" ref="VP40" ca="1" si="13300">IF(VA40&lt;&gt;"",SUMPRODUCT((VL37:VL41=VL40)*(VG37:VG41=VG40)*(VE37:VE41=VE40)*(VI37:VI41&gt;VI40)),"")</f>
        <v/>
      </c>
      <c r="VQ40" s="321" t="str">
        <f t="shared" ref="VQ40" ca="1" si="13301">IF(VA40&lt;&gt;"",SUMPRODUCT((VL37:VL41=VL40)*(VG37:VG41=VG40)*(VE37:VE41=VE40)*(VI37:VI41=VI40)*(VJ37:VJ41&gt;VJ40)),"")</f>
        <v/>
      </c>
      <c r="VR40" s="321" t="str">
        <f t="shared" ref="VR40" ca="1" si="13302">IF(VA40&lt;&gt;"",SUMPRODUCT((VL37:VL41=VL40)*(VG37:VG41=VG40)*(VE37:VE41=VE40)*(VI37:VI41=VI40)*(VJ37:VJ41=VJ40)*(VK37:VK41&gt;VK40)),"")</f>
        <v/>
      </c>
      <c r="VS40" s="321" t="str">
        <f t="shared" ca="1" si="12716"/>
        <v/>
      </c>
      <c r="VT40" s="321" t="str">
        <f t="shared" ref="VT40" ca="1" si="13303">IF(VA40&lt;&gt;"",INDEX(VA39:VA41,MATCH(4,VS39:VS41,0),0),"")</f>
        <v/>
      </c>
      <c r="VU40" s="321" t="str">
        <f t="shared" ref="VU40" si="13304">IF(TK37&lt;&gt;"",TK37,"")</f>
        <v/>
      </c>
      <c r="VV40" s="321">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21">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21">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21">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21">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21">
        <f t="shared" ref="WA40" ca="1" si="13310">VY40-VZ40+1000</f>
        <v>1000</v>
      </c>
      <c r="WB40" s="321" t="str">
        <f t="shared" ref="WB40" si="13311">IF(VU40&lt;&gt;"",VV40*3+VW40*1,"")</f>
        <v/>
      </c>
      <c r="WC40" s="321" t="str">
        <f t="shared" ref="WC40" si="13312">IF(VU40&lt;&gt;"",VLOOKUP(VU40,ST4:SZ40,7,FALSE),"")</f>
        <v/>
      </c>
      <c r="WD40" s="321" t="str">
        <f t="shared" ref="WD40" si="13313">IF(VU40&lt;&gt;"",VLOOKUP(VU40,ST4:SZ40,5,FALSE),"")</f>
        <v/>
      </c>
      <c r="WE40" s="321" t="str">
        <f t="shared" ref="WE40" si="13314">IF(VU40&lt;&gt;"",VLOOKUP(VU40,ST4:TB40,9,FALSE),"")</f>
        <v/>
      </c>
      <c r="WF40" s="321" t="str">
        <f t="shared" ref="WF40" si="13315">WB40</f>
        <v/>
      </c>
      <c r="WG40" s="321" t="str">
        <f t="shared" ref="WG40" si="13316">IF(VU40&lt;&gt;"",RANK(WF40,TX37:TX41),"")</f>
        <v/>
      </c>
      <c r="WH40" s="321" t="str">
        <f t="shared" ref="WH40" si="13317">IF(VU40&lt;&gt;"",SUMPRODUCT((WF37:WF41=WF40)*(WA37:WA41&gt;WA40)),"")</f>
        <v/>
      </c>
      <c r="WI40" s="321" t="str">
        <f t="shared" ref="WI40" si="13318">IF(VU40&lt;&gt;"",SUMPRODUCT((WF37:WF41=WF40)*(WA37:WA41=WA40)*(VY37:VY41&gt;VY40)),"")</f>
        <v/>
      </c>
      <c r="WJ40" s="321" t="str">
        <f t="shared" ref="WJ40" si="13319">IF(VU40&lt;&gt;"",SUMPRODUCT((WF37:WF41=WF40)*(WA37:WA41=WA40)*(VY37:VY41=VY40)*(WC37:WC41&gt;WC40)),"")</f>
        <v/>
      </c>
      <c r="WK40" s="321" t="str">
        <f t="shared" ref="WK40" si="13320">IF(VU40&lt;&gt;"",SUMPRODUCT((WF37:WF41=WF40)*(WA37:WA41=WA40)*(VY37:VY41=VY40)*(WC37:WC41=WC40)*(WD37:WD41&gt;WD40)),"")</f>
        <v/>
      </c>
      <c r="WL40" s="321" t="str">
        <f t="shared" ref="WL40" si="13321">IF(VU40&lt;&gt;"",SUMPRODUCT((WF37:WF41=WF40)*(WA37:WA41=WA40)*(VY37:VY41=VY40)*(WC37:WC41=WC40)*(WD37:WD41=WD40)*(WE37:WE41&gt;WE40)),"")</f>
        <v/>
      </c>
      <c r="WM40" s="321" t="str">
        <f t="shared" ref="WM40" si="13322">IF(VU40&lt;&gt;"",SUM(WG40:WL40)+3,"")</f>
        <v/>
      </c>
      <c r="WN40" s="321" t="str">
        <f t="shared" ref="WN40" si="13323">IF(VU40&lt;&gt;"",IF(WM40=4,VU40,VU41),"")</f>
        <v/>
      </c>
      <c r="WO40" s="321" t="str">
        <f t="shared" ref="WO40" ca="1" si="13324">IF(WN40&lt;&gt;"",WN40,IF(VT40&lt;&gt;"",VT40,IF(UZ40&lt;&gt;"",UZ40,IF(UF40&lt;&gt;"",UF40,TF40))))</f>
        <v>Georgia</v>
      </c>
      <c r="WP40" s="321">
        <v>4</v>
      </c>
      <c r="WQ40" s="321"/>
      <c r="WR40" s="321"/>
      <c r="WS40" s="321"/>
      <c r="WT40" s="321"/>
      <c r="WU40" s="321"/>
      <c r="WV40" s="321"/>
      <c r="WW40" s="321"/>
      <c r="WX40" s="321"/>
      <c r="WY40" s="321"/>
      <c r="WZ40" s="321"/>
      <c r="XA40" s="322"/>
      <c r="XB40" s="322"/>
      <c r="XC40" s="322"/>
      <c r="XD40" s="322"/>
      <c r="XE40" s="322"/>
      <c r="XF40" s="322"/>
      <c r="XG40" s="322"/>
      <c r="XH40" s="321"/>
      <c r="XI40" s="321"/>
      <c r="XJ40" s="321"/>
      <c r="XK40" s="321"/>
      <c r="XL40" s="321"/>
      <c r="XM40" s="321"/>
      <c r="XN40" s="321"/>
      <c r="XO40" s="321"/>
      <c r="XP40" s="321"/>
      <c r="XQ40" s="321">
        <f t="shared" ref="XQ40" ca="1" si="13325">VLOOKUP(XR40,ABM37:ABN41,2,FALSE)</f>
        <v>4</v>
      </c>
      <c r="XR40" s="321" t="str">
        <f t="shared" si="11875"/>
        <v>Georgia</v>
      </c>
      <c r="XS40" s="321">
        <f t="shared" ref="XS40" ca="1" si="13326">SUMPRODUCT((ABP3:ABP42=XR40)*(ABT3:ABT42="W"))+SUMPRODUCT((ABS3:ABS42=XR40)*(ABU3:ABU42="W"))</f>
        <v>0</v>
      </c>
      <c r="XT40" s="321">
        <f t="shared" ref="XT40" ca="1" si="13327">SUMPRODUCT((ABP3:ABP42=XR40)*(ABT3:ABT42="D"))+SUMPRODUCT((ABS3:ABS42=XR40)*(ABU3:ABU42="D"))</f>
        <v>0</v>
      </c>
      <c r="XU40" s="321">
        <f t="shared" ref="XU40" ca="1" si="13328">SUMPRODUCT((ABP3:ABP42=XR40)*(ABT3:ABT42="L"))+SUMPRODUCT((ABS3:ABS42=XR40)*(ABU3:ABU42="L"))</f>
        <v>3</v>
      </c>
      <c r="XV40" s="321">
        <f t="shared" ref="XV40" ca="1" si="13329">SUMIF(ABP3:ABP60,XR40,ABQ3:ABQ60)+SUMIF(ABS3:ABS60,XR40,ABR3:ABR60)</f>
        <v>1</v>
      </c>
      <c r="XW40" s="321">
        <f t="shared" ref="XW40" ca="1" si="13330">SUMIF(ABS3:ABS60,XR40,ABQ3:ABQ60)+SUMIF(ABP3:ABP60,XR40,ABR3:ABR60)</f>
        <v>7</v>
      </c>
      <c r="XX40" s="321">
        <f t="shared" ca="1" si="11881"/>
        <v>994</v>
      </c>
      <c r="XY40" s="321">
        <f t="shared" ca="1" si="11882"/>
        <v>0</v>
      </c>
      <c r="XZ40" s="321">
        <f t="shared" si="750"/>
        <v>0</v>
      </c>
      <c r="YA40" s="321">
        <f t="shared" ref="YA40" ca="1" si="13331">IF(COUNTIF(XY37:XY41,4)&lt;&gt;4,RANK(XY40,XY37:XY41),XY80)</f>
        <v>4</v>
      </c>
      <c r="YB40" s="321"/>
      <c r="YC40" s="321">
        <f t="shared" ref="YC40" ca="1" si="13332">SUMPRODUCT((YA37:YA40=YA40)*(XZ37:XZ40&lt;XZ40))+YA40</f>
        <v>4</v>
      </c>
      <c r="YD40" s="321" t="str">
        <f t="shared" ref="YD40" ca="1" si="13333">INDEX(XR37:XR41,MATCH(4,YC37:YC41,0),0)</f>
        <v>Georgia</v>
      </c>
      <c r="YE40" s="321">
        <f t="shared" ref="YE40" ca="1" si="13334">INDEX(YA37:YA41,MATCH(YD40,XR37:XR41,0),0)</f>
        <v>4</v>
      </c>
      <c r="YF40" s="321" t="str">
        <f t="shared" ca="1" si="12729"/>
        <v/>
      </c>
      <c r="YG40" s="321" t="str">
        <f t="shared" ca="1" si="12730"/>
        <v/>
      </c>
      <c r="YH40" s="321"/>
      <c r="YI40" s="321"/>
      <c r="YJ40" s="321"/>
      <c r="YK40" s="321" t="str">
        <f t="shared" ca="1" si="11891"/>
        <v/>
      </c>
      <c r="YL40" s="321">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21">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21">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21">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21">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21">
        <f t="shared" ca="1" si="11897"/>
        <v>1000</v>
      </c>
      <c r="YR40" s="321" t="str">
        <f t="shared" ca="1" si="11898"/>
        <v/>
      </c>
      <c r="YS40" s="321" t="str">
        <f t="shared" ref="YS40" ca="1" si="13340">IF(YK40&lt;&gt;"",VLOOKUP(YK40,XR4:XX40,7,FALSE),"")</f>
        <v/>
      </c>
      <c r="YT40" s="321" t="str">
        <f t="shared" ref="YT40" ca="1" si="13341">IF(YK40&lt;&gt;"",VLOOKUP(YK40,XR4:XX40,5,FALSE),"")</f>
        <v/>
      </c>
      <c r="YU40" s="321" t="str">
        <f t="shared" ref="YU40" ca="1" si="13342">IF(YK40&lt;&gt;"",VLOOKUP(YK40,XR4:XZ40,9,FALSE),"")</f>
        <v/>
      </c>
      <c r="YV40" s="321" t="str">
        <f t="shared" ca="1" si="11902"/>
        <v/>
      </c>
      <c r="YW40" s="321" t="str">
        <f t="shared" ref="YW40" ca="1" si="13343">IF(YK40&lt;&gt;"",RANK(YV40,YV37:YV41),"")</f>
        <v/>
      </c>
      <c r="YX40" s="321" t="str">
        <f t="shared" ref="YX40" ca="1" si="13344">IF(YK40&lt;&gt;"",SUMPRODUCT((YV37:YV41=YV40)*(YQ37:YQ41&gt;YQ40)),"")</f>
        <v/>
      </c>
      <c r="YY40" s="321" t="str">
        <f t="shared" ref="YY40" ca="1" si="13345">IF(YK40&lt;&gt;"",SUMPRODUCT((YV37:YV41=YV40)*(YQ37:YQ41=YQ40)*(YO37:YO41&gt;YO40)),"")</f>
        <v/>
      </c>
      <c r="YZ40" s="321" t="str">
        <f t="shared" ref="YZ40" ca="1" si="13346">IF(YK40&lt;&gt;"",SUMPRODUCT((YV37:YV41=YV40)*(YQ37:YQ41=YQ40)*(YO37:YO41=YO40)*(YS37:YS41&gt;YS40)),"")</f>
        <v/>
      </c>
      <c r="ZA40" s="321" t="str">
        <f t="shared" ref="ZA40" ca="1" si="13347">IF(YK40&lt;&gt;"",SUMPRODUCT((YV37:YV41=YV40)*(YQ37:YQ41=YQ40)*(YO37:YO41=YO40)*(YS37:YS41=YS40)*(YT37:YT41&gt;YT40)),"")</f>
        <v/>
      </c>
      <c r="ZB40" s="321" t="str">
        <f t="shared" ref="ZB40" ca="1" si="13348">IF(YK40&lt;&gt;"",SUMPRODUCT((YV37:YV41=YV40)*(YQ37:YQ41=YQ40)*(YO37:YO41=YO40)*(YS37:YS41=YS40)*(YT37:YT41=YT40)*(YU37:YU41&gt;YU40)),"")</f>
        <v/>
      </c>
      <c r="ZC40" s="321" t="str">
        <f ca="1">IF(YK40&lt;&gt;"",IF(ZC80&lt;&gt;"",IF(YJ76=3,ZC80,ZC80+YJ76),SUM(YW40:ZB40)),"")</f>
        <v/>
      </c>
      <c r="ZD40" s="321" t="str">
        <f t="shared" ref="ZD40" ca="1" si="13349">IF(YK40&lt;&gt;"",INDEX(YK37:YK41,MATCH(4,ZC37:ZC41,0),0),"")</f>
        <v/>
      </c>
      <c r="ZE40" s="321" t="str">
        <f t="shared" ca="1" si="12271"/>
        <v/>
      </c>
      <c r="ZF40" s="321"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21"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21"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21">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21">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21">
        <f t="shared" ca="1" si="12277"/>
        <v>1000</v>
      </c>
      <c r="ZL40" s="321" t="str">
        <f t="shared" ca="1" si="12278"/>
        <v/>
      </c>
      <c r="ZM40" s="321" t="str">
        <f t="shared" ref="ZM40" ca="1" si="13355">IF(ZE40&lt;&gt;"",VLOOKUP(ZE40,XR4:XX40,7,FALSE),"")</f>
        <v/>
      </c>
      <c r="ZN40" s="321" t="str">
        <f t="shared" ref="ZN40" ca="1" si="13356">IF(ZE40&lt;&gt;"",VLOOKUP(ZE40,XR4:XX40,5,FALSE),"")</f>
        <v/>
      </c>
      <c r="ZO40" s="321" t="str">
        <f t="shared" ref="ZO40" ca="1" si="13357">IF(ZE40&lt;&gt;"",VLOOKUP(ZE40,XR4:XZ40,9,FALSE),"")</f>
        <v/>
      </c>
      <c r="ZP40" s="321" t="str">
        <f t="shared" ca="1" si="12282"/>
        <v/>
      </c>
      <c r="ZQ40" s="321" t="str">
        <f t="shared" ref="ZQ40" ca="1" si="13358">IF(ZE40&lt;&gt;"",RANK(ZP40,ZP37:ZP40),"")</f>
        <v/>
      </c>
      <c r="ZR40" s="321" t="str">
        <f t="shared" ref="ZR40" ca="1" si="13359">IF(ZE40&lt;&gt;"",SUMPRODUCT((ZP37:ZP41=ZP40)*(ZK37:ZK41&gt;ZK40)),"")</f>
        <v/>
      </c>
      <c r="ZS40" s="321" t="str">
        <f t="shared" ref="ZS40" ca="1" si="13360">IF(ZE40&lt;&gt;"",SUMPRODUCT((ZP37:ZP41=ZP40)*(ZK37:ZK41=ZK40)*(ZI37:ZI41&gt;ZI40)),"")</f>
        <v/>
      </c>
      <c r="ZT40" s="321" t="str">
        <f t="shared" ref="ZT40" ca="1" si="13361">IF(ZE40&lt;&gt;"",SUMPRODUCT((ZP37:ZP41=ZP40)*(ZK37:ZK41=ZK40)*(ZI37:ZI41=ZI40)*(ZM37:ZM41&gt;ZM40)),"")</f>
        <v/>
      </c>
      <c r="ZU40" s="321" t="str">
        <f t="shared" ref="ZU40" ca="1" si="13362">IF(ZE40&lt;&gt;"",SUMPRODUCT((ZP37:ZP41=ZP40)*(ZK37:ZK41=ZK40)*(ZI37:ZI41=ZI40)*(ZM37:ZM41=ZM40)*(ZN37:ZN41&gt;ZN40)),"")</f>
        <v/>
      </c>
      <c r="ZV40" s="321" t="str">
        <f t="shared" ref="ZV40" ca="1" si="13363">IF(ZE40&lt;&gt;"",SUMPRODUCT((ZP37:ZP41=ZP40)*(ZK37:ZK41=ZK40)*(ZI37:ZI41=ZI40)*(ZM37:ZM41=ZM40)*(ZN37:ZN41=ZN40)*(ZO37:ZO41&gt;ZO40)),"")</f>
        <v/>
      </c>
      <c r="ZW40" s="321" t="str">
        <f ca="1">IF(ZE40&lt;&gt;"",IF(ZW80&lt;&gt;"",IF(ZD76=3,ZW80,ZW80+ZD76),SUM(ZQ40:ZV40)+1),"")</f>
        <v/>
      </c>
      <c r="ZX40" s="321" t="str">
        <f t="shared" ref="ZX40" ca="1" si="13364">IF(ZE40&lt;&gt;"",INDEX(ZE38:ZE41,MATCH(4,ZW38:ZW41,0),0),"")</f>
        <v/>
      </c>
      <c r="ZY40" s="321" t="str">
        <f t="shared" ca="1" si="12762"/>
        <v/>
      </c>
      <c r="ZZ40" s="321">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21">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21">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21">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21">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21">
        <f t="shared" ca="1" si="12768"/>
        <v>1000</v>
      </c>
      <c r="AAF40" s="321" t="str">
        <f t="shared" ca="1" si="12769"/>
        <v/>
      </c>
      <c r="AAG40" s="321" t="str">
        <f t="shared" ref="AAG40" ca="1" si="13370">IF(ZY40&lt;&gt;"",VLOOKUP(ZY40,XR4:XX40,7,FALSE),"")</f>
        <v/>
      </c>
      <c r="AAH40" s="321" t="str">
        <f t="shared" ref="AAH40" ca="1" si="13371">IF(ZY40&lt;&gt;"",VLOOKUP(ZY40,XR4:XX40,5,FALSE),"")</f>
        <v/>
      </c>
      <c r="AAI40" s="321" t="str">
        <f t="shared" ref="AAI40" ca="1" si="13372">IF(ZY40&lt;&gt;"",VLOOKUP(ZY40,XR4:XZ40,9,FALSE),"")</f>
        <v/>
      </c>
      <c r="AAJ40" s="321" t="str">
        <f t="shared" ca="1" si="12773"/>
        <v/>
      </c>
      <c r="AAK40" s="321" t="str">
        <f t="shared" ref="AAK40" ca="1" si="13373">IF(ZY40&lt;&gt;"",RANK(AAJ40,AAJ38:AAJ40),"")</f>
        <v/>
      </c>
      <c r="AAL40" s="321" t="str">
        <f t="shared" ref="AAL40" ca="1" si="13374">IF(ZY40&lt;&gt;"",SUMPRODUCT((AAJ37:AAJ41=AAJ40)*(AAE37:AAE41&gt;AAE40)),"")</f>
        <v/>
      </c>
      <c r="AAM40" s="321" t="str">
        <f t="shared" ref="AAM40" ca="1" si="13375">IF(ZY40&lt;&gt;"",SUMPRODUCT((AAJ37:AAJ41=AAJ40)*(AAE37:AAE41=AAE40)*(AAC37:AAC41&gt;AAC40)),"")</f>
        <v/>
      </c>
      <c r="AAN40" s="321" t="str">
        <f t="shared" ref="AAN40" ca="1" si="13376">IF(ZY40&lt;&gt;"",SUMPRODUCT((AAJ37:AAJ41=AAJ40)*(AAE37:AAE41=AAE40)*(AAC37:AAC41=AAC40)*(AAG37:AAG41&gt;AAG40)),"")</f>
        <v/>
      </c>
      <c r="AAO40" s="321" t="str">
        <f t="shared" ref="AAO40" ca="1" si="13377">IF(ZY40&lt;&gt;"",SUMPRODUCT((AAJ37:AAJ41=AAJ40)*(AAE37:AAE41=AAE40)*(AAC37:AAC41=AAC40)*(AAG37:AAG41=AAG40)*(AAH37:AAH41&gt;AAH40)),"")</f>
        <v/>
      </c>
      <c r="AAP40" s="321" t="str">
        <f t="shared" ref="AAP40" ca="1" si="13378">IF(ZY40&lt;&gt;"",SUMPRODUCT((AAJ37:AAJ41=AAJ40)*(AAE37:AAE41=AAE40)*(AAC37:AAC41=AAC40)*(AAG37:AAG41=AAG40)*(AAH37:AAH41=AAH40)*(AAI37:AAI41&gt;AAI40)),"")</f>
        <v/>
      </c>
      <c r="AAQ40" s="321" t="str">
        <f t="shared" ca="1" si="12780"/>
        <v/>
      </c>
      <c r="AAR40" s="321" t="str">
        <f t="shared" ref="AAR40" ca="1" si="13379">IF(ZY40&lt;&gt;"",INDEX(ZY39:ZY41,MATCH(4,AAQ39:AAQ41,0),0),"")</f>
        <v/>
      </c>
      <c r="AAS40" s="321" t="str">
        <f t="shared" ref="AAS40" si="13380">IF(YI37&lt;&gt;"",YI37,"")</f>
        <v/>
      </c>
      <c r="AAT40" s="321">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21">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21">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21">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21">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21">
        <f t="shared" ref="AAY40" ca="1" si="13386">AAW40-AAX40+1000</f>
        <v>1000</v>
      </c>
      <c r="AAZ40" s="321" t="str">
        <f t="shared" ref="AAZ40" si="13387">IF(AAS40&lt;&gt;"",AAT40*3+AAU40*1,"")</f>
        <v/>
      </c>
      <c r="ABA40" s="321" t="str">
        <f t="shared" ref="ABA40" si="13388">IF(AAS40&lt;&gt;"",VLOOKUP(AAS40,XR4:XX40,7,FALSE),"")</f>
        <v/>
      </c>
      <c r="ABB40" s="321" t="str">
        <f t="shared" ref="ABB40" si="13389">IF(AAS40&lt;&gt;"",VLOOKUP(AAS40,XR4:XX40,5,FALSE),"")</f>
        <v/>
      </c>
      <c r="ABC40" s="321" t="str">
        <f t="shared" ref="ABC40" si="13390">IF(AAS40&lt;&gt;"",VLOOKUP(AAS40,XR4:XZ40,9,FALSE),"")</f>
        <v/>
      </c>
      <c r="ABD40" s="321" t="str">
        <f t="shared" ref="ABD40" si="13391">AAZ40</f>
        <v/>
      </c>
      <c r="ABE40" s="321" t="str">
        <f t="shared" ref="ABE40" si="13392">IF(AAS40&lt;&gt;"",RANK(ABD40,YV37:YV41),"")</f>
        <v/>
      </c>
      <c r="ABF40" s="321" t="str">
        <f t="shared" ref="ABF40" si="13393">IF(AAS40&lt;&gt;"",SUMPRODUCT((ABD37:ABD41=ABD40)*(AAY37:AAY41&gt;AAY40)),"")</f>
        <v/>
      </c>
      <c r="ABG40" s="321" t="str">
        <f t="shared" ref="ABG40" si="13394">IF(AAS40&lt;&gt;"",SUMPRODUCT((ABD37:ABD41=ABD40)*(AAY37:AAY41=AAY40)*(AAW37:AAW41&gt;AAW40)),"")</f>
        <v/>
      </c>
      <c r="ABH40" s="321" t="str">
        <f t="shared" ref="ABH40" si="13395">IF(AAS40&lt;&gt;"",SUMPRODUCT((ABD37:ABD41=ABD40)*(AAY37:AAY41=AAY40)*(AAW37:AAW41=AAW40)*(ABA37:ABA41&gt;ABA40)),"")</f>
        <v/>
      </c>
      <c r="ABI40" s="321" t="str">
        <f t="shared" ref="ABI40" si="13396">IF(AAS40&lt;&gt;"",SUMPRODUCT((ABD37:ABD41=ABD40)*(AAY37:AAY41=AAY40)*(AAW37:AAW41=AAW40)*(ABA37:ABA41=ABA40)*(ABB37:ABB41&gt;ABB40)),"")</f>
        <v/>
      </c>
      <c r="ABJ40" s="321" t="str">
        <f t="shared" ref="ABJ40" si="13397">IF(AAS40&lt;&gt;"",SUMPRODUCT((ABD37:ABD41=ABD40)*(AAY37:AAY41=AAY40)*(AAW37:AAW41=AAW40)*(ABA37:ABA41=ABA40)*(ABB37:ABB41=ABB40)*(ABC37:ABC41&gt;ABC40)),"")</f>
        <v/>
      </c>
      <c r="ABK40" s="321" t="str">
        <f t="shared" ref="ABK40" si="13398">IF(AAS40&lt;&gt;"",SUM(ABE40:ABJ40)+3,"")</f>
        <v/>
      </c>
      <c r="ABL40" s="321" t="str">
        <f t="shared" ref="ABL40" si="13399">IF(AAS40&lt;&gt;"",IF(ABK40=4,AAS40,AAS41),"")</f>
        <v/>
      </c>
      <c r="ABM40" s="321" t="str">
        <f t="shared" ref="ABM40" ca="1" si="13400">IF(ABL40&lt;&gt;"",ABL40,IF(AAR40&lt;&gt;"",AAR40,IF(ZX40&lt;&gt;"",ZX40,IF(ZD40&lt;&gt;"",ZD40,YD40))))</f>
        <v>Georgia</v>
      </c>
      <c r="ABN40" s="321">
        <v>4</v>
      </c>
      <c r="ABO40" s="321"/>
      <c r="ABP40" s="321"/>
      <c r="ABQ40" s="321"/>
      <c r="ABR40" s="321"/>
      <c r="ABS40" s="321"/>
      <c r="ABT40" s="321"/>
      <c r="ABU40" s="321"/>
      <c r="ABV40" s="321"/>
      <c r="ABW40" s="321"/>
      <c r="ABX40" s="321"/>
      <c r="ABY40" s="322"/>
      <c r="ABZ40" s="322"/>
      <c r="ACA40" s="322"/>
      <c r="ACB40" s="322"/>
      <c r="ACC40" s="322"/>
      <c r="ACD40" s="322"/>
      <c r="ACE40" s="322"/>
      <c r="ACF40" s="321"/>
      <c r="ACG40" s="321"/>
      <c r="ACH40" s="321"/>
      <c r="ACI40" s="321"/>
      <c r="ACJ40" s="321"/>
      <c r="ACK40" s="321"/>
      <c r="ACL40" s="321"/>
      <c r="ACM40" s="321"/>
      <c r="ACN40" s="321"/>
      <c r="ACO40" s="321">
        <f t="shared" ref="ACO40" ca="1" si="13401">VLOOKUP(ACP40,AGK37:AGL41,2,FALSE)</f>
        <v>4</v>
      </c>
      <c r="ACP40" s="321" t="str">
        <f t="shared" si="11912"/>
        <v>Georgia</v>
      </c>
      <c r="ACQ40" s="321">
        <f t="shared" ref="ACQ40" ca="1" si="13402">SUMPRODUCT((AGN3:AGN42=ACP40)*(AGR3:AGR42="W"))+SUMPRODUCT((AGQ3:AGQ42=ACP40)*(AGS3:AGS42="W"))</f>
        <v>0</v>
      </c>
      <c r="ACR40" s="321">
        <f t="shared" ref="ACR40" ca="1" si="13403">SUMPRODUCT((AGN3:AGN42=ACP40)*(AGR3:AGR42="D"))+SUMPRODUCT((AGQ3:AGQ42=ACP40)*(AGS3:AGS42="D"))</f>
        <v>0</v>
      </c>
      <c r="ACS40" s="321">
        <f t="shared" ref="ACS40" ca="1" si="13404">SUMPRODUCT((AGN3:AGN42=ACP40)*(AGR3:AGR42="L"))+SUMPRODUCT((AGQ3:AGQ42=ACP40)*(AGS3:AGS42="L"))</f>
        <v>3</v>
      </c>
      <c r="ACT40" s="321">
        <f t="shared" ref="ACT40" ca="1" si="13405">SUMIF(AGN3:AGN60,ACP40,AGO3:AGO60)+SUMIF(AGQ3:AGQ60,ACP40,AGP3:AGP60)</f>
        <v>0</v>
      </c>
      <c r="ACU40" s="321">
        <f t="shared" ref="ACU40" ca="1" si="13406">SUMIF(AGQ3:AGQ60,ACP40,AGO3:AGO60)+SUMIF(AGN3:AGN60,ACP40,AGP3:AGP60)</f>
        <v>6</v>
      </c>
      <c r="ACV40" s="321">
        <f t="shared" ca="1" si="11918"/>
        <v>994</v>
      </c>
      <c r="ACW40" s="321">
        <f t="shared" ca="1" si="11919"/>
        <v>0</v>
      </c>
      <c r="ACX40" s="321">
        <f t="shared" si="810"/>
        <v>0</v>
      </c>
      <c r="ACY40" s="321">
        <f t="shared" ref="ACY40" ca="1" si="13407">IF(COUNTIF(ACW37:ACW41,4)&lt;&gt;4,RANK(ACW40,ACW37:ACW41),ACW80)</f>
        <v>4</v>
      </c>
      <c r="ACZ40" s="321"/>
      <c r="ADA40" s="321">
        <f t="shared" ref="ADA40" ca="1" si="13408">SUMPRODUCT((ACY37:ACY40=ACY40)*(ACX37:ACX40&lt;ACX40))+ACY40</f>
        <v>4</v>
      </c>
      <c r="ADB40" s="321" t="str">
        <f t="shared" ref="ADB40" ca="1" si="13409">INDEX(ACP37:ACP41,MATCH(4,ADA37:ADA41,0),0)</f>
        <v>Georgia</v>
      </c>
      <c r="ADC40" s="321">
        <f t="shared" ref="ADC40" ca="1" si="13410">INDEX(ACY37:ACY41,MATCH(ADB40,ACP37:ACP41,0),0)</f>
        <v>4</v>
      </c>
      <c r="ADD40" s="321" t="str">
        <f t="shared" ca="1" si="12793"/>
        <v/>
      </c>
      <c r="ADE40" s="321" t="str">
        <f t="shared" ca="1" si="12794"/>
        <v/>
      </c>
      <c r="ADF40" s="321"/>
      <c r="ADG40" s="321"/>
      <c r="ADH40" s="321"/>
      <c r="ADI40" s="321" t="str">
        <f t="shared" ca="1" si="11928"/>
        <v/>
      </c>
      <c r="ADJ40" s="321">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21">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21">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21">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21">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21">
        <f t="shared" ca="1" si="11934"/>
        <v>1000</v>
      </c>
      <c r="ADP40" s="321" t="str">
        <f t="shared" ca="1" si="11935"/>
        <v/>
      </c>
      <c r="ADQ40" s="321" t="str">
        <f t="shared" ref="ADQ40" ca="1" si="13416">IF(ADI40&lt;&gt;"",VLOOKUP(ADI40,ACP4:ACV40,7,FALSE),"")</f>
        <v/>
      </c>
      <c r="ADR40" s="321" t="str">
        <f t="shared" ref="ADR40" ca="1" si="13417">IF(ADI40&lt;&gt;"",VLOOKUP(ADI40,ACP4:ACV40,5,FALSE),"")</f>
        <v/>
      </c>
      <c r="ADS40" s="321" t="str">
        <f t="shared" ref="ADS40" ca="1" si="13418">IF(ADI40&lt;&gt;"",VLOOKUP(ADI40,ACP4:ACX40,9,FALSE),"")</f>
        <v/>
      </c>
      <c r="ADT40" s="321" t="str">
        <f t="shared" ca="1" si="11939"/>
        <v/>
      </c>
      <c r="ADU40" s="321" t="str">
        <f t="shared" ref="ADU40" ca="1" si="13419">IF(ADI40&lt;&gt;"",RANK(ADT40,ADT37:ADT41),"")</f>
        <v/>
      </c>
      <c r="ADV40" s="321" t="str">
        <f t="shared" ref="ADV40" ca="1" si="13420">IF(ADI40&lt;&gt;"",SUMPRODUCT((ADT37:ADT41=ADT40)*(ADO37:ADO41&gt;ADO40)),"")</f>
        <v/>
      </c>
      <c r="ADW40" s="321" t="str">
        <f t="shared" ref="ADW40" ca="1" si="13421">IF(ADI40&lt;&gt;"",SUMPRODUCT((ADT37:ADT41=ADT40)*(ADO37:ADO41=ADO40)*(ADM37:ADM41&gt;ADM40)),"")</f>
        <v/>
      </c>
      <c r="ADX40" s="321" t="str">
        <f t="shared" ref="ADX40" ca="1" si="13422">IF(ADI40&lt;&gt;"",SUMPRODUCT((ADT37:ADT41=ADT40)*(ADO37:ADO41=ADO40)*(ADM37:ADM41=ADM40)*(ADQ37:ADQ41&gt;ADQ40)),"")</f>
        <v/>
      </c>
      <c r="ADY40" s="321" t="str">
        <f t="shared" ref="ADY40" ca="1" si="13423">IF(ADI40&lt;&gt;"",SUMPRODUCT((ADT37:ADT41=ADT40)*(ADO37:ADO41=ADO40)*(ADM37:ADM41=ADM40)*(ADQ37:ADQ41=ADQ40)*(ADR37:ADR41&gt;ADR40)),"")</f>
        <v/>
      </c>
      <c r="ADZ40" s="321" t="str">
        <f t="shared" ref="ADZ40" ca="1" si="13424">IF(ADI40&lt;&gt;"",SUMPRODUCT((ADT37:ADT41=ADT40)*(ADO37:ADO41=ADO40)*(ADM37:ADM41=ADM40)*(ADQ37:ADQ41=ADQ40)*(ADR37:ADR41=ADR40)*(ADS37:ADS41&gt;ADS40)),"")</f>
        <v/>
      </c>
      <c r="AEA40" s="321" t="str">
        <f ca="1">IF(ADI40&lt;&gt;"",IF(AEA80&lt;&gt;"",IF(ADH76=3,AEA80,AEA80+ADH76),SUM(ADU40:ADZ40)),"")</f>
        <v/>
      </c>
      <c r="AEB40" s="321" t="str">
        <f t="shared" ref="AEB40" ca="1" si="13425">IF(ADI40&lt;&gt;"",INDEX(ADI37:ADI41,MATCH(4,AEA37:AEA41,0),0),"")</f>
        <v/>
      </c>
      <c r="AEC40" s="321" t="str">
        <f t="shared" ca="1" si="12320"/>
        <v/>
      </c>
      <c r="AED40" s="321"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21"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21"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21">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21">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21">
        <f t="shared" ca="1" si="12326"/>
        <v>1000</v>
      </c>
      <c r="AEJ40" s="321" t="str">
        <f t="shared" ca="1" si="12327"/>
        <v/>
      </c>
      <c r="AEK40" s="321" t="str">
        <f t="shared" ref="AEK40" ca="1" si="13431">IF(AEC40&lt;&gt;"",VLOOKUP(AEC40,ACP4:ACV40,7,FALSE),"")</f>
        <v/>
      </c>
      <c r="AEL40" s="321" t="str">
        <f t="shared" ref="AEL40" ca="1" si="13432">IF(AEC40&lt;&gt;"",VLOOKUP(AEC40,ACP4:ACV40,5,FALSE),"")</f>
        <v/>
      </c>
      <c r="AEM40" s="321" t="str">
        <f t="shared" ref="AEM40" ca="1" si="13433">IF(AEC40&lt;&gt;"",VLOOKUP(AEC40,ACP4:ACX40,9,FALSE),"")</f>
        <v/>
      </c>
      <c r="AEN40" s="321" t="str">
        <f t="shared" ca="1" si="12331"/>
        <v/>
      </c>
      <c r="AEO40" s="321" t="str">
        <f t="shared" ref="AEO40" ca="1" si="13434">IF(AEC40&lt;&gt;"",RANK(AEN40,AEN37:AEN40),"")</f>
        <v/>
      </c>
      <c r="AEP40" s="321" t="str">
        <f t="shared" ref="AEP40" ca="1" si="13435">IF(AEC40&lt;&gt;"",SUMPRODUCT((AEN37:AEN41=AEN40)*(AEI37:AEI41&gt;AEI40)),"")</f>
        <v/>
      </c>
      <c r="AEQ40" s="321" t="str">
        <f t="shared" ref="AEQ40" ca="1" si="13436">IF(AEC40&lt;&gt;"",SUMPRODUCT((AEN37:AEN41=AEN40)*(AEI37:AEI41=AEI40)*(AEG37:AEG41&gt;AEG40)),"")</f>
        <v/>
      </c>
      <c r="AER40" s="321" t="str">
        <f t="shared" ref="AER40" ca="1" si="13437">IF(AEC40&lt;&gt;"",SUMPRODUCT((AEN37:AEN41=AEN40)*(AEI37:AEI41=AEI40)*(AEG37:AEG41=AEG40)*(AEK37:AEK41&gt;AEK40)),"")</f>
        <v/>
      </c>
      <c r="AES40" s="321" t="str">
        <f t="shared" ref="AES40" ca="1" si="13438">IF(AEC40&lt;&gt;"",SUMPRODUCT((AEN37:AEN41=AEN40)*(AEI37:AEI41=AEI40)*(AEG37:AEG41=AEG40)*(AEK37:AEK41=AEK40)*(AEL37:AEL41&gt;AEL40)),"")</f>
        <v/>
      </c>
      <c r="AET40" s="321" t="str">
        <f t="shared" ref="AET40" ca="1" si="13439">IF(AEC40&lt;&gt;"",SUMPRODUCT((AEN37:AEN41=AEN40)*(AEI37:AEI41=AEI40)*(AEG37:AEG41=AEG40)*(AEK37:AEK41=AEK40)*(AEL37:AEL41=AEL40)*(AEM37:AEM41&gt;AEM40)),"")</f>
        <v/>
      </c>
      <c r="AEU40" s="321" t="str">
        <f ca="1">IF(AEC40&lt;&gt;"",IF(AEU80&lt;&gt;"",IF(AEB76=3,AEU80,AEU80+AEB76),SUM(AEO40:AET40)+1),"")</f>
        <v/>
      </c>
      <c r="AEV40" s="321" t="str">
        <f t="shared" ref="AEV40" ca="1" si="13440">IF(AEC40&lt;&gt;"",INDEX(AEC38:AEC41,MATCH(4,AEU38:AEU41,0),0),"")</f>
        <v/>
      </c>
      <c r="AEW40" s="321" t="str">
        <f t="shared" ca="1" si="12826"/>
        <v/>
      </c>
      <c r="AEX40" s="321">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21">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21">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21">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21">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21">
        <f t="shared" ca="1" si="12832"/>
        <v>1000</v>
      </c>
      <c r="AFD40" s="321" t="str">
        <f t="shared" ca="1" si="12833"/>
        <v/>
      </c>
      <c r="AFE40" s="321" t="str">
        <f t="shared" ref="AFE40" ca="1" si="13446">IF(AEW40&lt;&gt;"",VLOOKUP(AEW40,ACP4:ACV40,7,FALSE),"")</f>
        <v/>
      </c>
      <c r="AFF40" s="321" t="str">
        <f t="shared" ref="AFF40" ca="1" si="13447">IF(AEW40&lt;&gt;"",VLOOKUP(AEW40,ACP4:ACV40,5,FALSE),"")</f>
        <v/>
      </c>
      <c r="AFG40" s="321" t="str">
        <f t="shared" ref="AFG40" ca="1" si="13448">IF(AEW40&lt;&gt;"",VLOOKUP(AEW40,ACP4:ACX40,9,FALSE),"")</f>
        <v/>
      </c>
      <c r="AFH40" s="321" t="str">
        <f t="shared" ca="1" si="12837"/>
        <v/>
      </c>
      <c r="AFI40" s="321" t="str">
        <f t="shared" ref="AFI40" ca="1" si="13449">IF(AEW40&lt;&gt;"",RANK(AFH40,AFH38:AFH40),"")</f>
        <v/>
      </c>
      <c r="AFJ40" s="321" t="str">
        <f t="shared" ref="AFJ40" ca="1" si="13450">IF(AEW40&lt;&gt;"",SUMPRODUCT((AFH37:AFH41=AFH40)*(AFC37:AFC41&gt;AFC40)),"")</f>
        <v/>
      </c>
      <c r="AFK40" s="321" t="str">
        <f t="shared" ref="AFK40" ca="1" si="13451">IF(AEW40&lt;&gt;"",SUMPRODUCT((AFH37:AFH41=AFH40)*(AFC37:AFC41=AFC40)*(AFA37:AFA41&gt;AFA40)),"")</f>
        <v/>
      </c>
      <c r="AFL40" s="321" t="str">
        <f t="shared" ref="AFL40" ca="1" si="13452">IF(AEW40&lt;&gt;"",SUMPRODUCT((AFH37:AFH41=AFH40)*(AFC37:AFC41=AFC40)*(AFA37:AFA41=AFA40)*(AFE37:AFE41&gt;AFE40)),"")</f>
        <v/>
      </c>
      <c r="AFM40" s="321" t="str">
        <f t="shared" ref="AFM40" ca="1" si="13453">IF(AEW40&lt;&gt;"",SUMPRODUCT((AFH37:AFH41=AFH40)*(AFC37:AFC41=AFC40)*(AFA37:AFA41=AFA40)*(AFE37:AFE41=AFE40)*(AFF37:AFF41&gt;AFF40)),"")</f>
        <v/>
      </c>
      <c r="AFN40" s="321" t="str">
        <f t="shared" ref="AFN40" ca="1" si="13454">IF(AEW40&lt;&gt;"",SUMPRODUCT((AFH37:AFH41=AFH40)*(AFC37:AFC41=AFC40)*(AFA37:AFA41=AFA40)*(AFE37:AFE41=AFE40)*(AFF37:AFF41=AFF40)*(AFG37:AFG41&gt;AFG40)),"")</f>
        <v/>
      </c>
      <c r="AFO40" s="321" t="str">
        <f t="shared" ca="1" si="12844"/>
        <v/>
      </c>
      <c r="AFP40" s="321" t="str">
        <f t="shared" ref="AFP40" ca="1" si="13455">IF(AEW40&lt;&gt;"",INDEX(AEW39:AEW41,MATCH(4,AFO39:AFO41,0),0),"")</f>
        <v/>
      </c>
      <c r="AFQ40" s="321" t="str">
        <f t="shared" ref="AFQ40" si="13456">IF(ADG37&lt;&gt;"",ADG37,"")</f>
        <v/>
      </c>
      <c r="AFR40" s="321">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21">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21">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21">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21">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21">
        <f t="shared" ref="AFW40" ca="1" si="13462">AFU40-AFV40+1000</f>
        <v>1000</v>
      </c>
      <c r="AFX40" s="321" t="str">
        <f t="shared" ref="AFX40" si="13463">IF(AFQ40&lt;&gt;"",AFR40*3+AFS40*1,"")</f>
        <v/>
      </c>
      <c r="AFY40" s="321" t="str">
        <f t="shared" ref="AFY40" si="13464">IF(AFQ40&lt;&gt;"",VLOOKUP(AFQ40,ACP4:ACV40,7,FALSE),"")</f>
        <v/>
      </c>
      <c r="AFZ40" s="321" t="str">
        <f t="shared" ref="AFZ40" si="13465">IF(AFQ40&lt;&gt;"",VLOOKUP(AFQ40,ACP4:ACV40,5,FALSE),"")</f>
        <v/>
      </c>
      <c r="AGA40" s="321" t="str">
        <f t="shared" ref="AGA40" si="13466">IF(AFQ40&lt;&gt;"",VLOOKUP(AFQ40,ACP4:ACX40,9,FALSE),"")</f>
        <v/>
      </c>
      <c r="AGB40" s="321" t="str">
        <f t="shared" ref="AGB40" si="13467">AFX40</f>
        <v/>
      </c>
      <c r="AGC40" s="321" t="str">
        <f t="shared" ref="AGC40" si="13468">IF(AFQ40&lt;&gt;"",RANK(AGB40,ADT37:ADT41),"")</f>
        <v/>
      </c>
      <c r="AGD40" s="321" t="str">
        <f t="shared" ref="AGD40" si="13469">IF(AFQ40&lt;&gt;"",SUMPRODUCT((AGB37:AGB41=AGB40)*(AFW37:AFW41&gt;AFW40)),"")</f>
        <v/>
      </c>
      <c r="AGE40" s="321" t="str">
        <f t="shared" ref="AGE40" si="13470">IF(AFQ40&lt;&gt;"",SUMPRODUCT((AGB37:AGB41=AGB40)*(AFW37:AFW41=AFW40)*(AFU37:AFU41&gt;AFU40)),"")</f>
        <v/>
      </c>
      <c r="AGF40" s="321" t="str">
        <f t="shared" ref="AGF40" si="13471">IF(AFQ40&lt;&gt;"",SUMPRODUCT((AGB37:AGB41=AGB40)*(AFW37:AFW41=AFW40)*(AFU37:AFU41=AFU40)*(AFY37:AFY41&gt;AFY40)),"")</f>
        <v/>
      </c>
      <c r="AGG40" s="321" t="str">
        <f t="shared" ref="AGG40" si="13472">IF(AFQ40&lt;&gt;"",SUMPRODUCT((AGB37:AGB41=AGB40)*(AFW37:AFW41=AFW40)*(AFU37:AFU41=AFU40)*(AFY37:AFY41=AFY40)*(AFZ37:AFZ41&gt;AFZ40)),"")</f>
        <v/>
      </c>
      <c r="AGH40" s="321" t="str">
        <f t="shared" ref="AGH40" si="13473">IF(AFQ40&lt;&gt;"",SUMPRODUCT((AGB37:AGB41=AGB40)*(AFW37:AFW41=AFW40)*(AFU37:AFU41=AFU40)*(AFY37:AFY41=AFY40)*(AFZ37:AFZ41=AFZ40)*(AGA37:AGA41&gt;AGA40)),"")</f>
        <v/>
      </c>
      <c r="AGI40" s="321" t="str">
        <f t="shared" ref="AGI40" si="13474">IF(AFQ40&lt;&gt;"",SUM(AGC40:AGH40)+3,"")</f>
        <v/>
      </c>
      <c r="AGJ40" s="321" t="str">
        <f t="shared" ref="AGJ40" si="13475">IF(AFQ40&lt;&gt;"",IF(AGI40=4,AFQ40,AFQ41),"")</f>
        <v/>
      </c>
      <c r="AGK40" s="321" t="str">
        <f t="shared" ref="AGK40" ca="1" si="13476">IF(AGJ40&lt;&gt;"",AGJ40,IF(AFP40&lt;&gt;"",AFP40,IF(AEV40&lt;&gt;"",AEV40,IF(AEB40&lt;&gt;"",AEB40,ADB40))))</f>
        <v>Georgia</v>
      </c>
      <c r="AGL40" s="321">
        <v>4</v>
      </c>
      <c r="AGM40" s="321"/>
      <c r="AGN40" s="321"/>
      <c r="AGO40" s="321"/>
      <c r="AGP40" s="321"/>
      <c r="AGQ40" s="321"/>
      <c r="AGR40" s="321"/>
      <c r="AGS40" s="321"/>
      <c r="AGT40" s="321"/>
      <c r="AGU40" s="321"/>
      <c r="AGV40" s="321"/>
      <c r="AGW40" s="322"/>
      <c r="AGX40" s="322"/>
      <c r="AGY40" s="322"/>
      <c r="AGZ40" s="322"/>
      <c r="AHA40" s="322"/>
      <c r="AHB40" s="322"/>
      <c r="AHC40" s="322"/>
      <c r="AHD40" s="321"/>
      <c r="AHE40" s="321"/>
      <c r="AHF40" s="321"/>
      <c r="AHG40" s="321"/>
      <c r="AHH40" s="321"/>
      <c r="AHI40" s="321"/>
      <c r="AHJ40" s="321"/>
      <c r="AHK40" s="321"/>
      <c r="AHL40" s="321"/>
      <c r="AHM40" s="321">
        <f t="shared" ref="AHM40" ca="1" si="13477">VLOOKUP(AHN40,ALI37:ALJ41,2,FALSE)</f>
        <v>4</v>
      </c>
      <c r="AHN40" s="321" t="str">
        <f t="shared" si="11949"/>
        <v>Georgia</v>
      </c>
      <c r="AHO40" s="321">
        <f t="shared" ref="AHO40" ca="1" si="13478">SUMPRODUCT((ALL3:ALL42=AHN40)*(ALP3:ALP42="W"))+SUMPRODUCT((ALO3:ALO42=AHN40)*(ALQ3:ALQ42="W"))</f>
        <v>0</v>
      </c>
      <c r="AHP40" s="321">
        <f t="shared" ref="AHP40" ca="1" si="13479">SUMPRODUCT((ALL3:ALL42=AHN40)*(ALP3:ALP42="D"))+SUMPRODUCT((ALO3:ALO42=AHN40)*(ALQ3:ALQ42="D"))</f>
        <v>1</v>
      </c>
      <c r="AHQ40" s="321">
        <f t="shared" ref="AHQ40" ca="1" si="13480">SUMPRODUCT((ALL3:ALL42=AHN40)*(ALP3:ALP42="L"))+SUMPRODUCT((ALO3:ALO42=AHN40)*(ALQ3:ALQ42="L"))</f>
        <v>2</v>
      </c>
      <c r="AHR40" s="321">
        <f t="shared" ref="AHR40" ca="1" si="13481">SUMIF(ALL3:ALL60,AHN40,ALM3:ALM60)+SUMIF(ALO3:ALO60,AHN40,ALN3:ALN60)</f>
        <v>0</v>
      </c>
      <c r="AHS40" s="321">
        <f t="shared" ref="AHS40" ca="1" si="13482">SUMIF(ALO3:ALO60,AHN40,ALM3:ALM60)+SUMIF(ALL3:ALL60,AHN40,ALN3:ALN60)</f>
        <v>3</v>
      </c>
      <c r="AHT40" s="321">
        <f t="shared" ca="1" si="11955"/>
        <v>997</v>
      </c>
      <c r="AHU40" s="321">
        <f t="shared" ca="1" si="11956"/>
        <v>1</v>
      </c>
      <c r="AHV40" s="321">
        <f t="shared" si="870"/>
        <v>0</v>
      </c>
      <c r="AHW40" s="321">
        <f t="shared" ref="AHW40" ca="1" si="13483">IF(COUNTIF(AHU37:AHU41,4)&lt;&gt;4,RANK(AHU40,AHU37:AHU41),AHU80)</f>
        <v>3</v>
      </c>
      <c r="AHX40" s="321"/>
      <c r="AHY40" s="321">
        <f t="shared" ref="AHY40" ca="1" si="13484">SUMPRODUCT((AHW37:AHW40=AHW40)*(AHV37:AHV40&lt;AHV40))+AHW40</f>
        <v>3</v>
      </c>
      <c r="AHZ40" s="321" t="str">
        <f t="shared" ref="AHZ40" ca="1" si="13485">INDEX(AHN37:AHN41,MATCH(4,AHY37:AHY41,0),0)</f>
        <v>Czechia</v>
      </c>
      <c r="AIA40" s="321">
        <f t="shared" ref="AIA40" ca="1" si="13486">INDEX(AHW37:AHW41,MATCH(AHZ40,AHN37:AHN41,0),0)</f>
        <v>3</v>
      </c>
      <c r="AIB40" s="321" t="str">
        <f t="shared" ca="1" si="12857"/>
        <v/>
      </c>
      <c r="AIC40" s="321" t="str">
        <f t="shared" ca="1" si="12858"/>
        <v/>
      </c>
      <c r="AID40" s="321"/>
      <c r="AIE40" s="321"/>
      <c r="AIF40" s="321"/>
      <c r="AIG40" s="321" t="str">
        <f t="shared" ca="1" si="11965"/>
        <v/>
      </c>
      <c r="AIH40" s="321">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21">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21">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21">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21">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21">
        <f t="shared" ca="1" si="11971"/>
        <v>1000</v>
      </c>
      <c r="AIN40" s="321" t="str">
        <f t="shared" ca="1" si="11972"/>
        <v/>
      </c>
      <c r="AIO40" s="321" t="str">
        <f t="shared" ref="AIO40" ca="1" si="13492">IF(AIG40&lt;&gt;"",VLOOKUP(AIG40,AHN4:AHT40,7,FALSE),"")</f>
        <v/>
      </c>
      <c r="AIP40" s="321" t="str">
        <f t="shared" ref="AIP40" ca="1" si="13493">IF(AIG40&lt;&gt;"",VLOOKUP(AIG40,AHN4:AHT40,5,FALSE),"")</f>
        <v/>
      </c>
      <c r="AIQ40" s="321" t="str">
        <f t="shared" ref="AIQ40" ca="1" si="13494">IF(AIG40&lt;&gt;"",VLOOKUP(AIG40,AHN4:AHV40,9,FALSE),"")</f>
        <v/>
      </c>
      <c r="AIR40" s="321" t="str">
        <f t="shared" ca="1" si="11976"/>
        <v/>
      </c>
      <c r="AIS40" s="321" t="str">
        <f t="shared" ref="AIS40" ca="1" si="13495">IF(AIG40&lt;&gt;"",RANK(AIR40,AIR37:AIR41),"")</f>
        <v/>
      </c>
      <c r="AIT40" s="321" t="str">
        <f t="shared" ref="AIT40" ca="1" si="13496">IF(AIG40&lt;&gt;"",SUMPRODUCT((AIR37:AIR41=AIR40)*(AIM37:AIM41&gt;AIM40)),"")</f>
        <v/>
      </c>
      <c r="AIU40" s="321" t="str">
        <f t="shared" ref="AIU40" ca="1" si="13497">IF(AIG40&lt;&gt;"",SUMPRODUCT((AIR37:AIR41=AIR40)*(AIM37:AIM41=AIM40)*(AIK37:AIK41&gt;AIK40)),"")</f>
        <v/>
      </c>
      <c r="AIV40" s="321" t="str">
        <f t="shared" ref="AIV40" ca="1" si="13498">IF(AIG40&lt;&gt;"",SUMPRODUCT((AIR37:AIR41=AIR40)*(AIM37:AIM41=AIM40)*(AIK37:AIK41=AIK40)*(AIO37:AIO41&gt;AIO40)),"")</f>
        <v/>
      </c>
      <c r="AIW40" s="321" t="str">
        <f t="shared" ref="AIW40" ca="1" si="13499">IF(AIG40&lt;&gt;"",SUMPRODUCT((AIR37:AIR41=AIR40)*(AIM37:AIM41=AIM40)*(AIK37:AIK41=AIK40)*(AIO37:AIO41=AIO40)*(AIP37:AIP41&gt;AIP40)),"")</f>
        <v/>
      </c>
      <c r="AIX40" s="321" t="str">
        <f t="shared" ref="AIX40" ca="1" si="13500">IF(AIG40&lt;&gt;"",SUMPRODUCT((AIR37:AIR41=AIR40)*(AIM37:AIM41=AIM40)*(AIK37:AIK41=AIK40)*(AIO37:AIO41=AIO40)*(AIP37:AIP41=AIP40)*(AIQ37:AIQ41&gt;AIQ40)),"")</f>
        <v/>
      </c>
      <c r="AIY40" s="321" t="str">
        <f ca="1">IF(AIG40&lt;&gt;"",IF(AIY80&lt;&gt;"",IF(AIF76=3,AIY80,AIY80+AIF76),SUM(AIS40:AIX40)),"")</f>
        <v/>
      </c>
      <c r="AIZ40" s="321" t="str">
        <f t="shared" ref="AIZ40" ca="1" si="13501">IF(AIG40&lt;&gt;"",INDEX(AIG37:AIG41,MATCH(4,AIY37:AIY41,0),0),"")</f>
        <v/>
      </c>
      <c r="AJA40" s="321" t="str">
        <f t="shared" ca="1" si="12369"/>
        <v/>
      </c>
      <c r="AJB40" s="321"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21"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21"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21">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21">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21">
        <f t="shared" ca="1" si="12375"/>
        <v>1000</v>
      </c>
      <c r="AJH40" s="321" t="str">
        <f t="shared" ca="1" si="12376"/>
        <v/>
      </c>
      <c r="AJI40" s="321" t="str">
        <f t="shared" ref="AJI40" ca="1" si="13507">IF(AJA40&lt;&gt;"",VLOOKUP(AJA40,AHN4:AHT40,7,FALSE),"")</f>
        <v/>
      </c>
      <c r="AJJ40" s="321" t="str">
        <f t="shared" ref="AJJ40" ca="1" si="13508">IF(AJA40&lt;&gt;"",VLOOKUP(AJA40,AHN4:AHT40,5,FALSE),"")</f>
        <v/>
      </c>
      <c r="AJK40" s="321" t="str">
        <f t="shared" ref="AJK40" ca="1" si="13509">IF(AJA40&lt;&gt;"",VLOOKUP(AJA40,AHN4:AHV40,9,FALSE),"")</f>
        <v/>
      </c>
      <c r="AJL40" s="321" t="str">
        <f t="shared" ca="1" si="12380"/>
        <v/>
      </c>
      <c r="AJM40" s="321" t="str">
        <f t="shared" ref="AJM40" ca="1" si="13510">IF(AJA40&lt;&gt;"",RANK(AJL40,AJL37:AJL40),"")</f>
        <v/>
      </c>
      <c r="AJN40" s="321" t="str">
        <f t="shared" ref="AJN40" ca="1" si="13511">IF(AJA40&lt;&gt;"",SUMPRODUCT((AJL37:AJL41=AJL40)*(AJG37:AJG41&gt;AJG40)),"")</f>
        <v/>
      </c>
      <c r="AJO40" s="321" t="str">
        <f t="shared" ref="AJO40" ca="1" si="13512">IF(AJA40&lt;&gt;"",SUMPRODUCT((AJL37:AJL41=AJL40)*(AJG37:AJG41=AJG40)*(AJE37:AJE41&gt;AJE40)),"")</f>
        <v/>
      </c>
      <c r="AJP40" s="321" t="str">
        <f t="shared" ref="AJP40" ca="1" si="13513">IF(AJA40&lt;&gt;"",SUMPRODUCT((AJL37:AJL41=AJL40)*(AJG37:AJG41=AJG40)*(AJE37:AJE41=AJE40)*(AJI37:AJI41&gt;AJI40)),"")</f>
        <v/>
      </c>
      <c r="AJQ40" s="321" t="str">
        <f t="shared" ref="AJQ40" ca="1" si="13514">IF(AJA40&lt;&gt;"",SUMPRODUCT((AJL37:AJL41=AJL40)*(AJG37:AJG41=AJG40)*(AJE37:AJE41=AJE40)*(AJI37:AJI41=AJI40)*(AJJ37:AJJ41&gt;AJJ40)),"")</f>
        <v/>
      </c>
      <c r="AJR40" s="321" t="str">
        <f t="shared" ref="AJR40" ca="1" si="13515">IF(AJA40&lt;&gt;"",SUMPRODUCT((AJL37:AJL41=AJL40)*(AJG37:AJG41=AJG40)*(AJE37:AJE41=AJE40)*(AJI37:AJI41=AJI40)*(AJJ37:AJJ41=AJJ40)*(AJK37:AJK41&gt;AJK40)),"")</f>
        <v/>
      </c>
      <c r="AJS40" s="321" t="str">
        <f ca="1">IF(AJA40&lt;&gt;"",IF(AJS80&lt;&gt;"",IF(AIZ76=3,AJS80,AJS80+AIZ76),SUM(AJM40:AJR40)+1),"")</f>
        <v/>
      </c>
      <c r="AJT40" s="321" t="str">
        <f t="shared" ref="AJT40" ca="1" si="13516">IF(AJA40&lt;&gt;"",INDEX(AJA38:AJA41,MATCH(4,AJS38:AJS41,0),0),"")</f>
        <v/>
      </c>
      <c r="AJU40" s="321" t="str">
        <f t="shared" ca="1" si="12890"/>
        <v>Czechia</v>
      </c>
      <c r="AJV40" s="321">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21">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21">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21">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21">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21">
        <f t="shared" ca="1" si="12896"/>
        <v>1000</v>
      </c>
      <c r="AKB40" s="321">
        <f t="shared" ca="1" si="12897"/>
        <v>1</v>
      </c>
      <c r="AKC40" s="321">
        <f t="shared" ref="AKC40" ca="1" si="13522">IF(AJU40&lt;&gt;"",VLOOKUP(AJU40,AHN4:AHT40,7,FALSE),"")</f>
        <v>997</v>
      </c>
      <c r="AKD40" s="321">
        <f t="shared" ref="AKD40" ca="1" si="13523">IF(AJU40&lt;&gt;"",VLOOKUP(AJU40,AHN4:AHT40,5,FALSE),"")</f>
        <v>0</v>
      </c>
      <c r="AKE40" s="321">
        <f t="shared" ref="AKE40" ca="1" si="13524">IF(AJU40&lt;&gt;"",VLOOKUP(AJU40,AHN4:AHV40,9,FALSE),"")</f>
        <v>37</v>
      </c>
      <c r="AKF40" s="321">
        <f t="shared" ca="1" si="12901"/>
        <v>1</v>
      </c>
      <c r="AKG40" s="321">
        <f t="shared" ref="AKG40" ca="1" si="13525">IF(AJU40&lt;&gt;"",RANK(AKF40,AKF38:AKF40),"")</f>
        <v>1</v>
      </c>
      <c r="AKH40" s="321">
        <f t="shared" ref="AKH40" ca="1" si="13526">IF(AJU40&lt;&gt;"",SUMPRODUCT((AKF37:AKF41=AKF40)*(AKA37:AKA41&gt;AKA40)),"")</f>
        <v>0</v>
      </c>
      <c r="AKI40" s="321">
        <f t="shared" ref="AKI40" ca="1" si="13527">IF(AJU40&lt;&gt;"",SUMPRODUCT((AKF37:AKF41=AKF40)*(AKA37:AKA41=AKA40)*(AJY37:AJY41&gt;AJY40)),"")</f>
        <v>0</v>
      </c>
      <c r="AKJ40" s="321">
        <f t="shared" ref="AKJ40" ca="1" si="13528">IF(AJU40&lt;&gt;"",SUMPRODUCT((AKF37:AKF41=AKF40)*(AKA37:AKA41=AKA40)*(AJY37:AJY41=AJY40)*(AKC37:AKC41&gt;AKC40)),"")</f>
        <v>0</v>
      </c>
      <c r="AKK40" s="321">
        <f t="shared" ref="AKK40" ca="1" si="13529">IF(AJU40&lt;&gt;"",SUMPRODUCT((AKF37:AKF41=AKF40)*(AKA37:AKA41=AKA40)*(AJY37:AJY41=AJY40)*(AKC37:AKC41=AKC40)*(AKD37:AKD41&gt;AKD40)),"")</f>
        <v>0</v>
      </c>
      <c r="AKL40" s="321">
        <f t="shared" ref="AKL40" ca="1" si="13530">IF(AJU40&lt;&gt;"",SUMPRODUCT((AKF37:AKF41=AKF40)*(AKA37:AKA41=AKA40)*(AJY37:AJY41=AJY40)*(AKC37:AKC41=AKC40)*(AKD37:AKD41=AKD40)*(AKE37:AKE41&gt;AKE40)),"")</f>
        <v>0</v>
      </c>
      <c r="AKM40" s="321">
        <f t="shared" ca="1" si="12908"/>
        <v>3</v>
      </c>
      <c r="AKN40" s="321" t="str">
        <f t="shared" ref="AKN40" ca="1" si="13531">IF(AJU40&lt;&gt;"",INDEX(AJU39:AJU41,MATCH(4,AKM39:AKM41,0),0),"")</f>
        <v>Georgia</v>
      </c>
      <c r="AKO40" s="321" t="str">
        <f t="shared" ref="AKO40" si="13532">IF(AIE37&lt;&gt;"",AIE37,"")</f>
        <v/>
      </c>
      <c r="AKP40" s="321">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21">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21">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21">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21">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21">
        <f t="shared" ref="AKU40" ca="1" si="13538">AKS40-AKT40+1000</f>
        <v>1000</v>
      </c>
      <c r="AKV40" s="321" t="str">
        <f t="shared" ref="AKV40" si="13539">IF(AKO40&lt;&gt;"",AKP40*3+AKQ40*1,"")</f>
        <v/>
      </c>
      <c r="AKW40" s="321" t="str">
        <f t="shared" ref="AKW40" si="13540">IF(AKO40&lt;&gt;"",VLOOKUP(AKO40,AHN4:AHT40,7,FALSE),"")</f>
        <v/>
      </c>
      <c r="AKX40" s="321" t="str">
        <f t="shared" ref="AKX40" si="13541">IF(AKO40&lt;&gt;"",VLOOKUP(AKO40,AHN4:AHT40,5,FALSE),"")</f>
        <v/>
      </c>
      <c r="AKY40" s="321" t="str">
        <f t="shared" ref="AKY40" si="13542">IF(AKO40&lt;&gt;"",VLOOKUP(AKO40,AHN4:AHV40,9,FALSE),"")</f>
        <v/>
      </c>
      <c r="AKZ40" s="321" t="str">
        <f t="shared" ref="AKZ40" si="13543">AKV40</f>
        <v/>
      </c>
      <c r="ALA40" s="321" t="str">
        <f t="shared" ref="ALA40" si="13544">IF(AKO40&lt;&gt;"",RANK(AKZ40,AIR37:AIR41),"")</f>
        <v/>
      </c>
      <c r="ALB40" s="321" t="str">
        <f t="shared" ref="ALB40" si="13545">IF(AKO40&lt;&gt;"",SUMPRODUCT((AKZ37:AKZ41=AKZ40)*(AKU37:AKU41&gt;AKU40)),"")</f>
        <v/>
      </c>
      <c r="ALC40" s="321" t="str">
        <f t="shared" ref="ALC40" si="13546">IF(AKO40&lt;&gt;"",SUMPRODUCT((AKZ37:AKZ41=AKZ40)*(AKU37:AKU41=AKU40)*(AKS37:AKS41&gt;AKS40)),"")</f>
        <v/>
      </c>
      <c r="ALD40" s="321" t="str">
        <f t="shared" ref="ALD40" si="13547">IF(AKO40&lt;&gt;"",SUMPRODUCT((AKZ37:AKZ41=AKZ40)*(AKU37:AKU41=AKU40)*(AKS37:AKS41=AKS40)*(AKW37:AKW41&gt;AKW40)),"")</f>
        <v/>
      </c>
      <c r="ALE40" s="321" t="str">
        <f t="shared" ref="ALE40" si="13548">IF(AKO40&lt;&gt;"",SUMPRODUCT((AKZ37:AKZ41=AKZ40)*(AKU37:AKU41=AKU40)*(AKS37:AKS41=AKS40)*(AKW37:AKW41=AKW40)*(AKX37:AKX41&gt;AKX40)),"")</f>
        <v/>
      </c>
      <c r="ALF40" s="321" t="str">
        <f t="shared" ref="ALF40" si="13549">IF(AKO40&lt;&gt;"",SUMPRODUCT((AKZ37:AKZ41=AKZ40)*(AKU37:AKU41=AKU40)*(AKS37:AKS41=AKS40)*(AKW37:AKW41=AKW40)*(AKX37:AKX41=AKX40)*(AKY37:AKY41&gt;AKY40)),"")</f>
        <v/>
      </c>
      <c r="ALG40" s="321" t="str">
        <f t="shared" ref="ALG40" si="13550">IF(AKO40&lt;&gt;"",SUM(ALA40:ALF40)+3,"")</f>
        <v/>
      </c>
      <c r="ALH40" s="321" t="str">
        <f t="shared" ref="ALH40" si="13551">IF(AKO40&lt;&gt;"",IF(ALG40=4,AKO40,AKO41),"")</f>
        <v/>
      </c>
      <c r="ALI40" s="321" t="str">
        <f t="shared" ref="ALI40" ca="1" si="13552">IF(ALH40&lt;&gt;"",ALH40,IF(AKN40&lt;&gt;"",AKN40,IF(AJT40&lt;&gt;"",AJT40,IF(AIZ40&lt;&gt;"",AIZ40,AHZ40))))</f>
        <v>Georgia</v>
      </c>
      <c r="ALJ40" s="321">
        <v>4</v>
      </c>
      <c r="ALK40" s="321"/>
      <c r="ALL40" s="321"/>
      <c r="ALM40" s="321"/>
      <c r="ALN40" s="321"/>
      <c r="ALO40" s="321"/>
      <c r="ALP40" s="321"/>
      <c r="ALQ40" s="321"/>
      <c r="ALR40" s="321"/>
      <c r="ALS40" s="321"/>
      <c r="ALT40" s="321"/>
      <c r="ALU40" s="322"/>
      <c r="ALV40" s="322"/>
      <c r="ALW40" s="322"/>
      <c r="ALX40" s="322"/>
      <c r="ALY40" s="322"/>
      <c r="ALZ40" s="322"/>
      <c r="AMA40" s="322"/>
      <c r="AMB40" s="321"/>
      <c r="AMC40" s="321"/>
      <c r="AMD40" s="321"/>
      <c r="AME40" s="321"/>
      <c r="AMF40" s="321"/>
      <c r="AMG40" s="321"/>
      <c r="AMH40" s="321"/>
      <c r="AMI40" s="321"/>
      <c r="AMJ40" s="321"/>
      <c r="AMK40" s="321">
        <f t="shared" ref="AMK40" ca="1" si="13553">VLOOKUP(AML40,AQG37:AQH41,2,FALSE)</f>
        <v>4</v>
      </c>
      <c r="AML40" s="321" t="str">
        <f t="shared" si="11986"/>
        <v>Georgia</v>
      </c>
      <c r="AMM40" s="321">
        <f t="shared" ref="AMM40" ca="1" si="13554">SUMPRODUCT((AQJ3:AQJ42=AML40)*(AQN3:AQN42="W"))+SUMPRODUCT((AQM3:AQM42=AML40)*(AQO3:AQO42="W"))</f>
        <v>0</v>
      </c>
      <c r="AMN40" s="321">
        <f t="shared" ref="AMN40" ca="1" si="13555">SUMPRODUCT((AQJ3:AQJ42=AML40)*(AQN3:AQN42="D"))+SUMPRODUCT((AQM3:AQM42=AML40)*(AQO3:AQO42="D"))</f>
        <v>1</v>
      </c>
      <c r="AMO40" s="321">
        <f t="shared" ref="AMO40" ca="1" si="13556">SUMPRODUCT((AQJ3:AQJ42=AML40)*(AQN3:AQN42="L"))+SUMPRODUCT((AQM3:AQM42=AML40)*(AQO3:AQO42="L"))</f>
        <v>2</v>
      </c>
      <c r="AMP40" s="321">
        <f t="shared" ref="AMP40" ca="1" si="13557">SUMIF(AQJ3:AQJ60,AML40,AQK3:AQK60)+SUMIF(AQM3:AQM60,AML40,AQL3:AQL60)</f>
        <v>0</v>
      </c>
      <c r="AMQ40" s="321">
        <f t="shared" ref="AMQ40" ca="1" si="13558">SUMIF(AQM3:AQM60,AML40,AQK3:AQK60)+SUMIF(AQJ3:AQJ60,AML40,AQL3:AQL60)</f>
        <v>3</v>
      </c>
      <c r="AMR40" s="321">
        <f t="shared" ca="1" si="11992"/>
        <v>997</v>
      </c>
      <c r="AMS40" s="321">
        <f t="shared" ca="1" si="11993"/>
        <v>1</v>
      </c>
      <c r="AMT40" s="321">
        <f t="shared" si="930"/>
        <v>0</v>
      </c>
      <c r="AMU40" s="321">
        <f t="shared" ref="AMU40" ca="1" si="13559">IF(COUNTIF(AMS37:AMS41,4)&lt;&gt;4,RANK(AMS40,AMS37:AMS41),AMS80)</f>
        <v>4</v>
      </c>
      <c r="AMV40" s="321"/>
      <c r="AMW40" s="321">
        <f t="shared" ref="AMW40" ca="1" si="13560">SUMPRODUCT((AMU37:AMU40=AMU40)*(AMT37:AMT40&lt;AMT40))+AMU40</f>
        <v>4</v>
      </c>
      <c r="AMX40" s="321" t="str">
        <f t="shared" ref="AMX40" ca="1" si="13561">INDEX(AML37:AML41,MATCH(4,AMW37:AMW41,0),0)</f>
        <v>Georgia</v>
      </c>
      <c r="AMY40" s="321">
        <f t="shared" ref="AMY40" ca="1" si="13562">INDEX(AMU37:AMU41,MATCH(AMX40,AML37:AML41,0),0)</f>
        <v>4</v>
      </c>
      <c r="AMZ40" s="321" t="str">
        <f t="shared" ca="1" si="12921"/>
        <v/>
      </c>
      <c r="ANA40" s="321" t="str">
        <f t="shared" ca="1" si="12922"/>
        <v/>
      </c>
      <c r="ANB40" s="321"/>
      <c r="ANC40" s="321"/>
      <c r="AND40" s="321"/>
      <c r="ANE40" s="321" t="str">
        <f t="shared" ca="1" si="12002"/>
        <v/>
      </c>
      <c r="ANF40" s="321">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21">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21">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21">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21">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21">
        <f t="shared" ca="1" si="12008"/>
        <v>1000</v>
      </c>
      <c r="ANL40" s="321" t="str">
        <f t="shared" ca="1" si="12009"/>
        <v/>
      </c>
      <c r="ANM40" s="321" t="str">
        <f t="shared" ref="ANM40" ca="1" si="13568">IF(ANE40&lt;&gt;"",VLOOKUP(ANE40,AML4:AMR40,7,FALSE),"")</f>
        <v/>
      </c>
      <c r="ANN40" s="321" t="str">
        <f t="shared" ref="ANN40" ca="1" si="13569">IF(ANE40&lt;&gt;"",VLOOKUP(ANE40,AML4:AMR40,5,FALSE),"")</f>
        <v/>
      </c>
      <c r="ANO40" s="321" t="str">
        <f t="shared" ref="ANO40" ca="1" si="13570">IF(ANE40&lt;&gt;"",VLOOKUP(ANE40,AML4:AMT40,9,FALSE),"")</f>
        <v/>
      </c>
      <c r="ANP40" s="321" t="str">
        <f t="shared" ca="1" si="12013"/>
        <v/>
      </c>
      <c r="ANQ40" s="321" t="str">
        <f t="shared" ref="ANQ40" ca="1" si="13571">IF(ANE40&lt;&gt;"",RANK(ANP40,ANP37:ANP41),"")</f>
        <v/>
      </c>
      <c r="ANR40" s="321" t="str">
        <f t="shared" ref="ANR40" ca="1" si="13572">IF(ANE40&lt;&gt;"",SUMPRODUCT((ANP37:ANP41=ANP40)*(ANK37:ANK41&gt;ANK40)),"")</f>
        <v/>
      </c>
      <c r="ANS40" s="321" t="str">
        <f t="shared" ref="ANS40" ca="1" si="13573">IF(ANE40&lt;&gt;"",SUMPRODUCT((ANP37:ANP41=ANP40)*(ANK37:ANK41=ANK40)*(ANI37:ANI41&gt;ANI40)),"")</f>
        <v/>
      </c>
      <c r="ANT40" s="321" t="str">
        <f t="shared" ref="ANT40" ca="1" si="13574">IF(ANE40&lt;&gt;"",SUMPRODUCT((ANP37:ANP41=ANP40)*(ANK37:ANK41=ANK40)*(ANI37:ANI41=ANI40)*(ANM37:ANM41&gt;ANM40)),"")</f>
        <v/>
      </c>
      <c r="ANU40" s="321" t="str">
        <f t="shared" ref="ANU40" ca="1" si="13575">IF(ANE40&lt;&gt;"",SUMPRODUCT((ANP37:ANP41=ANP40)*(ANK37:ANK41=ANK40)*(ANI37:ANI41=ANI40)*(ANM37:ANM41=ANM40)*(ANN37:ANN41&gt;ANN40)),"")</f>
        <v/>
      </c>
      <c r="ANV40" s="321" t="str">
        <f t="shared" ref="ANV40" ca="1" si="13576">IF(ANE40&lt;&gt;"",SUMPRODUCT((ANP37:ANP41=ANP40)*(ANK37:ANK41=ANK40)*(ANI37:ANI41=ANI40)*(ANM37:ANM41=ANM40)*(ANN37:ANN41=ANN40)*(ANO37:ANO41&gt;ANO40)),"")</f>
        <v/>
      </c>
      <c r="ANW40" s="321" t="str">
        <f ca="1">IF(ANE40&lt;&gt;"",IF(ANW80&lt;&gt;"",IF(AND76=3,ANW80,ANW80+AND76),SUM(ANQ40:ANV40)),"")</f>
        <v/>
      </c>
      <c r="ANX40" s="321" t="str">
        <f t="shared" ref="ANX40" ca="1" si="13577">IF(ANE40&lt;&gt;"",INDEX(ANE37:ANE41,MATCH(4,ANW37:ANW41,0),0),"")</f>
        <v/>
      </c>
      <c r="ANY40" s="321" t="str">
        <f t="shared" ca="1" si="12418"/>
        <v/>
      </c>
      <c r="ANZ40" s="321"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21"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21"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21">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21">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21">
        <f t="shared" ca="1" si="12424"/>
        <v>1000</v>
      </c>
      <c r="AOF40" s="321" t="str">
        <f t="shared" ca="1" si="12425"/>
        <v/>
      </c>
      <c r="AOG40" s="321" t="str">
        <f t="shared" ref="AOG40" ca="1" si="13583">IF(ANY40&lt;&gt;"",VLOOKUP(ANY40,AML4:AMR40,7,FALSE),"")</f>
        <v/>
      </c>
      <c r="AOH40" s="321" t="str">
        <f t="shared" ref="AOH40" ca="1" si="13584">IF(ANY40&lt;&gt;"",VLOOKUP(ANY40,AML4:AMR40,5,FALSE),"")</f>
        <v/>
      </c>
      <c r="AOI40" s="321" t="str">
        <f t="shared" ref="AOI40" ca="1" si="13585">IF(ANY40&lt;&gt;"",VLOOKUP(ANY40,AML4:AMT40,9,FALSE),"")</f>
        <v/>
      </c>
      <c r="AOJ40" s="321" t="str">
        <f t="shared" ca="1" si="12429"/>
        <v/>
      </c>
      <c r="AOK40" s="321" t="str">
        <f t="shared" ref="AOK40" ca="1" si="13586">IF(ANY40&lt;&gt;"",RANK(AOJ40,AOJ37:AOJ40),"")</f>
        <v/>
      </c>
      <c r="AOL40" s="321" t="str">
        <f t="shared" ref="AOL40" ca="1" si="13587">IF(ANY40&lt;&gt;"",SUMPRODUCT((AOJ37:AOJ41=AOJ40)*(AOE37:AOE41&gt;AOE40)),"")</f>
        <v/>
      </c>
      <c r="AOM40" s="321" t="str">
        <f t="shared" ref="AOM40" ca="1" si="13588">IF(ANY40&lt;&gt;"",SUMPRODUCT((AOJ37:AOJ41=AOJ40)*(AOE37:AOE41=AOE40)*(AOC37:AOC41&gt;AOC40)),"")</f>
        <v/>
      </c>
      <c r="AON40" s="321" t="str">
        <f t="shared" ref="AON40" ca="1" si="13589">IF(ANY40&lt;&gt;"",SUMPRODUCT((AOJ37:AOJ41=AOJ40)*(AOE37:AOE41=AOE40)*(AOC37:AOC41=AOC40)*(AOG37:AOG41&gt;AOG40)),"")</f>
        <v/>
      </c>
      <c r="AOO40" s="321" t="str">
        <f t="shared" ref="AOO40" ca="1" si="13590">IF(ANY40&lt;&gt;"",SUMPRODUCT((AOJ37:AOJ41=AOJ40)*(AOE37:AOE41=AOE40)*(AOC37:AOC41=AOC40)*(AOG37:AOG41=AOG40)*(AOH37:AOH41&gt;AOH40)),"")</f>
        <v/>
      </c>
      <c r="AOP40" s="321" t="str">
        <f t="shared" ref="AOP40" ca="1" si="13591">IF(ANY40&lt;&gt;"",SUMPRODUCT((AOJ37:AOJ41=AOJ40)*(AOE37:AOE41=AOE40)*(AOC37:AOC41=AOC40)*(AOG37:AOG41=AOG40)*(AOH37:AOH41=AOH40)*(AOI37:AOI41&gt;AOI40)),"")</f>
        <v/>
      </c>
      <c r="AOQ40" s="321" t="str">
        <f ca="1">IF(ANY40&lt;&gt;"",IF(AOQ80&lt;&gt;"",IF(ANX76=3,AOQ80,AOQ80+ANX76),SUM(AOK40:AOP40)+1),"")</f>
        <v/>
      </c>
      <c r="AOR40" s="321" t="str">
        <f t="shared" ref="AOR40" ca="1" si="13592">IF(ANY40&lt;&gt;"",INDEX(ANY38:ANY41,MATCH(4,AOQ38:AOQ41,0),0),"")</f>
        <v/>
      </c>
      <c r="AOS40" s="321" t="str">
        <f t="shared" ca="1" si="12954"/>
        <v/>
      </c>
      <c r="AOT40" s="321">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21">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21">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21">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21">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21">
        <f t="shared" ca="1" si="12960"/>
        <v>1000</v>
      </c>
      <c r="AOZ40" s="321" t="str">
        <f t="shared" ca="1" si="12961"/>
        <v/>
      </c>
      <c r="APA40" s="321" t="str">
        <f t="shared" ref="APA40" ca="1" si="13598">IF(AOS40&lt;&gt;"",VLOOKUP(AOS40,AML4:AMR40,7,FALSE),"")</f>
        <v/>
      </c>
      <c r="APB40" s="321" t="str">
        <f t="shared" ref="APB40" ca="1" si="13599">IF(AOS40&lt;&gt;"",VLOOKUP(AOS40,AML4:AMR40,5,FALSE),"")</f>
        <v/>
      </c>
      <c r="APC40" s="321" t="str">
        <f t="shared" ref="APC40" ca="1" si="13600">IF(AOS40&lt;&gt;"",VLOOKUP(AOS40,AML4:AMT40,9,FALSE),"")</f>
        <v/>
      </c>
      <c r="APD40" s="321" t="str">
        <f t="shared" ca="1" si="12965"/>
        <v/>
      </c>
      <c r="APE40" s="321" t="str">
        <f t="shared" ref="APE40" ca="1" si="13601">IF(AOS40&lt;&gt;"",RANK(APD40,APD38:APD40),"")</f>
        <v/>
      </c>
      <c r="APF40" s="321" t="str">
        <f t="shared" ref="APF40" ca="1" si="13602">IF(AOS40&lt;&gt;"",SUMPRODUCT((APD37:APD41=APD40)*(AOY37:AOY41&gt;AOY40)),"")</f>
        <v/>
      </c>
      <c r="APG40" s="321" t="str">
        <f t="shared" ref="APG40" ca="1" si="13603">IF(AOS40&lt;&gt;"",SUMPRODUCT((APD37:APD41=APD40)*(AOY37:AOY41=AOY40)*(AOW37:AOW41&gt;AOW40)),"")</f>
        <v/>
      </c>
      <c r="APH40" s="321" t="str">
        <f t="shared" ref="APH40" ca="1" si="13604">IF(AOS40&lt;&gt;"",SUMPRODUCT((APD37:APD41=APD40)*(AOY37:AOY41=AOY40)*(AOW37:AOW41=AOW40)*(APA37:APA41&gt;APA40)),"")</f>
        <v/>
      </c>
      <c r="API40" s="321" t="str">
        <f t="shared" ref="API40" ca="1" si="13605">IF(AOS40&lt;&gt;"",SUMPRODUCT((APD37:APD41=APD40)*(AOY37:AOY41=AOY40)*(AOW37:AOW41=AOW40)*(APA37:APA41=APA40)*(APB37:APB41&gt;APB40)),"")</f>
        <v/>
      </c>
      <c r="APJ40" s="321" t="str">
        <f t="shared" ref="APJ40" ca="1" si="13606">IF(AOS40&lt;&gt;"",SUMPRODUCT((APD37:APD41=APD40)*(AOY37:AOY41=AOY40)*(AOW37:AOW41=AOW40)*(APA37:APA41=APA40)*(APB37:APB41=APB40)*(APC37:APC41&gt;APC40)),"")</f>
        <v/>
      </c>
      <c r="APK40" s="321" t="str">
        <f t="shared" ca="1" si="12972"/>
        <v/>
      </c>
      <c r="APL40" s="321" t="str">
        <f t="shared" ref="APL40" ca="1" si="13607">IF(AOS40&lt;&gt;"",INDEX(AOS39:AOS41,MATCH(4,APK39:APK41,0),0),"")</f>
        <v/>
      </c>
      <c r="APM40" s="321" t="str">
        <f t="shared" ref="APM40" si="13608">IF(ANC37&lt;&gt;"",ANC37,"")</f>
        <v/>
      </c>
      <c r="APN40" s="321">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21">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21">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21">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21">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21">
        <f t="shared" ref="APS40" ca="1" si="13614">APQ40-APR40+1000</f>
        <v>1000</v>
      </c>
      <c r="APT40" s="321" t="str">
        <f t="shared" ref="APT40" si="13615">IF(APM40&lt;&gt;"",APN40*3+APO40*1,"")</f>
        <v/>
      </c>
      <c r="APU40" s="321" t="str">
        <f t="shared" ref="APU40" si="13616">IF(APM40&lt;&gt;"",VLOOKUP(APM40,AML4:AMR40,7,FALSE),"")</f>
        <v/>
      </c>
      <c r="APV40" s="321" t="str">
        <f t="shared" ref="APV40" si="13617">IF(APM40&lt;&gt;"",VLOOKUP(APM40,AML4:AMR40,5,FALSE),"")</f>
        <v/>
      </c>
      <c r="APW40" s="321" t="str">
        <f t="shared" ref="APW40" si="13618">IF(APM40&lt;&gt;"",VLOOKUP(APM40,AML4:AMT40,9,FALSE),"")</f>
        <v/>
      </c>
      <c r="APX40" s="321" t="str">
        <f t="shared" ref="APX40" si="13619">APT40</f>
        <v/>
      </c>
      <c r="APY40" s="321" t="str">
        <f t="shared" ref="APY40" si="13620">IF(APM40&lt;&gt;"",RANK(APX40,ANP37:ANP41),"")</f>
        <v/>
      </c>
      <c r="APZ40" s="321" t="str">
        <f t="shared" ref="APZ40" si="13621">IF(APM40&lt;&gt;"",SUMPRODUCT((APX37:APX41=APX40)*(APS37:APS41&gt;APS40)),"")</f>
        <v/>
      </c>
      <c r="AQA40" s="321" t="str">
        <f t="shared" ref="AQA40" si="13622">IF(APM40&lt;&gt;"",SUMPRODUCT((APX37:APX41=APX40)*(APS37:APS41=APS40)*(APQ37:APQ41&gt;APQ40)),"")</f>
        <v/>
      </c>
      <c r="AQB40" s="321" t="str">
        <f t="shared" ref="AQB40" si="13623">IF(APM40&lt;&gt;"",SUMPRODUCT((APX37:APX41=APX40)*(APS37:APS41=APS40)*(APQ37:APQ41=APQ40)*(APU37:APU41&gt;APU40)),"")</f>
        <v/>
      </c>
      <c r="AQC40" s="321" t="str">
        <f t="shared" ref="AQC40" si="13624">IF(APM40&lt;&gt;"",SUMPRODUCT((APX37:APX41=APX40)*(APS37:APS41=APS40)*(APQ37:APQ41=APQ40)*(APU37:APU41=APU40)*(APV37:APV41&gt;APV40)),"")</f>
        <v/>
      </c>
      <c r="AQD40" s="321" t="str">
        <f t="shared" ref="AQD40" si="13625">IF(APM40&lt;&gt;"",SUMPRODUCT((APX37:APX41=APX40)*(APS37:APS41=APS40)*(APQ37:APQ41=APQ40)*(APU37:APU41=APU40)*(APV37:APV41=APV40)*(APW37:APW41&gt;APW40)),"")</f>
        <v/>
      </c>
      <c r="AQE40" s="321" t="str">
        <f t="shared" ref="AQE40" si="13626">IF(APM40&lt;&gt;"",SUM(APY40:AQD40)+3,"")</f>
        <v/>
      </c>
      <c r="AQF40" s="321" t="str">
        <f t="shared" ref="AQF40" si="13627">IF(APM40&lt;&gt;"",IF(AQE40=4,APM40,APM41),"")</f>
        <v/>
      </c>
      <c r="AQG40" s="321" t="str">
        <f t="shared" ref="AQG40" ca="1" si="13628">IF(AQF40&lt;&gt;"",AQF40,IF(APL40&lt;&gt;"",APL40,IF(AOR40&lt;&gt;"",AOR40,IF(ANX40&lt;&gt;"",ANX40,AMX40))))</f>
        <v>Georgia</v>
      </c>
      <c r="AQH40" s="321">
        <v>4</v>
      </c>
      <c r="AQI40" s="321"/>
      <c r="AQJ40" s="321"/>
      <c r="AQK40" s="321"/>
      <c r="AQL40" s="321"/>
      <c r="AQM40" s="321"/>
      <c r="AQN40" s="321"/>
      <c r="AQO40" s="321"/>
      <c r="AQP40" s="321"/>
      <c r="AQQ40" s="321"/>
      <c r="AQR40" s="321"/>
      <c r="AQS40" s="322"/>
      <c r="AQT40" s="322"/>
      <c r="AQU40" s="322"/>
      <c r="AQV40" s="322"/>
      <c r="AQW40" s="322"/>
      <c r="AQX40" s="322"/>
      <c r="AQY40" s="322"/>
      <c r="AQZ40" s="321"/>
      <c r="ARA40" s="321"/>
      <c r="ARB40" s="321"/>
      <c r="ARC40" s="321"/>
      <c r="ARD40" s="321"/>
      <c r="ARE40" s="321"/>
      <c r="ARF40" s="321"/>
      <c r="ARG40" s="321"/>
      <c r="ARH40" s="321"/>
      <c r="ARI40" s="321">
        <f t="shared" ref="ARI40" ca="1" si="13629">VLOOKUP(ARJ40,AVE37:AVF41,2,FALSE)</f>
        <v>3</v>
      </c>
      <c r="ARJ40" s="321" t="str">
        <f t="shared" si="12023"/>
        <v>Georgia</v>
      </c>
      <c r="ARK40" s="321">
        <f t="shared" ref="ARK40" ca="1" si="13630">SUMPRODUCT((AVH3:AVH42=ARJ40)*(AVL3:AVL42="W"))+SUMPRODUCT((AVK3:AVK42=ARJ40)*(AVM3:AVM42="W"))</f>
        <v>0</v>
      </c>
      <c r="ARL40" s="321">
        <f t="shared" ref="ARL40" ca="1" si="13631">SUMPRODUCT((AVH3:AVH42=ARJ40)*(AVL3:AVL42="D"))+SUMPRODUCT((AVK3:AVK42=ARJ40)*(AVM3:AVM42="D"))</f>
        <v>2</v>
      </c>
      <c r="ARM40" s="321">
        <f t="shared" ref="ARM40" ca="1" si="13632">SUMPRODUCT((AVH3:AVH42=ARJ40)*(AVL3:AVL42="L"))+SUMPRODUCT((AVK3:AVK42=ARJ40)*(AVM3:AVM42="L"))</f>
        <v>1</v>
      </c>
      <c r="ARN40" s="321">
        <f t="shared" ref="ARN40" ca="1" si="13633">SUMIF(AVH3:AVH60,ARJ40,AVI3:AVI60)+SUMIF(AVK3:AVK60,ARJ40,AVJ3:AVJ60)</f>
        <v>6</v>
      </c>
      <c r="ARO40" s="321">
        <f t="shared" ref="ARO40" ca="1" si="13634">SUMIF(AVK3:AVK60,ARJ40,AVI3:AVI60)+SUMIF(AVH3:AVH60,ARJ40,AVJ3:AVJ60)</f>
        <v>7</v>
      </c>
      <c r="ARP40" s="321">
        <f t="shared" ca="1" si="12029"/>
        <v>999</v>
      </c>
      <c r="ARQ40" s="321">
        <f t="shared" ca="1" si="12030"/>
        <v>2</v>
      </c>
      <c r="ARR40" s="321">
        <f t="shared" si="990"/>
        <v>0</v>
      </c>
      <c r="ARS40" s="321">
        <f t="shared" ref="ARS40" ca="1" si="13635">IF(COUNTIF(ARQ37:ARQ41,4)&lt;&gt;4,RANK(ARQ40,ARQ37:ARQ41),ARQ80)</f>
        <v>3</v>
      </c>
      <c r="ART40" s="321"/>
      <c r="ARU40" s="321">
        <f t="shared" ref="ARU40" ca="1" si="13636">SUMPRODUCT((ARS37:ARS40=ARS40)*(ARR37:ARR40&lt;ARR40))+ARS40</f>
        <v>3</v>
      </c>
      <c r="ARV40" s="321" t="str">
        <f t="shared" ref="ARV40" ca="1" si="13637">INDEX(ARJ37:ARJ41,MATCH(4,ARU37:ARU41,0),0)</f>
        <v>Portugal</v>
      </c>
      <c r="ARW40" s="321">
        <f t="shared" ref="ARW40" ca="1" si="13638">INDEX(ARS37:ARS41,MATCH(ARV40,ARJ37:ARJ41,0),0)</f>
        <v>4</v>
      </c>
      <c r="ARX40" s="321" t="str">
        <f t="shared" ca="1" si="12985"/>
        <v/>
      </c>
      <c r="ARY40" s="321" t="str">
        <f t="shared" ca="1" si="12986"/>
        <v/>
      </c>
      <c r="ARZ40" s="321"/>
      <c r="ASA40" s="321"/>
      <c r="ASB40" s="321"/>
      <c r="ASC40" s="321" t="str">
        <f t="shared" ca="1" si="12039"/>
        <v/>
      </c>
      <c r="ASD40" s="321">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21">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21">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21">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21">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21">
        <f t="shared" ca="1" si="12045"/>
        <v>1000</v>
      </c>
      <c r="ASJ40" s="321" t="str">
        <f t="shared" ca="1" si="12046"/>
        <v/>
      </c>
      <c r="ASK40" s="321" t="str">
        <f t="shared" ref="ASK40" ca="1" si="13644">IF(ASC40&lt;&gt;"",VLOOKUP(ASC40,ARJ4:ARP40,7,FALSE),"")</f>
        <v/>
      </c>
      <c r="ASL40" s="321" t="str">
        <f t="shared" ref="ASL40" ca="1" si="13645">IF(ASC40&lt;&gt;"",VLOOKUP(ASC40,ARJ4:ARP40,5,FALSE),"")</f>
        <v/>
      </c>
      <c r="ASM40" s="321" t="str">
        <f t="shared" ref="ASM40" ca="1" si="13646">IF(ASC40&lt;&gt;"",VLOOKUP(ASC40,ARJ4:ARR40,9,FALSE),"")</f>
        <v/>
      </c>
      <c r="ASN40" s="321" t="str">
        <f t="shared" ca="1" si="12050"/>
        <v/>
      </c>
      <c r="ASO40" s="321" t="str">
        <f t="shared" ref="ASO40" ca="1" si="13647">IF(ASC40&lt;&gt;"",RANK(ASN40,ASN37:ASN41),"")</f>
        <v/>
      </c>
      <c r="ASP40" s="321" t="str">
        <f t="shared" ref="ASP40" ca="1" si="13648">IF(ASC40&lt;&gt;"",SUMPRODUCT((ASN37:ASN41=ASN40)*(ASI37:ASI41&gt;ASI40)),"")</f>
        <v/>
      </c>
      <c r="ASQ40" s="321" t="str">
        <f t="shared" ref="ASQ40" ca="1" si="13649">IF(ASC40&lt;&gt;"",SUMPRODUCT((ASN37:ASN41=ASN40)*(ASI37:ASI41=ASI40)*(ASG37:ASG41&gt;ASG40)),"")</f>
        <v/>
      </c>
      <c r="ASR40" s="321" t="str">
        <f t="shared" ref="ASR40" ca="1" si="13650">IF(ASC40&lt;&gt;"",SUMPRODUCT((ASN37:ASN41=ASN40)*(ASI37:ASI41=ASI40)*(ASG37:ASG41=ASG40)*(ASK37:ASK41&gt;ASK40)),"")</f>
        <v/>
      </c>
      <c r="ASS40" s="321" t="str">
        <f t="shared" ref="ASS40" ca="1" si="13651">IF(ASC40&lt;&gt;"",SUMPRODUCT((ASN37:ASN41=ASN40)*(ASI37:ASI41=ASI40)*(ASG37:ASG41=ASG40)*(ASK37:ASK41=ASK40)*(ASL37:ASL41&gt;ASL40)),"")</f>
        <v/>
      </c>
      <c r="AST40" s="321" t="str">
        <f t="shared" ref="AST40" ca="1" si="13652">IF(ASC40&lt;&gt;"",SUMPRODUCT((ASN37:ASN41=ASN40)*(ASI37:ASI41=ASI40)*(ASG37:ASG41=ASG40)*(ASK37:ASK41=ASK40)*(ASL37:ASL41=ASL40)*(ASM37:ASM41&gt;ASM40)),"")</f>
        <v/>
      </c>
      <c r="ASU40" s="321" t="str">
        <f ca="1">IF(ASC40&lt;&gt;"",IF(ASU80&lt;&gt;"",IF(ASB76=3,ASU80,ASU80+ASB76),SUM(ASO40:AST40)),"")</f>
        <v/>
      </c>
      <c r="ASV40" s="321" t="str">
        <f t="shared" ref="ASV40" ca="1" si="13653">IF(ASC40&lt;&gt;"",INDEX(ASC37:ASC41,MATCH(4,ASU37:ASU41,0),0),"")</f>
        <v/>
      </c>
      <c r="ASW40" s="321" t="str">
        <f t="shared" ca="1" si="12467"/>
        <v/>
      </c>
      <c r="ASX40" s="321"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21"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21"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21">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21">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21">
        <f t="shared" ca="1" si="12473"/>
        <v>1000</v>
      </c>
      <c r="ATD40" s="321" t="str">
        <f t="shared" ca="1" si="12474"/>
        <v/>
      </c>
      <c r="ATE40" s="321" t="str">
        <f t="shared" ref="ATE40" ca="1" si="13659">IF(ASW40&lt;&gt;"",VLOOKUP(ASW40,ARJ4:ARP40,7,FALSE),"")</f>
        <v/>
      </c>
      <c r="ATF40" s="321" t="str">
        <f t="shared" ref="ATF40" ca="1" si="13660">IF(ASW40&lt;&gt;"",VLOOKUP(ASW40,ARJ4:ARP40,5,FALSE),"")</f>
        <v/>
      </c>
      <c r="ATG40" s="321" t="str">
        <f t="shared" ref="ATG40" ca="1" si="13661">IF(ASW40&lt;&gt;"",VLOOKUP(ASW40,ARJ4:ARR40,9,FALSE),"")</f>
        <v/>
      </c>
      <c r="ATH40" s="321" t="str">
        <f t="shared" ca="1" si="12478"/>
        <v/>
      </c>
      <c r="ATI40" s="321" t="str">
        <f t="shared" ref="ATI40" ca="1" si="13662">IF(ASW40&lt;&gt;"",RANK(ATH40,ATH37:ATH40),"")</f>
        <v/>
      </c>
      <c r="ATJ40" s="321" t="str">
        <f t="shared" ref="ATJ40" ca="1" si="13663">IF(ASW40&lt;&gt;"",SUMPRODUCT((ATH37:ATH41=ATH40)*(ATC37:ATC41&gt;ATC40)),"")</f>
        <v/>
      </c>
      <c r="ATK40" s="321" t="str">
        <f t="shared" ref="ATK40" ca="1" si="13664">IF(ASW40&lt;&gt;"",SUMPRODUCT((ATH37:ATH41=ATH40)*(ATC37:ATC41=ATC40)*(ATA37:ATA41&gt;ATA40)),"")</f>
        <v/>
      </c>
      <c r="ATL40" s="321" t="str">
        <f t="shared" ref="ATL40" ca="1" si="13665">IF(ASW40&lt;&gt;"",SUMPRODUCT((ATH37:ATH41=ATH40)*(ATC37:ATC41=ATC40)*(ATA37:ATA41=ATA40)*(ATE37:ATE41&gt;ATE40)),"")</f>
        <v/>
      </c>
      <c r="ATM40" s="321" t="str">
        <f t="shared" ref="ATM40" ca="1" si="13666">IF(ASW40&lt;&gt;"",SUMPRODUCT((ATH37:ATH41=ATH40)*(ATC37:ATC41=ATC40)*(ATA37:ATA41=ATA40)*(ATE37:ATE41=ATE40)*(ATF37:ATF41&gt;ATF40)),"")</f>
        <v/>
      </c>
      <c r="ATN40" s="321" t="str">
        <f t="shared" ref="ATN40" ca="1" si="13667">IF(ASW40&lt;&gt;"",SUMPRODUCT((ATH37:ATH41=ATH40)*(ATC37:ATC41=ATC40)*(ATA37:ATA41=ATA40)*(ATE37:ATE41=ATE40)*(ATF37:ATF41=ATF40)*(ATG37:ATG41&gt;ATG40)),"")</f>
        <v/>
      </c>
      <c r="ATO40" s="321" t="str">
        <f ca="1">IF(ASW40&lt;&gt;"",IF(ATO80&lt;&gt;"",IF(ASV76=3,ATO80,ATO80+ASV76),SUM(ATI40:ATN40)+1),"")</f>
        <v/>
      </c>
      <c r="ATP40" s="321" t="str">
        <f t="shared" ref="ATP40" ca="1" si="13668">IF(ASW40&lt;&gt;"",INDEX(ASW38:ASW41,MATCH(4,ATO38:ATO41,0),0),"")</f>
        <v/>
      </c>
      <c r="ATQ40" s="321" t="str">
        <f t="shared" ca="1" si="13018"/>
        <v/>
      </c>
      <c r="ATR40" s="321">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21">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21">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21">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21">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21">
        <f t="shared" ca="1" si="13024"/>
        <v>1000</v>
      </c>
      <c r="ATX40" s="321" t="str">
        <f t="shared" ca="1" si="13025"/>
        <v/>
      </c>
      <c r="ATY40" s="321" t="str">
        <f t="shared" ref="ATY40" ca="1" si="13674">IF(ATQ40&lt;&gt;"",VLOOKUP(ATQ40,ARJ4:ARP40,7,FALSE),"")</f>
        <v/>
      </c>
      <c r="ATZ40" s="321" t="str">
        <f t="shared" ref="ATZ40" ca="1" si="13675">IF(ATQ40&lt;&gt;"",VLOOKUP(ATQ40,ARJ4:ARP40,5,FALSE),"")</f>
        <v/>
      </c>
      <c r="AUA40" s="321" t="str">
        <f t="shared" ref="AUA40" ca="1" si="13676">IF(ATQ40&lt;&gt;"",VLOOKUP(ATQ40,ARJ4:ARR40,9,FALSE),"")</f>
        <v/>
      </c>
      <c r="AUB40" s="321" t="str">
        <f t="shared" ca="1" si="13029"/>
        <v/>
      </c>
      <c r="AUC40" s="321" t="str">
        <f t="shared" ref="AUC40" ca="1" si="13677">IF(ATQ40&lt;&gt;"",RANK(AUB40,AUB38:AUB40),"")</f>
        <v/>
      </c>
      <c r="AUD40" s="321" t="str">
        <f t="shared" ref="AUD40" ca="1" si="13678">IF(ATQ40&lt;&gt;"",SUMPRODUCT((AUB37:AUB41=AUB40)*(ATW37:ATW41&gt;ATW40)),"")</f>
        <v/>
      </c>
      <c r="AUE40" s="321" t="str">
        <f t="shared" ref="AUE40" ca="1" si="13679">IF(ATQ40&lt;&gt;"",SUMPRODUCT((AUB37:AUB41=AUB40)*(ATW37:ATW41=ATW40)*(ATU37:ATU41&gt;ATU40)),"")</f>
        <v/>
      </c>
      <c r="AUF40" s="321" t="str">
        <f t="shared" ref="AUF40" ca="1" si="13680">IF(ATQ40&lt;&gt;"",SUMPRODUCT((AUB37:AUB41=AUB40)*(ATW37:ATW41=ATW40)*(ATU37:ATU41=ATU40)*(ATY37:ATY41&gt;ATY40)),"")</f>
        <v/>
      </c>
      <c r="AUG40" s="321" t="str">
        <f t="shared" ref="AUG40" ca="1" si="13681">IF(ATQ40&lt;&gt;"",SUMPRODUCT((AUB37:AUB41=AUB40)*(ATW37:ATW41=ATW40)*(ATU37:ATU41=ATU40)*(ATY37:ATY41=ATY40)*(ATZ37:ATZ41&gt;ATZ40)),"")</f>
        <v/>
      </c>
      <c r="AUH40" s="321" t="str">
        <f t="shared" ref="AUH40" ca="1" si="13682">IF(ATQ40&lt;&gt;"",SUMPRODUCT((AUB37:AUB41=AUB40)*(ATW37:ATW41=ATW40)*(ATU37:ATU41=ATU40)*(ATY37:ATY41=ATY40)*(ATZ37:ATZ41=ATZ40)*(AUA37:AUA41&gt;AUA40)),"")</f>
        <v/>
      </c>
      <c r="AUI40" s="321" t="str">
        <f t="shared" ca="1" si="13036"/>
        <v/>
      </c>
      <c r="AUJ40" s="321" t="str">
        <f t="shared" ref="AUJ40" ca="1" si="13683">IF(ATQ40&lt;&gt;"",INDEX(ATQ39:ATQ41,MATCH(4,AUI39:AUI41,0),0),"")</f>
        <v/>
      </c>
      <c r="AUK40" s="321" t="str">
        <f t="shared" ref="AUK40" si="13684">IF(ASA37&lt;&gt;"",ASA37,"")</f>
        <v/>
      </c>
      <c r="AUL40" s="321">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21">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21">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21">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21">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21">
        <f t="shared" ref="AUQ40" ca="1" si="13690">AUO40-AUP40+1000</f>
        <v>1000</v>
      </c>
      <c r="AUR40" s="321" t="str">
        <f t="shared" ref="AUR40" si="13691">IF(AUK40&lt;&gt;"",AUL40*3+AUM40*1,"")</f>
        <v/>
      </c>
      <c r="AUS40" s="321" t="str">
        <f t="shared" ref="AUS40" si="13692">IF(AUK40&lt;&gt;"",VLOOKUP(AUK40,ARJ4:ARP40,7,FALSE),"")</f>
        <v/>
      </c>
      <c r="AUT40" s="321" t="str">
        <f t="shared" ref="AUT40" si="13693">IF(AUK40&lt;&gt;"",VLOOKUP(AUK40,ARJ4:ARP40,5,FALSE),"")</f>
        <v/>
      </c>
      <c r="AUU40" s="321" t="str">
        <f t="shared" ref="AUU40" si="13694">IF(AUK40&lt;&gt;"",VLOOKUP(AUK40,ARJ4:ARR40,9,FALSE),"")</f>
        <v/>
      </c>
      <c r="AUV40" s="321" t="str">
        <f t="shared" ref="AUV40" si="13695">AUR40</f>
        <v/>
      </c>
      <c r="AUW40" s="321" t="str">
        <f t="shared" ref="AUW40" si="13696">IF(AUK40&lt;&gt;"",RANK(AUV40,ASN37:ASN41),"")</f>
        <v/>
      </c>
      <c r="AUX40" s="321" t="str">
        <f t="shared" ref="AUX40" si="13697">IF(AUK40&lt;&gt;"",SUMPRODUCT((AUV37:AUV41=AUV40)*(AUQ37:AUQ41&gt;AUQ40)),"")</f>
        <v/>
      </c>
      <c r="AUY40" s="321" t="str">
        <f t="shared" ref="AUY40" si="13698">IF(AUK40&lt;&gt;"",SUMPRODUCT((AUV37:AUV41=AUV40)*(AUQ37:AUQ41=AUQ40)*(AUO37:AUO41&gt;AUO40)),"")</f>
        <v/>
      </c>
      <c r="AUZ40" s="321" t="str">
        <f t="shared" ref="AUZ40" si="13699">IF(AUK40&lt;&gt;"",SUMPRODUCT((AUV37:AUV41=AUV40)*(AUQ37:AUQ41=AUQ40)*(AUO37:AUO41=AUO40)*(AUS37:AUS41&gt;AUS40)),"")</f>
        <v/>
      </c>
      <c r="AVA40" s="321" t="str">
        <f t="shared" ref="AVA40" si="13700">IF(AUK40&lt;&gt;"",SUMPRODUCT((AUV37:AUV41=AUV40)*(AUQ37:AUQ41=AUQ40)*(AUO37:AUO41=AUO40)*(AUS37:AUS41=AUS40)*(AUT37:AUT41&gt;AUT40)),"")</f>
        <v/>
      </c>
      <c r="AVB40" s="321" t="str">
        <f t="shared" ref="AVB40" si="13701">IF(AUK40&lt;&gt;"",SUMPRODUCT((AUV37:AUV41=AUV40)*(AUQ37:AUQ41=AUQ40)*(AUO37:AUO41=AUO40)*(AUS37:AUS41=AUS40)*(AUT37:AUT41=AUT40)*(AUU37:AUU41&gt;AUU40)),"")</f>
        <v/>
      </c>
      <c r="AVC40" s="321" t="str">
        <f t="shared" ref="AVC40" si="13702">IF(AUK40&lt;&gt;"",SUM(AUW40:AVB40)+3,"")</f>
        <v/>
      </c>
      <c r="AVD40" s="321" t="str">
        <f t="shared" ref="AVD40" si="13703">IF(AUK40&lt;&gt;"",IF(AVC40=4,AUK40,AUK41),"")</f>
        <v/>
      </c>
      <c r="AVE40" s="321" t="str">
        <f t="shared" ref="AVE40" ca="1" si="13704">IF(AVD40&lt;&gt;"",AVD40,IF(AUJ40&lt;&gt;"",AUJ40,IF(ATP40&lt;&gt;"",ATP40,IF(ASV40&lt;&gt;"",ASV40,ARV40))))</f>
        <v>Portugal</v>
      </c>
      <c r="AVF40" s="321">
        <v>4</v>
      </c>
      <c r="AVG40" s="321"/>
      <c r="AVH40" s="321"/>
      <c r="AVI40" s="321"/>
      <c r="AVJ40" s="321"/>
      <c r="AVK40" s="321"/>
      <c r="AVL40" s="321"/>
      <c r="AVM40" s="321"/>
      <c r="AVN40" s="321"/>
      <c r="AVO40" s="321"/>
      <c r="AVP40" s="321"/>
      <c r="AVQ40" s="322"/>
      <c r="AVR40" s="322"/>
      <c r="AVS40" s="322"/>
      <c r="AVT40" s="322"/>
      <c r="AVU40" s="322"/>
      <c r="AVV40" s="322"/>
      <c r="AVW40" s="322"/>
      <c r="AVX40" s="321"/>
      <c r="AVY40" s="321"/>
      <c r="AVZ40" s="321"/>
      <c r="AWA40" s="321"/>
      <c r="AWB40" s="321"/>
      <c r="AWC40" s="321"/>
      <c r="AWD40" s="321"/>
      <c r="AWE40" s="321"/>
      <c r="AWF40" s="321"/>
      <c r="AWG40" s="321">
        <f t="shared" ref="AWG40" ca="1" si="13705">VLOOKUP(AWH40,BAC37:BAD41,2,FALSE)</f>
        <v>3</v>
      </c>
      <c r="AWH40" s="321" t="str">
        <f t="shared" si="12060"/>
        <v>Georgia</v>
      </c>
      <c r="AWI40" s="321">
        <f t="shared" ref="AWI40" ca="1" si="13706">SUMPRODUCT((BAF3:BAF42=AWH40)*(BAJ3:BAJ42="W"))+SUMPRODUCT((BAI3:BAI42=AWH40)*(BAK3:BAK42="W"))</f>
        <v>1</v>
      </c>
      <c r="AWJ40" s="321">
        <f t="shared" ref="AWJ40" ca="1" si="13707">SUMPRODUCT((BAF3:BAF42=AWH40)*(BAJ3:BAJ42="D"))+SUMPRODUCT((BAI3:BAI42=AWH40)*(BAK3:BAK42="D"))</f>
        <v>0</v>
      </c>
      <c r="AWK40" s="321">
        <f t="shared" ref="AWK40" ca="1" si="13708">SUMPRODUCT((BAF3:BAF42=AWH40)*(BAJ3:BAJ42="L"))+SUMPRODUCT((BAI3:BAI42=AWH40)*(BAK3:BAK42="L"))</f>
        <v>2</v>
      </c>
      <c r="AWL40" s="321">
        <f t="shared" ref="AWL40" ca="1" si="13709">SUMIF(BAF3:BAF60,AWH40,BAG3:BAG60)+SUMIF(BAI3:BAI60,AWH40,BAH3:BAH60)</f>
        <v>4</v>
      </c>
      <c r="AWM40" s="321">
        <f t="shared" ref="AWM40" ca="1" si="13710">SUMIF(BAI3:BAI60,AWH40,BAG3:BAG60)+SUMIF(BAF3:BAF60,AWH40,BAH3:BAH60)</f>
        <v>7</v>
      </c>
      <c r="AWN40" s="321">
        <f t="shared" ca="1" si="12066"/>
        <v>997</v>
      </c>
      <c r="AWO40" s="321">
        <f t="shared" ca="1" si="12067"/>
        <v>3</v>
      </c>
      <c r="AWP40" s="321">
        <f t="shared" si="1050"/>
        <v>0</v>
      </c>
      <c r="AWQ40" s="321">
        <f t="shared" ref="AWQ40" ca="1" si="13711">IF(COUNTIF(AWO37:AWO41,4)&lt;&gt;4,RANK(AWO40,AWO37:AWO41),AWO80)</f>
        <v>3</v>
      </c>
      <c r="AWR40" s="321"/>
      <c r="AWS40" s="321">
        <f t="shared" ref="AWS40" ca="1" si="13712">SUMPRODUCT((AWQ37:AWQ40=AWQ40)*(AWP37:AWP40&lt;AWP40))+AWQ40</f>
        <v>3</v>
      </c>
      <c r="AWT40" s="321" t="str">
        <f t="shared" ref="AWT40" ca="1" si="13713">INDEX(AWH37:AWH41,MATCH(4,AWS37:AWS41,0),0)</f>
        <v>Czechia</v>
      </c>
      <c r="AWU40" s="321">
        <f t="shared" ref="AWU40" ca="1" si="13714">INDEX(AWQ37:AWQ41,MATCH(AWT40,AWH37:AWH41,0),0)</f>
        <v>4</v>
      </c>
      <c r="AWV40" s="321" t="str">
        <f t="shared" ca="1" si="13049"/>
        <v/>
      </c>
      <c r="AWW40" s="321" t="str">
        <f t="shared" ca="1" si="13050"/>
        <v/>
      </c>
      <c r="AWX40" s="321"/>
      <c r="AWY40" s="321"/>
      <c r="AWZ40" s="321"/>
      <c r="AXA40" s="321" t="str">
        <f t="shared" ca="1" si="12076"/>
        <v/>
      </c>
      <c r="AXB40" s="321">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21">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21">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21">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21">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21">
        <f t="shared" ca="1" si="12082"/>
        <v>1000</v>
      </c>
      <c r="AXH40" s="321" t="str">
        <f t="shared" ca="1" si="12083"/>
        <v/>
      </c>
      <c r="AXI40" s="321" t="str">
        <f t="shared" ref="AXI40" ca="1" si="13720">IF(AXA40&lt;&gt;"",VLOOKUP(AXA40,AWH4:AWN40,7,FALSE),"")</f>
        <v/>
      </c>
      <c r="AXJ40" s="321" t="str">
        <f t="shared" ref="AXJ40" ca="1" si="13721">IF(AXA40&lt;&gt;"",VLOOKUP(AXA40,AWH4:AWN40,5,FALSE),"")</f>
        <v/>
      </c>
      <c r="AXK40" s="321" t="str">
        <f t="shared" ref="AXK40" ca="1" si="13722">IF(AXA40&lt;&gt;"",VLOOKUP(AXA40,AWH4:AWP40,9,FALSE),"")</f>
        <v/>
      </c>
      <c r="AXL40" s="321" t="str">
        <f t="shared" ca="1" si="12087"/>
        <v/>
      </c>
      <c r="AXM40" s="321" t="str">
        <f t="shared" ref="AXM40" ca="1" si="13723">IF(AXA40&lt;&gt;"",RANK(AXL40,AXL37:AXL41),"")</f>
        <v/>
      </c>
      <c r="AXN40" s="321" t="str">
        <f t="shared" ref="AXN40" ca="1" si="13724">IF(AXA40&lt;&gt;"",SUMPRODUCT((AXL37:AXL41=AXL40)*(AXG37:AXG41&gt;AXG40)),"")</f>
        <v/>
      </c>
      <c r="AXO40" s="321" t="str">
        <f t="shared" ref="AXO40" ca="1" si="13725">IF(AXA40&lt;&gt;"",SUMPRODUCT((AXL37:AXL41=AXL40)*(AXG37:AXG41=AXG40)*(AXE37:AXE41&gt;AXE40)),"")</f>
        <v/>
      </c>
      <c r="AXP40" s="321" t="str">
        <f t="shared" ref="AXP40" ca="1" si="13726">IF(AXA40&lt;&gt;"",SUMPRODUCT((AXL37:AXL41=AXL40)*(AXG37:AXG41=AXG40)*(AXE37:AXE41=AXE40)*(AXI37:AXI41&gt;AXI40)),"")</f>
        <v/>
      </c>
      <c r="AXQ40" s="321" t="str">
        <f t="shared" ref="AXQ40" ca="1" si="13727">IF(AXA40&lt;&gt;"",SUMPRODUCT((AXL37:AXL41=AXL40)*(AXG37:AXG41=AXG40)*(AXE37:AXE41=AXE40)*(AXI37:AXI41=AXI40)*(AXJ37:AXJ41&gt;AXJ40)),"")</f>
        <v/>
      </c>
      <c r="AXR40" s="321" t="str">
        <f t="shared" ref="AXR40" ca="1" si="13728">IF(AXA40&lt;&gt;"",SUMPRODUCT((AXL37:AXL41=AXL40)*(AXG37:AXG41=AXG40)*(AXE37:AXE41=AXE40)*(AXI37:AXI41=AXI40)*(AXJ37:AXJ41=AXJ40)*(AXK37:AXK41&gt;AXK40)),"")</f>
        <v/>
      </c>
      <c r="AXS40" s="321" t="str">
        <f ca="1">IF(AXA40&lt;&gt;"",IF(AXS80&lt;&gt;"",IF(AWZ76=3,AXS80,AXS80+AWZ76),SUM(AXM40:AXR40)),"")</f>
        <v/>
      </c>
      <c r="AXT40" s="321" t="str">
        <f t="shared" ref="AXT40" ca="1" si="13729">IF(AXA40&lt;&gt;"",INDEX(AXA37:AXA41,MATCH(4,AXS37:AXS41,0),0),"")</f>
        <v/>
      </c>
      <c r="AXU40" s="321" t="str">
        <f t="shared" ca="1" si="12516"/>
        <v/>
      </c>
      <c r="AXV40" s="321"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21"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21"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21">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21">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21">
        <f t="shared" ca="1" si="12522"/>
        <v>1000</v>
      </c>
      <c r="AYB40" s="321" t="str">
        <f t="shared" ca="1" si="12523"/>
        <v/>
      </c>
      <c r="AYC40" s="321" t="str">
        <f t="shared" ref="AYC40" ca="1" si="13735">IF(AXU40&lt;&gt;"",VLOOKUP(AXU40,AWH4:AWN40,7,FALSE),"")</f>
        <v/>
      </c>
      <c r="AYD40" s="321" t="str">
        <f t="shared" ref="AYD40" ca="1" si="13736">IF(AXU40&lt;&gt;"",VLOOKUP(AXU40,AWH4:AWN40,5,FALSE),"")</f>
        <v/>
      </c>
      <c r="AYE40" s="321" t="str">
        <f t="shared" ref="AYE40" ca="1" si="13737">IF(AXU40&lt;&gt;"",VLOOKUP(AXU40,AWH4:AWP40,9,FALSE),"")</f>
        <v/>
      </c>
      <c r="AYF40" s="321" t="str">
        <f t="shared" ca="1" si="12527"/>
        <v/>
      </c>
      <c r="AYG40" s="321" t="str">
        <f t="shared" ref="AYG40" ca="1" si="13738">IF(AXU40&lt;&gt;"",RANK(AYF40,AYF37:AYF40),"")</f>
        <v/>
      </c>
      <c r="AYH40" s="321" t="str">
        <f t="shared" ref="AYH40" ca="1" si="13739">IF(AXU40&lt;&gt;"",SUMPRODUCT((AYF37:AYF41=AYF40)*(AYA37:AYA41&gt;AYA40)),"")</f>
        <v/>
      </c>
      <c r="AYI40" s="321" t="str">
        <f t="shared" ref="AYI40" ca="1" si="13740">IF(AXU40&lt;&gt;"",SUMPRODUCT((AYF37:AYF41=AYF40)*(AYA37:AYA41=AYA40)*(AXY37:AXY41&gt;AXY40)),"")</f>
        <v/>
      </c>
      <c r="AYJ40" s="321" t="str">
        <f t="shared" ref="AYJ40" ca="1" si="13741">IF(AXU40&lt;&gt;"",SUMPRODUCT((AYF37:AYF41=AYF40)*(AYA37:AYA41=AYA40)*(AXY37:AXY41=AXY40)*(AYC37:AYC41&gt;AYC40)),"")</f>
        <v/>
      </c>
      <c r="AYK40" s="321" t="str">
        <f t="shared" ref="AYK40" ca="1" si="13742">IF(AXU40&lt;&gt;"",SUMPRODUCT((AYF37:AYF41=AYF40)*(AYA37:AYA41=AYA40)*(AXY37:AXY41=AXY40)*(AYC37:AYC41=AYC40)*(AYD37:AYD41&gt;AYD40)),"")</f>
        <v/>
      </c>
      <c r="AYL40" s="321" t="str">
        <f t="shared" ref="AYL40" ca="1" si="13743">IF(AXU40&lt;&gt;"",SUMPRODUCT((AYF37:AYF41=AYF40)*(AYA37:AYA41=AYA40)*(AXY37:AXY41=AXY40)*(AYC37:AYC41=AYC40)*(AYD37:AYD41=AYD40)*(AYE37:AYE41&gt;AYE40)),"")</f>
        <v/>
      </c>
      <c r="AYM40" s="321" t="str">
        <f ca="1">IF(AXU40&lt;&gt;"",IF(AYM80&lt;&gt;"",IF(AXT76=3,AYM80,AYM80+AXT76),SUM(AYG40:AYL40)+1),"")</f>
        <v/>
      </c>
      <c r="AYN40" s="321" t="str">
        <f t="shared" ref="AYN40" ca="1" si="13744">IF(AXU40&lt;&gt;"",INDEX(AXU38:AXU41,MATCH(4,AYM38:AYM41,0),0),"")</f>
        <v/>
      </c>
      <c r="AYO40" s="321" t="str">
        <f t="shared" ca="1" si="13082"/>
        <v/>
      </c>
      <c r="AYP40" s="321">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21">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21">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21">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21">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21">
        <f t="shared" ca="1" si="13088"/>
        <v>1000</v>
      </c>
      <c r="AYV40" s="321" t="str">
        <f t="shared" ca="1" si="13089"/>
        <v/>
      </c>
      <c r="AYW40" s="321" t="str">
        <f t="shared" ref="AYW40" ca="1" si="13750">IF(AYO40&lt;&gt;"",VLOOKUP(AYO40,AWH4:AWN40,7,FALSE),"")</f>
        <v/>
      </c>
      <c r="AYX40" s="321" t="str">
        <f t="shared" ref="AYX40" ca="1" si="13751">IF(AYO40&lt;&gt;"",VLOOKUP(AYO40,AWH4:AWN40,5,FALSE),"")</f>
        <v/>
      </c>
      <c r="AYY40" s="321" t="str">
        <f t="shared" ref="AYY40" ca="1" si="13752">IF(AYO40&lt;&gt;"",VLOOKUP(AYO40,AWH4:AWP40,9,FALSE),"")</f>
        <v/>
      </c>
      <c r="AYZ40" s="321" t="str">
        <f t="shared" ca="1" si="13093"/>
        <v/>
      </c>
      <c r="AZA40" s="321" t="str">
        <f t="shared" ref="AZA40" ca="1" si="13753">IF(AYO40&lt;&gt;"",RANK(AYZ40,AYZ38:AYZ40),"")</f>
        <v/>
      </c>
      <c r="AZB40" s="321" t="str">
        <f t="shared" ref="AZB40" ca="1" si="13754">IF(AYO40&lt;&gt;"",SUMPRODUCT((AYZ37:AYZ41=AYZ40)*(AYU37:AYU41&gt;AYU40)),"")</f>
        <v/>
      </c>
      <c r="AZC40" s="321" t="str">
        <f t="shared" ref="AZC40" ca="1" si="13755">IF(AYO40&lt;&gt;"",SUMPRODUCT((AYZ37:AYZ41=AYZ40)*(AYU37:AYU41=AYU40)*(AYS37:AYS41&gt;AYS40)),"")</f>
        <v/>
      </c>
      <c r="AZD40" s="321" t="str">
        <f t="shared" ref="AZD40" ca="1" si="13756">IF(AYO40&lt;&gt;"",SUMPRODUCT((AYZ37:AYZ41=AYZ40)*(AYU37:AYU41=AYU40)*(AYS37:AYS41=AYS40)*(AYW37:AYW41&gt;AYW40)),"")</f>
        <v/>
      </c>
      <c r="AZE40" s="321" t="str">
        <f t="shared" ref="AZE40" ca="1" si="13757">IF(AYO40&lt;&gt;"",SUMPRODUCT((AYZ37:AYZ41=AYZ40)*(AYU37:AYU41=AYU40)*(AYS37:AYS41=AYS40)*(AYW37:AYW41=AYW40)*(AYX37:AYX41&gt;AYX40)),"")</f>
        <v/>
      </c>
      <c r="AZF40" s="321" t="str">
        <f t="shared" ref="AZF40" ca="1" si="13758">IF(AYO40&lt;&gt;"",SUMPRODUCT((AYZ37:AYZ41=AYZ40)*(AYU37:AYU41=AYU40)*(AYS37:AYS41=AYS40)*(AYW37:AYW41=AYW40)*(AYX37:AYX41=AYX40)*(AYY37:AYY41&gt;AYY40)),"")</f>
        <v/>
      </c>
      <c r="AZG40" s="321" t="str">
        <f t="shared" ca="1" si="13100"/>
        <v/>
      </c>
      <c r="AZH40" s="321" t="str">
        <f t="shared" ref="AZH40" ca="1" si="13759">IF(AYO40&lt;&gt;"",INDEX(AYO39:AYO41,MATCH(4,AZG39:AZG41,0),0),"")</f>
        <v/>
      </c>
      <c r="AZI40" s="321" t="str">
        <f t="shared" ref="AZI40" si="13760">IF(AWY37&lt;&gt;"",AWY37,"")</f>
        <v/>
      </c>
      <c r="AZJ40" s="321">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21">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21">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21">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21">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21">
        <f t="shared" ref="AZO40" ca="1" si="13766">AZM40-AZN40+1000</f>
        <v>1000</v>
      </c>
      <c r="AZP40" s="321" t="str">
        <f t="shared" ref="AZP40" si="13767">IF(AZI40&lt;&gt;"",AZJ40*3+AZK40*1,"")</f>
        <v/>
      </c>
      <c r="AZQ40" s="321" t="str">
        <f t="shared" ref="AZQ40" si="13768">IF(AZI40&lt;&gt;"",VLOOKUP(AZI40,AWH4:AWN40,7,FALSE),"")</f>
        <v/>
      </c>
      <c r="AZR40" s="321" t="str">
        <f t="shared" ref="AZR40" si="13769">IF(AZI40&lt;&gt;"",VLOOKUP(AZI40,AWH4:AWN40,5,FALSE),"")</f>
        <v/>
      </c>
      <c r="AZS40" s="321" t="str">
        <f t="shared" ref="AZS40" si="13770">IF(AZI40&lt;&gt;"",VLOOKUP(AZI40,AWH4:AWP40,9,FALSE),"")</f>
        <v/>
      </c>
      <c r="AZT40" s="321" t="str">
        <f t="shared" ref="AZT40" si="13771">AZP40</f>
        <v/>
      </c>
      <c r="AZU40" s="321" t="str">
        <f t="shared" ref="AZU40" si="13772">IF(AZI40&lt;&gt;"",RANK(AZT40,AXL37:AXL41),"")</f>
        <v/>
      </c>
      <c r="AZV40" s="321" t="str">
        <f t="shared" ref="AZV40" si="13773">IF(AZI40&lt;&gt;"",SUMPRODUCT((AZT37:AZT41=AZT40)*(AZO37:AZO41&gt;AZO40)),"")</f>
        <v/>
      </c>
      <c r="AZW40" s="321" t="str">
        <f t="shared" ref="AZW40" si="13774">IF(AZI40&lt;&gt;"",SUMPRODUCT((AZT37:AZT41=AZT40)*(AZO37:AZO41=AZO40)*(AZM37:AZM41&gt;AZM40)),"")</f>
        <v/>
      </c>
      <c r="AZX40" s="321" t="str">
        <f t="shared" ref="AZX40" si="13775">IF(AZI40&lt;&gt;"",SUMPRODUCT((AZT37:AZT41=AZT40)*(AZO37:AZO41=AZO40)*(AZM37:AZM41=AZM40)*(AZQ37:AZQ41&gt;AZQ40)),"")</f>
        <v/>
      </c>
      <c r="AZY40" s="321" t="str">
        <f t="shared" ref="AZY40" si="13776">IF(AZI40&lt;&gt;"",SUMPRODUCT((AZT37:AZT41=AZT40)*(AZO37:AZO41=AZO40)*(AZM37:AZM41=AZM40)*(AZQ37:AZQ41=AZQ40)*(AZR37:AZR41&gt;AZR40)),"")</f>
        <v/>
      </c>
      <c r="AZZ40" s="321" t="str">
        <f t="shared" ref="AZZ40" si="13777">IF(AZI40&lt;&gt;"",SUMPRODUCT((AZT37:AZT41=AZT40)*(AZO37:AZO41=AZO40)*(AZM37:AZM41=AZM40)*(AZQ37:AZQ41=AZQ40)*(AZR37:AZR41=AZR40)*(AZS37:AZS41&gt;AZS40)),"")</f>
        <v/>
      </c>
      <c r="BAA40" s="321" t="str">
        <f t="shared" ref="BAA40" si="13778">IF(AZI40&lt;&gt;"",SUM(AZU40:AZZ40)+3,"")</f>
        <v/>
      </c>
      <c r="BAB40" s="321" t="str">
        <f t="shared" ref="BAB40" si="13779">IF(AZI40&lt;&gt;"",IF(BAA40=4,AZI40,AZI41),"")</f>
        <v/>
      </c>
      <c r="BAC40" s="321" t="str">
        <f t="shared" ref="BAC40" ca="1" si="13780">IF(BAB40&lt;&gt;"",BAB40,IF(AZH40&lt;&gt;"",AZH40,IF(AYN40&lt;&gt;"",AYN40,IF(AXT40&lt;&gt;"",AXT40,AWT40))))</f>
        <v>Czechia</v>
      </c>
      <c r="BAD40" s="321">
        <v>4</v>
      </c>
      <c r="BAE40" s="321"/>
      <c r="BAF40" s="321"/>
      <c r="BAG40" s="321"/>
      <c r="BAH40" s="321"/>
      <c r="BAI40" s="321"/>
      <c r="BAJ40" s="321"/>
      <c r="BAK40" s="321"/>
      <c r="BAL40" s="321"/>
      <c r="BAM40" s="321"/>
      <c r="BAN40" s="321"/>
      <c r="BAO40" s="322"/>
      <c r="BAP40" s="322"/>
      <c r="BAQ40" s="322"/>
      <c r="BAR40" s="322"/>
      <c r="BAS40" s="322"/>
      <c r="BAT40" s="322"/>
      <c r="BAU40" s="322"/>
      <c r="BAV40" s="321"/>
      <c r="BAW40" s="321"/>
      <c r="BAX40" s="321"/>
      <c r="BAY40" s="321"/>
      <c r="BAZ40" s="321"/>
      <c r="BBA40" s="321"/>
      <c r="BBB40" s="321"/>
      <c r="BBC40" s="321"/>
      <c r="BBD40" s="321"/>
      <c r="BBE40" s="321">
        <f t="shared" ref="BBE40" ca="1" si="13781">VLOOKUP(BBF40,BFA37:BFB41,2,FALSE)</f>
        <v>4</v>
      </c>
      <c r="BBF40" s="321" t="str">
        <f t="shared" si="12097"/>
        <v>Georgia</v>
      </c>
      <c r="BBG40" s="321">
        <f t="shared" ref="BBG40" ca="1" si="13782">SUMPRODUCT((BFD3:BFD42=BBF40)*(BFH3:BFH42="W"))+SUMPRODUCT((BFG3:BFG42=BBF40)*(BFI3:BFI42="W"))</f>
        <v>0</v>
      </c>
      <c r="BBH40" s="321">
        <f t="shared" ref="BBH40" ca="1" si="13783">SUMPRODUCT((BFD3:BFD42=BBF40)*(BFH3:BFH42="D"))+SUMPRODUCT((BFG3:BFG42=BBF40)*(BFI3:BFI42="D"))</f>
        <v>0</v>
      </c>
      <c r="BBI40" s="321">
        <f t="shared" ref="BBI40" ca="1" si="13784">SUMPRODUCT((BFD3:BFD42=BBF40)*(BFH3:BFH42="L"))+SUMPRODUCT((BFG3:BFG42=BBF40)*(BFI3:BFI42="L"))</f>
        <v>0</v>
      </c>
      <c r="BBJ40" s="321">
        <f t="shared" ref="BBJ40" ca="1" si="13785">SUMIF(BFD3:BFD60,BBF40,BFE3:BFE60)+SUMIF(BFG3:BFG60,BBF40,BFF3:BFF60)</f>
        <v>0</v>
      </c>
      <c r="BBK40" s="321">
        <f t="shared" ref="BBK40" ca="1" si="13786">SUMIF(BFG3:BFG60,BBF40,BFE3:BFE60)+SUMIF(BFD3:BFD60,BBF40,BFF3:BFF60)</f>
        <v>0</v>
      </c>
      <c r="BBL40" s="321">
        <f t="shared" ca="1" si="12103"/>
        <v>1000</v>
      </c>
      <c r="BBM40" s="321">
        <f t="shared" ca="1" si="12104"/>
        <v>0</v>
      </c>
      <c r="BBN40" s="321">
        <f t="shared" si="1110"/>
        <v>0</v>
      </c>
      <c r="BBO40" s="321">
        <f t="shared" ref="BBO40" ca="1" si="13787">IF(COUNTIF(BBM37:BBM41,4)&lt;&gt;4,RANK(BBM40,BBM37:BBM41),BBM80)</f>
        <v>1</v>
      </c>
      <c r="BBP40" s="321"/>
      <c r="BBQ40" s="321">
        <f t="shared" ref="BBQ40" ca="1" si="13788">SUMPRODUCT((BBO37:BBO40=BBO40)*(BBN37:BBN40&lt;BBN40))+BBO40</f>
        <v>1</v>
      </c>
      <c r="BBR40" s="321" t="str">
        <f t="shared" ref="BBR40" ca="1" si="13789">INDEX(BBF37:BBF41,MATCH(4,BBQ37:BBQ41,0),0)</f>
        <v>Portugal</v>
      </c>
      <c r="BBS40" s="321">
        <f t="shared" ref="BBS40" ca="1" si="13790">INDEX(BBO37:BBO41,MATCH(BBR40,BBF37:BBF41,0),0)</f>
        <v>1</v>
      </c>
      <c r="BBT40" s="321" t="str">
        <f t="shared" ca="1" si="13113"/>
        <v>Portugal</v>
      </c>
      <c r="BBU40" s="321" t="str">
        <f t="shared" ca="1" si="13114"/>
        <v/>
      </c>
      <c r="BBV40" s="321"/>
      <c r="BBW40" s="321"/>
      <c r="BBX40" s="321"/>
      <c r="BBY40" s="321" t="str">
        <f t="shared" ca="1" si="12113"/>
        <v>Portugal</v>
      </c>
      <c r="BBZ40" s="321">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21">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21">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21">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21">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21">
        <f t="shared" ca="1" si="12119"/>
        <v>1000</v>
      </c>
      <c r="BCF40" s="321">
        <f t="shared" ca="1" si="12120"/>
        <v>0</v>
      </c>
      <c r="BCG40" s="321">
        <f t="shared" ref="BCG40" ca="1" si="13796">IF(BBY40&lt;&gt;"",VLOOKUP(BBY40,BBF4:BBL40,7,FALSE),"")</f>
        <v>1000</v>
      </c>
      <c r="BCH40" s="321">
        <f t="shared" ref="BCH40" ca="1" si="13797">IF(BBY40&lt;&gt;"",VLOOKUP(BBY40,BBF4:BBL40,5,FALSE),"")</f>
        <v>0</v>
      </c>
      <c r="BCI40" s="321">
        <f t="shared" ref="BCI40" ca="1" si="13798">IF(BBY40&lt;&gt;"",VLOOKUP(BBY40,BBF4:BBN40,9,FALSE),"")</f>
        <v>53</v>
      </c>
      <c r="BCJ40" s="321">
        <f t="shared" ca="1" si="12124"/>
        <v>0</v>
      </c>
      <c r="BCK40" s="321">
        <f t="shared" ref="BCK40" ca="1" si="13799">IF(BBY40&lt;&gt;"",RANK(BCJ40,BCJ37:BCJ41),"")</f>
        <v>1</v>
      </c>
      <c r="BCL40" s="321">
        <f t="shared" ref="BCL40" ca="1" si="13800">IF(BBY40&lt;&gt;"",SUMPRODUCT((BCJ37:BCJ41=BCJ40)*(BCE37:BCE41&gt;BCE40)),"")</f>
        <v>0</v>
      </c>
      <c r="BCM40" s="321">
        <f t="shared" ref="BCM40" ca="1" si="13801">IF(BBY40&lt;&gt;"",SUMPRODUCT((BCJ37:BCJ41=BCJ40)*(BCE37:BCE41=BCE40)*(BCC37:BCC41&gt;BCC40)),"")</f>
        <v>0</v>
      </c>
      <c r="BCN40" s="321">
        <f t="shared" ref="BCN40" ca="1" si="13802">IF(BBY40&lt;&gt;"",SUMPRODUCT((BCJ37:BCJ41=BCJ40)*(BCE37:BCE41=BCE40)*(BCC37:BCC41=BCC40)*(BCG37:BCG41&gt;BCG40)),"")</f>
        <v>0</v>
      </c>
      <c r="BCO40" s="321">
        <f t="shared" ref="BCO40" ca="1" si="13803">IF(BBY40&lt;&gt;"",SUMPRODUCT((BCJ37:BCJ41=BCJ40)*(BCE37:BCE41=BCE40)*(BCC37:BCC41=BCC40)*(BCG37:BCG41=BCG40)*(BCH37:BCH41&gt;BCH40)),"")</f>
        <v>0</v>
      </c>
      <c r="BCP40" s="321">
        <f t="shared" ref="BCP40" ca="1" si="13804">IF(BBY40&lt;&gt;"",SUMPRODUCT((BCJ37:BCJ41=BCJ40)*(BCE37:BCE41=BCE40)*(BCC37:BCC41=BCC40)*(BCG37:BCG41=BCG40)*(BCH37:BCH41=BCH40)*(BCI37:BCI41&gt;BCI40)),"")</f>
        <v>0</v>
      </c>
      <c r="BCQ40" s="321">
        <f ca="1">IF(BBY40&lt;&gt;"",IF(BCQ80&lt;&gt;"",IF(BBX76=3,BCQ80,BCQ80+BBX76),SUM(BCK40:BCP40)),"")</f>
        <v>1</v>
      </c>
      <c r="BCR40" s="321" t="str">
        <f t="shared" ref="BCR40" ca="1" si="13805">IF(BBY40&lt;&gt;"",INDEX(BBY37:BBY41,MATCH(4,BCQ37:BCQ41,0),0),"")</f>
        <v>Georgia</v>
      </c>
      <c r="BCS40" s="321" t="str">
        <f t="shared" ca="1" si="12565"/>
        <v/>
      </c>
      <c r="BCT40" s="321"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21"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21"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21">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21">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21">
        <f t="shared" ca="1" si="12571"/>
        <v>1000</v>
      </c>
      <c r="BCZ40" s="321" t="str">
        <f t="shared" ca="1" si="12572"/>
        <v/>
      </c>
      <c r="BDA40" s="321" t="str">
        <f t="shared" ref="BDA40" ca="1" si="13811">IF(BCS40&lt;&gt;"",VLOOKUP(BCS40,BBF4:BBL40,7,FALSE),"")</f>
        <v/>
      </c>
      <c r="BDB40" s="321" t="str">
        <f t="shared" ref="BDB40" ca="1" si="13812">IF(BCS40&lt;&gt;"",VLOOKUP(BCS40,BBF4:BBL40,5,FALSE),"")</f>
        <v/>
      </c>
      <c r="BDC40" s="321" t="str">
        <f t="shared" ref="BDC40" ca="1" si="13813">IF(BCS40&lt;&gt;"",VLOOKUP(BCS40,BBF4:BBN40,9,FALSE),"")</f>
        <v/>
      </c>
      <c r="BDD40" s="321" t="str">
        <f t="shared" ca="1" si="12576"/>
        <v/>
      </c>
      <c r="BDE40" s="321" t="str">
        <f t="shared" ref="BDE40" ca="1" si="13814">IF(BCS40&lt;&gt;"",RANK(BDD40,BDD37:BDD40),"")</f>
        <v/>
      </c>
      <c r="BDF40" s="321" t="str">
        <f t="shared" ref="BDF40" ca="1" si="13815">IF(BCS40&lt;&gt;"",SUMPRODUCT((BDD37:BDD41=BDD40)*(BCY37:BCY41&gt;BCY40)),"")</f>
        <v/>
      </c>
      <c r="BDG40" s="321" t="str">
        <f t="shared" ref="BDG40" ca="1" si="13816">IF(BCS40&lt;&gt;"",SUMPRODUCT((BDD37:BDD41=BDD40)*(BCY37:BCY41=BCY40)*(BCW37:BCW41&gt;BCW40)),"")</f>
        <v/>
      </c>
      <c r="BDH40" s="321" t="str">
        <f t="shared" ref="BDH40" ca="1" si="13817">IF(BCS40&lt;&gt;"",SUMPRODUCT((BDD37:BDD41=BDD40)*(BCY37:BCY41=BCY40)*(BCW37:BCW41=BCW40)*(BDA37:BDA41&gt;BDA40)),"")</f>
        <v/>
      </c>
      <c r="BDI40" s="321" t="str">
        <f t="shared" ref="BDI40" ca="1" si="13818">IF(BCS40&lt;&gt;"",SUMPRODUCT((BDD37:BDD41=BDD40)*(BCY37:BCY41=BCY40)*(BCW37:BCW41=BCW40)*(BDA37:BDA41=BDA40)*(BDB37:BDB41&gt;BDB40)),"")</f>
        <v/>
      </c>
      <c r="BDJ40" s="321" t="str">
        <f t="shared" ref="BDJ40" ca="1" si="13819">IF(BCS40&lt;&gt;"",SUMPRODUCT((BDD37:BDD41=BDD40)*(BCY37:BCY41=BCY40)*(BCW37:BCW41=BCW40)*(BDA37:BDA41=BDA40)*(BDB37:BDB41=BDB40)*(BDC37:BDC41&gt;BDC40)),"")</f>
        <v/>
      </c>
      <c r="BDK40" s="321" t="str">
        <f ca="1">IF(BCS40&lt;&gt;"",IF(BDK80&lt;&gt;"",IF(BCR76=3,BDK80,BDK80+BCR76),SUM(BDE40:BDJ40)+1),"")</f>
        <v/>
      </c>
      <c r="BDL40" s="321" t="str">
        <f t="shared" ref="BDL40" ca="1" si="13820">IF(BCS40&lt;&gt;"",INDEX(BCS38:BCS41,MATCH(4,BDK38:BDK41,0),0),"")</f>
        <v/>
      </c>
      <c r="BDM40" s="321" t="str">
        <f t="shared" ca="1" si="13146"/>
        <v/>
      </c>
      <c r="BDN40" s="321">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21">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21">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21">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21">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21">
        <f t="shared" ca="1" si="13152"/>
        <v>1000</v>
      </c>
      <c r="BDT40" s="321" t="str">
        <f t="shared" ca="1" si="13153"/>
        <v/>
      </c>
      <c r="BDU40" s="321" t="str">
        <f t="shared" ref="BDU40" ca="1" si="13826">IF(BDM40&lt;&gt;"",VLOOKUP(BDM40,BBF4:BBL40,7,FALSE),"")</f>
        <v/>
      </c>
      <c r="BDV40" s="321" t="str">
        <f t="shared" ref="BDV40" ca="1" si="13827">IF(BDM40&lt;&gt;"",VLOOKUP(BDM40,BBF4:BBL40,5,FALSE),"")</f>
        <v/>
      </c>
      <c r="BDW40" s="321" t="str">
        <f t="shared" ref="BDW40" ca="1" si="13828">IF(BDM40&lt;&gt;"",VLOOKUP(BDM40,BBF4:BBN40,9,FALSE),"")</f>
        <v/>
      </c>
      <c r="BDX40" s="321" t="str">
        <f t="shared" ca="1" si="13157"/>
        <v/>
      </c>
      <c r="BDY40" s="321" t="str">
        <f t="shared" ref="BDY40" ca="1" si="13829">IF(BDM40&lt;&gt;"",RANK(BDX40,BDX38:BDX40),"")</f>
        <v/>
      </c>
      <c r="BDZ40" s="321" t="str">
        <f t="shared" ref="BDZ40" ca="1" si="13830">IF(BDM40&lt;&gt;"",SUMPRODUCT((BDX37:BDX41=BDX40)*(BDS37:BDS41&gt;BDS40)),"")</f>
        <v/>
      </c>
      <c r="BEA40" s="321" t="str">
        <f t="shared" ref="BEA40" ca="1" si="13831">IF(BDM40&lt;&gt;"",SUMPRODUCT((BDX37:BDX41=BDX40)*(BDS37:BDS41=BDS40)*(BDQ37:BDQ41&gt;BDQ40)),"")</f>
        <v/>
      </c>
      <c r="BEB40" s="321" t="str">
        <f t="shared" ref="BEB40" ca="1" si="13832">IF(BDM40&lt;&gt;"",SUMPRODUCT((BDX37:BDX41=BDX40)*(BDS37:BDS41=BDS40)*(BDQ37:BDQ41=BDQ40)*(BDU37:BDU41&gt;BDU40)),"")</f>
        <v/>
      </c>
      <c r="BEC40" s="321" t="str">
        <f t="shared" ref="BEC40" ca="1" si="13833">IF(BDM40&lt;&gt;"",SUMPRODUCT((BDX37:BDX41=BDX40)*(BDS37:BDS41=BDS40)*(BDQ37:BDQ41=BDQ40)*(BDU37:BDU41=BDU40)*(BDV37:BDV41&gt;BDV40)),"")</f>
        <v/>
      </c>
      <c r="BED40" s="321" t="str">
        <f t="shared" ref="BED40" ca="1" si="13834">IF(BDM40&lt;&gt;"",SUMPRODUCT((BDX37:BDX41=BDX40)*(BDS37:BDS41=BDS40)*(BDQ37:BDQ41=BDQ40)*(BDU37:BDU41=BDU40)*(BDV37:BDV41=BDV40)*(BDW37:BDW41&gt;BDW40)),"")</f>
        <v/>
      </c>
      <c r="BEE40" s="321" t="str">
        <f t="shared" ca="1" si="13164"/>
        <v/>
      </c>
      <c r="BEF40" s="321" t="str">
        <f t="shared" ref="BEF40" ca="1" si="13835">IF(BDM40&lt;&gt;"",INDEX(BDM39:BDM41,MATCH(4,BEE39:BEE41,0),0),"")</f>
        <v/>
      </c>
      <c r="BEG40" s="321" t="str">
        <f t="shared" ref="BEG40" si="13836">IF(BBW37&lt;&gt;"",BBW37,"")</f>
        <v/>
      </c>
      <c r="BEH40" s="321">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21">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21">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21">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21">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21">
        <f t="shared" ref="BEM40" ca="1" si="13842">BEK40-BEL40+1000</f>
        <v>1000</v>
      </c>
      <c r="BEN40" s="321" t="str">
        <f t="shared" ref="BEN40" si="13843">IF(BEG40&lt;&gt;"",BEH40*3+BEI40*1,"")</f>
        <v/>
      </c>
      <c r="BEO40" s="321" t="str">
        <f t="shared" ref="BEO40" si="13844">IF(BEG40&lt;&gt;"",VLOOKUP(BEG40,BBF4:BBL40,7,FALSE),"")</f>
        <v/>
      </c>
      <c r="BEP40" s="321" t="str">
        <f t="shared" ref="BEP40" si="13845">IF(BEG40&lt;&gt;"",VLOOKUP(BEG40,BBF4:BBL40,5,FALSE),"")</f>
        <v/>
      </c>
      <c r="BEQ40" s="321" t="str">
        <f t="shared" ref="BEQ40" si="13846">IF(BEG40&lt;&gt;"",VLOOKUP(BEG40,BBF4:BBN40,9,FALSE),"")</f>
        <v/>
      </c>
      <c r="BER40" s="321" t="str">
        <f t="shared" ref="BER40" si="13847">BEN40</f>
        <v/>
      </c>
      <c r="BES40" s="321" t="str">
        <f t="shared" ref="BES40" si="13848">IF(BEG40&lt;&gt;"",RANK(BER40,BCJ37:BCJ41),"")</f>
        <v/>
      </c>
      <c r="BET40" s="321" t="str">
        <f t="shared" ref="BET40" si="13849">IF(BEG40&lt;&gt;"",SUMPRODUCT((BER37:BER41=BER40)*(BEM37:BEM41&gt;BEM40)),"")</f>
        <v/>
      </c>
      <c r="BEU40" s="321" t="str">
        <f t="shared" ref="BEU40" si="13850">IF(BEG40&lt;&gt;"",SUMPRODUCT((BER37:BER41=BER40)*(BEM37:BEM41=BEM40)*(BEK37:BEK41&gt;BEK40)),"")</f>
        <v/>
      </c>
      <c r="BEV40" s="321" t="str">
        <f t="shared" ref="BEV40" si="13851">IF(BEG40&lt;&gt;"",SUMPRODUCT((BER37:BER41=BER40)*(BEM37:BEM41=BEM40)*(BEK37:BEK41=BEK40)*(BEO37:BEO41&gt;BEO40)),"")</f>
        <v/>
      </c>
      <c r="BEW40" s="321" t="str">
        <f t="shared" ref="BEW40" si="13852">IF(BEG40&lt;&gt;"",SUMPRODUCT((BER37:BER41=BER40)*(BEM37:BEM41=BEM40)*(BEK37:BEK41=BEK40)*(BEO37:BEO41=BEO40)*(BEP37:BEP41&gt;BEP40)),"")</f>
        <v/>
      </c>
      <c r="BEX40" s="321" t="str">
        <f t="shared" ref="BEX40" si="13853">IF(BEG40&lt;&gt;"",SUMPRODUCT((BER37:BER41=BER40)*(BEM37:BEM41=BEM40)*(BEK37:BEK41=BEK40)*(BEO37:BEO41=BEO40)*(BEP37:BEP41=BEP40)*(BEQ37:BEQ41&gt;BEQ40)),"")</f>
        <v/>
      </c>
      <c r="BEY40" s="321" t="str">
        <f t="shared" ref="BEY40" si="13854">IF(BEG40&lt;&gt;"",SUM(BES40:BEX40)+3,"")</f>
        <v/>
      </c>
      <c r="BEZ40" s="321" t="str">
        <f t="shared" ref="BEZ40" si="13855">IF(BEG40&lt;&gt;"",IF(BEY40=4,BEG40,BEG41),"")</f>
        <v/>
      </c>
      <c r="BFA40" s="321" t="str">
        <f t="shared" ref="BFA40" ca="1" si="13856">IF(BEZ40&lt;&gt;"",BEZ40,IF(BEF40&lt;&gt;"",BEF40,IF(BDL40&lt;&gt;"",BDL40,IF(BCR40&lt;&gt;"",BCR40,BBR40))))</f>
        <v>Georgia</v>
      </c>
      <c r="BFB40" s="321">
        <v>4</v>
      </c>
      <c r="BFC40" s="321"/>
      <c r="BFD40" s="321"/>
      <c r="BFE40" s="321"/>
      <c r="BFF40" s="321"/>
      <c r="BFG40" s="321"/>
      <c r="BFH40" s="321"/>
      <c r="BFI40" s="321"/>
      <c r="BFJ40" s="321"/>
      <c r="BFK40" s="321"/>
      <c r="BFL40" s="321"/>
      <c r="BFM40" s="322"/>
      <c r="BFN40" s="322"/>
      <c r="BFO40" s="322"/>
      <c r="BFP40" s="322"/>
      <c r="BFQ40" s="322"/>
      <c r="BFR40" s="322"/>
      <c r="BFS40" s="322"/>
      <c r="BFT40" s="321"/>
      <c r="BFU40" s="321"/>
      <c r="BFV40" s="321"/>
      <c r="BFW40" s="321"/>
      <c r="BFX40" s="321"/>
      <c r="BFY40" s="321"/>
      <c r="BFZ40" s="321"/>
      <c r="BGA40" s="321"/>
      <c r="BGB40" s="321"/>
    </row>
    <row r="41" spans="1:1536" ht="13.8" x14ac:dyDescent="0.3">
      <c r="A41" s="321"/>
      <c r="B41" s="321"/>
      <c r="C41" s="321"/>
      <c r="D41" s="321"/>
      <c r="E41" s="321"/>
      <c r="F41" s="321"/>
      <c r="G41" s="321"/>
      <c r="H41" s="321"/>
      <c r="I41" s="321"/>
      <c r="J41" s="321"/>
      <c r="K41" s="321"/>
      <c r="L41" s="321"/>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c r="BM41" s="321"/>
      <c r="BN41" s="321"/>
      <c r="BO41" s="321"/>
      <c r="BP41" s="321"/>
      <c r="BQ41" s="321"/>
      <c r="BR41" s="321"/>
      <c r="BS41" s="321"/>
      <c r="BT41" s="321"/>
      <c r="BU41" s="321"/>
      <c r="BV41" s="321"/>
      <c r="BW41" s="321"/>
      <c r="BX41" s="321"/>
      <c r="BY41" s="321"/>
      <c r="BZ41" s="321"/>
      <c r="CA41" s="321"/>
      <c r="CB41" s="321"/>
      <c r="CC41" s="321"/>
      <c r="CD41" s="321"/>
      <c r="CE41" s="321"/>
      <c r="CF41" s="321"/>
      <c r="CG41" s="321"/>
      <c r="CH41" s="321"/>
      <c r="CI41" s="321"/>
      <c r="CJ41" s="321"/>
      <c r="CK41" s="321"/>
      <c r="CL41" s="321"/>
      <c r="CM41" s="321"/>
      <c r="CN41" s="321"/>
      <c r="CO41" s="321"/>
      <c r="CP41" s="321"/>
      <c r="CQ41" s="321"/>
      <c r="CR41" s="321"/>
      <c r="CS41" s="321"/>
      <c r="CT41" s="321"/>
      <c r="CU41" s="321"/>
      <c r="CV41" s="321"/>
      <c r="CW41" s="321"/>
      <c r="CX41" s="321"/>
      <c r="CY41" s="321"/>
      <c r="CZ41" s="321"/>
      <c r="DA41" s="321"/>
      <c r="DB41" s="321"/>
      <c r="DC41" s="321"/>
      <c r="DD41" s="321"/>
      <c r="DE41" s="321"/>
      <c r="DF41" s="321"/>
      <c r="DG41" s="321"/>
      <c r="DH41" s="321"/>
      <c r="DI41" s="322"/>
      <c r="DJ41" s="322"/>
      <c r="DK41" s="322"/>
      <c r="DL41" s="322"/>
      <c r="DM41" s="322"/>
      <c r="DN41" s="322"/>
      <c r="DO41" s="322"/>
      <c r="DP41" s="321"/>
      <c r="DQ41" s="321"/>
      <c r="DR41" s="321"/>
      <c r="DS41" s="321"/>
      <c r="DT41" s="321"/>
      <c r="DU41" s="321"/>
      <c r="DV41" s="321"/>
      <c r="DW41" s="321"/>
      <c r="DX41" s="321"/>
      <c r="DY41" s="321"/>
      <c r="DZ41" s="321"/>
      <c r="EA41" s="321"/>
      <c r="EB41" s="321"/>
      <c r="EC41" s="321"/>
      <c r="ED41" s="321"/>
      <c r="EE41" s="321"/>
      <c r="EF41" s="321"/>
      <c r="EG41" s="321"/>
      <c r="EH41" s="321"/>
      <c r="EI41" s="321"/>
      <c r="EJ41" s="321"/>
      <c r="EK41" s="321"/>
      <c r="EL41" s="321"/>
      <c r="EM41" s="321"/>
      <c r="EN41" s="321"/>
      <c r="EO41" s="321"/>
      <c r="EP41" s="321"/>
      <c r="EQ41" s="321"/>
      <c r="ER41" s="321"/>
      <c r="ES41" s="321"/>
      <c r="ET41" s="321"/>
      <c r="EU41" s="321"/>
      <c r="EV41" s="321"/>
      <c r="EW41" s="321"/>
      <c r="EX41" s="321"/>
      <c r="EY41" s="321"/>
      <c r="EZ41" s="321"/>
      <c r="FA41" s="321"/>
      <c r="FB41" s="321"/>
      <c r="FC41" s="321"/>
      <c r="FD41" s="321"/>
      <c r="FE41" s="321"/>
      <c r="FF41" s="321"/>
      <c r="FG41" s="321"/>
      <c r="FH41" s="321"/>
      <c r="FI41" s="321"/>
      <c r="FJ41" s="321"/>
      <c r="FK41" s="321"/>
      <c r="FL41" s="321"/>
      <c r="FM41" s="321"/>
      <c r="FN41" s="321"/>
      <c r="FO41" s="321"/>
      <c r="FP41" s="321"/>
      <c r="FQ41" s="321"/>
      <c r="FR41" s="321"/>
      <c r="FS41" s="321"/>
      <c r="FT41" s="321"/>
      <c r="FU41" s="321"/>
      <c r="FV41" s="321"/>
      <c r="FW41" s="321"/>
      <c r="FX41" s="321"/>
      <c r="FY41" s="321"/>
      <c r="FZ41" s="321"/>
      <c r="GA41" s="321"/>
      <c r="GB41" s="321"/>
      <c r="GC41" s="321"/>
      <c r="GD41" s="321"/>
      <c r="GE41" s="321"/>
      <c r="GF41" s="321"/>
      <c r="GG41" s="321"/>
      <c r="GH41" s="321"/>
      <c r="GI41" s="321"/>
      <c r="GJ41" s="321"/>
      <c r="GK41" s="321"/>
      <c r="GL41" s="321"/>
      <c r="GM41" s="321"/>
      <c r="GN41" s="321"/>
      <c r="GO41" s="321"/>
      <c r="GP41" s="321"/>
      <c r="GQ41" s="321"/>
      <c r="GR41" s="321"/>
      <c r="GS41" s="321"/>
      <c r="GT41" s="321"/>
      <c r="GU41" s="321"/>
      <c r="GV41" s="321"/>
      <c r="GW41" s="321"/>
      <c r="GX41" s="321"/>
      <c r="GY41" s="321"/>
      <c r="GZ41" s="321"/>
      <c r="HA41" s="321"/>
      <c r="HB41" s="321"/>
      <c r="HC41" s="321"/>
      <c r="HD41" s="321"/>
      <c r="HE41" s="321"/>
      <c r="HF41" s="321"/>
      <c r="HG41" s="321"/>
      <c r="HH41" s="321"/>
      <c r="HI41" s="321"/>
      <c r="HJ41" s="321"/>
      <c r="HK41" s="321"/>
      <c r="HL41" s="321"/>
      <c r="HM41" s="321"/>
      <c r="HN41" s="321"/>
      <c r="HO41" s="321"/>
      <c r="HP41" s="321"/>
      <c r="HQ41" s="321"/>
      <c r="HR41" s="321"/>
      <c r="HS41" s="321"/>
      <c r="HT41" s="321"/>
      <c r="HU41" s="321"/>
      <c r="HV41" s="321"/>
      <c r="HW41" s="321"/>
      <c r="HX41" s="321"/>
      <c r="HY41" s="321"/>
      <c r="HZ41" s="321"/>
      <c r="IA41" s="321"/>
      <c r="IB41" s="321"/>
      <c r="IC41" s="321"/>
      <c r="ID41" s="321"/>
      <c r="IE41" s="321"/>
      <c r="IF41" s="321"/>
      <c r="IG41" s="322"/>
      <c r="IH41" s="322"/>
      <c r="II41" s="322"/>
      <c r="IJ41" s="322"/>
      <c r="IK41" s="322"/>
      <c r="IL41" s="322"/>
      <c r="IM41" s="322"/>
      <c r="IN41" s="321"/>
      <c r="IO41" s="321"/>
      <c r="IP41" s="321"/>
      <c r="IQ41" s="321"/>
      <c r="IR41" s="321"/>
      <c r="IS41" s="321"/>
      <c r="IT41" s="321"/>
      <c r="IU41" s="321"/>
      <c r="IV41" s="321"/>
      <c r="IW41" s="321"/>
      <c r="IX41" s="321"/>
      <c r="IY41" s="321"/>
      <c r="IZ41" s="321"/>
      <c r="JA41" s="321"/>
      <c r="JB41" s="321"/>
      <c r="JC41" s="321"/>
      <c r="JD41" s="321"/>
      <c r="JE41" s="321"/>
      <c r="JF41" s="321"/>
      <c r="JG41" s="321"/>
      <c r="JH41" s="321"/>
      <c r="JI41" s="321"/>
      <c r="JJ41" s="321"/>
      <c r="JK41" s="321"/>
      <c r="JL41" s="321"/>
      <c r="JM41" s="321"/>
      <c r="JN41" s="321"/>
      <c r="JO41" s="321"/>
      <c r="JP41" s="321"/>
      <c r="JQ41" s="321"/>
      <c r="JR41" s="321"/>
      <c r="JS41" s="321"/>
      <c r="JT41" s="321"/>
      <c r="JU41" s="321"/>
      <c r="JV41" s="321"/>
      <c r="JW41" s="321"/>
      <c r="JX41" s="321"/>
      <c r="JY41" s="321"/>
      <c r="JZ41" s="321"/>
      <c r="KA41" s="321"/>
      <c r="KB41" s="321"/>
      <c r="KC41" s="321"/>
      <c r="KD41" s="321"/>
      <c r="KE41" s="321"/>
      <c r="KF41" s="321"/>
      <c r="KG41" s="321"/>
      <c r="KH41" s="321"/>
      <c r="KI41" s="321"/>
      <c r="KJ41" s="321"/>
      <c r="KK41" s="321"/>
      <c r="KL41" s="321"/>
      <c r="KM41" s="321"/>
      <c r="KN41" s="321"/>
      <c r="KO41" s="321"/>
      <c r="KP41" s="321"/>
      <c r="KQ41" s="321"/>
      <c r="KR41" s="321"/>
      <c r="KS41" s="321"/>
      <c r="KT41" s="321"/>
      <c r="KU41" s="321"/>
      <c r="KV41" s="321"/>
      <c r="KW41" s="321"/>
      <c r="KX41" s="321"/>
      <c r="KY41" s="321"/>
      <c r="KZ41" s="321"/>
      <c r="LA41" s="321"/>
      <c r="LB41" s="321"/>
      <c r="LC41" s="321"/>
      <c r="LD41" s="321"/>
      <c r="LE41" s="321"/>
      <c r="LF41" s="321"/>
      <c r="LG41" s="321"/>
      <c r="LH41" s="321"/>
      <c r="LI41" s="321"/>
      <c r="LJ41" s="321"/>
      <c r="LK41" s="321"/>
      <c r="LL41" s="321"/>
      <c r="LM41" s="321"/>
      <c r="LN41" s="321"/>
      <c r="LO41" s="321"/>
      <c r="LP41" s="321"/>
      <c r="LQ41" s="321"/>
      <c r="LR41" s="321"/>
      <c r="LS41" s="321"/>
      <c r="LT41" s="321"/>
      <c r="LU41" s="321"/>
      <c r="LV41" s="321"/>
      <c r="LW41" s="321"/>
      <c r="LX41" s="321"/>
      <c r="LY41" s="321"/>
      <c r="LZ41" s="321"/>
      <c r="MA41" s="321"/>
      <c r="MB41" s="321"/>
      <c r="MC41" s="321"/>
      <c r="MD41" s="321"/>
      <c r="ME41" s="321"/>
      <c r="MF41" s="321"/>
      <c r="MG41" s="321"/>
      <c r="MH41" s="321"/>
      <c r="MI41" s="321"/>
      <c r="MJ41" s="321"/>
      <c r="MK41" s="321"/>
      <c r="ML41" s="321"/>
      <c r="MM41" s="321"/>
      <c r="MN41" s="321"/>
      <c r="MO41" s="321"/>
      <c r="MP41" s="321"/>
      <c r="MQ41" s="321"/>
      <c r="MR41" s="321"/>
      <c r="MS41" s="321"/>
      <c r="MT41" s="321"/>
      <c r="MU41" s="321"/>
      <c r="MV41" s="321"/>
      <c r="MW41" s="321"/>
      <c r="MX41" s="321"/>
      <c r="MY41" s="321"/>
      <c r="MZ41" s="321"/>
      <c r="NA41" s="321"/>
      <c r="NB41" s="321"/>
      <c r="NC41" s="321"/>
      <c r="ND41" s="321"/>
      <c r="NE41" s="322"/>
      <c r="NF41" s="322"/>
      <c r="NG41" s="322"/>
      <c r="NH41" s="322"/>
      <c r="NI41" s="322"/>
      <c r="NJ41" s="322"/>
      <c r="NK41" s="322"/>
      <c r="NL41" s="321"/>
      <c r="NM41" s="321"/>
      <c r="NN41" s="321"/>
      <c r="NO41" s="321"/>
      <c r="NP41" s="321"/>
      <c r="NQ41" s="321"/>
      <c r="NR41" s="321"/>
      <c r="NS41" s="321"/>
      <c r="NT41" s="321"/>
      <c r="NU41" s="321"/>
      <c r="NV41" s="321"/>
      <c r="NW41" s="321"/>
      <c r="NX41" s="321"/>
      <c r="NY41" s="321"/>
      <c r="NZ41" s="321"/>
      <c r="OA41" s="321"/>
      <c r="OB41" s="321"/>
      <c r="OC41" s="321"/>
      <c r="OD41" s="321"/>
      <c r="OE41" s="321"/>
      <c r="OF41" s="321"/>
      <c r="OG41" s="321"/>
      <c r="OH41" s="321"/>
      <c r="OI41" s="321"/>
      <c r="OJ41" s="321"/>
      <c r="OK41" s="321"/>
      <c r="OL41" s="321"/>
      <c r="OM41" s="321"/>
      <c r="ON41" s="321"/>
      <c r="OO41" s="321"/>
      <c r="OP41" s="321"/>
      <c r="OQ41" s="321"/>
      <c r="OR41" s="321"/>
      <c r="OS41" s="321"/>
      <c r="OT41" s="321"/>
      <c r="OU41" s="321"/>
      <c r="OV41" s="321"/>
      <c r="OW41" s="321"/>
      <c r="OX41" s="321"/>
      <c r="OY41" s="321"/>
      <c r="OZ41" s="321"/>
      <c r="PA41" s="321"/>
      <c r="PB41" s="321"/>
      <c r="PC41" s="321"/>
      <c r="PD41" s="321"/>
      <c r="PE41" s="321"/>
      <c r="PF41" s="321"/>
      <c r="PG41" s="321"/>
      <c r="PH41" s="321"/>
      <c r="PI41" s="321"/>
      <c r="PJ41" s="321"/>
      <c r="PK41" s="321"/>
      <c r="PL41" s="321"/>
      <c r="PM41" s="321"/>
      <c r="PN41" s="321"/>
      <c r="PO41" s="321"/>
      <c r="PP41" s="321"/>
      <c r="PQ41" s="321"/>
      <c r="PR41" s="321"/>
      <c r="PS41" s="321"/>
      <c r="PT41" s="321"/>
      <c r="PU41" s="321"/>
      <c r="PV41" s="321"/>
      <c r="PW41" s="321"/>
      <c r="PX41" s="321"/>
      <c r="PY41" s="321"/>
      <c r="PZ41" s="321"/>
      <c r="QA41" s="321"/>
      <c r="QB41" s="321"/>
      <c r="QC41" s="321"/>
      <c r="QD41" s="321"/>
      <c r="QE41" s="321"/>
      <c r="QF41" s="321"/>
      <c r="QG41" s="321"/>
      <c r="QH41" s="321"/>
      <c r="QI41" s="321"/>
      <c r="QJ41" s="321"/>
      <c r="QK41" s="321"/>
      <c r="QL41" s="321"/>
      <c r="QM41" s="321"/>
      <c r="QN41" s="321"/>
      <c r="QO41" s="321"/>
      <c r="QP41" s="321"/>
      <c r="QQ41" s="321"/>
      <c r="QR41" s="321"/>
      <c r="QS41" s="321"/>
      <c r="QT41" s="321"/>
      <c r="QU41" s="321"/>
      <c r="QV41" s="321"/>
      <c r="QW41" s="321"/>
      <c r="QX41" s="321"/>
      <c r="QY41" s="321"/>
      <c r="QZ41" s="321"/>
      <c r="RA41" s="321"/>
      <c r="RB41" s="321"/>
      <c r="RC41" s="321"/>
      <c r="RD41" s="321"/>
      <c r="RE41" s="321"/>
      <c r="RF41" s="321"/>
      <c r="RG41" s="321"/>
      <c r="RH41" s="321"/>
      <c r="RI41" s="321"/>
      <c r="RJ41" s="321"/>
      <c r="RK41" s="321"/>
      <c r="RL41" s="321"/>
      <c r="RM41" s="321"/>
      <c r="RN41" s="321"/>
      <c r="RO41" s="321"/>
      <c r="RP41" s="321"/>
      <c r="RQ41" s="321"/>
      <c r="RR41" s="321"/>
      <c r="RS41" s="321"/>
      <c r="RT41" s="321"/>
      <c r="RU41" s="321"/>
      <c r="RV41" s="321"/>
      <c r="RW41" s="321"/>
      <c r="RX41" s="321"/>
      <c r="RY41" s="321"/>
      <c r="RZ41" s="321"/>
      <c r="SA41" s="321"/>
      <c r="SB41" s="321"/>
      <c r="SC41" s="322"/>
      <c r="SD41" s="322"/>
      <c r="SE41" s="322"/>
      <c r="SF41" s="322"/>
      <c r="SG41" s="322"/>
      <c r="SH41" s="322"/>
      <c r="SI41" s="322"/>
      <c r="SJ41" s="321"/>
      <c r="SK41" s="321"/>
      <c r="SL41" s="321"/>
      <c r="SM41" s="321"/>
      <c r="SN41" s="321"/>
      <c r="SO41" s="321"/>
      <c r="SP41" s="321"/>
      <c r="SQ41" s="321"/>
      <c r="SR41" s="321"/>
      <c r="SS41" s="321"/>
      <c r="ST41" s="321"/>
      <c r="SU41" s="321"/>
      <c r="SV41" s="321"/>
      <c r="SW41" s="321"/>
      <c r="SX41" s="321"/>
      <c r="SY41" s="321"/>
      <c r="SZ41" s="321"/>
      <c r="TA41" s="321"/>
      <c r="TB41" s="321"/>
      <c r="TC41" s="321"/>
      <c r="TD41" s="321"/>
      <c r="TE41" s="321"/>
      <c r="TF41" s="321"/>
      <c r="TG41" s="321"/>
      <c r="TH41" s="321"/>
      <c r="TI41" s="321"/>
      <c r="TJ41" s="321"/>
      <c r="TK41" s="321"/>
      <c r="TL41" s="321"/>
      <c r="TM41" s="321"/>
      <c r="TN41" s="321"/>
      <c r="TO41" s="321"/>
      <c r="TP41" s="321"/>
      <c r="TQ41" s="321"/>
      <c r="TR41" s="321"/>
      <c r="TS41" s="321"/>
      <c r="TT41" s="321"/>
      <c r="TU41" s="321"/>
      <c r="TV41" s="321"/>
      <c r="TW41" s="321"/>
      <c r="TX41" s="321"/>
      <c r="TY41" s="321"/>
      <c r="TZ41" s="321"/>
      <c r="UA41" s="321"/>
      <c r="UB41" s="321"/>
      <c r="UC41" s="321"/>
      <c r="UD41" s="321"/>
      <c r="UE41" s="321"/>
      <c r="UF41" s="321"/>
      <c r="UG41" s="321"/>
      <c r="UH41" s="321"/>
      <c r="UI41" s="321"/>
      <c r="UJ41" s="321"/>
      <c r="UK41" s="321"/>
      <c r="UL41" s="321"/>
      <c r="UM41" s="321"/>
      <c r="UN41" s="321"/>
      <c r="UO41" s="321"/>
      <c r="UP41" s="321"/>
      <c r="UQ41" s="321"/>
      <c r="UR41" s="321"/>
      <c r="US41" s="321"/>
      <c r="UT41" s="321"/>
      <c r="UU41" s="321"/>
      <c r="UV41" s="321"/>
      <c r="UW41" s="321"/>
      <c r="UX41" s="321"/>
      <c r="UY41" s="321"/>
      <c r="UZ41" s="321"/>
      <c r="VA41" s="321"/>
      <c r="VB41" s="321"/>
      <c r="VC41" s="321"/>
      <c r="VD41" s="321"/>
      <c r="VE41" s="321"/>
      <c r="VF41" s="321"/>
      <c r="VG41" s="321"/>
      <c r="VH41" s="321"/>
      <c r="VI41" s="321"/>
      <c r="VJ41" s="321"/>
      <c r="VK41" s="321"/>
      <c r="VL41" s="321"/>
      <c r="VM41" s="321"/>
      <c r="VN41" s="321"/>
      <c r="VO41" s="321"/>
      <c r="VP41" s="321"/>
      <c r="VQ41" s="321"/>
      <c r="VR41" s="321"/>
      <c r="VS41" s="321"/>
      <c r="VT41" s="321"/>
      <c r="VU41" s="321"/>
      <c r="VV41" s="321"/>
      <c r="VW41" s="321"/>
      <c r="VX41" s="321"/>
      <c r="VY41" s="321"/>
      <c r="VZ41" s="321"/>
      <c r="WA41" s="321"/>
      <c r="WB41" s="321"/>
      <c r="WC41" s="321"/>
      <c r="WD41" s="321"/>
      <c r="WE41" s="321"/>
      <c r="WF41" s="321"/>
      <c r="WG41" s="321"/>
      <c r="WH41" s="321"/>
      <c r="WI41" s="321"/>
      <c r="WJ41" s="321"/>
      <c r="WK41" s="321"/>
      <c r="WL41" s="321"/>
      <c r="WM41" s="321"/>
      <c r="WN41" s="321"/>
      <c r="WO41" s="321"/>
      <c r="WP41" s="321"/>
      <c r="WQ41" s="321"/>
      <c r="WR41" s="321"/>
      <c r="WS41" s="321"/>
      <c r="WT41" s="321"/>
      <c r="WU41" s="321"/>
      <c r="WV41" s="321"/>
      <c r="WW41" s="321"/>
      <c r="WX41" s="321"/>
      <c r="WY41" s="321"/>
      <c r="WZ41" s="321"/>
      <c r="XA41" s="322"/>
      <c r="XB41" s="322"/>
      <c r="XC41" s="322"/>
      <c r="XD41" s="322"/>
      <c r="XE41" s="322"/>
      <c r="XF41" s="322"/>
      <c r="XG41" s="322"/>
      <c r="XH41" s="321"/>
      <c r="XI41" s="321"/>
      <c r="XJ41" s="321"/>
      <c r="XK41" s="321"/>
      <c r="XL41" s="321"/>
      <c r="XM41" s="321"/>
      <c r="XN41" s="321"/>
      <c r="XO41" s="321"/>
      <c r="XP41" s="321"/>
      <c r="XQ41" s="321"/>
      <c r="XR41" s="321"/>
      <c r="XS41" s="321"/>
      <c r="XT41" s="321"/>
      <c r="XU41" s="321"/>
      <c r="XV41" s="321"/>
      <c r="XW41" s="321"/>
      <c r="XX41" s="321"/>
      <c r="XY41" s="321"/>
      <c r="XZ41" s="321"/>
      <c r="YA41" s="321"/>
      <c r="YB41" s="321"/>
      <c r="YC41" s="321"/>
      <c r="YD41" s="321"/>
      <c r="YE41" s="321"/>
      <c r="YF41" s="321"/>
      <c r="YG41" s="321"/>
      <c r="YH41" s="321"/>
      <c r="YI41" s="321"/>
      <c r="YJ41" s="321"/>
      <c r="YK41" s="321"/>
      <c r="YL41" s="321"/>
      <c r="YM41" s="321"/>
      <c r="YN41" s="321"/>
      <c r="YO41" s="321"/>
      <c r="YP41" s="321"/>
      <c r="YQ41" s="321"/>
      <c r="YR41" s="321"/>
      <c r="YS41" s="321"/>
      <c r="YT41" s="321"/>
      <c r="YU41" s="321"/>
      <c r="YV41" s="321"/>
      <c r="YW41" s="321"/>
      <c r="YX41" s="321"/>
      <c r="YY41" s="321"/>
      <c r="YZ41" s="321"/>
      <c r="ZA41" s="321"/>
      <c r="ZB41" s="321"/>
      <c r="ZC41" s="321"/>
      <c r="ZD41" s="321"/>
      <c r="ZE41" s="321"/>
      <c r="ZF41" s="321"/>
      <c r="ZG41" s="321"/>
      <c r="ZH41" s="321"/>
      <c r="ZI41" s="321"/>
      <c r="ZJ41" s="321"/>
      <c r="ZK41" s="321"/>
      <c r="ZL41" s="321"/>
      <c r="ZM41" s="321"/>
      <c r="ZN41" s="321"/>
      <c r="ZO41" s="321"/>
      <c r="ZP41" s="321"/>
      <c r="ZQ41" s="321"/>
      <c r="ZR41" s="321"/>
      <c r="ZS41" s="321"/>
      <c r="ZT41" s="321"/>
      <c r="ZU41" s="321"/>
      <c r="ZV41" s="321"/>
      <c r="ZW41" s="321"/>
      <c r="ZX41" s="321"/>
      <c r="ZY41" s="321"/>
      <c r="ZZ41" s="321"/>
      <c r="AAA41" s="321"/>
      <c r="AAB41" s="321"/>
      <c r="AAC41" s="321"/>
      <c r="AAD41" s="321"/>
      <c r="AAE41" s="321"/>
      <c r="AAF41" s="321"/>
      <c r="AAG41" s="321"/>
      <c r="AAH41" s="321"/>
      <c r="AAI41" s="321"/>
      <c r="AAJ41" s="321"/>
      <c r="AAK41" s="321"/>
      <c r="AAL41" s="321"/>
      <c r="AAM41" s="321"/>
      <c r="AAN41" s="321"/>
      <c r="AAO41" s="321"/>
      <c r="AAP41" s="321"/>
      <c r="AAQ41" s="321"/>
      <c r="AAR41" s="321"/>
      <c r="AAS41" s="321"/>
      <c r="AAT41" s="321"/>
      <c r="AAU41" s="321"/>
      <c r="AAV41" s="321"/>
      <c r="AAW41" s="321"/>
      <c r="AAX41" s="321"/>
      <c r="AAY41" s="321"/>
      <c r="AAZ41" s="321"/>
      <c r="ABA41" s="321"/>
      <c r="ABB41" s="321"/>
      <c r="ABC41" s="321"/>
      <c r="ABD41" s="321"/>
      <c r="ABE41" s="321"/>
      <c r="ABF41" s="321"/>
      <c r="ABG41" s="321"/>
      <c r="ABH41" s="321"/>
      <c r="ABI41" s="321"/>
      <c r="ABJ41" s="321"/>
      <c r="ABK41" s="321"/>
      <c r="ABL41" s="321"/>
      <c r="ABM41" s="321"/>
      <c r="ABN41" s="321"/>
      <c r="ABO41" s="321"/>
      <c r="ABP41" s="321"/>
      <c r="ABQ41" s="321"/>
      <c r="ABR41" s="321"/>
      <c r="ABS41" s="321"/>
      <c r="ABT41" s="321"/>
      <c r="ABU41" s="321"/>
      <c r="ABV41" s="321"/>
      <c r="ABW41" s="321"/>
      <c r="ABX41" s="321"/>
      <c r="ABY41" s="322"/>
      <c r="ABZ41" s="322"/>
      <c r="ACA41" s="322"/>
      <c r="ACB41" s="322"/>
      <c r="ACC41" s="322"/>
      <c r="ACD41" s="322"/>
      <c r="ACE41" s="322"/>
      <c r="ACF41" s="321"/>
      <c r="ACG41" s="321"/>
      <c r="ACH41" s="321"/>
      <c r="ACI41" s="321"/>
      <c r="ACJ41" s="321"/>
      <c r="ACK41" s="321"/>
      <c r="ACL41" s="321"/>
      <c r="ACM41" s="321"/>
      <c r="ACN41" s="321"/>
      <c r="ACO41" s="321"/>
      <c r="ACP41" s="321"/>
      <c r="ACQ41" s="321"/>
      <c r="ACR41" s="321"/>
      <c r="ACS41" s="321"/>
      <c r="ACT41" s="321"/>
      <c r="ACU41" s="321"/>
      <c r="ACV41" s="321"/>
      <c r="ACW41" s="321"/>
      <c r="ACX41" s="321"/>
      <c r="ACY41" s="321"/>
      <c r="ACZ41" s="321"/>
      <c r="ADA41" s="321"/>
      <c r="ADB41" s="321"/>
      <c r="ADC41" s="321"/>
      <c r="ADD41" s="321"/>
      <c r="ADE41" s="321"/>
      <c r="ADF41" s="321"/>
      <c r="ADG41" s="321"/>
      <c r="ADH41" s="321"/>
      <c r="ADI41" s="321"/>
      <c r="ADJ41" s="321"/>
      <c r="ADK41" s="321"/>
      <c r="ADL41" s="321"/>
      <c r="ADM41" s="321"/>
      <c r="ADN41" s="321"/>
      <c r="ADO41" s="321"/>
      <c r="ADP41" s="321"/>
      <c r="ADQ41" s="321"/>
      <c r="ADR41" s="321"/>
      <c r="ADS41" s="321"/>
      <c r="ADT41" s="321"/>
      <c r="ADU41" s="321"/>
      <c r="ADV41" s="321"/>
      <c r="ADW41" s="321"/>
      <c r="ADX41" s="321"/>
      <c r="ADY41" s="321"/>
      <c r="ADZ41" s="321"/>
      <c r="AEA41" s="321"/>
      <c r="AEB41" s="321"/>
      <c r="AEC41" s="321"/>
      <c r="AED41" s="321"/>
      <c r="AEE41" s="321"/>
      <c r="AEF41" s="321"/>
      <c r="AEG41" s="321"/>
      <c r="AEH41" s="321"/>
      <c r="AEI41" s="321"/>
      <c r="AEJ41" s="321"/>
      <c r="AEK41" s="321"/>
      <c r="AEL41" s="321"/>
      <c r="AEM41" s="321"/>
      <c r="AEN41" s="321"/>
      <c r="AEO41" s="321"/>
      <c r="AEP41" s="321"/>
      <c r="AEQ41" s="321"/>
      <c r="AER41" s="321"/>
      <c r="AES41" s="321"/>
      <c r="AET41" s="321"/>
      <c r="AEU41" s="321"/>
      <c r="AEV41" s="321"/>
      <c r="AEW41" s="321"/>
      <c r="AEX41" s="321"/>
      <c r="AEY41" s="321"/>
      <c r="AEZ41" s="321"/>
      <c r="AFA41" s="321"/>
      <c r="AFB41" s="321"/>
      <c r="AFC41" s="321"/>
      <c r="AFD41" s="321"/>
      <c r="AFE41" s="321"/>
      <c r="AFF41" s="321"/>
      <c r="AFG41" s="321"/>
      <c r="AFH41" s="321"/>
      <c r="AFI41" s="321"/>
      <c r="AFJ41" s="321"/>
      <c r="AFK41" s="321"/>
      <c r="AFL41" s="321"/>
      <c r="AFM41" s="321"/>
      <c r="AFN41" s="321"/>
      <c r="AFO41" s="321"/>
      <c r="AFP41" s="321"/>
      <c r="AFQ41" s="321"/>
      <c r="AFR41" s="321"/>
      <c r="AFS41" s="321"/>
      <c r="AFT41" s="321"/>
      <c r="AFU41" s="321"/>
      <c r="AFV41" s="321"/>
      <c r="AFW41" s="321"/>
      <c r="AFX41" s="321"/>
      <c r="AFY41" s="321"/>
      <c r="AFZ41" s="321"/>
      <c r="AGA41" s="321"/>
      <c r="AGB41" s="321"/>
      <c r="AGC41" s="321"/>
      <c r="AGD41" s="321"/>
      <c r="AGE41" s="321"/>
      <c r="AGF41" s="321"/>
      <c r="AGG41" s="321"/>
      <c r="AGH41" s="321"/>
      <c r="AGI41" s="321"/>
      <c r="AGJ41" s="321"/>
      <c r="AGK41" s="321"/>
      <c r="AGL41" s="321"/>
      <c r="AGM41" s="321"/>
      <c r="AGN41" s="321"/>
      <c r="AGO41" s="321"/>
      <c r="AGP41" s="321"/>
      <c r="AGQ41" s="321"/>
      <c r="AGR41" s="321"/>
      <c r="AGS41" s="321"/>
      <c r="AGT41" s="321"/>
      <c r="AGU41" s="321"/>
      <c r="AGV41" s="321"/>
      <c r="AGW41" s="322"/>
      <c r="AGX41" s="322"/>
      <c r="AGY41" s="322"/>
      <c r="AGZ41" s="322"/>
      <c r="AHA41" s="322"/>
      <c r="AHB41" s="322"/>
      <c r="AHC41" s="322"/>
      <c r="AHD41" s="321"/>
      <c r="AHE41" s="321"/>
      <c r="AHF41" s="321"/>
      <c r="AHG41" s="321"/>
      <c r="AHH41" s="321"/>
      <c r="AHI41" s="321"/>
      <c r="AHJ41" s="321"/>
      <c r="AHK41" s="321"/>
      <c r="AHL41" s="321"/>
      <c r="AHM41" s="321"/>
      <c r="AHN41" s="321"/>
      <c r="AHO41" s="321"/>
      <c r="AHP41" s="321"/>
      <c r="AHQ41" s="321"/>
      <c r="AHR41" s="321"/>
      <c r="AHS41" s="321"/>
      <c r="AHT41" s="321"/>
      <c r="AHU41" s="321"/>
      <c r="AHV41" s="321"/>
      <c r="AHW41" s="321"/>
      <c r="AHX41" s="321"/>
      <c r="AHY41" s="321"/>
      <c r="AHZ41" s="321"/>
      <c r="AIA41" s="321"/>
      <c r="AIB41" s="321"/>
      <c r="AIC41" s="321"/>
      <c r="AID41" s="321"/>
      <c r="AIE41" s="321"/>
      <c r="AIF41" s="321"/>
      <c r="AIG41" s="321"/>
      <c r="AIH41" s="321"/>
      <c r="AII41" s="321"/>
      <c r="AIJ41" s="321"/>
      <c r="AIK41" s="321"/>
      <c r="AIL41" s="321"/>
      <c r="AIM41" s="321"/>
      <c r="AIN41" s="321"/>
      <c r="AIO41" s="321"/>
      <c r="AIP41" s="321"/>
      <c r="AIQ41" s="321"/>
      <c r="AIR41" s="321"/>
      <c r="AIS41" s="321"/>
      <c r="AIT41" s="321"/>
      <c r="AIU41" s="321"/>
      <c r="AIV41" s="321"/>
      <c r="AIW41" s="321"/>
      <c r="AIX41" s="321"/>
      <c r="AIY41" s="321"/>
      <c r="AIZ41" s="321"/>
      <c r="AJA41" s="321"/>
      <c r="AJB41" s="321"/>
      <c r="AJC41" s="321"/>
      <c r="AJD41" s="321"/>
      <c r="AJE41" s="321"/>
      <c r="AJF41" s="321"/>
      <c r="AJG41" s="321"/>
      <c r="AJH41" s="321"/>
      <c r="AJI41" s="321"/>
      <c r="AJJ41" s="321"/>
      <c r="AJK41" s="321"/>
      <c r="AJL41" s="321"/>
      <c r="AJM41" s="321"/>
      <c r="AJN41" s="321"/>
      <c r="AJO41" s="321"/>
      <c r="AJP41" s="321"/>
      <c r="AJQ41" s="321"/>
      <c r="AJR41" s="321"/>
      <c r="AJS41" s="321"/>
      <c r="AJT41" s="321"/>
      <c r="AJU41" s="321"/>
      <c r="AJV41" s="321"/>
      <c r="AJW41" s="321"/>
      <c r="AJX41" s="321"/>
      <c r="AJY41" s="321"/>
      <c r="AJZ41" s="321"/>
      <c r="AKA41" s="321"/>
      <c r="AKB41" s="321"/>
      <c r="AKC41" s="321"/>
      <c r="AKD41" s="321"/>
      <c r="AKE41" s="321"/>
      <c r="AKF41" s="321"/>
      <c r="AKG41" s="321"/>
      <c r="AKH41" s="321"/>
      <c r="AKI41" s="321"/>
      <c r="AKJ41" s="321"/>
      <c r="AKK41" s="321"/>
      <c r="AKL41" s="321"/>
      <c r="AKM41" s="321"/>
      <c r="AKN41" s="321"/>
      <c r="AKO41" s="321"/>
      <c r="AKP41" s="321"/>
      <c r="AKQ41" s="321"/>
      <c r="AKR41" s="321"/>
      <c r="AKS41" s="321"/>
      <c r="AKT41" s="321"/>
      <c r="AKU41" s="321"/>
      <c r="AKV41" s="321"/>
      <c r="AKW41" s="321"/>
      <c r="AKX41" s="321"/>
      <c r="AKY41" s="321"/>
      <c r="AKZ41" s="321"/>
      <c r="ALA41" s="321"/>
      <c r="ALB41" s="321"/>
      <c r="ALC41" s="321"/>
      <c r="ALD41" s="321"/>
      <c r="ALE41" s="321"/>
      <c r="ALF41" s="321"/>
      <c r="ALG41" s="321"/>
      <c r="ALH41" s="321"/>
      <c r="ALI41" s="321"/>
      <c r="ALJ41" s="321"/>
      <c r="ALK41" s="321"/>
      <c r="ALL41" s="321"/>
      <c r="ALM41" s="321"/>
      <c r="ALN41" s="321"/>
      <c r="ALO41" s="321"/>
      <c r="ALP41" s="321"/>
      <c r="ALQ41" s="321"/>
      <c r="ALR41" s="321"/>
      <c r="ALS41" s="321"/>
      <c r="ALT41" s="321"/>
      <c r="ALU41" s="322"/>
      <c r="ALV41" s="322"/>
      <c r="ALW41" s="322"/>
      <c r="ALX41" s="322"/>
      <c r="ALY41" s="322"/>
      <c r="ALZ41" s="322"/>
      <c r="AMA41" s="322"/>
      <c r="AMB41" s="321"/>
      <c r="AMC41" s="321"/>
      <c r="AMD41" s="321"/>
      <c r="AME41" s="321"/>
      <c r="AMF41" s="321"/>
      <c r="AMG41" s="321"/>
      <c r="AMH41" s="321"/>
      <c r="AMI41" s="321"/>
      <c r="AMJ41" s="321"/>
      <c r="AMK41" s="321"/>
      <c r="AML41" s="321"/>
      <c r="AMM41" s="321"/>
      <c r="AMN41" s="321"/>
      <c r="AMO41" s="321"/>
      <c r="AMP41" s="321"/>
      <c r="AMQ41" s="321"/>
      <c r="AMR41" s="321"/>
      <c r="AMS41" s="321"/>
      <c r="AMT41" s="321"/>
      <c r="AMU41" s="321"/>
      <c r="AMV41" s="321"/>
      <c r="AMW41" s="321"/>
      <c r="AMX41" s="321"/>
      <c r="AMY41" s="321"/>
      <c r="AMZ41" s="321"/>
      <c r="ANA41" s="321"/>
      <c r="ANB41" s="321"/>
      <c r="ANC41" s="321"/>
      <c r="AND41" s="321"/>
      <c r="ANE41" s="321"/>
      <c r="ANF41" s="321"/>
      <c r="ANG41" s="321"/>
      <c r="ANH41" s="321"/>
      <c r="ANI41" s="321"/>
      <c r="ANJ41" s="321"/>
      <c r="ANK41" s="321"/>
      <c r="ANL41" s="321"/>
      <c r="ANM41" s="321"/>
      <c r="ANN41" s="321"/>
      <c r="ANO41" s="321"/>
      <c r="ANP41" s="321"/>
      <c r="ANQ41" s="321"/>
      <c r="ANR41" s="321"/>
      <c r="ANS41" s="321"/>
      <c r="ANT41" s="321"/>
      <c r="ANU41" s="321"/>
      <c r="ANV41" s="321"/>
      <c r="ANW41" s="321"/>
      <c r="ANX41" s="321"/>
      <c r="ANY41" s="321"/>
      <c r="ANZ41" s="321"/>
      <c r="AOA41" s="321"/>
      <c r="AOB41" s="321"/>
      <c r="AOC41" s="321"/>
      <c r="AOD41" s="321"/>
      <c r="AOE41" s="321"/>
      <c r="AOF41" s="321"/>
      <c r="AOG41" s="321"/>
      <c r="AOH41" s="321"/>
      <c r="AOI41" s="321"/>
      <c r="AOJ41" s="321"/>
      <c r="AOK41" s="321"/>
      <c r="AOL41" s="321"/>
      <c r="AOM41" s="321"/>
      <c r="AON41" s="321"/>
      <c r="AOO41" s="321"/>
      <c r="AOP41" s="321"/>
      <c r="AOQ41" s="321"/>
      <c r="AOR41" s="321"/>
      <c r="AOS41" s="321"/>
      <c r="AOT41" s="321"/>
      <c r="AOU41" s="321"/>
      <c r="AOV41" s="321"/>
      <c r="AOW41" s="321"/>
      <c r="AOX41" s="321"/>
      <c r="AOY41" s="321"/>
      <c r="AOZ41" s="321"/>
      <c r="APA41" s="321"/>
      <c r="APB41" s="321"/>
      <c r="APC41" s="321"/>
      <c r="APD41" s="321"/>
      <c r="APE41" s="321"/>
      <c r="APF41" s="321"/>
      <c r="APG41" s="321"/>
      <c r="APH41" s="321"/>
      <c r="API41" s="321"/>
      <c r="APJ41" s="321"/>
      <c r="APK41" s="321"/>
      <c r="APL41" s="321"/>
      <c r="APM41" s="321"/>
      <c r="APN41" s="321"/>
      <c r="APO41" s="321"/>
      <c r="APP41" s="321"/>
      <c r="APQ41" s="321"/>
      <c r="APR41" s="321"/>
      <c r="APS41" s="321"/>
      <c r="APT41" s="321"/>
      <c r="APU41" s="321"/>
      <c r="APV41" s="321"/>
      <c r="APW41" s="321"/>
      <c r="APX41" s="321"/>
      <c r="APY41" s="321"/>
      <c r="APZ41" s="321"/>
      <c r="AQA41" s="321"/>
      <c r="AQB41" s="321"/>
      <c r="AQC41" s="321"/>
      <c r="AQD41" s="321"/>
      <c r="AQE41" s="321"/>
      <c r="AQF41" s="321"/>
      <c r="AQG41" s="321"/>
      <c r="AQH41" s="321"/>
      <c r="AQI41" s="321"/>
      <c r="AQJ41" s="321"/>
      <c r="AQK41" s="321"/>
      <c r="AQL41" s="321"/>
      <c r="AQM41" s="321"/>
      <c r="AQN41" s="321"/>
      <c r="AQO41" s="321"/>
      <c r="AQP41" s="321"/>
      <c r="AQQ41" s="321"/>
      <c r="AQR41" s="321"/>
      <c r="AQS41" s="322"/>
      <c r="AQT41" s="322"/>
      <c r="AQU41" s="322"/>
      <c r="AQV41" s="322"/>
      <c r="AQW41" s="322"/>
      <c r="AQX41" s="322"/>
      <c r="AQY41" s="322"/>
      <c r="AQZ41" s="321"/>
      <c r="ARA41" s="321"/>
      <c r="ARB41" s="321"/>
      <c r="ARC41" s="321"/>
      <c r="ARD41" s="321"/>
      <c r="ARE41" s="321"/>
      <c r="ARF41" s="321"/>
      <c r="ARG41" s="321"/>
      <c r="ARH41" s="321"/>
      <c r="ARI41" s="321"/>
      <c r="ARJ41" s="321"/>
      <c r="ARK41" s="321"/>
      <c r="ARL41" s="321"/>
      <c r="ARM41" s="321"/>
      <c r="ARN41" s="321"/>
      <c r="ARO41" s="321"/>
      <c r="ARP41" s="321"/>
      <c r="ARQ41" s="321"/>
      <c r="ARR41" s="321"/>
      <c r="ARS41" s="321"/>
      <c r="ART41" s="321"/>
      <c r="ARU41" s="321"/>
      <c r="ARV41" s="321"/>
      <c r="ARW41" s="321"/>
      <c r="ARX41" s="321"/>
      <c r="ARY41" s="321"/>
      <c r="ARZ41" s="321"/>
      <c r="ASA41" s="321"/>
      <c r="ASB41" s="321"/>
      <c r="ASC41" s="321"/>
      <c r="ASD41" s="321"/>
      <c r="ASE41" s="321"/>
      <c r="ASF41" s="321"/>
      <c r="ASG41" s="321"/>
      <c r="ASH41" s="321"/>
      <c r="ASI41" s="321"/>
      <c r="ASJ41" s="321"/>
      <c r="ASK41" s="321"/>
      <c r="ASL41" s="321"/>
      <c r="ASM41" s="321"/>
      <c r="ASN41" s="321"/>
      <c r="ASO41" s="321"/>
      <c r="ASP41" s="321"/>
      <c r="ASQ41" s="321"/>
      <c r="ASR41" s="321"/>
      <c r="ASS41" s="321"/>
      <c r="AST41" s="321"/>
      <c r="ASU41" s="321"/>
      <c r="ASV41" s="321"/>
      <c r="ASW41" s="321"/>
      <c r="ASX41" s="321"/>
      <c r="ASY41" s="321"/>
      <c r="ASZ41" s="321"/>
      <c r="ATA41" s="321"/>
      <c r="ATB41" s="321"/>
      <c r="ATC41" s="321"/>
      <c r="ATD41" s="321"/>
      <c r="ATE41" s="321"/>
      <c r="ATF41" s="321"/>
      <c r="ATG41" s="321"/>
      <c r="ATH41" s="321"/>
      <c r="ATI41" s="321"/>
      <c r="ATJ41" s="321"/>
      <c r="ATK41" s="321"/>
      <c r="ATL41" s="321"/>
      <c r="ATM41" s="321"/>
      <c r="ATN41" s="321"/>
      <c r="ATO41" s="321"/>
      <c r="ATP41" s="321"/>
      <c r="ATQ41" s="321"/>
      <c r="ATR41" s="321"/>
      <c r="ATS41" s="321"/>
      <c r="ATT41" s="321"/>
      <c r="ATU41" s="321"/>
      <c r="ATV41" s="321"/>
      <c r="ATW41" s="321"/>
      <c r="ATX41" s="321"/>
      <c r="ATY41" s="321"/>
      <c r="ATZ41" s="321"/>
      <c r="AUA41" s="321"/>
      <c r="AUB41" s="321"/>
      <c r="AUC41" s="321"/>
      <c r="AUD41" s="321"/>
      <c r="AUE41" s="321"/>
      <c r="AUF41" s="321"/>
      <c r="AUG41" s="321"/>
      <c r="AUH41" s="321"/>
      <c r="AUI41" s="321"/>
      <c r="AUJ41" s="321"/>
      <c r="AUK41" s="321"/>
      <c r="AUL41" s="321"/>
      <c r="AUM41" s="321"/>
      <c r="AUN41" s="321"/>
      <c r="AUO41" s="321"/>
      <c r="AUP41" s="321"/>
      <c r="AUQ41" s="321"/>
      <c r="AUR41" s="321"/>
      <c r="AUS41" s="321"/>
      <c r="AUT41" s="321"/>
      <c r="AUU41" s="321"/>
      <c r="AUV41" s="321"/>
      <c r="AUW41" s="321"/>
      <c r="AUX41" s="321"/>
      <c r="AUY41" s="321"/>
      <c r="AUZ41" s="321"/>
      <c r="AVA41" s="321"/>
      <c r="AVB41" s="321"/>
      <c r="AVC41" s="321"/>
      <c r="AVD41" s="321"/>
      <c r="AVE41" s="321"/>
      <c r="AVF41" s="321"/>
      <c r="AVG41" s="321"/>
      <c r="AVH41" s="321"/>
      <c r="AVI41" s="321"/>
      <c r="AVJ41" s="321"/>
      <c r="AVK41" s="321"/>
      <c r="AVL41" s="321"/>
      <c r="AVM41" s="321"/>
      <c r="AVN41" s="321"/>
      <c r="AVO41" s="321"/>
      <c r="AVP41" s="321"/>
      <c r="AVQ41" s="322"/>
      <c r="AVR41" s="322"/>
      <c r="AVS41" s="322"/>
      <c r="AVT41" s="322"/>
      <c r="AVU41" s="322"/>
      <c r="AVV41" s="322"/>
      <c r="AVW41" s="322"/>
      <c r="AVX41" s="321"/>
      <c r="AVY41" s="321"/>
      <c r="AVZ41" s="321"/>
      <c r="AWA41" s="321"/>
      <c r="AWB41" s="321"/>
      <c r="AWC41" s="321"/>
      <c r="AWD41" s="321"/>
      <c r="AWE41" s="321"/>
      <c r="AWF41" s="321"/>
      <c r="AWG41" s="321"/>
      <c r="AWH41" s="321"/>
      <c r="AWI41" s="321"/>
      <c r="AWJ41" s="321"/>
      <c r="AWK41" s="321"/>
      <c r="AWL41" s="321"/>
      <c r="AWM41" s="321"/>
      <c r="AWN41" s="321"/>
      <c r="AWO41" s="321"/>
      <c r="AWP41" s="321"/>
      <c r="AWQ41" s="321"/>
      <c r="AWR41" s="321"/>
      <c r="AWS41" s="321"/>
      <c r="AWT41" s="321"/>
      <c r="AWU41" s="321"/>
      <c r="AWV41" s="321"/>
      <c r="AWW41" s="321"/>
      <c r="AWX41" s="321"/>
      <c r="AWY41" s="321"/>
      <c r="AWZ41" s="321"/>
      <c r="AXA41" s="321"/>
      <c r="AXB41" s="321"/>
      <c r="AXC41" s="321"/>
      <c r="AXD41" s="321"/>
      <c r="AXE41" s="321"/>
      <c r="AXF41" s="321"/>
      <c r="AXG41" s="321"/>
      <c r="AXH41" s="321"/>
      <c r="AXI41" s="321"/>
      <c r="AXJ41" s="321"/>
      <c r="AXK41" s="321"/>
      <c r="AXL41" s="321"/>
      <c r="AXM41" s="321"/>
      <c r="AXN41" s="321"/>
      <c r="AXO41" s="321"/>
      <c r="AXP41" s="321"/>
      <c r="AXQ41" s="321"/>
      <c r="AXR41" s="321"/>
      <c r="AXS41" s="321"/>
      <c r="AXT41" s="321"/>
      <c r="AXU41" s="321"/>
      <c r="AXV41" s="321"/>
      <c r="AXW41" s="321"/>
      <c r="AXX41" s="321"/>
      <c r="AXY41" s="321"/>
      <c r="AXZ41" s="321"/>
      <c r="AYA41" s="321"/>
      <c r="AYB41" s="321"/>
      <c r="AYC41" s="321"/>
      <c r="AYD41" s="321"/>
      <c r="AYE41" s="321"/>
      <c r="AYF41" s="321"/>
      <c r="AYG41" s="321"/>
      <c r="AYH41" s="321"/>
      <c r="AYI41" s="321"/>
      <c r="AYJ41" s="321"/>
      <c r="AYK41" s="321"/>
      <c r="AYL41" s="321"/>
      <c r="AYM41" s="321"/>
      <c r="AYN41" s="321"/>
      <c r="AYO41" s="321"/>
      <c r="AYP41" s="321"/>
      <c r="AYQ41" s="321"/>
      <c r="AYR41" s="321"/>
      <c r="AYS41" s="321"/>
      <c r="AYT41" s="321"/>
      <c r="AYU41" s="321"/>
      <c r="AYV41" s="321"/>
      <c r="AYW41" s="321"/>
      <c r="AYX41" s="321"/>
      <c r="AYY41" s="321"/>
      <c r="AYZ41" s="321"/>
      <c r="AZA41" s="321"/>
      <c r="AZB41" s="321"/>
      <c r="AZC41" s="321"/>
      <c r="AZD41" s="321"/>
      <c r="AZE41" s="321"/>
      <c r="AZF41" s="321"/>
      <c r="AZG41" s="321"/>
      <c r="AZH41" s="321"/>
      <c r="AZI41" s="321"/>
      <c r="AZJ41" s="321"/>
      <c r="AZK41" s="321"/>
      <c r="AZL41" s="321"/>
      <c r="AZM41" s="321"/>
      <c r="AZN41" s="321"/>
      <c r="AZO41" s="321"/>
      <c r="AZP41" s="321"/>
      <c r="AZQ41" s="321"/>
      <c r="AZR41" s="321"/>
      <c r="AZS41" s="321"/>
      <c r="AZT41" s="321"/>
      <c r="AZU41" s="321"/>
      <c r="AZV41" s="321"/>
      <c r="AZW41" s="321"/>
      <c r="AZX41" s="321"/>
      <c r="AZY41" s="321"/>
      <c r="AZZ41" s="321"/>
      <c r="BAA41" s="321"/>
      <c r="BAB41" s="321"/>
      <c r="BAC41" s="321"/>
      <c r="BAD41" s="321"/>
      <c r="BAE41" s="321"/>
      <c r="BAF41" s="321"/>
      <c r="BAG41" s="321"/>
      <c r="BAH41" s="321"/>
      <c r="BAI41" s="321"/>
      <c r="BAJ41" s="321"/>
      <c r="BAK41" s="321"/>
      <c r="BAL41" s="321"/>
      <c r="BAM41" s="321"/>
      <c r="BAN41" s="321"/>
      <c r="BAO41" s="322"/>
      <c r="BAP41" s="322"/>
      <c r="BAQ41" s="322"/>
      <c r="BAR41" s="322"/>
      <c r="BAS41" s="322"/>
      <c r="BAT41" s="322"/>
      <c r="BAU41" s="322"/>
      <c r="BAV41" s="321"/>
      <c r="BAW41" s="321"/>
      <c r="BAX41" s="321"/>
      <c r="BAY41" s="321"/>
      <c r="BAZ41" s="321"/>
      <c r="BBA41" s="321"/>
      <c r="BBB41" s="321"/>
      <c r="BBC41" s="321"/>
      <c r="BBD41" s="321"/>
      <c r="BBE41" s="321"/>
      <c r="BBF41" s="321"/>
      <c r="BBG41" s="321"/>
      <c r="BBH41" s="321"/>
      <c r="BBI41" s="321"/>
      <c r="BBJ41" s="321"/>
      <c r="BBK41" s="321"/>
      <c r="BBL41" s="321"/>
      <c r="BBM41" s="321"/>
      <c r="BBN41" s="321"/>
      <c r="BBO41" s="321"/>
      <c r="BBP41" s="321"/>
      <c r="BBQ41" s="321"/>
      <c r="BBR41" s="321"/>
      <c r="BBS41" s="321"/>
      <c r="BBT41" s="321"/>
      <c r="BBU41" s="321"/>
      <c r="BBV41" s="321"/>
      <c r="BBW41" s="321"/>
      <c r="BBX41" s="321"/>
      <c r="BBY41" s="321"/>
      <c r="BBZ41" s="321"/>
      <c r="BCA41" s="321"/>
      <c r="BCB41" s="321"/>
      <c r="BCC41" s="321"/>
      <c r="BCD41" s="321"/>
      <c r="BCE41" s="321"/>
      <c r="BCF41" s="321"/>
      <c r="BCG41" s="321"/>
      <c r="BCH41" s="321"/>
      <c r="BCI41" s="321"/>
      <c r="BCJ41" s="321"/>
      <c r="BCK41" s="321"/>
      <c r="BCL41" s="321"/>
      <c r="BCM41" s="321"/>
      <c r="BCN41" s="321"/>
      <c r="BCO41" s="321"/>
      <c r="BCP41" s="321"/>
      <c r="BCQ41" s="321"/>
      <c r="BCR41" s="321"/>
      <c r="BCS41" s="321"/>
      <c r="BCT41" s="321"/>
      <c r="BCU41" s="321"/>
      <c r="BCV41" s="321"/>
      <c r="BCW41" s="321"/>
      <c r="BCX41" s="321"/>
      <c r="BCY41" s="321"/>
      <c r="BCZ41" s="321"/>
      <c r="BDA41" s="321"/>
      <c r="BDB41" s="321"/>
      <c r="BDC41" s="321"/>
      <c r="BDD41" s="321"/>
      <c r="BDE41" s="321"/>
      <c r="BDF41" s="321"/>
      <c r="BDG41" s="321"/>
      <c r="BDH41" s="321"/>
      <c r="BDI41" s="321"/>
      <c r="BDJ41" s="321"/>
      <c r="BDK41" s="321"/>
      <c r="BDL41" s="321"/>
      <c r="BDM41" s="321"/>
      <c r="BDN41" s="321"/>
      <c r="BDO41" s="321"/>
      <c r="BDP41" s="321"/>
      <c r="BDQ41" s="321"/>
      <c r="BDR41" s="321"/>
      <c r="BDS41" s="321"/>
      <c r="BDT41" s="321"/>
      <c r="BDU41" s="321"/>
      <c r="BDV41" s="321"/>
      <c r="BDW41" s="321"/>
      <c r="BDX41" s="321"/>
      <c r="BDY41" s="321"/>
      <c r="BDZ41" s="321"/>
      <c r="BEA41" s="321"/>
      <c r="BEB41" s="321"/>
      <c r="BEC41" s="321"/>
      <c r="BED41" s="321"/>
      <c r="BEE41" s="321"/>
      <c r="BEF41" s="321"/>
      <c r="BEG41" s="321"/>
      <c r="BEH41" s="321"/>
      <c r="BEI41" s="321"/>
      <c r="BEJ41" s="321"/>
      <c r="BEK41" s="321"/>
      <c r="BEL41" s="321"/>
      <c r="BEM41" s="321"/>
      <c r="BEN41" s="321"/>
      <c r="BEO41" s="321"/>
      <c r="BEP41" s="321"/>
      <c r="BEQ41" s="321"/>
      <c r="BER41" s="321"/>
      <c r="BES41" s="321"/>
      <c r="BET41" s="321"/>
      <c r="BEU41" s="321"/>
      <c r="BEV41" s="321"/>
      <c r="BEW41" s="321"/>
      <c r="BEX41" s="321"/>
      <c r="BEY41" s="321"/>
      <c r="BEZ41" s="321"/>
      <c r="BFA41" s="321"/>
      <c r="BFB41" s="321"/>
      <c r="BFC41" s="321"/>
      <c r="BFD41" s="321"/>
      <c r="BFE41" s="321"/>
      <c r="BFF41" s="321"/>
      <c r="BFG41" s="321"/>
      <c r="BFH41" s="321"/>
      <c r="BFI41" s="321"/>
      <c r="BFJ41" s="321"/>
      <c r="BFK41" s="321"/>
      <c r="BFL41" s="321"/>
      <c r="BFM41" s="322"/>
      <c r="BFN41" s="322"/>
      <c r="BFO41" s="322"/>
      <c r="BFP41" s="322"/>
      <c r="BFQ41" s="322"/>
      <c r="BFR41" s="322"/>
      <c r="BFS41" s="322"/>
      <c r="BFT41" s="321"/>
      <c r="BFU41" s="321"/>
      <c r="BFV41" s="321"/>
      <c r="BFW41" s="321"/>
      <c r="BFX41" s="321"/>
      <c r="BFY41" s="321"/>
      <c r="BFZ41" s="321"/>
      <c r="BGA41" s="321"/>
      <c r="BGB41" s="321"/>
    </row>
    <row r="42" spans="1:1536" ht="11.4" customHeight="1" x14ac:dyDescent="0.2"/>
    <row r="43" spans="1:1536" x14ac:dyDescent="0.2">
      <c r="T43" s="323">
        <f>IF(U44="",SUM(AG4:AL4),IF(U45="",SUM(AG5:AL5),IF(U46="",SUM(AG6:AL6),IF(U47="",SUM(AG7:AL7),0))))</f>
        <v>0</v>
      </c>
      <c r="U43" s="323" t="s">
        <v>161</v>
      </c>
      <c r="V43" s="323" t="s">
        <v>12</v>
      </c>
      <c r="W43" s="323" t="s">
        <v>13</v>
      </c>
      <c r="X43" s="323" t="s">
        <v>14</v>
      </c>
      <c r="Y43" s="323" t="s">
        <v>19</v>
      </c>
      <c r="Z43" s="323" t="s">
        <v>20</v>
      </c>
      <c r="AA43" s="323" t="s">
        <v>21</v>
      </c>
      <c r="AB43" s="323" t="s">
        <v>0</v>
      </c>
      <c r="AC43" s="323" t="s">
        <v>42</v>
      </c>
      <c r="AD43" s="323" t="s">
        <v>40</v>
      </c>
      <c r="AE43" s="323" t="s">
        <v>38</v>
      </c>
      <c r="AF43" s="323" t="s">
        <v>22</v>
      </c>
      <c r="AG43" s="323" t="s">
        <v>31</v>
      </c>
      <c r="AH43" s="323" t="s">
        <v>32</v>
      </c>
      <c r="AI43" s="323" t="s">
        <v>19</v>
      </c>
      <c r="AJ43" s="323" t="s">
        <v>41</v>
      </c>
      <c r="AK43" s="323" t="s">
        <v>40</v>
      </c>
      <c r="AL43" s="323" t="s">
        <v>38</v>
      </c>
      <c r="AM43" s="323" t="s">
        <v>33</v>
      </c>
      <c r="AN43" s="323">
        <f>IF(AO45="",SUM(BA5:BF5),IF(AO46="",SUM(BA6:BF6),IF(AO47="",SUM(BA7:BF7),0)))</f>
        <v>0</v>
      </c>
      <c r="AO43" s="323" t="s">
        <v>162</v>
      </c>
      <c r="AP43" s="323" t="s">
        <v>12</v>
      </c>
      <c r="AQ43" s="323" t="s">
        <v>13</v>
      </c>
      <c r="AR43" s="323" t="s">
        <v>14</v>
      </c>
      <c r="AS43" s="323" t="s">
        <v>19</v>
      </c>
      <c r="AT43" s="323" t="s">
        <v>20</v>
      </c>
      <c r="AU43" s="323" t="s">
        <v>21</v>
      </c>
      <c r="AV43" s="323" t="s">
        <v>0</v>
      </c>
      <c r="AW43" s="323" t="s">
        <v>42</v>
      </c>
      <c r="AX43" s="323" t="s">
        <v>40</v>
      </c>
      <c r="AY43" s="323" t="s">
        <v>38</v>
      </c>
      <c r="AZ43" s="323" t="s">
        <v>22</v>
      </c>
      <c r="BA43" s="323" t="s">
        <v>31</v>
      </c>
      <c r="BB43" s="323" t="s">
        <v>32</v>
      </c>
      <c r="BC43" s="323" t="s">
        <v>19</v>
      </c>
      <c r="BD43" s="323" t="s">
        <v>41</v>
      </c>
      <c r="BE43" s="323" t="s">
        <v>40</v>
      </c>
      <c r="BF43" s="323" t="s">
        <v>38</v>
      </c>
      <c r="BG43" s="323" t="s">
        <v>33</v>
      </c>
      <c r="ER43" s="323">
        <f ca="1">IF(ES44="",SUM(FE4:FJ4),IF(ES45="",SUM(FE5:FJ5),IF(ES46="",SUM(FE6:FJ6),IF(ES47="",SUM(FE7:FJ7),0))))</f>
        <v>0</v>
      </c>
      <c r="ES43" s="323" t="s">
        <v>161</v>
      </c>
      <c r="ET43" s="323" t="s">
        <v>12</v>
      </c>
      <c r="EU43" s="323" t="s">
        <v>13</v>
      </c>
      <c r="EV43" s="323" t="s">
        <v>14</v>
      </c>
      <c r="EW43" s="323" t="s">
        <v>19</v>
      </c>
      <c r="EX43" s="323" t="s">
        <v>20</v>
      </c>
      <c r="EY43" s="323" t="s">
        <v>21</v>
      </c>
      <c r="EZ43" s="323" t="s">
        <v>0</v>
      </c>
      <c r="FA43" s="323" t="s">
        <v>42</v>
      </c>
      <c r="FB43" s="323" t="s">
        <v>40</v>
      </c>
      <c r="FC43" s="323" t="s">
        <v>38</v>
      </c>
      <c r="FD43" s="323" t="s">
        <v>22</v>
      </c>
      <c r="FE43" s="323" t="s">
        <v>31</v>
      </c>
      <c r="FF43" s="323" t="s">
        <v>32</v>
      </c>
      <c r="FG43" s="323" t="s">
        <v>19</v>
      </c>
      <c r="FH43" s="323" t="s">
        <v>41</v>
      </c>
      <c r="FI43" s="323" t="s">
        <v>40</v>
      </c>
      <c r="FJ43" s="323" t="s">
        <v>38</v>
      </c>
      <c r="FK43" s="323" t="s">
        <v>33</v>
      </c>
      <c r="FL43" s="323">
        <f ca="1">IF(FM45="",SUM(FY5:GD5),IF(FM46="",SUM(FY6:GD6),IF(FM47="",SUM(FY7:GD7),0)))</f>
        <v>0</v>
      </c>
      <c r="FM43" s="323" t="s">
        <v>162</v>
      </c>
      <c r="FN43" s="323" t="s">
        <v>12</v>
      </c>
      <c r="FO43" s="323" t="s">
        <v>13</v>
      </c>
      <c r="FP43" s="323" t="s">
        <v>14</v>
      </c>
      <c r="FQ43" s="323" t="s">
        <v>19</v>
      </c>
      <c r="FR43" s="323" t="s">
        <v>20</v>
      </c>
      <c r="FS43" s="323" t="s">
        <v>21</v>
      </c>
      <c r="FT43" s="323" t="s">
        <v>0</v>
      </c>
      <c r="FU43" s="323" t="s">
        <v>42</v>
      </c>
      <c r="FV43" s="323" t="s">
        <v>40</v>
      </c>
      <c r="FW43" s="323" t="s">
        <v>38</v>
      </c>
      <c r="FX43" s="323" t="s">
        <v>22</v>
      </c>
      <c r="FY43" s="323" t="s">
        <v>31</v>
      </c>
      <c r="FZ43" s="323" t="s">
        <v>32</v>
      </c>
      <c r="GA43" s="323" t="s">
        <v>19</v>
      </c>
      <c r="GB43" s="323" t="s">
        <v>41</v>
      </c>
      <c r="GC43" s="323" t="s">
        <v>40</v>
      </c>
      <c r="GD43" s="323" t="s">
        <v>38</v>
      </c>
      <c r="GE43" s="323" t="s">
        <v>33</v>
      </c>
      <c r="JP43" s="323">
        <f ca="1">IF(JQ44="",SUM(KC4:KH4),IF(JQ45="",SUM(KC5:KH5),IF(JQ46="",SUM(KC6:KH6),IF(JQ47="",SUM(KC7:KH7),0))))</f>
        <v>0</v>
      </c>
      <c r="JQ43" s="323" t="s">
        <v>161</v>
      </c>
      <c r="JR43" s="323" t="s">
        <v>12</v>
      </c>
      <c r="JS43" s="323" t="s">
        <v>13</v>
      </c>
      <c r="JT43" s="323" t="s">
        <v>14</v>
      </c>
      <c r="JU43" s="323" t="s">
        <v>19</v>
      </c>
      <c r="JV43" s="323" t="s">
        <v>20</v>
      </c>
      <c r="JW43" s="323" t="s">
        <v>21</v>
      </c>
      <c r="JX43" s="323" t="s">
        <v>0</v>
      </c>
      <c r="JY43" s="323" t="s">
        <v>42</v>
      </c>
      <c r="JZ43" s="323" t="s">
        <v>40</v>
      </c>
      <c r="KA43" s="323" t="s">
        <v>38</v>
      </c>
      <c r="KB43" s="323" t="s">
        <v>22</v>
      </c>
      <c r="KC43" s="323" t="s">
        <v>31</v>
      </c>
      <c r="KD43" s="323" t="s">
        <v>32</v>
      </c>
      <c r="KE43" s="323" t="s">
        <v>19</v>
      </c>
      <c r="KF43" s="323" t="s">
        <v>41</v>
      </c>
      <c r="KG43" s="323" t="s">
        <v>40</v>
      </c>
      <c r="KH43" s="323" t="s">
        <v>38</v>
      </c>
      <c r="KI43" s="323" t="s">
        <v>33</v>
      </c>
      <c r="KJ43" s="323">
        <f ca="1">IF(KK45="",SUM(KW5:LB5),IF(KK46="",SUM(KW6:LB6),IF(KK47="",SUM(KW7:LB7),0)))</f>
        <v>0</v>
      </c>
      <c r="KK43" s="323" t="s">
        <v>162</v>
      </c>
      <c r="KL43" s="323" t="s">
        <v>12</v>
      </c>
      <c r="KM43" s="323" t="s">
        <v>13</v>
      </c>
      <c r="KN43" s="323" t="s">
        <v>14</v>
      </c>
      <c r="KO43" s="323" t="s">
        <v>19</v>
      </c>
      <c r="KP43" s="323" t="s">
        <v>20</v>
      </c>
      <c r="KQ43" s="323" t="s">
        <v>21</v>
      </c>
      <c r="KR43" s="323" t="s">
        <v>0</v>
      </c>
      <c r="KS43" s="323" t="s">
        <v>42</v>
      </c>
      <c r="KT43" s="323" t="s">
        <v>40</v>
      </c>
      <c r="KU43" s="323" t="s">
        <v>38</v>
      </c>
      <c r="KV43" s="323" t="s">
        <v>22</v>
      </c>
      <c r="KW43" s="323" t="s">
        <v>31</v>
      </c>
      <c r="KX43" s="323" t="s">
        <v>32</v>
      </c>
      <c r="KY43" s="323" t="s">
        <v>19</v>
      </c>
      <c r="KZ43" s="323" t="s">
        <v>41</v>
      </c>
      <c r="LA43" s="323" t="s">
        <v>40</v>
      </c>
      <c r="LB43" s="323" t="s">
        <v>38</v>
      </c>
      <c r="LC43" s="323" t="s">
        <v>33</v>
      </c>
      <c r="ON43" s="323">
        <f t="shared" ref="ON43" ca="1" si="13857">IF(OO44="",SUM(PA4:PF4),IF(OO45="",SUM(PA5:PF5),IF(OO46="",SUM(PA6:PF6),IF(OO47="",SUM(PA7:PF7),0))))</f>
        <v>0</v>
      </c>
      <c r="OO43" s="323" t="s">
        <v>161</v>
      </c>
      <c r="OP43" s="323" t="s">
        <v>12</v>
      </c>
      <c r="OQ43" s="323" t="s">
        <v>13</v>
      </c>
      <c r="OR43" s="323" t="s">
        <v>14</v>
      </c>
      <c r="OS43" s="323" t="s">
        <v>19</v>
      </c>
      <c r="OT43" s="323" t="s">
        <v>20</v>
      </c>
      <c r="OU43" s="323" t="s">
        <v>21</v>
      </c>
      <c r="OV43" s="323" t="s">
        <v>0</v>
      </c>
      <c r="OW43" s="323" t="s">
        <v>42</v>
      </c>
      <c r="OX43" s="323" t="s">
        <v>40</v>
      </c>
      <c r="OY43" s="323" t="s">
        <v>38</v>
      </c>
      <c r="OZ43" s="323" t="s">
        <v>22</v>
      </c>
      <c r="PA43" s="323" t="s">
        <v>31</v>
      </c>
      <c r="PB43" s="323" t="s">
        <v>32</v>
      </c>
      <c r="PC43" s="323" t="s">
        <v>19</v>
      </c>
      <c r="PD43" s="323" t="s">
        <v>41</v>
      </c>
      <c r="PE43" s="323" t="s">
        <v>40</v>
      </c>
      <c r="PF43" s="323" t="s">
        <v>38</v>
      </c>
      <c r="PG43" s="323" t="s">
        <v>33</v>
      </c>
      <c r="PH43" s="323">
        <f t="shared" ref="PH43" ca="1" si="13858">IF(PI45="",SUM(PU5:PZ5),IF(PI46="",SUM(PU6:PZ6),IF(PI47="",SUM(PU7:PZ7),0)))</f>
        <v>0</v>
      </c>
      <c r="PI43" s="323" t="s">
        <v>162</v>
      </c>
      <c r="PJ43" s="323" t="s">
        <v>12</v>
      </c>
      <c r="PK43" s="323" t="s">
        <v>13</v>
      </c>
      <c r="PL43" s="323" t="s">
        <v>14</v>
      </c>
      <c r="PM43" s="323" t="s">
        <v>19</v>
      </c>
      <c r="PN43" s="323" t="s">
        <v>20</v>
      </c>
      <c r="PO43" s="323" t="s">
        <v>21</v>
      </c>
      <c r="PP43" s="323" t="s">
        <v>0</v>
      </c>
      <c r="PQ43" s="323" t="s">
        <v>42</v>
      </c>
      <c r="PR43" s="323" t="s">
        <v>40</v>
      </c>
      <c r="PS43" s="323" t="s">
        <v>38</v>
      </c>
      <c r="PT43" s="323" t="s">
        <v>22</v>
      </c>
      <c r="PU43" s="323" t="s">
        <v>31</v>
      </c>
      <c r="PV43" s="323" t="s">
        <v>32</v>
      </c>
      <c r="PW43" s="323" t="s">
        <v>19</v>
      </c>
      <c r="PX43" s="323" t="s">
        <v>41</v>
      </c>
      <c r="PY43" s="323" t="s">
        <v>40</v>
      </c>
      <c r="PZ43" s="323" t="s">
        <v>38</v>
      </c>
      <c r="QA43" s="323" t="s">
        <v>33</v>
      </c>
      <c r="TL43" s="323">
        <f t="shared" ref="TL43" ca="1" si="13859">IF(TM44="",SUM(TY4:UD4),IF(TM45="",SUM(TY5:UD5),IF(TM46="",SUM(TY6:UD6),IF(TM47="",SUM(TY7:UD7),0))))</f>
        <v>0</v>
      </c>
      <c r="TM43" s="323" t="s">
        <v>161</v>
      </c>
      <c r="TN43" s="323" t="s">
        <v>12</v>
      </c>
      <c r="TO43" s="323" t="s">
        <v>13</v>
      </c>
      <c r="TP43" s="323" t="s">
        <v>14</v>
      </c>
      <c r="TQ43" s="323" t="s">
        <v>19</v>
      </c>
      <c r="TR43" s="323" t="s">
        <v>20</v>
      </c>
      <c r="TS43" s="323" t="s">
        <v>21</v>
      </c>
      <c r="TT43" s="323" t="s">
        <v>0</v>
      </c>
      <c r="TU43" s="323" t="s">
        <v>42</v>
      </c>
      <c r="TV43" s="323" t="s">
        <v>40</v>
      </c>
      <c r="TW43" s="323" t="s">
        <v>38</v>
      </c>
      <c r="TX43" s="323" t="s">
        <v>22</v>
      </c>
      <c r="TY43" s="323" t="s">
        <v>31</v>
      </c>
      <c r="TZ43" s="323" t="s">
        <v>32</v>
      </c>
      <c r="UA43" s="323" t="s">
        <v>19</v>
      </c>
      <c r="UB43" s="323" t="s">
        <v>41</v>
      </c>
      <c r="UC43" s="323" t="s">
        <v>40</v>
      </c>
      <c r="UD43" s="323" t="s">
        <v>38</v>
      </c>
      <c r="UE43" s="323" t="s">
        <v>33</v>
      </c>
      <c r="UF43" s="323">
        <f t="shared" ref="UF43" ca="1" si="13860">IF(UG45="",SUM(US5:UX5),IF(UG46="",SUM(US6:UX6),IF(UG47="",SUM(US7:UX7),0)))</f>
        <v>0</v>
      </c>
      <c r="UG43" s="323" t="s">
        <v>162</v>
      </c>
      <c r="UH43" s="323" t="s">
        <v>12</v>
      </c>
      <c r="UI43" s="323" t="s">
        <v>13</v>
      </c>
      <c r="UJ43" s="323" t="s">
        <v>14</v>
      </c>
      <c r="UK43" s="323" t="s">
        <v>19</v>
      </c>
      <c r="UL43" s="323" t="s">
        <v>20</v>
      </c>
      <c r="UM43" s="323" t="s">
        <v>21</v>
      </c>
      <c r="UN43" s="323" t="s">
        <v>0</v>
      </c>
      <c r="UO43" s="323" t="s">
        <v>42</v>
      </c>
      <c r="UP43" s="323" t="s">
        <v>40</v>
      </c>
      <c r="UQ43" s="323" t="s">
        <v>38</v>
      </c>
      <c r="UR43" s="323" t="s">
        <v>22</v>
      </c>
      <c r="US43" s="323" t="s">
        <v>31</v>
      </c>
      <c r="UT43" s="323" t="s">
        <v>32</v>
      </c>
      <c r="UU43" s="323" t="s">
        <v>19</v>
      </c>
      <c r="UV43" s="323" t="s">
        <v>41</v>
      </c>
      <c r="UW43" s="323" t="s">
        <v>40</v>
      </c>
      <c r="UX43" s="323" t="s">
        <v>38</v>
      </c>
      <c r="UY43" s="323" t="s">
        <v>33</v>
      </c>
      <c r="YJ43" s="323">
        <f t="shared" ref="YJ43" ca="1" si="13861">IF(YK44="",SUM(YW4:ZB4),IF(YK45="",SUM(YW5:ZB5),IF(YK46="",SUM(YW6:ZB6),IF(YK47="",SUM(YW7:ZB7),0))))</f>
        <v>0</v>
      </c>
      <c r="YK43" s="323" t="s">
        <v>161</v>
      </c>
      <c r="YL43" s="323" t="s">
        <v>12</v>
      </c>
      <c r="YM43" s="323" t="s">
        <v>13</v>
      </c>
      <c r="YN43" s="323" t="s">
        <v>14</v>
      </c>
      <c r="YO43" s="323" t="s">
        <v>19</v>
      </c>
      <c r="YP43" s="323" t="s">
        <v>20</v>
      </c>
      <c r="YQ43" s="323" t="s">
        <v>21</v>
      </c>
      <c r="YR43" s="323" t="s">
        <v>0</v>
      </c>
      <c r="YS43" s="323" t="s">
        <v>42</v>
      </c>
      <c r="YT43" s="323" t="s">
        <v>40</v>
      </c>
      <c r="YU43" s="323" t="s">
        <v>38</v>
      </c>
      <c r="YV43" s="323" t="s">
        <v>22</v>
      </c>
      <c r="YW43" s="323" t="s">
        <v>31</v>
      </c>
      <c r="YX43" s="323" t="s">
        <v>32</v>
      </c>
      <c r="YY43" s="323" t="s">
        <v>19</v>
      </c>
      <c r="YZ43" s="323" t="s">
        <v>41</v>
      </c>
      <c r="ZA43" s="323" t="s">
        <v>40</v>
      </c>
      <c r="ZB43" s="323" t="s">
        <v>38</v>
      </c>
      <c r="ZC43" s="323" t="s">
        <v>33</v>
      </c>
      <c r="ZD43" s="323">
        <f t="shared" ref="ZD43" ca="1" si="13862">IF(ZE45="",SUM(ZQ5:ZV5),IF(ZE46="",SUM(ZQ6:ZV6),IF(ZE47="",SUM(ZQ7:ZV7),0)))</f>
        <v>0</v>
      </c>
      <c r="ZE43" s="323" t="s">
        <v>162</v>
      </c>
      <c r="ZF43" s="323" t="s">
        <v>12</v>
      </c>
      <c r="ZG43" s="323" t="s">
        <v>13</v>
      </c>
      <c r="ZH43" s="323" t="s">
        <v>14</v>
      </c>
      <c r="ZI43" s="323" t="s">
        <v>19</v>
      </c>
      <c r="ZJ43" s="323" t="s">
        <v>20</v>
      </c>
      <c r="ZK43" s="323" t="s">
        <v>21</v>
      </c>
      <c r="ZL43" s="323" t="s">
        <v>0</v>
      </c>
      <c r="ZM43" s="323" t="s">
        <v>42</v>
      </c>
      <c r="ZN43" s="323" t="s">
        <v>40</v>
      </c>
      <c r="ZO43" s="323" t="s">
        <v>38</v>
      </c>
      <c r="ZP43" s="323" t="s">
        <v>22</v>
      </c>
      <c r="ZQ43" s="323" t="s">
        <v>31</v>
      </c>
      <c r="ZR43" s="323" t="s">
        <v>32</v>
      </c>
      <c r="ZS43" s="323" t="s">
        <v>19</v>
      </c>
      <c r="ZT43" s="323" t="s">
        <v>41</v>
      </c>
      <c r="ZU43" s="323" t="s">
        <v>40</v>
      </c>
      <c r="ZV43" s="323" t="s">
        <v>38</v>
      </c>
      <c r="ZW43" s="323" t="s">
        <v>33</v>
      </c>
      <c r="ADH43" s="323">
        <f t="shared" ref="ADH43" ca="1" si="13863">IF(ADI44="",SUM(ADU4:ADZ4),IF(ADI45="",SUM(ADU5:ADZ5),IF(ADI46="",SUM(ADU6:ADZ6),IF(ADI47="",SUM(ADU7:ADZ7),0))))</f>
        <v>0</v>
      </c>
      <c r="ADI43" s="323" t="s">
        <v>161</v>
      </c>
      <c r="ADJ43" s="323" t="s">
        <v>12</v>
      </c>
      <c r="ADK43" s="323" t="s">
        <v>13</v>
      </c>
      <c r="ADL43" s="323" t="s">
        <v>14</v>
      </c>
      <c r="ADM43" s="323" t="s">
        <v>19</v>
      </c>
      <c r="ADN43" s="323" t="s">
        <v>20</v>
      </c>
      <c r="ADO43" s="323" t="s">
        <v>21</v>
      </c>
      <c r="ADP43" s="323" t="s">
        <v>0</v>
      </c>
      <c r="ADQ43" s="323" t="s">
        <v>42</v>
      </c>
      <c r="ADR43" s="323" t="s">
        <v>40</v>
      </c>
      <c r="ADS43" s="323" t="s">
        <v>38</v>
      </c>
      <c r="ADT43" s="323" t="s">
        <v>22</v>
      </c>
      <c r="ADU43" s="323" t="s">
        <v>31</v>
      </c>
      <c r="ADV43" s="323" t="s">
        <v>32</v>
      </c>
      <c r="ADW43" s="323" t="s">
        <v>19</v>
      </c>
      <c r="ADX43" s="323" t="s">
        <v>41</v>
      </c>
      <c r="ADY43" s="323" t="s">
        <v>40</v>
      </c>
      <c r="ADZ43" s="323" t="s">
        <v>38</v>
      </c>
      <c r="AEA43" s="323" t="s">
        <v>33</v>
      </c>
      <c r="AEB43" s="323">
        <f t="shared" ref="AEB43" ca="1" si="13864">IF(AEC45="",SUM(AEO5:AET5),IF(AEC46="",SUM(AEO6:AET6),IF(AEC47="",SUM(AEO7:AET7),0)))</f>
        <v>0</v>
      </c>
      <c r="AEC43" s="323" t="s">
        <v>162</v>
      </c>
      <c r="AED43" s="323" t="s">
        <v>12</v>
      </c>
      <c r="AEE43" s="323" t="s">
        <v>13</v>
      </c>
      <c r="AEF43" s="323" t="s">
        <v>14</v>
      </c>
      <c r="AEG43" s="323" t="s">
        <v>19</v>
      </c>
      <c r="AEH43" s="323" t="s">
        <v>20</v>
      </c>
      <c r="AEI43" s="323" t="s">
        <v>21</v>
      </c>
      <c r="AEJ43" s="323" t="s">
        <v>0</v>
      </c>
      <c r="AEK43" s="323" t="s">
        <v>42</v>
      </c>
      <c r="AEL43" s="323" t="s">
        <v>40</v>
      </c>
      <c r="AEM43" s="323" t="s">
        <v>38</v>
      </c>
      <c r="AEN43" s="323" t="s">
        <v>22</v>
      </c>
      <c r="AEO43" s="323" t="s">
        <v>31</v>
      </c>
      <c r="AEP43" s="323" t="s">
        <v>32</v>
      </c>
      <c r="AEQ43" s="323" t="s">
        <v>19</v>
      </c>
      <c r="AER43" s="323" t="s">
        <v>41</v>
      </c>
      <c r="AES43" s="323" t="s">
        <v>40</v>
      </c>
      <c r="AET43" s="323" t="s">
        <v>38</v>
      </c>
      <c r="AEU43" s="323" t="s">
        <v>33</v>
      </c>
      <c r="AIF43" s="323">
        <f t="shared" ref="AIF43" ca="1" si="13865">IF(AIG44="",SUM(AIS4:AIX4),IF(AIG45="",SUM(AIS5:AIX5),IF(AIG46="",SUM(AIS6:AIX6),IF(AIG47="",SUM(AIS7:AIX7),0))))</f>
        <v>0</v>
      </c>
      <c r="AIG43" s="323" t="s">
        <v>161</v>
      </c>
      <c r="AIH43" s="323" t="s">
        <v>12</v>
      </c>
      <c r="AII43" s="323" t="s">
        <v>13</v>
      </c>
      <c r="AIJ43" s="323" t="s">
        <v>14</v>
      </c>
      <c r="AIK43" s="323" t="s">
        <v>19</v>
      </c>
      <c r="AIL43" s="323" t="s">
        <v>20</v>
      </c>
      <c r="AIM43" s="323" t="s">
        <v>21</v>
      </c>
      <c r="AIN43" s="323" t="s">
        <v>0</v>
      </c>
      <c r="AIO43" s="323" t="s">
        <v>42</v>
      </c>
      <c r="AIP43" s="323" t="s">
        <v>40</v>
      </c>
      <c r="AIQ43" s="323" t="s">
        <v>38</v>
      </c>
      <c r="AIR43" s="323" t="s">
        <v>22</v>
      </c>
      <c r="AIS43" s="323" t="s">
        <v>31</v>
      </c>
      <c r="AIT43" s="323" t="s">
        <v>32</v>
      </c>
      <c r="AIU43" s="323" t="s">
        <v>19</v>
      </c>
      <c r="AIV43" s="323" t="s">
        <v>41</v>
      </c>
      <c r="AIW43" s="323" t="s">
        <v>40</v>
      </c>
      <c r="AIX43" s="323" t="s">
        <v>38</v>
      </c>
      <c r="AIY43" s="323" t="s">
        <v>33</v>
      </c>
      <c r="AIZ43" s="323">
        <f t="shared" ref="AIZ43" ca="1" si="13866">IF(AJA45="",SUM(AJM5:AJR5),IF(AJA46="",SUM(AJM6:AJR6),IF(AJA47="",SUM(AJM7:AJR7),0)))</f>
        <v>0</v>
      </c>
      <c r="AJA43" s="323" t="s">
        <v>162</v>
      </c>
      <c r="AJB43" s="323" t="s">
        <v>12</v>
      </c>
      <c r="AJC43" s="323" t="s">
        <v>13</v>
      </c>
      <c r="AJD43" s="323" t="s">
        <v>14</v>
      </c>
      <c r="AJE43" s="323" t="s">
        <v>19</v>
      </c>
      <c r="AJF43" s="323" t="s">
        <v>20</v>
      </c>
      <c r="AJG43" s="323" t="s">
        <v>21</v>
      </c>
      <c r="AJH43" s="323" t="s">
        <v>0</v>
      </c>
      <c r="AJI43" s="323" t="s">
        <v>42</v>
      </c>
      <c r="AJJ43" s="323" t="s">
        <v>40</v>
      </c>
      <c r="AJK43" s="323" t="s">
        <v>38</v>
      </c>
      <c r="AJL43" s="323" t="s">
        <v>22</v>
      </c>
      <c r="AJM43" s="323" t="s">
        <v>31</v>
      </c>
      <c r="AJN43" s="323" t="s">
        <v>32</v>
      </c>
      <c r="AJO43" s="323" t="s">
        <v>19</v>
      </c>
      <c r="AJP43" s="323" t="s">
        <v>41</v>
      </c>
      <c r="AJQ43" s="323" t="s">
        <v>40</v>
      </c>
      <c r="AJR43" s="323" t="s">
        <v>38</v>
      </c>
      <c r="AJS43" s="323" t="s">
        <v>33</v>
      </c>
      <c r="AND43" s="323">
        <f t="shared" ref="AND43" ca="1" si="13867">IF(ANE44="",SUM(ANQ4:ANV4),IF(ANE45="",SUM(ANQ5:ANV5),IF(ANE46="",SUM(ANQ6:ANV6),IF(ANE47="",SUM(ANQ7:ANV7),0))))</f>
        <v>0</v>
      </c>
      <c r="ANE43" s="323" t="s">
        <v>161</v>
      </c>
      <c r="ANF43" s="323" t="s">
        <v>12</v>
      </c>
      <c r="ANG43" s="323" t="s">
        <v>13</v>
      </c>
      <c r="ANH43" s="323" t="s">
        <v>14</v>
      </c>
      <c r="ANI43" s="323" t="s">
        <v>19</v>
      </c>
      <c r="ANJ43" s="323" t="s">
        <v>20</v>
      </c>
      <c r="ANK43" s="323" t="s">
        <v>21</v>
      </c>
      <c r="ANL43" s="323" t="s">
        <v>0</v>
      </c>
      <c r="ANM43" s="323" t="s">
        <v>42</v>
      </c>
      <c r="ANN43" s="323" t="s">
        <v>40</v>
      </c>
      <c r="ANO43" s="323" t="s">
        <v>38</v>
      </c>
      <c r="ANP43" s="323" t="s">
        <v>22</v>
      </c>
      <c r="ANQ43" s="323" t="s">
        <v>31</v>
      </c>
      <c r="ANR43" s="323" t="s">
        <v>32</v>
      </c>
      <c r="ANS43" s="323" t="s">
        <v>19</v>
      </c>
      <c r="ANT43" s="323" t="s">
        <v>41</v>
      </c>
      <c r="ANU43" s="323" t="s">
        <v>40</v>
      </c>
      <c r="ANV43" s="323" t="s">
        <v>38</v>
      </c>
      <c r="ANW43" s="323" t="s">
        <v>33</v>
      </c>
      <c r="ANX43" s="323">
        <f t="shared" ref="ANX43" ca="1" si="13868">IF(ANY45="",SUM(AOK5:AOP5),IF(ANY46="",SUM(AOK6:AOP6),IF(ANY47="",SUM(AOK7:AOP7),0)))</f>
        <v>0</v>
      </c>
      <c r="ANY43" s="323" t="s">
        <v>162</v>
      </c>
      <c r="ANZ43" s="323" t="s">
        <v>12</v>
      </c>
      <c r="AOA43" s="323" t="s">
        <v>13</v>
      </c>
      <c r="AOB43" s="323" t="s">
        <v>14</v>
      </c>
      <c r="AOC43" s="323" t="s">
        <v>19</v>
      </c>
      <c r="AOD43" s="323" t="s">
        <v>20</v>
      </c>
      <c r="AOE43" s="323" t="s">
        <v>21</v>
      </c>
      <c r="AOF43" s="323" t="s">
        <v>0</v>
      </c>
      <c r="AOG43" s="323" t="s">
        <v>42</v>
      </c>
      <c r="AOH43" s="323" t="s">
        <v>40</v>
      </c>
      <c r="AOI43" s="323" t="s">
        <v>38</v>
      </c>
      <c r="AOJ43" s="323" t="s">
        <v>22</v>
      </c>
      <c r="AOK43" s="323" t="s">
        <v>31</v>
      </c>
      <c r="AOL43" s="323" t="s">
        <v>32</v>
      </c>
      <c r="AOM43" s="323" t="s">
        <v>19</v>
      </c>
      <c r="AON43" s="323" t="s">
        <v>41</v>
      </c>
      <c r="AOO43" s="323" t="s">
        <v>40</v>
      </c>
      <c r="AOP43" s="323" t="s">
        <v>38</v>
      </c>
      <c r="AOQ43" s="323" t="s">
        <v>33</v>
      </c>
      <c r="ASB43" s="323">
        <f t="shared" ref="ASB43" ca="1" si="13869">IF(ASC44="",SUM(ASO4:AST4),IF(ASC45="",SUM(ASO5:AST5),IF(ASC46="",SUM(ASO6:AST6),IF(ASC47="",SUM(ASO7:AST7),0))))</f>
        <v>0</v>
      </c>
      <c r="ASC43" s="323" t="s">
        <v>161</v>
      </c>
      <c r="ASD43" s="323" t="s">
        <v>12</v>
      </c>
      <c r="ASE43" s="323" t="s">
        <v>13</v>
      </c>
      <c r="ASF43" s="323" t="s">
        <v>14</v>
      </c>
      <c r="ASG43" s="323" t="s">
        <v>19</v>
      </c>
      <c r="ASH43" s="323" t="s">
        <v>20</v>
      </c>
      <c r="ASI43" s="323" t="s">
        <v>21</v>
      </c>
      <c r="ASJ43" s="323" t="s">
        <v>0</v>
      </c>
      <c r="ASK43" s="323" t="s">
        <v>42</v>
      </c>
      <c r="ASL43" s="323" t="s">
        <v>40</v>
      </c>
      <c r="ASM43" s="323" t="s">
        <v>38</v>
      </c>
      <c r="ASN43" s="323" t="s">
        <v>22</v>
      </c>
      <c r="ASO43" s="323" t="s">
        <v>31</v>
      </c>
      <c r="ASP43" s="323" t="s">
        <v>32</v>
      </c>
      <c r="ASQ43" s="323" t="s">
        <v>19</v>
      </c>
      <c r="ASR43" s="323" t="s">
        <v>41</v>
      </c>
      <c r="ASS43" s="323" t="s">
        <v>40</v>
      </c>
      <c r="AST43" s="323" t="s">
        <v>38</v>
      </c>
      <c r="ASU43" s="323" t="s">
        <v>33</v>
      </c>
      <c r="ASV43" s="323">
        <f t="shared" ref="ASV43" ca="1" si="13870">IF(ASW45="",SUM(ATI5:ATN5),IF(ASW46="",SUM(ATI6:ATN6),IF(ASW47="",SUM(ATI7:ATN7),0)))</f>
        <v>0</v>
      </c>
      <c r="ASW43" s="323" t="s">
        <v>162</v>
      </c>
      <c r="ASX43" s="323" t="s">
        <v>12</v>
      </c>
      <c r="ASY43" s="323" t="s">
        <v>13</v>
      </c>
      <c r="ASZ43" s="323" t="s">
        <v>14</v>
      </c>
      <c r="ATA43" s="323" t="s">
        <v>19</v>
      </c>
      <c r="ATB43" s="323" t="s">
        <v>20</v>
      </c>
      <c r="ATC43" s="323" t="s">
        <v>21</v>
      </c>
      <c r="ATD43" s="323" t="s">
        <v>0</v>
      </c>
      <c r="ATE43" s="323" t="s">
        <v>42</v>
      </c>
      <c r="ATF43" s="323" t="s">
        <v>40</v>
      </c>
      <c r="ATG43" s="323" t="s">
        <v>38</v>
      </c>
      <c r="ATH43" s="323" t="s">
        <v>22</v>
      </c>
      <c r="ATI43" s="323" t="s">
        <v>31</v>
      </c>
      <c r="ATJ43" s="323" t="s">
        <v>32</v>
      </c>
      <c r="ATK43" s="323" t="s">
        <v>19</v>
      </c>
      <c r="ATL43" s="323" t="s">
        <v>41</v>
      </c>
      <c r="ATM43" s="323" t="s">
        <v>40</v>
      </c>
      <c r="ATN43" s="323" t="s">
        <v>38</v>
      </c>
      <c r="ATO43" s="323" t="s">
        <v>33</v>
      </c>
      <c r="AWZ43" s="323">
        <f t="shared" ref="AWZ43" ca="1" si="13871">IF(AXA44="",SUM(AXM4:AXR4),IF(AXA45="",SUM(AXM5:AXR5),IF(AXA46="",SUM(AXM6:AXR6),IF(AXA47="",SUM(AXM7:AXR7),0))))</f>
        <v>0</v>
      </c>
      <c r="AXA43" s="323" t="s">
        <v>161</v>
      </c>
      <c r="AXB43" s="323" t="s">
        <v>12</v>
      </c>
      <c r="AXC43" s="323" t="s">
        <v>13</v>
      </c>
      <c r="AXD43" s="323" t="s">
        <v>14</v>
      </c>
      <c r="AXE43" s="323" t="s">
        <v>19</v>
      </c>
      <c r="AXF43" s="323" t="s">
        <v>20</v>
      </c>
      <c r="AXG43" s="323" t="s">
        <v>21</v>
      </c>
      <c r="AXH43" s="323" t="s">
        <v>0</v>
      </c>
      <c r="AXI43" s="323" t="s">
        <v>42</v>
      </c>
      <c r="AXJ43" s="323" t="s">
        <v>40</v>
      </c>
      <c r="AXK43" s="323" t="s">
        <v>38</v>
      </c>
      <c r="AXL43" s="323" t="s">
        <v>22</v>
      </c>
      <c r="AXM43" s="323" t="s">
        <v>31</v>
      </c>
      <c r="AXN43" s="323" t="s">
        <v>32</v>
      </c>
      <c r="AXO43" s="323" t="s">
        <v>19</v>
      </c>
      <c r="AXP43" s="323" t="s">
        <v>41</v>
      </c>
      <c r="AXQ43" s="323" t="s">
        <v>40</v>
      </c>
      <c r="AXR43" s="323" t="s">
        <v>38</v>
      </c>
      <c r="AXS43" s="323" t="s">
        <v>33</v>
      </c>
      <c r="AXT43" s="323">
        <f t="shared" ref="AXT43" ca="1" si="13872">IF(AXU45="",SUM(AYG5:AYL5),IF(AXU46="",SUM(AYG6:AYL6),IF(AXU47="",SUM(AYG7:AYL7),0)))</f>
        <v>0</v>
      </c>
      <c r="AXU43" s="323" t="s">
        <v>162</v>
      </c>
      <c r="AXV43" s="323" t="s">
        <v>12</v>
      </c>
      <c r="AXW43" s="323" t="s">
        <v>13</v>
      </c>
      <c r="AXX43" s="323" t="s">
        <v>14</v>
      </c>
      <c r="AXY43" s="323" t="s">
        <v>19</v>
      </c>
      <c r="AXZ43" s="323" t="s">
        <v>20</v>
      </c>
      <c r="AYA43" s="323" t="s">
        <v>21</v>
      </c>
      <c r="AYB43" s="323" t="s">
        <v>0</v>
      </c>
      <c r="AYC43" s="323" t="s">
        <v>42</v>
      </c>
      <c r="AYD43" s="323" t="s">
        <v>40</v>
      </c>
      <c r="AYE43" s="323" t="s">
        <v>38</v>
      </c>
      <c r="AYF43" s="323" t="s">
        <v>22</v>
      </c>
      <c r="AYG43" s="323" t="s">
        <v>31</v>
      </c>
      <c r="AYH43" s="323" t="s">
        <v>32</v>
      </c>
      <c r="AYI43" s="323" t="s">
        <v>19</v>
      </c>
      <c r="AYJ43" s="323" t="s">
        <v>41</v>
      </c>
      <c r="AYK43" s="323" t="s">
        <v>40</v>
      </c>
      <c r="AYL43" s="323" t="s">
        <v>38</v>
      </c>
      <c r="AYM43" s="323" t="s">
        <v>33</v>
      </c>
      <c r="BBX43" s="323">
        <f t="shared" ref="BBX43" ca="1" si="13873">IF(BBY44="",SUM(BCK4:BCP4),IF(BBY45="",SUM(BCK5:BCP5),IF(BBY46="",SUM(BCK6:BCP6),IF(BBY47="",SUM(BCK7:BCP7),0))))</f>
        <v>0</v>
      </c>
      <c r="BBY43" s="323" t="s">
        <v>161</v>
      </c>
      <c r="BBZ43" s="323" t="s">
        <v>12</v>
      </c>
      <c r="BCA43" s="323" t="s">
        <v>13</v>
      </c>
      <c r="BCB43" s="323" t="s">
        <v>14</v>
      </c>
      <c r="BCC43" s="323" t="s">
        <v>19</v>
      </c>
      <c r="BCD43" s="323" t="s">
        <v>20</v>
      </c>
      <c r="BCE43" s="323" t="s">
        <v>21</v>
      </c>
      <c r="BCF43" s="323" t="s">
        <v>0</v>
      </c>
      <c r="BCG43" s="323" t="s">
        <v>42</v>
      </c>
      <c r="BCH43" s="323" t="s">
        <v>40</v>
      </c>
      <c r="BCI43" s="323" t="s">
        <v>38</v>
      </c>
      <c r="BCJ43" s="323" t="s">
        <v>22</v>
      </c>
      <c r="BCK43" s="323" t="s">
        <v>31</v>
      </c>
      <c r="BCL43" s="323" t="s">
        <v>32</v>
      </c>
      <c r="BCM43" s="323" t="s">
        <v>19</v>
      </c>
      <c r="BCN43" s="323" t="s">
        <v>41</v>
      </c>
      <c r="BCO43" s="323" t="s">
        <v>40</v>
      </c>
      <c r="BCP43" s="323" t="s">
        <v>38</v>
      </c>
      <c r="BCQ43" s="323" t="s">
        <v>33</v>
      </c>
      <c r="BCR43" s="323">
        <f t="shared" ref="BCR43" ca="1" si="13874">IF(BCS45="",SUM(BDE5:BDJ5),IF(BCS46="",SUM(BDE6:BDJ6),IF(BCS47="",SUM(BDE7:BDJ7),0)))</f>
        <v>0</v>
      </c>
      <c r="BCS43" s="323" t="s">
        <v>162</v>
      </c>
      <c r="BCT43" s="323" t="s">
        <v>12</v>
      </c>
      <c r="BCU43" s="323" t="s">
        <v>13</v>
      </c>
      <c r="BCV43" s="323" t="s">
        <v>14</v>
      </c>
      <c r="BCW43" s="323" t="s">
        <v>19</v>
      </c>
      <c r="BCX43" s="323" t="s">
        <v>20</v>
      </c>
      <c r="BCY43" s="323" t="s">
        <v>21</v>
      </c>
      <c r="BCZ43" s="323" t="s">
        <v>0</v>
      </c>
      <c r="BDA43" s="323" t="s">
        <v>42</v>
      </c>
      <c r="BDB43" s="323" t="s">
        <v>40</v>
      </c>
      <c r="BDC43" s="323" t="s">
        <v>38</v>
      </c>
      <c r="BDD43" s="323" t="s">
        <v>22</v>
      </c>
      <c r="BDE43" s="323" t="s">
        <v>31</v>
      </c>
      <c r="BDF43" s="323" t="s">
        <v>32</v>
      </c>
      <c r="BDG43" s="323" t="s">
        <v>19</v>
      </c>
      <c r="BDH43" s="323" t="s">
        <v>41</v>
      </c>
      <c r="BDI43" s="323" t="s">
        <v>40</v>
      </c>
      <c r="BDJ43" s="323" t="s">
        <v>38</v>
      </c>
      <c r="BDK43" s="323" t="s">
        <v>33</v>
      </c>
    </row>
    <row r="44" spans="1:1536" x14ac:dyDescent="0.2">
      <c r="I44" s="323">
        <f>SUMPRODUCT((I4:I7=I4)*(H4:H7=H4)*(F4:F7&gt;F4))+1</f>
        <v>1</v>
      </c>
      <c r="T44" s="323" t="str">
        <f>IF(U4&lt;&gt;"",SUMPRODUCT((AB4:AB7=AB4)*(AA4:AA7=AA4)*(Y4:Y7=Y4)*(Z4:Z7=Z4)),"")</f>
        <v/>
      </c>
      <c r="U44" s="323" t="str">
        <f>IF(AND(T44&lt;&gt;"",T44&gt;1),U4,"")</f>
        <v/>
      </c>
      <c r="V44" s="323">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3">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3">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3">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3">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3">
        <f>Y44-Z44+1000</f>
        <v>1000</v>
      </c>
      <c r="AB44" s="323" t="str">
        <f>IF(U44&lt;&gt;"",V44*3+W44*1,"")</f>
        <v/>
      </c>
      <c r="AC44" s="323" t="str">
        <f>IF(U44&lt;&gt;"",VLOOKUP(U44,B4:H40,7,FALSE),"")</f>
        <v/>
      </c>
      <c r="AD44" s="323" t="str">
        <f>IF(U44&lt;&gt;"",VLOOKUP(U44,B4:H40,5,FALSE),"")</f>
        <v/>
      </c>
      <c r="AE44" s="323" t="str">
        <f>IF(U44&lt;&gt;"",VLOOKUP(U44,B4:J40,9,FALSE),"")</f>
        <v/>
      </c>
      <c r="AF44" s="323" t="str">
        <f>AB44</f>
        <v/>
      </c>
      <c r="AG44" s="323" t="str">
        <f>IF(U44&lt;&gt;"",RANK(AF44,AF44:AF48),"")</f>
        <v/>
      </c>
      <c r="AH44" s="323" t="str">
        <f>IF(U44&lt;&gt;"",SUMPRODUCT((AF44:AF48=AF44)*(AA44:AA48&gt;AA44)),"")</f>
        <v/>
      </c>
      <c r="AI44" s="323" t="str">
        <f>IF(U44&lt;&gt;"",SUMPRODUCT((AF44:AF48=AF44)*(AA44:AA48=AA44)*(Y44:Y48&gt;Y44)),"")</f>
        <v/>
      </c>
      <c r="AJ44" s="323" t="str">
        <f>IF(U44&lt;&gt;"",SUMPRODUCT((AF44:AF48=AF44)*(AA44:AA48=AA44)*(Y44:Y48=Y44)*(AC44:AC48&gt;AC44)),"")</f>
        <v/>
      </c>
      <c r="AK44" s="323" t="str">
        <f>IF(U44&lt;&gt;"",SUMPRODUCT((AF44:AF48=AF44)*(AA44:AA48=AA44)*(Y44:Y48=Y44)*(AC44:AC48=AC44)*(AD44:AD48&gt;AD44)),"")</f>
        <v/>
      </c>
      <c r="AL44" s="323" t="str">
        <f>IF(U44&lt;&gt;"",SUMPRODUCT((AF44:AF48=AF44)*(AA44:AA48=AA44)*(Y44:Y48=Y44)*(AC44:AC48=AC44)*(AD44:AD48=AD44)*(AE44:AE48&gt;AE44)),"")</f>
        <v/>
      </c>
      <c r="AM44" s="323" t="str">
        <f>IF(U44&lt;&gt;"",SUM(AG44:AL44),"")</f>
        <v/>
      </c>
      <c r="EG44" s="323">
        <f ca="1">SUMPRODUCT((EG4:EG7=EG4)*(EF4:EF7=EF4)*(ED4:ED7&gt;ED4))+1</f>
        <v>1</v>
      </c>
      <c r="ER44" s="323" t="str">
        <f ca="1">IF(ES4&lt;&gt;"",SUMPRODUCT((EZ4:EZ7=EZ4)*(EY4:EY7=EY4)*(EW4:EW7=EW4)*(EX4:EX7=EX4)),"")</f>
        <v/>
      </c>
      <c r="ES44" s="323" t="str">
        <f ca="1">IF(AND(ER44&lt;&gt;"",ER44&gt;1),ES4,"")</f>
        <v/>
      </c>
      <c r="ET44" s="323">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3">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3">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3">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3">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3">
        <f ca="1">EW44-EX44+1000</f>
        <v>1000</v>
      </c>
      <c r="EZ44" s="323" t="str">
        <f ca="1">IF(ES44&lt;&gt;"",ET44*3+EU44*1,"")</f>
        <v/>
      </c>
      <c r="FA44" s="323" t="str">
        <f ca="1">IF(ES44&lt;&gt;"",VLOOKUP(ES44,DZ4:EF40,7,FALSE),"")</f>
        <v/>
      </c>
      <c r="FB44" s="323" t="str">
        <f ca="1">IF(ES44&lt;&gt;"",VLOOKUP(ES44,DZ4:EF40,5,FALSE),"")</f>
        <v/>
      </c>
      <c r="FC44" s="323" t="str">
        <f ca="1">IF(ES44&lt;&gt;"",VLOOKUP(ES44,DZ4:EH40,9,FALSE),"")</f>
        <v/>
      </c>
      <c r="FD44" s="323" t="str">
        <f ca="1">EZ44</f>
        <v/>
      </c>
      <c r="FE44" s="323" t="str">
        <f ca="1">IF(ES44&lt;&gt;"",RANK(FD44,FD44:FD48),"")</f>
        <v/>
      </c>
      <c r="FF44" s="323" t="str">
        <f ca="1">IF(ES44&lt;&gt;"",SUMPRODUCT((FD44:FD48=FD44)*(EY44:EY48&gt;EY44)),"")</f>
        <v/>
      </c>
      <c r="FG44" s="323" t="str">
        <f ca="1">IF(ES44&lt;&gt;"",SUMPRODUCT((FD44:FD48=FD44)*(EY44:EY48=EY44)*(EW44:EW48&gt;EW44)),"")</f>
        <v/>
      </c>
      <c r="FH44" s="323" t="str">
        <f ca="1">IF(ES44&lt;&gt;"",SUMPRODUCT((FD44:FD48=FD44)*(EY44:EY48=EY44)*(EW44:EW48=EW44)*(FA44:FA48&gt;FA44)),"")</f>
        <v/>
      </c>
      <c r="FI44" s="323" t="str">
        <f ca="1">IF(ES44&lt;&gt;"",SUMPRODUCT((FD44:FD48=FD44)*(EY44:EY48=EY44)*(EW44:EW48=EW44)*(FA44:FA48=FA44)*(FB44:FB48&gt;FB44)),"")</f>
        <v/>
      </c>
      <c r="FJ44" s="323" t="str">
        <f ca="1">IF(ES44&lt;&gt;"",SUMPRODUCT((FD44:FD48=FD44)*(EY44:EY48=EY44)*(EW44:EW48=EW44)*(FA44:FA48=FA44)*(FB44:FB48=FB44)*(FC44:FC48&gt;FC44)),"")</f>
        <v/>
      </c>
      <c r="FK44" s="323" t="str">
        <f ca="1">IF(ES44&lt;&gt;"",SUM(FE44:FJ44),"")</f>
        <v/>
      </c>
      <c r="JE44" s="323">
        <f ca="1">SUMPRODUCT((JE4:JE7=JE4)*(JD4:JD7=JD4)*(JB4:JB7&gt;JB4))+1</f>
        <v>1</v>
      </c>
      <c r="JP44" s="323" t="str">
        <f ca="1">IF(JQ4&lt;&gt;"",SUMPRODUCT((JX4:JX7=JX4)*(JW4:JW7=JW4)*(JU4:JU7=JU4)*(JV4:JV7=JV4)),"")</f>
        <v/>
      </c>
      <c r="JQ44" s="323" t="str">
        <f ca="1">IF(AND(JP44&lt;&gt;"",JP44&gt;1),JQ4,"")</f>
        <v/>
      </c>
      <c r="JR44" s="323">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3">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3">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3">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3">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3">
        <f ca="1">JU44-JV44+1000</f>
        <v>1000</v>
      </c>
      <c r="JX44" s="323" t="str">
        <f ca="1">IF(JQ44&lt;&gt;"",JR44*3+JS44*1,"")</f>
        <v/>
      </c>
      <c r="JY44" s="323" t="str">
        <f ca="1">IF(JQ44&lt;&gt;"",VLOOKUP(JQ44,IX4:JD40,7,FALSE),"")</f>
        <v/>
      </c>
      <c r="JZ44" s="323" t="str">
        <f ca="1">IF(JQ44&lt;&gt;"",VLOOKUP(JQ44,IX4:JD40,5,FALSE),"")</f>
        <v/>
      </c>
      <c r="KA44" s="323" t="str">
        <f ca="1">IF(JQ44&lt;&gt;"",VLOOKUP(JQ44,IX4:JF40,9,FALSE),"")</f>
        <v/>
      </c>
      <c r="KB44" s="323" t="str">
        <f ca="1">JX44</f>
        <v/>
      </c>
      <c r="KC44" s="323" t="str">
        <f ca="1">IF(JQ44&lt;&gt;"",RANK(KB44,KB44:KB48),"")</f>
        <v/>
      </c>
      <c r="KD44" s="323" t="str">
        <f ca="1">IF(JQ44&lt;&gt;"",SUMPRODUCT((KB44:KB48=KB44)*(JW44:JW48&gt;JW44)),"")</f>
        <v/>
      </c>
      <c r="KE44" s="323" t="str">
        <f ca="1">IF(JQ44&lt;&gt;"",SUMPRODUCT((KB44:KB48=KB44)*(JW44:JW48=JW44)*(JU44:JU48&gt;JU44)),"")</f>
        <v/>
      </c>
      <c r="KF44" s="323" t="str">
        <f ca="1">IF(JQ44&lt;&gt;"",SUMPRODUCT((KB44:KB48=KB44)*(JW44:JW48=JW44)*(JU44:JU48=JU44)*(JY44:JY48&gt;JY44)),"")</f>
        <v/>
      </c>
      <c r="KG44" s="323" t="str">
        <f ca="1">IF(JQ44&lt;&gt;"",SUMPRODUCT((KB44:KB48=KB44)*(JW44:JW48=JW44)*(JU44:JU48=JU44)*(JY44:JY48=JY44)*(JZ44:JZ48&gt;JZ44)),"")</f>
        <v/>
      </c>
      <c r="KH44" s="323" t="str">
        <f ca="1">IF(JQ44&lt;&gt;"",SUMPRODUCT((KB44:KB48=KB44)*(JW44:JW48=JW44)*(JU44:JU48=JU44)*(JY44:JY48=JY44)*(JZ44:JZ48=JZ44)*(KA44:KA48&gt;KA44)),"")</f>
        <v/>
      </c>
      <c r="KI44" s="323" t="str">
        <f ca="1">IF(JQ44&lt;&gt;"",SUM(KC44:KH44),"")</f>
        <v/>
      </c>
      <c r="OC44" s="323">
        <f ca="1">SUMPRODUCT((OC4:OC7=OC4)*(OB4:OB7=OB4)*(NZ4:NZ7&gt;NZ4))+1</f>
        <v>1</v>
      </c>
      <c r="ON44" s="323" t="str">
        <f t="shared" ref="ON44" ca="1" si="13875">IF(OO4&lt;&gt;"",SUMPRODUCT((OV4:OV7=OV4)*(OU4:OU7=OU4)*(OS4:OS7=OS4)*(OT4:OT7=OT4)),"")</f>
        <v/>
      </c>
      <c r="OO44" s="323" t="str">
        <f t="shared" ref="OO44:OO47" ca="1" si="13876">IF(AND(ON44&lt;&gt;"",ON44&gt;1),OO4,"")</f>
        <v/>
      </c>
      <c r="OP44" s="323">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3">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3">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3">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3">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3">
        <f t="shared" ref="OU44:OU47" ca="1" si="13882">OS44-OT44+1000</f>
        <v>1000</v>
      </c>
      <c r="OV44" s="323" t="str">
        <f t="shared" ref="OV44:OV47" ca="1" si="13883">IF(OO44&lt;&gt;"",OP44*3+OQ44*1,"")</f>
        <v/>
      </c>
      <c r="OW44" s="323" t="str">
        <f t="shared" ref="OW44" ca="1" si="13884">IF(OO44&lt;&gt;"",VLOOKUP(OO44,NV4:OB40,7,FALSE),"")</f>
        <v/>
      </c>
      <c r="OX44" s="323" t="str">
        <f t="shared" ref="OX44" ca="1" si="13885">IF(OO44&lt;&gt;"",VLOOKUP(OO44,NV4:OB40,5,FALSE),"")</f>
        <v/>
      </c>
      <c r="OY44" s="323" t="str">
        <f t="shared" ref="OY44" ca="1" si="13886">IF(OO44&lt;&gt;"",VLOOKUP(OO44,NV4:OD40,9,FALSE),"")</f>
        <v/>
      </c>
      <c r="OZ44" s="323" t="str">
        <f t="shared" ref="OZ44:OZ47" ca="1" si="13887">OV44</f>
        <v/>
      </c>
      <c r="PA44" s="323" t="str">
        <f t="shared" ref="PA44" ca="1" si="13888">IF(OO44&lt;&gt;"",RANK(OZ44,OZ44:OZ48),"")</f>
        <v/>
      </c>
      <c r="PB44" s="323" t="str">
        <f t="shared" ref="PB44" ca="1" si="13889">IF(OO44&lt;&gt;"",SUMPRODUCT((OZ44:OZ48=OZ44)*(OU44:OU48&gt;OU44)),"")</f>
        <v/>
      </c>
      <c r="PC44" s="323" t="str">
        <f t="shared" ref="PC44" ca="1" si="13890">IF(OO44&lt;&gt;"",SUMPRODUCT((OZ44:OZ48=OZ44)*(OU44:OU48=OU44)*(OS44:OS48&gt;OS44)),"")</f>
        <v/>
      </c>
      <c r="PD44" s="323" t="str">
        <f t="shared" ref="PD44" ca="1" si="13891">IF(OO44&lt;&gt;"",SUMPRODUCT((OZ44:OZ48=OZ44)*(OU44:OU48=OU44)*(OS44:OS48=OS44)*(OW44:OW48&gt;OW44)),"")</f>
        <v/>
      </c>
      <c r="PE44" s="323" t="str">
        <f t="shared" ref="PE44" ca="1" si="13892">IF(OO44&lt;&gt;"",SUMPRODUCT((OZ44:OZ48=OZ44)*(OU44:OU48=OU44)*(OS44:OS48=OS44)*(OW44:OW48=OW44)*(OX44:OX48&gt;OX44)),"")</f>
        <v/>
      </c>
      <c r="PF44" s="323" t="str">
        <f t="shared" ref="PF44" ca="1" si="13893">IF(OO44&lt;&gt;"",SUMPRODUCT((OZ44:OZ48=OZ44)*(OU44:OU48=OU44)*(OS44:OS48=OS44)*(OW44:OW48=OW44)*(OX44:OX48=OX44)*(OY44:OY48&gt;OY44)),"")</f>
        <v/>
      </c>
      <c r="PG44" s="323" t="str">
        <f t="shared" ref="PG44:PG47" ca="1" si="13894">IF(OO44&lt;&gt;"",SUM(PA44:PF44),"")</f>
        <v/>
      </c>
      <c r="TA44" s="323">
        <f ca="1">SUMPRODUCT((TA4:TA7=TA4)*(SZ4:SZ7=SZ4)*(SX4:SX7&gt;SX4))+1</f>
        <v>1</v>
      </c>
      <c r="TL44" s="323" t="str">
        <f t="shared" ref="TL44" ca="1" si="13895">IF(TM4&lt;&gt;"",SUMPRODUCT((TT4:TT7=TT4)*(TS4:TS7=TS4)*(TQ4:TQ7=TQ4)*(TR4:TR7=TR4)),"")</f>
        <v/>
      </c>
      <c r="TM44" s="323" t="str">
        <f t="shared" ref="TM44:TM47" ca="1" si="13896">IF(AND(TL44&lt;&gt;"",TL44&gt;1),TM4,"")</f>
        <v/>
      </c>
      <c r="TN44" s="323">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3">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3">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3">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3">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3">
        <f t="shared" ref="TS44:TS47" ca="1" si="13902">TQ44-TR44+1000</f>
        <v>1000</v>
      </c>
      <c r="TT44" s="323" t="str">
        <f t="shared" ref="TT44:TT47" ca="1" si="13903">IF(TM44&lt;&gt;"",TN44*3+TO44*1,"")</f>
        <v/>
      </c>
      <c r="TU44" s="323" t="str">
        <f t="shared" ref="TU44" ca="1" si="13904">IF(TM44&lt;&gt;"",VLOOKUP(TM44,ST4:SZ40,7,FALSE),"")</f>
        <v/>
      </c>
      <c r="TV44" s="323" t="str">
        <f t="shared" ref="TV44" ca="1" si="13905">IF(TM44&lt;&gt;"",VLOOKUP(TM44,ST4:SZ40,5,FALSE),"")</f>
        <v/>
      </c>
      <c r="TW44" s="323" t="str">
        <f t="shared" ref="TW44" ca="1" si="13906">IF(TM44&lt;&gt;"",VLOOKUP(TM44,ST4:TB40,9,FALSE),"")</f>
        <v/>
      </c>
      <c r="TX44" s="323" t="str">
        <f t="shared" ref="TX44:TX47" ca="1" si="13907">TT44</f>
        <v/>
      </c>
      <c r="TY44" s="323" t="str">
        <f t="shared" ref="TY44" ca="1" si="13908">IF(TM44&lt;&gt;"",RANK(TX44,TX44:TX48),"")</f>
        <v/>
      </c>
      <c r="TZ44" s="323" t="str">
        <f t="shared" ref="TZ44" ca="1" si="13909">IF(TM44&lt;&gt;"",SUMPRODUCT((TX44:TX48=TX44)*(TS44:TS48&gt;TS44)),"")</f>
        <v/>
      </c>
      <c r="UA44" s="323" t="str">
        <f t="shared" ref="UA44" ca="1" si="13910">IF(TM44&lt;&gt;"",SUMPRODUCT((TX44:TX48=TX44)*(TS44:TS48=TS44)*(TQ44:TQ48&gt;TQ44)),"")</f>
        <v/>
      </c>
      <c r="UB44" s="323" t="str">
        <f t="shared" ref="UB44" ca="1" si="13911">IF(TM44&lt;&gt;"",SUMPRODUCT((TX44:TX48=TX44)*(TS44:TS48=TS44)*(TQ44:TQ48=TQ44)*(TU44:TU48&gt;TU44)),"")</f>
        <v/>
      </c>
      <c r="UC44" s="323" t="str">
        <f t="shared" ref="UC44" ca="1" si="13912">IF(TM44&lt;&gt;"",SUMPRODUCT((TX44:TX48=TX44)*(TS44:TS48=TS44)*(TQ44:TQ48=TQ44)*(TU44:TU48=TU44)*(TV44:TV48&gt;TV44)),"")</f>
        <v/>
      </c>
      <c r="UD44" s="323" t="str">
        <f t="shared" ref="UD44" ca="1" si="13913">IF(TM44&lt;&gt;"",SUMPRODUCT((TX44:TX48=TX44)*(TS44:TS48=TS44)*(TQ44:TQ48=TQ44)*(TU44:TU48=TU44)*(TV44:TV48=TV44)*(TW44:TW48&gt;TW44)),"")</f>
        <v/>
      </c>
      <c r="UE44" s="323" t="str">
        <f t="shared" ref="UE44:UE47" ca="1" si="13914">IF(TM44&lt;&gt;"",SUM(TY44:UD44),"")</f>
        <v/>
      </c>
      <c r="XY44" s="323">
        <f ca="1">SUMPRODUCT((XY4:XY7=XY4)*(XX4:XX7=XX4)*(XV4:XV7&gt;XV4))+1</f>
        <v>1</v>
      </c>
      <c r="YJ44" s="323" t="str">
        <f t="shared" ref="YJ44" ca="1" si="13915">IF(YK4&lt;&gt;"",SUMPRODUCT((YR4:YR7=YR4)*(YQ4:YQ7=YQ4)*(YO4:YO7=YO4)*(YP4:YP7=YP4)),"")</f>
        <v/>
      </c>
      <c r="YK44" s="323" t="str">
        <f t="shared" ref="YK44:YK47" ca="1" si="13916">IF(AND(YJ44&lt;&gt;"",YJ44&gt;1),YK4,"")</f>
        <v/>
      </c>
      <c r="YL44" s="323">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3">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3">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3">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3">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3">
        <f t="shared" ref="YQ44:YQ47" ca="1" si="13922">YO44-YP44+1000</f>
        <v>1000</v>
      </c>
      <c r="YR44" s="323" t="str">
        <f t="shared" ref="YR44:YR47" ca="1" si="13923">IF(YK44&lt;&gt;"",YL44*3+YM44*1,"")</f>
        <v/>
      </c>
      <c r="YS44" s="323" t="str">
        <f t="shared" ref="YS44" ca="1" si="13924">IF(YK44&lt;&gt;"",VLOOKUP(YK44,XR4:XX40,7,FALSE),"")</f>
        <v/>
      </c>
      <c r="YT44" s="323" t="str">
        <f t="shared" ref="YT44" ca="1" si="13925">IF(YK44&lt;&gt;"",VLOOKUP(YK44,XR4:XX40,5,FALSE),"")</f>
        <v/>
      </c>
      <c r="YU44" s="323" t="str">
        <f t="shared" ref="YU44" ca="1" si="13926">IF(YK44&lt;&gt;"",VLOOKUP(YK44,XR4:XZ40,9,FALSE),"")</f>
        <v/>
      </c>
      <c r="YV44" s="323" t="str">
        <f t="shared" ref="YV44:YV47" ca="1" si="13927">YR44</f>
        <v/>
      </c>
      <c r="YW44" s="323" t="str">
        <f t="shared" ref="YW44" ca="1" si="13928">IF(YK44&lt;&gt;"",RANK(YV44,YV44:YV48),"")</f>
        <v/>
      </c>
      <c r="YX44" s="323" t="str">
        <f t="shared" ref="YX44" ca="1" si="13929">IF(YK44&lt;&gt;"",SUMPRODUCT((YV44:YV48=YV44)*(YQ44:YQ48&gt;YQ44)),"")</f>
        <v/>
      </c>
      <c r="YY44" s="323" t="str">
        <f t="shared" ref="YY44" ca="1" si="13930">IF(YK44&lt;&gt;"",SUMPRODUCT((YV44:YV48=YV44)*(YQ44:YQ48=YQ44)*(YO44:YO48&gt;YO44)),"")</f>
        <v/>
      </c>
      <c r="YZ44" s="323" t="str">
        <f t="shared" ref="YZ44" ca="1" si="13931">IF(YK44&lt;&gt;"",SUMPRODUCT((YV44:YV48=YV44)*(YQ44:YQ48=YQ44)*(YO44:YO48=YO44)*(YS44:YS48&gt;YS44)),"")</f>
        <v/>
      </c>
      <c r="ZA44" s="323" t="str">
        <f t="shared" ref="ZA44" ca="1" si="13932">IF(YK44&lt;&gt;"",SUMPRODUCT((YV44:YV48=YV44)*(YQ44:YQ48=YQ44)*(YO44:YO48=YO44)*(YS44:YS48=YS44)*(YT44:YT48&gt;YT44)),"")</f>
        <v/>
      </c>
      <c r="ZB44" s="323" t="str">
        <f t="shared" ref="ZB44" ca="1" si="13933">IF(YK44&lt;&gt;"",SUMPRODUCT((YV44:YV48=YV44)*(YQ44:YQ48=YQ44)*(YO44:YO48=YO44)*(YS44:YS48=YS44)*(YT44:YT48=YT44)*(YU44:YU48&gt;YU44)),"")</f>
        <v/>
      </c>
      <c r="ZC44" s="323" t="str">
        <f t="shared" ref="ZC44:ZC47" ca="1" si="13934">IF(YK44&lt;&gt;"",SUM(YW44:ZB44),"")</f>
        <v/>
      </c>
      <c r="ACW44" s="323">
        <f ca="1">SUMPRODUCT((ACW4:ACW7=ACW4)*(ACV4:ACV7=ACV4)*(ACT4:ACT7&gt;ACT4))+1</f>
        <v>1</v>
      </c>
      <c r="ADH44" s="323" t="str">
        <f t="shared" ref="ADH44" ca="1" si="13935">IF(ADI4&lt;&gt;"",SUMPRODUCT((ADP4:ADP7=ADP4)*(ADO4:ADO7=ADO4)*(ADM4:ADM7=ADM4)*(ADN4:ADN7=ADN4)),"")</f>
        <v/>
      </c>
      <c r="ADI44" s="323" t="str">
        <f t="shared" ref="ADI44:ADI47" ca="1" si="13936">IF(AND(ADH44&lt;&gt;"",ADH44&gt;1),ADI4,"")</f>
        <v/>
      </c>
      <c r="ADJ44" s="323">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3">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3">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3">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3">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3">
        <f t="shared" ref="ADO44:ADO47" ca="1" si="13942">ADM44-ADN44+1000</f>
        <v>1000</v>
      </c>
      <c r="ADP44" s="323" t="str">
        <f t="shared" ref="ADP44:ADP47" ca="1" si="13943">IF(ADI44&lt;&gt;"",ADJ44*3+ADK44*1,"")</f>
        <v/>
      </c>
      <c r="ADQ44" s="323" t="str">
        <f t="shared" ref="ADQ44" ca="1" si="13944">IF(ADI44&lt;&gt;"",VLOOKUP(ADI44,ACP4:ACV40,7,FALSE),"")</f>
        <v/>
      </c>
      <c r="ADR44" s="323" t="str">
        <f t="shared" ref="ADR44" ca="1" si="13945">IF(ADI44&lt;&gt;"",VLOOKUP(ADI44,ACP4:ACV40,5,FALSE),"")</f>
        <v/>
      </c>
      <c r="ADS44" s="323" t="str">
        <f t="shared" ref="ADS44" ca="1" si="13946">IF(ADI44&lt;&gt;"",VLOOKUP(ADI44,ACP4:ACX40,9,FALSE),"")</f>
        <v/>
      </c>
      <c r="ADT44" s="323" t="str">
        <f t="shared" ref="ADT44:ADT47" ca="1" si="13947">ADP44</f>
        <v/>
      </c>
      <c r="ADU44" s="323" t="str">
        <f t="shared" ref="ADU44" ca="1" si="13948">IF(ADI44&lt;&gt;"",RANK(ADT44,ADT44:ADT48),"")</f>
        <v/>
      </c>
      <c r="ADV44" s="323" t="str">
        <f t="shared" ref="ADV44" ca="1" si="13949">IF(ADI44&lt;&gt;"",SUMPRODUCT((ADT44:ADT48=ADT44)*(ADO44:ADO48&gt;ADO44)),"")</f>
        <v/>
      </c>
      <c r="ADW44" s="323" t="str">
        <f t="shared" ref="ADW44" ca="1" si="13950">IF(ADI44&lt;&gt;"",SUMPRODUCT((ADT44:ADT48=ADT44)*(ADO44:ADO48=ADO44)*(ADM44:ADM48&gt;ADM44)),"")</f>
        <v/>
      </c>
      <c r="ADX44" s="323" t="str">
        <f t="shared" ref="ADX44" ca="1" si="13951">IF(ADI44&lt;&gt;"",SUMPRODUCT((ADT44:ADT48=ADT44)*(ADO44:ADO48=ADO44)*(ADM44:ADM48=ADM44)*(ADQ44:ADQ48&gt;ADQ44)),"")</f>
        <v/>
      </c>
      <c r="ADY44" s="323" t="str">
        <f t="shared" ref="ADY44" ca="1" si="13952">IF(ADI44&lt;&gt;"",SUMPRODUCT((ADT44:ADT48=ADT44)*(ADO44:ADO48=ADO44)*(ADM44:ADM48=ADM44)*(ADQ44:ADQ48=ADQ44)*(ADR44:ADR48&gt;ADR44)),"")</f>
        <v/>
      </c>
      <c r="ADZ44" s="323" t="str">
        <f t="shared" ref="ADZ44" ca="1" si="13953">IF(ADI44&lt;&gt;"",SUMPRODUCT((ADT44:ADT48=ADT44)*(ADO44:ADO48=ADO44)*(ADM44:ADM48=ADM44)*(ADQ44:ADQ48=ADQ44)*(ADR44:ADR48=ADR44)*(ADS44:ADS48&gt;ADS44)),"")</f>
        <v/>
      </c>
      <c r="AEA44" s="323" t="str">
        <f t="shared" ref="AEA44:AEA47" ca="1" si="13954">IF(ADI44&lt;&gt;"",SUM(ADU44:ADZ44),"")</f>
        <v/>
      </c>
      <c r="AHU44" s="323">
        <f ca="1">SUMPRODUCT((AHU4:AHU7=AHU4)*(AHT4:AHT7=AHT4)*(AHR4:AHR7&gt;AHR4))+1</f>
        <v>1</v>
      </c>
      <c r="AIF44" s="323" t="str">
        <f t="shared" ref="AIF44" ca="1" si="13955">IF(AIG4&lt;&gt;"",SUMPRODUCT((AIN4:AIN7=AIN4)*(AIM4:AIM7=AIM4)*(AIK4:AIK7=AIK4)*(AIL4:AIL7=AIL4)),"")</f>
        <v/>
      </c>
      <c r="AIG44" s="323" t="str">
        <f t="shared" ref="AIG44:AIG47" ca="1" si="13956">IF(AND(AIF44&lt;&gt;"",AIF44&gt;1),AIG4,"")</f>
        <v/>
      </c>
      <c r="AIH44" s="323">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3">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3">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3">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3">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3">
        <f t="shared" ref="AIM44:AIM47" ca="1" si="13962">AIK44-AIL44+1000</f>
        <v>1000</v>
      </c>
      <c r="AIN44" s="323" t="str">
        <f t="shared" ref="AIN44:AIN47" ca="1" si="13963">IF(AIG44&lt;&gt;"",AIH44*3+AII44*1,"")</f>
        <v/>
      </c>
      <c r="AIO44" s="323" t="str">
        <f t="shared" ref="AIO44" ca="1" si="13964">IF(AIG44&lt;&gt;"",VLOOKUP(AIG44,AHN4:AHT40,7,FALSE),"")</f>
        <v/>
      </c>
      <c r="AIP44" s="323" t="str">
        <f t="shared" ref="AIP44" ca="1" si="13965">IF(AIG44&lt;&gt;"",VLOOKUP(AIG44,AHN4:AHT40,5,FALSE),"")</f>
        <v/>
      </c>
      <c r="AIQ44" s="323" t="str">
        <f t="shared" ref="AIQ44" ca="1" si="13966">IF(AIG44&lt;&gt;"",VLOOKUP(AIG44,AHN4:AHV40,9,FALSE),"")</f>
        <v/>
      </c>
      <c r="AIR44" s="323" t="str">
        <f t="shared" ref="AIR44:AIR47" ca="1" si="13967">AIN44</f>
        <v/>
      </c>
      <c r="AIS44" s="323" t="str">
        <f t="shared" ref="AIS44" ca="1" si="13968">IF(AIG44&lt;&gt;"",RANK(AIR44,AIR44:AIR48),"")</f>
        <v/>
      </c>
      <c r="AIT44" s="323" t="str">
        <f t="shared" ref="AIT44" ca="1" si="13969">IF(AIG44&lt;&gt;"",SUMPRODUCT((AIR44:AIR48=AIR44)*(AIM44:AIM48&gt;AIM44)),"")</f>
        <v/>
      </c>
      <c r="AIU44" s="323" t="str">
        <f t="shared" ref="AIU44" ca="1" si="13970">IF(AIG44&lt;&gt;"",SUMPRODUCT((AIR44:AIR48=AIR44)*(AIM44:AIM48=AIM44)*(AIK44:AIK48&gt;AIK44)),"")</f>
        <v/>
      </c>
      <c r="AIV44" s="323" t="str">
        <f t="shared" ref="AIV44" ca="1" si="13971">IF(AIG44&lt;&gt;"",SUMPRODUCT((AIR44:AIR48=AIR44)*(AIM44:AIM48=AIM44)*(AIK44:AIK48=AIK44)*(AIO44:AIO48&gt;AIO44)),"")</f>
        <v/>
      </c>
      <c r="AIW44" s="323" t="str">
        <f t="shared" ref="AIW44" ca="1" si="13972">IF(AIG44&lt;&gt;"",SUMPRODUCT((AIR44:AIR48=AIR44)*(AIM44:AIM48=AIM44)*(AIK44:AIK48=AIK44)*(AIO44:AIO48=AIO44)*(AIP44:AIP48&gt;AIP44)),"")</f>
        <v/>
      </c>
      <c r="AIX44" s="323" t="str">
        <f t="shared" ref="AIX44" ca="1" si="13973">IF(AIG44&lt;&gt;"",SUMPRODUCT((AIR44:AIR48=AIR44)*(AIM44:AIM48=AIM44)*(AIK44:AIK48=AIK44)*(AIO44:AIO48=AIO44)*(AIP44:AIP48=AIP44)*(AIQ44:AIQ48&gt;AIQ44)),"")</f>
        <v/>
      </c>
      <c r="AIY44" s="323" t="str">
        <f t="shared" ref="AIY44:AIY47" ca="1" si="13974">IF(AIG44&lt;&gt;"",SUM(AIS44:AIX44),"")</f>
        <v/>
      </c>
      <c r="AMS44" s="323">
        <f ca="1">SUMPRODUCT((AMS4:AMS7=AMS4)*(AMR4:AMR7=AMR4)*(AMP4:AMP7&gt;AMP4))+1</f>
        <v>1</v>
      </c>
      <c r="AND44" s="323" t="str">
        <f t="shared" ref="AND44" ca="1" si="13975">IF(ANE4&lt;&gt;"",SUMPRODUCT((ANL4:ANL7=ANL4)*(ANK4:ANK7=ANK4)*(ANI4:ANI7=ANI4)*(ANJ4:ANJ7=ANJ4)),"")</f>
        <v/>
      </c>
      <c r="ANE44" s="323" t="str">
        <f t="shared" ref="ANE44:ANE47" ca="1" si="13976">IF(AND(AND44&lt;&gt;"",AND44&gt;1),ANE4,"")</f>
        <v/>
      </c>
      <c r="ANF44" s="323">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3">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3">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3">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3">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3">
        <f t="shared" ref="ANK44:ANK47" ca="1" si="13982">ANI44-ANJ44+1000</f>
        <v>1000</v>
      </c>
      <c r="ANL44" s="323" t="str">
        <f t="shared" ref="ANL44:ANL47" ca="1" si="13983">IF(ANE44&lt;&gt;"",ANF44*3+ANG44*1,"")</f>
        <v/>
      </c>
      <c r="ANM44" s="323" t="str">
        <f t="shared" ref="ANM44" ca="1" si="13984">IF(ANE44&lt;&gt;"",VLOOKUP(ANE44,AML4:AMR40,7,FALSE),"")</f>
        <v/>
      </c>
      <c r="ANN44" s="323" t="str">
        <f t="shared" ref="ANN44" ca="1" si="13985">IF(ANE44&lt;&gt;"",VLOOKUP(ANE44,AML4:AMR40,5,FALSE),"")</f>
        <v/>
      </c>
      <c r="ANO44" s="323" t="str">
        <f t="shared" ref="ANO44" ca="1" si="13986">IF(ANE44&lt;&gt;"",VLOOKUP(ANE44,AML4:AMT40,9,FALSE),"")</f>
        <v/>
      </c>
      <c r="ANP44" s="323" t="str">
        <f t="shared" ref="ANP44:ANP47" ca="1" si="13987">ANL44</f>
        <v/>
      </c>
      <c r="ANQ44" s="323" t="str">
        <f t="shared" ref="ANQ44" ca="1" si="13988">IF(ANE44&lt;&gt;"",RANK(ANP44,ANP44:ANP48),"")</f>
        <v/>
      </c>
      <c r="ANR44" s="323" t="str">
        <f t="shared" ref="ANR44" ca="1" si="13989">IF(ANE44&lt;&gt;"",SUMPRODUCT((ANP44:ANP48=ANP44)*(ANK44:ANK48&gt;ANK44)),"")</f>
        <v/>
      </c>
      <c r="ANS44" s="323" t="str">
        <f t="shared" ref="ANS44" ca="1" si="13990">IF(ANE44&lt;&gt;"",SUMPRODUCT((ANP44:ANP48=ANP44)*(ANK44:ANK48=ANK44)*(ANI44:ANI48&gt;ANI44)),"")</f>
        <v/>
      </c>
      <c r="ANT44" s="323" t="str">
        <f t="shared" ref="ANT44" ca="1" si="13991">IF(ANE44&lt;&gt;"",SUMPRODUCT((ANP44:ANP48=ANP44)*(ANK44:ANK48=ANK44)*(ANI44:ANI48=ANI44)*(ANM44:ANM48&gt;ANM44)),"")</f>
        <v/>
      </c>
      <c r="ANU44" s="323" t="str">
        <f t="shared" ref="ANU44" ca="1" si="13992">IF(ANE44&lt;&gt;"",SUMPRODUCT((ANP44:ANP48=ANP44)*(ANK44:ANK48=ANK44)*(ANI44:ANI48=ANI44)*(ANM44:ANM48=ANM44)*(ANN44:ANN48&gt;ANN44)),"")</f>
        <v/>
      </c>
      <c r="ANV44" s="323" t="str">
        <f t="shared" ref="ANV44" ca="1" si="13993">IF(ANE44&lt;&gt;"",SUMPRODUCT((ANP44:ANP48=ANP44)*(ANK44:ANK48=ANK44)*(ANI44:ANI48=ANI44)*(ANM44:ANM48=ANM44)*(ANN44:ANN48=ANN44)*(ANO44:ANO48&gt;ANO44)),"")</f>
        <v/>
      </c>
      <c r="ANW44" s="323" t="str">
        <f t="shared" ref="ANW44:ANW47" ca="1" si="13994">IF(ANE44&lt;&gt;"",SUM(ANQ44:ANV44),"")</f>
        <v/>
      </c>
      <c r="ARQ44" s="323">
        <f ca="1">SUMPRODUCT((ARQ4:ARQ7=ARQ4)*(ARP4:ARP7=ARP4)*(ARN4:ARN7&gt;ARN4))+1</f>
        <v>1</v>
      </c>
      <c r="ASB44" s="323" t="str">
        <f t="shared" ref="ASB44" ca="1" si="13995">IF(ASC4&lt;&gt;"",SUMPRODUCT((ASJ4:ASJ7=ASJ4)*(ASI4:ASI7=ASI4)*(ASG4:ASG7=ASG4)*(ASH4:ASH7=ASH4)),"")</f>
        <v/>
      </c>
      <c r="ASC44" s="323" t="str">
        <f t="shared" ref="ASC44:ASC47" ca="1" si="13996">IF(AND(ASB44&lt;&gt;"",ASB44&gt;1),ASC4,"")</f>
        <v/>
      </c>
      <c r="ASD44" s="323">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3">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3">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3">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3">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3">
        <f t="shared" ref="ASI44:ASI47" ca="1" si="14002">ASG44-ASH44+1000</f>
        <v>1000</v>
      </c>
      <c r="ASJ44" s="323" t="str">
        <f t="shared" ref="ASJ44:ASJ47" ca="1" si="14003">IF(ASC44&lt;&gt;"",ASD44*3+ASE44*1,"")</f>
        <v/>
      </c>
      <c r="ASK44" s="323" t="str">
        <f t="shared" ref="ASK44" ca="1" si="14004">IF(ASC44&lt;&gt;"",VLOOKUP(ASC44,ARJ4:ARP40,7,FALSE),"")</f>
        <v/>
      </c>
      <c r="ASL44" s="323" t="str">
        <f t="shared" ref="ASL44" ca="1" si="14005">IF(ASC44&lt;&gt;"",VLOOKUP(ASC44,ARJ4:ARP40,5,FALSE),"")</f>
        <v/>
      </c>
      <c r="ASM44" s="323" t="str">
        <f t="shared" ref="ASM44" ca="1" si="14006">IF(ASC44&lt;&gt;"",VLOOKUP(ASC44,ARJ4:ARR40,9,FALSE),"")</f>
        <v/>
      </c>
      <c r="ASN44" s="323" t="str">
        <f t="shared" ref="ASN44:ASN47" ca="1" si="14007">ASJ44</f>
        <v/>
      </c>
      <c r="ASO44" s="323" t="str">
        <f t="shared" ref="ASO44" ca="1" si="14008">IF(ASC44&lt;&gt;"",RANK(ASN44,ASN44:ASN48),"")</f>
        <v/>
      </c>
      <c r="ASP44" s="323" t="str">
        <f t="shared" ref="ASP44" ca="1" si="14009">IF(ASC44&lt;&gt;"",SUMPRODUCT((ASN44:ASN48=ASN44)*(ASI44:ASI48&gt;ASI44)),"")</f>
        <v/>
      </c>
      <c r="ASQ44" s="323" t="str">
        <f t="shared" ref="ASQ44" ca="1" si="14010">IF(ASC44&lt;&gt;"",SUMPRODUCT((ASN44:ASN48=ASN44)*(ASI44:ASI48=ASI44)*(ASG44:ASG48&gt;ASG44)),"")</f>
        <v/>
      </c>
      <c r="ASR44" s="323" t="str">
        <f t="shared" ref="ASR44" ca="1" si="14011">IF(ASC44&lt;&gt;"",SUMPRODUCT((ASN44:ASN48=ASN44)*(ASI44:ASI48=ASI44)*(ASG44:ASG48=ASG44)*(ASK44:ASK48&gt;ASK44)),"")</f>
        <v/>
      </c>
      <c r="ASS44" s="323" t="str">
        <f t="shared" ref="ASS44" ca="1" si="14012">IF(ASC44&lt;&gt;"",SUMPRODUCT((ASN44:ASN48=ASN44)*(ASI44:ASI48=ASI44)*(ASG44:ASG48=ASG44)*(ASK44:ASK48=ASK44)*(ASL44:ASL48&gt;ASL44)),"")</f>
        <v/>
      </c>
      <c r="AST44" s="323" t="str">
        <f t="shared" ref="AST44" ca="1" si="14013">IF(ASC44&lt;&gt;"",SUMPRODUCT((ASN44:ASN48=ASN44)*(ASI44:ASI48=ASI44)*(ASG44:ASG48=ASG44)*(ASK44:ASK48=ASK44)*(ASL44:ASL48=ASL44)*(ASM44:ASM48&gt;ASM44)),"")</f>
        <v/>
      </c>
      <c r="ASU44" s="323" t="str">
        <f t="shared" ref="ASU44:ASU47" ca="1" si="14014">IF(ASC44&lt;&gt;"",SUM(ASO44:AST44),"")</f>
        <v/>
      </c>
      <c r="AWO44" s="323">
        <f ca="1">SUMPRODUCT((AWO4:AWO7=AWO4)*(AWN4:AWN7=AWN4)*(AWL4:AWL7&gt;AWL4))+1</f>
        <v>1</v>
      </c>
      <c r="AWZ44" s="323" t="str">
        <f t="shared" ref="AWZ44" ca="1" si="14015">IF(AXA4&lt;&gt;"",SUMPRODUCT((AXH4:AXH7=AXH4)*(AXG4:AXG7=AXG4)*(AXE4:AXE7=AXE4)*(AXF4:AXF7=AXF4)),"")</f>
        <v/>
      </c>
      <c r="AXA44" s="323" t="str">
        <f t="shared" ref="AXA44:AXA47" ca="1" si="14016">IF(AND(AWZ44&lt;&gt;"",AWZ44&gt;1),AXA4,"")</f>
        <v/>
      </c>
      <c r="AXB44" s="323">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3">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3">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3">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3">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3">
        <f t="shared" ref="AXG44:AXG47" ca="1" si="14022">AXE44-AXF44+1000</f>
        <v>1000</v>
      </c>
      <c r="AXH44" s="323" t="str">
        <f t="shared" ref="AXH44:AXH47" ca="1" si="14023">IF(AXA44&lt;&gt;"",AXB44*3+AXC44*1,"")</f>
        <v/>
      </c>
      <c r="AXI44" s="323" t="str">
        <f t="shared" ref="AXI44" ca="1" si="14024">IF(AXA44&lt;&gt;"",VLOOKUP(AXA44,AWH4:AWN40,7,FALSE),"")</f>
        <v/>
      </c>
      <c r="AXJ44" s="323" t="str">
        <f t="shared" ref="AXJ44" ca="1" si="14025">IF(AXA44&lt;&gt;"",VLOOKUP(AXA44,AWH4:AWN40,5,FALSE),"")</f>
        <v/>
      </c>
      <c r="AXK44" s="323" t="str">
        <f t="shared" ref="AXK44" ca="1" si="14026">IF(AXA44&lt;&gt;"",VLOOKUP(AXA44,AWH4:AWP40,9,FALSE),"")</f>
        <v/>
      </c>
      <c r="AXL44" s="323" t="str">
        <f t="shared" ref="AXL44:AXL47" ca="1" si="14027">AXH44</f>
        <v/>
      </c>
      <c r="AXM44" s="323" t="str">
        <f t="shared" ref="AXM44" ca="1" si="14028">IF(AXA44&lt;&gt;"",RANK(AXL44,AXL44:AXL48),"")</f>
        <v/>
      </c>
      <c r="AXN44" s="323" t="str">
        <f t="shared" ref="AXN44" ca="1" si="14029">IF(AXA44&lt;&gt;"",SUMPRODUCT((AXL44:AXL48=AXL44)*(AXG44:AXG48&gt;AXG44)),"")</f>
        <v/>
      </c>
      <c r="AXO44" s="323" t="str">
        <f t="shared" ref="AXO44" ca="1" si="14030">IF(AXA44&lt;&gt;"",SUMPRODUCT((AXL44:AXL48=AXL44)*(AXG44:AXG48=AXG44)*(AXE44:AXE48&gt;AXE44)),"")</f>
        <v/>
      </c>
      <c r="AXP44" s="323" t="str">
        <f t="shared" ref="AXP44" ca="1" si="14031">IF(AXA44&lt;&gt;"",SUMPRODUCT((AXL44:AXL48=AXL44)*(AXG44:AXG48=AXG44)*(AXE44:AXE48=AXE44)*(AXI44:AXI48&gt;AXI44)),"")</f>
        <v/>
      </c>
      <c r="AXQ44" s="323" t="str">
        <f t="shared" ref="AXQ44" ca="1" si="14032">IF(AXA44&lt;&gt;"",SUMPRODUCT((AXL44:AXL48=AXL44)*(AXG44:AXG48=AXG44)*(AXE44:AXE48=AXE44)*(AXI44:AXI48=AXI44)*(AXJ44:AXJ48&gt;AXJ44)),"")</f>
        <v/>
      </c>
      <c r="AXR44" s="323" t="str">
        <f t="shared" ref="AXR44" ca="1" si="14033">IF(AXA44&lt;&gt;"",SUMPRODUCT((AXL44:AXL48=AXL44)*(AXG44:AXG48=AXG44)*(AXE44:AXE48=AXE44)*(AXI44:AXI48=AXI44)*(AXJ44:AXJ48=AXJ44)*(AXK44:AXK48&gt;AXK44)),"")</f>
        <v/>
      </c>
      <c r="AXS44" s="323" t="str">
        <f t="shared" ref="AXS44:AXS47" ca="1" si="14034">IF(AXA44&lt;&gt;"",SUM(AXM44:AXR44),"")</f>
        <v/>
      </c>
      <c r="BBM44" s="323">
        <f ca="1">SUMPRODUCT((BBM4:BBM7=BBM4)*(BBL4:BBL7=BBL4)*(BBJ4:BBJ7&gt;BBJ4))+1</f>
        <v>1</v>
      </c>
      <c r="BBX44" s="323">
        <f t="shared" ref="BBX44" ca="1" si="14035">IF(BBY4&lt;&gt;"",SUMPRODUCT((BCF4:BCF7=BCF4)*(BCE4:BCE7=BCE4)*(BCC4:BCC7=BCC4)*(BCD4:BCD7=BCD4)),"")</f>
        <v>4</v>
      </c>
      <c r="BBY44" s="323" t="str">
        <f t="shared" ref="BBY44:BBY47" ca="1" si="14036">IF(AND(BBX44&lt;&gt;"",BBX44&gt;1),BBY4,"")</f>
        <v>Switzerland</v>
      </c>
      <c r="BBZ44" s="323">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3">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3">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3">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3">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3">
        <f t="shared" ref="BCE44:BCE47" ca="1" si="14042">BCC44-BCD44+1000</f>
        <v>1000</v>
      </c>
      <c r="BCF44" s="323">
        <f t="shared" ref="BCF44:BCF47" ca="1" si="14043">IF(BBY44&lt;&gt;"",BBZ44*3+BCA44*1,"")</f>
        <v>0</v>
      </c>
      <c r="BCG44" s="323">
        <f t="shared" ref="BCG44" ca="1" si="14044">IF(BBY44&lt;&gt;"",VLOOKUP(BBY44,BBF4:BBL40,7,FALSE),"")</f>
        <v>1000</v>
      </c>
      <c r="BCH44" s="323">
        <f t="shared" ref="BCH44" ca="1" si="14045">IF(BBY44&lt;&gt;"",VLOOKUP(BBY44,BBF4:BBL40,5,FALSE),"")</f>
        <v>0</v>
      </c>
      <c r="BCI44" s="323">
        <f t="shared" ref="BCI44" ca="1" si="14046">IF(BBY44&lt;&gt;"",VLOOKUP(BBY44,BBF4:BBN40,9,FALSE),"")</f>
        <v>34</v>
      </c>
      <c r="BCJ44" s="323">
        <f t="shared" ref="BCJ44:BCJ47" ca="1" si="14047">BCF44</f>
        <v>0</v>
      </c>
      <c r="BCK44" s="323">
        <f t="shared" ref="BCK44" ca="1" si="14048">IF(BBY44&lt;&gt;"",RANK(BCJ44,BCJ44:BCJ48),"")</f>
        <v>1</v>
      </c>
      <c r="BCL44" s="323">
        <f t="shared" ref="BCL44" ca="1" si="14049">IF(BBY44&lt;&gt;"",SUMPRODUCT((BCJ44:BCJ48=BCJ44)*(BCE44:BCE48&gt;BCE44)),"")</f>
        <v>0</v>
      </c>
      <c r="BCM44" s="323">
        <f t="shared" ref="BCM44" ca="1" si="14050">IF(BBY44&lt;&gt;"",SUMPRODUCT((BCJ44:BCJ48=BCJ44)*(BCE44:BCE48=BCE44)*(BCC44:BCC48&gt;BCC44)),"")</f>
        <v>0</v>
      </c>
      <c r="BCN44" s="323">
        <f t="shared" ref="BCN44" ca="1" si="14051">IF(BBY44&lt;&gt;"",SUMPRODUCT((BCJ44:BCJ48=BCJ44)*(BCE44:BCE48=BCE44)*(BCC44:BCC48=BCC44)*(BCG44:BCG48&gt;BCG44)),"")</f>
        <v>0</v>
      </c>
      <c r="BCO44" s="323">
        <f t="shared" ref="BCO44" ca="1" si="14052">IF(BBY44&lt;&gt;"",SUMPRODUCT((BCJ44:BCJ48=BCJ44)*(BCE44:BCE48=BCE44)*(BCC44:BCC48=BCC44)*(BCG44:BCG48=BCG44)*(BCH44:BCH48&gt;BCH44)),"")</f>
        <v>0</v>
      </c>
      <c r="BCP44" s="323">
        <f t="shared" ref="BCP44" ca="1" si="14053">IF(BBY44&lt;&gt;"",SUMPRODUCT((BCJ44:BCJ48=BCJ44)*(BCE44:BCE48=BCE44)*(BCC44:BCC48=BCC44)*(BCG44:BCG48=BCG44)*(BCH44:BCH48=BCH44)*(BCI44:BCI48&gt;BCI44)),"")</f>
        <v>3</v>
      </c>
      <c r="BCQ44" s="323">
        <f t="shared" ref="BCQ44:BCQ47" ca="1" si="14054">IF(BBY44&lt;&gt;"",SUM(BCK44:BCP44),"")</f>
        <v>4</v>
      </c>
    </row>
    <row r="45" spans="1:1536" x14ac:dyDescent="0.2">
      <c r="I45" s="323">
        <f>SUMPRODUCT((I4:I7=I5)*(H4:H7=H5)*(F4:F7&gt;F5))+1</f>
        <v>1</v>
      </c>
      <c r="T45" s="323" t="str">
        <f>IF(U5&lt;&gt;"",SUMPRODUCT((AB4:AB7=AB5)*(AA4:AA7=AA5)*(Y4:Y7=Y5)*(Z4:Z7=Z5)),"")</f>
        <v/>
      </c>
      <c r="U45" s="323" t="str">
        <f t="shared" ref="U45:U47" si="14055">IF(AND(T45&lt;&gt;"",T45&gt;1),U5,"")</f>
        <v/>
      </c>
      <c r="V45" s="323">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3">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3">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3">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3">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3">
        <f>Y45-Z45+1000</f>
        <v>1000</v>
      </c>
      <c r="AB45" s="323" t="str">
        <f t="shared" ref="AB45:AB47" si="14056">IF(U45&lt;&gt;"",V45*3+W45*1,"")</f>
        <v/>
      </c>
      <c r="AC45" s="323" t="str">
        <f>IF(U45&lt;&gt;"",VLOOKUP(U45,B4:H40,7,FALSE),"")</f>
        <v/>
      </c>
      <c r="AD45" s="323" t="str">
        <f>IF(U45&lt;&gt;"",VLOOKUP(U45,B4:H40,5,FALSE),"")</f>
        <v/>
      </c>
      <c r="AE45" s="323" t="str">
        <f>IF(U45&lt;&gt;"",VLOOKUP(U45,B4:J40,9,FALSE),"")</f>
        <v/>
      </c>
      <c r="AF45" s="323" t="str">
        <f t="shared" ref="AF45:AF47" si="14057">AB45</f>
        <v/>
      </c>
      <c r="AG45" s="323" t="str">
        <f>IF(U45&lt;&gt;"",RANK(AF45,AF44:AF48),"")</f>
        <v/>
      </c>
      <c r="AH45" s="323" t="str">
        <f>IF(U45&lt;&gt;"",SUMPRODUCT((AF44:AF48=AF45)*(AA44:AA48&gt;AA45)),"")</f>
        <v/>
      </c>
      <c r="AI45" s="323" t="str">
        <f>IF(U45&lt;&gt;"",SUMPRODUCT((AF44:AF48=AF45)*(AA44:AA48=AA45)*(Y44:Y48&gt;Y45)),"")</f>
        <v/>
      </c>
      <c r="AJ45" s="323" t="str">
        <f>IF(U45&lt;&gt;"",SUMPRODUCT((AF44:AF48=AF45)*(AA44:AA48=AA45)*(Y44:Y48=Y45)*(AC44:AC48&gt;AC45)),"")</f>
        <v/>
      </c>
      <c r="AK45" s="323" t="str">
        <f>IF(U45&lt;&gt;"",SUMPRODUCT((AF44:AF48=AF45)*(AA44:AA48=AA45)*(Y44:Y48=Y45)*(AC44:AC48=AC45)*(AD44:AD48&gt;AD45)),"")</f>
        <v/>
      </c>
      <c r="AL45" s="323" t="str">
        <f>IF(U45&lt;&gt;"",SUMPRODUCT((AF44:AF48=AF45)*(AA44:AA48=AA45)*(Y44:Y48=Y45)*(AC44:AC48=AC45)*(AD44:AD48=AD45)*(AE44:AE48&gt;AE45)),"")</f>
        <v/>
      </c>
      <c r="AM45" s="323" t="str">
        <f>IF(U45&lt;&gt;"",SUM(AG45:AL45),"")</f>
        <v/>
      </c>
      <c r="AN45" s="323" t="str">
        <f>IF(AO5&lt;&gt;"",SUMPRODUCT((AV4:AV7=AV5)*(AU4:AU7=AU5)*(AS4:AS7=AS5)*(AT4:AT7=AT5)),"")</f>
        <v/>
      </c>
      <c r="AO45" s="323" t="str">
        <f t="shared" ref="AO45:AO47" si="14058">IF(AND(AN45&lt;&gt;"",AN45&gt;1),AO5,"")</f>
        <v/>
      </c>
      <c r="AP45" s="323">
        <f>SUMPRODUCT((CZ3:CZ42=AO45)*(DC3:DC42=AO46)*(DD3:DD42="W"))+SUMPRODUCT((CZ3:CZ42=AO45)*(DC3:DC42=AO47)*(DD3:DD42="W"))+SUMPRODUCT((CZ3:CZ42=AO45)*(DC3:DC42=AO48)*(DD3:DD42="W"))+SUMPRODUCT((CZ3:CZ42=AO46)*(DC3:DC42=AO45)*(DE3:DE42="W"))+SUMPRODUCT((CZ3:CZ42=AO47)*(DC3:DC42=AO45)*(DE3:DE42="W"))+SUMPRODUCT((CZ3:CZ42=AO48)*(DC3:DC42=AO45)*(DE3:DE42="W"))</f>
        <v>0</v>
      </c>
      <c r="AQ45" s="323">
        <f>SUMPRODUCT((CZ3:CZ42=AO45)*(DC3:DC42=AO46)*(DD3:DD42="D"))+SUMPRODUCT((CZ3:CZ42=AO45)*(DC3:DC42=AO47)*(DD3:DD42="D"))+SUMPRODUCT((CZ3:CZ42=AO45)*(DC3:DC42=AO48)*(DD3:DD42="D"))+SUMPRODUCT((CZ3:CZ42=AO46)*(DC3:DC42=AO45)*(DD3:DD42="D"))+SUMPRODUCT((CZ3:CZ42=AO47)*(DC3:DC42=AO45)*(DD3:DD42="D"))+SUMPRODUCT((CZ3:CZ42=AO48)*(DC3:DC42=AO45)*(DD3:DD42="D"))</f>
        <v>0</v>
      </c>
      <c r="AR45" s="323">
        <f>SUMPRODUCT((CZ3:CZ42=AO45)*(DC3:DC42=AO46)*(DD3:DD42="L"))+SUMPRODUCT((CZ3:CZ42=AO45)*(DC3:DC42=AO47)*(DD3:DD42="L"))+SUMPRODUCT((CZ3:CZ42=AO45)*(DC3:DC42=AO48)*(DD3:DD42="L"))+SUMPRODUCT((CZ3:CZ42=AO46)*(DC3:DC42=AO45)*(DE3:DE42="L"))+SUMPRODUCT((CZ3:CZ42=AO47)*(DC3:DC42=AO45)*(DE3:DE42="L"))+SUMPRODUCT((CZ3:CZ42=AO48)*(DC3:DC42=AO45)*(DE3:DE42="L"))</f>
        <v>0</v>
      </c>
      <c r="AS45" s="323">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3">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3">
        <f>AS45-AT45+1000</f>
        <v>1000</v>
      </c>
      <c r="AV45" s="323" t="str">
        <f t="shared" ref="AV45:AV47" si="14059">IF(AO45&lt;&gt;"",AP45*3+AQ45*1,"")</f>
        <v/>
      </c>
      <c r="AW45" s="323" t="str">
        <f>IF(AO45&lt;&gt;"",VLOOKUP(AO45,B4:H40,7,FALSE),"")</f>
        <v/>
      </c>
      <c r="AX45" s="323" t="str">
        <f>IF(AO45&lt;&gt;"",VLOOKUP(AO45,B4:H40,5,FALSE),"")</f>
        <v/>
      </c>
      <c r="AY45" s="323" t="str">
        <f>IF(AO45&lt;&gt;"",VLOOKUP(AO45,B4:J40,9,FALSE),"")</f>
        <v/>
      </c>
      <c r="AZ45" s="323" t="str">
        <f t="shared" ref="AZ45:AZ47" si="14060">AV45</f>
        <v/>
      </c>
      <c r="BA45" s="323" t="str">
        <f>IF(AO45&lt;&gt;"",RANK(AZ45,AZ44:AZ47),"")</f>
        <v/>
      </c>
      <c r="BB45" s="323" t="str">
        <f>IF(AO45&lt;&gt;"",SUMPRODUCT((AZ44:AZ47=AZ45)*(AU44:AU47&gt;AU45)),"")</f>
        <v/>
      </c>
      <c r="BC45" s="323" t="str">
        <f>IF(AO45&lt;&gt;"",SUMPRODUCT((AZ44:AZ47=AZ45)*(AU44:AU47=AU45)*(AS44:AS47&gt;AS45)),"")</f>
        <v/>
      </c>
      <c r="BD45" s="323" t="str">
        <f>IF(AO45&lt;&gt;"",SUMPRODUCT((AZ44:AZ47=AZ45)*(AU44:AU47=AU45)*(AS44:AS47=AS45)*(AW44:AW47&gt;AW45)),"")</f>
        <v/>
      </c>
      <c r="BE45" s="323" t="str">
        <f>IF(AO45&lt;&gt;"",SUMPRODUCT((AZ44:AZ47=AZ45)*(AU44:AU47=AU45)*(AS44:AS47=AS45)*(AW44:AW47=AW45)*(AX44:AX47&gt;AX45)),"")</f>
        <v/>
      </c>
      <c r="BF45" s="323" t="str">
        <f>IF(AO45&lt;&gt;"",SUMPRODUCT((AZ44:AZ47=AZ45)*(AU44:AU47=AU45)*(AS44:AS47=AS45)*(AW44:AW47=AW45)*(AX44:AX47=AX45)*(AY44:AY47&gt;AY45)),"")</f>
        <v/>
      </c>
      <c r="BG45" s="323" t="str">
        <f>IF(AO45&lt;&gt;"",SUM(BA45:BF45)+1,"")</f>
        <v/>
      </c>
      <c r="EG45" s="323">
        <f ca="1">SUMPRODUCT((EG4:EG7=EG5)*(EF4:EF7=EF5)*(ED4:ED7&gt;ED5))+1</f>
        <v>2</v>
      </c>
      <c r="ER45" s="323" t="str">
        <f ca="1">IF(ES5&lt;&gt;"",SUMPRODUCT((EZ4:EZ7=EZ5)*(EY4:EY7=EY5)*(EW4:EW7=EW5)*(EX4:EX7=EX5)),"")</f>
        <v/>
      </c>
      <c r="ES45" s="323" t="str">
        <f t="shared" ref="ES45:ES47" ca="1" si="14061">IF(AND(ER45&lt;&gt;"",ER45&gt;1),ES5,"")</f>
        <v/>
      </c>
      <c r="ET45" s="323">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3">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3">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3">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3">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3">
        <f ca="1">EW45-EX45+1000</f>
        <v>1000</v>
      </c>
      <c r="EZ45" s="323" t="str">
        <f t="shared" ref="EZ45:EZ47" ca="1" si="14062">IF(ES45&lt;&gt;"",ET45*3+EU45*1,"")</f>
        <v/>
      </c>
      <c r="FA45" s="323" t="str">
        <f ca="1">IF(ES45&lt;&gt;"",VLOOKUP(ES45,DZ4:EF40,7,FALSE),"")</f>
        <v/>
      </c>
      <c r="FB45" s="323" t="str">
        <f ca="1">IF(ES45&lt;&gt;"",VLOOKUP(ES45,DZ4:EF40,5,FALSE),"")</f>
        <v/>
      </c>
      <c r="FC45" s="323" t="str">
        <f ca="1">IF(ES45&lt;&gt;"",VLOOKUP(ES45,DZ4:EH40,9,FALSE),"")</f>
        <v/>
      </c>
      <c r="FD45" s="323" t="str">
        <f t="shared" ref="FD45:FD47" ca="1" si="14063">EZ45</f>
        <v/>
      </c>
      <c r="FE45" s="323" t="str">
        <f ca="1">IF(ES45&lt;&gt;"",RANK(FD45,FD44:FD48),"")</f>
        <v/>
      </c>
      <c r="FF45" s="323" t="str">
        <f ca="1">IF(ES45&lt;&gt;"",SUMPRODUCT((FD44:FD48=FD45)*(EY44:EY48&gt;EY45)),"")</f>
        <v/>
      </c>
      <c r="FG45" s="323" t="str">
        <f ca="1">IF(ES45&lt;&gt;"",SUMPRODUCT((FD44:FD48=FD45)*(EY44:EY48=EY45)*(EW44:EW48&gt;EW45)),"")</f>
        <v/>
      </c>
      <c r="FH45" s="323" t="str">
        <f ca="1">IF(ES45&lt;&gt;"",SUMPRODUCT((FD44:FD48=FD45)*(EY44:EY48=EY45)*(EW44:EW48=EW45)*(FA44:FA48&gt;FA45)),"")</f>
        <v/>
      </c>
      <c r="FI45" s="323" t="str">
        <f ca="1">IF(ES45&lt;&gt;"",SUMPRODUCT((FD44:FD48=FD45)*(EY44:EY48=EY45)*(EW44:EW48=EW45)*(FA44:FA48=FA45)*(FB44:FB48&gt;FB45)),"")</f>
        <v/>
      </c>
      <c r="FJ45" s="323" t="str">
        <f ca="1">IF(ES45&lt;&gt;"",SUMPRODUCT((FD44:FD48=FD45)*(EY44:EY48=EY45)*(EW44:EW48=EW45)*(FA44:FA48=FA45)*(FB44:FB48=FB45)*(FC44:FC48&gt;FC45)),"")</f>
        <v/>
      </c>
      <c r="FK45" s="323" t="str">
        <f ca="1">IF(ES45&lt;&gt;"",SUM(FE45:FJ45),"")</f>
        <v/>
      </c>
      <c r="FL45" s="323">
        <f ca="1">IF(FM5&lt;&gt;"",SUMPRODUCT((FT4:FT7=FT5)*(FS4:FS7=FS5)*(FQ4:FQ7=FQ5)*(FR4:FR7=FR5)),"")</f>
        <v>2</v>
      </c>
      <c r="FM45" s="323" t="str">
        <f t="shared" ref="FM45:FM47" ca="1" si="14064">IF(AND(FL45&lt;&gt;"",FL45&gt;1),FM5,"")</f>
        <v>Switzerland</v>
      </c>
      <c r="FN45" s="323">
        <f ca="1">SUMPRODUCT((HX3:HX42=FM45)*(IA3:IA42=FM46)*(IB3:IB42="W"))+SUMPRODUCT((HX3:HX42=FM45)*(IA3:IA42=FM47)*(IB3:IB42="W"))+SUMPRODUCT((HX3:HX42=FM45)*(IA3:IA42=FM48)*(IB3:IB42="W"))+SUMPRODUCT((HX3:HX42=FM46)*(IA3:IA42=FM45)*(IC3:IC42="W"))+SUMPRODUCT((HX3:HX42=FM47)*(IA3:IA42=FM45)*(IC3:IC42="W"))+SUMPRODUCT((HX3:HX42=FM48)*(IA3:IA42=FM45)*(IC3:IC42="W"))</f>
        <v>0</v>
      </c>
      <c r="FO45" s="323">
        <f ca="1">SUMPRODUCT((HX3:HX42=FM45)*(IA3:IA42=FM46)*(IB3:IB42="D"))+SUMPRODUCT((HX3:HX42=FM45)*(IA3:IA42=FM47)*(IB3:IB42="D"))+SUMPRODUCT((HX3:HX42=FM45)*(IA3:IA42=FM48)*(IB3:IB42="D"))+SUMPRODUCT((HX3:HX42=FM46)*(IA3:IA42=FM45)*(IB3:IB42="D"))+SUMPRODUCT((HX3:HX42=FM47)*(IA3:IA42=FM45)*(IB3:IB42="D"))+SUMPRODUCT((HX3:HX42=FM48)*(IA3:IA42=FM45)*(IB3:IB42="D"))</f>
        <v>1</v>
      </c>
      <c r="FP45" s="323">
        <f ca="1">SUMPRODUCT((HX3:HX42=FM45)*(IA3:IA42=FM46)*(IB3:IB42="L"))+SUMPRODUCT((HX3:HX42=FM45)*(IA3:IA42=FM47)*(IB3:IB42="L"))+SUMPRODUCT((HX3:HX42=FM45)*(IA3:IA42=FM48)*(IB3:IB42="L"))+SUMPRODUCT((HX3:HX42=FM46)*(IA3:IA42=FM45)*(IC3:IC42="L"))+SUMPRODUCT((HX3:HX42=FM47)*(IA3:IA42=FM45)*(IC3:IC42="L"))+SUMPRODUCT((HX3:HX42=FM48)*(IA3:IA42=FM45)*(IC3:IC42="L"))</f>
        <v>0</v>
      </c>
      <c r="FQ45" s="323">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3">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3">
        <f ca="1">FQ45-FR45+1000</f>
        <v>1000</v>
      </c>
      <c r="FT45" s="323">
        <f t="shared" ref="FT45:FT47" ca="1" si="14065">IF(FM45&lt;&gt;"",FN45*3+FO45*1,"")</f>
        <v>1</v>
      </c>
      <c r="FU45" s="323">
        <f ca="1">IF(FM45&lt;&gt;"",VLOOKUP(FM45,DZ4:EF40,7,FALSE),"")</f>
        <v>999</v>
      </c>
      <c r="FV45" s="323">
        <f ca="1">IF(FM45&lt;&gt;"",VLOOKUP(FM45,DZ4:EF40,5,FALSE),"")</f>
        <v>4</v>
      </c>
      <c r="FW45" s="323">
        <f ca="1">IF(FM45&lt;&gt;"",VLOOKUP(FM45,DZ4:EH40,9,FALSE),"")</f>
        <v>34</v>
      </c>
      <c r="FX45" s="323">
        <f t="shared" ref="FX45:FX47" ca="1" si="14066">FT45</f>
        <v>1</v>
      </c>
      <c r="FY45" s="323">
        <f ca="1">IF(FM45&lt;&gt;"",RANK(FX45,FX44:FX47),"")</f>
        <v>1</v>
      </c>
      <c r="FZ45" s="323">
        <f ca="1">IF(FM45&lt;&gt;"",SUMPRODUCT((FX44:FX47=FX45)*(FS44:FS47&gt;FS45)),"")</f>
        <v>0</v>
      </c>
      <c r="GA45" s="323">
        <f ca="1">IF(FM45&lt;&gt;"",SUMPRODUCT((FX44:FX47=FX45)*(FS44:FS47=FS45)*(FQ44:FQ47&gt;FQ45)),"")</f>
        <v>0</v>
      </c>
      <c r="GB45" s="323">
        <f ca="1">IF(FM45&lt;&gt;"",SUMPRODUCT((FX44:FX47=FX45)*(FS44:FS47=FS45)*(FQ44:FQ47=FQ45)*(FU44:FU47&gt;FU45)),"")</f>
        <v>0</v>
      </c>
      <c r="GC45" s="323">
        <f ca="1">IF(FM45&lt;&gt;"",SUMPRODUCT((FX44:FX47=FX45)*(FS44:FS47=FS45)*(FQ44:FQ47=FQ45)*(FU44:FU47=FU45)*(FV44:FV47&gt;FV45)),"")</f>
        <v>0</v>
      </c>
      <c r="GD45" s="323">
        <f ca="1">IF(FM45&lt;&gt;"",SUMPRODUCT((FX44:FX47=FX45)*(FS44:FS47=FS45)*(FQ44:FQ47=FQ45)*(FU44:FU47=FU45)*(FV44:FV47=FV45)*(FW44:FW47&gt;FW45)),"")</f>
        <v>0</v>
      </c>
      <c r="GE45" s="323">
        <f ca="1">IF(FM45&lt;&gt;"",SUM(FY45:GD45)+1,"")</f>
        <v>2</v>
      </c>
      <c r="JE45" s="323">
        <f ca="1">SUMPRODUCT((JE4:JE7=JE5)*(JD4:JD7=JD5)*(JB4:JB7&gt;JB5))+1</f>
        <v>1</v>
      </c>
      <c r="JP45" s="323" t="str">
        <f ca="1">IF(JQ5&lt;&gt;"",SUMPRODUCT((JX4:JX7=JX5)*(JW4:JW7=JW5)*(JU4:JU7=JU5)*(JV4:JV7=JV5)),"")</f>
        <v/>
      </c>
      <c r="JQ45" s="323" t="str">
        <f t="shared" ref="JQ45:JQ47" ca="1" si="14067">IF(AND(JP45&lt;&gt;"",JP45&gt;1),JQ5,"")</f>
        <v/>
      </c>
      <c r="JR45" s="323">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3">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3">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3">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3">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3">
        <f ca="1">JU45-JV45+1000</f>
        <v>1000</v>
      </c>
      <c r="JX45" s="323" t="str">
        <f t="shared" ref="JX45:JX47" ca="1" si="14068">IF(JQ45&lt;&gt;"",JR45*3+JS45*1,"")</f>
        <v/>
      </c>
      <c r="JY45" s="323" t="str">
        <f ca="1">IF(JQ45&lt;&gt;"",VLOOKUP(JQ45,IX4:JD40,7,FALSE),"")</f>
        <v/>
      </c>
      <c r="JZ45" s="323" t="str">
        <f ca="1">IF(JQ45&lt;&gt;"",VLOOKUP(JQ45,IX4:JD40,5,FALSE),"")</f>
        <v/>
      </c>
      <c r="KA45" s="323" t="str">
        <f ca="1">IF(JQ45&lt;&gt;"",VLOOKUP(JQ45,IX4:JF40,9,FALSE),"")</f>
        <v/>
      </c>
      <c r="KB45" s="323" t="str">
        <f t="shared" ref="KB45:KB47" ca="1" si="14069">JX45</f>
        <v/>
      </c>
      <c r="KC45" s="323" t="str">
        <f ca="1">IF(JQ45&lt;&gt;"",RANK(KB45,KB44:KB48),"")</f>
        <v/>
      </c>
      <c r="KD45" s="323" t="str">
        <f ca="1">IF(JQ45&lt;&gt;"",SUMPRODUCT((KB44:KB48=KB45)*(JW44:JW48&gt;JW45)),"")</f>
        <v/>
      </c>
      <c r="KE45" s="323" t="str">
        <f ca="1">IF(JQ45&lt;&gt;"",SUMPRODUCT((KB44:KB48=KB45)*(JW44:JW48=JW45)*(JU44:JU48&gt;JU45)),"")</f>
        <v/>
      </c>
      <c r="KF45" s="323" t="str">
        <f ca="1">IF(JQ45&lt;&gt;"",SUMPRODUCT((KB44:KB48=KB45)*(JW44:JW48=JW45)*(JU44:JU48=JU45)*(JY44:JY48&gt;JY45)),"")</f>
        <v/>
      </c>
      <c r="KG45" s="323" t="str">
        <f ca="1">IF(JQ45&lt;&gt;"",SUMPRODUCT((KB44:KB48=KB45)*(JW44:JW48=JW45)*(JU44:JU48=JU45)*(JY44:JY48=JY45)*(JZ44:JZ48&gt;JZ45)),"")</f>
        <v/>
      </c>
      <c r="KH45" s="323" t="str">
        <f ca="1">IF(JQ45&lt;&gt;"",SUMPRODUCT((KB44:KB48=KB45)*(JW44:JW48=JW45)*(JU44:JU48=JU45)*(JY44:JY48=JY45)*(JZ44:JZ48=JZ45)*(KA44:KA48&gt;KA45)),"")</f>
        <v/>
      </c>
      <c r="KI45" s="323" t="str">
        <f ca="1">IF(JQ45&lt;&gt;"",SUM(KC45:KH45),"")</f>
        <v/>
      </c>
      <c r="KJ45" s="323" t="str">
        <f ca="1">IF(KK5&lt;&gt;"",SUMPRODUCT((KR4:KR7=KR5)*(KQ4:KQ7=KQ5)*(KO4:KO7=KO5)*(KP4:KP7=KP5)),"")</f>
        <v/>
      </c>
      <c r="KK45" s="323" t="str">
        <f t="shared" ref="KK45:KK47" ca="1" si="14070">IF(AND(KJ45&lt;&gt;"",KJ45&gt;1),KK5,"")</f>
        <v/>
      </c>
      <c r="KL45" s="323">
        <f ca="1">SUMPRODUCT((MV3:MV42=KK45)*(MY3:MY42=KK46)*(MZ3:MZ42="W"))+SUMPRODUCT((MV3:MV42=KK45)*(MY3:MY42=KK47)*(MZ3:MZ42="W"))+SUMPRODUCT((MV3:MV42=KK45)*(MY3:MY42=KK48)*(MZ3:MZ42="W"))+SUMPRODUCT((MV3:MV42=KK46)*(MY3:MY42=KK45)*(NA3:NA42="W"))+SUMPRODUCT((MV3:MV42=KK47)*(MY3:MY42=KK45)*(NA3:NA42="W"))+SUMPRODUCT((MV3:MV42=KK48)*(MY3:MY42=KK45)*(NA3:NA42="W"))</f>
        <v>0</v>
      </c>
      <c r="KM45" s="323">
        <f ca="1">SUMPRODUCT((MV3:MV42=KK45)*(MY3:MY42=KK46)*(MZ3:MZ42="D"))+SUMPRODUCT((MV3:MV42=KK45)*(MY3:MY42=KK47)*(MZ3:MZ42="D"))+SUMPRODUCT((MV3:MV42=KK45)*(MY3:MY42=KK48)*(MZ3:MZ42="D"))+SUMPRODUCT((MV3:MV42=KK46)*(MY3:MY42=KK45)*(MZ3:MZ42="D"))+SUMPRODUCT((MV3:MV42=KK47)*(MY3:MY42=KK45)*(MZ3:MZ42="D"))+SUMPRODUCT((MV3:MV42=KK48)*(MY3:MY42=KK45)*(MZ3:MZ42="D"))</f>
        <v>0</v>
      </c>
      <c r="KN45" s="323">
        <f ca="1">SUMPRODUCT((MV3:MV42=KK45)*(MY3:MY42=KK46)*(MZ3:MZ42="L"))+SUMPRODUCT((MV3:MV42=KK45)*(MY3:MY42=KK47)*(MZ3:MZ42="L"))+SUMPRODUCT((MV3:MV42=KK45)*(MY3:MY42=KK48)*(MZ3:MZ42="L"))+SUMPRODUCT((MV3:MV42=KK46)*(MY3:MY42=KK45)*(NA3:NA42="L"))+SUMPRODUCT((MV3:MV42=KK47)*(MY3:MY42=KK45)*(NA3:NA42="L"))+SUMPRODUCT((MV3:MV42=KK48)*(MY3:MY42=KK45)*(NA3:NA42="L"))</f>
        <v>0</v>
      </c>
      <c r="KO45" s="323">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3">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3">
        <f ca="1">KO45-KP45+1000</f>
        <v>1000</v>
      </c>
      <c r="KR45" s="323" t="str">
        <f t="shared" ref="KR45:KR47" ca="1" si="14071">IF(KK45&lt;&gt;"",KL45*3+KM45*1,"")</f>
        <v/>
      </c>
      <c r="KS45" s="323" t="str">
        <f ca="1">IF(KK45&lt;&gt;"",VLOOKUP(KK45,IX4:JD40,7,FALSE),"")</f>
        <v/>
      </c>
      <c r="KT45" s="323" t="str">
        <f ca="1">IF(KK45&lt;&gt;"",VLOOKUP(KK45,IX4:JD40,5,FALSE),"")</f>
        <v/>
      </c>
      <c r="KU45" s="323" t="str">
        <f ca="1">IF(KK45&lt;&gt;"",VLOOKUP(KK45,IX4:JF40,9,FALSE),"")</f>
        <v/>
      </c>
      <c r="KV45" s="323" t="str">
        <f t="shared" ref="KV45:KV47" ca="1" si="14072">KR45</f>
        <v/>
      </c>
      <c r="KW45" s="323" t="str">
        <f ca="1">IF(KK45&lt;&gt;"",RANK(KV45,KV44:KV47),"")</f>
        <v/>
      </c>
      <c r="KX45" s="323" t="str">
        <f ca="1">IF(KK45&lt;&gt;"",SUMPRODUCT((KV44:KV47=KV45)*(KQ44:KQ47&gt;KQ45)),"")</f>
        <v/>
      </c>
      <c r="KY45" s="323" t="str">
        <f ca="1">IF(KK45&lt;&gt;"",SUMPRODUCT((KV44:KV47=KV45)*(KQ44:KQ47=KQ45)*(KO44:KO47&gt;KO45)),"")</f>
        <v/>
      </c>
      <c r="KZ45" s="323" t="str">
        <f ca="1">IF(KK45&lt;&gt;"",SUMPRODUCT((KV44:KV47=KV45)*(KQ44:KQ47=KQ45)*(KO44:KO47=KO45)*(KS44:KS47&gt;KS45)),"")</f>
        <v/>
      </c>
      <c r="LA45" s="323" t="str">
        <f ca="1">IF(KK45&lt;&gt;"",SUMPRODUCT((KV44:KV47=KV45)*(KQ44:KQ47=KQ45)*(KO44:KO47=KO45)*(KS44:KS47=KS45)*(KT44:KT47&gt;KT45)),"")</f>
        <v/>
      </c>
      <c r="LB45" s="323" t="str">
        <f ca="1">IF(KK45&lt;&gt;"",SUMPRODUCT((KV44:KV47=KV45)*(KQ44:KQ47=KQ45)*(KO44:KO47=KO45)*(KS44:KS47=KS45)*(KT44:KT47=KT45)*(KU44:KU47&gt;KU45)),"")</f>
        <v/>
      </c>
      <c r="LC45" s="323" t="str">
        <f ca="1">IF(KK45&lt;&gt;"",SUM(KW45:LB45)+1,"")</f>
        <v/>
      </c>
      <c r="OC45" s="323">
        <f ca="1">SUMPRODUCT((OC4:OC7=OC5)*(OB4:OB7=OB5)*(NZ4:NZ7&gt;NZ5))+1</f>
        <v>1</v>
      </c>
      <c r="ON45" s="323" t="str">
        <f t="shared" ref="ON45" ca="1" si="14073">IF(OO5&lt;&gt;"",SUMPRODUCT((OV4:OV7=OV5)*(OU4:OU7=OU5)*(OS4:OS7=OS5)*(OT4:OT7=OT5)),"")</f>
        <v/>
      </c>
      <c r="OO45" s="323" t="str">
        <f t="shared" ca="1" si="13876"/>
        <v/>
      </c>
      <c r="OP45" s="323">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3">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3">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3">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3">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3">
        <f t="shared" ca="1" si="13882"/>
        <v>1000</v>
      </c>
      <c r="OV45" s="323" t="str">
        <f t="shared" ca="1" si="13883"/>
        <v/>
      </c>
      <c r="OW45" s="323" t="str">
        <f t="shared" ref="OW45" ca="1" si="14079">IF(OO45&lt;&gt;"",VLOOKUP(OO45,NV4:OB40,7,FALSE),"")</f>
        <v/>
      </c>
      <c r="OX45" s="323" t="str">
        <f t="shared" ref="OX45" ca="1" si="14080">IF(OO45&lt;&gt;"",VLOOKUP(OO45,NV4:OB40,5,FALSE),"")</f>
        <v/>
      </c>
      <c r="OY45" s="323" t="str">
        <f t="shared" ref="OY45" ca="1" si="14081">IF(OO45&lt;&gt;"",VLOOKUP(OO45,NV4:OD40,9,FALSE),"")</f>
        <v/>
      </c>
      <c r="OZ45" s="323" t="str">
        <f t="shared" ca="1" si="13887"/>
        <v/>
      </c>
      <c r="PA45" s="323" t="str">
        <f t="shared" ref="PA45" ca="1" si="14082">IF(OO45&lt;&gt;"",RANK(OZ45,OZ44:OZ48),"")</f>
        <v/>
      </c>
      <c r="PB45" s="323" t="str">
        <f t="shared" ref="PB45" ca="1" si="14083">IF(OO45&lt;&gt;"",SUMPRODUCT((OZ44:OZ48=OZ45)*(OU44:OU48&gt;OU45)),"")</f>
        <v/>
      </c>
      <c r="PC45" s="323" t="str">
        <f t="shared" ref="PC45" ca="1" si="14084">IF(OO45&lt;&gt;"",SUMPRODUCT((OZ44:OZ48=OZ45)*(OU44:OU48=OU45)*(OS44:OS48&gt;OS45)),"")</f>
        <v/>
      </c>
      <c r="PD45" s="323" t="str">
        <f t="shared" ref="PD45" ca="1" si="14085">IF(OO45&lt;&gt;"",SUMPRODUCT((OZ44:OZ48=OZ45)*(OU44:OU48=OU45)*(OS44:OS48=OS45)*(OW44:OW48&gt;OW45)),"")</f>
        <v/>
      </c>
      <c r="PE45" s="323" t="str">
        <f t="shared" ref="PE45" ca="1" si="14086">IF(OO45&lt;&gt;"",SUMPRODUCT((OZ44:OZ48=OZ45)*(OU44:OU48=OU45)*(OS44:OS48=OS45)*(OW44:OW48=OW45)*(OX44:OX48&gt;OX45)),"")</f>
        <v/>
      </c>
      <c r="PF45" s="323" t="str">
        <f t="shared" ref="PF45" ca="1" si="14087">IF(OO45&lt;&gt;"",SUMPRODUCT((OZ44:OZ48=OZ45)*(OU44:OU48=OU45)*(OS44:OS48=OS45)*(OW44:OW48=OW45)*(OX44:OX48=OX45)*(OY44:OY48&gt;OY45)),"")</f>
        <v/>
      </c>
      <c r="PG45" s="323" t="str">
        <f t="shared" ca="1" si="13894"/>
        <v/>
      </c>
      <c r="PH45" s="323" t="str">
        <f t="shared" ref="PH45" ca="1" si="14088">IF(PI5&lt;&gt;"",SUMPRODUCT((PP4:PP7=PP5)*(PO4:PO7=PO5)*(PM4:PM7=PM5)*(PN4:PN7=PN5)),"")</f>
        <v/>
      </c>
      <c r="PI45" s="323" t="str">
        <f t="shared" ref="PI45:PI47" ca="1" si="14089">IF(AND(PH45&lt;&gt;"",PH45&gt;1),PI5,"")</f>
        <v/>
      </c>
      <c r="PJ45" s="323">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3">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3">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3">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3">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3">
        <f t="shared" ref="PO45:PO47" ca="1" si="14095">PM45-PN45+1000</f>
        <v>1000</v>
      </c>
      <c r="PP45" s="323" t="str">
        <f t="shared" ref="PP45:PP47" ca="1" si="14096">IF(PI45&lt;&gt;"",PJ45*3+PK45*1,"")</f>
        <v/>
      </c>
      <c r="PQ45" s="323" t="str">
        <f t="shared" ref="PQ45" ca="1" si="14097">IF(PI45&lt;&gt;"",VLOOKUP(PI45,NV4:OB40,7,FALSE),"")</f>
        <v/>
      </c>
      <c r="PR45" s="323" t="str">
        <f t="shared" ref="PR45" ca="1" si="14098">IF(PI45&lt;&gt;"",VLOOKUP(PI45,NV4:OB40,5,FALSE),"")</f>
        <v/>
      </c>
      <c r="PS45" s="323" t="str">
        <f t="shared" ref="PS45" ca="1" si="14099">IF(PI45&lt;&gt;"",VLOOKUP(PI45,NV4:OD40,9,FALSE),"")</f>
        <v/>
      </c>
      <c r="PT45" s="323" t="str">
        <f t="shared" ref="PT45:PT47" ca="1" si="14100">PP45</f>
        <v/>
      </c>
      <c r="PU45" s="323" t="str">
        <f t="shared" ref="PU45" ca="1" si="14101">IF(PI45&lt;&gt;"",RANK(PT45,PT44:PT47),"")</f>
        <v/>
      </c>
      <c r="PV45" s="323" t="str">
        <f t="shared" ref="PV45" ca="1" si="14102">IF(PI45&lt;&gt;"",SUMPRODUCT((PT44:PT47=PT45)*(PO44:PO47&gt;PO45)),"")</f>
        <v/>
      </c>
      <c r="PW45" s="323" t="str">
        <f t="shared" ref="PW45" ca="1" si="14103">IF(PI45&lt;&gt;"",SUMPRODUCT((PT44:PT47=PT45)*(PO44:PO47=PO45)*(PM44:PM47&gt;PM45)),"")</f>
        <v/>
      </c>
      <c r="PX45" s="323" t="str">
        <f t="shared" ref="PX45" ca="1" si="14104">IF(PI45&lt;&gt;"",SUMPRODUCT((PT44:PT47=PT45)*(PO44:PO47=PO45)*(PM44:PM47=PM45)*(PQ44:PQ47&gt;PQ45)),"")</f>
        <v/>
      </c>
      <c r="PY45" s="323" t="str">
        <f t="shared" ref="PY45" ca="1" si="14105">IF(PI45&lt;&gt;"",SUMPRODUCT((PT44:PT47=PT45)*(PO44:PO47=PO45)*(PM44:PM47=PM45)*(PQ44:PQ47=PQ45)*(PR44:PR47&gt;PR45)),"")</f>
        <v/>
      </c>
      <c r="PZ45" s="323" t="str">
        <f t="shared" ref="PZ45" ca="1" si="14106">IF(PI45&lt;&gt;"",SUMPRODUCT((PT44:PT47=PT45)*(PO44:PO47=PO45)*(PM44:PM47=PM45)*(PQ44:PQ47=PQ45)*(PR44:PR47=PR45)*(PS44:PS47&gt;PS45)),"")</f>
        <v/>
      </c>
      <c r="QA45" s="323" t="str">
        <f t="shared" ref="QA45" ca="1" si="14107">IF(PI45&lt;&gt;"",SUM(PU45:PZ45)+1,"")</f>
        <v/>
      </c>
      <c r="TA45" s="323">
        <f ca="1">SUMPRODUCT((TA4:TA7=TA5)*(SZ4:SZ7=SZ5)*(SX4:SX7&gt;SX5))+1</f>
        <v>1</v>
      </c>
      <c r="TL45" s="323" t="str">
        <f t="shared" ref="TL45" ca="1" si="14108">IF(TM5&lt;&gt;"",SUMPRODUCT((TT4:TT7=TT5)*(TS4:TS7=TS5)*(TQ4:TQ7=TQ5)*(TR4:TR7=TR5)),"")</f>
        <v/>
      </c>
      <c r="TM45" s="323" t="str">
        <f t="shared" ca="1" si="13896"/>
        <v/>
      </c>
      <c r="TN45" s="323">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3">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3">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3">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3">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3">
        <f t="shared" ca="1" si="13902"/>
        <v>1000</v>
      </c>
      <c r="TT45" s="323" t="str">
        <f t="shared" ca="1" si="13903"/>
        <v/>
      </c>
      <c r="TU45" s="323" t="str">
        <f t="shared" ref="TU45" ca="1" si="14114">IF(TM45&lt;&gt;"",VLOOKUP(TM45,ST4:SZ40,7,FALSE),"")</f>
        <v/>
      </c>
      <c r="TV45" s="323" t="str">
        <f t="shared" ref="TV45" ca="1" si="14115">IF(TM45&lt;&gt;"",VLOOKUP(TM45,ST4:SZ40,5,FALSE),"")</f>
        <v/>
      </c>
      <c r="TW45" s="323" t="str">
        <f t="shared" ref="TW45" ca="1" si="14116">IF(TM45&lt;&gt;"",VLOOKUP(TM45,ST4:TB40,9,FALSE),"")</f>
        <v/>
      </c>
      <c r="TX45" s="323" t="str">
        <f t="shared" ca="1" si="13907"/>
        <v/>
      </c>
      <c r="TY45" s="323" t="str">
        <f t="shared" ref="TY45" ca="1" si="14117">IF(TM45&lt;&gt;"",RANK(TX45,TX44:TX48),"")</f>
        <v/>
      </c>
      <c r="TZ45" s="323" t="str">
        <f t="shared" ref="TZ45" ca="1" si="14118">IF(TM45&lt;&gt;"",SUMPRODUCT((TX44:TX48=TX45)*(TS44:TS48&gt;TS45)),"")</f>
        <v/>
      </c>
      <c r="UA45" s="323" t="str">
        <f t="shared" ref="UA45" ca="1" si="14119">IF(TM45&lt;&gt;"",SUMPRODUCT((TX44:TX48=TX45)*(TS44:TS48=TS45)*(TQ44:TQ48&gt;TQ45)),"")</f>
        <v/>
      </c>
      <c r="UB45" s="323" t="str">
        <f t="shared" ref="UB45" ca="1" si="14120">IF(TM45&lt;&gt;"",SUMPRODUCT((TX44:TX48=TX45)*(TS44:TS48=TS45)*(TQ44:TQ48=TQ45)*(TU44:TU48&gt;TU45)),"")</f>
        <v/>
      </c>
      <c r="UC45" s="323" t="str">
        <f t="shared" ref="UC45" ca="1" si="14121">IF(TM45&lt;&gt;"",SUMPRODUCT((TX44:TX48=TX45)*(TS44:TS48=TS45)*(TQ44:TQ48=TQ45)*(TU44:TU48=TU45)*(TV44:TV48&gt;TV45)),"")</f>
        <v/>
      </c>
      <c r="UD45" s="323" t="str">
        <f t="shared" ref="UD45" ca="1" si="14122">IF(TM45&lt;&gt;"",SUMPRODUCT((TX44:TX48=TX45)*(TS44:TS48=TS45)*(TQ44:TQ48=TQ45)*(TU44:TU48=TU45)*(TV44:TV48=TV45)*(TW44:TW48&gt;TW45)),"")</f>
        <v/>
      </c>
      <c r="UE45" s="323" t="str">
        <f t="shared" ca="1" si="13914"/>
        <v/>
      </c>
      <c r="UF45" s="323" t="str">
        <f t="shared" ref="UF45" ca="1" si="14123">IF(UG5&lt;&gt;"",SUMPRODUCT((UN4:UN7=UN5)*(UM4:UM7=UM5)*(UK4:UK7=UK5)*(UL4:UL7=UL5)),"")</f>
        <v/>
      </c>
      <c r="UG45" s="323" t="str">
        <f t="shared" ref="UG45:UG47" ca="1" si="14124">IF(AND(UF45&lt;&gt;"",UF45&gt;1),UG5,"")</f>
        <v/>
      </c>
      <c r="UH45" s="323">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3">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3">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3">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3">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3">
        <f t="shared" ref="UM45:UM47" ca="1" si="14130">UK45-UL45+1000</f>
        <v>1000</v>
      </c>
      <c r="UN45" s="323" t="str">
        <f t="shared" ref="UN45:UN47" ca="1" si="14131">IF(UG45&lt;&gt;"",UH45*3+UI45*1,"")</f>
        <v/>
      </c>
      <c r="UO45" s="323" t="str">
        <f t="shared" ref="UO45" ca="1" si="14132">IF(UG45&lt;&gt;"",VLOOKUP(UG45,ST4:SZ40,7,FALSE),"")</f>
        <v/>
      </c>
      <c r="UP45" s="323" t="str">
        <f t="shared" ref="UP45" ca="1" si="14133">IF(UG45&lt;&gt;"",VLOOKUP(UG45,ST4:SZ40,5,FALSE),"")</f>
        <v/>
      </c>
      <c r="UQ45" s="323" t="str">
        <f t="shared" ref="UQ45" ca="1" si="14134">IF(UG45&lt;&gt;"",VLOOKUP(UG45,ST4:TB40,9,FALSE),"")</f>
        <v/>
      </c>
      <c r="UR45" s="323" t="str">
        <f t="shared" ref="UR45:UR47" ca="1" si="14135">UN45</f>
        <v/>
      </c>
      <c r="US45" s="323" t="str">
        <f t="shared" ref="US45" ca="1" si="14136">IF(UG45&lt;&gt;"",RANK(UR45,UR44:UR47),"")</f>
        <v/>
      </c>
      <c r="UT45" s="323" t="str">
        <f t="shared" ref="UT45" ca="1" si="14137">IF(UG45&lt;&gt;"",SUMPRODUCT((UR44:UR47=UR45)*(UM44:UM47&gt;UM45)),"")</f>
        <v/>
      </c>
      <c r="UU45" s="323" t="str">
        <f t="shared" ref="UU45" ca="1" si="14138">IF(UG45&lt;&gt;"",SUMPRODUCT((UR44:UR47=UR45)*(UM44:UM47=UM45)*(UK44:UK47&gt;UK45)),"")</f>
        <v/>
      </c>
      <c r="UV45" s="323" t="str">
        <f t="shared" ref="UV45" ca="1" si="14139">IF(UG45&lt;&gt;"",SUMPRODUCT((UR44:UR47=UR45)*(UM44:UM47=UM45)*(UK44:UK47=UK45)*(UO44:UO47&gt;UO45)),"")</f>
        <v/>
      </c>
      <c r="UW45" s="323" t="str">
        <f t="shared" ref="UW45" ca="1" si="14140">IF(UG45&lt;&gt;"",SUMPRODUCT((UR44:UR47=UR45)*(UM44:UM47=UM45)*(UK44:UK47=UK45)*(UO44:UO47=UO45)*(UP44:UP47&gt;UP45)),"")</f>
        <v/>
      </c>
      <c r="UX45" s="323" t="str">
        <f t="shared" ref="UX45" ca="1" si="14141">IF(UG45&lt;&gt;"",SUMPRODUCT((UR44:UR47=UR45)*(UM44:UM47=UM45)*(UK44:UK47=UK45)*(UO44:UO47=UO45)*(UP44:UP47=UP45)*(UQ44:UQ47&gt;UQ45)),"")</f>
        <v/>
      </c>
      <c r="UY45" s="323" t="str">
        <f t="shared" ref="UY45" ca="1" si="14142">IF(UG45&lt;&gt;"",SUM(US45:UX45)+1,"")</f>
        <v/>
      </c>
      <c r="XY45" s="323">
        <f ca="1">SUMPRODUCT((XY4:XY7=XY5)*(XX4:XX7=XX5)*(XV4:XV7&gt;XV5))+1</f>
        <v>1</v>
      </c>
      <c r="YJ45" s="323" t="str">
        <f t="shared" ref="YJ45" ca="1" si="14143">IF(YK5&lt;&gt;"",SUMPRODUCT((YR4:YR7=YR5)*(YQ4:YQ7=YQ5)*(YO4:YO7=YO5)*(YP4:YP7=YP5)),"")</f>
        <v/>
      </c>
      <c r="YK45" s="323" t="str">
        <f t="shared" ca="1" si="13916"/>
        <v/>
      </c>
      <c r="YL45" s="323">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3">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3">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3">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3">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3">
        <f t="shared" ca="1" si="13922"/>
        <v>1000</v>
      </c>
      <c r="YR45" s="323" t="str">
        <f t="shared" ca="1" si="13923"/>
        <v/>
      </c>
      <c r="YS45" s="323" t="str">
        <f t="shared" ref="YS45" ca="1" si="14149">IF(YK45&lt;&gt;"",VLOOKUP(YK45,XR4:XX40,7,FALSE),"")</f>
        <v/>
      </c>
      <c r="YT45" s="323" t="str">
        <f t="shared" ref="YT45" ca="1" si="14150">IF(YK45&lt;&gt;"",VLOOKUP(YK45,XR4:XX40,5,FALSE),"")</f>
        <v/>
      </c>
      <c r="YU45" s="323" t="str">
        <f t="shared" ref="YU45" ca="1" si="14151">IF(YK45&lt;&gt;"",VLOOKUP(YK45,XR4:XZ40,9,FALSE),"")</f>
        <v/>
      </c>
      <c r="YV45" s="323" t="str">
        <f t="shared" ca="1" si="13927"/>
        <v/>
      </c>
      <c r="YW45" s="323" t="str">
        <f t="shared" ref="YW45" ca="1" si="14152">IF(YK45&lt;&gt;"",RANK(YV45,YV44:YV48),"")</f>
        <v/>
      </c>
      <c r="YX45" s="323" t="str">
        <f t="shared" ref="YX45" ca="1" si="14153">IF(YK45&lt;&gt;"",SUMPRODUCT((YV44:YV48=YV45)*(YQ44:YQ48&gt;YQ45)),"")</f>
        <v/>
      </c>
      <c r="YY45" s="323" t="str">
        <f t="shared" ref="YY45" ca="1" si="14154">IF(YK45&lt;&gt;"",SUMPRODUCT((YV44:YV48=YV45)*(YQ44:YQ48=YQ45)*(YO44:YO48&gt;YO45)),"")</f>
        <v/>
      </c>
      <c r="YZ45" s="323" t="str">
        <f t="shared" ref="YZ45" ca="1" si="14155">IF(YK45&lt;&gt;"",SUMPRODUCT((YV44:YV48=YV45)*(YQ44:YQ48=YQ45)*(YO44:YO48=YO45)*(YS44:YS48&gt;YS45)),"")</f>
        <v/>
      </c>
      <c r="ZA45" s="323" t="str">
        <f t="shared" ref="ZA45" ca="1" si="14156">IF(YK45&lt;&gt;"",SUMPRODUCT((YV44:YV48=YV45)*(YQ44:YQ48=YQ45)*(YO44:YO48=YO45)*(YS44:YS48=YS45)*(YT44:YT48&gt;YT45)),"")</f>
        <v/>
      </c>
      <c r="ZB45" s="323" t="str">
        <f t="shared" ref="ZB45" ca="1" si="14157">IF(YK45&lt;&gt;"",SUMPRODUCT((YV44:YV48=YV45)*(YQ44:YQ48=YQ45)*(YO44:YO48=YO45)*(YS44:YS48=YS45)*(YT44:YT48=YT45)*(YU44:YU48&gt;YU45)),"")</f>
        <v/>
      </c>
      <c r="ZC45" s="323" t="str">
        <f t="shared" ca="1" si="13934"/>
        <v/>
      </c>
      <c r="ZD45" s="323" t="str">
        <f t="shared" ref="ZD45" ca="1" si="14158">IF(ZE5&lt;&gt;"",SUMPRODUCT((ZL4:ZL7=ZL5)*(ZK4:ZK7=ZK5)*(ZI4:ZI7=ZI5)*(ZJ4:ZJ7=ZJ5)),"")</f>
        <v/>
      </c>
      <c r="ZE45" s="323" t="str">
        <f t="shared" ref="ZE45:ZE47" ca="1" si="14159">IF(AND(ZD45&lt;&gt;"",ZD45&gt;1),ZE5,"")</f>
        <v/>
      </c>
      <c r="ZF45" s="323">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3">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3">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3">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3">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3">
        <f t="shared" ref="ZK45:ZK47" ca="1" si="14165">ZI45-ZJ45+1000</f>
        <v>1000</v>
      </c>
      <c r="ZL45" s="323" t="str">
        <f t="shared" ref="ZL45:ZL47" ca="1" si="14166">IF(ZE45&lt;&gt;"",ZF45*3+ZG45*1,"")</f>
        <v/>
      </c>
      <c r="ZM45" s="323" t="str">
        <f t="shared" ref="ZM45" ca="1" si="14167">IF(ZE45&lt;&gt;"",VLOOKUP(ZE45,XR4:XX40,7,FALSE),"")</f>
        <v/>
      </c>
      <c r="ZN45" s="323" t="str">
        <f t="shared" ref="ZN45" ca="1" si="14168">IF(ZE45&lt;&gt;"",VLOOKUP(ZE45,XR4:XX40,5,FALSE),"")</f>
        <v/>
      </c>
      <c r="ZO45" s="323" t="str">
        <f t="shared" ref="ZO45" ca="1" si="14169">IF(ZE45&lt;&gt;"",VLOOKUP(ZE45,XR4:XZ40,9,FALSE),"")</f>
        <v/>
      </c>
      <c r="ZP45" s="323" t="str">
        <f t="shared" ref="ZP45:ZP47" ca="1" si="14170">ZL45</f>
        <v/>
      </c>
      <c r="ZQ45" s="323" t="str">
        <f t="shared" ref="ZQ45" ca="1" si="14171">IF(ZE45&lt;&gt;"",RANK(ZP45,ZP44:ZP47),"")</f>
        <v/>
      </c>
      <c r="ZR45" s="323" t="str">
        <f t="shared" ref="ZR45" ca="1" si="14172">IF(ZE45&lt;&gt;"",SUMPRODUCT((ZP44:ZP47=ZP45)*(ZK44:ZK47&gt;ZK45)),"")</f>
        <v/>
      </c>
      <c r="ZS45" s="323" t="str">
        <f t="shared" ref="ZS45" ca="1" si="14173">IF(ZE45&lt;&gt;"",SUMPRODUCT((ZP44:ZP47=ZP45)*(ZK44:ZK47=ZK45)*(ZI44:ZI47&gt;ZI45)),"")</f>
        <v/>
      </c>
      <c r="ZT45" s="323" t="str">
        <f t="shared" ref="ZT45" ca="1" si="14174">IF(ZE45&lt;&gt;"",SUMPRODUCT((ZP44:ZP47=ZP45)*(ZK44:ZK47=ZK45)*(ZI44:ZI47=ZI45)*(ZM44:ZM47&gt;ZM45)),"")</f>
        <v/>
      </c>
      <c r="ZU45" s="323" t="str">
        <f t="shared" ref="ZU45" ca="1" si="14175">IF(ZE45&lt;&gt;"",SUMPRODUCT((ZP44:ZP47=ZP45)*(ZK44:ZK47=ZK45)*(ZI44:ZI47=ZI45)*(ZM44:ZM47=ZM45)*(ZN44:ZN47&gt;ZN45)),"")</f>
        <v/>
      </c>
      <c r="ZV45" s="323" t="str">
        <f t="shared" ref="ZV45" ca="1" si="14176">IF(ZE45&lt;&gt;"",SUMPRODUCT((ZP44:ZP47=ZP45)*(ZK44:ZK47=ZK45)*(ZI44:ZI47=ZI45)*(ZM44:ZM47=ZM45)*(ZN44:ZN47=ZN45)*(ZO44:ZO47&gt;ZO45)),"")</f>
        <v/>
      </c>
      <c r="ZW45" s="323" t="str">
        <f t="shared" ref="ZW45" ca="1" si="14177">IF(ZE45&lt;&gt;"",SUM(ZQ45:ZV45)+1,"")</f>
        <v/>
      </c>
      <c r="ACW45" s="323">
        <f ca="1">SUMPRODUCT((ACW4:ACW7=ACW5)*(ACV4:ACV7=ACV5)*(ACT4:ACT7&gt;ACT5))+1</f>
        <v>1</v>
      </c>
      <c r="ADH45" s="323" t="str">
        <f t="shared" ref="ADH45" ca="1" si="14178">IF(ADI5&lt;&gt;"",SUMPRODUCT((ADP4:ADP7=ADP5)*(ADO4:ADO7=ADO5)*(ADM4:ADM7=ADM5)*(ADN4:ADN7=ADN5)),"")</f>
        <v/>
      </c>
      <c r="ADI45" s="323" t="str">
        <f t="shared" ca="1" si="13936"/>
        <v/>
      </c>
      <c r="ADJ45" s="323">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3">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3">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3">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3">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3">
        <f t="shared" ca="1" si="13942"/>
        <v>1000</v>
      </c>
      <c r="ADP45" s="323" t="str">
        <f t="shared" ca="1" si="13943"/>
        <v/>
      </c>
      <c r="ADQ45" s="323" t="str">
        <f t="shared" ref="ADQ45" ca="1" si="14184">IF(ADI45&lt;&gt;"",VLOOKUP(ADI45,ACP4:ACV40,7,FALSE),"")</f>
        <v/>
      </c>
      <c r="ADR45" s="323" t="str">
        <f t="shared" ref="ADR45" ca="1" si="14185">IF(ADI45&lt;&gt;"",VLOOKUP(ADI45,ACP4:ACV40,5,FALSE),"")</f>
        <v/>
      </c>
      <c r="ADS45" s="323" t="str">
        <f t="shared" ref="ADS45" ca="1" si="14186">IF(ADI45&lt;&gt;"",VLOOKUP(ADI45,ACP4:ACX40,9,FALSE),"")</f>
        <v/>
      </c>
      <c r="ADT45" s="323" t="str">
        <f t="shared" ca="1" si="13947"/>
        <v/>
      </c>
      <c r="ADU45" s="323" t="str">
        <f t="shared" ref="ADU45" ca="1" si="14187">IF(ADI45&lt;&gt;"",RANK(ADT45,ADT44:ADT48),"")</f>
        <v/>
      </c>
      <c r="ADV45" s="323" t="str">
        <f t="shared" ref="ADV45" ca="1" si="14188">IF(ADI45&lt;&gt;"",SUMPRODUCT((ADT44:ADT48=ADT45)*(ADO44:ADO48&gt;ADO45)),"")</f>
        <v/>
      </c>
      <c r="ADW45" s="323" t="str">
        <f t="shared" ref="ADW45" ca="1" si="14189">IF(ADI45&lt;&gt;"",SUMPRODUCT((ADT44:ADT48=ADT45)*(ADO44:ADO48=ADO45)*(ADM44:ADM48&gt;ADM45)),"")</f>
        <v/>
      </c>
      <c r="ADX45" s="323" t="str">
        <f t="shared" ref="ADX45" ca="1" si="14190">IF(ADI45&lt;&gt;"",SUMPRODUCT((ADT44:ADT48=ADT45)*(ADO44:ADO48=ADO45)*(ADM44:ADM48=ADM45)*(ADQ44:ADQ48&gt;ADQ45)),"")</f>
        <v/>
      </c>
      <c r="ADY45" s="323" t="str">
        <f t="shared" ref="ADY45" ca="1" si="14191">IF(ADI45&lt;&gt;"",SUMPRODUCT((ADT44:ADT48=ADT45)*(ADO44:ADO48=ADO45)*(ADM44:ADM48=ADM45)*(ADQ44:ADQ48=ADQ45)*(ADR44:ADR48&gt;ADR45)),"")</f>
        <v/>
      </c>
      <c r="ADZ45" s="323" t="str">
        <f t="shared" ref="ADZ45" ca="1" si="14192">IF(ADI45&lt;&gt;"",SUMPRODUCT((ADT44:ADT48=ADT45)*(ADO44:ADO48=ADO45)*(ADM44:ADM48=ADM45)*(ADQ44:ADQ48=ADQ45)*(ADR44:ADR48=ADR45)*(ADS44:ADS48&gt;ADS45)),"")</f>
        <v/>
      </c>
      <c r="AEA45" s="323" t="str">
        <f t="shared" ca="1" si="13954"/>
        <v/>
      </c>
      <c r="AEB45" s="323" t="str">
        <f t="shared" ref="AEB45" ca="1" si="14193">IF(AEC5&lt;&gt;"",SUMPRODUCT((AEJ4:AEJ7=AEJ5)*(AEI4:AEI7=AEI5)*(AEG4:AEG7=AEG5)*(AEH4:AEH7=AEH5)),"")</f>
        <v/>
      </c>
      <c r="AEC45" s="323" t="str">
        <f t="shared" ref="AEC45:AEC47" ca="1" si="14194">IF(AND(AEB45&lt;&gt;"",AEB45&gt;1),AEC5,"")</f>
        <v/>
      </c>
      <c r="AED45" s="323">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3">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3">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3">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3">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3">
        <f t="shared" ref="AEI45:AEI47" ca="1" si="14200">AEG45-AEH45+1000</f>
        <v>1000</v>
      </c>
      <c r="AEJ45" s="323" t="str">
        <f t="shared" ref="AEJ45:AEJ47" ca="1" si="14201">IF(AEC45&lt;&gt;"",AED45*3+AEE45*1,"")</f>
        <v/>
      </c>
      <c r="AEK45" s="323" t="str">
        <f t="shared" ref="AEK45" ca="1" si="14202">IF(AEC45&lt;&gt;"",VLOOKUP(AEC45,ACP4:ACV40,7,FALSE),"")</f>
        <v/>
      </c>
      <c r="AEL45" s="323" t="str">
        <f t="shared" ref="AEL45" ca="1" si="14203">IF(AEC45&lt;&gt;"",VLOOKUP(AEC45,ACP4:ACV40,5,FALSE),"")</f>
        <v/>
      </c>
      <c r="AEM45" s="323" t="str">
        <f t="shared" ref="AEM45" ca="1" si="14204">IF(AEC45&lt;&gt;"",VLOOKUP(AEC45,ACP4:ACX40,9,FALSE),"")</f>
        <v/>
      </c>
      <c r="AEN45" s="323" t="str">
        <f t="shared" ref="AEN45:AEN47" ca="1" si="14205">AEJ45</f>
        <v/>
      </c>
      <c r="AEO45" s="323" t="str">
        <f t="shared" ref="AEO45" ca="1" si="14206">IF(AEC45&lt;&gt;"",RANK(AEN45,AEN44:AEN47),"")</f>
        <v/>
      </c>
      <c r="AEP45" s="323" t="str">
        <f t="shared" ref="AEP45" ca="1" si="14207">IF(AEC45&lt;&gt;"",SUMPRODUCT((AEN44:AEN47=AEN45)*(AEI44:AEI47&gt;AEI45)),"")</f>
        <v/>
      </c>
      <c r="AEQ45" s="323" t="str">
        <f t="shared" ref="AEQ45" ca="1" si="14208">IF(AEC45&lt;&gt;"",SUMPRODUCT((AEN44:AEN47=AEN45)*(AEI44:AEI47=AEI45)*(AEG44:AEG47&gt;AEG45)),"")</f>
        <v/>
      </c>
      <c r="AER45" s="323" t="str">
        <f t="shared" ref="AER45" ca="1" si="14209">IF(AEC45&lt;&gt;"",SUMPRODUCT((AEN44:AEN47=AEN45)*(AEI44:AEI47=AEI45)*(AEG44:AEG47=AEG45)*(AEK44:AEK47&gt;AEK45)),"")</f>
        <v/>
      </c>
      <c r="AES45" s="323" t="str">
        <f t="shared" ref="AES45" ca="1" si="14210">IF(AEC45&lt;&gt;"",SUMPRODUCT((AEN44:AEN47=AEN45)*(AEI44:AEI47=AEI45)*(AEG44:AEG47=AEG45)*(AEK44:AEK47=AEK45)*(AEL44:AEL47&gt;AEL45)),"")</f>
        <v/>
      </c>
      <c r="AET45" s="323" t="str">
        <f t="shared" ref="AET45" ca="1" si="14211">IF(AEC45&lt;&gt;"",SUMPRODUCT((AEN44:AEN47=AEN45)*(AEI44:AEI47=AEI45)*(AEG44:AEG47=AEG45)*(AEK44:AEK47=AEK45)*(AEL44:AEL47=AEL45)*(AEM44:AEM47&gt;AEM45)),"")</f>
        <v/>
      </c>
      <c r="AEU45" s="323" t="str">
        <f t="shared" ref="AEU45" ca="1" si="14212">IF(AEC45&lt;&gt;"",SUM(AEO45:AET45)+1,"")</f>
        <v/>
      </c>
      <c r="AHU45" s="323">
        <f ca="1">SUMPRODUCT((AHU4:AHU7=AHU5)*(AHT4:AHT7=AHT5)*(AHR4:AHR7&gt;AHR5))+1</f>
        <v>1</v>
      </c>
      <c r="AIF45" s="323" t="str">
        <f t="shared" ref="AIF45" ca="1" si="14213">IF(AIG5&lt;&gt;"",SUMPRODUCT((AIN4:AIN7=AIN5)*(AIM4:AIM7=AIM5)*(AIK4:AIK7=AIK5)*(AIL4:AIL7=AIL5)),"")</f>
        <v/>
      </c>
      <c r="AIG45" s="323" t="str">
        <f t="shared" ca="1" si="13956"/>
        <v/>
      </c>
      <c r="AIH45" s="323">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3">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3">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3">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3">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3">
        <f t="shared" ca="1" si="13962"/>
        <v>1000</v>
      </c>
      <c r="AIN45" s="323" t="str">
        <f t="shared" ca="1" si="13963"/>
        <v/>
      </c>
      <c r="AIO45" s="323" t="str">
        <f t="shared" ref="AIO45" ca="1" si="14219">IF(AIG45&lt;&gt;"",VLOOKUP(AIG45,AHN4:AHT40,7,FALSE),"")</f>
        <v/>
      </c>
      <c r="AIP45" s="323" t="str">
        <f t="shared" ref="AIP45" ca="1" si="14220">IF(AIG45&lt;&gt;"",VLOOKUP(AIG45,AHN4:AHT40,5,FALSE),"")</f>
        <v/>
      </c>
      <c r="AIQ45" s="323" t="str">
        <f t="shared" ref="AIQ45" ca="1" si="14221">IF(AIG45&lt;&gt;"",VLOOKUP(AIG45,AHN4:AHV40,9,FALSE),"")</f>
        <v/>
      </c>
      <c r="AIR45" s="323" t="str">
        <f t="shared" ca="1" si="13967"/>
        <v/>
      </c>
      <c r="AIS45" s="323" t="str">
        <f t="shared" ref="AIS45" ca="1" si="14222">IF(AIG45&lt;&gt;"",RANK(AIR45,AIR44:AIR48),"")</f>
        <v/>
      </c>
      <c r="AIT45" s="323" t="str">
        <f t="shared" ref="AIT45" ca="1" si="14223">IF(AIG45&lt;&gt;"",SUMPRODUCT((AIR44:AIR48=AIR45)*(AIM44:AIM48&gt;AIM45)),"")</f>
        <v/>
      </c>
      <c r="AIU45" s="323" t="str">
        <f t="shared" ref="AIU45" ca="1" si="14224">IF(AIG45&lt;&gt;"",SUMPRODUCT((AIR44:AIR48=AIR45)*(AIM44:AIM48=AIM45)*(AIK44:AIK48&gt;AIK45)),"")</f>
        <v/>
      </c>
      <c r="AIV45" s="323" t="str">
        <f t="shared" ref="AIV45" ca="1" si="14225">IF(AIG45&lt;&gt;"",SUMPRODUCT((AIR44:AIR48=AIR45)*(AIM44:AIM48=AIM45)*(AIK44:AIK48=AIK45)*(AIO44:AIO48&gt;AIO45)),"")</f>
        <v/>
      </c>
      <c r="AIW45" s="323" t="str">
        <f t="shared" ref="AIW45" ca="1" si="14226">IF(AIG45&lt;&gt;"",SUMPRODUCT((AIR44:AIR48=AIR45)*(AIM44:AIM48=AIM45)*(AIK44:AIK48=AIK45)*(AIO44:AIO48=AIO45)*(AIP44:AIP48&gt;AIP45)),"")</f>
        <v/>
      </c>
      <c r="AIX45" s="323" t="str">
        <f t="shared" ref="AIX45" ca="1" si="14227">IF(AIG45&lt;&gt;"",SUMPRODUCT((AIR44:AIR48=AIR45)*(AIM44:AIM48=AIM45)*(AIK44:AIK48=AIK45)*(AIO44:AIO48=AIO45)*(AIP44:AIP48=AIP45)*(AIQ44:AIQ48&gt;AIQ45)),"")</f>
        <v/>
      </c>
      <c r="AIY45" s="323" t="str">
        <f t="shared" ca="1" si="13974"/>
        <v/>
      </c>
      <c r="AIZ45" s="323" t="str">
        <f t="shared" ref="AIZ45" ca="1" si="14228">IF(AJA5&lt;&gt;"",SUMPRODUCT((AJH4:AJH7=AJH5)*(AJG4:AJG7=AJG5)*(AJE4:AJE7=AJE5)*(AJF4:AJF7=AJF5)),"")</f>
        <v/>
      </c>
      <c r="AJA45" s="323" t="str">
        <f t="shared" ref="AJA45:AJA47" ca="1" si="14229">IF(AND(AIZ45&lt;&gt;"",AIZ45&gt;1),AJA5,"")</f>
        <v/>
      </c>
      <c r="AJB45" s="323">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3">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3">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3">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3">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3">
        <f t="shared" ref="AJG45:AJG47" ca="1" si="14235">AJE45-AJF45+1000</f>
        <v>1000</v>
      </c>
      <c r="AJH45" s="323" t="str">
        <f t="shared" ref="AJH45:AJH47" ca="1" si="14236">IF(AJA45&lt;&gt;"",AJB45*3+AJC45*1,"")</f>
        <v/>
      </c>
      <c r="AJI45" s="323" t="str">
        <f t="shared" ref="AJI45" ca="1" si="14237">IF(AJA45&lt;&gt;"",VLOOKUP(AJA45,AHN4:AHT40,7,FALSE),"")</f>
        <v/>
      </c>
      <c r="AJJ45" s="323" t="str">
        <f t="shared" ref="AJJ45" ca="1" si="14238">IF(AJA45&lt;&gt;"",VLOOKUP(AJA45,AHN4:AHT40,5,FALSE),"")</f>
        <v/>
      </c>
      <c r="AJK45" s="323" t="str">
        <f t="shared" ref="AJK45" ca="1" si="14239">IF(AJA45&lt;&gt;"",VLOOKUP(AJA45,AHN4:AHV40,9,FALSE),"")</f>
        <v/>
      </c>
      <c r="AJL45" s="323" t="str">
        <f t="shared" ref="AJL45:AJL47" ca="1" si="14240">AJH45</f>
        <v/>
      </c>
      <c r="AJM45" s="323" t="str">
        <f t="shared" ref="AJM45" ca="1" si="14241">IF(AJA45&lt;&gt;"",RANK(AJL45,AJL44:AJL47),"")</f>
        <v/>
      </c>
      <c r="AJN45" s="323" t="str">
        <f t="shared" ref="AJN45" ca="1" si="14242">IF(AJA45&lt;&gt;"",SUMPRODUCT((AJL44:AJL47=AJL45)*(AJG44:AJG47&gt;AJG45)),"")</f>
        <v/>
      </c>
      <c r="AJO45" s="323" t="str">
        <f t="shared" ref="AJO45" ca="1" si="14243">IF(AJA45&lt;&gt;"",SUMPRODUCT((AJL44:AJL47=AJL45)*(AJG44:AJG47=AJG45)*(AJE44:AJE47&gt;AJE45)),"")</f>
        <v/>
      </c>
      <c r="AJP45" s="323" t="str">
        <f t="shared" ref="AJP45" ca="1" si="14244">IF(AJA45&lt;&gt;"",SUMPRODUCT((AJL44:AJL47=AJL45)*(AJG44:AJG47=AJG45)*(AJE44:AJE47=AJE45)*(AJI44:AJI47&gt;AJI45)),"")</f>
        <v/>
      </c>
      <c r="AJQ45" s="323" t="str">
        <f t="shared" ref="AJQ45" ca="1" si="14245">IF(AJA45&lt;&gt;"",SUMPRODUCT((AJL44:AJL47=AJL45)*(AJG44:AJG47=AJG45)*(AJE44:AJE47=AJE45)*(AJI44:AJI47=AJI45)*(AJJ44:AJJ47&gt;AJJ45)),"")</f>
        <v/>
      </c>
      <c r="AJR45" s="323" t="str">
        <f t="shared" ref="AJR45" ca="1" si="14246">IF(AJA45&lt;&gt;"",SUMPRODUCT((AJL44:AJL47=AJL45)*(AJG44:AJG47=AJG45)*(AJE44:AJE47=AJE45)*(AJI44:AJI47=AJI45)*(AJJ44:AJJ47=AJJ45)*(AJK44:AJK47&gt;AJK45)),"")</f>
        <v/>
      </c>
      <c r="AJS45" s="323" t="str">
        <f t="shared" ref="AJS45" ca="1" si="14247">IF(AJA45&lt;&gt;"",SUM(AJM45:AJR45)+1,"")</f>
        <v/>
      </c>
      <c r="AMS45" s="323">
        <f ca="1">SUMPRODUCT((AMS4:AMS7=AMS5)*(AMR4:AMR7=AMR5)*(AMP4:AMP7&gt;AMP5))+1</f>
        <v>1</v>
      </c>
      <c r="AND45" s="323" t="str">
        <f t="shared" ref="AND45" ca="1" si="14248">IF(ANE5&lt;&gt;"",SUMPRODUCT((ANL4:ANL7=ANL5)*(ANK4:ANK7=ANK5)*(ANI4:ANI7=ANI5)*(ANJ4:ANJ7=ANJ5)),"")</f>
        <v/>
      </c>
      <c r="ANE45" s="323" t="str">
        <f t="shared" ca="1" si="13976"/>
        <v/>
      </c>
      <c r="ANF45" s="323">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3">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3">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3">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3">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3">
        <f t="shared" ca="1" si="13982"/>
        <v>1000</v>
      </c>
      <c r="ANL45" s="323" t="str">
        <f t="shared" ca="1" si="13983"/>
        <v/>
      </c>
      <c r="ANM45" s="323" t="str">
        <f t="shared" ref="ANM45" ca="1" si="14254">IF(ANE45&lt;&gt;"",VLOOKUP(ANE45,AML4:AMR40,7,FALSE),"")</f>
        <v/>
      </c>
      <c r="ANN45" s="323" t="str">
        <f t="shared" ref="ANN45" ca="1" si="14255">IF(ANE45&lt;&gt;"",VLOOKUP(ANE45,AML4:AMR40,5,FALSE),"")</f>
        <v/>
      </c>
      <c r="ANO45" s="323" t="str">
        <f t="shared" ref="ANO45" ca="1" si="14256">IF(ANE45&lt;&gt;"",VLOOKUP(ANE45,AML4:AMT40,9,FALSE),"")</f>
        <v/>
      </c>
      <c r="ANP45" s="323" t="str">
        <f t="shared" ca="1" si="13987"/>
        <v/>
      </c>
      <c r="ANQ45" s="323" t="str">
        <f t="shared" ref="ANQ45" ca="1" si="14257">IF(ANE45&lt;&gt;"",RANK(ANP45,ANP44:ANP48),"")</f>
        <v/>
      </c>
      <c r="ANR45" s="323" t="str">
        <f t="shared" ref="ANR45" ca="1" si="14258">IF(ANE45&lt;&gt;"",SUMPRODUCT((ANP44:ANP48=ANP45)*(ANK44:ANK48&gt;ANK45)),"")</f>
        <v/>
      </c>
      <c r="ANS45" s="323" t="str">
        <f t="shared" ref="ANS45" ca="1" si="14259">IF(ANE45&lt;&gt;"",SUMPRODUCT((ANP44:ANP48=ANP45)*(ANK44:ANK48=ANK45)*(ANI44:ANI48&gt;ANI45)),"")</f>
        <v/>
      </c>
      <c r="ANT45" s="323" t="str">
        <f t="shared" ref="ANT45" ca="1" si="14260">IF(ANE45&lt;&gt;"",SUMPRODUCT((ANP44:ANP48=ANP45)*(ANK44:ANK48=ANK45)*(ANI44:ANI48=ANI45)*(ANM44:ANM48&gt;ANM45)),"")</f>
        <v/>
      </c>
      <c r="ANU45" s="323" t="str">
        <f t="shared" ref="ANU45" ca="1" si="14261">IF(ANE45&lt;&gt;"",SUMPRODUCT((ANP44:ANP48=ANP45)*(ANK44:ANK48=ANK45)*(ANI44:ANI48=ANI45)*(ANM44:ANM48=ANM45)*(ANN44:ANN48&gt;ANN45)),"")</f>
        <v/>
      </c>
      <c r="ANV45" s="323" t="str">
        <f t="shared" ref="ANV45" ca="1" si="14262">IF(ANE45&lt;&gt;"",SUMPRODUCT((ANP44:ANP48=ANP45)*(ANK44:ANK48=ANK45)*(ANI44:ANI48=ANI45)*(ANM44:ANM48=ANM45)*(ANN44:ANN48=ANN45)*(ANO44:ANO48&gt;ANO45)),"")</f>
        <v/>
      </c>
      <c r="ANW45" s="323" t="str">
        <f t="shared" ca="1" si="13994"/>
        <v/>
      </c>
      <c r="ANX45" s="323" t="str">
        <f t="shared" ref="ANX45" ca="1" si="14263">IF(ANY5&lt;&gt;"",SUMPRODUCT((AOF4:AOF7=AOF5)*(AOE4:AOE7=AOE5)*(AOC4:AOC7=AOC5)*(AOD4:AOD7=AOD5)),"")</f>
        <v/>
      </c>
      <c r="ANY45" s="323" t="str">
        <f t="shared" ref="ANY45:ANY47" ca="1" si="14264">IF(AND(ANX45&lt;&gt;"",ANX45&gt;1),ANY5,"")</f>
        <v/>
      </c>
      <c r="ANZ45" s="323">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3">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3">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3">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3">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3">
        <f t="shared" ref="AOE45:AOE47" ca="1" si="14270">AOC45-AOD45+1000</f>
        <v>1000</v>
      </c>
      <c r="AOF45" s="323" t="str">
        <f t="shared" ref="AOF45:AOF47" ca="1" si="14271">IF(ANY45&lt;&gt;"",ANZ45*3+AOA45*1,"")</f>
        <v/>
      </c>
      <c r="AOG45" s="323" t="str">
        <f t="shared" ref="AOG45" ca="1" si="14272">IF(ANY45&lt;&gt;"",VLOOKUP(ANY45,AML4:AMR40,7,FALSE),"")</f>
        <v/>
      </c>
      <c r="AOH45" s="323" t="str">
        <f t="shared" ref="AOH45" ca="1" si="14273">IF(ANY45&lt;&gt;"",VLOOKUP(ANY45,AML4:AMR40,5,FALSE),"")</f>
        <v/>
      </c>
      <c r="AOI45" s="323" t="str">
        <f t="shared" ref="AOI45" ca="1" si="14274">IF(ANY45&lt;&gt;"",VLOOKUP(ANY45,AML4:AMT40,9,FALSE),"")</f>
        <v/>
      </c>
      <c r="AOJ45" s="323" t="str">
        <f t="shared" ref="AOJ45:AOJ47" ca="1" si="14275">AOF45</f>
        <v/>
      </c>
      <c r="AOK45" s="323" t="str">
        <f t="shared" ref="AOK45" ca="1" si="14276">IF(ANY45&lt;&gt;"",RANK(AOJ45,AOJ44:AOJ47),"")</f>
        <v/>
      </c>
      <c r="AOL45" s="323" t="str">
        <f t="shared" ref="AOL45" ca="1" si="14277">IF(ANY45&lt;&gt;"",SUMPRODUCT((AOJ44:AOJ47=AOJ45)*(AOE44:AOE47&gt;AOE45)),"")</f>
        <v/>
      </c>
      <c r="AOM45" s="323" t="str">
        <f t="shared" ref="AOM45" ca="1" si="14278">IF(ANY45&lt;&gt;"",SUMPRODUCT((AOJ44:AOJ47=AOJ45)*(AOE44:AOE47=AOE45)*(AOC44:AOC47&gt;AOC45)),"")</f>
        <v/>
      </c>
      <c r="AON45" s="323" t="str">
        <f t="shared" ref="AON45" ca="1" si="14279">IF(ANY45&lt;&gt;"",SUMPRODUCT((AOJ44:AOJ47=AOJ45)*(AOE44:AOE47=AOE45)*(AOC44:AOC47=AOC45)*(AOG44:AOG47&gt;AOG45)),"")</f>
        <v/>
      </c>
      <c r="AOO45" s="323" t="str">
        <f t="shared" ref="AOO45" ca="1" si="14280">IF(ANY45&lt;&gt;"",SUMPRODUCT((AOJ44:AOJ47=AOJ45)*(AOE44:AOE47=AOE45)*(AOC44:AOC47=AOC45)*(AOG44:AOG47=AOG45)*(AOH44:AOH47&gt;AOH45)),"")</f>
        <v/>
      </c>
      <c r="AOP45" s="323" t="str">
        <f t="shared" ref="AOP45" ca="1" si="14281">IF(ANY45&lt;&gt;"",SUMPRODUCT((AOJ44:AOJ47=AOJ45)*(AOE44:AOE47=AOE45)*(AOC44:AOC47=AOC45)*(AOG44:AOG47=AOG45)*(AOH44:AOH47=AOH45)*(AOI44:AOI47&gt;AOI45)),"")</f>
        <v/>
      </c>
      <c r="AOQ45" s="323" t="str">
        <f t="shared" ref="AOQ45" ca="1" si="14282">IF(ANY45&lt;&gt;"",SUM(AOK45:AOP45)+1,"")</f>
        <v/>
      </c>
      <c r="ARQ45" s="323">
        <f ca="1">SUMPRODUCT((ARQ4:ARQ7=ARQ5)*(ARP4:ARP7=ARP5)*(ARN4:ARN7&gt;ARN5))+1</f>
        <v>1</v>
      </c>
      <c r="ASB45" s="323" t="str">
        <f t="shared" ref="ASB45" ca="1" si="14283">IF(ASC5&lt;&gt;"",SUMPRODUCT((ASJ4:ASJ7=ASJ5)*(ASI4:ASI7=ASI5)*(ASG4:ASG7=ASG5)*(ASH4:ASH7=ASH5)),"")</f>
        <v/>
      </c>
      <c r="ASC45" s="323" t="str">
        <f t="shared" ca="1" si="13996"/>
        <v/>
      </c>
      <c r="ASD45" s="323">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3">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3">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3">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3">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3">
        <f t="shared" ca="1" si="14002"/>
        <v>1000</v>
      </c>
      <c r="ASJ45" s="323" t="str">
        <f t="shared" ca="1" si="14003"/>
        <v/>
      </c>
      <c r="ASK45" s="323" t="str">
        <f t="shared" ref="ASK45" ca="1" si="14289">IF(ASC45&lt;&gt;"",VLOOKUP(ASC45,ARJ4:ARP40,7,FALSE),"")</f>
        <v/>
      </c>
      <c r="ASL45" s="323" t="str">
        <f t="shared" ref="ASL45" ca="1" si="14290">IF(ASC45&lt;&gt;"",VLOOKUP(ASC45,ARJ4:ARP40,5,FALSE),"")</f>
        <v/>
      </c>
      <c r="ASM45" s="323" t="str">
        <f t="shared" ref="ASM45" ca="1" si="14291">IF(ASC45&lt;&gt;"",VLOOKUP(ASC45,ARJ4:ARR40,9,FALSE),"")</f>
        <v/>
      </c>
      <c r="ASN45" s="323" t="str">
        <f t="shared" ca="1" si="14007"/>
        <v/>
      </c>
      <c r="ASO45" s="323" t="str">
        <f t="shared" ref="ASO45" ca="1" si="14292">IF(ASC45&lt;&gt;"",RANK(ASN45,ASN44:ASN48),"")</f>
        <v/>
      </c>
      <c r="ASP45" s="323" t="str">
        <f t="shared" ref="ASP45" ca="1" si="14293">IF(ASC45&lt;&gt;"",SUMPRODUCT((ASN44:ASN48=ASN45)*(ASI44:ASI48&gt;ASI45)),"")</f>
        <v/>
      </c>
      <c r="ASQ45" s="323" t="str">
        <f t="shared" ref="ASQ45" ca="1" si="14294">IF(ASC45&lt;&gt;"",SUMPRODUCT((ASN44:ASN48=ASN45)*(ASI44:ASI48=ASI45)*(ASG44:ASG48&gt;ASG45)),"")</f>
        <v/>
      </c>
      <c r="ASR45" s="323" t="str">
        <f t="shared" ref="ASR45" ca="1" si="14295">IF(ASC45&lt;&gt;"",SUMPRODUCT((ASN44:ASN48=ASN45)*(ASI44:ASI48=ASI45)*(ASG44:ASG48=ASG45)*(ASK44:ASK48&gt;ASK45)),"")</f>
        <v/>
      </c>
      <c r="ASS45" s="323" t="str">
        <f t="shared" ref="ASS45" ca="1" si="14296">IF(ASC45&lt;&gt;"",SUMPRODUCT((ASN44:ASN48=ASN45)*(ASI44:ASI48=ASI45)*(ASG44:ASG48=ASG45)*(ASK44:ASK48=ASK45)*(ASL44:ASL48&gt;ASL45)),"")</f>
        <v/>
      </c>
      <c r="AST45" s="323" t="str">
        <f t="shared" ref="AST45" ca="1" si="14297">IF(ASC45&lt;&gt;"",SUMPRODUCT((ASN44:ASN48=ASN45)*(ASI44:ASI48=ASI45)*(ASG44:ASG48=ASG45)*(ASK44:ASK48=ASK45)*(ASL44:ASL48=ASL45)*(ASM44:ASM48&gt;ASM45)),"")</f>
        <v/>
      </c>
      <c r="ASU45" s="323" t="str">
        <f t="shared" ca="1" si="14014"/>
        <v/>
      </c>
      <c r="ASV45" s="323" t="str">
        <f t="shared" ref="ASV45" ca="1" si="14298">IF(ASW5&lt;&gt;"",SUMPRODUCT((ATD4:ATD7=ATD5)*(ATC4:ATC7=ATC5)*(ATA4:ATA7=ATA5)*(ATB4:ATB7=ATB5)),"")</f>
        <v/>
      </c>
      <c r="ASW45" s="323" t="str">
        <f t="shared" ref="ASW45:ASW47" ca="1" si="14299">IF(AND(ASV45&lt;&gt;"",ASV45&gt;1),ASW5,"")</f>
        <v/>
      </c>
      <c r="ASX45" s="323">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3">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3">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3">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3">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3">
        <f t="shared" ref="ATC45:ATC47" ca="1" si="14305">ATA45-ATB45+1000</f>
        <v>1000</v>
      </c>
      <c r="ATD45" s="323" t="str">
        <f t="shared" ref="ATD45:ATD47" ca="1" si="14306">IF(ASW45&lt;&gt;"",ASX45*3+ASY45*1,"")</f>
        <v/>
      </c>
      <c r="ATE45" s="323" t="str">
        <f t="shared" ref="ATE45" ca="1" si="14307">IF(ASW45&lt;&gt;"",VLOOKUP(ASW45,ARJ4:ARP40,7,FALSE),"")</f>
        <v/>
      </c>
      <c r="ATF45" s="323" t="str">
        <f t="shared" ref="ATF45" ca="1" si="14308">IF(ASW45&lt;&gt;"",VLOOKUP(ASW45,ARJ4:ARP40,5,FALSE),"")</f>
        <v/>
      </c>
      <c r="ATG45" s="323" t="str">
        <f t="shared" ref="ATG45" ca="1" si="14309">IF(ASW45&lt;&gt;"",VLOOKUP(ASW45,ARJ4:ARR40,9,FALSE),"")</f>
        <v/>
      </c>
      <c r="ATH45" s="323" t="str">
        <f t="shared" ref="ATH45:ATH47" ca="1" si="14310">ATD45</f>
        <v/>
      </c>
      <c r="ATI45" s="323" t="str">
        <f t="shared" ref="ATI45" ca="1" si="14311">IF(ASW45&lt;&gt;"",RANK(ATH45,ATH44:ATH47),"")</f>
        <v/>
      </c>
      <c r="ATJ45" s="323" t="str">
        <f t="shared" ref="ATJ45" ca="1" si="14312">IF(ASW45&lt;&gt;"",SUMPRODUCT((ATH44:ATH47=ATH45)*(ATC44:ATC47&gt;ATC45)),"")</f>
        <v/>
      </c>
      <c r="ATK45" s="323" t="str">
        <f t="shared" ref="ATK45" ca="1" si="14313">IF(ASW45&lt;&gt;"",SUMPRODUCT((ATH44:ATH47=ATH45)*(ATC44:ATC47=ATC45)*(ATA44:ATA47&gt;ATA45)),"")</f>
        <v/>
      </c>
      <c r="ATL45" s="323" t="str">
        <f t="shared" ref="ATL45" ca="1" si="14314">IF(ASW45&lt;&gt;"",SUMPRODUCT((ATH44:ATH47=ATH45)*(ATC44:ATC47=ATC45)*(ATA44:ATA47=ATA45)*(ATE44:ATE47&gt;ATE45)),"")</f>
        <v/>
      </c>
      <c r="ATM45" s="323" t="str">
        <f t="shared" ref="ATM45" ca="1" si="14315">IF(ASW45&lt;&gt;"",SUMPRODUCT((ATH44:ATH47=ATH45)*(ATC44:ATC47=ATC45)*(ATA44:ATA47=ATA45)*(ATE44:ATE47=ATE45)*(ATF44:ATF47&gt;ATF45)),"")</f>
        <v/>
      </c>
      <c r="ATN45" s="323" t="str">
        <f t="shared" ref="ATN45" ca="1" si="14316">IF(ASW45&lt;&gt;"",SUMPRODUCT((ATH44:ATH47=ATH45)*(ATC44:ATC47=ATC45)*(ATA44:ATA47=ATA45)*(ATE44:ATE47=ATE45)*(ATF44:ATF47=ATF45)*(ATG44:ATG47&gt;ATG45)),"")</f>
        <v/>
      </c>
      <c r="ATO45" s="323" t="str">
        <f t="shared" ref="ATO45" ca="1" si="14317">IF(ASW45&lt;&gt;"",SUM(ATI45:ATN45)+1,"")</f>
        <v/>
      </c>
      <c r="AWO45" s="323">
        <f ca="1">SUMPRODUCT((AWO4:AWO7=AWO5)*(AWN4:AWN7=AWN5)*(AWL4:AWL7&gt;AWL5))+1</f>
        <v>1</v>
      </c>
      <c r="AWZ45" s="323" t="str">
        <f t="shared" ref="AWZ45" ca="1" si="14318">IF(AXA5&lt;&gt;"",SUMPRODUCT((AXH4:AXH7=AXH5)*(AXG4:AXG7=AXG5)*(AXE4:AXE7=AXE5)*(AXF4:AXF7=AXF5)),"")</f>
        <v/>
      </c>
      <c r="AXA45" s="323" t="str">
        <f t="shared" ca="1" si="14016"/>
        <v/>
      </c>
      <c r="AXB45" s="323">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3">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3">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3">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3">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3">
        <f t="shared" ca="1" si="14022"/>
        <v>1000</v>
      </c>
      <c r="AXH45" s="323" t="str">
        <f t="shared" ca="1" si="14023"/>
        <v/>
      </c>
      <c r="AXI45" s="323" t="str">
        <f t="shared" ref="AXI45" ca="1" si="14324">IF(AXA45&lt;&gt;"",VLOOKUP(AXA45,AWH4:AWN40,7,FALSE),"")</f>
        <v/>
      </c>
      <c r="AXJ45" s="323" t="str">
        <f t="shared" ref="AXJ45" ca="1" si="14325">IF(AXA45&lt;&gt;"",VLOOKUP(AXA45,AWH4:AWN40,5,FALSE),"")</f>
        <v/>
      </c>
      <c r="AXK45" s="323" t="str">
        <f t="shared" ref="AXK45" ca="1" si="14326">IF(AXA45&lt;&gt;"",VLOOKUP(AXA45,AWH4:AWP40,9,FALSE),"")</f>
        <v/>
      </c>
      <c r="AXL45" s="323" t="str">
        <f t="shared" ca="1" si="14027"/>
        <v/>
      </c>
      <c r="AXM45" s="323" t="str">
        <f t="shared" ref="AXM45" ca="1" si="14327">IF(AXA45&lt;&gt;"",RANK(AXL45,AXL44:AXL48),"")</f>
        <v/>
      </c>
      <c r="AXN45" s="323" t="str">
        <f t="shared" ref="AXN45" ca="1" si="14328">IF(AXA45&lt;&gt;"",SUMPRODUCT((AXL44:AXL48=AXL45)*(AXG44:AXG48&gt;AXG45)),"")</f>
        <v/>
      </c>
      <c r="AXO45" s="323" t="str">
        <f t="shared" ref="AXO45" ca="1" si="14329">IF(AXA45&lt;&gt;"",SUMPRODUCT((AXL44:AXL48=AXL45)*(AXG44:AXG48=AXG45)*(AXE44:AXE48&gt;AXE45)),"")</f>
        <v/>
      </c>
      <c r="AXP45" s="323" t="str">
        <f t="shared" ref="AXP45" ca="1" si="14330">IF(AXA45&lt;&gt;"",SUMPRODUCT((AXL44:AXL48=AXL45)*(AXG44:AXG48=AXG45)*(AXE44:AXE48=AXE45)*(AXI44:AXI48&gt;AXI45)),"")</f>
        <v/>
      </c>
      <c r="AXQ45" s="323" t="str">
        <f t="shared" ref="AXQ45" ca="1" si="14331">IF(AXA45&lt;&gt;"",SUMPRODUCT((AXL44:AXL48=AXL45)*(AXG44:AXG48=AXG45)*(AXE44:AXE48=AXE45)*(AXI44:AXI48=AXI45)*(AXJ44:AXJ48&gt;AXJ45)),"")</f>
        <v/>
      </c>
      <c r="AXR45" s="323" t="str">
        <f t="shared" ref="AXR45" ca="1" si="14332">IF(AXA45&lt;&gt;"",SUMPRODUCT((AXL44:AXL48=AXL45)*(AXG44:AXG48=AXG45)*(AXE44:AXE48=AXE45)*(AXI44:AXI48=AXI45)*(AXJ44:AXJ48=AXJ45)*(AXK44:AXK48&gt;AXK45)),"")</f>
        <v/>
      </c>
      <c r="AXS45" s="323" t="str">
        <f t="shared" ca="1" si="14034"/>
        <v/>
      </c>
      <c r="AXT45" s="323" t="str">
        <f t="shared" ref="AXT45" ca="1" si="14333">IF(AXU5&lt;&gt;"",SUMPRODUCT((AYB4:AYB7=AYB5)*(AYA4:AYA7=AYA5)*(AXY4:AXY7=AXY5)*(AXZ4:AXZ7=AXZ5)),"")</f>
        <v/>
      </c>
      <c r="AXU45" s="323" t="str">
        <f t="shared" ref="AXU45:AXU47" ca="1" si="14334">IF(AND(AXT45&lt;&gt;"",AXT45&gt;1),AXU5,"")</f>
        <v/>
      </c>
      <c r="AXV45" s="323">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3">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3">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3">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3">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3">
        <f t="shared" ref="AYA45:AYA47" ca="1" si="14340">AXY45-AXZ45+1000</f>
        <v>1000</v>
      </c>
      <c r="AYB45" s="323" t="str">
        <f t="shared" ref="AYB45:AYB47" ca="1" si="14341">IF(AXU45&lt;&gt;"",AXV45*3+AXW45*1,"")</f>
        <v/>
      </c>
      <c r="AYC45" s="323" t="str">
        <f t="shared" ref="AYC45" ca="1" si="14342">IF(AXU45&lt;&gt;"",VLOOKUP(AXU45,AWH4:AWN40,7,FALSE),"")</f>
        <v/>
      </c>
      <c r="AYD45" s="323" t="str">
        <f t="shared" ref="AYD45" ca="1" si="14343">IF(AXU45&lt;&gt;"",VLOOKUP(AXU45,AWH4:AWN40,5,FALSE),"")</f>
        <v/>
      </c>
      <c r="AYE45" s="323" t="str">
        <f t="shared" ref="AYE45" ca="1" si="14344">IF(AXU45&lt;&gt;"",VLOOKUP(AXU45,AWH4:AWP40,9,FALSE),"")</f>
        <v/>
      </c>
      <c r="AYF45" s="323" t="str">
        <f t="shared" ref="AYF45:AYF47" ca="1" si="14345">AYB45</f>
        <v/>
      </c>
      <c r="AYG45" s="323" t="str">
        <f t="shared" ref="AYG45" ca="1" si="14346">IF(AXU45&lt;&gt;"",RANK(AYF45,AYF44:AYF47),"")</f>
        <v/>
      </c>
      <c r="AYH45" s="323" t="str">
        <f t="shared" ref="AYH45" ca="1" si="14347">IF(AXU45&lt;&gt;"",SUMPRODUCT((AYF44:AYF47=AYF45)*(AYA44:AYA47&gt;AYA45)),"")</f>
        <v/>
      </c>
      <c r="AYI45" s="323" t="str">
        <f t="shared" ref="AYI45" ca="1" si="14348">IF(AXU45&lt;&gt;"",SUMPRODUCT((AYF44:AYF47=AYF45)*(AYA44:AYA47=AYA45)*(AXY44:AXY47&gt;AXY45)),"")</f>
        <v/>
      </c>
      <c r="AYJ45" s="323" t="str">
        <f t="shared" ref="AYJ45" ca="1" si="14349">IF(AXU45&lt;&gt;"",SUMPRODUCT((AYF44:AYF47=AYF45)*(AYA44:AYA47=AYA45)*(AXY44:AXY47=AXY45)*(AYC44:AYC47&gt;AYC45)),"")</f>
        <v/>
      </c>
      <c r="AYK45" s="323" t="str">
        <f t="shared" ref="AYK45" ca="1" si="14350">IF(AXU45&lt;&gt;"",SUMPRODUCT((AYF44:AYF47=AYF45)*(AYA44:AYA47=AYA45)*(AXY44:AXY47=AXY45)*(AYC44:AYC47=AYC45)*(AYD44:AYD47&gt;AYD45)),"")</f>
        <v/>
      </c>
      <c r="AYL45" s="323" t="str">
        <f t="shared" ref="AYL45" ca="1" si="14351">IF(AXU45&lt;&gt;"",SUMPRODUCT((AYF44:AYF47=AYF45)*(AYA44:AYA47=AYA45)*(AXY44:AXY47=AXY45)*(AYC44:AYC47=AYC45)*(AYD44:AYD47=AYD45)*(AYE44:AYE47&gt;AYE45)),"")</f>
        <v/>
      </c>
      <c r="AYM45" s="323" t="str">
        <f t="shared" ref="AYM45" ca="1" si="14352">IF(AXU45&lt;&gt;"",SUM(AYG45:AYL45)+1,"")</f>
        <v/>
      </c>
      <c r="BBM45" s="323">
        <f ca="1">SUMPRODUCT((BBM4:BBM7=BBM5)*(BBL4:BBL7=BBL5)*(BBJ4:BBJ7&gt;BBJ5))+1</f>
        <v>1</v>
      </c>
      <c r="BBX45" s="323">
        <f t="shared" ref="BBX45" ca="1" si="14353">IF(BBY5&lt;&gt;"",SUMPRODUCT((BCF4:BCF7=BCF5)*(BCE4:BCE7=BCE5)*(BCC4:BCC7=BCC5)*(BCD4:BCD7=BCD5)),"")</f>
        <v>4</v>
      </c>
      <c r="BBY45" s="323" t="str">
        <f t="shared" ca="1" si="14036"/>
        <v>Scotland</v>
      </c>
      <c r="BBZ45" s="323">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3">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3">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3">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3">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3">
        <f t="shared" ca="1" si="14042"/>
        <v>1000</v>
      </c>
      <c r="BCF45" s="323">
        <f t="shared" ca="1" si="14043"/>
        <v>0</v>
      </c>
      <c r="BCG45" s="323">
        <f t="shared" ref="BCG45" ca="1" si="14359">IF(BBY45&lt;&gt;"",VLOOKUP(BBY45,BBF4:BBL40,7,FALSE),"")</f>
        <v>1000</v>
      </c>
      <c r="BCH45" s="323">
        <f t="shared" ref="BCH45" ca="1" si="14360">IF(BBY45&lt;&gt;"",VLOOKUP(BBY45,BBF4:BBL40,5,FALSE),"")</f>
        <v>0</v>
      </c>
      <c r="BCI45" s="323">
        <f t="shared" ref="BCI45" ca="1" si="14361">IF(BBY45&lt;&gt;"",VLOOKUP(BBY45,BBF4:BBN40,9,FALSE),"")</f>
        <v>43</v>
      </c>
      <c r="BCJ45" s="323">
        <f t="shared" ca="1" si="14047"/>
        <v>0</v>
      </c>
      <c r="BCK45" s="323">
        <f t="shared" ref="BCK45" ca="1" si="14362">IF(BBY45&lt;&gt;"",RANK(BCJ45,BCJ44:BCJ48),"")</f>
        <v>1</v>
      </c>
      <c r="BCL45" s="323">
        <f t="shared" ref="BCL45" ca="1" si="14363">IF(BBY45&lt;&gt;"",SUMPRODUCT((BCJ44:BCJ48=BCJ45)*(BCE44:BCE48&gt;BCE45)),"")</f>
        <v>0</v>
      </c>
      <c r="BCM45" s="323">
        <f t="shared" ref="BCM45" ca="1" si="14364">IF(BBY45&lt;&gt;"",SUMPRODUCT((BCJ44:BCJ48=BCJ45)*(BCE44:BCE48=BCE45)*(BCC44:BCC48&gt;BCC45)),"")</f>
        <v>0</v>
      </c>
      <c r="BCN45" s="323">
        <f t="shared" ref="BCN45" ca="1" si="14365">IF(BBY45&lt;&gt;"",SUMPRODUCT((BCJ44:BCJ48=BCJ45)*(BCE44:BCE48=BCE45)*(BCC44:BCC48=BCC45)*(BCG44:BCG48&gt;BCG45)),"")</f>
        <v>0</v>
      </c>
      <c r="BCO45" s="323">
        <f t="shared" ref="BCO45" ca="1" si="14366">IF(BBY45&lt;&gt;"",SUMPRODUCT((BCJ44:BCJ48=BCJ45)*(BCE44:BCE48=BCE45)*(BCC44:BCC48=BCC45)*(BCG44:BCG48=BCG45)*(BCH44:BCH48&gt;BCH45)),"")</f>
        <v>0</v>
      </c>
      <c r="BCP45" s="323">
        <f t="shared" ref="BCP45" ca="1" si="14367">IF(BBY45&lt;&gt;"",SUMPRODUCT((BCJ44:BCJ48=BCJ45)*(BCE44:BCE48=BCE45)*(BCC44:BCC48=BCC45)*(BCG44:BCG48=BCG45)*(BCH44:BCH48=BCH45)*(BCI44:BCI48&gt;BCI45)),"")</f>
        <v>2</v>
      </c>
      <c r="BCQ45" s="323">
        <f t="shared" ca="1" si="14054"/>
        <v>3</v>
      </c>
      <c r="BCR45" s="323" t="str">
        <f t="shared" ref="BCR45" ca="1" si="14368">IF(BCS5&lt;&gt;"",SUMPRODUCT((BCZ4:BCZ7=BCZ5)*(BCY4:BCY7=BCY5)*(BCW4:BCW7=BCW5)*(BCX4:BCX7=BCX5)),"")</f>
        <v/>
      </c>
      <c r="BCS45" s="323" t="str">
        <f t="shared" ref="BCS45:BCS47" ca="1" si="14369">IF(AND(BCR45&lt;&gt;"",BCR45&gt;1),BCS5,"")</f>
        <v/>
      </c>
      <c r="BCT45" s="323">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3">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3">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3">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3">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3">
        <f t="shared" ref="BCY45:BCY47" ca="1" si="14375">BCW45-BCX45+1000</f>
        <v>1000</v>
      </c>
      <c r="BCZ45" s="323" t="str">
        <f t="shared" ref="BCZ45:BCZ47" ca="1" si="14376">IF(BCS45&lt;&gt;"",BCT45*3+BCU45*1,"")</f>
        <v/>
      </c>
      <c r="BDA45" s="323" t="str">
        <f t="shared" ref="BDA45" ca="1" si="14377">IF(BCS45&lt;&gt;"",VLOOKUP(BCS45,BBF4:BBL40,7,FALSE),"")</f>
        <v/>
      </c>
      <c r="BDB45" s="323" t="str">
        <f t="shared" ref="BDB45" ca="1" si="14378">IF(BCS45&lt;&gt;"",VLOOKUP(BCS45,BBF4:BBL40,5,FALSE),"")</f>
        <v/>
      </c>
      <c r="BDC45" s="323" t="str">
        <f t="shared" ref="BDC45" ca="1" si="14379">IF(BCS45&lt;&gt;"",VLOOKUP(BCS45,BBF4:BBN40,9,FALSE),"")</f>
        <v/>
      </c>
      <c r="BDD45" s="323" t="str">
        <f t="shared" ref="BDD45:BDD47" ca="1" si="14380">BCZ45</f>
        <v/>
      </c>
      <c r="BDE45" s="323" t="str">
        <f t="shared" ref="BDE45" ca="1" si="14381">IF(BCS45&lt;&gt;"",RANK(BDD45,BDD44:BDD47),"")</f>
        <v/>
      </c>
      <c r="BDF45" s="323" t="str">
        <f t="shared" ref="BDF45" ca="1" si="14382">IF(BCS45&lt;&gt;"",SUMPRODUCT((BDD44:BDD47=BDD45)*(BCY44:BCY47&gt;BCY45)),"")</f>
        <v/>
      </c>
      <c r="BDG45" s="323" t="str">
        <f t="shared" ref="BDG45" ca="1" si="14383">IF(BCS45&lt;&gt;"",SUMPRODUCT((BDD44:BDD47=BDD45)*(BCY44:BCY47=BCY45)*(BCW44:BCW47&gt;BCW45)),"")</f>
        <v/>
      </c>
      <c r="BDH45" s="323" t="str">
        <f t="shared" ref="BDH45" ca="1" si="14384">IF(BCS45&lt;&gt;"",SUMPRODUCT((BDD44:BDD47=BDD45)*(BCY44:BCY47=BCY45)*(BCW44:BCW47=BCW45)*(BDA44:BDA47&gt;BDA45)),"")</f>
        <v/>
      </c>
      <c r="BDI45" s="323" t="str">
        <f t="shared" ref="BDI45" ca="1" si="14385">IF(BCS45&lt;&gt;"",SUMPRODUCT((BDD44:BDD47=BDD45)*(BCY44:BCY47=BCY45)*(BCW44:BCW47=BCW45)*(BDA44:BDA47=BDA45)*(BDB44:BDB47&gt;BDB45)),"")</f>
        <v/>
      </c>
      <c r="BDJ45" s="323" t="str">
        <f t="shared" ref="BDJ45" ca="1" si="14386">IF(BCS45&lt;&gt;"",SUMPRODUCT((BDD44:BDD47=BDD45)*(BCY44:BCY47=BCY45)*(BCW44:BCW47=BCW45)*(BDA44:BDA47=BDA45)*(BDB44:BDB47=BDB45)*(BDC44:BDC47&gt;BDC45)),"")</f>
        <v/>
      </c>
      <c r="BDK45" s="323" t="str">
        <f t="shared" ref="BDK45" ca="1" si="14387">IF(BCS45&lt;&gt;"",SUM(BDE45:BDJ45)+1,"")</f>
        <v/>
      </c>
    </row>
    <row r="46" spans="1:1536" x14ac:dyDescent="0.2">
      <c r="I46" s="323">
        <f>SUMPRODUCT((I4:I7=I6)*(H4:H7=H6)*(F4:F7&gt;F6))+1</f>
        <v>1</v>
      </c>
      <c r="T46" s="323" t="str">
        <f>IF(U6&lt;&gt;"",SUMPRODUCT((AB4:AB7=AB6)*(AA4:AA7=AA6)*(Y4:Y7=Y6)*(Z4:Z7=Z6)),"")</f>
        <v/>
      </c>
      <c r="U46" s="323" t="str">
        <f t="shared" si="14055"/>
        <v/>
      </c>
      <c r="V46" s="323">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3">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3">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3">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3">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3">
        <f>Y46-Z46+1000</f>
        <v>1000</v>
      </c>
      <c r="AB46" s="323" t="str">
        <f t="shared" si="14056"/>
        <v/>
      </c>
      <c r="AC46" s="323" t="str">
        <f>IF(U46&lt;&gt;"",VLOOKUP(U46,B4:H40,7,FALSE),"")</f>
        <v/>
      </c>
      <c r="AD46" s="323" t="str">
        <f>IF(U46&lt;&gt;"",VLOOKUP(U46,B4:H40,5,FALSE),"")</f>
        <v/>
      </c>
      <c r="AE46" s="323" t="str">
        <f>IF(U46&lt;&gt;"",VLOOKUP(U46,B4:J40,9,FALSE),"")</f>
        <v/>
      </c>
      <c r="AF46" s="323" t="str">
        <f t="shared" si="14057"/>
        <v/>
      </c>
      <c r="AG46" s="323" t="str">
        <f>IF(U46&lt;&gt;"",RANK(AF46,AF44:AF48),"")</f>
        <v/>
      </c>
      <c r="AH46" s="323" t="str">
        <f>IF(U46&lt;&gt;"",SUMPRODUCT((AF44:AF48=AF46)*(AA44:AA48&gt;AA46)),"")</f>
        <v/>
      </c>
      <c r="AI46" s="323" t="str">
        <f>IF(U46&lt;&gt;"",SUMPRODUCT((AF44:AF48=AF46)*(AA44:AA48=AA46)*(Y44:Y48&gt;Y46)),"")</f>
        <v/>
      </c>
      <c r="AJ46" s="323" t="str">
        <f>IF(U46&lt;&gt;"",SUMPRODUCT((AF44:AF48=AF46)*(AA44:AA48=AA46)*(Y44:Y48=Y46)*(AC44:AC48&gt;AC46)),"")</f>
        <v/>
      </c>
      <c r="AK46" s="323" t="str">
        <f>IF(U46&lt;&gt;"",SUMPRODUCT((AF44:AF48=AF46)*(AA44:AA48=AA46)*(Y44:Y48=Y46)*(AC44:AC48=AC46)*(AD44:AD48&gt;AD46)),"")</f>
        <v/>
      </c>
      <c r="AL46" s="323" t="str">
        <f>IF(U46&lt;&gt;"",SUMPRODUCT((AF44:AF48=AF46)*(AA44:AA48=AA46)*(Y44:Y48=Y46)*(AC44:AC48=AC46)*(AD44:AD48=AD46)*(AE44:AE48&gt;AE46)),"")</f>
        <v/>
      </c>
      <c r="AM46" s="323" t="str">
        <f>IF(U46&lt;&gt;"",SUM(AG46:AL46),"")</f>
        <v/>
      </c>
      <c r="AN46" s="323" t="str">
        <f>IF(AO6&lt;&gt;"",SUMPRODUCT((AV4:AV7=AV6)*(AU4:AU7=AU6)*(AS4:AS7=AS6)*(AT4:AT7=AT6)),"")</f>
        <v/>
      </c>
      <c r="AO46" s="323" t="str">
        <f t="shared" si="14058"/>
        <v/>
      </c>
      <c r="AP46" s="323">
        <f>SUMPRODUCT((CZ3:CZ42=AO46)*(DC3:DC42=AO47)*(DD3:DD42="W"))+SUMPRODUCT((CZ3:CZ42=AO46)*(DC3:DC42=AO48)*(DD3:DD42="W"))+SUMPRODUCT((CZ3:CZ42=AO46)*(DC3:DC42=AO45)*(DD3:DD42="W"))+SUMPRODUCT((CZ3:CZ42=AO47)*(DC3:DC42=AO46)*(DE3:DE42="W"))+SUMPRODUCT((CZ3:CZ42=AO48)*(DC3:DC42=AO46)*(DE3:DE42="W"))+SUMPRODUCT((CZ3:CZ42=AO45)*(DC3:DC42=AO46)*(DE3:DE42="W"))</f>
        <v>0</v>
      </c>
      <c r="AQ46" s="323">
        <f>SUMPRODUCT((CZ3:CZ42=AO46)*(DC3:DC42=AO47)*(DD3:DD42="D"))+SUMPRODUCT((CZ3:CZ42=AO46)*(DC3:DC42=AO48)*(DD3:DD42="D"))+SUMPRODUCT((CZ3:CZ42=AO46)*(DC3:DC42=AO45)*(DD3:DD42="D"))+SUMPRODUCT((CZ3:CZ42=AO47)*(DC3:DC42=AO46)*(DD3:DD42="D"))+SUMPRODUCT((CZ3:CZ42=AO48)*(DC3:DC42=AO46)*(DD3:DD42="D"))+SUMPRODUCT((CZ3:CZ42=AO45)*(DC3:DC42=AO46)*(DD3:DD42="D"))</f>
        <v>0</v>
      </c>
      <c r="AR46" s="323">
        <f>SUMPRODUCT((CZ3:CZ42=AO46)*(DC3:DC42=AO47)*(DD3:DD42="L"))+SUMPRODUCT((CZ3:CZ42=AO46)*(DC3:DC42=AO48)*(DD3:DD42="L"))+SUMPRODUCT((CZ3:CZ42=AO46)*(DC3:DC42=AO45)*(DD3:DD42="L"))+SUMPRODUCT((CZ3:CZ42=AO47)*(DC3:DC42=AO46)*(DE3:DE42="L"))+SUMPRODUCT((CZ3:CZ42=AO48)*(DC3:DC42=AO46)*(DE3:DE42="L"))+SUMPRODUCT((CZ3:CZ42=AO45)*(DC3:DC42=AO46)*(DE3:DE42="L"))</f>
        <v>0</v>
      </c>
      <c r="AS46" s="323">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3">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3">
        <f>AS46-AT46+1000</f>
        <v>1000</v>
      </c>
      <c r="AV46" s="323" t="str">
        <f t="shared" si="14059"/>
        <v/>
      </c>
      <c r="AW46" s="323" t="str">
        <f>IF(AO46&lt;&gt;"",VLOOKUP(AO46,B4:H40,7,FALSE),"")</f>
        <v/>
      </c>
      <c r="AX46" s="323" t="str">
        <f>IF(AO46&lt;&gt;"",VLOOKUP(AO46,B4:H40,5,FALSE),"")</f>
        <v/>
      </c>
      <c r="AY46" s="323" t="str">
        <f>IF(AO46&lt;&gt;"",VLOOKUP(AO46,B4:J40,9,FALSE),"")</f>
        <v/>
      </c>
      <c r="AZ46" s="323" t="str">
        <f t="shared" si="14060"/>
        <v/>
      </c>
      <c r="BA46" s="323" t="str">
        <f>IF(AO46&lt;&gt;"",RANK(AZ46,AZ44:AZ47),"")</f>
        <v/>
      </c>
      <c r="BB46" s="323" t="str">
        <f>IF(AO46&lt;&gt;"",SUMPRODUCT((AZ44:AZ47=AZ46)*(AU44:AU47&gt;AU46)),"")</f>
        <v/>
      </c>
      <c r="BC46" s="323" t="str">
        <f>IF(AO46&lt;&gt;"",SUMPRODUCT((AZ44:AZ47=AZ46)*(AU44:AU47=AU46)*(AS44:AS47&gt;AS46)),"")</f>
        <v/>
      </c>
      <c r="BD46" s="323" t="str">
        <f>IF(AO46&lt;&gt;"",SUMPRODUCT((AZ44:AZ47=AZ46)*(AU44:AU47=AU46)*(AS44:AS47=AS46)*(AW44:AW47&gt;AW46)),"")</f>
        <v/>
      </c>
      <c r="BE46" s="323" t="str">
        <f>IF(AO46&lt;&gt;"",SUMPRODUCT((AZ44:AZ47=AZ46)*(AU44:AU47=AU46)*(AS44:AS47=AS46)*(AW44:AW47=AW46)*(AX44:AX47&gt;AX46)),"")</f>
        <v/>
      </c>
      <c r="BF46" s="323" t="str">
        <f>IF(AO46&lt;&gt;"",SUMPRODUCT((AZ44:AZ47=AZ46)*(AU44:AU47=AU46)*(AS44:AS47=AS46)*(AW44:AW47=AW46)*(AX44:AX47=AX46)*(AY44:AY47&gt;AY46)),"")</f>
        <v/>
      </c>
      <c r="BG46" s="323" t="str">
        <f t="shared" ref="BG46:BG47" si="14388">IF(AO46&lt;&gt;"",SUM(BA46:BF46)+1,"")</f>
        <v/>
      </c>
      <c r="EG46" s="323">
        <f ca="1">SUMPRODUCT((EG4:EG7=EG6)*(EF4:EF7=EF6)*(ED4:ED7&gt;ED6))+1</f>
        <v>1</v>
      </c>
      <c r="ER46" s="323" t="str">
        <f ca="1">IF(ES6&lt;&gt;"",SUMPRODUCT((EZ4:EZ7=EZ6)*(EY4:EY7=EY6)*(EW4:EW7=EW6)*(EX4:EX7=EX6)),"")</f>
        <v/>
      </c>
      <c r="ES46" s="323" t="str">
        <f t="shared" ca="1" si="14061"/>
        <v/>
      </c>
      <c r="ET46" s="323">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3">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3">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3">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3">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3">
        <f ca="1">EW46-EX46+1000</f>
        <v>1000</v>
      </c>
      <c r="EZ46" s="323" t="str">
        <f t="shared" ca="1" si="14062"/>
        <v/>
      </c>
      <c r="FA46" s="323" t="str">
        <f ca="1">IF(ES46&lt;&gt;"",VLOOKUP(ES46,DZ4:EF40,7,FALSE),"")</f>
        <v/>
      </c>
      <c r="FB46" s="323" t="str">
        <f ca="1">IF(ES46&lt;&gt;"",VLOOKUP(ES46,DZ4:EF40,5,FALSE),"")</f>
        <v/>
      </c>
      <c r="FC46" s="323" t="str">
        <f ca="1">IF(ES46&lt;&gt;"",VLOOKUP(ES46,DZ4:EH40,9,FALSE),"")</f>
        <v/>
      </c>
      <c r="FD46" s="323" t="str">
        <f t="shared" ca="1" si="14063"/>
        <v/>
      </c>
      <c r="FE46" s="323" t="str">
        <f ca="1">IF(ES46&lt;&gt;"",RANK(FD46,FD44:FD48),"")</f>
        <v/>
      </c>
      <c r="FF46" s="323" t="str">
        <f ca="1">IF(ES46&lt;&gt;"",SUMPRODUCT((FD44:FD48=FD46)*(EY44:EY48&gt;EY46)),"")</f>
        <v/>
      </c>
      <c r="FG46" s="323" t="str">
        <f ca="1">IF(ES46&lt;&gt;"",SUMPRODUCT((FD44:FD48=FD46)*(EY44:EY48=EY46)*(EW44:EW48&gt;EW46)),"")</f>
        <v/>
      </c>
      <c r="FH46" s="323" t="str">
        <f ca="1">IF(ES46&lt;&gt;"",SUMPRODUCT((FD44:FD48=FD46)*(EY44:EY48=EY46)*(EW44:EW48=EW46)*(FA44:FA48&gt;FA46)),"")</f>
        <v/>
      </c>
      <c r="FI46" s="323" t="str">
        <f ca="1">IF(ES46&lt;&gt;"",SUMPRODUCT((FD44:FD48=FD46)*(EY44:EY48=EY46)*(EW44:EW48=EW46)*(FA44:FA48=FA46)*(FB44:FB48&gt;FB46)),"")</f>
        <v/>
      </c>
      <c r="FJ46" s="323" t="str">
        <f ca="1">IF(ES46&lt;&gt;"",SUMPRODUCT((FD44:FD48=FD46)*(EY44:EY48=EY46)*(EW44:EW48=EW46)*(FA44:FA48=FA46)*(FB44:FB48=FB46)*(FC44:FC48&gt;FC46)),"")</f>
        <v/>
      </c>
      <c r="FK46" s="323" t="str">
        <f ca="1">IF(ES46&lt;&gt;"",SUM(FE46:FJ46),"")</f>
        <v/>
      </c>
      <c r="FL46" s="323">
        <f ca="1">IF(FM6&lt;&gt;"",SUMPRODUCT((FT4:FT7=FT6)*(FS4:FS7=FS6)*(FQ4:FQ7=FQ6)*(FR4:FR7=FR6)),"")</f>
        <v>2</v>
      </c>
      <c r="FM46" s="323" t="str">
        <f t="shared" ca="1" si="14064"/>
        <v>Scotland</v>
      </c>
      <c r="FN46" s="323">
        <f ca="1">SUMPRODUCT((HX3:HX42=FM46)*(IA3:IA42=FM47)*(IB3:IB42="W"))+SUMPRODUCT((HX3:HX42=FM46)*(IA3:IA42=FM48)*(IB3:IB42="W"))+SUMPRODUCT((HX3:HX42=FM46)*(IA3:IA42=FM45)*(IB3:IB42="W"))+SUMPRODUCT((HX3:HX42=FM47)*(IA3:IA42=FM46)*(IC3:IC42="W"))+SUMPRODUCT((HX3:HX42=FM48)*(IA3:IA42=FM46)*(IC3:IC42="W"))+SUMPRODUCT((HX3:HX42=FM45)*(IA3:IA42=FM46)*(IC3:IC42="W"))</f>
        <v>0</v>
      </c>
      <c r="FO46" s="323">
        <f ca="1">SUMPRODUCT((HX3:HX42=FM46)*(IA3:IA42=FM47)*(IB3:IB42="D"))+SUMPRODUCT((HX3:HX42=FM46)*(IA3:IA42=FM48)*(IB3:IB42="D"))+SUMPRODUCT((HX3:HX42=FM46)*(IA3:IA42=FM45)*(IB3:IB42="D"))+SUMPRODUCT((HX3:HX42=FM47)*(IA3:IA42=FM46)*(IB3:IB42="D"))+SUMPRODUCT((HX3:HX42=FM48)*(IA3:IA42=FM46)*(IB3:IB42="D"))+SUMPRODUCT((HX3:HX42=FM45)*(IA3:IA42=FM46)*(IB3:IB42="D"))</f>
        <v>1</v>
      </c>
      <c r="FP46" s="323">
        <f ca="1">SUMPRODUCT((HX3:HX42=FM46)*(IA3:IA42=FM47)*(IB3:IB42="L"))+SUMPRODUCT((HX3:HX42=FM46)*(IA3:IA42=FM48)*(IB3:IB42="L"))+SUMPRODUCT((HX3:HX42=FM46)*(IA3:IA42=FM45)*(IB3:IB42="L"))+SUMPRODUCT((HX3:HX42=FM47)*(IA3:IA42=FM46)*(IC3:IC42="L"))+SUMPRODUCT((HX3:HX42=FM48)*(IA3:IA42=FM46)*(IC3:IC42="L"))+SUMPRODUCT((HX3:HX42=FM45)*(IA3:IA42=FM46)*(IC3:IC42="L"))</f>
        <v>0</v>
      </c>
      <c r="FQ46" s="323">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3">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3">
        <f ca="1">FQ46-FR46+1000</f>
        <v>1000</v>
      </c>
      <c r="FT46" s="323">
        <f t="shared" ca="1" si="14065"/>
        <v>1</v>
      </c>
      <c r="FU46" s="323">
        <f ca="1">IF(FM46&lt;&gt;"",VLOOKUP(FM46,DZ4:EF40,7,FALSE),"")</f>
        <v>999</v>
      </c>
      <c r="FV46" s="323">
        <f ca="1">IF(FM46&lt;&gt;"",VLOOKUP(FM46,DZ4:EF40,5,FALSE),"")</f>
        <v>3</v>
      </c>
      <c r="FW46" s="323">
        <f ca="1">IF(FM46&lt;&gt;"",VLOOKUP(FM46,DZ4:EH40,9,FALSE),"")</f>
        <v>43</v>
      </c>
      <c r="FX46" s="323">
        <f t="shared" ca="1" si="14066"/>
        <v>1</v>
      </c>
      <c r="FY46" s="323">
        <f ca="1">IF(FM46&lt;&gt;"",RANK(FX46,FX44:FX47),"")</f>
        <v>1</v>
      </c>
      <c r="FZ46" s="323">
        <f ca="1">IF(FM46&lt;&gt;"",SUMPRODUCT((FX44:FX47=FX46)*(FS44:FS47&gt;FS46)),"")</f>
        <v>0</v>
      </c>
      <c r="GA46" s="323">
        <f ca="1">IF(FM46&lt;&gt;"",SUMPRODUCT((FX44:FX47=FX46)*(FS44:FS47=FS46)*(FQ44:FQ47&gt;FQ46)),"")</f>
        <v>0</v>
      </c>
      <c r="GB46" s="323">
        <f ca="1">IF(FM46&lt;&gt;"",SUMPRODUCT((FX44:FX47=FX46)*(FS44:FS47=FS46)*(FQ44:FQ47=FQ46)*(FU44:FU47&gt;FU46)),"")</f>
        <v>0</v>
      </c>
      <c r="GC46" s="323">
        <f ca="1">IF(FM46&lt;&gt;"",SUMPRODUCT((FX44:FX47=FX46)*(FS44:FS47=FS46)*(FQ44:FQ47=FQ46)*(FU44:FU47=FU46)*(FV44:FV47&gt;FV46)),"")</f>
        <v>1</v>
      </c>
      <c r="GD46" s="323">
        <f ca="1">IF(FM46&lt;&gt;"",SUMPRODUCT((FX44:FX47=FX46)*(FS44:FS47=FS46)*(FQ44:FQ47=FQ46)*(FU44:FU47=FU46)*(FV44:FV47=FV46)*(FW44:FW47&gt;FW46)),"")</f>
        <v>0</v>
      </c>
      <c r="GE46" s="323">
        <f t="shared" ref="GE46:GE47" ca="1" si="14389">IF(FM46&lt;&gt;"",SUM(FY46:GD46)+1,"")</f>
        <v>3</v>
      </c>
      <c r="JE46" s="323">
        <f ca="1">SUMPRODUCT((JE4:JE7=JE6)*(JD4:JD7=JD6)*(JB4:JB7&gt;JB6))+1</f>
        <v>1</v>
      </c>
      <c r="JP46" s="323" t="str">
        <f ca="1">IF(JQ6&lt;&gt;"",SUMPRODUCT((JX4:JX7=JX6)*(JW4:JW7=JW6)*(JU4:JU7=JU6)*(JV4:JV7=JV6)),"")</f>
        <v/>
      </c>
      <c r="JQ46" s="323" t="str">
        <f t="shared" ca="1" si="14067"/>
        <v/>
      </c>
      <c r="JR46" s="323">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3">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3">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3">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3">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3">
        <f ca="1">JU46-JV46+1000</f>
        <v>1000</v>
      </c>
      <c r="JX46" s="323" t="str">
        <f t="shared" ca="1" si="14068"/>
        <v/>
      </c>
      <c r="JY46" s="323" t="str">
        <f ca="1">IF(JQ46&lt;&gt;"",VLOOKUP(JQ46,IX4:JD40,7,FALSE),"")</f>
        <v/>
      </c>
      <c r="JZ46" s="323" t="str">
        <f ca="1">IF(JQ46&lt;&gt;"",VLOOKUP(JQ46,IX4:JD40,5,FALSE),"")</f>
        <v/>
      </c>
      <c r="KA46" s="323" t="str">
        <f ca="1">IF(JQ46&lt;&gt;"",VLOOKUP(JQ46,IX4:JF40,9,FALSE),"")</f>
        <v/>
      </c>
      <c r="KB46" s="323" t="str">
        <f t="shared" ca="1" si="14069"/>
        <v/>
      </c>
      <c r="KC46" s="323" t="str">
        <f ca="1">IF(JQ46&lt;&gt;"",RANK(KB46,KB44:KB48),"")</f>
        <v/>
      </c>
      <c r="KD46" s="323" t="str">
        <f ca="1">IF(JQ46&lt;&gt;"",SUMPRODUCT((KB44:KB48=KB46)*(JW44:JW48&gt;JW46)),"")</f>
        <v/>
      </c>
      <c r="KE46" s="323" t="str">
        <f ca="1">IF(JQ46&lt;&gt;"",SUMPRODUCT((KB44:KB48=KB46)*(JW44:JW48=JW46)*(JU44:JU48&gt;JU46)),"")</f>
        <v/>
      </c>
      <c r="KF46" s="323" t="str">
        <f ca="1">IF(JQ46&lt;&gt;"",SUMPRODUCT((KB44:KB48=KB46)*(JW44:JW48=JW46)*(JU44:JU48=JU46)*(JY44:JY48&gt;JY46)),"")</f>
        <v/>
      </c>
      <c r="KG46" s="323" t="str">
        <f ca="1">IF(JQ46&lt;&gt;"",SUMPRODUCT((KB44:KB48=KB46)*(JW44:JW48=JW46)*(JU44:JU48=JU46)*(JY44:JY48=JY46)*(JZ44:JZ48&gt;JZ46)),"")</f>
        <v/>
      </c>
      <c r="KH46" s="323" t="str">
        <f ca="1">IF(JQ46&lt;&gt;"",SUMPRODUCT((KB44:KB48=KB46)*(JW44:JW48=JW46)*(JU44:JU48=JU46)*(JY44:JY48=JY46)*(JZ44:JZ48=JZ46)*(KA44:KA48&gt;KA46)),"")</f>
        <v/>
      </c>
      <c r="KI46" s="323" t="str">
        <f ca="1">IF(JQ46&lt;&gt;"",SUM(KC46:KH46),"")</f>
        <v/>
      </c>
      <c r="KJ46" s="323" t="str">
        <f ca="1">IF(KK6&lt;&gt;"",SUMPRODUCT((KR4:KR7=KR6)*(KQ4:KQ7=KQ6)*(KO4:KO7=KO6)*(KP4:KP7=KP6)),"")</f>
        <v/>
      </c>
      <c r="KK46" s="323" t="str">
        <f t="shared" ca="1" si="14070"/>
        <v/>
      </c>
      <c r="KL46" s="323">
        <f ca="1">SUMPRODUCT((MV3:MV42=KK46)*(MY3:MY42=KK47)*(MZ3:MZ42="W"))+SUMPRODUCT((MV3:MV42=KK46)*(MY3:MY42=KK48)*(MZ3:MZ42="W"))+SUMPRODUCT((MV3:MV42=KK46)*(MY3:MY42=KK45)*(MZ3:MZ42="W"))+SUMPRODUCT((MV3:MV42=KK47)*(MY3:MY42=KK46)*(NA3:NA42="W"))+SUMPRODUCT((MV3:MV42=KK48)*(MY3:MY42=KK46)*(NA3:NA42="W"))+SUMPRODUCT((MV3:MV42=KK45)*(MY3:MY42=KK46)*(NA3:NA42="W"))</f>
        <v>0</v>
      </c>
      <c r="KM46" s="323">
        <f ca="1">SUMPRODUCT((MV3:MV42=KK46)*(MY3:MY42=KK47)*(MZ3:MZ42="D"))+SUMPRODUCT((MV3:MV42=KK46)*(MY3:MY42=KK48)*(MZ3:MZ42="D"))+SUMPRODUCT((MV3:MV42=KK46)*(MY3:MY42=KK45)*(MZ3:MZ42="D"))+SUMPRODUCT((MV3:MV42=KK47)*(MY3:MY42=KK46)*(MZ3:MZ42="D"))+SUMPRODUCT((MV3:MV42=KK48)*(MY3:MY42=KK46)*(MZ3:MZ42="D"))+SUMPRODUCT((MV3:MV42=KK45)*(MY3:MY42=KK46)*(MZ3:MZ42="D"))</f>
        <v>0</v>
      </c>
      <c r="KN46" s="323">
        <f ca="1">SUMPRODUCT((MV3:MV42=KK46)*(MY3:MY42=KK47)*(MZ3:MZ42="L"))+SUMPRODUCT((MV3:MV42=KK46)*(MY3:MY42=KK48)*(MZ3:MZ42="L"))+SUMPRODUCT((MV3:MV42=KK46)*(MY3:MY42=KK45)*(MZ3:MZ42="L"))+SUMPRODUCT((MV3:MV42=KK47)*(MY3:MY42=KK46)*(NA3:NA42="L"))+SUMPRODUCT((MV3:MV42=KK48)*(MY3:MY42=KK46)*(NA3:NA42="L"))+SUMPRODUCT((MV3:MV42=KK45)*(MY3:MY42=KK46)*(NA3:NA42="L"))</f>
        <v>0</v>
      </c>
      <c r="KO46" s="323">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3">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3">
        <f ca="1">KO46-KP46+1000</f>
        <v>1000</v>
      </c>
      <c r="KR46" s="323" t="str">
        <f t="shared" ca="1" si="14071"/>
        <v/>
      </c>
      <c r="KS46" s="323" t="str">
        <f ca="1">IF(KK46&lt;&gt;"",VLOOKUP(KK46,IX4:JD40,7,FALSE),"")</f>
        <v/>
      </c>
      <c r="KT46" s="323" t="str">
        <f ca="1">IF(KK46&lt;&gt;"",VLOOKUP(KK46,IX4:JD40,5,FALSE),"")</f>
        <v/>
      </c>
      <c r="KU46" s="323" t="str">
        <f ca="1">IF(KK46&lt;&gt;"",VLOOKUP(KK46,IX4:JF40,9,FALSE),"")</f>
        <v/>
      </c>
      <c r="KV46" s="323" t="str">
        <f t="shared" ca="1" si="14072"/>
        <v/>
      </c>
      <c r="KW46" s="323" t="str">
        <f ca="1">IF(KK46&lt;&gt;"",RANK(KV46,KV44:KV47),"")</f>
        <v/>
      </c>
      <c r="KX46" s="323" t="str">
        <f ca="1">IF(KK46&lt;&gt;"",SUMPRODUCT((KV44:KV47=KV46)*(KQ44:KQ47&gt;KQ46)),"")</f>
        <v/>
      </c>
      <c r="KY46" s="323" t="str">
        <f ca="1">IF(KK46&lt;&gt;"",SUMPRODUCT((KV44:KV47=KV46)*(KQ44:KQ47=KQ46)*(KO44:KO47&gt;KO46)),"")</f>
        <v/>
      </c>
      <c r="KZ46" s="323" t="str">
        <f ca="1">IF(KK46&lt;&gt;"",SUMPRODUCT((KV44:KV47=KV46)*(KQ44:KQ47=KQ46)*(KO44:KO47=KO46)*(KS44:KS47&gt;KS46)),"")</f>
        <v/>
      </c>
      <c r="LA46" s="323" t="str">
        <f ca="1">IF(KK46&lt;&gt;"",SUMPRODUCT((KV44:KV47=KV46)*(KQ44:KQ47=KQ46)*(KO44:KO47=KO46)*(KS44:KS47=KS46)*(KT44:KT47&gt;KT46)),"")</f>
        <v/>
      </c>
      <c r="LB46" s="323" t="str">
        <f ca="1">IF(KK46&lt;&gt;"",SUMPRODUCT((KV44:KV47=KV46)*(KQ44:KQ47=KQ46)*(KO44:KO47=KO46)*(KS44:KS47=KS46)*(KT44:KT47=KT46)*(KU44:KU47&gt;KU46)),"")</f>
        <v/>
      </c>
      <c r="LC46" s="323" t="str">
        <f t="shared" ref="LC46:LC47" ca="1" si="14390">IF(KK46&lt;&gt;"",SUM(KW46:LB46)+1,"")</f>
        <v/>
      </c>
      <c r="OC46" s="323">
        <f ca="1">SUMPRODUCT((OC4:OC7=OC6)*(OB4:OB7=OB6)*(NZ4:NZ7&gt;NZ6))+1</f>
        <v>2</v>
      </c>
      <c r="ON46" s="323" t="str">
        <f t="shared" ref="ON46" ca="1" si="14391">IF(OO6&lt;&gt;"",SUMPRODUCT((OV4:OV7=OV6)*(OU4:OU7=OU6)*(OS4:OS7=OS6)*(OT4:OT7=OT6)),"")</f>
        <v/>
      </c>
      <c r="OO46" s="323" t="str">
        <f t="shared" ca="1" si="13876"/>
        <v/>
      </c>
      <c r="OP46" s="323">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3">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3">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3">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3">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3">
        <f t="shared" ca="1" si="13882"/>
        <v>1000</v>
      </c>
      <c r="OV46" s="323" t="str">
        <f t="shared" ca="1" si="13883"/>
        <v/>
      </c>
      <c r="OW46" s="323" t="str">
        <f t="shared" ref="OW46" ca="1" si="14397">IF(OO46&lt;&gt;"",VLOOKUP(OO46,NV4:OB40,7,FALSE),"")</f>
        <v/>
      </c>
      <c r="OX46" s="323" t="str">
        <f t="shared" ref="OX46" ca="1" si="14398">IF(OO46&lt;&gt;"",VLOOKUP(OO46,NV4:OB40,5,FALSE),"")</f>
        <v/>
      </c>
      <c r="OY46" s="323" t="str">
        <f t="shared" ref="OY46" ca="1" si="14399">IF(OO46&lt;&gt;"",VLOOKUP(OO46,NV4:OD40,9,FALSE),"")</f>
        <v/>
      </c>
      <c r="OZ46" s="323" t="str">
        <f t="shared" ca="1" si="13887"/>
        <v/>
      </c>
      <c r="PA46" s="323" t="str">
        <f t="shared" ref="PA46" ca="1" si="14400">IF(OO46&lt;&gt;"",RANK(OZ46,OZ44:OZ48),"")</f>
        <v/>
      </c>
      <c r="PB46" s="323" t="str">
        <f t="shared" ref="PB46" ca="1" si="14401">IF(OO46&lt;&gt;"",SUMPRODUCT((OZ44:OZ48=OZ46)*(OU44:OU48&gt;OU46)),"")</f>
        <v/>
      </c>
      <c r="PC46" s="323" t="str">
        <f t="shared" ref="PC46" ca="1" si="14402">IF(OO46&lt;&gt;"",SUMPRODUCT((OZ44:OZ48=OZ46)*(OU44:OU48=OU46)*(OS44:OS48&gt;OS46)),"")</f>
        <v/>
      </c>
      <c r="PD46" s="323" t="str">
        <f t="shared" ref="PD46" ca="1" si="14403">IF(OO46&lt;&gt;"",SUMPRODUCT((OZ44:OZ48=OZ46)*(OU44:OU48=OU46)*(OS44:OS48=OS46)*(OW44:OW48&gt;OW46)),"")</f>
        <v/>
      </c>
      <c r="PE46" s="323" t="str">
        <f t="shared" ref="PE46" ca="1" si="14404">IF(OO46&lt;&gt;"",SUMPRODUCT((OZ44:OZ48=OZ46)*(OU44:OU48=OU46)*(OS44:OS48=OS46)*(OW44:OW48=OW46)*(OX44:OX48&gt;OX46)),"")</f>
        <v/>
      </c>
      <c r="PF46" s="323" t="str">
        <f t="shared" ref="PF46" ca="1" si="14405">IF(OO46&lt;&gt;"",SUMPRODUCT((OZ44:OZ48=OZ46)*(OU44:OU48=OU46)*(OS44:OS48=OS46)*(OW44:OW48=OW46)*(OX44:OX48=OX46)*(OY44:OY48&gt;OY46)),"")</f>
        <v/>
      </c>
      <c r="PG46" s="323" t="str">
        <f t="shared" ca="1" si="13894"/>
        <v/>
      </c>
      <c r="PH46" s="323" t="str">
        <f t="shared" ref="PH46" ca="1" si="14406">IF(PI6&lt;&gt;"",SUMPRODUCT((PP4:PP7=PP6)*(PO4:PO7=PO6)*(PM4:PM7=PM6)*(PN4:PN7=PN6)),"")</f>
        <v/>
      </c>
      <c r="PI46" s="323" t="str">
        <f t="shared" ca="1" si="14089"/>
        <v/>
      </c>
      <c r="PJ46" s="323">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3">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3">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3">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3">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3">
        <f t="shared" ca="1" si="14095"/>
        <v>1000</v>
      </c>
      <c r="PP46" s="323" t="str">
        <f t="shared" ca="1" si="14096"/>
        <v/>
      </c>
      <c r="PQ46" s="323" t="str">
        <f t="shared" ref="PQ46" ca="1" si="14412">IF(PI46&lt;&gt;"",VLOOKUP(PI46,NV4:OB40,7,FALSE),"")</f>
        <v/>
      </c>
      <c r="PR46" s="323" t="str">
        <f t="shared" ref="PR46" ca="1" si="14413">IF(PI46&lt;&gt;"",VLOOKUP(PI46,NV4:OB40,5,FALSE),"")</f>
        <v/>
      </c>
      <c r="PS46" s="323" t="str">
        <f t="shared" ref="PS46" ca="1" si="14414">IF(PI46&lt;&gt;"",VLOOKUP(PI46,NV4:OD40,9,FALSE),"")</f>
        <v/>
      </c>
      <c r="PT46" s="323" t="str">
        <f t="shared" ca="1" si="14100"/>
        <v/>
      </c>
      <c r="PU46" s="323" t="str">
        <f t="shared" ref="PU46" ca="1" si="14415">IF(PI46&lt;&gt;"",RANK(PT46,PT44:PT47),"")</f>
        <v/>
      </c>
      <c r="PV46" s="323" t="str">
        <f t="shared" ref="PV46" ca="1" si="14416">IF(PI46&lt;&gt;"",SUMPRODUCT((PT44:PT47=PT46)*(PO44:PO47&gt;PO46)),"")</f>
        <v/>
      </c>
      <c r="PW46" s="323" t="str">
        <f t="shared" ref="PW46" ca="1" si="14417">IF(PI46&lt;&gt;"",SUMPRODUCT((PT44:PT47=PT46)*(PO44:PO47=PO46)*(PM44:PM47&gt;PM46)),"")</f>
        <v/>
      </c>
      <c r="PX46" s="323" t="str">
        <f t="shared" ref="PX46" ca="1" si="14418">IF(PI46&lt;&gt;"",SUMPRODUCT((PT44:PT47=PT46)*(PO44:PO47=PO46)*(PM44:PM47=PM46)*(PQ44:PQ47&gt;PQ46)),"")</f>
        <v/>
      </c>
      <c r="PY46" s="323" t="str">
        <f t="shared" ref="PY46" ca="1" si="14419">IF(PI46&lt;&gt;"",SUMPRODUCT((PT44:PT47=PT46)*(PO44:PO47=PO46)*(PM44:PM47=PM46)*(PQ44:PQ47=PQ46)*(PR44:PR47&gt;PR46)),"")</f>
        <v/>
      </c>
      <c r="PZ46" s="323" t="str">
        <f t="shared" ref="PZ46" ca="1" si="14420">IF(PI46&lt;&gt;"",SUMPRODUCT((PT44:PT47=PT46)*(PO44:PO47=PO46)*(PM44:PM47=PM46)*(PQ44:PQ47=PQ46)*(PR44:PR47=PR46)*(PS44:PS47&gt;PS46)),"")</f>
        <v/>
      </c>
      <c r="QA46" s="323" t="str">
        <f t="shared" ref="QA46:QA47" ca="1" si="14421">IF(PI46&lt;&gt;"",SUM(PU46:PZ46)+1,"")</f>
        <v/>
      </c>
      <c r="TA46" s="323">
        <f ca="1">SUMPRODUCT((TA4:TA7=TA6)*(SZ4:SZ7=SZ6)*(SX4:SX7&gt;SX6))+1</f>
        <v>1</v>
      </c>
      <c r="TL46" s="323" t="str">
        <f t="shared" ref="TL46" ca="1" si="14422">IF(TM6&lt;&gt;"",SUMPRODUCT((TT4:TT7=TT6)*(TS4:TS7=TS6)*(TQ4:TQ7=TQ6)*(TR4:TR7=TR6)),"")</f>
        <v/>
      </c>
      <c r="TM46" s="323" t="str">
        <f t="shared" ca="1" si="13896"/>
        <v/>
      </c>
      <c r="TN46" s="323">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3">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3">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3">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3">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3">
        <f t="shared" ca="1" si="13902"/>
        <v>1000</v>
      </c>
      <c r="TT46" s="323" t="str">
        <f t="shared" ca="1" si="13903"/>
        <v/>
      </c>
      <c r="TU46" s="323" t="str">
        <f t="shared" ref="TU46" ca="1" si="14428">IF(TM46&lt;&gt;"",VLOOKUP(TM46,ST4:SZ40,7,FALSE),"")</f>
        <v/>
      </c>
      <c r="TV46" s="323" t="str">
        <f t="shared" ref="TV46" ca="1" si="14429">IF(TM46&lt;&gt;"",VLOOKUP(TM46,ST4:SZ40,5,FALSE),"")</f>
        <v/>
      </c>
      <c r="TW46" s="323" t="str">
        <f t="shared" ref="TW46" ca="1" si="14430">IF(TM46&lt;&gt;"",VLOOKUP(TM46,ST4:TB40,9,FALSE),"")</f>
        <v/>
      </c>
      <c r="TX46" s="323" t="str">
        <f t="shared" ca="1" si="13907"/>
        <v/>
      </c>
      <c r="TY46" s="323" t="str">
        <f t="shared" ref="TY46" ca="1" si="14431">IF(TM46&lt;&gt;"",RANK(TX46,TX44:TX48),"")</f>
        <v/>
      </c>
      <c r="TZ46" s="323" t="str">
        <f t="shared" ref="TZ46" ca="1" si="14432">IF(TM46&lt;&gt;"",SUMPRODUCT((TX44:TX48=TX46)*(TS44:TS48&gt;TS46)),"")</f>
        <v/>
      </c>
      <c r="UA46" s="323" t="str">
        <f t="shared" ref="UA46" ca="1" si="14433">IF(TM46&lt;&gt;"",SUMPRODUCT((TX44:TX48=TX46)*(TS44:TS48=TS46)*(TQ44:TQ48&gt;TQ46)),"")</f>
        <v/>
      </c>
      <c r="UB46" s="323" t="str">
        <f t="shared" ref="UB46" ca="1" si="14434">IF(TM46&lt;&gt;"",SUMPRODUCT((TX44:TX48=TX46)*(TS44:TS48=TS46)*(TQ44:TQ48=TQ46)*(TU44:TU48&gt;TU46)),"")</f>
        <v/>
      </c>
      <c r="UC46" s="323" t="str">
        <f t="shared" ref="UC46" ca="1" si="14435">IF(TM46&lt;&gt;"",SUMPRODUCT((TX44:TX48=TX46)*(TS44:TS48=TS46)*(TQ44:TQ48=TQ46)*(TU44:TU48=TU46)*(TV44:TV48&gt;TV46)),"")</f>
        <v/>
      </c>
      <c r="UD46" s="323" t="str">
        <f t="shared" ref="UD46" ca="1" si="14436">IF(TM46&lt;&gt;"",SUMPRODUCT((TX44:TX48=TX46)*(TS44:TS48=TS46)*(TQ44:TQ48=TQ46)*(TU44:TU48=TU46)*(TV44:TV48=TV46)*(TW44:TW48&gt;TW46)),"")</f>
        <v/>
      </c>
      <c r="UE46" s="323" t="str">
        <f t="shared" ca="1" si="13914"/>
        <v/>
      </c>
      <c r="UF46" s="323" t="str">
        <f t="shared" ref="UF46" ca="1" si="14437">IF(UG6&lt;&gt;"",SUMPRODUCT((UN4:UN7=UN6)*(UM4:UM7=UM6)*(UK4:UK7=UK6)*(UL4:UL7=UL6)),"")</f>
        <v/>
      </c>
      <c r="UG46" s="323" t="str">
        <f t="shared" ca="1" si="14124"/>
        <v/>
      </c>
      <c r="UH46" s="323">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3">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3">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3">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3">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3">
        <f t="shared" ca="1" si="14130"/>
        <v>1000</v>
      </c>
      <c r="UN46" s="323" t="str">
        <f t="shared" ca="1" si="14131"/>
        <v/>
      </c>
      <c r="UO46" s="323" t="str">
        <f t="shared" ref="UO46" ca="1" si="14443">IF(UG46&lt;&gt;"",VLOOKUP(UG46,ST4:SZ40,7,FALSE),"")</f>
        <v/>
      </c>
      <c r="UP46" s="323" t="str">
        <f t="shared" ref="UP46" ca="1" si="14444">IF(UG46&lt;&gt;"",VLOOKUP(UG46,ST4:SZ40,5,FALSE),"")</f>
        <v/>
      </c>
      <c r="UQ46" s="323" t="str">
        <f t="shared" ref="UQ46" ca="1" si="14445">IF(UG46&lt;&gt;"",VLOOKUP(UG46,ST4:TB40,9,FALSE),"")</f>
        <v/>
      </c>
      <c r="UR46" s="323" t="str">
        <f t="shared" ca="1" si="14135"/>
        <v/>
      </c>
      <c r="US46" s="323" t="str">
        <f t="shared" ref="US46" ca="1" si="14446">IF(UG46&lt;&gt;"",RANK(UR46,UR44:UR47),"")</f>
        <v/>
      </c>
      <c r="UT46" s="323" t="str">
        <f t="shared" ref="UT46" ca="1" si="14447">IF(UG46&lt;&gt;"",SUMPRODUCT((UR44:UR47=UR46)*(UM44:UM47&gt;UM46)),"")</f>
        <v/>
      </c>
      <c r="UU46" s="323" t="str">
        <f t="shared" ref="UU46" ca="1" si="14448">IF(UG46&lt;&gt;"",SUMPRODUCT((UR44:UR47=UR46)*(UM44:UM47=UM46)*(UK44:UK47&gt;UK46)),"")</f>
        <v/>
      </c>
      <c r="UV46" s="323" t="str">
        <f t="shared" ref="UV46" ca="1" si="14449">IF(UG46&lt;&gt;"",SUMPRODUCT((UR44:UR47=UR46)*(UM44:UM47=UM46)*(UK44:UK47=UK46)*(UO44:UO47&gt;UO46)),"")</f>
        <v/>
      </c>
      <c r="UW46" s="323" t="str">
        <f t="shared" ref="UW46" ca="1" si="14450">IF(UG46&lt;&gt;"",SUMPRODUCT((UR44:UR47=UR46)*(UM44:UM47=UM46)*(UK44:UK47=UK46)*(UO44:UO47=UO46)*(UP44:UP47&gt;UP46)),"")</f>
        <v/>
      </c>
      <c r="UX46" s="323" t="str">
        <f t="shared" ref="UX46" ca="1" si="14451">IF(UG46&lt;&gt;"",SUMPRODUCT((UR44:UR47=UR46)*(UM44:UM47=UM46)*(UK44:UK47=UK46)*(UO44:UO47=UO46)*(UP44:UP47=UP46)*(UQ44:UQ47&gt;UQ46)),"")</f>
        <v/>
      </c>
      <c r="UY46" s="323" t="str">
        <f t="shared" ref="UY46:UY47" ca="1" si="14452">IF(UG46&lt;&gt;"",SUM(US46:UX46)+1,"")</f>
        <v/>
      </c>
      <c r="XY46" s="323">
        <f ca="1">SUMPRODUCT((XY4:XY7=XY6)*(XX4:XX7=XX6)*(XV4:XV7&gt;XV6))+1</f>
        <v>2</v>
      </c>
      <c r="YJ46" s="323" t="str">
        <f t="shared" ref="YJ46" ca="1" si="14453">IF(YK6&lt;&gt;"",SUMPRODUCT((YR4:YR7=YR6)*(YQ4:YQ7=YQ6)*(YO4:YO7=YO6)*(YP4:YP7=YP6)),"")</f>
        <v/>
      </c>
      <c r="YK46" s="323" t="str">
        <f t="shared" ca="1" si="13916"/>
        <v/>
      </c>
      <c r="YL46" s="323">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3">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3">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3">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3">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3">
        <f t="shared" ca="1" si="13922"/>
        <v>1000</v>
      </c>
      <c r="YR46" s="323" t="str">
        <f t="shared" ca="1" si="13923"/>
        <v/>
      </c>
      <c r="YS46" s="323" t="str">
        <f t="shared" ref="YS46" ca="1" si="14459">IF(YK46&lt;&gt;"",VLOOKUP(YK46,XR4:XX40,7,FALSE),"")</f>
        <v/>
      </c>
      <c r="YT46" s="323" t="str">
        <f t="shared" ref="YT46" ca="1" si="14460">IF(YK46&lt;&gt;"",VLOOKUP(YK46,XR4:XX40,5,FALSE),"")</f>
        <v/>
      </c>
      <c r="YU46" s="323" t="str">
        <f t="shared" ref="YU46" ca="1" si="14461">IF(YK46&lt;&gt;"",VLOOKUP(YK46,XR4:XZ40,9,FALSE),"")</f>
        <v/>
      </c>
      <c r="YV46" s="323" t="str">
        <f t="shared" ca="1" si="13927"/>
        <v/>
      </c>
      <c r="YW46" s="323" t="str">
        <f t="shared" ref="YW46" ca="1" si="14462">IF(YK46&lt;&gt;"",RANK(YV46,YV44:YV48),"")</f>
        <v/>
      </c>
      <c r="YX46" s="323" t="str">
        <f t="shared" ref="YX46" ca="1" si="14463">IF(YK46&lt;&gt;"",SUMPRODUCT((YV44:YV48=YV46)*(YQ44:YQ48&gt;YQ46)),"")</f>
        <v/>
      </c>
      <c r="YY46" s="323" t="str">
        <f t="shared" ref="YY46" ca="1" si="14464">IF(YK46&lt;&gt;"",SUMPRODUCT((YV44:YV48=YV46)*(YQ44:YQ48=YQ46)*(YO44:YO48&gt;YO46)),"")</f>
        <v/>
      </c>
      <c r="YZ46" s="323" t="str">
        <f t="shared" ref="YZ46" ca="1" si="14465">IF(YK46&lt;&gt;"",SUMPRODUCT((YV44:YV48=YV46)*(YQ44:YQ48=YQ46)*(YO44:YO48=YO46)*(YS44:YS48&gt;YS46)),"")</f>
        <v/>
      </c>
      <c r="ZA46" s="323" t="str">
        <f t="shared" ref="ZA46" ca="1" si="14466">IF(YK46&lt;&gt;"",SUMPRODUCT((YV44:YV48=YV46)*(YQ44:YQ48=YQ46)*(YO44:YO48=YO46)*(YS44:YS48=YS46)*(YT44:YT48&gt;YT46)),"")</f>
        <v/>
      </c>
      <c r="ZB46" s="323" t="str">
        <f t="shared" ref="ZB46" ca="1" si="14467">IF(YK46&lt;&gt;"",SUMPRODUCT((YV44:YV48=YV46)*(YQ44:YQ48=YQ46)*(YO44:YO48=YO46)*(YS44:YS48=YS46)*(YT44:YT48=YT46)*(YU44:YU48&gt;YU46)),"")</f>
        <v/>
      </c>
      <c r="ZC46" s="323" t="str">
        <f t="shared" ca="1" si="13934"/>
        <v/>
      </c>
      <c r="ZD46" s="323" t="str">
        <f t="shared" ref="ZD46" ca="1" si="14468">IF(ZE6&lt;&gt;"",SUMPRODUCT((ZL4:ZL7=ZL6)*(ZK4:ZK7=ZK6)*(ZI4:ZI7=ZI6)*(ZJ4:ZJ7=ZJ6)),"")</f>
        <v/>
      </c>
      <c r="ZE46" s="323" t="str">
        <f t="shared" ca="1" si="14159"/>
        <v/>
      </c>
      <c r="ZF46" s="323">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3">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3">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3">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3">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3">
        <f t="shared" ca="1" si="14165"/>
        <v>1000</v>
      </c>
      <c r="ZL46" s="323" t="str">
        <f t="shared" ca="1" si="14166"/>
        <v/>
      </c>
      <c r="ZM46" s="323" t="str">
        <f t="shared" ref="ZM46" ca="1" si="14474">IF(ZE46&lt;&gt;"",VLOOKUP(ZE46,XR4:XX40,7,FALSE),"")</f>
        <v/>
      </c>
      <c r="ZN46" s="323" t="str">
        <f t="shared" ref="ZN46" ca="1" si="14475">IF(ZE46&lt;&gt;"",VLOOKUP(ZE46,XR4:XX40,5,FALSE),"")</f>
        <v/>
      </c>
      <c r="ZO46" s="323" t="str">
        <f t="shared" ref="ZO46" ca="1" si="14476">IF(ZE46&lt;&gt;"",VLOOKUP(ZE46,XR4:XZ40,9,FALSE),"")</f>
        <v/>
      </c>
      <c r="ZP46" s="323" t="str">
        <f t="shared" ca="1" si="14170"/>
        <v/>
      </c>
      <c r="ZQ46" s="323" t="str">
        <f t="shared" ref="ZQ46" ca="1" si="14477">IF(ZE46&lt;&gt;"",RANK(ZP46,ZP44:ZP47),"")</f>
        <v/>
      </c>
      <c r="ZR46" s="323" t="str">
        <f t="shared" ref="ZR46" ca="1" si="14478">IF(ZE46&lt;&gt;"",SUMPRODUCT((ZP44:ZP47=ZP46)*(ZK44:ZK47&gt;ZK46)),"")</f>
        <v/>
      </c>
      <c r="ZS46" s="323" t="str">
        <f t="shared" ref="ZS46" ca="1" si="14479">IF(ZE46&lt;&gt;"",SUMPRODUCT((ZP44:ZP47=ZP46)*(ZK44:ZK47=ZK46)*(ZI44:ZI47&gt;ZI46)),"")</f>
        <v/>
      </c>
      <c r="ZT46" s="323" t="str">
        <f t="shared" ref="ZT46" ca="1" si="14480">IF(ZE46&lt;&gt;"",SUMPRODUCT((ZP44:ZP47=ZP46)*(ZK44:ZK47=ZK46)*(ZI44:ZI47=ZI46)*(ZM44:ZM47&gt;ZM46)),"")</f>
        <v/>
      </c>
      <c r="ZU46" s="323" t="str">
        <f t="shared" ref="ZU46" ca="1" si="14481">IF(ZE46&lt;&gt;"",SUMPRODUCT((ZP44:ZP47=ZP46)*(ZK44:ZK47=ZK46)*(ZI44:ZI47=ZI46)*(ZM44:ZM47=ZM46)*(ZN44:ZN47&gt;ZN46)),"")</f>
        <v/>
      </c>
      <c r="ZV46" s="323" t="str">
        <f t="shared" ref="ZV46" ca="1" si="14482">IF(ZE46&lt;&gt;"",SUMPRODUCT((ZP44:ZP47=ZP46)*(ZK44:ZK47=ZK46)*(ZI44:ZI47=ZI46)*(ZM44:ZM47=ZM46)*(ZN44:ZN47=ZN46)*(ZO44:ZO47&gt;ZO46)),"")</f>
        <v/>
      </c>
      <c r="ZW46" s="323" t="str">
        <f t="shared" ref="ZW46:ZW47" ca="1" si="14483">IF(ZE46&lt;&gt;"",SUM(ZQ46:ZV46)+1,"")</f>
        <v/>
      </c>
      <c r="ACW46" s="323">
        <f ca="1">SUMPRODUCT((ACW4:ACW7=ACW6)*(ACV4:ACV7=ACV6)*(ACT4:ACT7&gt;ACT6))+1</f>
        <v>1</v>
      </c>
      <c r="ADH46" s="323" t="str">
        <f t="shared" ref="ADH46" ca="1" si="14484">IF(ADI6&lt;&gt;"",SUMPRODUCT((ADP4:ADP7=ADP6)*(ADO4:ADO7=ADO6)*(ADM4:ADM7=ADM6)*(ADN4:ADN7=ADN6)),"")</f>
        <v/>
      </c>
      <c r="ADI46" s="323" t="str">
        <f t="shared" ca="1" si="13936"/>
        <v/>
      </c>
      <c r="ADJ46" s="323">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3">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3">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3">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3">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3">
        <f t="shared" ca="1" si="13942"/>
        <v>1000</v>
      </c>
      <c r="ADP46" s="323" t="str">
        <f t="shared" ca="1" si="13943"/>
        <v/>
      </c>
      <c r="ADQ46" s="323" t="str">
        <f t="shared" ref="ADQ46" ca="1" si="14490">IF(ADI46&lt;&gt;"",VLOOKUP(ADI46,ACP4:ACV40,7,FALSE),"")</f>
        <v/>
      </c>
      <c r="ADR46" s="323" t="str">
        <f t="shared" ref="ADR46" ca="1" si="14491">IF(ADI46&lt;&gt;"",VLOOKUP(ADI46,ACP4:ACV40,5,FALSE),"")</f>
        <v/>
      </c>
      <c r="ADS46" s="323" t="str">
        <f t="shared" ref="ADS46" ca="1" si="14492">IF(ADI46&lt;&gt;"",VLOOKUP(ADI46,ACP4:ACX40,9,FALSE),"")</f>
        <v/>
      </c>
      <c r="ADT46" s="323" t="str">
        <f t="shared" ca="1" si="13947"/>
        <v/>
      </c>
      <c r="ADU46" s="323" t="str">
        <f t="shared" ref="ADU46" ca="1" si="14493">IF(ADI46&lt;&gt;"",RANK(ADT46,ADT44:ADT48),"")</f>
        <v/>
      </c>
      <c r="ADV46" s="323" t="str">
        <f t="shared" ref="ADV46" ca="1" si="14494">IF(ADI46&lt;&gt;"",SUMPRODUCT((ADT44:ADT48=ADT46)*(ADO44:ADO48&gt;ADO46)),"")</f>
        <v/>
      </c>
      <c r="ADW46" s="323" t="str">
        <f t="shared" ref="ADW46" ca="1" si="14495">IF(ADI46&lt;&gt;"",SUMPRODUCT((ADT44:ADT48=ADT46)*(ADO44:ADO48=ADO46)*(ADM44:ADM48&gt;ADM46)),"")</f>
        <v/>
      </c>
      <c r="ADX46" s="323" t="str">
        <f t="shared" ref="ADX46" ca="1" si="14496">IF(ADI46&lt;&gt;"",SUMPRODUCT((ADT44:ADT48=ADT46)*(ADO44:ADO48=ADO46)*(ADM44:ADM48=ADM46)*(ADQ44:ADQ48&gt;ADQ46)),"")</f>
        <v/>
      </c>
      <c r="ADY46" s="323" t="str">
        <f t="shared" ref="ADY46" ca="1" si="14497">IF(ADI46&lt;&gt;"",SUMPRODUCT((ADT44:ADT48=ADT46)*(ADO44:ADO48=ADO46)*(ADM44:ADM48=ADM46)*(ADQ44:ADQ48=ADQ46)*(ADR44:ADR48&gt;ADR46)),"")</f>
        <v/>
      </c>
      <c r="ADZ46" s="323" t="str">
        <f t="shared" ref="ADZ46" ca="1" si="14498">IF(ADI46&lt;&gt;"",SUMPRODUCT((ADT44:ADT48=ADT46)*(ADO44:ADO48=ADO46)*(ADM44:ADM48=ADM46)*(ADQ44:ADQ48=ADQ46)*(ADR44:ADR48=ADR46)*(ADS44:ADS48&gt;ADS46)),"")</f>
        <v/>
      </c>
      <c r="AEA46" s="323" t="str">
        <f t="shared" ca="1" si="13954"/>
        <v/>
      </c>
      <c r="AEB46" s="323" t="str">
        <f t="shared" ref="AEB46" ca="1" si="14499">IF(AEC6&lt;&gt;"",SUMPRODUCT((AEJ4:AEJ7=AEJ6)*(AEI4:AEI7=AEI6)*(AEG4:AEG7=AEG6)*(AEH4:AEH7=AEH6)),"")</f>
        <v/>
      </c>
      <c r="AEC46" s="323" t="str">
        <f t="shared" ca="1" si="14194"/>
        <v/>
      </c>
      <c r="AED46" s="323">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3">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3">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3">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3">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3">
        <f t="shared" ca="1" si="14200"/>
        <v>1000</v>
      </c>
      <c r="AEJ46" s="323" t="str">
        <f t="shared" ca="1" si="14201"/>
        <v/>
      </c>
      <c r="AEK46" s="323" t="str">
        <f t="shared" ref="AEK46" ca="1" si="14505">IF(AEC46&lt;&gt;"",VLOOKUP(AEC46,ACP4:ACV40,7,FALSE),"")</f>
        <v/>
      </c>
      <c r="AEL46" s="323" t="str">
        <f t="shared" ref="AEL46" ca="1" si="14506">IF(AEC46&lt;&gt;"",VLOOKUP(AEC46,ACP4:ACV40,5,FALSE),"")</f>
        <v/>
      </c>
      <c r="AEM46" s="323" t="str">
        <f t="shared" ref="AEM46" ca="1" si="14507">IF(AEC46&lt;&gt;"",VLOOKUP(AEC46,ACP4:ACX40,9,FALSE),"")</f>
        <v/>
      </c>
      <c r="AEN46" s="323" t="str">
        <f t="shared" ca="1" si="14205"/>
        <v/>
      </c>
      <c r="AEO46" s="323" t="str">
        <f t="shared" ref="AEO46" ca="1" si="14508">IF(AEC46&lt;&gt;"",RANK(AEN46,AEN44:AEN47),"")</f>
        <v/>
      </c>
      <c r="AEP46" s="323" t="str">
        <f t="shared" ref="AEP46" ca="1" si="14509">IF(AEC46&lt;&gt;"",SUMPRODUCT((AEN44:AEN47=AEN46)*(AEI44:AEI47&gt;AEI46)),"")</f>
        <v/>
      </c>
      <c r="AEQ46" s="323" t="str">
        <f t="shared" ref="AEQ46" ca="1" si="14510">IF(AEC46&lt;&gt;"",SUMPRODUCT((AEN44:AEN47=AEN46)*(AEI44:AEI47=AEI46)*(AEG44:AEG47&gt;AEG46)),"")</f>
        <v/>
      </c>
      <c r="AER46" s="323" t="str">
        <f t="shared" ref="AER46" ca="1" si="14511">IF(AEC46&lt;&gt;"",SUMPRODUCT((AEN44:AEN47=AEN46)*(AEI44:AEI47=AEI46)*(AEG44:AEG47=AEG46)*(AEK44:AEK47&gt;AEK46)),"")</f>
        <v/>
      </c>
      <c r="AES46" s="323" t="str">
        <f t="shared" ref="AES46" ca="1" si="14512">IF(AEC46&lt;&gt;"",SUMPRODUCT((AEN44:AEN47=AEN46)*(AEI44:AEI47=AEI46)*(AEG44:AEG47=AEG46)*(AEK44:AEK47=AEK46)*(AEL44:AEL47&gt;AEL46)),"")</f>
        <v/>
      </c>
      <c r="AET46" s="323" t="str">
        <f t="shared" ref="AET46" ca="1" si="14513">IF(AEC46&lt;&gt;"",SUMPRODUCT((AEN44:AEN47=AEN46)*(AEI44:AEI47=AEI46)*(AEG44:AEG47=AEG46)*(AEK44:AEK47=AEK46)*(AEL44:AEL47=AEL46)*(AEM44:AEM47&gt;AEM46)),"")</f>
        <v/>
      </c>
      <c r="AEU46" s="323" t="str">
        <f t="shared" ref="AEU46:AEU47" ca="1" si="14514">IF(AEC46&lt;&gt;"",SUM(AEO46:AET46)+1,"")</f>
        <v/>
      </c>
      <c r="AHU46" s="323">
        <f ca="1">SUMPRODUCT((AHU4:AHU7=AHU6)*(AHT4:AHT7=AHT6)*(AHR4:AHR7&gt;AHR6))+1</f>
        <v>1</v>
      </c>
      <c r="AIF46" s="323" t="str">
        <f t="shared" ref="AIF46" ca="1" si="14515">IF(AIG6&lt;&gt;"",SUMPRODUCT((AIN4:AIN7=AIN6)*(AIM4:AIM7=AIM6)*(AIK4:AIK7=AIK6)*(AIL4:AIL7=AIL6)),"")</f>
        <v/>
      </c>
      <c r="AIG46" s="323" t="str">
        <f t="shared" ca="1" si="13956"/>
        <v/>
      </c>
      <c r="AIH46" s="323">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3">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3">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3">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3">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3">
        <f t="shared" ca="1" si="13962"/>
        <v>1000</v>
      </c>
      <c r="AIN46" s="323" t="str">
        <f t="shared" ca="1" si="13963"/>
        <v/>
      </c>
      <c r="AIO46" s="323" t="str">
        <f t="shared" ref="AIO46" ca="1" si="14521">IF(AIG46&lt;&gt;"",VLOOKUP(AIG46,AHN4:AHT40,7,FALSE),"")</f>
        <v/>
      </c>
      <c r="AIP46" s="323" t="str">
        <f t="shared" ref="AIP46" ca="1" si="14522">IF(AIG46&lt;&gt;"",VLOOKUP(AIG46,AHN4:AHT40,5,FALSE),"")</f>
        <v/>
      </c>
      <c r="AIQ46" s="323" t="str">
        <f t="shared" ref="AIQ46" ca="1" si="14523">IF(AIG46&lt;&gt;"",VLOOKUP(AIG46,AHN4:AHV40,9,FALSE),"")</f>
        <v/>
      </c>
      <c r="AIR46" s="323" t="str">
        <f t="shared" ca="1" si="13967"/>
        <v/>
      </c>
      <c r="AIS46" s="323" t="str">
        <f t="shared" ref="AIS46" ca="1" si="14524">IF(AIG46&lt;&gt;"",RANK(AIR46,AIR44:AIR48),"")</f>
        <v/>
      </c>
      <c r="AIT46" s="323" t="str">
        <f t="shared" ref="AIT46" ca="1" si="14525">IF(AIG46&lt;&gt;"",SUMPRODUCT((AIR44:AIR48=AIR46)*(AIM44:AIM48&gt;AIM46)),"")</f>
        <v/>
      </c>
      <c r="AIU46" s="323" t="str">
        <f t="shared" ref="AIU46" ca="1" si="14526">IF(AIG46&lt;&gt;"",SUMPRODUCT((AIR44:AIR48=AIR46)*(AIM44:AIM48=AIM46)*(AIK44:AIK48&gt;AIK46)),"")</f>
        <v/>
      </c>
      <c r="AIV46" s="323" t="str">
        <f t="shared" ref="AIV46" ca="1" si="14527">IF(AIG46&lt;&gt;"",SUMPRODUCT((AIR44:AIR48=AIR46)*(AIM44:AIM48=AIM46)*(AIK44:AIK48=AIK46)*(AIO44:AIO48&gt;AIO46)),"")</f>
        <v/>
      </c>
      <c r="AIW46" s="323" t="str">
        <f t="shared" ref="AIW46" ca="1" si="14528">IF(AIG46&lt;&gt;"",SUMPRODUCT((AIR44:AIR48=AIR46)*(AIM44:AIM48=AIM46)*(AIK44:AIK48=AIK46)*(AIO44:AIO48=AIO46)*(AIP44:AIP48&gt;AIP46)),"")</f>
        <v/>
      </c>
      <c r="AIX46" s="323" t="str">
        <f t="shared" ref="AIX46" ca="1" si="14529">IF(AIG46&lt;&gt;"",SUMPRODUCT((AIR44:AIR48=AIR46)*(AIM44:AIM48=AIM46)*(AIK44:AIK48=AIK46)*(AIO44:AIO48=AIO46)*(AIP44:AIP48=AIP46)*(AIQ44:AIQ48&gt;AIQ46)),"")</f>
        <v/>
      </c>
      <c r="AIY46" s="323" t="str">
        <f t="shared" ca="1" si="13974"/>
        <v/>
      </c>
      <c r="AIZ46" s="323" t="str">
        <f t="shared" ref="AIZ46" ca="1" si="14530">IF(AJA6&lt;&gt;"",SUMPRODUCT((AJH4:AJH7=AJH6)*(AJG4:AJG7=AJG6)*(AJE4:AJE7=AJE6)*(AJF4:AJF7=AJF6)),"")</f>
        <v/>
      </c>
      <c r="AJA46" s="323" t="str">
        <f t="shared" ca="1" si="14229"/>
        <v/>
      </c>
      <c r="AJB46" s="323">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3">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3">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3">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3">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3">
        <f t="shared" ca="1" si="14235"/>
        <v>1000</v>
      </c>
      <c r="AJH46" s="323" t="str">
        <f t="shared" ca="1" si="14236"/>
        <v/>
      </c>
      <c r="AJI46" s="323" t="str">
        <f t="shared" ref="AJI46" ca="1" si="14536">IF(AJA46&lt;&gt;"",VLOOKUP(AJA46,AHN4:AHT40,7,FALSE),"")</f>
        <v/>
      </c>
      <c r="AJJ46" s="323" t="str">
        <f t="shared" ref="AJJ46" ca="1" si="14537">IF(AJA46&lt;&gt;"",VLOOKUP(AJA46,AHN4:AHT40,5,FALSE),"")</f>
        <v/>
      </c>
      <c r="AJK46" s="323" t="str">
        <f t="shared" ref="AJK46" ca="1" si="14538">IF(AJA46&lt;&gt;"",VLOOKUP(AJA46,AHN4:AHV40,9,FALSE),"")</f>
        <v/>
      </c>
      <c r="AJL46" s="323" t="str">
        <f t="shared" ca="1" si="14240"/>
        <v/>
      </c>
      <c r="AJM46" s="323" t="str">
        <f t="shared" ref="AJM46" ca="1" si="14539">IF(AJA46&lt;&gt;"",RANK(AJL46,AJL44:AJL47),"")</f>
        <v/>
      </c>
      <c r="AJN46" s="323" t="str">
        <f t="shared" ref="AJN46" ca="1" si="14540">IF(AJA46&lt;&gt;"",SUMPRODUCT((AJL44:AJL47=AJL46)*(AJG44:AJG47&gt;AJG46)),"")</f>
        <v/>
      </c>
      <c r="AJO46" s="323" t="str">
        <f t="shared" ref="AJO46" ca="1" si="14541">IF(AJA46&lt;&gt;"",SUMPRODUCT((AJL44:AJL47=AJL46)*(AJG44:AJG47=AJG46)*(AJE44:AJE47&gt;AJE46)),"")</f>
        <v/>
      </c>
      <c r="AJP46" s="323" t="str">
        <f t="shared" ref="AJP46" ca="1" si="14542">IF(AJA46&lt;&gt;"",SUMPRODUCT((AJL44:AJL47=AJL46)*(AJG44:AJG47=AJG46)*(AJE44:AJE47=AJE46)*(AJI44:AJI47&gt;AJI46)),"")</f>
        <v/>
      </c>
      <c r="AJQ46" s="323" t="str">
        <f t="shared" ref="AJQ46" ca="1" si="14543">IF(AJA46&lt;&gt;"",SUMPRODUCT((AJL44:AJL47=AJL46)*(AJG44:AJG47=AJG46)*(AJE44:AJE47=AJE46)*(AJI44:AJI47=AJI46)*(AJJ44:AJJ47&gt;AJJ46)),"")</f>
        <v/>
      </c>
      <c r="AJR46" s="323" t="str">
        <f t="shared" ref="AJR46" ca="1" si="14544">IF(AJA46&lt;&gt;"",SUMPRODUCT((AJL44:AJL47=AJL46)*(AJG44:AJG47=AJG46)*(AJE44:AJE47=AJE46)*(AJI44:AJI47=AJI46)*(AJJ44:AJJ47=AJJ46)*(AJK44:AJK47&gt;AJK46)),"")</f>
        <v/>
      </c>
      <c r="AJS46" s="323" t="str">
        <f t="shared" ref="AJS46:AJS47" ca="1" si="14545">IF(AJA46&lt;&gt;"",SUM(AJM46:AJR46)+1,"")</f>
        <v/>
      </c>
      <c r="AMS46" s="323">
        <f ca="1">SUMPRODUCT((AMS4:AMS7=AMS6)*(AMR4:AMR7=AMR6)*(AMP4:AMP7&gt;AMP6))+1</f>
        <v>1</v>
      </c>
      <c r="AND46" s="323" t="str">
        <f t="shared" ref="AND46" ca="1" si="14546">IF(ANE6&lt;&gt;"",SUMPRODUCT((ANL4:ANL7=ANL6)*(ANK4:ANK7=ANK6)*(ANI4:ANI7=ANI6)*(ANJ4:ANJ7=ANJ6)),"")</f>
        <v/>
      </c>
      <c r="ANE46" s="323" t="str">
        <f t="shared" ca="1" si="13976"/>
        <v/>
      </c>
      <c r="ANF46" s="323">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3">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3">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3">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3">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3">
        <f t="shared" ca="1" si="13982"/>
        <v>1000</v>
      </c>
      <c r="ANL46" s="323" t="str">
        <f t="shared" ca="1" si="13983"/>
        <v/>
      </c>
      <c r="ANM46" s="323" t="str">
        <f t="shared" ref="ANM46" ca="1" si="14552">IF(ANE46&lt;&gt;"",VLOOKUP(ANE46,AML4:AMR40,7,FALSE),"")</f>
        <v/>
      </c>
      <c r="ANN46" s="323" t="str">
        <f t="shared" ref="ANN46" ca="1" si="14553">IF(ANE46&lt;&gt;"",VLOOKUP(ANE46,AML4:AMR40,5,FALSE),"")</f>
        <v/>
      </c>
      <c r="ANO46" s="323" t="str">
        <f t="shared" ref="ANO46" ca="1" si="14554">IF(ANE46&lt;&gt;"",VLOOKUP(ANE46,AML4:AMT40,9,FALSE),"")</f>
        <v/>
      </c>
      <c r="ANP46" s="323" t="str">
        <f t="shared" ca="1" si="13987"/>
        <v/>
      </c>
      <c r="ANQ46" s="323" t="str">
        <f t="shared" ref="ANQ46" ca="1" si="14555">IF(ANE46&lt;&gt;"",RANK(ANP46,ANP44:ANP48),"")</f>
        <v/>
      </c>
      <c r="ANR46" s="323" t="str">
        <f t="shared" ref="ANR46" ca="1" si="14556">IF(ANE46&lt;&gt;"",SUMPRODUCT((ANP44:ANP48=ANP46)*(ANK44:ANK48&gt;ANK46)),"")</f>
        <v/>
      </c>
      <c r="ANS46" s="323" t="str">
        <f t="shared" ref="ANS46" ca="1" si="14557">IF(ANE46&lt;&gt;"",SUMPRODUCT((ANP44:ANP48=ANP46)*(ANK44:ANK48=ANK46)*(ANI44:ANI48&gt;ANI46)),"")</f>
        <v/>
      </c>
      <c r="ANT46" s="323" t="str">
        <f t="shared" ref="ANT46" ca="1" si="14558">IF(ANE46&lt;&gt;"",SUMPRODUCT((ANP44:ANP48=ANP46)*(ANK44:ANK48=ANK46)*(ANI44:ANI48=ANI46)*(ANM44:ANM48&gt;ANM46)),"")</f>
        <v/>
      </c>
      <c r="ANU46" s="323" t="str">
        <f t="shared" ref="ANU46" ca="1" si="14559">IF(ANE46&lt;&gt;"",SUMPRODUCT((ANP44:ANP48=ANP46)*(ANK44:ANK48=ANK46)*(ANI44:ANI48=ANI46)*(ANM44:ANM48=ANM46)*(ANN44:ANN48&gt;ANN46)),"")</f>
        <v/>
      </c>
      <c r="ANV46" s="323" t="str">
        <f t="shared" ref="ANV46" ca="1" si="14560">IF(ANE46&lt;&gt;"",SUMPRODUCT((ANP44:ANP48=ANP46)*(ANK44:ANK48=ANK46)*(ANI44:ANI48=ANI46)*(ANM44:ANM48=ANM46)*(ANN44:ANN48=ANN46)*(ANO44:ANO48&gt;ANO46)),"")</f>
        <v/>
      </c>
      <c r="ANW46" s="323" t="str">
        <f t="shared" ca="1" si="13994"/>
        <v/>
      </c>
      <c r="ANX46" s="323" t="str">
        <f t="shared" ref="ANX46" ca="1" si="14561">IF(ANY6&lt;&gt;"",SUMPRODUCT((AOF4:AOF7=AOF6)*(AOE4:AOE7=AOE6)*(AOC4:AOC7=AOC6)*(AOD4:AOD7=AOD6)),"")</f>
        <v/>
      </c>
      <c r="ANY46" s="323" t="str">
        <f t="shared" ca="1" si="14264"/>
        <v/>
      </c>
      <c r="ANZ46" s="323">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3">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3">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3">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3">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3">
        <f t="shared" ca="1" si="14270"/>
        <v>1000</v>
      </c>
      <c r="AOF46" s="323" t="str">
        <f t="shared" ca="1" si="14271"/>
        <v/>
      </c>
      <c r="AOG46" s="323" t="str">
        <f t="shared" ref="AOG46" ca="1" si="14567">IF(ANY46&lt;&gt;"",VLOOKUP(ANY46,AML4:AMR40,7,FALSE),"")</f>
        <v/>
      </c>
      <c r="AOH46" s="323" t="str">
        <f t="shared" ref="AOH46" ca="1" si="14568">IF(ANY46&lt;&gt;"",VLOOKUP(ANY46,AML4:AMR40,5,FALSE),"")</f>
        <v/>
      </c>
      <c r="AOI46" s="323" t="str">
        <f t="shared" ref="AOI46" ca="1" si="14569">IF(ANY46&lt;&gt;"",VLOOKUP(ANY46,AML4:AMT40,9,FALSE),"")</f>
        <v/>
      </c>
      <c r="AOJ46" s="323" t="str">
        <f t="shared" ca="1" si="14275"/>
        <v/>
      </c>
      <c r="AOK46" s="323" t="str">
        <f t="shared" ref="AOK46" ca="1" si="14570">IF(ANY46&lt;&gt;"",RANK(AOJ46,AOJ44:AOJ47),"")</f>
        <v/>
      </c>
      <c r="AOL46" s="323" t="str">
        <f t="shared" ref="AOL46" ca="1" si="14571">IF(ANY46&lt;&gt;"",SUMPRODUCT((AOJ44:AOJ47=AOJ46)*(AOE44:AOE47&gt;AOE46)),"")</f>
        <v/>
      </c>
      <c r="AOM46" s="323" t="str">
        <f t="shared" ref="AOM46" ca="1" si="14572">IF(ANY46&lt;&gt;"",SUMPRODUCT((AOJ44:AOJ47=AOJ46)*(AOE44:AOE47=AOE46)*(AOC44:AOC47&gt;AOC46)),"")</f>
        <v/>
      </c>
      <c r="AON46" s="323" t="str">
        <f t="shared" ref="AON46" ca="1" si="14573">IF(ANY46&lt;&gt;"",SUMPRODUCT((AOJ44:AOJ47=AOJ46)*(AOE44:AOE47=AOE46)*(AOC44:AOC47=AOC46)*(AOG44:AOG47&gt;AOG46)),"")</f>
        <v/>
      </c>
      <c r="AOO46" s="323" t="str">
        <f t="shared" ref="AOO46" ca="1" si="14574">IF(ANY46&lt;&gt;"",SUMPRODUCT((AOJ44:AOJ47=AOJ46)*(AOE44:AOE47=AOE46)*(AOC44:AOC47=AOC46)*(AOG44:AOG47=AOG46)*(AOH44:AOH47&gt;AOH46)),"")</f>
        <v/>
      </c>
      <c r="AOP46" s="323" t="str">
        <f t="shared" ref="AOP46" ca="1" si="14575">IF(ANY46&lt;&gt;"",SUMPRODUCT((AOJ44:AOJ47=AOJ46)*(AOE44:AOE47=AOE46)*(AOC44:AOC47=AOC46)*(AOG44:AOG47=AOG46)*(AOH44:AOH47=AOH46)*(AOI44:AOI47&gt;AOI46)),"")</f>
        <v/>
      </c>
      <c r="AOQ46" s="323" t="str">
        <f t="shared" ref="AOQ46:AOQ47" ca="1" si="14576">IF(ANY46&lt;&gt;"",SUM(AOK46:AOP46)+1,"")</f>
        <v/>
      </c>
      <c r="ARQ46" s="323">
        <f ca="1">SUMPRODUCT((ARQ4:ARQ7=ARQ6)*(ARP4:ARP7=ARP6)*(ARN4:ARN7&gt;ARN6))+1</f>
        <v>1</v>
      </c>
      <c r="ASB46" s="323" t="str">
        <f t="shared" ref="ASB46" ca="1" si="14577">IF(ASC6&lt;&gt;"",SUMPRODUCT((ASJ4:ASJ7=ASJ6)*(ASI4:ASI7=ASI6)*(ASG4:ASG7=ASG6)*(ASH4:ASH7=ASH6)),"")</f>
        <v/>
      </c>
      <c r="ASC46" s="323" t="str">
        <f t="shared" ca="1" si="13996"/>
        <v/>
      </c>
      <c r="ASD46" s="323">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3">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3">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3">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3">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3">
        <f t="shared" ca="1" si="14002"/>
        <v>1000</v>
      </c>
      <c r="ASJ46" s="323" t="str">
        <f t="shared" ca="1" si="14003"/>
        <v/>
      </c>
      <c r="ASK46" s="323" t="str">
        <f t="shared" ref="ASK46" ca="1" si="14583">IF(ASC46&lt;&gt;"",VLOOKUP(ASC46,ARJ4:ARP40,7,FALSE),"")</f>
        <v/>
      </c>
      <c r="ASL46" s="323" t="str">
        <f t="shared" ref="ASL46" ca="1" si="14584">IF(ASC46&lt;&gt;"",VLOOKUP(ASC46,ARJ4:ARP40,5,FALSE),"")</f>
        <v/>
      </c>
      <c r="ASM46" s="323" t="str">
        <f t="shared" ref="ASM46" ca="1" si="14585">IF(ASC46&lt;&gt;"",VLOOKUP(ASC46,ARJ4:ARR40,9,FALSE),"")</f>
        <v/>
      </c>
      <c r="ASN46" s="323" t="str">
        <f t="shared" ca="1" si="14007"/>
        <v/>
      </c>
      <c r="ASO46" s="323" t="str">
        <f t="shared" ref="ASO46" ca="1" si="14586">IF(ASC46&lt;&gt;"",RANK(ASN46,ASN44:ASN48),"")</f>
        <v/>
      </c>
      <c r="ASP46" s="323" t="str">
        <f t="shared" ref="ASP46" ca="1" si="14587">IF(ASC46&lt;&gt;"",SUMPRODUCT((ASN44:ASN48=ASN46)*(ASI44:ASI48&gt;ASI46)),"")</f>
        <v/>
      </c>
      <c r="ASQ46" s="323" t="str">
        <f t="shared" ref="ASQ46" ca="1" si="14588">IF(ASC46&lt;&gt;"",SUMPRODUCT((ASN44:ASN48=ASN46)*(ASI44:ASI48=ASI46)*(ASG44:ASG48&gt;ASG46)),"")</f>
        <v/>
      </c>
      <c r="ASR46" s="323" t="str">
        <f t="shared" ref="ASR46" ca="1" si="14589">IF(ASC46&lt;&gt;"",SUMPRODUCT((ASN44:ASN48=ASN46)*(ASI44:ASI48=ASI46)*(ASG44:ASG48=ASG46)*(ASK44:ASK48&gt;ASK46)),"")</f>
        <v/>
      </c>
      <c r="ASS46" s="323" t="str">
        <f t="shared" ref="ASS46" ca="1" si="14590">IF(ASC46&lt;&gt;"",SUMPRODUCT((ASN44:ASN48=ASN46)*(ASI44:ASI48=ASI46)*(ASG44:ASG48=ASG46)*(ASK44:ASK48=ASK46)*(ASL44:ASL48&gt;ASL46)),"")</f>
        <v/>
      </c>
      <c r="AST46" s="323" t="str">
        <f t="shared" ref="AST46" ca="1" si="14591">IF(ASC46&lt;&gt;"",SUMPRODUCT((ASN44:ASN48=ASN46)*(ASI44:ASI48=ASI46)*(ASG44:ASG48=ASG46)*(ASK44:ASK48=ASK46)*(ASL44:ASL48=ASL46)*(ASM44:ASM48&gt;ASM46)),"")</f>
        <v/>
      </c>
      <c r="ASU46" s="323" t="str">
        <f t="shared" ca="1" si="14014"/>
        <v/>
      </c>
      <c r="ASV46" s="323" t="str">
        <f t="shared" ref="ASV46" ca="1" si="14592">IF(ASW6&lt;&gt;"",SUMPRODUCT((ATD4:ATD7=ATD6)*(ATC4:ATC7=ATC6)*(ATA4:ATA7=ATA6)*(ATB4:ATB7=ATB6)),"")</f>
        <v/>
      </c>
      <c r="ASW46" s="323" t="str">
        <f t="shared" ca="1" si="14299"/>
        <v/>
      </c>
      <c r="ASX46" s="323">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3">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3">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3">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3">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3">
        <f t="shared" ca="1" si="14305"/>
        <v>1000</v>
      </c>
      <c r="ATD46" s="323" t="str">
        <f t="shared" ca="1" si="14306"/>
        <v/>
      </c>
      <c r="ATE46" s="323" t="str">
        <f t="shared" ref="ATE46" ca="1" si="14598">IF(ASW46&lt;&gt;"",VLOOKUP(ASW46,ARJ4:ARP40,7,FALSE),"")</f>
        <v/>
      </c>
      <c r="ATF46" s="323" t="str">
        <f t="shared" ref="ATF46" ca="1" si="14599">IF(ASW46&lt;&gt;"",VLOOKUP(ASW46,ARJ4:ARP40,5,FALSE),"")</f>
        <v/>
      </c>
      <c r="ATG46" s="323" t="str">
        <f t="shared" ref="ATG46" ca="1" si="14600">IF(ASW46&lt;&gt;"",VLOOKUP(ASW46,ARJ4:ARR40,9,FALSE),"")</f>
        <v/>
      </c>
      <c r="ATH46" s="323" t="str">
        <f t="shared" ca="1" si="14310"/>
        <v/>
      </c>
      <c r="ATI46" s="323" t="str">
        <f t="shared" ref="ATI46" ca="1" si="14601">IF(ASW46&lt;&gt;"",RANK(ATH46,ATH44:ATH47),"")</f>
        <v/>
      </c>
      <c r="ATJ46" s="323" t="str">
        <f t="shared" ref="ATJ46" ca="1" si="14602">IF(ASW46&lt;&gt;"",SUMPRODUCT((ATH44:ATH47=ATH46)*(ATC44:ATC47&gt;ATC46)),"")</f>
        <v/>
      </c>
      <c r="ATK46" s="323" t="str">
        <f t="shared" ref="ATK46" ca="1" si="14603">IF(ASW46&lt;&gt;"",SUMPRODUCT((ATH44:ATH47=ATH46)*(ATC44:ATC47=ATC46)*(ATA44:ATA47&gt;ATA46)),"")</f>
        <v/>
      </c>
      <c r="ATL46" s="323" t="str">
        <f t="shared" ref="ATL46" ca="1" si="14604">IF(ASW46&lt;&gt;"",SUMPRODUCT((ATH44:ATH47=ATH46)*(ATC44:ATC47=ATC46)*(ATA44:ATA47=ATA46)*(ATE44:ATE47&gt;ATE46)),"")</f>
        <v/>
      </c>
      <c r="ATM46" s="323" t="str">
        <f t="shared" ref="ATM46" ca="1" si="14605">IF(ASW46&lt;&gt;"",SUMPRODUCT((ATH44:ATH47=ATH46)*(ATC44:ATC47=ATC46)*(ATA44:ATA47=ATA46)*(ATE44:ATE47=ATE46)*(ATF44:ATF47&gt;ATF46)),"")</f>
        <v/>
      </c>
      <c r="ATN46" s="323" t="str">
        <f t="shared" ref="ATN46" ca="1" si="14606">IF(ASW46&lt;&gt;"",SUMPRODUCT((ATH44:ATH47=ATH46)*(ATC44:ATC47=ATC46)*(ATA44:ATA47=ATA46)*(ATE44:ATE47=ATE46)*(ATF44:ATF47=ATF46)*(ATG44:ATG47&gt;ATG46)),"")</f>
        <v/>
      </c>
      <c r="ATO46" s="323" t="str">
        <f t="shared" ref="ATO46:ATO47" ca="1" si="14607">IF(ASW46&lt;&gt;"",SUM(ATI46:ATN46)+1,"")</f>
        <v/>
      </c>
      <c r="AWO46" s="323">
        <f ca="1">SUMPRODUCT((AWO4:AWO7=AWO6)*(AWN4:AWN7=AWN6)*(AWL4:AWL7&gt;AWL6))+1</f>
        <v>1</v>
      </c>
      <c r="AWZ46" s="323" t="str">
        <f t="shared" ref="AWZ46" ca="1" si="14608">IF(AXA6&lt;&gt;"",SUMPRODUCT((AXH4:AXH7=AXH6)*(AXG4:AXG7=AXG6)*(AXE4:AXE7=AXE6)*(AXF4:AXF7=AXF6)),"")</f>
        <v/>
      </c>
      <c r="AXA46" s="323" t="str">
        <f t="shared" ca="1" si="14016"/>
        <v/>
      </c>
      <c r="AXB46" s="323">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3">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3">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3">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3">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3">
        <f t="shared" ca="1" si="14022"/>
        <v>1000</v>
      </c>
      <c r="AXH46" s="323" t="str">
        <f t="shared" ca="1" si="14023"/>
        <v/>
      </c>
      <c r="AXI46" s="323" t="str">
        <f t="shared" ref="AXI46" ca="1" si="14614">IF(AXA46&lt;&gt;"",VLOOKUP(AXA46,AWH4:AWN40,7,FALSE),"")</f>
        <v/>
      </c>
      <c r="AXJ46" s="323" t="str">
        <f t="shared" ref="AXJ46" ca="1" si="14615">IF(AXA46&lt;&gt;"",VLOOKUP(AXA46,AWH4:AWN40,5,FALSE),"")</f>
        <v/>
      </c>
      <c r="AXK46" s="323" t="str">
        <f t="shared" ref="AXK46" ca="1" si="14616">IF(AXA46&lt;&gt;"",VLOOKUP(AXA46,AWH4:AWP40,9,FALSE),"")</f>
        <v/>
      </c>
      <c r="AXL46" s="323" t="str">
        <f t="shared" ca="1" si="14027"/>
        <v/>
      </c>
      <c r="AXM46" s="323" t="str">
        <f t="shared" ref="AXM46" ca="1" si="14617">IF(AXA46&lt;&gt;"",RANK(AXL46,AXL44:AXL48),"")</f>
        <v/>
      </c>
      <c r="AXN46" s="323" t="str">
        <f t="shared" ref="AXN46" ca="1" si="14618">IF(AXA46&lt;&gt;"",SUMPRODUCT((AXL44:AXL48=AXL46)*(AXG44:AXG48&gt;AXG46)),"")</f>
        <v/>
      </c>
      <c r="AXO46" s="323" t="str">
        <f t="shared" ref="AXO46" ca="1" si="14619">IF(AXA46&lt;&gt;"",SUMPRODUCT((AXL44:AXL48=AXL46)*(AXG44:AXG48=AXG46)*(AXE44:AXE48&gt;AXE46)),"")</f>
        <v/>
      </c>
      <c r="AXP46" s="323" t="str">
        <f t="shared" ref="AXP46" ca="1" si="14620">IF(AXA46&lt;&gt;"",SUMPRODUCT((AXL44:AXL48=AXL46)*(AXG44:AXG48=AXG46)*(AXE44:AXE48=AXE46)*(AXI44:AXI48&gt;AXI46)),"")</f>
        <v/>
      </c>
      <c r="AXQ46" s="323" t="str">
        <f t="shared" ref="AXQ46" ca="1" si="14621">IF(AXA46&lt;&gt;"",SUMPRODUCT((AXL44:AXL48=AXL46)*(AXG44:AXG48=AXG46)*(AXE44:AXE48=AXE46)*(AXI44:AXI48=AXI46)*(AXJ44:AXJ48&gt;AXJ46)),"")</f>
        <v/>
      </c>
      <c r="AXR46" s="323" t="str">
        <f t="shared" ref="AXR46" ca="1" si="14622">IF(AXA46&lt;&gt;"",SUMPRODUCT((AXL44:AXL48=AXL46)*(AXG44:AXG48=AXG46)*(AXE44:AXE48=AXE46)*(AXI44:AXI48=AXI46)*(AXJ44:AXJ48=AXJ46)*(AXK44:AXK48&gt;AXK46)),"")</f>
        <v/>
      </c>
      <c r="AXS46" s="323" t="str">
        <f t="shared" ca="1" si="14034"/>
        <v/>
      </c>
      <c r="AXT46" s="323" t="str">
        <f t="shared" ref="AXT46" ca="1" si="14623">IF(AXU6&lt;&gt;"",SUMPRODUCT((AYB4:AYB7=AYB6)*(AYA4:AYA7=AYA6)*(AXY4:AXY7=AXY6)*(AXZ4:AXZ7=AXZ6)),"")</f>
        <v/>
      </c>
      <c r="AXU46" s="323" t="str">
        <f t="shared" ca="1" si="14334"/>
        <v/>
      </c>
      <c r="AXV46" s="323">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3">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3">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3">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3">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3">
        <f t="shared" ca="1" si="14340"/>
        <v>1000</v>
      </c>
      <c r="AYB46" s="323" t="str">
        <f t="shared" ca="1" si="14341"/>
        <v/>
      </c>
      <c r="AYC46" s="323" t="str">
        <f t="shared" ref="AYC46" ca="1" si="14629">IF(AXU46&lt;&gt;"",VLOOKUP(AXU46,AWH4:AWN40,7,FALSE),"")</f>
        <v/>
      </c>
      <c r="AYD46" s="323" t="str">
        <f t="shared" ref="AYD46" ca="1" si="14630">IF(AXU46&lt;&gt;"",VLOOKUP(AXU46,AWH4:AWN40,5,FALSE),"")</f>
        <v/>
      </c>
      <c r="AYE46" s="323" t="str">
        <f t="shared" ref="AYE46" ca="1" si="14631">IF(AXU46&lt;&gt;"",VLOOKUP(AXU46,AWH4:AWP40,9,FALSE),"")</f>
        <v/>
      </c>
      <c r="AYF46" s="323" t="str">
        <f t="shared" ca="1" si="14345"/>
        <v/>
      </c>
      <c r="AYG46" s="323" t="str">
        <f t="shared" ref="AYG46" ca="1" si="14632">IF(AXU46&lt;&gt;"",RANK(AYF46,AYF44:AYF47),"")</f>
        <v/>
      </c>
      <c r="AYH46" s="323" t="str">
        <f t="shared" ref="AYH46" ca="1" si="14633">IF(AXU46&lt;&gt;"",SUMPRODUCT((AYF44:AYF47=AYF46)*(AYA44:AYA47&gt;AYA46)),"")</f>
        <v/>
      </c>
      <c r="AYI46" s="323" t="str">
        <f t="shared" ref="AYI46" ca="1" si="14634">IF(AXU46&lt;&gt;"",SUMPRODUCT((AYF44:AYF47=AYF46)*(AYA44:AYA47=AYA46)*(AXY44:AXY47&gt;AXY46)),"")</f>
        <v/>
      </c>
      <c r="AYJ46" s="323" t="str">
        <f t="shared" ref="AYJ46" ca="1" si="14635">IF(AXU46&lt;&gt;"",SUMPRODUCT((AYF44:AYF47=AYF46)*(AYA44:AYA47=AYA46)*(AXY44:AXY47=AXY46)*(AYC44:AYC47&gt;AYC46)),"")</f>
        <v/>
      </c>
      <c r="AYK46" s="323" t="str">
        <f t="shared" ref="AYK46" ca="1" si="14636">IF(AXU46&lt;&gt;"",SUMPRODUCT((AYF44:AYF47=AYF46)*(AYA44:AYA47=AYA46)*(AXY44:AXY47=AXY46)*(AYC44:AYC47=AYC46)*(AYD44:AYD47&gt;AYD46)),"")</f>
        <v/>
      </c>
      <c r="AYL46" s="323" t="str">
        <f t="shared" ref="AYL46" ca="1" si="14637">IF(AXU46&lt;&gt;"",SUMPRODUCT((AYF44:AYF47=AYF46)*(AYA44:AYA47=AYA46)*(AXY44:AXY47=AXY46)*(AYC44:AYC47=AYC46)*(AYD44:AYD47=AYD46)*(AYE44:AYE47&gt;AYE46)),"")</f>
        <v/>
      </c>
      <c r="AYM46" s="323" t="str">
        <f t="shared" ref="AYM46:AYM47" ca="1" si="14638">IF(AXU46&lt;&gt;"",SUM(AYG46:AYL46)+1,"")</f>
        <v/>
      </c>
      <c r="BBM46" s="323">
        <f ca="1">SUMPRODUCT((BBM4:BBM7=BBM6)*(BBL4:BBL7=BBL6)*(BBJ4:BBJ7&gt;BBJ6))+1</f>
        <v>1</v>
      </c>
      <c r="BBX46" s="323">
        <f t="shared" ref="BBX46" ca="1" si="14639">IF(BBY6&lt;&gt;"",SUMPRODUCT((BCF4:BCF7=BCF6)*(BCE4:BCE7=BCE6)*(BCC4:BCC7=BCC6)*(BCD4:BCD7=BCD6)),"")</f>
        <v>4</v>
      </c>
      <c r="BBY46" s="323" t="str">
        <f t="shared" ca="1" si="14036"/>
        <v>Hungary</v>
      </c>
      <c r="BBZ46" s="323">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3">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3">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3">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3">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3">
        <f t="shared" ca="1" si="14042"/>
        <v>1000</v>
      </c>
      <c r="BCF46" s="323">
        <f t="shared" ca="1" si="14043"/>
        <v>0</v>
      </c>
      <c r="BCG46" s="323">
        <f t="shared" ref="BCG46" ca="1" si="14645">IF(BBY46&lt;&gt;"",VLOOKUP(BBY46,BBF4:BBL40,7,FALSE),"")</f>
        <v>1000</v>
      </c>
      <c r="BCH46" s="323">
        <f t="shared" ref="BCH46" ca="1" si="14646">IF(BBY46&lt;&gt;"",VLOOKUP(BBY46,BBF4:BBL40,5,FALSE),"")</f>
        <v>0</v>
      </c>
      <c r="BCI46" s="323">
        <f t="shared" ref="BCI46" ca="1" si="14647">IF(BBY46&lt;&gt;"",VLOOKUP(BBY46,BBF4:BBN40,9,FALSE),"")</f>
        <v>48</v>
      </c>
      <c r="BCJ46" s="323">
        <f t="shared" ca="1" si="14047"/>
        <v>0</v>
      </c>
      <c r="BCK46" s="323">
        <f t="shared" ref="BCK46" ca="1" si="14648">IF(BBY46&lt;&gt;"",RANK(BCJ46,BCJ44:BCJ48),"")</f>
        <v>1</v>
      </c>
      <c r="BCL46" s="323">
        <f t="shared" ref="BCL46" ca="1" si="14649">IF(BBY46&lt;&gt;"",SUMPRODUCT((BCJ44:BCJ48=BCJ46)*(BCE44:BCE48&gt;BCE46)),"")</f>
        <v>0</v>
      </c>
      <c r="BCM46" s="323">
        <f t="shared" ref="BCM46" ca="1" si="14650">IF(BBY46&lt;&gt;"",SUMPRODUCT((BCJ44:BCJ48=BCJ46)*(BCE44:BCE48=BCE46)*(BCC44:BCC48&gt;BCC46)),"")</f>
        <v>0</v>
      </c>
      <c r="BCN46" s="323">
        <f t="shared" ref="BCN46" ca="1" si="14651">IF(BBY46&lt;&gt;"",SUMPRODUCT((BCJ44:BCJ48=BCJ46)*(BCE44:BCE48=BCE46)*(BCC44:BCC48=BCC46)*(BCG44:BCG48&gt;BCG46)),"")</f>
        <v>0</v>
      </c>
      <c r="BCO46" s="323">
        <f t="shared" ref="BCO46" ca="1" si="14652">IF(BBY46&lt;&gt;"",SUMPRODUCT((BCJ44:BCJ48=BCJ46)*(BCE44:BCE48=BCE46)*(BCC44:BCC48=BCC46)*(BCG44:BCG48=BCG46)*(BCH44:BCH48&gt;BCH46)),"")</f>
        <v>0</v>
      </c>
      <c r="BCP46" s="323">
        <f t="shared" ref="BCP46" ca="1" si="14653">IF(BBY46&lt;&gt;"",SUMPRODUCT((BCJ44:BCJ48=BCJ46)*(BCE44:BCE48=BCE46)*(BCC44:BCC48=BCC46)*(BCG44:BCG48=BCG46)*(BCH44:BCH48=BCH46)*(BCI44:BCI48&gt;BCI46)),"")</f>
        <v>1</v>
      </c>
      <c r="BCQ46" s="323">
        <f t="shared" ca="1" si="14054"/>
        <v>2</v>
      </c>
      <c r="BCR46" s="323" t="str">
        <f t="shared" ref="BCR46" ca="1" si="14654">IF(BCS6&lt;&gt;"",SUMPRODUCT((BCZ4:BCZ7=BCZ6)*(BCY4:BCY7=BCY6)*(BCW4:BCW7=BCW6)*(BCX4:BCX7=BCX6)),"")</f>
        <v/>
      </c>
      <c r="BCS46" s="323" t="str">
        <f t="shared" ca="1" si="14369"/>
        <v/>
      </c>
      <c r="BCT46" s="323">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3">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3">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3">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3">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3">
        <f t="shared" ca="1" si="14375"/>
        <v>1000</v>
      </c>
      <c r="BCZ46" s="323" t="str">
        <f t="shared" ca="1" si="14376"/>
        <v/>
      </c>
      <c r="BDA46" s="323" t="str">
        <f t="shared" ref="BDA46" ca="1" si="14660">IF(BCS46&lt;&gt;"",VLOOKUP(BCS46,BBF4:BBL40,7,FALSE),"")</f>
        <v/>
      </c>
      <c r="BDB46" s="323" t="str">
        <f t="shared" ref="BDB46" ca="1" si="14661">IF(BCS46&lt;&gt;"",VLOOKUP(BCS46,BBF4:BBL40,5,FALSE),"")</f>
        <v/>
      </c>
      <c r="BDC46" s="323" t="str">
        <f t="shared" ref="BDC46" ca="1" si="14662">IF(BCS46&lt;&gt;"",VLOOKUP(BCS46,BBF4:BBN40,9,FALSE),"")</f>
        <v/>
      </c>
      <c r="BDD46" s="323" t="str">
        <f t="shared" ca="1" si="14380"/>
        <v/>
      </c>
      <c r="BDE46" s="323" t="str">
        <f t="shared" ref="BDE46" ca="1" si="14663">IF(BCS46&lt;&gt;"",RANK(BDD46,BDD44:BDD47),"")</f>
        <v/>
      </c>
      <c r="BDF46" s="323" t="str">
        <f t="shared" ref="BDF46" ca="1" si="14664">IF(BCS46&lt;&gt;"",SUMPRODUCT((BDD44:BDD47=BDD46)*(BCY44:BCY47&gt;BCY46)),"")</f>
        <v/>
      </c>
      <c r="BDG46" s="323" t="str">
        <f t="shared" ref="BDG46" ca="1" si="14665">IF(BCS46&lt;&gt;"",SUMPRODUCT((BDD44:BDD47=BDD46)*(BCY44:BCY47=BCY46)*(BCW44:BCW47&gt;BCW46)),"")</f>
        <v/>
      </c>
      <c r="BDH46" s="323" t="str">
        <f t="shared" ref="BDH46" ca="1" si="14666">IF(BCS46&lt;&gt;"",SUMPRODUCT((BDD44:BDD47=BDD46)*(BCY44:BCY47=BCY46)*(BCW44:BCW47=BCW46)*(BDA44:BDA47&gt;BDA46)),"")</f>
        <v/>
      </c>
      <c r="BDI46" s="323" t="str">
        <f t="shared" ref="BDI46" ca="1" si="14667">IF(BCS46&lt;&gt;"",SUMPRODUCT((BDD44:BDD47=BDD46)*(BCY44:BCY47=BCY46)*(BCW44:BCW47=BCW46)*(BDA44:BDA47=BDA46)*(BDB44:BDB47&gt;BDB46)),"")</f>
        <v/>
      </c>
      <c r="BDJ46" s="323" t="str">
        <f t="shared" ref="BDJ46" ca="1" si="14668">IF(BCS46&lt;&gt;"",SUMPRODUCT((BDD44:BDD47=BDD46)*(BCY44:BCY47=BCY46)*(BCW44:BCW47=BCW46)*(BDA44:BDA47=BDA46)*(BDB44:BDB47=BDB46)*(BDC44:BDC47&gt;BDC46)),"")</f>
        <v/>
      </c>
      <c r="BDK46" s="323" t="str">
        <f t="shared" ref="BDK46:BDK47" ca="1" si="14669">IF(BCS46&lt;&gt;"",SUM(BDE46:BDJ46)+1,"")</f>
        <v/>
      </c>
    </row>
    <row r="47" spans="1:1536" x14ac:dyDescent="0.2">
      <c r="I47" s="323">
        <f>SUMPRODUCT((I4:I7=I7)*(H4:H7=H7)*(F4:F7&gt;F7))+1</f>
        <v>1</v>
      </c>
      <c r="T47" s="323" t="str">
        <f>IF(U7&lt;&gt;"",SUMPRODUCT((AB4:AB7=AB7)*(AA4:AA7=AA7)*(Y4:Y7=Y7)*(Z4:Z7=Z7)),"")</f>
        <v/>
      </c>
      <c r="U47" s="323" t="str">
        <f t="shared" si="14055"/>
        <v/>
      </c>
      <c r="V47" s="323">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3">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3">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3">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3">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3">
        <f>Y47-Z47+1000</f>
        <v>1000</v>
      </c>
      <c r="AB47" s="323" t="str">
        <f t="shared" si="14056"/>
        <v/>
      </c>
      <c r="AC47" s="323" t="str">
        <f>IF(U47&lt;&gt;"",VLOOKUP(U47,B4:H40,7,FALSE),"")</f>
        <v/>
      </c>
      <c r="AD47" s="323" t="str">
        <f>IF(U47&lt;&gt;"",VLOOKUP(U47,B4:H40,5,FALSE),"")</f>
        <v/>
      </c>
      <c r="AE47" s="323" t="str">
        <f>IF(U47&lt;&gt;"",VLOOKUP(U47,B4:J40,9,FALSE),"")</f>
        <v/>
      </c>
      <c r="AF47" s="323" t="str">
        <f t="shared" si="14057"/>
        <v/>
      </c>
      <c r="AG47" s="323" t="str">
        <f>IF(U47&lt;&gt;"",RANK(AF47,AF44:AF48),"")</f>
        <v/>
      </c>
      <c r="AH47" s="323" t="str">
        <f>IF(U47&lt;&gt;"",SUMPRODUCT((AF44:AF48=AF47)*(AA44:AA48&gt;AA47)),"")</f>
        <v/>
      </c>
      <c r="AI47" s="323" t="str">
        <f>IF(U47&lt;&gt;"",SUMPRODUCT((AF44:AF48=AF47)*(AA44:AA48=AA47)*(Y44:Y48&gt;Y47)),"")</f>
        <v/>
      </c>
      <c r="AJ47" s="323" t="str">
        <f>IF(U47&lt;&gt;"",SUMPRODUCT((AF44:AF48=AF47)*(AA44:AA48=AA47)*(Y44:Y48=Y47)*(AC44:AC48&gt;AC47)),"")</f>
        <v/>
      </c>
      <c r="AK47" s="323" t="str">
        <f>IF(U47&lt;&gt;"",SUMPRODUCT((AF44:AF48=AF47)*(AA44:AA48=AA47)*(Y44:Y48=Y47)*(AC44:AC48=AC47)*(AD44:AD48&gt;AD47)),"")</f>
        <v/>
      </c>
      <c r="AL47" s="323" t="str">
        <f>IF(U47&lt;&gt;"",SUMPRODUCT((AF44:AF48=AF47)*(AA44:AA48=AA47)*(Y44:Y48=Y47)*(AC44:AC48=AC47)*(AD44:AD48=AD47)*(AE44:AE48&gt;AE47)),"")</f>
        <v/>
      </c>
      <c r="AM47" s="323" t="str">
        <f>IF(U47&lt;&gt;"",SUM(AG47:AL47),"")</f>
        <v/>
      </c>
      <c r="AN47" s="323" t="str">
        <f>IF(AO7&lt;&gt;"",SUMPRODUCT((AV4:AV7=AV7)*(AU4:AU7=AU7)*(AS4:AS7=AS7)*(AT4:AT7=AT7)),"")</f>
        <v/>
      </c>
      <c r="AO47" s="323" t="str">
        <f t="shared" si="14058"/>
        <v/>
      </c>
      <c r="AP47" s="323">
        <f>SUMPRODUCT((CZ3:CZ42=AO47)*(DC3:DC42=AO48)*(DD3:DD42="W"))+SUMPRODUCT((CZ3:CZ42=AO47)*(DC3:DC42=AO45)*(DD3:DD42="W"))+SUMPRODUCT((CZ3:CZ42=AO47)*(DC3:DC42=AO46)*(DD3:DD42="W"))+SUMPRODUCT((CZ3:CZ42=AO48)*(DC3:DC42=AO47)*(DE3:DE42="W"))+SUMPRODUCT((CZ3:CZ42=AO45)*(DC3:DC42=AO47)*(DE3:DE42="W"))+SUMPRODUCT((CZ3:CZ42=AO46)*(DC3:DC42=AO47)*(DE3:DE42="W"))</f>
        <v>0</v>
      </c>
      <c r="AQ47" s="323">
        <f>SUMPRODUCT((CZ3:CZ42=AO47)*(DC3:DC42=AO48)*(DD3:DD42="D"))+SUMPRODUCT((CZ3:CZ42=AO47)*(DC3:DC42=AO45)*(DD3:DD42="D"))+SUMPRODUCT((CZ3:CZ42=AO47)*(DC3:DC42=AO46)*(DD3:DD42="D"))+SUMPRODUCT((CZ3:CZ42=AO48)*(DC3:DC42=AO47)*(DD3:DD42="D"))+SUMPRODUCT((CZ3:CZ42=AO45)*(DC3:DC42=AO47)*(DD3:DD42="D"))+SUMPRODUCT((CZ3:CZ42=AO46)*(DC3:DC42=AO47)*(DD3:DD42="D"))</f>
        <v>0</v>
      </c>
      <c r="AR47" s="323">
        <f>SUMPRODUCT((CZ3:CZ42=AO47)*(DC3:DC42=AO48)*(DD3:DD42="L"))+SUMPRODUCT((CZ3:CZ42=AO47)*(DC3:DC42=AO45)*(DD3:DD42="L"))+SUMPRODUCT((CZ3:CZ42=AO47)*(DC3:DC42=AO46)*(DD3:DD42="L"))+SUMPRODUCT((CZ3:CZ42=AO48)*(DC3:DC42=AO47)*(DE3:DE42="L"))+SUMPRODUCT((CZ3:CZ42=AO45)*(DC3:DC42=AO47)*(DE3:DE42="L"))+SUMPRODUCT((CZ3:CZ42=AO46)*(DC3:DC42=AO47)*(DE3:DE42="L"))</f>
        <v>0</v>
      </c>
      <c r="AS47" s="323">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3">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3">
        <f>AS47-AT47+1000</f>
        <v>1000</v>
      </c>
      <c r="AV47" s="323" t="str">
        <f t="shared" si="14059"/>
        <v/>
      </c>
      <c r="AW47" s="323" t="str">
        <f>IF(AO47&lt;&gt;"",VLOOKUP(AO47,B4:H40,7,FALSE),"")</f>
        <v/>
      </c>
      <c r="AX47" s="323" t="str">
        <f>IF(AO47&lt;&gt;"",VLOOKUP(AO47,B4:H40,5,FALSE),"")</f>
        <v/>
      </c>
      <c r="AY47" s="323" t="str">
        <f>IF(AO47&lt;&gt;"",VLOOKUP(AO47,B4:J40,9,FALSE),"")</f>
        <v/>
      </c>
      <c r="AZ47" s="323" t="str">
        <f t="shared" si="14060"/>
        <v/>
      </c>
      <c r="BA47" s="323" t="str">
        <f>IF(AO47&lt;&gt;"",RANK(AZ47,AZ44:AZ47),"")</f>
        <v/>
      </c>
      <c r="BB47" s="323" t="str">
        <f>IF(AO47&lt;&gt;"",SUMPRODUCT((AZ44:AZ47=AZ47)*(AU44:AU47&gt;AU47)),"")</f>
        <v/>
      </c>
      <c r="BC47" s="323" t="str">
        <f>IF(AO47&lt;&gt;"",SUMPRODUCT((AZ44:AZ47=AZ47)*(AU44:AU47=AU47)*(AS44:AS47&gt;AS47)),"")</f>
        <v/>
      </c>
      <c r="BD47" s="323" t="str">
        <f>IF(AO47&lt;&gt;"",SUMPRODUCT((AZ44:AZ47=AZ47)*(AU44:AU47=AU47)*(AS44:AS47=AS47)*(AW44:AW47&gt;AW47)),"")</f>
        <v/>
      </c>
      <c r="BE47" s="323" t="str">
        <f>IF(AO47&lt;&gt;"",SUMPRODUCT((AZ44:AZ47=AZ47)*(AU44:AU47=AU47)*(AS44:AS47=AS47)*(AW44:AW47=AW47)*(AX44:AX47&gt;AX47)),"")</f>
        <v/>
      </c>
      <c r="BF47" s="323" t="str">
        <f>IF(AO47&lt;&gt;"",SUMPRODUCT((AZ44:AZ47=AZ47)*(AU44:AU47=AU47)*(AS44:AS47=AS47)*(AW44:AW47=AW47)*(AX44:AX47=AX47)*(AY44:AY47&gt;AY47)),"")</f>
        <v/>
      </c>
      <c r="BG47" s="323" t="str">
        <f t="shared" si="14388"/>
        <v/>
      </c>
      <c r="EG47" s="323">
        <f ca="1">SUMPRODUCT((EG4:EG7=EG7)*(EF4:EF7=EF7)*(ED4:ED7&gt;ED7))+1</f>
        <v>1</v>
      </c>
      <c r="ER47" s="323" t="str">
        <f ca="1">IF(ES7&lt;&gt;"",SUMPRODUCT((EZ4:EZ7=EZ7)*(EY4:EY7=EY7)*(EW4:EW7=EW7)*(EX4:EX7=EX7)),"")</f>
        <v/>
      </c>
      <c r="ES47" s="323" t="str">
        <f t="shared" ca="1" si="14061"/>
        <v/>
      </c>
      <c r="ET47" s="323">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3">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3">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3">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3">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3">
        <f ca="1">EW47-EX47+1000</f>
        <v>1000</v>
      </c>
      <c r="EZ47" s="323" t="str">
        <f t="shared" ca="1" si="14062"/>
        <v/>
      </c>
      <c r="FA47" s="323" t="str">
        <f ca="1">IF(ES47&lt;&gt;"",VLOOKUP(ES47,DZ4:EF40,7,FALSE),"")</f>
        <v/>
      </c>
      <c r="FB47" s="323" t="str">
        <f ca="1">IF(ES47&lt;&gt;"",VLOOKUP(ES47,DZ4:EF40,5,FALSE),"")</f>
        <v/>
      </c>
      <c r="FC47" s="323" t="str">
        <f ca="1">IF(ES47&lt;&gt;"",VLOOKUP(ES47,DZ4:EH40,9,FALSE),"")</f>
        <v/>
      </c>
      <c r="FD47" s="323" t="str">
        <f t="shared" ca="1" si="14063"/>
        <v/>
      </c>
      <c r="FE47" s="323" t="str">
        <f ca="1">IF(ES47&lt;&gt;"",RANK(FD47,FD44:FD48),"")</f>
        <v/>
      </c>
      <c r="FF47" s="323" t="str">
        <f ca="1">IF(ES47&lt;&gt;"",SUMPRODUCT((FD44:FD48=FD47)*(EY44:EY48&gt;EY47)),"")</f>
        <v/>
      </c>
      <c r="FG47" s="323" t="str">
        <f ca="1">IF(ES47&lt;&gt;"",SUMPRODUCT((FD44:FD48=FD47)*(EY44:EY48=EY47)*(EW44:EW48&gt;EW47)),"")</f>
        <v/>
      </c>
      <c r="FH47" s="323" t="str">
        <f ca="1">IF(ES47&lt;&gt;"",SUMPRODUCT((FD44:FD48=FD47)*(EY44:EY48=EY47)*(EW44:EW48=EW47)*(FA44:FA48&gt;FA47)),"")</f>
        <v/>
      </c>
      <c r="FI47" s="323" t="str">
        <f ca="1">IF(ES47&lt;&gt;"",SUMPRODUCT((FD44:FD48=FD47)*(EY44:EY48=EY47)*(EW44:EW48=EW47)*(FA44:FA48=FA47)*(FB44:FB48&gt;FB47)),"")</f>
        <v/>
      </c>
      <c r="FJ47" s="323" t="str">
        <f ca="1">IF(ES47&lt;&gt;"",SUMPRODUCT((FD44:FD48=FD47)*(EY44:EY48=EY47)*(EW44:EW48=EW47)*(FA44:FA48=FA47)*(FB44:FB48=FB47)*(FC44:FC48&gt;FC47)),"")</f>
        <v/>
      </c>
      <c r="FK47" s="323" t="str">
        <f ca="1">IF(ES47&lt;&gt;"",SUM(FE47:FJ47),"")</f>
        <v/>
      </c>
      <c r="FL47" s="323" t="str">
        <f ca="1">IF(FM7&lt;&gt;"",SUMPRODUCT((FT4:FT7=FT7)*(FS4:FS7=FS7)*(FQ4:FQ7=FQ7)*(FR4:FR7=FR7)),"")</f>
        <v/>
      </c>
      <c r="FM47" s="323" t="str">
        <f t="shared" ca="1" si="14064"/>
        <v/>
      </c>
      <c r="FN47" s="323">
        <f ca="1">SUMPRODUCT((HX3:HX42=FM47)*(IA3:IA42=FM48)*(IB3:IB42="W"))+SUMPRODUCT((HX3:HX42=FM47)*(IA3:IA42=FM45)*(IB3:IB42="W"))+SUMPRODUCT((HX3:HX42=FM47)*(IA3:IA42=FM46)*(IB3:IB42="W"))+SUMPRODUCT((HX3:HX42=FM48)*(IA3:IA42=FM47)*(IC3:IC42="W"))+SUMPRODUCT((HX3:HX42=FM45)*(IA3:IA42=FM47)*(IC3:IC42="W"))+SUMPRODUCT((HX3:HX42=FM46)*(IA3:IA42=FM47)*(IC3:IC42="W"))</f>
        <v>0</v>
      </c>
      <c r="FO47" s="323">
        <f ca="1">SUMPRODUCT((HX3:HX42=FM47)*(IA3:IA42=FM48)*(IB3:IB42="D"))+SUMPRODUCT((HX3:HX42=FM47)*(IA3:IA42=FM45)*(IB3:IB42="D"))+SUMPRODUCT((HX3:HX42=FM47)*(IA3:IA42=FM46)*(IB3:IB42="D"))+SUMPRODUCT((HX3:HX42=FM48)*(IA3:IA42=FM47)*(IB3:IB42="D"))+SUMPRODUCT((HX3:HX42=FM45)*(IA3:IA42=FM47)*(IB3:IB42="D"))+SUMPRODUCT((HX3:HX42=FM46)*(IA3:IA42=FM47)*(IB3:IB42="D"))</f>
        <v>0</v>
      </c>
      <c r="FP47" s="323">
        <f ca="1">SUMPRODUCT((HX3:HX42=FM47)*(IA3:IA42=FM48)*(IB3:IB42="L"))+SUMPRODUCT((HX3:HX42=FM47)*(IA3:IA42=FM45)*(IB3:IB42="L"))+SUMPRODUCT((HX3:HX42=FM47)*(IA3:IA42=FM46)*(IB3:IB42="L"))+SUMPRODUCT((HX3:HX42=FM48)*(IA3:IA42=FM47)*(IC3:IC42="L"))+SUMPRODUCT((HX3:HX42=FM45)*(IA3:IA42=FM47)*(IC3:IC42="L"))+SUMPRODUCT((HX3:HX42=FM46)*(IA3:IA42=FM47)*(IC3:IC42="L"))</f>
        <v>0</v>
      </c>
      <c r="FQ47" s="323">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3">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3">
        <f ca="1">FQ47-FR47+1000</f>
        <v>1000</v>
      </c>
      <c r="FT47" s="323" t="str">
        <f t="shared" ca="1" si="14065"/>
        <v/>
      </c>
      <c r="FU47" s="323" t="str">
        <f ca="1">IF(FM47&lt;&gt;"",VLOOKUP(FM47,DZ4:EF40,7,FALSE),"")</f>
        <v/>
      </c>
      <c r="FV47" s="323" t="str">
        <f ca="1">IF(FM47&lt;&gt;"",VLOOKUP(FM47,DZ4:EF40,5,FALSE),"")</f>
        <v/>
      </c>
      <c r="FW47" s="323" t="str">
        <f ca="1">IF(FM47&lt;&gt;"",VLOOKUP(FM47,DZ4:EH40,9,FALSE),"")</f>
        <v/>
      </c>
      <c r="FX47" s="323" t="str">
        <f t="shared" ca="1" si="14066"/>
        <v/>
      </c>
      <c r="FY47" s="323" t="str">
        <f ca="1">IF(FM47&lt;&gt;"",RANK(FX47,FX44:FX47),"")</f>
        <v/>
      </c>
      <c r="FZ47" s="323" t="str">
        <f ca="1">IF(FM47&lt;&gt;"",SUMPRODUCT((FX44:FX47=FX47)*(FS44:FS47&gt;FS47)),"")</f>
        <v/>
      </c>
      <c r="GA47" s="323" t="str">
        <f ca="1">IF(FM47&lt;&gt;"",SUMPRODUCT((FX44:FX47=FX47)*(FS44:FS47=FS47)*(FQ44:FQ47&gt;FQ47)),"")</f>
        <v/>
      </c>
      <c r="GB47" s="323" t="str">
        <f ca="1">IF(FM47&lt;&gt;"",SUMPRODUCT((FX44:FX47=FX47)*(FS44:FS47=FS47)*(FQ44:FQ47=FQ47)*(FU44:FU47&gt;FU47)),"")</f>
        <v/>
      </c>
      <c r="GC47" s="323" t="str">
        <f ca="1">IF(FM47&lt;&gt;"",SUMPRODUCT((FX44:FX47=FX47)*(FS44:FS47=FS47)*(FQ44:FQ47=FQ47)*(FU44:FU47=FU47)*(FV44:FV47&gt;FV47)),"")</f>
        <v/>
      </c>
      <c r="GD47" s="323" t="str">
        <f ca="1">IF(FM47&lt;&gt;"",SUMPRODUCT((FX44:FX47=FX47)*(FS44:FS47=FS47)*(FQ44:FQ47=FQ47)*(FU44:FU47=FU47)*(FV44:FV47=FV47)*(FW44:FW47&gt;FW47)),"")</f>
        <v/>
      </c>
      <c r="GE47" s="323" t="str">
        <f t="shared" ca="1" si="14389"/>
        <v/>
      </c>
      <c r="JE47" s="323">
        <f ca="1">SUMPRODUCT((JE4:JE7=JE7)*(JD4:JD7=JD7)*(JB4:JB7&gt;JB7))+1</f>
        <v>1</v>
      </c>
      <c r="JP47" s="323" t="str">
        <f ca="1">IF(JQ7&lt;&gt;"",SUMPRODUCT((JX4:JX7=JX7)*(JW4:JW7=JW7)*(JU4:JU7=JU7)*(JV4:JV7=JV7)),"")</f>
        <v/>
      </c>
      <c r="JQ47" s="323" t="str">
        <f t="shared" ca="1" si="14067"/>
        <v/>
      </c>
      <c r="JR47" s="323">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3">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3">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3">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3">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3">
        <f ca="1">JU47-JV47+1000</f>
        <v>1000</v>
      </c>
      <c r="JX47" s="323" t="str">
        <f t="shared" ca="1" si="14068"/>
        <v/>
      </c>
      <c r="JY47" s="323" t="str">
        <f ca="1">IF(JQ47&lt;&gt;"",VLOOKUP(JQ47,IX4:JD40,7,FALSE),"")</f>
        <v/>
      </c>
      <c r="JZ47" s="323" t="str">
        <f ca="1">IF(JQ47&lt;&gt;"",VLOOKUP(JQ47,IX4:JD40,5,FALSE),"")</f>
        <v/>
      </c>
      <c r="KA47" s="323" t="str">
        <f ca="1">IF(JQ47&lt;&gt;"",VLOOKUP(JQ47,IX4:JF40,9,FALSE),"")</f>
        <v/>
      </c>
      <c r="KB47" s="323" t="str">
        <f t="shared" ca="1" si="14069"/>
        <v/>
      </c>
      <c r="KC47" s="323" t="str">
        <f ca="1">IF(JQ47&lt;&gt;"",RANK(KB47,KB44:KB48),"")</f>
        <v/>
      </c>
      <c r="KD47" s="323" t="str">
        <f ca="1">IF(JQ47&lt;&gt;"",SUMPRODUCT((KB44:KB48=KB47)*(JW44:JW48&gt;JW47)),"")</f>
        <v/>
      </c>
      <c r="KE47" s="323" t="str">
        <f ca="1">IF(JQ47&lt;&gt;"",SUMPRODUCT((KB44:KB48=KB47)*(JW44:JW48=JW47)*(JU44:JU48&gt;JU47)),"")</f>
        <v/>
      </c>
      <c r="KF47" s="323" t="str">
        <f ca="1">IF(JQ47&lt;&gt;"",SUMPRODUCT((KB44:KB48=KB47)*(JW44:JW48=JW47)*(JU44:JU48=JU47)*(JY44:JY48&gt;JY47)),"")</f>
        <v/>
      </c>
      <c r="KG47" s="323" t="str">
        <f ca="1">IF(JQ47&lt;&gt;"",SUMPRODUCT((KB44:KB48=KB47)*(JW44:JW48=JW47)*(JU44:JU48=JU47)*(JY44:JY48=JY47)*(JZ44:JZ48&gt;JZ47)),"")</f>
        <v/>
      </c>
      <c r="KH47" s="323" t="str">
        <f ca="1">IF(JQ47&lt;&gt;"",SUMPRODUCT((KB44:KB48=KB47)*(JW44:JW48=JW47)*(JU44:JU48=JU47)*(JY44:JY48=JY47)*(JZ44:JZ48=JZ47)*(KA44:KA48&gt;KA47)),"")</f>
        <v/>
      </c>
      <c r="KI47" s="323" t="str">
        <f ca="1">IF(JQ47&lt;&gt;"",SUM(KC47:KH47),"")</f>
        <v/>
      </c>
      <c r="KJ47" s="323" t="str">
        <f ca="1">IF(KK7&lt;&gt;"",SUMPRODUCT((KR4:KR7=KR7)*(KQ4:KQ7=KQ7)*(KO4:KO7=KO7)*(KP4:KP7=KP7)),"")</f>
        <v/>
      </c>
      <c r="KK47" s="323" t="str">
        <f t="shared" ca="1" si="14070"/>
        <v/>
      </c>
      <c r="KL47" s="323">
        <f ca="1">SUMPRODUCT((MV3:MV42=KK47)*(MY3:MY42=KK48)*(MZ3:MZ42="W"))+SUMPRODUCT((MV3:MV42=KK47)*(MY3:MY42=KK45)*(MZ3:MZ42="W"))+SUMPRODUCT((MV3:MV42=KK47)*(MY3:MY42=KK46)*(MZ3:MZ42="W"))+SUMPRODUCT((MV3:MV42=KK48)*(MY3:MY42=KK47)*(NA3:NA42="W"))+SUMPRODUCT((MV3:MV42=KK45)*(MY3:MY42=KK47)*(NA3:NA42="W"))+SUMPRODUCT((MV3:MV42=KK46)*(MY3:MY42=KK47)*(NA3:NA42="W"))</f>
        <v>0</v>
      </c>
      <c r="KM47" s="323">
        <f ca="1">SUMPRODUCT((MV3:MV42=KK47)*(MY3:MY42=KK48)*(MZ3:MZ42="D"))+SUMPRODUCT((MV3:MV42=KK47)*(MY3:MY42=KK45)*(MZ3:MZ42="D"))+SUMPRODUCT((MV3:MV42=KK47)*(MY3:MY42=KK46)*(MZ3:MZ42="D"))+SUMPRODUCT((MV3:MV42=KK48)*(MY3:MY42=KK47)*(MZ3:MZ42="D"))+SUMPRODUCT((MV3:MV42=KK45)*(MY3:MY42=KK47)*(MZ3:MZ42="D"))+SUMPRODUCT((MV3:MV42=KK46)*(MY3:MY42=KK47)*(MZ3:MZ42="D"))</f>
        <v>0</v>
      </c>
      <c r="KN47" s="323">
        <f ca="1">SUMPRODUCT((MV3:MV42=KK47)*(MY3:MY42=KK48)*(MZ3:MZ42="L"))+SUMPRODUCT((MV3:MV42=KK47)*(MY3:MY42=KK45)*(MZ3:MZ42="L"))+SUMPRODUCT((MV3:MV42=KK47)*(MY3:MY42=KK46)*(MZ3:MZ42="L"))+SUMPRODUCT((MV3:MV42=KK48)*(MY3:MY42=KK47)*(NA3:NA42="L"))+SUMPRODUCT((MV3:MV42=KK45)*(MY3:MY42=KK47)*(NA3:NA42="L"))+SUMPRODUCT((MV3:MV42=KK46)*(MY3:MY42=KK47)*(NA3:NA42="L"))</f>
        <v>0</v>
      </c>
      <c r="KO47" s="323">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3">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3">
        <f ca="1">KO47-KP47+1000</f>
        <v>1000</v>
      </c>
      <c r="KR47" s="323" t="str">
        <f t="shared" ca="1" si="14071"/>
        <v/>
      </c>
      <c r="KS47" s="323" t="str">
        <f ca="1">IF(KK47&lt;&gt;"",VLOOKUP(KK47,IX4:JD40,7,FALSE),"")</f>
        <v/>
      </c>
      <c r="KT47" s="323" t="str">
        <f ca="1">IF(KK47&lt;&gt;"",VLOOKUP(KK47,IX4:JD40,5,FALSE),"")</f>
        <v/>
      </c>
      <c r="KU47" s="323" t="str">
        <f ca="1">IF(KK47&lt;&gt;"",VLOOKUP(KK47,IX4:JF40,9,FALSE),"")</f>
        <v/>
      </c>
      <c r="KV47" s="323" t="str">
        <f t="shared" ca="1" si="14072"/>
        <v/>
      </c>
      <c r="KW47" s="323" t="str">
        <f ca="1">IF(KK47&lt;&gt;"",RANK(KV47,KV44:KV47),"")</f>
        <v/>
      </c>
      <c r="KX47" s="323" t="str">
        <f ca="1">IF(KK47&lt;&gt;"",SUMPRODUCT((KV44:KV47=KV47)*(KQ44:KQ47&gt;KQ47)),"")</f>
        <v/>
      </c>
      <c r="KY47" s="323" t="str">
        <f ca="1">IF(KK47&lt;&gt;"",SUMPRODUCT((KV44:KV47=KV47)*(KQ44:KQ47=KQ47)*(KO44:KO47&gt;KO47)),"")</f>
        <v/>
      </c>
      <c r="KZ47" s="323" t="str">
        <f ca="1">IF(KK47&lt;&gt;"",SUMPRODUCT((KV44:KV47=KV47)*(KQ44:KQ47=KQ47)*(KO44:KO47=KO47)*(KS44:KS47&gt;KS47)),"")</f>
        <v/>
      </c>
      <c r="LA47" s="323" t="str">
        <f ca="1">IF(KK47&lt;&gt;"",SUMPRODUCT((KV44:KV47=KV47)*(KQ44:KQ47=KQ47)*(KO44:KO47=KO47)*(KS44:KS47=KS47)*(KT44:KT47&gt;KT47)),"")</f>
        <v/>
      </c>
      <c r="LB47" s="323" t="str">
        <f ca="1">IF(KK47&lt;&gt;"",SUMPRODUCT((KV44:KV47=KV47)*(KQ44:KQ47=KQ47)*(KO44:KO47=KO47)*(KS44:KS47=KS47)*(KT44:KT47=KT47)*(KU44:KU47&gt;KU47)),"")</f>
        <v/>
      </c>
      <c r="LC47" s="323" t="str">
        <f t="shared" ca="1" si="14390"/>
        <v/>
      </c>
      <c r="OC47" s="323">
        <f ca="1">SUMPRODUCT((OC4:OC7=OC7)*(OB4:OB7=OB7)*(NZ4:NZ7&gt;NZ7))+1</f>
        <v>1</v>
      </c>
      <c r="ON47" s="323" t="str">
        <f t="shared" ref="ON47" ca="1" si="14670">IF(OO7&lt;&gt;"",SUMPRODUCT((OV4:OV7=OV7)*(OU4:OU7=OU7)*(OS4:OS7=OS7)*(OT4:OT7=OT7)),"")</f>
        <v/>
      </c>
      <c r="OO47" s="323" t="str">
        <f t="shared" ca="1" si="13876"/>
        <v/>
      </c>
      <c r="OP47" s="323">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3">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3">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3">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3">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3">
        <f t="shared" ca="1" si="13882"/>
        <v>1000</v>
      </c>
      <c r="OV47" s="323" t="str">
        <f t="shared" ca="1" si="13883"/>
        <v/>
      </c>
      <c r="OW47" s="323" t="str">
        <f t="shared" ref="OW47" ca="1" si="14676">IF(OO47&lt;&gt;"",VLOOKUP(OO47,NV4:OB40,7,FALSE),"")</f>
        <v/>
      </c>
      <c r="OX47" s="323" t="str">
        <f t="shared" ref="OX47" ca="1" si="14677">IF(OO47&lt;&gt;"",VLOOKUP(OO47,NV4:OB40,5,FALSE),"")</f>
        <v/>
      </c>
      <c r="OY47" s="323" t="str">
        <f t="shared" ref="OY47" ca="1" si="14678">IF(OO47&lt;&gt;"",VLOOKUP(OO47,NV4:OD40,9,FALSE),"")</f>
        <v/>
      </c>
      <c r="OZ47" s="323" t="str">
        <f t="shared" ca="1" si="13887"/>
        <v/>
      </c>
      <c r="PA47" s="323" t="str">
        <f t="shared" ref="PA47" ca="1" si="14679">IF(OO47&lt;&gt;"",RANK(OZ47,OZ44:OZ48),"")</f>
        <v/>
      </c>
      <c r="PB47" s="323" t="str">
        <f t="shared" ref="PB47" ca="1" si="14680">IF(OO47&lt;&gt;"",SUMPRODUCT((OZ44:OZ48=OZ47)*(OU44:OU48&gt;OU47)),"")</f>
        <v/>
      </c>
      <c r="PC47" s="323" t="str">
        <f t="shared" ref="PC47" ca="1" si="14681">IF(OO47&lt;&gt;"",SUMPRODUCT((OZ44:OZ48=OZ47)*(OU44:OU48=OU47)*(OS44:OS48&gt;OS47)),"")</f>
        <v/>
      </c>
      <c r="PD47" s="323" t="str">
        <f t="shared" ref="PD47" ca="1" si="14682">IF(OO47&lt;&gt;"",SUMPRODUCT((OZ44:OZ48=OZ47)*(OU44:OU48=OU47)*(OS44:OS48=OS47)*(OW44:OW48&gt;OW47)),"")</f>
        <v/>
      </c>
      <c r="PE47" s="323" t="str">
        <f t="shared" ref="PE47" ca="1" si="14683">IF(OO47&lt;&gt;"",SUMPRODUCT((OZ44:OZ48=OZ47)*(OU44:OU48=OU47)*(OS44:OS48=OS47)*(OW44:OW48=OW47)*(OX44:OX48&gt;OX47)),"")</f>
        <v/>
      </c>
      <c r="PF47" s="323" t="str">
        <f t="shared" ref="PF47" ca="1" si="14684">IF(OO47&lt;&gt;"",SUMPRODUCT((OZ44:OZ48=OZ47)*(OU44:OU48=OU47)*(OS44:OS48=OS47)*(OW44:OW48=OW47)*(OX44:OX48=OX47)*(OY44:OY48&gt;OY47)),"")</f>
        <v/>
      </c>
      <c r="PG47" s="323" t="str">
        <f t="shared" ca="1" si="13894"/>
        <v/>
      </c>
      <c r="PH47" s="323" t="str">
        <f t="shared" ref="PH47" ca="1" si="14685">IF(PI7&lt;&gt;"",SUMPRODUCT((PP4:PP7=PP7)*(PO4:PO7=PO7)*(PM4:PM7=PM7)*(PN4:PN7=PN7)),"")</f>
        <v/>
      </c>
      <c r="PI47" s="323" t="str">
        <f t="shared" ca="1" si="14089"/>
        <v/>
      </c>
      <c r="PJ47" s="323">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3">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3">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3">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3">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3">
        <f t="shared" ca="1" si="14095"/>
        <v>1000</v>
      </c>
      <c r="PP47" s="323" t="str">
        <f t="shared" ca="1" si="14096"/>
        <v/>
      </c>
      <c r="PQ47" s="323" t="str">
        <f t="shared" ref="PQ47" ca="1" si="14691">IF(PI47&lt;&gt;"",VLOOKUP(PI47,NV4:OB40,7,FALSE),"")</f>
        <v/>
      </c>
      <c r="PR47" s="323" t="str">
        <f t="shared" ref="PR47" ca="1" si="14692">IF(PI47&lt;&gt;"",VLOOKUP(PI47,NV4:OB40,5,FALSE),"")</f>
        <v/>
      </c>
      <c r="PS47" s="323" t="str">
        <f t="shared" ref="PS47" ca="1" si="14693">IF(PI47&lt;&gt;"",VLOOKUP(PI47,NV4:OD40,9,FALSE),"")</f>
        <v/>
      </c>
      <c r="PT47" s="323" t="str">
        <f t="shared" ca="1" si="14100"/>
        <v/>
      </c>
      <c r="PU47" s="323" t="str">
        <f t="shared" ref="PU47" ca="1" si="14694">IF(PI47&lt;&gt;"",RANK(PT47,PT44:PT47),"")</f>
        <v/>
      </c>
      <c r="PV47" s="323" t="str">
        <f t="shared" ref="PV47" ca="1" si="14695">IF(PI47&lt;&gt;"",SUMPRODUCT((PT44:PT47=PT47)*(PO44:PO47&gt;PO47)),"")</f>
        <v/>
      </c>
      <c r="PW47" s="323" t="str">
        <f t="shared" ref="PW47" ca="1" si="14696">IF(PI47&lt;&gt;"",SUMPRODUCT((PT44:PT47=PT47)*(PO44:PO47=PO47)*(PM44:PM47&gt;PM47)),"")</f>
        <v/>
      </c>
      <c r="PX47" s="323" t="str">
        <f t="shared" ref="PX47" ca="1" si="14697">IF(PI47&lt;&gt;"",SUMPRODUCT((PT44:PT47=PT47)*(PO44:PO47=PO47)*(PM44:PM47=PM47)*(PQ44:PQ47&gt;PQ47)),"")</f>
        <v/>
      </c>
      <c r="PY47" s="323" t="str">
        <f t="shared" ref="PY47" ca="1" si="14698">IF(PI47&lt;&gt;"",SUMPRODUCT((PT44:PT47=PT47)*(PO44:PO47=PO47)*(PM44:PM47=PM47)*(PQ44:PQ47=PQ47)*(PR44:PR47&gt;PR47)),"")</f>
        <v/>
      </c>
      <c r="PZ47" s="323" t="str">
        <f t="shared" ref="PZ47" ca="1" si="14699">IF(PI47&lt;&gt;"",SUMPRODUCT((PT44:PT47=PT47)*(PO44:PO47=PO47)*(PM44:PM47=PM47)*(PQ44:PQ47=PQ47)*(PR44:PR47=PR47)*(PS44:PS47&gt;PS47)),"")</f>
        <v/>
      </c>
      <c r="QA47" s="323" t="str">
        <f t="shared" ca="1" si="14421"/>
        <v/>
      </c>
      <c r="TA47" s="323">
        <f ca="1">SUMPRODUCT((TA4:TA7=TA7)*(SZ4:SZ7=SZ7)*(SX4:SX7&gt;SX7))+1</f>
        <v>1</v>
      </c>
      <c r="TL47" s="323" t="str">
        <f t="shared" ref="TL47" ca="1" si="14700">IF(TM7&lt;&gt;"",SUMPRODUCT((TT4:TT7=TT7)*(TS4:TS7=TS7)*(TQ4:TQ7=TQ7)*(TR4:TR7=TR7)),"")</f>
        <v/>
      </c>
      <c r="TM47" s="323" t="str">
        <f t="shared" ca="1" si="13896"/>
        <v/>
      </c>
      <c r="TN47" s="323">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3">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3">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3">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3">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3">
        <f t="shared" ca="1" si="13902"/>
        <v>1000</v>
      </c>
      <c r="TT47" s="323" t="str">
        <f t="shared" ca="1" si="13903"/>
        <v/>
      </c>
      <c r="TU47" s="323" t="str">
        <f t="shared" ref="TU47" ca="1" si="14706">IF(TM47&lt;&gt;"",VLOOKUP(TM47,ST4:SZ40,7,FALSE),"")</f>
        <v/>
      </c>
      <c r="TV47" s="323" t="str">
        <f t="shared" ref="TV47" ca="1" si="14707">IF(TM47&lt;&gt;"",VLOOKUP(TM47,ST4:SZ40,5,FALSE),"")</f>
        <v/>
      </c>
      <c r="TW47" s="323" t="str">
        <f t="shared" ref="TW47" ca="1" si="14708">IF(TM47&lt;&gt;"",VLOOKUP(TM47,ST4:TB40,9,FALSE),"")</f>
        <v/>
      </c>
      <c r="TX47" s="323" t="str">
        <f t="shared" ca="1" si="13907"/>
        <v/>
      </c>
      <c r="TY47" s="323" t="str">
        <f t="shared" ref="TY47" ca="1" si="14709">IF(TM47&lt;&gt;"",RANK(TX47,TX44:TX48),"")</f>
        <v/>
      </c>
      <c r="TZ47" s="323" t="str">
        <f t="shared" ref="TZ47" ca="1" si="14710">IF(TM47&lt;&gt;"",SUMPRODUCT((TX44:TX48=TX47)*(TS44:TS48&gt;TS47)),"")</f>
        <v/>
      </c>
      <c r="UA47" s="323" t="str">
        <f t="shared" ref="UA47" ca="1" si="14711">IF(TM47&lt;&gt;"",SUMPRODUCT((TX44:TX48=TX47)*(TS44:TS48=TS47)*(TQ44:TQ48&gt;TQ47)),"")</f>
        <v/>
      </c>
      <c r="UB47" s="323" t="str">
        <f t="shared" ref="UB47" ca="1" si="14712">IF(TM47&lt;&gt;"",SUMPRODUCT((TX44:TX48=TX47)*(TS44:TS48=TS47)*(TQ44:TQ48=TQ47)*(TU44:TU48&gt;TU47)),"")</f>
        <v/>
      </c>
      <c r="UC47" s="323" t="str">
        <f t="shared" ref="UC47" ca="1" si="14713">IF(TM47&lt;&gt;"",SUMPRODUCT((TX44:TX48=TX47)*(TS44:TS48=TS47)*(TQ44:TQ48=TQ47)*(TU44:TU48=TU47)*(TV44:TV48&gt;TV47)),"")</f>
        <v/>
      </c>
      <c r="UD47" s="323" t="str">
        <f t="shared" ref="UD47" ca="1" si="14714">IF(TM47&lt;&gt;"",SUMPRODUCT((TX44:TX48=TX47)*(TS44:TS48=TS47)*(TQ44:TQ48=TQ47)*(TU44:TU48=TU47)*(TV44:TV48=TV47)*(TW44:TW48&gt;TW47)),"")</f>
        <v/>
      </c>
      <c r="UE47" s="323" t="str">
        <f t="shared" ca="1" si="13914"/>
        <v/>
      </c>
      <c r="UF47" s="323" t="str">
        <f t="shared" ref="UF47" ca="1" si="14715">IF(UG7&lt;&gt;"",SUMPRODUCT((UN4:UN7=UN7)*(UM4:UM7=UM7)*(UK4:UK7=UK7)*(UL4:UL7=UL7)),"")</f>
        <v/>
      </c>
      <c r="UG47" s="323" t="str">
        <f t="shared" ca="1" si="14124"/>
        <v/>
      </c>
      <c r="UH47" s="323">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3">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3">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3">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3">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3">
        <f t="shared" ca="1" si="14130"/>
        <v>1000</v>
      </c>
      <c r="UN47" s="323" t="str">
        <f t="shared" ca="1" si="14131"/>
        <v/>
      </c>
      <c r="UO47" s="323" t="str">
        <f t="shared" ref="UO47" ca="1" si="14721">IF(UG47&lt;&gt;"",VLOOKUP(UG47,ST4:SZ40,7,FALSE),"")</f>
        <v/>
      </c>
      <c r="UP47" s="323" t="str">
        <f t="shared" ref="UP47" ca="1" si="14722">IF(UG47&lt;&gt;"",VLOOKUP(UG47,ST4:SZ40,5,FALSE),"")</f>
        <v/>
      </c>
      <c r="UQ47" s="323" t="str">
        <f t="shared" ref="UQ47" ca="1" si="14723">IF(UG47&lt;&gt;"",VLOOKUP(UG47,ST4:TB40,9,FALSE),"")</f>
        <v/>
      </c>
      <c r="UR47" s="323" t="str">
        <f t="shared" ca="1" si="14135"/>
        <v/>
      </c>
      <c r="US47" s="323" t="str">
        <f t="shared" ref="US47" ca="1" si="14724">IF(UG47&lt;&gt;"",RANK(UR47,UR44:UR47),"")</f>
        <v/>
      </c>
      <c r="UT47" s="323" t="str">
        <f t="shared" ref="UT47" ca="1" si="14725">IF(UG47&lt;&gt;"",SUMPRODUCT((UR44:UR47=UR47)*(UM44:UM47&gt;UM47)),"")</f>
        <v/>
      </c>
      <c r="UU47" s="323" t="str">
        <f t="shared" ref="UU47" ca="1" si="14726">IF(UG47&lt;&gt;"",SUMPRODUCT((UR44:UR47=UR47)*(UM44:UM47=UM47)*(UK44:UK47&gt;UK47)),"")</f>
        <v/>
      </c>
      <c r="UV47" s="323" t="str">
        <f t="shared" ref="UV47" ca="1" si="14727">IF(UG47&lt;&gt;"",SUMPRODUCT((UR44:UR47=UR47)*(UM44:UM47=UM47)*(UK44:UK47=UK47)*(UO44:UO47&gt;UO47)),"")</f>
        <v/>
      </c>
      <c r="UW47" s="323" t="str">
        <f t="shared" ref="UW47" ca="1" si="14728">IF(UG47&lt;&gt;"",SUMPRODUCT((UR44:UR47=UR47)*(UM44:UM47=UM47)*(UK44:UK47=UK47)*(UO44:UO47=UO47)*(UP44:UP47&gt;UP47)),"")</f>
        <v/>
      </c>
      <c r="UX47" s="323" t="str">
        <f t="shared" ref="UX47" ca="1" si="14729">IF(UG47&lt;&gt;"",SUMPRODUCT((UR44:UR47=UR47)*(UM44:UM47=UM47)*(UK44:UK47=UK47)*(UO44:UO47=UO47)*(UP44:UP47=UP47)*(UQ44:UQ47&gt;UQ47)),"")</f>
        <v/>
      </c>
      <c r="UY47" s="323" t="str">
        <f t="shared" ca="1" si="14452"/>
        <v/>
      </c>
      <c r="XY47" s="323">
        <f ca="1">SUMPRODUCT((XY4:XY7=XY7)*(XX4:XX7=XX7)*(XV4:XV7&gt;XV7))+1</f>
        <v>1</v>
      </c>
      <c r="YJ47" s="323" t="str">
        <f t="shared" ref="YJ47" ca="1" si="14730">IF(YK7&lt;&gt;"",SUMPRODUCT((YR4:YR7=YR7)*(YQ4:YQ7=YQ7)*(YO4:YO7=YO7)*(YP4:YP7=YP7)),"")</f>
        <v/>
      </c>
      <c r="YK47" s="323" t="str">
        <f t="shared" ca="1" si="13916"/>
        <v/>
      </c>
      <c r="YL47" s="323">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3">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3">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3">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3">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3">
        <f t="shared" ca="1" si="13922"/>
        <v>1000</v>
      </c>
      <c r="YR47" s="323" t="str">
        <f t="shared" ca="1" si="13923"/>
        <v/>
      </c>
      <c r="YS47" s="323" t="str">
        <f t="shared" ref="YS47" ca="1" si="14736">IF(YK47&lt;&gt;"",VLOOKUP(YK47,XR4:XX40,7,FALSE),"")</f>
        <v/>
      </c>
      <c r="YT47" s="323" t="str">
        <f t="shared" ref="YT47" ca="1" si="14737">IF(YK47&lt;&gt;"",VLOOKUP(YK47,XR4:XX40,5,FALSE),"")</f>
        <v/>
      </c>
      <c r="YU47" s="323" t="str">
        <f t="shared" ref="YU47" ca="1" si="14738">IF(YK47&lt;&gt;"",VLOOKUP(YK47,XR4:XZ40,9,FALSE),"")</f>
        <v/>
      </c>
      <c r="YV47" s="323" t="str">
        <f t="shared" ca="1" si="13927"/>
        <v/>
      </c>
      <c r="YW47" s="323" t="str">
        <f t="shared" ref="YW47" ca="1" si="14739">IF(YK47&lt;&gt;"",RANK(YV47,YV44:YV48),"")</f>
        <v/>
      </c>
      <c r="YX47" s="323" t="str">
        <f t="shared" ref="YX47" ca="1" si="14740">IF(YK47&lt;&gt;"",SUMPRODUCT((YV44:YV48=YV47)*(YQ44:YQ48&gt;YQ47)),"")</f>
        <v/>
      </c>
      <c r="YY47" s="323" t="str">
        <f t="shared" ref="YY47" ca="1" si="14741">IF(YK47&lt;&gt;"",SUMPRODUCT((YV44:YV48=YV47)*(YQ44:YQ48=YQ47)*(YO44:YO48&gt;YO47)),"")</f>
        <v/>
      </c>
      <c r="YZ47" s="323" t="str">
        <f t="shared" ref="YZ47" ca="1" si="14742">IF(YK47&lt;&gt;"",SUMPRODUCT((YV44:YV48=YV47)*(YQ44:YQ48=YQ47)*(YO44:YO48=YO47)*(YS44:YS48&gt;YS47)),"")</f>
        <v/>
      </c>
      <c r="ZA47" s="323" t="str">
        <f t="shared" ref="ZA47" ca="1" si="14743">IF(YK47&lt;&gt;"",SUMPRODUCT((YV44:YV48=YV47)*(YQ44:YQ48=YQ47)*(YO44:YO48=YO47)*(YS44:YS48=YS47)*(YT44:YT48&gt;YT47)),"")</f>
        <v/>
      </c>
      <c r="ZB47" s="323" t="str">
        <f t="shared" ref="ZB47" ca="1" si="14744">IF(YK47&lt;&gt;"",SUMPRODUCT((YV44:YV48=YV47)*(YQ44:YQ48=YQ47)*(YO44:YO48=YO47)*(YS44:YS48=YS47)*(YT44:YT48=YT47)*(YU44:YU48&gt;YU47)),"")</f>
        <v/>
      </c>
      <c r="ZC47" s="323" t="str">
        <f t="shared" ca="1" si="13934"/>
        <v/>
      </c>
      <c r="ZD47" s="323" t="str">
        <f t="shared" ref="ZD47" ca="1" si="14745">IF(ZE7&lt;&gt;"",SUMPRODUCT((ZL4:ZL7=ZL7)*(ZK4:ZK7=ZK7)*(ZI4:ZI7=ZI7)*(ZJ4:ZJ7=ZJ7)),"")</f>
        <v/>
      </c>
      <c r="ZE47" s="323" t="str">
        <f t="shared" ca="1" si="14159"/>
        <v/>
      </c>
      <c r="ZF47" s="323">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3">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3">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3">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3">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3">
        <f t="shared" ca="1" si="14165"/>
        <v>1000</v>
      </c>
      <c r="ZL47" s="323" t="str">
        <f t="shared" ca="1" si="14166"/>
        <v/>
      </c>
      <c r="ZM47" s="323" t="str">
        <f t="shared" ref="ZM47" ca="1" si="14751">IF(ZE47&lt;&gt;"",VLOOKUP(ZE47,XR4:XX40,7,FALSE),"")</f>
        <v/>
      </c>
      <c r="ZN47" s="323" t="str">
        <f t="shared" ref="ZN47" ca="1" si="14752">IF(ZE47&lt;&gt;"",VLOOKUP(ZE47,XR4:XX40,5,FALSE),"")</f>
        <v/>
      </c>
      <c r="ZO47" s="323" t="str">
        <f t="shared" ref="ZO47" ca="1" si="14753">IF(ZE47&lt;&gt;"",VLOOKUP(ZE47,XR4:XZ40,9,FALSE),"")</f>
        <v/>
      </c>
      <c r="ZP47" s="323" t="str">
        <f t="shared" ca="1" si="14170"/>
        <v/>
      </c>
      <c r="ZQ47" s="323" t="str">
        <f t="shared" ref="ZQ47" ca="1" si="14754">IF(ZE47&lt;&gt;"",RANK(ZP47,ZP44:ZP47),"")</f>
        <v/>
      </c>
      <c r="ZR47" s="323" t="str">
        <f t="shared" ref="ZR47" ca="1" si="14755">IF(ZE47&lt;&gt;"",SUMPRODUCT((ZP44:ZP47=ZP47)*(ZK44:ZK47&gt;ZK47)),"")</f>
        <v/>
      </c>
      <c r="ZS47" s="323" t="str">
        <f t="shared" ref="ZS47" ca="1" si="14756">IF(ZE47&lt;&gt;"",SUMPRODUCT((ZP44:ZP47=ZP47)*(ZK44:ZK47=ZK47)*(ZI44:ZI47&gt;ZI47)),"")</f>
        <v/>
      </c>
      <c r="ZT47" s="323" t="str">
        <f t="shared" ref="ZT47" ca="1" si="14757">IF(ZE47&lt;&gt;"",SUMPRODUCT((ZP44:ZP47=ZP47)*(ZK44:ZK47=ZK47)*(ZI44:ZI47=ZI47)*(ZM44:ZM47&gt;ZM47)),"")</f>
        <v/>
      </c>
      <c r="ZU47" s="323" t="str">
        <f t="shared" ref="ZU47" ca="1" si="14758">IF(ZE47&lt;&gt;"",SUMPRODUCT((ZP44:ZP47=ZP47)*(ZK44:ZK47=ZK47)*(ZI44:ZI47=ZI47)*(ZM44:ZM47=ZM47)*(ZN44:ZN47&gt;ZN47)),"")</f>
        <v/>
      </c>
      <c r="ZV47" s="323" t="str">
        <f t="shared" ref="ZV47" ca="1" si="14759">IF(ZE47&lt;&gt;"",SUMPRODUCT((ZP44:ZP47=ZP47)*(ZK44:ZK47=ZK47)*(ZI44:ZI47=ZI47)*(ZM44:ZM47=ZM47)*(ZN44:ZN47=ZN47)*(ZO44:ZO47&gt;ZO47)),"")</f>
        <v/>
      </c>
      <c r="ZW47" s="323" t="str">
        <f t="shared" ca="1" si="14483"/>
        <v/>
      </c>
      <c r="ACW47" s="323">
        <f ca="1">SUMPRODUCT((ACW4:ACW7=ACW7)*(ACV4:ACV7=ACV7)*(ACT4:ACT7&gt;ACT7))+1</f>
        <v>1</v>
      </c>
      <c r="ADH47" s="323" t="str">
        <f t="shared" ref="ADH47" ca="1" si="14760">IF(ADI7&lt;&gt;"",SUMPRODUCT((ADP4:ADP7=ADP7)*(ADO4:ADO7=ADO7)*(ADM4:ADM7=ADM7)*(ADN4:ADN7=ADN7)),"")</f>
        <v/>
      </c>
      <c r="ADI47" s="323" t="str">
        <f t="shared" ca="1" si="13936"/>
        <v/>
      </c>
      <c r="ADJ47" s="323">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3">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3">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3">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3">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3">
        <f t="shared" ca="1" si="13942"/>
        <v>1000</v>
      </c>
      <c r="ADP47" s="323" t="str">
        <f t="shared" ca="1" si="13943"/>
        <v/>
      </c>
      <c r="ADQ47" s="323" t="str">
        <f t="shared" ref="ADQ47" ca="1" si="14766">IF(ADI47&lt;&gt;"",VLOOKUP(ADI47,ACP4:ACV40,7,FALSE),"")</f>
        <v/>
      </c>
      <c r="ADR47" s="323" t="str">
        <f t="shared" ref="ADR47" ca="1" si="14767">IF(ADI47&lt;&gt;"",VLOOKUP(ADI47,ACP4:ACV40,5,FALSE),"")</f>
        <v/>
      </c>
      <c r="ADS47" s="323" t="str">
        <f t="shared" ref="ADS47" ca="1" si="14768">IF(ADI47&lt;&gt;"",VLOOKUP(ADI47,ACP4:ACX40,9,FALSE),"")</f>
        <v/>
      </c>
      <c r="ADT47" s="323" t="str">
        <f t="shared" ca="1" si="13947"/>
        <v/>
      </c>
      <c r="ADU47" s="323" t="str">
        <f t="shared" ref="ADU47" ca="1" si="14769">IF(ADI47&lt;&gt;"",RANK(ADT47,ADT44:ADT48),"")</f>
        <v/>
      </c>
      <c r="ADV47" s="323" t="str">
        <f t="shared" ref="ADV47" ca="1" si="14770">IF(ADI47&lt;&gt;"",SUMPRODUCT((ADT44:ADT48=ADT47)*(ADO44:ADO48&gt;ADO47)),"")</f>
        <v/>
      </c>
      <c r="ADW47" s="323" t="str">
        <f t="shared" ref="ADW47" ca="1" si="14771">IF(ADI47&lt;&gt;"",SUMPRODUCT((ADT44:ADT48=ADT47)*(ADO44:ADO48=ADO47)*(ADM44:ADM48&gt;ADM47)),"")</f>
        <v/>
      </c>
      <c r="ADX47" s="323" t="str">
        <f t="shared" ref="ADX47" ca="1" si="14772">IF(ADI47&lt;&gt;"",SUMPRODUCT((ADT44:ADT48=ADT47)*(ADO44:ADO48=ADO47)*(ADM44:ADM48=ADM47)*(ADQ44:ADQ48&gt;ADQ47)),"")</f>
        <v/>
      </c>
      <c r="ADY47" s="323" t="str">
        <f t="shared" ref="ADY47" ca="1" si="14773">IF(ADI47&lt;&gt;"",SUMPRODUCT((ADT44:ADT48=ADT47)*(ADO44:ADO48=ADO47)*(ADM44:ADM48=ADM47)*(ADQ44:ADQ48=ADQ47)*(ADR44:ADR48&gt;ADR47)),"")</f>
        <v/>
      </c>
      <c r="ADZ47" s="323" t="str">
        <f t="shared" ref="ADZ47" ca="1" si="14774">IF(ADI47&lt;&gt;"",SUMPRODUCT((ADT44:ADT48=ADT47)*(ADO44:ADO48=ADO47)*(ADM44:ADM48=ADM47)*(ADQ44:ADQ48=ADQ47)*(ADR44:ADR48=ADR47)*(ADS44:ADS48&gt;ADS47)),"")</f>
        <v/>
      </c>
      <c r="AEA47" s="323" t="str">
        <f t="shared" ca="1" si="13954"/>
        <v/>
      </c>
      <c r="AEB47" s="323" t="str">
        <f t="shared" ref="AEB47" ca="1" si="14775">IF(AEC7&lt;&gt;"",SUMPRODUCT((AEJ4:AEJ7=AEJ7)*(AEI4:AEI7=AEI7)*(AEG4:AEG7=AEG7)*(AEH4:AEH7=AEH7)),"")</f>
        <v/>
      </c>
      <c r="AEC47" s="323" t="str">
        <f t="shared" ca="1" si="14194"/>
        <v/>
      </c>
      <c r="AED47" s="323">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3">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3">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3">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3">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3">
        <f t="shared" ca="1" si="14200"/>
        <v>1000</v>
      </c>
      <c r="AEJ47" s="323" t="str">
        <f t="shared" ca="1" si="14201"/>
        <v/>
      </c>
      <c r="AEK47" s="323" t="str">
        <f t="shared" ref="AEK47" ca="1" si="14781">IF(AEC47&lt;&gt;"",VLOOKUP(AEC47,ACP4:ACV40,7,FALSE),"")</f>
        <v/>
      </c>
      <c r="AEL47" s="323" t="str">
        <f t="shared" ref="AEL47" ca="1" si="14782">IF(AEC47&lt;&gt;"",VLOOKUP(AEC47,ACP4:ACV40,5,FALSE),"")</f>
        <v/>
      </c>
      <c r="AEM47" s="323" t="str">
        <f t="shared" ref="AEM47" ca="1" si="14783">IF(AEC47&lt;&gt;"",VLOOKUP(AEC47,ACP4:ACX40,9,FALSE),"")</f>
        <v/>
      </c>
      <c r="AEN47" s="323" t="str">
        <f t="shared" ca="1" si="14205"/>
        <v/>
      </c>
      <c r="AEO47" s="323" t="str">
        <f t="shared" ref="AEO47" ca="1" si="14784">IF(AEC47&lt;&gt;"",RANK(AEN47,AEN44:AEN47),"")</f>
        <v/>
      </c>
      <c r="AEP47" s="323" t="str">
        <f t="shared" ref="AEP47" ca="1" si="14785">IF(AEC47&lt;&gt;"",SUMPRODUCT((AEN44:AEN47=AEN47)*(AEI44:AEI47&gt;AEI47)),"")</f>
        <v/>
      </c>
      <c r="AEQ47" s="323" t="str">
        <f t="shared" ref="AEQ47" ca="1" si="14786">IF(AEC47&lt;&gt;"",SUMPRODUCT((AEN44:AEN47=AEN47)*(AEI44:AEI47=AEI47)*(AEG44:AEG47&gt;AEG47)),"")</f>
        <v/>
      </c>
      <c r="AER47" s="323" t="str">
        <f t="shared" ref="AER47" ca="1" si="14787">IF(AEC47&lt;&gt;"",SUMPRODUCT((AEN44:AEN47=AEN47)*(AEI44:AEI47=AEI47)*(AEG44:AEG47=AEG47)*(AEK44:AEK47&gt;AEK47)),"")</f>
        <v/>
      </c>
      <c r="AES47" s="323" t="str">
        <f t="shared" ref="AES47" ca="1" si="14788">IF(AEC47&lt;&gt;"",SUMPRODUCT((AEN44:AEN47=AEN47)*(AEI44:AEI47=AEI47)*(AEG44:AEG47=AEG47)*(AEK44:AEK47=AEK47)*(AEL44:AEL47&gt;AEL47)),"")</f>
        <v/>
      </c>
      <c r="AET47" s="323" t="str">
        <f t="shared" ref="AET47" ca="1" si="14789">IF(AEC47&lt;&gt;"",SUMPRODUCT((AEN44:AEN47=AEN47)*(AEI44:AEI47=AEI47)*(AEG44:AEG47=AEG47)*(AEK44:AEK47=AEK47)*(AEL44:AEL47=AEL47)*(AEM44:AEM47&gt;AEM47)),"")</f>
        <v/>
      </c>
      <c r="AEU47" s="323" t="str">
        <f t="shared" ca="1" si="14514"/>
        <v/>
      </c>
      <c r="AHU47" s="323">
        <f ca="1">SUMPRODUCT((AHU4:AHU7=AHU7)*(AHT4:AHT7=AHT7)*(AHR4:AHR7&gt;AHR7))+1</f>
        <v>1</v>
      </c>
      <c r="AIF47" s="323" t="str">
        <f t="shared" ref="AIF47" ca="1" si="14790">IF(AIG7&lt;&gt;"",SUMPRODUCT((AIN4:AIN7=AIN7)*(AIM4:AIM7=AIM7)*(AIK4:AIK7=AIK7)*(AIL4:AIL7=AIL7)),"")</f>
        <v/>
      </c>
      <c r="AIG47" s="323" t="str">
        <f t="shared" ca="1" si="13956"/>
        <v/>
      </c>
      <c r="AIH47" s="323">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3">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3">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3">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3">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3">
        <f t="shared" ca="1" si="13962"/>
        <v>1000</v>
      </c>
      <c r="AIN47" s="323" t="str">
        <f t="shared" ca="1" si="13963"/>
        <v/>
      </c>
      <c r="AIO47" s="323" t="str">
        <f t="shared" ref="AIO47" ca="1" si="14796">IF(AIG47&lt;&gt;"",VLOOKUP(AIG47,AHN4:AHT40,7,FALSE),"")</f>
        <v/>
      </c>
      <c r="AIP47" s="323" t="str">
        <f t="shared" ref="AIP47" ca="1" si="14797">IF(AIG47&lt;&gt;"",VLOOKUP(AIG47,AHN4:AHT40,5,FALSE),"")</f>
        <v/>
      </c>
      <c r="AIQ47" s="323" t="str">
        <f t="shared" ref="AIQ47" ca="1" si="14798">IF(AIG47&lt;&gt;"",VLOOKUP(AIG47,AHN4:AHV40,9,FALSE),"")</f>
        <v/>
      </c>
      <c r="AIR47" s="323" t="str">
        <f t="shared" ca="1" si="13967"/>
        <v/>
      </c>
      <c r="AIS47" s="323" t="str">
        <f t="shared" ref="AIS47" ca="1" si="14799">IF(AIG47&lt;&gt;"",RANK(AIR47,AIR44:AIR48),"")</f>
        <v/>
      </c>
      <c r="AIT47" s="323" t="str">
        <f t="shared" ref="AIT47" ca="1" si="14800">IF(AIG47&lt;&gt;"",SUMPRODUCT((AIR44:AIR48=AIR47)*(AIM44:AIM48&gt;AIM47)),"")</f>
        <v/>
      </c>
      <c r="AIU47" s="323" t="str">
        <f t="shared" ref="AIU47" ca="1" si="14801">IF(AIG47&lt;&gt;"",SUMPRODUCT((AIR44:AIR48=AIR47)*(AIM44:AIM48=AIM47)*(AIK44:AIK48&gt;AIK47)),"")</f>
        <v/>
      </c>
      <c r="AIV47" s="323" t="str">
        <f t="shared" ref="AIV47" ca="1" si="14802">IF(AIG47&lt;&gt;"",SUMPRODUCT((AIR44:AIR48=AIR47)*(AIM44:AIM48=AIM47)*(AIK44:AIK48=AIK47)*(AIO44:AIO48&gt;AIO47)),"")</f>
        <v/>
      </c>
      <c r="AIW47" s="323" t="str">
        <f t="shared" ref="AIW47" ca="1" si="14803">IF(AIG47&lt;&gt;"",SUMPRODUCT((AIR44:AIR48=AIR47)*(AIM44:AIM48=AIM47)*(AIK44:AIK48=AIK47)*(AIO44:AIO48=AIO47)*(AIP44:AIP48&gt;AIP47)),"")</f>
        <v/>
      </c>
      <c r="AIX47" s="323" t="str">
        <f t="shared" ref="AIX47" ca="1" si="14804">IF(AIG47&lt;&gt;"",SUMPRODUCT((AIR44:AIR48=AIR47)*(AIM44:AIM48=AIM47)*(AIK44:AIK48=AIK47)*(AIO44:AIO48=AIO47)*(AIP44:AIP48=AIP47)*(AIQ44:AIQ48&gt;AIQ47)),"")</f>
        <v/>
      </c>
      <c r="AIY47" s="323" t="str">
        <f t="shared" ca="1" si="13974"/>
        <v/>
      </c>
      <c r="AIZ47" s="323" t="str">
        <f t="shared" ref="AIZ47" ca="1" si="14805">IF(AJA7&lt;&gt;"",SUMPRODUCT((AJH4:AJH7=AJH7)*(AJG4:AJG7=AJG7)*(AJE4:AJE7=AJE7)*(AJF4:AJF7=AJF7)),"")</f>
        <v/>
      </c>
      <c r="AJA47" s="323" t="str">
        <f t="shared" ca="1" si="14229"/>
        <v/>
      </c>
      <c r="AJB47" s="323">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3">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3">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3">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3">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3">
        <f t="shared" ca="1" si="14235"/>
        <v>1000</v>
      </c>
      <c r="AJH47" s="323" t="str">
        <f t="shared" ca="1" si="14236"/>
        <v/>
      </c>
      <c r="AJI47" s="323" t="str">
        <f t="shared" ref="AJI47" ca="1" si="14811">IF(AJA47&lt;&gt;"",VLOOKUP(AJA47,AHN4:AHT40,7,FALSE),"")</f>
        <v/>
      </c>
      <c r="AJJ47" s="323" t="str">
        <f t="shared" ref="AJJ47" ca="1" si="14812">IF(AJA47&lt;&gt;"",VLOOKUP(AJA47,AHN4:AHT40,5,FALSE),"")</f>
        <v/>
      </c>
      <c r="AJK47" s="323" t="str">
        <f t="shared" ref="AJK47" ca="1" si="14813">IF(AJA47&lt;&gt;"",VLOOKUP(AJA47,AHN4:AHV40,9,FALSE),"")</f>
        <v/>
      </c>
      <c r="AJL47" s="323" t="str">
        <f t="shared" ca="1" si="14240"/>
        <v/>
      </c>
      <c r="AJM47" s="323" t="str">
        <f t="shared" ref="AJM47" ca="1" si="14814">IF(AJA47&lt;&gt;"",RANK(AJL47,AJL44:AJL47),"")</f>
        <v/>
      </c>
      <c r="AJN47" s="323" t="str">
        <f t="shared" ref="AJN47" ca="1" si="14815">IF(AJA47&lt;&gt;"",SUMPRODUCT((AJL44:AJL47=AJL47)*(AJG44:AJG47&gt;AJG47)),"")</f>
        <v/>
      </c>
      <c r="AJO47" s="323" t="str">
        <f t="shared" ref="AJO47" ca="1" si="14816">IF(AJA47&lt;&gt;"",SUMPRODUCT((AJL44:AJL47=AJL47)*(AJG44:AJG47=AJG47)*(AJE44:AJE47&gt;AJE47)),"")</f>
        <v/>
      </c>
      <c r="AJP47" s="323" t="str">
        <f t="shared" ref="AJP47" ca="1" si="14817">IF(AJA47&lt;&gt;"",SUMPRODUCT((AJL44:AJL47=AJL47)*(AJG44:AJG47=AJG47)*(AJE44:AJE47=AJE47)*(AJI44:AJI47&gt;AJI47)),"")</f>
        <v/>
      </c>
      <c r="AJQ47" s="323" t="str">
        <f t="shared" ref="AJQ47" ca="1" si="14818">IF(AJA47&lt;&gt;"",SUMPRODUCT((AJL44:AJL47=AJL47)*(AJG44:AJG47=AJG47)*(AJE44:AJE47=AJE47)*(AJI44:AJI47=AJI47)*(AJJ44:AJJ47&gt;AJJ47)),"")</f>
        <v/>
      </c>
      <c r="AJR47" s="323" t="str">
        <f t="shared" ref="AJR47" ca="1" si="14819">IF(AJA47&lt;&gt;"",SUMPRODUCT((AJL44:AJL47=AJL47)*(AJG44:AJG47=AJG47)*(AJE44:AJE47=AJE47)*(AJI44:AJI47=AJI47)*(AJJ44:AJJ47=AJJ47)*(AJK44:AJK47&gt;AJK47)),"")</f>
        <v/>
      </c>
      <c r="AJS47" s="323" t="str">
        <f t="shared" ca="1" si="14545"/>
        <v/>
      </c>
      <c r="AMS47" s="323">
        <f ca="1">SUMPRODUCT((AMS4:AMS7=AMS7)*(AMR4:AMR7=AMR7)*(AMP4:AMP7&gt;AMP7))+1</f>
        <v>1</v>
      </c>
      <c r="AND47" s="323" t="str">
        <f t="shared" ref="AND47" ca="1" si="14820">IF(ANE7&lt;&gt;"",SUMPRODUCT((ANL4:ANL7=ANL7)*(ANK4:ANK7=ANK7)*(ANI4:ANI7=ANI7)*(ANJ4:ANJ7=ANJ7)),"")</f>
        <v/>
      </c>
      <c r="ANE47" s="323" t="str">
        <f t="shared" ca="1" si="13976"/>
        <v/>
      </c>
      <c r="ANF47" s="323">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3">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3">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3">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3">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3">
        <f t="shared" ca="1" si="13982"/>
        <v>1000</v>
      </c>
      <c r="ANL47" s="323" t="str">
        <f t="shared" ca="1" si="13983"/>
        <v/>
      </c>
      <c r="ANM47" s="323" t="str">
        <f t="shared" ref="ANM47" ca="1" si="14826">IF(ANE47&lt;&gt;"",VLOOKUP(ANE47,AML4:AMR40,7,FALSE),"")</f>
        <v/>
      </c>
      <c r="ANN47" s="323" t="str">
        <f t="shared" ref="ANN47" ca="1" si="14827">IF(ANE47&lt;&gt;"",VLOOKUP(ANE47,AML4:AMR40,5,FALSE),"")</f>
        <v/>
      </c>
      <c r="ANO47" s="323" t="str">
        <f t="shared" ref="ANO47" ca="1" si="14828">IF(ANE47&lt;&gt;"",VLOOKUP(ANE47,AML4:AMT40,9,FALSE),"")</f>
        <v/>
      </c>
      <c r="ANP47" s="323" t="str">
        <f t="shared" ca="1" si="13987"/>
        <v/>
      </c>
      <c r="ANQ47" s="323" t="str">
        <f t="shared" ref="ANQ47" ca="1" si="14829">IF(ANE47&lt;&gt;"",RANK(ANP47,ANP44:ANP48),"")</f>
        <v/>
      </c>
      <c r="ANR47" s="323" t="str">
        <f t="shared" ref="ANR47" ca="1" si="14830">IF(ANE47&lt;&gt;"",SUMPRODUCT((ANP44:ANP48=ANP47)*(ANK44:ANK48&gt;ANK47)),"")</f>
        <v/>
      </c>
      <c r="ANS47" s="323" t="str">
        <f t="shared" ref="ANS47" ca="1" si="14831">IF(ANE47&lt;&gt;"",SUMPRODUCT((ANP44:ANP48=ANP47)*(ANK44:ANK48=ANK47)*(ANI44:ANI48&gt;ANI47)),"")</f>
        <v/>
      </c>
      <c r="ANT47" s="323" t="str">
        <f t="shared" ref="ANT47" ca="1" si="14832">IF(ANE47&lt;&gt;"",SUMPRODUCT((ANP44:ANP48=ANP47)*(ANK44:ANK48=ANK47)*(ANI44:ANI48=ANI47)*(ANM44:ANM48&gt;ANM47)),"")</f>
        <v/>
      </c>
      <c r="ANU47" s="323" t="str">
        <f t="shared" ref="ANU47" ca="1" si="14833">IF(ANE47&lt;&gt;"",SUMPRODUCT((ANP44:ANP48=ANP47)*(ANK44:ANK48=ANK47)*(ANI44:ANI48=ANI47)*(ANM44:ANM48=ANM47)*(ANN44:ANN48&gt;ANN47)),"")</f>
        <v/>
      </c>
      <c r="ANV47" s="323" t="str">
        <f t="shared" ref="ANV47" ca="1" si="14834">IF(ANE47&lt;&gt;"",SUMPRODUCT((ANP44:ANP48=ANP47)*(ANK44:ANK48=ANK47)*(ANI44:ANI48=ANI47)*(ANM44:ANM48=ANM47)*(ANN44:ANN48=ANN47)*(ANO44:ANO48&gt;ANO47)),"")</f>
        <v/>
      </c>
      <c r="ANW47" s="323" t="str">
        <f t="shared" ca="1" si="13994"/>
        <v/>
      </c>
      <c r="ANX47" s="323" t="str">
        <f t="shared" ref="ANX47" ca="1" si="14835">IF(ANY7&lt;&gt;"",SUMPRODUCT((AOF4:AOF7=AOF7)*(AOE4:AOE7=AOE7)*(AOC4:AOC7=AOC7)*(AOD4:AOD7=AOD7)),"")</f>
        <v/>
      </c>
      <c r="ANY47" s="323" t="str">
        <f t="shared" ca="1" si="14264"/>
        <v/>
      </c>
      <c r="ANZ47" s="323">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3">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3">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3">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3">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3">
        <f t="shared" ca="1" si="14270"/>
        <v>1000</v>
      </c>
      <c r="AOF47" s="323" t="str">
        <f t="shared" ca="1" si="14271"/>
        <v/>
      </c>
      <c r="AOG47" s="323" t="str">
        <f t="shared" ref="AOG47" ca="1" si="14841">IF(ANY47&lt;&gt;"",VLOOKUP(ANY47,AML4:AMR40,7,FALSE),"")</f>
        <v/>
      </c>
      <c r="AOH47" s="323" t="str">
        <f t="shared" ref="AOH47" ca="1" si="14842">IF(ANY47&lt;&gt;"",VLOOKUP(ANY47,AML4:AMR40,5,FALSE),"")</f>
        <v/>
      </c>
      <c r="AOI47" s="323" t="str">
        <f t="shared" ref="AOI47" ca="1" si="14843">IF(ANY47&lt;&gt;"",VLOOKUP(ANY47,AML4:AMT40,9,FALSE),"")</f>
        <v/>
      </c>
      <c r="AOJ47" s="323" t="str">
        <f t="shared" ca="1" si="14275"/>
        <v/>
      </c>
      <c r="AOK47" s="323" t="str">
        <f t="shared" ref="AOK47" ca="1" si="14844">IF(ANY47&lt;&gt;"",RANK(AOJ47,AOJ44:AOJ47),"")</f>
        <v/>
      </c>
      <c r="AOL47" s="323" t="str">
        <f t="shared" ref="AOL47" ca="1" si="14845">IF(ANY47&lt;&gt;"",SUMPRODUCT((AOJ44:AOJ47=AOJ47)*(AOE44:AOE47&gt;AOE47)),"")</f>
        <v/>
      </c>
      <c r="AOM47" s="323" t="str">
        <f t="shared" ref="AOM47" ca="1" si="14846">IF(ANY47&lt;&gt;"",SUMPRODUCT((AOJ44:AOJ47=AOJ47)*(AOE44:AOE47=AOE47)*(AOC44:AOC47&gt;AOC47)),"")</f>
        <v/>
      </c>
      <c r="AON47" s="323" t="str">
        <f t="shared" ref="AON47" ca="1" si="14847">IF(ANY47&lt;&gt;"",SUMPRODUCT((AOJ44:AOJ47=AOJ47)*(AOE44:AOE47=AOE47)*(AOC44:AOC47=AOC47)*(AOG44:AOG47&gt;AOG47)),"")</f>
        <v/>
      </c>
      <c r="AOO47" s="323" t="str">
        <f t="shared" ref="AOO47" ca="1" si="14848">IF(ANY47&lt;&gt;"",SUMPRODUCT((AOJ44:AOJ47=AOJ47)*(AOE44:AOE47=AOE47)*(AOC44:AOC47=AOC47)*(AOG44:AOG47=AOG47)*(AOH44:AOH47&gt;AOH47)),"")</f>
        <v/>
      </c>
      <c r="AOP47" s="323" t="str">
        <f t="shared" ref="AOP47" ca="1" si="14849">IF(ANY47&lt;&gt;"",SUMPRODUCT((AOJ44:AOJ47=AOJ47)*(AOE44:AOE47=AOE47)*(AOC44:AOC47=AOC47)*(AOG44:AOG47=AOG47)*(AOH44:AOH47=AOH47)*(AOI44:AOI47&gt;AOI47)),"")</f>
        <v/>
      </c>
      <c r="AOQ47" s="323" t="str">
        <f t="shared" ca="1" si="14576"/>
        <v/>
      </c>
      <c r="ARQ47" s="323">
        <f ca="1">SUMPRODUCT((ARQ4:ARQ7=ARQ7)*(ARP4:ARP7=ARP7)*(ARN4:ARN7&gt;ARN7))+1</f>
        <v>1</v>
      </c>
      <c r="ASB47" s="323" t="str">
        <f t="shared" ref="ASB47" ca="1" si="14850">IF(ASC7&lt;&gt;"",SUMPRODUCT((ASJ4:ASJ7=ASJ7)*(ASI4:ASI7=ASI7)*(ASG4:ASG7=ASG7)*(ASH4:ASH7=ASH7)),"")</f>
        <v/>
      </c>
      <c r="ASC47" s="323" t="str">
        <f t="shared" ca="1" si="13996"/>
        <v/>
      </c>
      <c r="ASD47" s="323">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3">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3">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3">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3">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3">
        <f t="shared" ca="1" si="14002"/>
        <v>1000</v>
      </c>
      <c r="ASJ47" s="323" t="str">
        <f t="shared" ca="1" si="14003"/>
        <v/>
      </c>
      <c r="ASK47" s="323" t="str">
        <f t="shared" ref="ASK47" ca="1" si="14856">IF(ASC47&lt;&gt;"",VLOOKUP(ASC47,ARJ4:ARP40,7,FALSE),"")</f>
        <v/>
      </c>
      <c r="ASL47" s="323" t="str">
        <f t="shared" ref="ASL47" ca="1" si="14857">IF(ASC47&lt;&gt;"",VLOOKUP(ASC47,ARJ4:ARP40,5,FALSE),"")</f>
        <v/>
      </c>
      <c r="ASM47" s="323" t="str">
        <f t="shared" ref="ASM47" ca="1" si="14858">IF(ASC47&lt;&gt;"",VLOOKUP(ASC47,ARJ4:ARR40,9,FALSE),"")</f>
        <v/>
      </c>
      <c r="ASN47" s="323" t="str">
        <f t="shared" ca="1" si="14007"/>
        <v/>
      </c>
      <c r="ASO47" s="323" t="str">
        <f t="shared" ref="ASO47" ca="1" si="14859">IF(ASC47&lt;&gt;"",RANK(ASN47,ASN44:ASN48),"")</f>
        <v/>
      </c>
      <c r="ASP47" s="323" t="str">
        <f t="shared" ref="ASP47" ca="1" si="14860">IF(ASC47&lt;&gt;"",SUMPRODUCT((ASN44:ASN48=ASN47)*(ASI44:ASI48&gt;ASI47)),"")</f>
        <v/>
      </c>
      <c r="ASQ47" s="323" t="str">
        <f t="shared" ref="ASQ47" ca="1" si="14861">IF(ASC47&lt;&gt;"",SUMPRODUCT((ASN44:ASN48=ASN47)*(ASI44:ASI48=ASI47)*(ASG44:ASG48&gt;ASG47)),"")</f>
        <v/>
      </c>
      <c r="ASR47" s="323" t="str">
        <f t="shared" ref="ASR47" ca="1" si="14862">IF(ASC47&lt;&gt;"",SUMPRODUCT((ASN44:ASN48=ASN47)*(ASI44:ASI48=ASI47)*(ASG44:ASG48=ASG47)*(ASK44:ASK48&gt;ASK47)),"")</f>
        <v/>
      </c>
      <c r="ASS47" s="323" t="str">
        <f t="shared" ref="ASS47" ca="1" si="14863">IF(ASC47&lt;&gt;"",SUMPRODUCT((ASN44:ASN48=ASN47)*(ASI44:ASI48=ASI47)*(ASG44:ASG48=ASG47)*(ASK44:ASK48=ASK47)*(ASL44:ASL48&gt;ASL47)),"")</f>
        <v/>
      </c>
      <c r="AST47" s="323" t="str">
        <f t="shared" ref="AST47" ca="1" si="14864">IF(ASC47&lt;&gt;"",SUMPRODUCT((ASN44:ASN48=ASN47)*(ASI44:ASI48=ASI47)*(ASG44:ASG48=ASG47)*(ASK44:ASK48=ASK47)*(ASL44:ASL48=ASL47)*(ASM44:ASM48&gt;ASM47)),"")</f>
        <v/>
      </c>
      <c r="ASU47" s="323" t="str">
        <f t="shared" ca="1" si="14014"/>
        <v/>
      </c>
      <c r="ASV47" s="323" t="str">
        <f t="shared" ref="ASV47" ca="1" si="14865">IF(ASW7&lt;&gt;"",SUMPRODUCT((ATD4:ATD7=ATD7)*(ATC4:ATC7=ATC7)*(ATA4:ATA7=ATA7)*(ATB4:ATB7=ATB7)),"")</f>
        <v/>
      </c>
      <c r="ASW47" s="323" t="str">
        <f t="shared" ca="1" si="14299"/>
        <v/>
      </c>
      <c r="ASX47" s="323">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3">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3">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3">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3">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3">
        <f t="shared" ca="1" si="14305"/>
        <v>1000</v>
      </c>
      <c r="ATD47" s="323" t="str">
        <f t="shared" ca="1" si="14306"/>
        <v/>
      </c>
      <c r="ATE47" s="323" t="str">
        <f t="shared" ref="ATE47" ca="1" si="14871">IF(ASW47&lt;&gt;"",VLOOKUP(ASW47,ARJ4:ARP40,7,FALSE),"")</f>
        <v/>
      </c>
      <c r="ATF47" s="323" t="str">
        <f t="shared" ref="ATF47" ca="1" si="14872">IF(ASW47&lt;&gt;"",VLOOKUP(ASW47,ARJ4:ARP40,5,FALSE),"")</f>
        <v/>
      </c>
      <c r="ATG47" s="323" t="str">
        <f t="shared" ref="ATG47" ca="1" si="14873">IF(ASW47&lt;&gt;"",VLOOKUP(ASW47,ARJ4:ARR40,9,FALSE),"")</f>
        <v/>
      </c>
      <c r="ATH47" s="323" t="str">
        <f t="shared" ca="1" si="14310"/>
        <v/>
      </c>
      <c r="ATI47" s="323" t="str">
        <f t="shared" ref="ATI47" ca="1" si="14874">IF(ASW47&lt;&gt;"",RANK(ATH47,ATH44:ATH47),"")</f>
        <v/>
      </c>
      <c r="ATJ47" s="323" t="str">
        <f t="shared" ref="ATJ47" ca="1" si="14875">IF(ASW47&lt;&gt;"",SUMPRODUCT((ATH44:ATH47=ATH47)*(ATC44:ATC47&gt;ATC47)),"")</f>
        <v/>
      </c>
      <c r="ATK47" s="323" t="str">
        <f t="shared" ref="ATK47" ca="1" si="14876">IF(ASW47&lt;&gt;"",SUMPRODUCT((ATH44:ATH47=ATH47)*(ATC44:ATC47=ATC47)*(ATA44:ATA47&gt;ATA47)),"")</f>
        <v/>
      </c>
      <c r="ATL47" s="323" t="str">
        <f t="shared" ref="ATL47" ca="1" si="14877">IF(ASW47&lt;&gt;"",SUMPRODUCT((ATH44:ATH47=ATH47)*(ATC44:ATC47=ATC47)*(ATA44:ATA47=ATA47)*(ATE44:ATE47&gt;ATE47)),"")</f>
        <v/>
      </c>
      <c r="ATM47" s="323" t="str">
        <f t="shared" ref="ATM47" ca="1" si="14878">IF(ASW47&lt;&gt;"",SUMPRODUCT((ATH44:ATH47=ATH47)*(ATC44:ATC47=ATC47)*(ATA44:ATA47=ATA47)*(ATE44:ATE47=ATE47)*(ATF44:ATF47&gt;ATF47)),"")</f>
        <v/>
      </c>
      <c r="ATN47" s="323" t="str">
        <f t="shared" ref="ATN47" ca="1" si="14879">IF(ASW47&lt;&gt;"",SUMPRODUCT((ATH44:ATH47=ATH47)*(ATC44:ATC47=ATC47)*(ATA44:ATA47=ATA47)*(ATE44:ATE47=ATE47)*(ATF44:ATF47=ATF47)*(ATG44:ATG47&gt;ATG47)),"")</f>
        <v/>
      </c>
      <c r="ATO47" s="323" t="str">
        <f t="shared" ca="1" si="14607"/>
        <v/>
      </c>
      <c r="AWO47" s="323">
        <f ca="1">SUMPRODUCT((AWO4:AWO7=AWO7)*(AWN4:AWN7=AWN7)*(AWL4:AWL7&gt;AWL7))+1</f>
        <v>1</v>
      </c>
      <c r="AWZ47" s="323" t="str">
        <f t="shared" ref="AWZ47" ca="1" si="14880">IF(AXA7&lt;&gt;"",SUMPRODUCT((AXH4:AXH7=AXH7)*(AXG4:AXG7=AXG7)*(AXE4:AXE7=AXE7)*(AXF4:AXF7=AXF7)),"")</f>
        <v/>
      </c>
      <c r="AXA47" s="323" t="str">
        <f t="shared" ca="1" si="14016"/>
        <v/>
      </c>
      <c r="AXB47" s="323">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3">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3">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3">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3">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3">
        <f t="shared" ca="1" si="14022"/>
        <v>1000</v>
      </c>
      <c r="AXH47" s="323" t="str">
        <f t="shared" ca="1" si="14023"/>
        <v/>
      </c>
      <c r="AXI47" s="323" t="str">
        <f t="shared" ref="AXI47" ca="1" si="14886">IF(AXA47&lt;&gt;"",VLOOKUP(AXA47,AWH4:AWN40,7,FALSE),"")</f>
        <v/>
      </c>
      <c r="AXJ47" s="323" t="str">
        <f t="shared" ref="AXJ47" ca="1" si="14887">IF(AXA47&lt;&gt;"",VLOOKUP(AXA47,AWH4:AWN40,5,FALSE),"")</f>
        <v/>
      </c>
      <c r="AXK47" s="323" t="str">
        <f t="shared" ref="AXK47" ca="1" si="14888">IF(AXA47&lt;&gt;"",VLOOKUP(AXA47,AWH4:AWP40,9,FALSE),"")</f>
        <v/>
      </c>
      <c r="AXL47" s="323" t="str">
        <f t="shared" ca="1" si="14027"/>
        <v/>
      </c>
      <c r="AXM47" s="323" t="str">
        <f t="shared" ref="AXM47" ca="1" si="14889">IF(AXA47&lt;&gt;"",RANK(AXL47,AXL44:AXL48),"")</f>
        <v/>
      </c>
      <c r="AXN47" s="323" t="str">
        <f t="shared" ref="AXN47" ca="1" si="14890">IF(AXA47&lt;&gt;"",SUMPRODUCT((AXL44:AXL48=AXL47)*(AXG44:AXG48&gt;AXG47)),"")</f>
        <v/>
      </c>
      <c r="AXO47" s="323" t="str">
        <f t="shared" ref="AXO47" ca="1" si="14891">IF(AXA47&lt;&gt;"",SUMPRODUCT((AXL44:AXL48=AXL47)*(AXG44:AXG48=AXG47)*(AXE44:AXE48&gt;AXE47)),"")</f>
        <v/>
      </c>
      <c r="AXP47" s="323" t="str">
        <f t="shared" ref="AXP47" ca="1" si="14892">IF(AXA47&lt;&gt;"",SUMPRODUCT((AXL44:AXL48=AXL47)*(AXG44:AXG48=AXG47)*(AXE44:AXE48=AXE47)*(AXI44:AXI48&gt;AXI47)),"")</f>
        <v/>
      </c>
      <c r="AXQ47" s="323" t="str">
        <f t="shared" ref="AXQ47" ca="1" si="14893">IF(AXA47&lt;&gt;"",SUMPRODUCT((AXL44:AXL48=AXL47)*(AXG44:AXG48=AXG47)*(AXE44:AXE48=AXE47)*(AXI44:AXI48=AXI47)*(AXJ44:AXJ48&gt;AXJ47)),"")</f>
        <v/>
      </c>
      <c r="AXR47" s="323" t="str">
        <f t="shared" ref="AXR47" ca="1" si="14894">IF(AXA47&lt;&gt;"",SUMPRODUCT((AXL44:AXL48=AXL47)*(AXG44:AXG48=AXG47)*(AXE44:AXE48=AXE47)*(AXI44:AXI48=AXI47)*(AXJ44:AXJ48=AXJ47)*(AXK44:AXK48&gt;AXK47)),"")</f>
        <v/>
      </c>
      <c r="AXS47" s="323" t="str">
        <f t="shared" ca="1" si="14034"/>
        <v/>
      </c>
      <c r="AXT47" s="323" t="str">
        <f t="shared" ref="AXT47" ca="1" si="14895">IF(AXU7&lt;&gt;"",SUMPRODUCT((AYB4:AYB7=AYB7)*(AYA4:AYA7=AYA7)*(AXY4:AXY7=AXY7)*(AXZ4:AXZ7=AXZ7)),"")</f>
        <v/>
      </c>
      <c r="AXU47" s="323" t="str">
        <f t="shared" ca="1" si="14334"/>
        <v/>
      </c>
      <c r="AXV47" s="323">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3">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3">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3">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3">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3">
        <f t="shared" ca="1" si="14340"/>
        <v>1000</v>
      </c>
      <c r="AYB47" s="323" t="str">
        <f t="shared" ca="1" si="14341"/>
        <v/>
      </c>
      <c r="AYC47" s="323" t="str">
        <f t="shared" ref="AYC47" ca="1" si="14901">IF(AXU47&lt;&gt;"",VLOOKUP(AXU47,AWH4:AWN40,7,FALSE),"")</f>
        <v/>
      </c>
      <c r="AYD47" s="323" t="str">
        <f t="shared" ref="AYD47" ca="1" si="14902">IF(AXU47&lt;&gt;"",VLOOKUP(AXU47,AWH4:AWN40,5,FALSE),"")</f>
        <v/>
      </c>
      <c r="AYE47" s="323" t="str">
        <f t="shared" ref="AYE47" ca="1" si="14903">IF(AXU47&lt;&gt;"",VLOOKUP(AXU47,AWH4:AWP40,9,FALSE),"")</f>
        <v/>
      </c>
      <c r="AYF47" s="323" t="str">
        <f t="shared" ca="1" si="14345"/>
        <v/>
      </c>
      <c r="AYG47" s="323" t="str">
        <f t="shared" ref="AYG47" ca="1" si="14904">IF(AXU47&lt;&gt;"",RANK(AYF47,AYF44:AYF47),"")</f>
        <v/>
      </c>
      <c r="AYH47" s="323" t="str">
        <f t="shared" ref="AYH47" ca="1" si="14905">IF(AXU47&lt;&gt;"",SUMPRODUCT((AYF44:AYF47=AYF47)*(AYA44:AYA47&gt;AYA47)),"")</f>
        <v/>
      </c>
      <c r="AYI47" s="323" t="str">
        <f t="shared" ref="AYI47" ca="1" si="14906">IF(AXU47&lt;&gt;"",SUMPRODUCT((AYF44:AYF47=AYF47)*(AYA44:AYA47=AYA47)*(AXY44:AXY47&gt;AXY47)),"")</f>
        <v/>
      </c>
      <c r="AYJ47" s="323" t="str">
        <f t="shared" ref="AYJ47" ca="1" si="14907">IF(AXU47&lt;&gt;"",SUMPRODUCT((AYF44:AYF47=AYF47)*(AYA44:AYA47=AYA47)*(AXY44:AXY47=AXY47)*(AYC44:AYC47&gt;AYC47)),"")</f>
        <v/>
      </c>
      <c r="AYK47" s="323" t="str">
        <f t="shared" ref="AYK47" ca="1" si="14908">IF(AXU47&lt;&gt;"",SUMPRODUCT((AYF44:AYF47=AYF47)*(AYA44:AYA47=AYA47)*(AXY44:AXY47=AXY47)*(AYC44:AYC47=AYC47)*(AYD44:AYD47&gt;AYD47)),"")</f>
        <v/>
      </c>
      <c r="AYL47" s="323" t="str">
        <f t="shared" ref="AYL47" ca="1" si="14909">IF(AXU47&lt;&gt;"",SUMPRODUCT((AYF44:AYF47=AYF47)*(AYA44:AYA47=AYA47)*(AXY44:AXY47=AXY47)*(AYC44:AYC47=AYC47)*(AYD44:AYD47=AYD47)*(AYE44:AYE47&gt;AYE47)),"")</f>
        <v/>
      </c>
      <c r="AYM47" s="323" t="str">
        <f t="shared" ca="1" si="14638"/>
        <v/>
      </c>
      <c r="BBM47" s="323">
        <f ca="1">SUMPRODUCT((BBM4:BBM7=BBM7)*(BBL4:BBL7=BBL7)*(BBJ4:BBJ7&gt;BBJ7))+1</f>
        <v>1</v>
      </c>
      <c r="BBX47" s="323">
        <f t="shared" ref="BBX47" ca="1" si="14910">IF(BBY7&lt;&gt;"",SUMPRODUCT((BCF4:BCF7=BCF7)*(BCE4:BCE7=BCE7)*(BCC4:BCC7=BCC7)*(BCD4:BCD7=BCD7)),"")</f>
        <v>4</v>
      </c>
      <c r="BBY47" s="323" t="str">
        <f t="shared" ca="1" si="14036"/>
        <v>Germany</v>
      </c>
      <c r="BBZ47" s="323">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3">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3">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3">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3">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3">
        <f t="shared" ca="1" si="14042"/>
        <v>1000</v>
      </c>
      <c r="BCF47" s="323">
        <f t="shared" ca="1" si="14043"/>
        <v>0</v>
      </c>
      <c r="BCG47" s="323">
        <f t="shared" ref="BCG47" ca="1" si="14916">IF(BBY47&lt;&gt;"",VLOOKUP(BBY47,BBF4:BBL40,7,FALSE),"")</f>
        <v>1000</v>
      </c>
      <c r="BCH47" s="323">
        <f t="shared" ref="BCH47" ca="1" si="14917">IF(BBY47&lt;&gt;"",VLOOKUP(BBY47,BBF4:BBL40,5,FALSE),"")</f>
        <v>0</v>
      </c>
      <c r="BCI47" s="323">
        <f t="shared" ref="BCI47" ca="1" si="14918">IF(BBY47&lt;&gt;"",VLOOKUP(BBY47,BBF4:BBN40,9,FALSE),"")</f>
        <v>54</v>
      </c>
      <c r="BCJ47" s="323">
        <f t="shared" ca="1" si="14047"/>
        <v>0</v>
      </c>
      <c r="BCK47" s="323">
        <f t="shared" ref="BCK47" ca="1" si="14919">IF(BBY47&lt;&gt;"",RANK(BCJ47,BCJ44:BCJ48),"")</f>
        <v>1</v>
      </c>
      <c r="BCL47" s="323">
        <f t="shared" ref="BCL47" ca="1" si="14920">IF(BBY47&lt;&gt;"",SUMPRODUCT((BCJ44:BCJ48=BCJ47)*(BCE44:BCE48&gt;BCE47)),"")</f>
        <v>0</v>
      </c>
      <c r="BCM47" s="323">
        <f t="shared" ref="BCM47" ca="1" si="14921">IF(BBY47&lt;&gt;"",SUMPRODUCT((BCJ44:BCJ48=BCJ47)*(BCE44:BCE48=BCE47)*(BCC44:BCC48&gt;BCC47)),"")</f>
        <v>0</v>
      </c>
      <c r="BCN47" s="323">
        <f t="shared" ref="BCN47" ca="1" si="14922">IF(BBY47&lt;&gt;"",SUMPRODUCT((BCJ44:BCJ48=BCJ47)*(BCE44:BCE48=BCE47)*(BCC44:BCC48=BCC47)*(BCG44:BCG48&gt;BCG47)),"")</f>
        <v>0</v>
      </c>
      <c r="BCO47" s="323">
        <f t="shared" ref="BCO47" ca="1" si="14923">IF(BBY47&lt;&gt;"",SUMPRODUCT((BCJ44:BCJ48=BCJ47)*(BCE44:BCE48=BCE47)*(BCC44:BCC48=BCC47)*(BCG44:BCG48=BCG47)*(BCH44:BCH48&gt;BCH47)),"")</f>
        <v>0</v>
      </c>
      <c r="BCP47" s="323">
        <f t="shared" ref="BCP47" ca="1" si="14924">IF(BBY47&lt;&gt;"",SUMPRODUCT((BCJ44:BCJ48=BCJ47)*(BCE44:BCE48=BCE47)*(BCC44:BCC48=BCC47)*(BCG44:BCG48=BCG47)*(BCH44:BCH48=BCH47)*(BCI44:BCI48&gt;BCI47)),"")</f>
        <v>0</v>
      </c>
      <c r="BCQ47" s="323">
        <f t="shared" ca="1" si="14054"/>
        <v>1</v>
      </c>
      <c r="BCR47" s="323" t="str">
        <f t="shared" ref="BCR47" ca="1" si="14925">IF(BCS7&lt;&gt;"",SUMPRODUCT((BCZ4:BCZ7=BCZ7)*(BCY4:BCY7=BCY7)*(BCW4:BCW7=BCW7)*(BCX4:BCX7=BCX7)),"")</f>
        <v/>
      </c>
      <c r="BCS47" s="323" t="str">
        <f t="shared" ca="1" si="14369"/>
        <v/>
      </c>
      <c r="BCT47" s="323">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3">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3">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3">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3">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3">
        <f t="shared" ca="1" si="14375"/>
        <v>1000</v>
      </c>
      <c r="BCZ47" s="323" t="str">
        <f t="shared" ca="1" si="14376"/>
        <v/>
      </c>
      <c r="BDA47" s="323" t="str">
        <f t="shared" ref="BDA47" ca="1" si="14931">IF(BCS47&lt;&gt;"",VLOOKUP(BCS47,BBF4:BBL40,7,FALSE),"")</f>
        <v/>
      </c>
      <c r="BDB47" s="323" t="str">
        <f t="shared" ref="BDB47" ca="1" si="14932">IF(BCS47&lt;&gt;"",VLOOKUP(BCS47,BBF4:BBL40,5,FALSE),"")</f>
        <v/>
      </c>
      <c r="BDC47" s="323" t="str">
        <f t="shared" ref="BDC47" ca="1" si="14933">IF(BCS47&lt;&gt;"",VLOOKUP(BCS47,BBF4:BBN40,9,FALSE),"")</f>
        <v/>
      </c>
      <c r="BDD47" s="323" t="str">
        <f t="shared" ca="1" si="14380"/>
        <v/>
      </c>
      <c r="BDE47" s="323" t="str">
        <f t="shared" ref="BDE47" ca="1" si="14934">IF(BCS47&lt;&gt;"",RANK(BDD47,BDD44:BDD47),"")</f>
        <v/>
      </c>
      <c r="BDF47" s="323" t="str">
        <f t="shared" ref="BDF47" ca="1" si="14935">IF(BCS47&lt;&gt;"",SUMPRODUCT((BDD44:BDD47=BDD47)*(BCY44:BCY47&gt;BCY47)),"")</f>
        <v/>
      </c>
      <c r="BDG47" s="323" t="str">
        <f t="shared" ref="BDG47" ca="1" si="14936">IF(BCS47&lt;&gt;"",SUMPRODUCT((BDD44:BDD47=BDD47)*(BCY44:BCY47=BCY47)*(BCW44:BCW47&gt;BCW47)),"")</f>
        <v/>
      </c>
      <c r="BDH47" s="323" t="str">
        <f t="shared" ref="BDH47" ca="1" si="14937">IF(BCS47&lt;&gt;"",SUMPRODUCT((BDD44:BDD47=BDD47)*(BCY44:BCY47=BCY47)*(BCW44:BCW47=BCW47)*(BDA44:BDA47&gt;BDA47)),"")</f>
        <v/>
      </c>
      <c r="BDI47" s="323" t="str">
        <f t="shared" ref="BDI47" ca="1" si="14938">IF(BCS47&lt;&gt;"",SUMPRODUCT((BDD44:BDD47=BDD47)*(BCY44:BCY47=BCY47)*(BCW44:BCW47=BCW47)*(BDA44:BDA47=BDA47)*(BDB44:BDB47&gt;BDB47)),"")</f>
        <v/>
      </c>
      <c r="BDJ47" s="323" t="str">
        <f t="shared" ref="BDJ47" ca="1" si="14939">IF(BCS47&lt;&gt;"",SUMPRODUCT((BDD44:BDD47=BDD47)*(BCY44:BCY47=BCY47)*(BCW44:BCW47=BCW47)*(BDA44:BDA47=BDA47)*(BDB44:BDB47=BDB47)*(BDC44:BDC47&gt;BDC47)),"")</f>
        <v/>
      </c>
      <c r="BDK47" s="323" t="str">
        <f t="shared" ca="1" si="14669"/>
        <v/>
      </c>
    </row>
    <row r="50" spans="2:955 1033:1467" x14ac:dyDescent="0.2">
      <c r="B50" s="323" t="str">
        <f>B4</f>
        <v>Germany</v>
      </c>
      <c r="C50" s="323" t="s">
        <v>101</v>
      </c>
      <c r="T50" s="323">
        <f>IF(U51="",SUM(AG11:AL11),IF(U52="",SUM(AG12:AL12),IF(U53="",SUM(AG13:AL13),IF(U54="",SUM(AG14:AL14),0))))</f>
        <v>0</v>
      </c>
      <c r="AN50" s="323">
        <f>IF(AO52="",SUM(BA12:BF12),IF(AO53="",SUM(BA13:BF13),IF(AO54="",SUM(BA14:BF14),0)))</f>
        <v>0</v>
      </c>
      <c r="ER50" s="323">
        <f ca="1">IF(ES51="",SUM(FE11:FJ11),IF(ES52="",SUM(FE12:FJ12),IF(ES53="",SUM(FE13:FJ13),IF(ES54="",SUM(FE14:FJ14),0))))</f>
        <v>0</v>
      </c>
      <c r="FL50" s="323">
        <f ca="1">IF(FM52="",SUM(FY12:GD12),IF(FM53="",SUM(FY13:GD13),IF(FM54="",SUM(FY14:GD14),0)))</f>
        <v>0</v>
      </c>
      <c r="JP50" s="323">
        <f ca="1">IF(JQ51="",SUM(KC11:KH11),IF(JQ52="",SUM(KC12:KH12),IF(JQ53="",SUM(KC13:KH13),IF(JQ54="",SUM(KC14:KH14),0))))</f>
        <v>0</v>
      </c>
      <c r="KJ50" s="323">
        <f ca="1">IF(KK52="",SUM(KW12:LB12),IF(KK53="",SUM(KW13:LB13),IF(KK54="",SUM(KW14:LB14),0)))</f>
        <v>0</v>
      </c>
      <c r="ON50" s="323">
        <f t="shared" ref="ON50" ca="1" si="14940">IF(OO51="",SUM(PA11:PF11),IF(OO52="",SUM(PA12:PF12),IF(OO53="",SUM(PA13:PF13),IF(OO54="",SUM(PA14:PF14),0))))</f>
        <v>0</v>
      </c>
      <c r="PH50" s="323">
        <f t="shared" ref="PH50" ca="1" si="14941">IF(PI52="",SUM(PU12:PZ12),IF(PI53="",SUM(PU13:PZ13),IF(PI54="",SUM(PU14:PZ14),0)))</f>
        <v>0</v>
      </c>
      <c r="TL50" s="323">
        <f t="shared" ref="TL50" ca="1" si="14942">IF(TM51="",SUM(TY11:UD11),IF(TM52="",SUM(TY12:UD12),IF(TM53="",SUM(TY13:UD13),IF(TM54="",SUM(TY14:UD14),0))))</f>
        <v>0</v>
      </c>
      <c r="UF50" s="323">
        <f t="shared" ref="UF50" ca="1" si="14943">IF(UG52="",SUM(US12:UX12),IF(UG53="",SUM(US13:UX13),IF(UG54="",SUM(US14:UX14),0)))</f>
        <v>0</v>
      </c>
      <c r="YJ50" s="323">
        <f t="shared" ref="YJ50" ca="1" si="14944">IF(YK51="",SUM(YW11:ZB11),IF(YK52="",SUM(YW12:ZB12),IF(YK53="",SUM(YW13:ZB13),IF(YK54="",SUM(YW14:ZB14),0))))</f>
        <v>0</v>
      </c>
      <c r="ZD50" s="323">
        <f t="shared" ref="ZD50" ca="1" si="14945">IF(ZE52="",SUM(ZQ12:ZV12),IF(ZE53="",SUM(ZQ13:ZV13),IF(ZE54="",SUM(ZQ14:ZV14),0)))</f>
        <v>0</v>
      </c>
      <c r="ADH50" s="323">
        <f t="shared" ref="ADH50" ca="1" si="14946">IF(ADI51="",SUM(ADU11:ADZ11),IF(ADI52="",SUM(ADU12:ADZ12),IF(ADI53="",SUM(ADU13:ADZ13),IF(ADI54="",SUM(ADU14:ADZ14),0))))</f>
        <v>0</v>
      </c>
      <c r="AEB50" s="323">
        <f t="shared" ref="AEB50" ca="1" si="14947">IF(AEC52="",SUM(AEO12:AET12),IF(AEC53="",SUM(AEO13:AET13),IF(AEC54="",SUM(AEO14:AET14),0)))</f>
        <v>0</v>
      </c>
      <c r="AIF50" s="323">
        <f t="shared" ref="AIF50" ca="1" si="14948">IF(AIG51="",SUM(AIS11:AIX11),IF(AIG52="",SUM(AIS12:AIX12),IF(AIG53="",SUM(AIS13:AIX13),IF(AIG54="",SUM(AIS14:AIX14),0))))</f>
        <v>0</v>
      </c>
      <c r="AIZ50" s="323">
        <f t="shared" ref="AIZ50" ca="1" si="14949">IF(AJA52="",SUM(AJM12:AJR12),IF(AJA53="",SUM(AJM13:AJR13),IF(AJA54="",SUM(AJM14:AJR14),0)))</f>
        <v>0</v>
      </c>
      <c r="AND50" s="323">
        <f t="shared" ref="AND50" ca="1" si="14950">IF(ANE51="",SUM(ANQ11:ANV11),IF(ANE52="",SUM(ANQ12:ANV12),IF(ANE53="",SUM(ANQ13:ANV13),IF(ANE54="",SUM(ANQ14:ANV14),0))))</f>
        <v>0</v>
      </c>
      <c r="ANX50" s="323">
        <f t="shared" ref="ANX50" ca="1" si="14951">IF(ANY52="",SUM(AOK12:AOP12),IF(ANY53="",SUM(AOK13:AOP13),IF(ANY54="",SUM(AOK14:AOP14),0)))</f>
        <v>0</v>
      </c>
      <c r="ASB50" s="323">
        <f t="shared" ref="ASB50" ca="1" si="14952">IF(ASC51="",SUM(ASO11:AST11),IF(ASC52="",SUM(ASO12:AST12),IF(ASC53="",SUM(ASO13:AST13),IF(ASC54="",SUM(ASO14:AST14),0))))</f>
        <v>0</v>
      </c>
      <c r="ASV50" s="323">
        <f t="shared" ref="ASV50" ca="1" si="14953">IF(ASW52="",SUM(ATI12:ATN12),IF(ASW53="",SUM(ATI13:ATN13),IF(ASW54="",SUM(ATI14:ATN14),0)))</f>
        <v>0</v>
      </c>
      <c r="AWZ50" s="323">
        <f t="shared" ref="AWZ50" ca="1" si="14954">IF(AXA51="",SUM(AXM11:AXR11),IF(AXA52="",SUM(AXM12:AXR12),IF(AXA53="",SUM(AXM13:AXR13),IF(AXA54="",SUM(AXM14:AXR14),0))))</f>
        <v>0</v>
      </c>
      <c r="AXT50" s="323">
        <f t="shared" ref="AXT50" ca="1" si="14955">IF(AXU52="",SUM(AYG12:AYL12),IF(AXU53="",SUM(AYG13:AYL13),IF(AXU54="",SUM(AYG14:AYL14),0)))</f>
        <v>0</v>
      </c>
      <c r="BBX50" s="323">
        <f t="shared" ref="BBX50" ca="1" si="14956">IF(BBY51="",SUM(BCK11:BCP11),IF(BBY52="",SUM(BCK12:BCP12),IF(BBY53="",SUM(BCK13:BCP13),IF(BBY54="",SUM(BCK14:BCP14),0))))</f>
        <v>0</v>
      </c>
      <c r="BCR50" s="323">
        <f t="shared" ref="BCR50" ca="1" si="14957">IF(BCS52="",SUM(BDE12:BDJ12),IF(BCS53="",SUM(BDE13:BDJ13),IF(BCS54="",SUM(BDE14:BDJ14),0)))</f>
        <v>0</v>
      </c>
    </row>
    <row r="51" spans="2:955 1033:1467" x14ac:dyDescent="0.2">
      <c r="B51" s="323" t="str">
        <f t="shared" ref="B51:B53" si="14958">B5</f>
        <v>Scotland</v>
      </c>
      <c r="C51" s="323" t="s">
        <v>102</v>
      </c>
      <c r="I51" s="323">
        <f>SUMPRODUCT((I11:I14=I11)*(H11:H14=H11)*(F11:F14&gt;F11))+1</f>
        <v>1</v>
      </c>
      <c r="T51" s="323" t="str">
        <f>IF(U11&lt;&gt;"",SUMPRODUCT((AB11:AB14=AB11)*(AA11:AA14=AA11)*(Y11:Y14=Y11)*(Z11:Z14=Z11)),"")</f>
        <v/>
      </c>
      <c r="U51" s="323" t="str">
        <f>IF(AND(T51&lt;&gt;"",T51&gt;1),U11,"")</f>
        <v/>
      </c>
      <c r="V51" s="323">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3">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3">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3">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3">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3">
        <f>Y51-Z51+1000</f>
        <v>1000</v>
      </c>
      <c r="AB51" s="323" t="str">
        <f t="shared" ref="AB51:AB54" si="14959">IF(U51&lt;&gt;"",V51*3+W51*1,"")</f>
        <v/>
      </c>
      <c r="AC51" s="323" t="str">
        <f>IF(U51&lt;&gt;"",VLOOKUP(U51,B4:H40,7,FALSE),"")</f>
        <v/>
      </c>
      <c r="AD51" s="323" t="str">
        <f>IF(U51&lt;&gt;"",VLOOKUP(U51,B4:H40,5,FALSE),"")</f>
        <v/>
      </c>
      <c r="AE51" s="323" t="str">
        <f>IF(U51&lt;&gt;"",VLOOKUP(U51,B4:J40,9,FALSE),"")</f>
        <v/>
      </c>
      <c r="AF51" s="323" t="str">
        <f>AB51</f>
        <v/>
      </c>
      <c r="AG51" s="323" t="str">
        <f>IF(U51&lt;&gt;"",RANK(AF51,AF51:AF54),"")</f>
        <v/>
      </c>
      <c r="AH51" s="323" t="str">
        <f>IF(U51&lt;&gt;"",SUMPRODUCT((AF51:AF54=AF51)*(AA51:AA54&gt;AA51)),"")</f>
        <v/>
      </c>
      <c r="AI51" s="323" t="str">
        <f>IF(U51&lt;&gt;"",SUMPRODUCT((AF51:AF54=AF51)*(AA51:AA54=AA51)*(Y51:Y54&gt;Y51)),"")</f>
        <v/>
      </c>
      <c r="AJ51" s="323" t="str">
        <f>IF(U51&lt;&gt;"",SUMPRODUCT((AF51:AF54=AF51)*(AA51:AA54=AA51)*(Y51:Y54=Y51)*(AC51:AC54&gt;AC51)),"")</f>
        <v/>
      </c>
      <c r="AK51" s="323" t="str">
        <f>IF(U51&lt;&gt;"",SUMPRODUCT((AF51:AF54=AF51)*(AA51:AA54=AA51)*(Y51:Y54=Y51)*(AC51:AC54=AC51)*(AD51:AD54&gt;AD51)),"")</f>
        <v/>
      </c>
      <c r="AL51" s="323" t="str">
        <f>IF(U51&lt;&gt;"",SUMPRODUCT((AF51:AF54=AF51)*(AA51:AA54=AA51)*(Y51:Y54=Y51)*(AC51:AC54=AC51)*(AD51:AD54=AD51)*(AE51:AE54&gt;AE51)),"")</f>
        <v/>
      </c>
      <c r="AM51" s="323" t="str">
        <f>IF(U51&lt;&gt;"",SUM(AG51:AL51),"")</f>
        <v/>
      </c>
      <c r="EG51" s="323">
        <f ca="1">SUMPRODUCT((EG11:EG14=EG11)*(EF11:EF14=EF11)*(ED11:ED14&gt;ED11))+1</f>
        <v>1</v>
      </c>
      <c r="ER51" s="323" t="str">
        <f ca="1">IF(ES11&lt;&gt;"",SUMPRODUCT((EZ11:EZ14=EZ11)*(EY11:EY14=EY11)*(EW11:EW14=EW11)*(EX11:EX14=EX11)),"")</f>
        <v/>
      </c>
      <c r="ES51" s="323" t="str">
        <f ca="1">IF(AND(ER51&lt;&gt;"",ER51&gt;1),ES11,"")</f>
        <v/>
      </c>
      <c r="ET51" s="323">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3">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3">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3">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3">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3">
        <f ca="1">EW51-EX51+1000</f>
        <v>1000</v>
      </c>
      <c r="EZ51" s="323" t="str">
        <f t="shared" ref="EZ51:EZ54" ca="1" si="14960">IF(ES51&lt;&gt;"",ET51*3+EU51*1,"")</f>
        <v/>
      </c>
      <c r="FA51" s="323" t="str">
        <f ca="1">IF(ES51&lt;&gt;"",VLOOKUP(ES51,DZ4:EF40,7,FALSE),"")</f>
        <v/>
      </c>
      <c r="FB51" s="323" t="str">
        <f ca="1">IF(ES51&lt;&gt;"",VLOOKUP(ES51,DZ4:EF40,5,FALSE),"")</f>
        <v/>
      </c>
      <c r="FC51" s="323" t="str">
        <f ca="1">IF(ES51&lt;&gt;"",VLOOKUP(ES51,DZ4:EH40,9,FALSE),"")</f>
        <v/>
      </c>
      <c r="FD51" s="323" t="str">
        <f ca="1">EZ51</f>
        <v/>
      </c>
      <c r="FE51" s="323" t="str">
        <f ca="1">IF(ES51&lt;&gt;"",RANK(FD51,FD51:FD54),"")</f>
        <v/>
      </c>
      <c r="FF51" s="323" t="str">
        <f ca="1">IF(ES51&lt;&gt;"",SUMPRODUCT((FD51:FD54=FD51)*(EY51:EY54&gt;EY51)),"")</f>
        <v/>
      </c>
      <c r="FG51" s="323" t="str">
        <f ca="1">IF(ES51&lt;&gt;"",SUMPRODUCT((FD51:FD54=FD51)*(EY51:EY54=EY51)*(EW51:EW54&gt;EW51)),"")</f>
        <v/>
      </c>
      <c r="FH51" s="323" t="str">
        <f ca="1">IF(ES51&lt;&gt;"",SUMPRODUCT((FD51:FD54=FD51)*(EY51:EY54=EY51)*(EW51:EW54=EW51)*(FA51:FA54&gt;FA51)),"")</f>
        <v/>
      </c>
      <c r="FI51" s="323" t="str">
        <f ca="1">IF(ES51&lt;&gt;"",SUMPRODUCT((FD51:FD54=FD51)*(EY51:EY54=EY51)*(EW51:EW54=EW51)*(FA51:FA54=FA51)*(FB51:FB54&gt;FB51)),"")</f>
        <v/>
      </c>
      <c r="FJ51" s="323" t="str">
        <f ca="1">IF(ES51&lt;&gt;"",SUMPRODUCT((FD51:FD54=FD51)*(EY51:EY54=EY51)*(EW51:EW54=EW51)*(FA51:FA54=FA51)*(FB51:FB54=FB51)*(FC51:FC54&gt;FC51)),"")</f>
        <v/>
      </c>
      <c r="FK51" s="323" t="str">
        <f ca="1">IF(ES51&lt;&gt;"",SUM(FE51:FJ51),"")</f>
        <v/>
      </c>
      <c r="JE51" s="323">
        <f ca="1">SUMPRODUCT((JE11:JE14=JE11)*(JD11:JD14=JD11)*(JB11:JB14&gt;JB11))+1</f>
        <v>1</v>
      </c>
      <c r="JP51" s="323">
        <f ca="1">IF(JQ11&lt;&gt;"",SUMPRODUCT((JX11:JX14=JX11)*(JW11:JW14=JW11)*(JU11:JU14=JU11)*(JV11:JV14=JV11)),"")</f>
        <v>3</v>
      </c>
      <c r="JQ51" s="323" t="str">
        <f ca="1">IF(AND(JP51&lt;&gt;"",JP51&gt;1),JQ11,"")</f>
        <v>Italy</v>
      </c>
      <c r="JR51" s="323">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3">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3">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3">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3">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3">
        <f ca="1">JU51-JV51+1000</f>
        <v>1000</v>
      </c>
      <c r="JX51" s="323">
        <f t="shared" ref="JX51:JX54" ca="1" si="14961">IF(JQ51&lt;&gt;"",JR51*3+JS51*1,"")</f>
        <v>2</v>
      </c>
      <c r="JY51" s="323">
        <f ca="1">IF(JQ51&lt;&gt;"",VLOOKUP(JQ51,IX4:JD40,7,FALSE),"")</f>
        <v>1002</v>
      </c>
      <c r="JZ51" s="323">
        <f ca="1">IF(JQ51&lt;&gt;"",VLOOKUP(JQ51,IX4:JD40,5,FALSE),"")</f>
        <v>7</v>
      </c>
      <c r="KA51" s="323">
        <f ca="1">IF(JQ51&lt;&gt;"",VLOOKUP(JQ51,IX4:JF40,9,FALSE),"")</f>
        <v>36</v>
      </c>
      <c r="KB51" s="323">
        <f ca="1">JX51</f>
        <v>2</v>
      </c>
      <c r="KC51" s="323">
        <f ca="1">IF(JQ51&lt;&gt;"",RANK(KB51,KB51:KB54),"")</f>
        <v>1</v>
      </c>
      <c r="KD51" s="323">
        <f ca="1">IF(JQ51&lt;&gt;"",SUMPRODUCT((KB51:KB54=KB51)*(JW51:JW54&gt;JW51)),"")</f>
        <v>0</v>
      </c>
      <c r="KE51" s="323">
        <f ca="1">IF(JQ51&lt;&gt;"",SUMPRODUCT((KB51:KB54=KB51)*(JW51:JW54=JW51)*(JU51:JU54&gt;JU51)),"")</f>
        <v>0</v>
      </c>
      <c r="KF51" s="323">
        <f ca="1">IF(JQ51&lt;&gt;"",SUMPRODUCT((KB51:KB54=KB51)*(JW51:JW54=JW51)*(JU51:JU54=JU51)*(JY51:JY54&gt;JY51)),"")</f>
        <v>2</v>
      </c>
      <c r="KG51" s="323">
        <f ca="1">IF(JQ51&lt;&gt;"",SUMPRODUCT((KB51:KB54=KB51)*(JW51:JW54=JW51)*(JU51:JU54=JU51)*(JY51:JY54=JY51)*(JZ51:JZ54&gt;JZ51)),"")</f>
        <v>0</v>
      </c>
      <c r="KH51" s="323">
        <f ca="1">IF(JQ51&lt;&gt;"",SUMPRODUCT((KB51:KB54=KB51)*(JW51:JW54=JW51)*(JU51:JU54=JU51)*(JY51:JY54=JY51)*(JZ51:JZ54=JZ51)*(KA51:KA54&gt;KA51)),"")</f>
        <v>0</v>
      </c>
      <c r="KI51" s="323">
        <f ca="1">IF(JQ51&lt;&gt;"",SUM(KC51:KH51),"")</f>
        <v>3</v>
      </c>
      <c r="OC51" s="323">
        <f ca="1">SUMPRODUCT((OC11:OC14=OC11)*(OB11:OB14=OB11)*(NZ11:NZ14&gt;NZ11))+1</f>
        <v>1</v>
      </c>
      <c r="ON51" s="323" t="str">
        <f t="shared" ref="ON51" ca="1" si="14962">IF(OO11&lt;&gt;"",SUMPRODUCT((OV11:OV14=OV11)*(OU11:OU14=OU11)*(OS11:OS14=OS11)*(OT11:OT14=OT11)),"")</f>
        <v/>
      </c>
      <c r="OO51" s="323" t="str">
        <f t="shared" ref="OO51:OO54" ca="1" si="14963">IF(AND(ON51&lt;&gt;"",ON51&gt;1),OO11,"")</f>
        <v/>
      </c>
      <c r="OP51" s="323">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3">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3">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3">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3">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3">
        <f t="shared" ref="OU51:OU54" ca="1" si="14969">OS51-OT51+1000</f>
        <v>1000</v>
      </c>
      <c r="OV51" s="323" t="str">
        <f t="shared" ref="OV51:OV54" ca="1" si="14970">IF(OO51&lt;&gt;"",OP51*3+OQ51*1,"")</f>
        <v/>
      </c>
      <c r="OW51" s="323" t="str">
        <f t="shared" ref="OW51" ca="1" si="14971">IF(OO51&lt;&gt;"",VLOOKUP(OO51,NV4:OB40,7,FALSE),"")</f>
        <v/>
      </c>
      <c r="OX51" s="323" t="str">
        <f t="shared" ref="OX51" ca="1" si="14972">IF(OO51&lt;&gt;"",VLOOKUP(OO51,NV4:OB40,5,FALSE),"")</f>
        <v/>
      </c>
      <c r="OY51" s="323" t="str">
        <f t="shared" ref="OY51" ca="1" si="14973">IF(OO51&lt;&gt;"",VLOOKUP(OO51,NV4:OD40,9,FALSE),"")</f>
        <v/>
      </c>
      <c r="OZ51" s="323" t="str">
        <f t="shared" ref="OZ51:OZ54" ca="1" si="14974">OV51</f>
        <v/>
      </c>
      <c r="PA51" s="323" t="str">
        <f t="shared" ref="PA51" ca="1" si="14975">IF(OO51&lt;&gt;"",RANK(OZ51,OZ51:OZ54),"")</f>
        <v/>
      </c>
      <c r="PB51" s="323" t="str">
        <f t="shared" ref="PB51" ca="1" si="14976">IF(OO51&lt;&gt;"",SUMPRODUCT((OZ51:OZ54=OZ51)*(OU51:OU54&gt;OU51)),"")</f>
        <v/>
      </c>
      <c r="PC51" s="323" t="str">
        <f t="shared" ref="PC51" ca="1" si="14977">IF(OO51&lt;&gt;"",SUMPRODUCT((OZ51:OZ54=OZ51)*(OU51:OU54=OU51)*(OS51:OS54&gt;OS51)),"")</f>
        <v/>
      </c>
      <c r="PD51" s="323" t="str">
        <f t="shared" ref="PD51" ca="1" si="14978">IF(OO51&lt;&gt;"",SUMPRODUCT((OZ51:OZ54=OZ51)*(OU51:OU54=OU51)*(OS51:OS54=OS51)*(OW51:OW54&gt;OW51)),"")</f>
        <v/>
      </c>
      <c r="PE51" s="323" t="str">
        <f t="shared" ref="PE51" ca="1" si="14979">IF(OO51&lt;&gt;"",SUMPRODUCT((OZ51:OZ54=OZ51)*(OU51:OU54=OU51)*(OS51:OS54=OS51)*(OW51:OW54=OW51)*(OX51:OX54&gt;OX51)),"")</f>
        <v/>
      </c>
      <c r="PF51" s="323" t="str">
        <f t="shared" ref="PF51" ca="1" si="14980">IF(OO51&lt;&gt;"",SUMPRODUCT((OZ51:OZ54=OZ51)*(OU51:OU54=OU51)*(OS51:OS54=OS51)*(OW51:OW54=OW51)*(OX51:OX54=OX51)*(OY51:OY54&gt;OY51)),"")</f>
        <v/>
      </c>
      <c r="PG51" s="323" t="str">
        <f t="shared" ref="PG51" ca="1" si="14981">IF(OO51&lt;&gt;"",SUM(PA51:PF51),"")</f>
        <v/>
      </c>
      <c r="TA51" s="323">
        <f ca="1">SUMPRODUCT((TA11:TA14=TA11)*(SZ11:SZ14=SZ11)*(SX11:SX14&gt;SX11))+1</f>
        <v>1</v>
      </c>
      <c r="TL51" s="323" t="str">
        <f t="shared" ref="TL51" ca="1" si="14982">IF(TM11&lt;&gt;"",SUMPRODUCT((TT11:TT14=TT11)*(TS11:TS14=TS11)*(TQ11:TQ14=TQ11)*(TR11:TR14=TR11)),"")</f>
        <v/>
      </c>
      <c r="TM51" s="323" t="str">
        <f t="shared" ref="TM51:TM54" ca="1" si="14983">IF(AND(TL51&lt;&gt;"",TL51&gt;1),TM11,"")</f>
        <v/>
      </c>
      <c r="TN51" s="323">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3">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3">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3">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3">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3">
        <f t="shared" ref="TS51:TS54" ca="1" si="14989">TQ51-TR51+1000</f>
        <v>1000</v>
      </c>
      <c r="TT51" s="323" t="str">
        <f t="shared" ref="TT51:TT54" ca="1" si="14990">IF(TM51&lt;&gt;"",TN51*3+TO51*1,"")</f>
        <v/>
      </c>
      <c r="TU51" s="323" t="str">
        <f t="shared" ref="TU51" ca="1" si="14991">IF(TM51&lt;&gt;"",VLOOKUP(TM51,ST4:SZ40,7,FALSE),"")</f>
        <v/>
      </c>
      <c r="TV51" s="323" t="str">
        <f t="shared" ref="TV51" ca="1" si="14992">IF(TM51&lt;&gt;"",VLOOKUP(TM51,ST4:SZ40,5,FALSE),"")</f>
        <v/>
      </c>
      <c r="TW51" s="323" t="str">
        <f t="shared" ref="TW51" ca="1" si="14993">IF(TM51&lt;&gt;"",VLOOKUP(TM51,ST4:TB40,9,FALSE),"")</f>
        <v/>
      </c>
      <c r="TX51" s="323" t="str">
        <f t="shared" ref="TX51:TX54" ca="1" si="14994">TT51</f>
        <v/>
      </c>
      <c r="TY51" s="323" t="str">
        <f t="shared" ref="TY51" ca="1" si="14995">IF(TM51&lt;&gt;"",RANK(TX51,TX51:TX54),"")</f>
        <v/>
      </c>
      <c r="TZ51" s="323" t="str">
        <f t="shared" ref="TZ51" ca="1" si="14996">IF(TM51&lt;&gt;"",SUMPRODUCT((TX51:TX54=TX51)*(TS51:TS54&gt;TS51)),"")</f>
        <v/>
      </c>
      <c r="UA51" s="323" t="str">
        <f t="shared" ref="UA51" ca="1" si="14997">IF(TM51&lt;&gt;"",SUMPRODUCT((TX51:TX54=TX51)*(TS51:TS54=TS51)*(TQ51:TQ54&gt;TQ51)),"")</f>
        <v/>
      </c>
      <c r="UB51" s="323" t="str">
        <f t="shared" ref="UB51" ca="1" si="14998">IF(TM51&lt;&gt;"",SUMPRODUCT((TX51:TX54=TX51)*(TS51:TS54=TS51)*(TQ51:TQ54=TQ51)*(TU51:TU54&gt;TU51)),"")</f>
        <v/>
      </c>
      <c r="UC51" s="323" t="str">
        <f t="shared" ref="UC51" ca="1" si="14999">IF(TM51&lt;&gt;"",SUMPRODUCT((TX51:TX54=TX51)*(TS51:TS54=TS51)*(TQ51:TQ54=TQ51)*(TU51:TU54=TU51)*(TV51:TV54&gt;TV51)),"")</f>
        <v/>
      </c>
      <c r="UD51" s="323" t="str">
        <f t="shared" ref="UD51" ca="1" si="15000">IF(TM51&lt;&gt;"",SUMPRODUCT((TX51:TX54=TX51)*(TS51:TS54=TS51)*(TQ51:TQ54=TQ51)*(TU51:TU54=TU51)*(TV51:TV54=TV51)*(TW51:TW54&gt;TW51)),"")</f>
        <v/>
      </c>
      <c r="UE51" s="323" t="str">
        <f t="shared" ref="UE51" ca="1" si="15001">IF(TM51&lt;&gt;"",SUM(TY51:UD51),"")</f>
        <v/>
      </c>
      <c r="XY51" s="323">
        <f ca="1">SUMPRODUCT((XY11:XY14=XY11)*(XX11:XX14=XX11)*(XV11:XV14&gt;XV11))+1</f>
        <v>1</v>
      </c>
      <c r="YJ51" s="323" t="str">
        <f t="shared" ref="YJ51" ca="1" si="15002">IF(YK11&lt;&gt;"",SUMPRODUCT((YR11:YR14=YR11)*(YQ11:YQ14=YQ11)*(YO11:YO14=YO11)*(YP11:YP14=YP11)),"")</f>
        <v/>
      </c>
      <c r="YK51" s="323" t="str">
        <f t="shared" ref="YK51:YK54" ca="1" si="15003">IF(AND(YJ51&lt;&gt;"",YJ51&gt;1),YK11,"")</f>
        <v/>
      </c>
      <c r="YL51" s="323">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3">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3">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3">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3">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3">
        <f t="shared" ref="YQ51:YQ54" ca="1" si="15009">YO51-YP51+1000</f>
        <v>1000</v>
      </c>
      <c r="YR51" s="323" t="str">
        <f t="shared" ref="YR51:YR54" ca="1" si="15010">IF(YK51&lt;&gt;"",YL51*3+YM51*1,"")</f>
        <v/>
      </c>
      <c r="YS51" s="323" t="str">
        <f t="shared" ref="YS51" ca="1" si="15011">IF(YK51&lt;&gt;"",VLOOKUP(YK51,XR4:XX40,7,FALSE),"")</f>
        <v/>
      </c>
      <c r="YT51" s="323" t="str">
        <f t="shared" ref="YT51" ca="1" si="15012">IF(YK51&lt;&gt;"",VLOOKUP(YK51,XR4:XX40,5,FALSE),"")</f>
        <v/>
      </c>
      <c r="YU51" s="323" t="str">
        <f t="shared" ref="YU51" ca="1" si="15013">IF(YK51&lt;&gt;"",VLOOKUP(YK51,XR4:XZ40,9,FALSE),"")</f>
        <v/>
      </c>
      <c r="YV51" s="323" t="str">
        <f t="shared" ref="YV51:YV54" ca="1" si="15014">YR51</f>
        <v/>
      </c>
      <c r="YW51" s="323" t="str">
        <f t="shared" ref="YW51" ca="1" si="15015">IF(YK51&lt;&gt;"",RANK(YV51,YV51:YV54),"")</f>
        <v/>
      </c>
      <c r="YX51" s="323" t="str">
        <f t="shared" ref="YX51" ca="1" si="15016">IF(YK51&lt;&gt;"",SUMPRODUCT((YV51:YV54=YV51)*(YQ51:YQ54&gt;YQ51)),"")</f>
        <v/>
      </c>
      <c r="YY51" s="323" t="str">
        <f t="shared" ref="YY51" ca="1" si="15017">IF(YK51&lt;&gt;"",SUMPRODUCT((YV51:YV54=YV51)*(YQ51:YQ54=YQ51)*(YO51:YO54&gt;YO51)),"")</f>
        <v/>
      </c>
      <c r="YZ51" s="323" t="str">
        <f t="shared" ref="YZ51" ca="1" si="15018">IF(YK51&lt;&gt;"",SUMPRODUCT((YV51:YV54=YV51)*(YQ51:YQ54=YQ51)*(YO51:YO54=YO51)*(YS51:YS54&gt;YS51)),"")</f>
        <v/>
      </c>
      <c r="ZA51" s="323" t="str">
        <f t="shared" ref="ZA51" ca="1" si="15019">IF(YK51&lt;&gt;"",SUMPRODUCT((YV51:YV54=YV51)*(YQ51:YQ54=YQ51)*(YO51:YO54=YO51)*(YS51:YS54=YS51)*(YT51:YT54&gt;YT51)),"")</f>
        <v/>
      </c>
      <c r="ZB51" s="323" t="str">
        <f t="shared" ref="ZB51" ca="1" si="15020">IF(YK51&lt;&gt;"",SUMPRODUCT((YV51:YV54=YV51)*(YQ51:YQ54=YQ51)*(YO51:YO54=YO51)*(YS51:YS54=YS51)*(YT51:YT54=YT51)*(YU51:YU54&gt;YU51)),"")</f>
        <v/>
      </c>
      <c r="ZC51" s="323" t="str">
        <f t="shared" ref="ZC51" ca="1" si="15021">IF(YK51&lt;&gt;"",SUM(YW51:ZB51),"")</f>
        <v/>
      </c>
      <c r="ACW51" s="323">
        <f ca="1">SUMPRODUCT((ACW11:ACW14=ACW11)*(ACV11:ACV14=ACV11)*(ACT11:ACT14&gt;ACT11))+1</f>
        <v>1</v>
      </c>
      <c r="ADH51" s="323" t="str">
        <f t="shared" ref="ADH51" ca="1" si="15022">IF(ADI11&lt;&gt;"",SUMPRODUCT((ADP11:ADP14=ADP11)*(ADO11:ADO14=ADO11)*(ADM11:ADM14=ADM11)*(ADN11:ADN14=ADN11)),"")</f>
        <v/>
      </c>
      <c r="ADI51" s="323" t="str">
        <f t="shared" ref="ADI51:ADI54" ca="1" si="15023">IF(AND(ADH51&lt;&gt;"",ADH51&gt;1),ADI11,"")</f>
        <v/>
      </c>
      <c r="ADJ51" s="323">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3">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3">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3">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3">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3">
        <f t="shared" ref="ADO51:ADO54" ca="1" si="15029">ADM51-ADN51+1000</f>
        <v>1000</v>
      </c>
      <c r="ADP51" s="323" t="str">
        <f t="shared" ref="ADP51:ADP54" ca="1" si="15030">IF(ADI51&lt;&gt;"",ADJ51*3+ADK51*1,"")</f>
        <v/>
      </c>
      <c r="ADQ51" s="323" t="str">
        <f t="shared" ref="ADQ51" ca="1" si="15031">IF(ADI51&lt;&gt;"",VLOOKUP(ADI51,ACP4:ACV40,7,FALSE),"")</f>
        <v/>
      </c>
      <c r="ADR51" s="323" t="str">
        <f t="shared" ref="ADR51" ca="1" si="15032">IF(ADI51&lt;&gt;"",VLOOKUP(ADI51,ACP4:ACV40,5,FALSE),"")</f>
        <v/>
      </c>
      <c r="ADS51" s="323" t="str">
        <f t="shared" ref="ADS51" ca="1" si="15033">IF(ADI51&lt;&gt;"",VLOOKUP(ADI51,ACP4:ACX40,9,FALSE),"")</f>
        <v/>
      </c>
      <c r="ADT51" s="323" t="str">
        <f t="shared" ref="ADT51:ADT54" ca="1" si="15034">ADP51</f>
        <v/>
      </c>
      <c r="ADU51" s="323" t="str">
        <f t="shared" ref="ADU51" ca="1" si="15035">IF(ADI51&lt;&gt;"",RANK(ADT51,ADT51:ADT54),"")</f>
        <v/>
      </c>
      <c r="ADV51" s="323" t="str">
        <f t="shared" ref="ADV51" ca="1" si="15036">IF(ADI51&lt;&gt;"",SUMPRODUCT((ADT51:ADT54=ADT51)*(ADO51:ADO54&gt;ADO51)),"")</f>
        <v/>
      </c>
      <c r="ADW51" s="323" t="str">
        <f t="shared" ref="ADW51" ca="1" si="15037">IF(ADI51&lt;&gt;"",SUMPRODUCT((ADT51:ADT54=ADT51)*(ADO51:ADO54=ADO51)*(ADM51:ADM54&gt;ADM51)),"")</f>
        <v/>
      </c>
      <c r="ADX51" s="323" t="str">
        <f t="shared" ref="ADX51" ca="1" si="15038">IF(ADI51&lt;&gt;"",SUMPRODUCT((ADT51:ADT54=ADT51)*(ADO51:ADO54=ADO51)*(ADM51:ADM54=ADM51)*(ADQ51:ADQ54&gt;ADQ51)),"")</f>
        <v/>
      </c>
      <c r="ADY51" s="323" t="str">
        <f t="shared" ref="ADY51" ca="1" si="15039">IF(ADI51&lt;&gt;"",SUMPRODUCT((ADT51:ADT54=ADT51)*(ADO51:ADO54=ADO51)*(ADM51:ADM54=ADM51)*(ADQ51:ADQ54=ADQ51)*(ADR51:ADR54&gt;ADR51)),"")</f>
        <v/>
      </c>
      <c r="ADZ51" s="323" t="str">
        <f t="shared" ref="ADZ51" ca="1" si="15040">IF(ADI51&lt;&gt;"",SUMPRODUCT((ADT51:ADT54=ADT51)*(ADO51:ADO54=ADO51)*(ADM51:ADM54=ADM51)*(ADQ51:ADQ54=ADQ51)*(ADR51:ADR54=ADR51)*(ADS51:ADS54&gt;ADS51)),"")</f>
        <v/>
      </c>
      <c r="AEA51" s="323" t="str">
        <f t="shared" ref="AEA51" ca="1" si="15041">IF(ADI51&lt;&gt;"",SUM(ADU51:ADZ51),"")</f>
        <v/>
      </c>
      <c r="AHU51" s="323">
        <f ca="1">SUMPRODUCT((AHU11:AHU14=AHU11)*(AHT11:AHT14=AHT11)*(AHR11:AHR14&gt;AHR11))+1</f>
        <v>1</v>
      </c>
      <c r="AIF51" s="323">
        <f t="shared" ref="AIF51" ca="1" si="15042">IF(AIG11&lt;&gt;"",SUMPRODUCT((AIN11:AIN14=AIN11)*(AIM11:AIM14=AIM11)*(AIK11:AIK14=AIK11)*(AIL11:AIL14=AIL11)),"")</f>
        <v>2</v>
      </c>
      <c r="AIG51" s="323" t="str">
        <f t="shared" ref="AIG51:AIG54" ca="1" si="15043">IF(AND(AIF51&lt;&gt;"",AIF51&gt;1),AIG11,"")</f>
        <v>Italy</v>
      </c>
      <c r="AIH51" s="323">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3">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3">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3">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3">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3">
        <f t="shared" ref="AIM51:AIM54" ca="1" si="15049">AIK51-AIL51+1000</f>
        <v>1000</v>
      </c>
      <c r="AIN51" s="323">
        <f t="shared" ref="AIN51:AIN54" ca="1" si="15050">IF(AIG51&lt;&gt;"",AIH51*3+AII51*1,"")</f>
        <v>1</v>
      </c>
      <c r="AIO51" s="323">
        <f t="shared" ref="AIO51" ca="1" si="15051">IF(AIG51&lt;&gt;"",VLOOKUP(AIG51,AHN4:AHT40,7,FALSE),"")</f>
        <v>1004</v>
      </c>
      <c r="AIP51" s="323">
        <f t="shared" ref="AIP51" ca="1" si="15052">IF(AIG51&lt;&gt;"",VLOOKUP(AIG51,AHN4:AHT40,5,FALSE),"")</f>
        <v>7</v>
      </c>
      <c r="AIQ51" s="323">
        <f t="shared" ref="AIQ51" ca="1" si="15053">IF(AIG51&lt;&gt;"",VLOOKUP(AIG51,AHN4:AHV40,9,FALSE),"")</f>
        <v>36</v>
      </c>
      <c r="AIR51" s="323">
        <f t="shared" ref="AIR51:AIR54" ca="1" si="15054">AIN51</f>
        <v>1</v>
      </c>
      <c r="AIS51" s="323">
        <f t="shared" ref="AIS51" ca="1" si="15055">IF(AIG51&lt;&gt;"",RANK(AIR51,AIR51:AIR54),"")</f>
        <v>1</v>
      </c>
      <c r="AIT51" s="323">
        <f t="shared" ref="AIT51" ca="1" si="15056">IF(AIG51&lt;&gt;"",SUMPRODUCT((AIR51:AIR54=AIR51)*(AIM51:AIM54&gt;AIM51)),"")</f>
        <v>0</v>
      </c>
      <c r="AIU51" s="323">
        <f t="shared" ref="AIU51" ca="1" si="15057">IF(AIG51&lt;&gt;"",SUMPRODUCT((AIR51:AIR54=AIR51)*(AIM51:AIM54=AIM51)*(AIK51:AIK54&gt;AIK51)),"")</f>
        <v>0</v>
      </c>
      <c r="AIV51" s="323">
        <f t="shared" ref="AIV51" ca="1" si="15058">IF(AIG51&lt;&gt;"",SUMPRODUCT((AIR51:AIR54=AIR51)*(AIM51:AIM54=AIM51)*(AIK51:AIK54=AIK51)*(AIO51:AIO54&gt;AIO51)),"")</f>
        <v>0</v>
      </c>
      <c r="AIW51" s="323">
        <f t="shared" ref="AIW51" ca="1" si="15059">IF(AIG51&lt;&gt;"",SUMPRODUCT((AIR51:AIR54=AIR51)*(AIM51:AIM54=AIM51)*(AIK51:AIK54=AIK51)*(AIO51:AIO54=AIO51)*(AIP51:AIP54&gt;AIP51)),"")</f>
        <v>0</v>
      </c>
      <c r="AIX51" s="323">
        <f t="shared" ref="AIX51" ca="1" si="15060">IF(AIG51&lt;&gt;"",SUMPRODUCT((AIR51:AIR54=AIR51)*(AIM51:AIM54=AIM51)*(AIK51:AIK54=AIK51)*(AIO51:AIO54=AIO51)*(AIP51:AIP54=AIP51)*(AIQ51:AIQ54&gt;AIQ51)),"")</f>
        <v>0</v>
      </c>
      <c r="AIY51" s="323">
        <f t="shared" ref="AIY51" ca="1" si="15061">IF(AIG51&lt;&gt;"",SUM(AIS51:AIX51),"")</f>
        <v>1</v>
      </c>
      <c r="AMS51" s="323">
        <f ca="1">SUMPRODUCT((AMS11:AMS14=AMS11)*(AMR11:AMR14=AMR11)*(AMP11:AMP14&gt;AMP11))+1</f>
        <v>1</v>
      </c>
      <c r="AND51" s="323" t="str">
        <f t="shared" ref="AND51" ca="1" si="15062">IF(ANE11&lt;&gt;"",SUMPRODUCT((ANL11:ANL14=ANL11)*(ANK11:ANK14=ANK11)*(ANI11:ANI14=ANI11)*(ANJ11:ANJ14=ANJ11)),"")</f>
        <v/>
      </c>
      <c r="ANE51" s="323" t="str">
        <f t="shared" ref="ANE51:ANE54" ca="1" si="15063">IF(AND(AND51&lt;&gt;"",AND51&gt;1),ANE11,"")</f>
        <v/>
      </c>
      <c r="ANF51" s="323">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3">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3">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3">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3">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3">
        <f t="shared" ref="ANK51:ANK54" ca="1" si="15069">ANI51-ANJ51+1000</f>
        <v>1000</v>
      </c>
      <c r="ANL51" s="323" t="str">
        <f t="shared" ref="ANL51:ANL54" ca="1" si="15070">IF(ANE51&lt;&gt;"",ANF51*3+ANG51*1,"")</f>
        <v/>
      </c>
      <c r="ANM51" s="323" t="str">
        <f t="shared" ref="ANM51" ca="1" si="15071">IF(ANE51&lt;&gt;"",VLOOKUP(ANE51,AML4:AMR40,7,FALSE),"")</f>
        <v/>
      </c>
      <c r="ANN51" s="323" t="str">
        <f t="shared" ref="ANN51" ca="1" si="15072">IF(ANE51&lt;&gt;"",VLOOKUP(ANE51,AML4:AMR40,5,FALSE),"")</f>
        <v/>
      </c>
      <c r="ANO51" s="323" t="str">
        <f t="shared" ref="ANO51" ca="1" si="15073">IF(ANE51&lt;&gt;"",VLOOKUP(ANE51,AML4:AMT40,9,FALSE),"")</f>
        <v/>
      </c>
      <c r="ANP51" s="323" t="str">
        <f t="shared" ref="ANP51:ANP54" ca="1" si="15074">ANL51</f>
        <v/>
      </c>
      <c r="ANQ51" s="323" t="str">
        <f t="shared" ref="ANQ51" ca="1" si="15075">IF(ANE51&lt;&gt;"",RANK(ANP51,ANP51:ANP54),"")</f>
        <v/>
      </c>
      <c r="ANR51" s="323" t="str">
        <f t="shared" ref="ANR51" ca="1" si="15076">IF(ANE51&lt;&gt;"",SUMPRODUCT((ANP51:ANP54=ANP51)*(ANK51:ANK54&gt;ANK51)),"")</f>
        <v/>
      </c>
      <c r="ANS51" s="323" t="str">
        <f t="shared" ref="ANS51" ca="1" si="15077">IF(ANE51&lt;&gt;"",SUMPRODUCT((ANP51:ANP54=ANP51)*(ANK51:ANK54=ANK51)*(ANI51:ANI54&gt;ANI51)),"")</f>
        <v/>
      </c>
      <c r="ANT51" s="323" t="str">
        <f t="shared" ref="ANT51" ca="1" si="15078">IF(ANE51&lt;&gt;"",SUMPRODUCT((ANP51:ANP54=ANP51)*(ANK51:ANK54=ANK51)*(ANI51:ANI54=ANI51)*(ANM51:ANM54&gt;ANM51)),"")</f>
        <v/>
      </c>
      <c r="ANU51" s="323" t="str">
        <f t="shared" ref="ANU51" ca="1" si="15079">IF(ANE51&lt;&gt;"",SUMPRODUCT((ANP51:ANP54=ANP51)*(ANK51:ANK54=ANK51)*(ANI51:ANI54=ANI51)*(ANM51:ANM54=ANM51)*(ANN51:ANN54&gt;ANN51)),"")</f>
        <v/>
      </c>
      <c r="ANV51" s="323" t="str">
        <f t="shared" ref="ANV51" ca="1" si="15080">IF(ANE51&lt;&gt;"",SUMPRODUCT((ANP51:ANP54=ANP51)*(ANK51:ANK54=ANK51)*(ANI51:ANI54=ANI51)*(ANM51:ANM54=ANM51)*(ANN51:ANN54=ANN51)*(ANO51:ANO54&gt;ANO51)),"")</f>
        <v/>
      </c>
      <c r="ANW51" s="323" t="str">
        <f t="shared" ref="ANW51" ca="1" si="15081">IF(ANE51&lt;&gt;"",SUM(ANQ51:ANV51),"")</f>
        <v/>
      </c>
      <c r="ARQ51" s="323">
        <f ca="1">SUMPRODUCT((ARQ11:ARQ14=ARQ11)*(ARP11:ARP14=ARP11)*(ARN11:ARN14&gt;ARN11))+1</f>
        <v>1</v>
      </c>
      <c r="ASB51" s="323">
        <f t="shared" ref="ASB51" ca="1" si="15082">IF(ASC11&lt;&gt;"",SUMPRODUCT((ASJ11:ASJ14=ASJ11)*(ASI11:ASI14=ASI11)*(ASG11:ASG14=ASG11)*(ASH11:ASH14=ASH11)),"")</f>
        <v>2</v>
      </c>
      <c r="ASC51" s="323" t="str">
        <f t="shared" ref="ASC51:ASC54" ca="1" si="15083">IF(AND(ASB51&lt;&gt;"",ASB51&gt;1),ASC11,"")</f>
        <v>Italy</v>
      </c>
      <c r="ASD51" s="323">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3">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3">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3">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3">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3">
        <f t="shared" ref="ASI51:ASI54" ca="1" si="15089">ASG51-ASH51+1000</f>
        <v>1000</v>
      </c>
      <c r="ASJ51" s="323">
        <f t="shared" ref="ASJ51:ASJ54" ca="1" si="15090">IF(ASC51&lt;&gt;"",ASD51*3+ASE51*1,"")</f>
        <v>1</v>
      </c>
      <c r="ASK51" s="323">
        <f t="shared" ref="ASK51" ca="1" si="15091">IF(ASC51&lt;&gt;"",VLOOKUP(ASC51,ARJ4:ARP40,7,FALSE),"")</f>
        <v>1003</v>
      </c>
      <c r="ASL51" s="323">
        <f t="shared" ref="ASL51" ca="1" si="15092">IF(ASC51&lt;&gt;"",VLOOKUP(ASC51,ARJ4:ARP40,5,FALSE),"")</f>
        <v>9</v>
      </c>
      <c r="ASM51" s="323">
        <f t="shared" ref="ASM51" ca="1" si="15093">IF(ASC51&lt;&gt;"",VLOOKUP(ASC51,ARJ4:ARR40,9,FALSE),"")</f>
        <v>36</v>
      </c>
      <c r="ASN51" s="323">
        <f t="shared" ref="ASN51:ASN54" ca="1" si="15094">ASJ51</f>
        <v>1</v>
      </c>
      <c r="ASO51" s="323">
        <f t="shared" ref="ASO51" ca="1" si="15095">IF(ASC51&lt;&gt;"",RANK(ASN51,ASN51:ASN54),"")</f>
        <v>1</v>
      </c>
      <c r="ASP51" s="323">
        <f t="shared" ref="ASP51" ca="1" si="15096">IF(ASC51&lt;&gt;"",SUMPRODUCT((ASN51:ASN54=ASN51)*(ASI51:ASI54&gt;ASI51)),"")</f>
        <v>0</v>
      </c>
      <c r="ASQ51" s="323">
        <f t="shared" ref="ASQ51" ca="1" si="15097">IF(ASC51&lt;&gt;"",SUMPRODUCT((ASN51:ASN54=ASN51)*(ASI51:ASI54=ASI51)*(ASG51:ASG54&gt;ASG51)),"")</f>
        <v>0</v>
      </c>
      <c r="ASR51" s="323">
        <f t="shared" ref="ASR51" ca="1" si="15098">IF(ASC51&lt;&gt;"",SUMPRODUCT((ASN51:ASN54=ASN51)*(ASI51:ASI54=ASI51)*(ASG51:ASG54=ASG51)*(ASK51:ASK54&gt;ASK51)),"")</f>
        <v>0</v>
      </c>
      <c r="ASS51" s="323">
        <f t="shared" ref="ASS51" ca="1" si="15099">IF(ASC51&lt;&gt;"",SUMPRODUCT((ASN51:ASN54=ASN51)*(ASI51:ASI54=ASI51)*(ASG51:ASG54=ASG51)*(ASK51:ASK54=ASK51)*(ASL51:ASL54&gt;ASL51)),"")</f>
        <v>0</v>
      </c>
      <c r="AST51" s="323">
        <f t="shared" ref="AST51" ca="1" si="15100">IF(ASC51&lt;&gt;"",SUMPRODUCT((ASN51:ASN54=ASN51)*(ASI51:ASI54=ASI51)*(ASG51:ASG54=ASG51)*(ASK51:ASK54=ASK51)*(ASL51:ASL54=ASL51)*(ASM51:ASM54&gt;ASM51)),"")</f>
        <v>0</v>
      </c>
      <c r="ASU51" s="323">
        <f t="shared" ref="ASU51" ca="1" si="15101">IF(ASC51&lt;&gt;"",SUM(ASO51:AST51),"")</f>
        <v>1</v>
      </c>
      <c r="AWO51" s="323">
        <f ca="1">SUMPRODUCT((AWO11:AWO14=AWO11)*(AWN11:AWN14=AWN11)*(AWL11:AWL14&gt;AWL11))+1</f>
        <v>1</v>
      </c>
      <c r="AWZ51" s="323" t="str">
        <f t="shared" ref="AWZ51" ca="1" si="15102">IF(AXA11&lt;&gt;"",SUMPRODUCT((AXH11:AXH14=AXH11)*(AXG11:AXG14=AXG11)*(AXE11:AXE14=AXE11)*(AXF11:AXF14=AXF11)),"")</f>
        <v/>
      </c>
      <c r="AXA51" s="323" t="str">
        <f t="shared" ref="AXA51:AXA54" ca="1" si="15103">IF(AND(AWZ51&lt;&gt;"",AWZ51&gt;1),AXA11,"")</f>
        <v/>
      </c>
      <c r="AXB51" s="323">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3">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3">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3">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3">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3">
        <f t="shared" ref="AXG51:AXG54" ca="1" si="15109">AXE51-AXF51+1000</f>
        <v>1000</v>
      </c>
      <c r="AXH51" s="323" t="str">
        <f t="shared" ref="AXH51:AXH54" ca="1" si="15110">IF(AXA51&lt;&gt;"",AXB51*3+AXC51*1,"")</f>
        <v/>
      </c>
      <c r="AXI51" s="323" t="str">
        <f t="shared" ref="AXI51" ca="1" si="15111">IF(AXA51&lt;&gt;"",VLOOKUP(AXA51,AWH4:AWN40,7,FALSE),"")</f>
        <v/>
      </c>
      <c r="AXJ51" s="323" t="str">
        <f t="shared" ref="AXJ51" ca="1" si="15112">IF(AXA51&lt;&gt;"",VLOOKUP(AXA51,AWH4:AWN40,5,FALSE),"")</f>
        <v/>
      </c>
      <c r="AXK51" s="323" t="str">
        <f t="shared" ref="AXK51" ca="1" si="15113">IF(AXA51&lt;&gt;"",VLOOKUP(AXA51,AWH4:AWP40,9,FALSE),"")</f>
        <v/>
      </c>
      <c r="AXL51" s="323" t="str">
        <f t="shared" ref="AXL51:AXL54" ca="1" si="15114">AXH51</f>
        <v/>
      </c>
      <c r="AXM51" s="323" t="str">
        <f t="shared" ref="AXM51" ca="1" si="15115">IF(AXA51&lt;&gt;"",RANK(AXL51,AXL51:AXL54),"")</f>
        <v/>
      </c>
      <c r="AXN51" s="323" t="str">
        <f t="shared" ref="AXN51" ca="1" si="15116">IF(AXA51&lt;&gt;"",SUMPRODUCT((AXL51:AXL54=AXL51)*(AXG51:AXG54&gt;AXG51)),"")</f>
        <v/>
      </c>
      <c r="AXO51" s="323" t="str">
        <f t="shared" ref="AXO51" ca="1" si="15117">IF(AXA51&lt;&gt;"",SUMPRODUCT((AXL51:AXL54=AXL51)*(AXG51:AXG54=AXG51)*(AXE51:AXE54&gt;AXE51)),"")</f>
        <v/>
      </c>
      <c r="AXP51" s="323" t="str">
        <f t="shared" ref="AXP51" ca="1" si="15118">IF(AXA51&lt;&gt;"",SUMPRODUCT((AXL51:AXL54=AXL51)*(AXG51:AXG54=AXG51)*(AXE51:AXE54=AXE51)*(AXI51:AXI54&gt;AXI51)),"")</f>
        <v/>
      </c>
      <c r="AXQ51" s="323" t="str">
        <f t="shared" ref="AXQ51" ca="1" si="15119">IF(AXA51&lt;&gt;"",SUMPRODUCT((AXL51:AXL54=AXL51)*(AXG51:AXG54=AXG51)*(AXE51:AXE54=AXE51)*(AXI51:AXI54=AXI51)*(AXJ51:AXJ54&gt;AXJ51)),"")</f>
        <v/>
      </c>
      <c r="AXR51" s="323" t="str">
        <f t="shared" ref="AXR51" ca="1" si="15120">IF(AXA51&lt;&gt;"",SUMPRODUCT((AXL51:AXL54=AXL51)*(AXG51:AXG54=AXG51)*(AXE51:AXE54=AXE51)*(AXI51:AXI54=AXI51)*(AXJ51:AXJ54=AXJ51)*(AXK51:AXK54&gt;AXK51)),"")</f>
        <v/>
      </c>
      <c r="AXS51" s="323" t="str">
        <f t="shared" ref="AXS51" ca="1" si="15121">IF(AXA51&lt;&gt;"",SUM(AXM51:AXR51),"")</f>
        <v/>
      </c>
      <c r="BBM51" s="323">
        <f ca="1">SUMPRODUCT((BBM11:BBM14=BBM11)*(BBL11:BBL14=BBL11)*(BBJ11:BBJ14&gt;BBJ11))+1</f>
        <v>1</v>
      </c>
      <c r="BBX51" s="323">
        <f t="shared" ref="BBX51" ca="1" si="15122">IF(BBY11&lt;&gt;"",SUMPRODUCT((BCF11:BCF14=BCF11)*(BCE11:BCE14=BCE11)*(BCC11:BCC14=BCC11)*(BCD11:BCD14=BCD11)),"")</f>
        <v>4</v>
      </c>
      <c r="BBY51" s="323" t="str">
        <f t="shared" ref="BBY51:BBY54" ca="1" si="15123">IF(AND(BBX51&lt;&gt;"",BBX51&gt;1),BBY11,"")</f>
        <v>Italy</v>
      </c>
      <c r="BBZ51" s="323">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3">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3">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3">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3">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3">
        <f t="shared" ref="BCE51:BCE54" ca="1" si="15129">BCC51-BCD51+1000</f>
        <v>1000</v>
      </c>
      <c r="BCF51" s="323">
        <f t="shared" ref="BCF51:BCF54" ca="1" si="15130">IF(BBY51&lt;&gt;"",BBZ51*3+BCA51*1,"")</f>
        <v>0</v>
      </c>
      <c r="BCG51" s="323">
        <f t="shared" ref="BCG51" ca="1" si="15131">IF(BBY51&lt;&gt;"",VLOOKUP(BBY51,BBF4:BBL40,7,FALSE),"")</f>
        <v>1000</v>
      </c>
      <c r="BCH51" s="323">
        <f t="shared" ref="BCH51" ca="1" si="15132">IF(BBY51&lt;&gt;"",VLOOKUP(BBY51,BBF4:BBL40,5,FALSE),"")</f>
        <v>0</v>
      </c>
      <c r="BCI51" s="323">
        <f t="shared" ref="BCI51" ca="1" si="15133">IF(BBY51&lt;&gt;"",VLOOKUP(BBY51,BBF4:BBN40,9,FALSE),"")</f>
        <v>36</v>
      </c>
      <c r="BCJ51" s="323">
        <f t="shared" ref="BCJ51:BCJ54" ca="1" si="15134">BCF51</f>
        <v>0</v>
      </c>
      <c r="BCK51" s="323">
        <f t="shared" ref="BCK51" ca="1" si="15135">IF(BBY51&lt;&gt;"",RANK(BCJ51,BCJ51:BCJ54),"")</f>
        <v>1</v>
      </c>
      <c r="BCL51" s="323">
        <f t="shared" ref="BCL51" ca="1" si="15136">IF(BBY51&lt;&gt;"",SUMPRODUCT((BCJ51:BCJ54=BCJ51)*(BCE51:BCE54&gt;BCE51)),"")</f>
        <v>0</v>
      </c>
      <c r="BCM51" s="323">
        <f t="shared" ref="BCM51" ca="1" si="15137">IF(BBY51&lt;&gt;"",SUMPRODUCT((BCJ51:BCJ54=BCJ51)*(BCE51:BCE54=BCE51)*(BCC51:BCC54&gt;BCC51)),"")</f>
        <v>0</v>
      </c>
      <c r="BCN51" s="323">
        <f t="shared" ref="BCN51" ca="1" si="15138">IF(BBY51&lt;&gt;"",SUMPRODUCT((BCJ51:BCJ54=BCJ51)*(BCE51:BCE54=BCE51)*(BCC51:BCC54=BCC51)*(BCG51:BCG54&gt;BCG51)),"")</f>
        <v>0</v>
      </c>
      <c r="BCO51" s="323">
        <f t="shared" ref="BCO51" ca="1" si="15139">IF(BBY51&lt;&gt;"",SUMPRODUCT((BCJ51:BCJ54=BCJ51)*(BCE51:BCE54=BCE51)*(BCC51:BCC54=BCC51)*(BCG51:BCG54=BCG51)*(BCH51:BCH54&gt;BCH51)),"")</f>
        <v>0</v>
      </c>
      <c r="BCP51" s="323">
        <f t="shared" ref="BCP51" ca="1" si="15140">IF(BBY51&lt;&gt;"",SUMPRODUCT((BCJ51:BCJ54=BCJ51)*(BCE51:BCE54=BCE51)*(BCC51:BCC54=BCC51)*(BCG51:BCG54=BCG51)*(BCH51:BCH54=BCH51)*(BCI51:BCI54&gt;BCI51)),"")</f>
        <v>3</v>
      </c>
      <c r="BCQ51" s="323">
        <f t="shared" ref="BCQ51" ca="1" si="15141">IF(BBY51&lt;&gt;"",SUM(BCK51:BCP51),"")</f>
        <v>4</v>
      </c>
    </row>
    <row r="52" spans="2:955 1033:1467" x14ac:dyDescent="0.2">
      <c r="B52" s="323" t="str">
        <f t="shared" si="14958"/>
        <v>Hungary</v>
      </c>
      <c r="C52" s="323" t="s">
        <v>103</v>
      </c>
      <c r="I52" s="323">
        <f>SUMPRODUCT((I11:I14=I12)*(H11:H14=H12)*(F11:F14&gt;F12))+1</f>
        <v>1</v>
      </c>
      <c r="T52" s="323" t="str">
        <f>IF(U12&lt;&gt;"",SUMPRODUCT((AB11:AB14=AB12)*(AA11:AA14=AA12)*(Y11:Y14=Y12)*(Z11:Z14=Z12)),"")</f>
        <v/>
      </c>
      <c r="U52" s="323" t="str">
        <f t="shared" ref="U52:U54" si="15142">IF(AND(T52&lt;&gt;"",T52&gt;1),U12,"")</f>
        <v/>
      </c>
      <c r="V52" s="323">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3">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3">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3">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3">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3">
        <f>Y52-Z52+1000</f>
        <v>1000</v>
      </c>
      <c r="AB52" s="323" t="str">
        <f t="shared" si="14959"/>
        <v/>
      </c>
      <c r="AC52" s="323" t="str">
        <f>IF(U52&lt;&gt;"",VLOOKUP(U52,B4:H40,7,FALSE),"")</f>
        <v/>
      </c>
      <c r="AD52" s="323" t="str">
        <f>IF(U52&lt;&gt;"",VLOOKUP(U52,B4:H40,5,FALSE),"")</f>
        <v/>
      </c>
      <c r="AE52" s="323" t="str">
        <f>IF(U52&lt;&gt;"",VLOOKUP(U52,B4:J40,9,FALSE),"")</f>
        <v/>
      </c>
      <c r="AF52" s="323" t="str">
        <f t="shared" ref="AF52:AF54" si="15143">AB52</f>
        <v/>
      </c>
      <c r="AG52" s="323" t="str">
        <f>IF(U52&lt;&gt;"",RANK(AF52,AF51:AF54),"")</f>
        <v/>
      </c>
      <c r="AH52" s="323" t="str">
        <f>IF(U52&lt;&gt;"",SUMPRODUCT((AF51:AF54=AF52)*(AA51:AA54&gt;AA52)),"")</f>
        <v/>
      </c>
      <c r="AI52" s="323" t="str">
        <f>IF(U52&lt;&gt;"",SUMPRODUCT((AF51:AF54=AF52)*(AA51:AA54=AA52)*(Y51:Y54&gt;Y52)),"")</f>
        <v/>
      </c>
      <c r="AJ52" s="323" t="str">
        <f>IF(U52&lt;&gt;"",SUMPRODUCT((AF51:AF54=AF52)*(AA51:AA54=AA52)*(Y51:Y54=Y52)*(AC51:AC54&gt;AC52)),"")</f>
        <v/>
      </c>
      <c r="AK52" s="323" t="str">
        <f>IF(U52&lt;&gt;"",SUMPRODUCT((AF51:AF54=AF52)*(AA51:AA54=AA52)*(Y51:Y54=Y52)*(AC51:AC54=AC52)*(AD51:AD54&gt;AD52)),"")</f>
        <v/>
      </c>
      <c r="AL52" s="323" t="str">
        <f>IF(U52&lt;&gt;"",SUMPRODUCT((AF51:AF54=AF52)*(AA51:AA54=AA52)*(Y51:Y54=Y52)*(AC51:AC54=AC52)*(AD51:AD54=AD52)*(AE51:AE54&gt;AE52)),"")</f>
        <v/>
      </c>
      <c r="AM52" s="323" t="str">
        <f t="shared" ref="AM52:AM54" si="15144">IF(U52&lt;&gt;"",SUM(AG52:AL52),"")</f>
        <v/>
      </c>
      <c r="AN52" s="323" t="str">
        <f>IF(AO12&lt;&gt;"",SUMPRODUCT((AV11:AV14=AV12)*(AU11:AU14=AU12)*(AS11:AS14=AS12)*(AT11:AT14=AT12)),"")</f>
        <v/>
      </c>
      <c r="AO52" s="323" t="str">
        <f t="shared" ref="AO52:AO54" si="15145">IF(AND(AN52&lt;&gt;"",AN52&gt;1),AO12,"")</f>
        <v/>
      </c>
      <c r="AP52" s="323">
        <f>SUMPRODUCT((CZ3:CZ42=AO52)*(DC3:DC42=AO53)*(DD3:DD42="W"))+SUMPRODUCT((CZ3:CZ42=AO52)*(DC3:DC42=AO54)*(DD3:DD42="W"))+SUMPRODUCT((CZ3:CZ42=AO52)*(DC3:DC42=AO55)*(DD3:DD42="W"))+SUMPRODUCT((CZ3:CZ42=AO53)*(DC3:DC42=AO52)*(DE3:DE42="W"))+SUMPRODUCT((CZ3:CZ42=AO54)*(DC3:DC42=AO52)*(DE3:DE42="W"))+SUMPRODUCT((CZ3:CZ42=AO55)*(DC3:DC42=AO52)*(DE3:DE42="W"))</f>
        <v>0</v>
      </c>
      <c r="AQ52" s="323">
        <f>SUMPRODUCT((CZ3:CZ42=AO52)*(DC3:DC42=AO53)*(DD3:DD42="D"))+SUMPRODUCT((CZ3:CZ42=AO52)*(DC3:DC42=AO54)*(DD3:DD42="D"))+SUMPRODUCT((CZ3:CZ42=AO52)*(DC3:DC42=AO55)*(DD3:DD42="D"))+SUMPRODUCT((CZ3:CZ42=AO53)*(DC3:DC42=AO52)*(DD3:DD42="D"))+SUMPRODUCT((CZ3:CZ42=AO54)*(DC3:DC42=AO52)*(DD3:DD42="D"))+SUMPRODUCT((CZ3:CZ42=AO55)*(DC3:DC42=AO52)*(DD3:DD42="D"))</f>
        <v>0</v>
      </c>
      <c r="AR52" s="323">
        <f>SUMPRODUCT((CZ3:CZ42=AO52)*(DC3:DC42=AO53)*(DD3:DD42="L"))+SUMPRODUCT((CZ3:CZ42=AO52)*(DC3:DC42=AO54)*(DD3:DD42="L"))+SUMPRODUCT((CZ3:CZ42=AO52)*(DC3:DC42=AO55)*(DD3:DD42="L"))+SUMPRODUCT((CZ3:CZ42=AO53)*(DC3:DC42=AO52)*(DE3:DE42="L"))+SUMPRODUCT((CZ3:CZ42=AO54)*(DC3:DC42=AO52)*(DE3:DE42="L"))+SUMPRODUCT((CZ3:CZ42=AO55)*(DC3:DC42=AO52)*(DE3:DE42="L"))</f>
        <v>0</v>
      </c>
      <c r="AS52" s="323">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3">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3">
        <f>AS52-AT52+1000</f>
        <v>1000</v>
      </c>
      <c r="AV52" s="323" t="str">
        <f t="shared" ref="AV52:AV54" si="15146">IF(AO52&lt;&gt;"",AP52*3+AQ52*1,"")</f>
        <v/>
      </c>
      <c r="AW52" s="323" t="str">
        <f>IF(AO52&lt;&gt;"",VLOOKUP(AO52,B4:H40,7,FALSE),"")</f>
        <v/>
      </c>
      <c r="AX52" s="323" t="str">
        <f>IF(AO52&lt;&gt;"",VLOOKUP(AO52,B4:H40,5,FALSE),"")</f>
        <v/>
      </c>
      <c r="AY52" s="323" t="str">
        <f>IF(AO52&lt;&gt;"",VLOOKUP(AO52,B4:J40,9,FALSE),"")</f>
        <v/>
      </c>
      <c r="AZ52" s="323" t="str">
        <f t="shared" ref="AZ52:AZ54" si="15147">AV52</f>
        <v/>
      </c>
      <c r="BA52" s="323" t="str">
        <f>IF(AO52&lt;&gt;"",RANK(AZ52,AZ51:AZ54),"")</f>
        <v/>
      </c>
      <c r="BB52" s="323" t="str">
        <f>IF(AO52&lt;&gt;"",SUMPRODUCT((AZ51:AZ54=AZ52)*(AU51:AU54&gt;AU52)),"")</f>
        <v/>
      </c>
      <c r="BC52" s="323" t="str">
        <f>IF(AO52&lt;&gt;"",SUMPRODUCT((AZ51:AZ54=AZ52)*(AU51:AU54=AU52)*(AS51:AS54&gt;AS52)),"")</f>
        <v/>
      </c>
      <c r="BD52" s="323" t="str">
        <f>IF(AO52&lt;&gt;"",SUMPRODUCT((AZ51:AZ54=AZ52)*(AU51:AU54=AU52)*(AS51:AS54=AS52)*(AW51:AW54&gt;AW52)),"")</f>
        <v/>
      </c>
      <c r="BE52" s="323" t="str">
        <f>IF(AO52&lt;&gt;"",SUMPRODUCT((AZ51:AZ54=AZ52)*(AU51:AU54=AU52)*(AS51:AS54=AS52)*(AW51:AW54=AW52)*(AX51:AX54&gt;AX52)),"")</f>
        <v/>
      </c>
      <c r="BF52" s="323" t="str">
        <f>IF(AO52&lt;&gt;"",SUMPRODUCT((AZ51:AZ54=AZ52)*(AU51:AU54=AU52)*(AS51:AS54=AS52)*(AW51:AW54=AW52)*(AX51:AX54=AX52)*(AY51:AY54&gt;AY52)),"")</f>
        <v/>
      </c>
      <c r="BG52" s="323" t="str">
        <f>IF(AO52&lt;&gt;"",SUM(BA52:BF52)+1,"")</f>
        <v/>
      </c>
      <c r="EG52" s="323">
        <f ca="1">SUMPRODUCT((EG11:EG14=EG12)*(EF11:EF14=EF12)*(ED11:ED14&gt;ED12))+1</f>
        <v>1</v>
      </c>
      <c r="ER52" s="323" t="str">
        <f ca="1">IF(ES12&lt;&gt;"",SUMPRODUCT((EZ11:EZ14=EZ12)*(EY11:EY14=EY12)*(EW11:EW14=EW12)*(EX11:EX14=EX12)),"")</f>
        <v/>
      </c>
      <c r="ES52" s="323" t="str">
        <f t="shared" ref="ES52:ES54" ca="1" si="15148">IF(AND(ER52&lt;&gt;"",ER52&gt;1),ES12,"")</f>
        <v/>
      </c>
      <c r="ET52" s="323">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3">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3">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3">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3">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3">
        <f ca="1">EW52-EX52+1000</f>
        <v>1000</v>
      </c>
      <c r="EZ52" s="323" t="str">
        <f t="shared" ca="1" si="14960"/>
        <v/>
      </c>
      <c r="FA52" s="323" t="str">
        <f ca="1">IF(ES52&lt;&gt;"",VLOOKUP(ES52,DZ4:EF40,7,FALSE),"")</f>
        <v/>
      </c>
      <c r="FB52" s="323" t="str">
        <f ca="1">IF(ES52&lt;&gt;"",VLOOKUP(ES52,DZ4:EF40,5,FALSE),"")</f>
        <v/>
      </c>
      <c r="FC52" s="323" t="str">
        <f ca="1">IF(ES52&lt;&gt;"",VLOOKUP(ES52,DZ4:EH40,9,FALSE),"")</f>
        <v/>
      </c>
      <c r="FD52" s="323" t="str">
        <f t="shared" ref="FD52:FD54" ca="1" si="15149">EZ52</f>
        <v/>
      </c>
      <c r="FE52" s="323" t="str">
        <f ca="1">IF(ES52&lt;&gt;"",RANK(FD52,FD51:FD54),"")</f>
        <v/>
      </c>
      <c r="FF52" s="323" t="str">
        <f ca="1">IF(ES52&lt;&gt;"",SUMPRODUCT((FD51:FD54=FD52)*(EY51:EY54&gt;EY52)),"")</f>
        <v/>
      </c>
      <c r="FG52" s="323" t="str">
        <f ca="1">IF(ES52&lt;&gt;"",SUMPRODUCT((FD51:FD54=FD52)*(EY51:EY54=EY52)*(EW51:EW54&gt;EW52)),"")</f>
        <v/>
      </c>
      <c r="FH52" s="323" t="str">
        <f ca="1">IF(ES52&lt;&gt;"",SUMPRODUCT((FD51:FD54=FD52)*(EY51:EY54=EY52)*(EW51:EW54=EW52)*(FA51:FA54&gt;FA52)),"")</f>
        <v/>
      </c>
      <c r="FI52" s="323" t="str">
        <f ca="1">IF(ES52&lt;&gt;"",SUMPRODUCT((FD51:FD54=FD52)*(EY51:EY54=EY52)*(EW51:EW54=EW52)*(FA51:FA54=FA52)*(FB51:FB54&gt;FB52)),"")</f>
        <v/>
      </c>
      <c r="FJ52" s="323" t="str">
        <f ca="1">IF(ES52&lt;&gt;"",SUMPRODUCT((FD51:FD54=FD52)*(EY51:EY54=EY52)*(EW51:EW54=EW52)*(FA51:FA54=FA52)*(FB51:FB54=FB52)*(FC51:FC54&gt;FC52)),"")</f>
        <v/>
      </c>
      <c r="FK52" s="323" t="str">
        <f t="shared" ref="FK52:FK54" ca="1" si="15150">IF(ES52&lt;&gt;"",SUM(FE52:FJ52),"")</f>
        <v/>
      </c>
      <c r="FL52" s="323" t="str">
        <f ca="1">IF(FM12&lt;&gt;"",SUMPRODUCT((FT11:FT14=FT12)*(FS11:FS14=FS12)*(FQ11:FQ14=FQ12)*(FR11:FR14=FR12)),"")</f>
        <v/>
      </c>
      <c r="FM52" s="323" t="str">
        <f t="shared" ref="FM52:FM54" ca="1" si="15151">IF(AND(FL52&lt;&gt;"",FL52&gt;1),FM12,"")</f>
        <v/>
      </c>
      <c r="FN52" s="323">
        <f ca="1">SUMPRODUCT((HX3:HX42=FM52)*(IA3:IA42=FM53)*(IB3:IB42="W"))+SUMPRODUCT((HX3:HX42=FM52)*(IA3:IA42=FM54)*(IB3:IB42="W"))+SUMPRODUCT((HX3:HX42=FM52)*(IA3:IA42=FM55)*(IB3:IB42="W"))+SUMPRODUCT((HX3:HX42=FM53)*(IA3:IA42=FM52)*(IC3:IC42="W"))+SUMPRODUCT((HX3:HX42=FM54)*(IA3:IA42=FM52)*(IC3:IC42="W"))+SUMPRODUCT((HX3:HX42=FM55)*(IA3:IA42=FM52)*(IC3:IC42="W"))</f>
        <v>0</v>
      </c>
      <c r="FO52" s="323">
        <f ca="1">SUMPRODUCT((HX3:HX42=FM52)*(IA3:IA42=FM53)*(IB3:IB42="D"))+SUMPRODUCT((HX3:HX42=FM52)*(IA3:IA42=FM54)*(IB3:IB42="D"))+SUMPRODUCT((HX3:HX42=FM52)*(IA3:IA42=FM55)*(IB3:IB42="D"))+SUMPRODUCT((HX3:HX42=FM53)*(IA3:IA42=FM52)*(IB3:IB42="D"))+SUMPRODUCT((HX3:HX42=FM54)*(IA3:IA42=FM52)*(IB3:IB42="D"))+SUMPRODUCT((HX3:HX42=FM55)*(IA3:IA42=FM52)*(IB3:IB42="D"))</f>
        <v>0</v>
      </c>
      <c r="FP52" s="323">
        <f ca="1">SUMPRODUCT((HX3:HX42=FM52)*(IA3:IA42=FM53)*(IB3:IB42="L"))+SUMPRODUCT((HX3:HX42=FM52)*(IA3:IA42=FM54)*(IB3:IB42="L"))+SUMPRODUCT((HX3:HX42=FM52)*(IA3:IA42=FM55)*(IB3:IB42="L"))+SUMPRODUCT((HX3:HX42=FM53)*(IA3:IA42=FM52)*(IC3:IC42="L"))+SUMPRODUCT((HX3:HX42=FM54)*(IA3:IA42=FM52)*(IC3:IC42="L"))+SUMPRODUCT((HX3:HX42=FM55)*(IA3:IA42=FM52)*(IC3:IC42="L"))</f>
        <v>0</v>
      </c>
      <c r="FQ52" s="323">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3">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3">
        <f ca="1">FQ52-FR52+1000</f>
        <v>1000</v>
      </c>
      <c r="FT52" s="323" t="str">
        <f t="shared" ref="FT52:FT54" ca="1" si="15152">IF(FM52&lt;&gt;"",FN52*3+FO52*1,"")</f>
        <v/>
      </c>
      <c r="FU52" s="323" t="str">
        <f ca="1">IF(FM52&lt;&gt;"",VLOOKUP(FM52,DZ4:EF40,7,FALSE),"")</f>
        <v/>
      </c>
      <c r="FV52" s="323" t="str">
        <f ca="1">IF(FM52&lt;&gt;"",VLOOKUP(FM52,DZ4:EF40,5,FALSE),"")</f>
        <v/>
      </c>
      <c r="FW52" s="323" t="str">
        <f ca="1">IF(FM52&lt;&gt;"",VLOOKUP(FM52,DZ4:EH40,9,FALSE),"")</f>
        <v/>
      </c>
      <c r="FX52" s="323" t="str">
        <f t="shared" ref="FX52:FX54" ca="1" si="15153">FT52</f>
        <v/>
      </c>
      <c r="FY52" s="323" t="str">
        <f ca="1">IF(FM52&lt;&gt;"",RANK(FX52,FX51:FX54),"")</f>
        <v/>
      </c>
      <c r="FZ52" s="323" t="str">
        <f ca="1">IF(FM52&lt;&gt;"",SUMPRODUCT((FX51:FX54=FX52)*(FS51:FS54&gt;FS52)),"")</f>
        <v/>
      </c>
      <c r="GA52" s="323" t="str">
        <f ca="1">IF(FM52&lt;&gt;"",SUMPRODUCT((FX51:FX54=FX52)*(FS51:FS54=FS52)*(FQ51:FQ54&gt;FQ52)),"")</f>
        <v/>
      </c>
      <c r="GB52" s="323" t="str">
        <f ca="1">IF(FM52&lt;&gt;"",SUMPRODUCT((FX51:FX54=FX52)*(FS51:FS54=FS52)*(FQ51:FQ54=FQ52)*(FU51:FU54&gt;FU52)),"")</f>
        <v/>
      </c>
      <c r="GC52" s="323" t="str">
        <f ca="1">IF(FM52&lt;&gt;"",SUMPRODUCT((FX51:FX54=FX52)*(FS51:FS54=FS52)*(FQ51:FQ54=FQ52)*(FU51:FU54=FU52)*(FV51:FV54&gt;FV52)),"")</f>
        <v/>
      </c>
      <c r="GD52" s="323" t="str">
        <f ca="1">IF(FM52&lt;&gt;"",SUMPRODUCT((FX51:FX54=FX52)*(FS51:FS54=FS52)*(FQ51:FQ54=FQ52)*(FU51:FU54=FU52)*(FV51:FV54=FV52)*(FW51:FW54&gt;FW52)),"")</f>
        <v/>
      </c>
      <c r="GE52" s="323" t="str">
        <f ca="1">IF(FM52&lt;&gt;"",SUM(FY52:GD52)+1,"")</f>
        <v/>
      </c>
      <c r="JE52" s="323">
        <f ca="1">SUMPRODUCT((JE11:JE14=JE12)*(JD11:JD14=JD12)*(JB11:JB14&gt;JB12))+1</f>
        <v>1</v>
      </c>
      <c r="JP52" s="323">
        <f ca="1">IF(JQ12&lt;&gt;"",SUMPRODUCT((JX11:JX14=JX12)*(JW11:JW14=JW12)*(JU11:JU14=JU12)*(JV11:JV14=JV12)),"")</f>
        <v>3</v>
      </c>
      <c r="JQ52" s="323" t="str">
        <f t="shared" ref="JQ52:JQ54" ca="1" si="15154">IF(AND(JP52&lt;&gt;"",JP52&gt;1),JQ12,"")</f>
        <v>Croatia</v>
      </c>
      <c r="JR52" s="323">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3">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3">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3">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3">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3">
        <f ca="1">JU52-JV52+1000</f>
        <v>1000</v>
      </c>
      <c r="JX52" s="323">
        <f t="shared" ca="1" si="14961"/>
        <v>2</v>
      </c>
      <c r="JY52" s="323">
        <f ca="1">IF(JQ52&lt;&gt;"",VLOOKUP(JQ52,IX4:JD40,7,FALSE),"")</f>
        <v>1003</v>
      </c>
      <c r="JZ52" s="323">
        <f ca="1">IF(JQ52&lt;&gt;"",VLOOKUP(JQ52,IX4:JD40,5,FALSE),"")</f>
        <v>7</v>
      </c>
      <c r="KA52" s="323">
        <f ca="1">IF(JQ52&lt;&gt;"",VLOOKUP(JQ52,IX4:JF40,9,FALSE),"")</f>
        <v>40</v>
      </c>
      <c r="KB52" s="323">
        <f t="shared" ref="KB52:KB54" ca="1" si="15155">JX52</f>
        <v>2</v>
      </c>
      <c r="KC52" s="323">
        <f ca="1">IF(JQ52&lt;&gt;"",RANK(KB52,KB51:KB54),"")</f>
        <v>1</v>
      </c>
      <c r="KD52" s="323">
        <f ca="1">IF(JQ52&lt;&gt;"",SUMPRODUCT((KB51:KB54=KB52)*(JW51:JW54&gt;JW52)),"")</f>
        <v>0</v>
      </c>
      <c r="KE52" s="323">
        <f ca="1">IF(JQ52&lt;&gt;"",SUMPRODUCT((KB51:KB54=KB52)*(JW51:JW54=JW52)*(JU51:JU54&gt;JU52)),"")</f>
        <v>0</v>
      </c>
      <c r="KF52" s="323">
        <f ca="1">IF(JQ52&lt;&gt;"",SUMPRODUCT((KB51:KB54=KB52)*(JW51:JW54=JW52)*(JU51:JU54=JU52)*(JY51:JY54&gt;JY52)),"")</f>
        <v>0</v>
      </c>
      <c r="KG52" s="323">
        <f ca="1">IF(JQ52&lt;&gt;"",SUMPRODUCT((KB51:KB54=KB52)*(JW51:JW54=JW52)*(JU51:JU54=JU52)*(JY51:JY54=JY52)*(JZ51:JZ54&gt;JZ52)),"")</f>
        <v>0</v>
      </c>
      <c r="KH52" s="323">
        <f ca="1">IF(JQ52&lt;&gt;"",SUMPRODUCT((KB51:KB54=KB52)*(JW51:JW54=JW52)*(JU51:JU54=JU52)*(JY51:JY54=JY52)*(JZ51:JZ54=JZ52)*(KA51:KA54&gt;KA52)),"")</f>
        <v>1</v>
      </c>
      <c r="KI52" s="323">
        <f t="shared" ref="KI52:KI54" ca="1" si="15156">IF(JQ52&lt;&gt;"",SUM(KC52:KH52),"")</f>
        <v>2</v>
      </c>
      <c r="KJ52" s="323" t="str">
        <f ca="1">IF(KK12&lt;&gt;"",SUMPRODUCT((KR11:KR14=KR12)*(KQ11:KQ14=KQ12)*(KO11:KO14=KO12)*(KP11:KP14=KP12)),"")</f>
        <v/>
      </c>
      <c r="KK52" s="323" t="str">
        <f t="shared" ref="KK52:KK54" ca="1" si="15157">IF(AND(KJ52&lt;&gt;"",KJ52&gt;1),KK12,"")</f>
        <v/>
      </c>
      <c r="KL52" s="323">
        <f ca="1">SUMPRODUCT((MV3:MV42=KK52)*(MY3:MY42=KK53)*(MZ3:MZ42="W"))+SUMPRODUCT((MV3:MV42=KK52)*(MY3:MY42=KK54)*(MZ3:MZ42="W"))+SUMPRODUCT((MV3:MV42=KK52)*(MY3:MY42=KK55)*(MZ3:MZ42="W"))+SUMPRODUCT((MV3:MV42=KK53)*(MY3:MY42=KK52)*(NA3:NA42="W"))+SUMPRODUCT((MV3:MV42=KK54)*(MY3:MY42=KK52)*(NA3:NA42="W"))+SUMPRODUCT((MV3:MV42=KK55)*(MY3:MY42=KK52)*(NA3:NA42="W"))</f>
        <v>0</v>
      </c>
      <c r="KM52" s="323">
        <f ca="1">SUMPRODUCT((MV3:MV42=KK52)*(MY3:MY42=KK53)*(MZ3:MZ42="D"))+SUMPRODUCT((MV3:MV42=KK52)*(MY3:MY42=KK54)*(MZ3:MZ42="D"))+SUMPRODUCT((MV3:MV42=KK52)*(MY3:MY42=KK55)*(MZ3:MZ42="D"))+SUMPRODUCT((MV3:MV42=KK53)*(MY3:MY42=KK52)*(MZ3:MZ42="D"))+SUMPRODUCT((MV3:MV42=KK54)*(MY3:MY42=KK52)*(MZ3:MZ42="D"))+SUMPRODUCT((MV3:MV42=KK55)*(MY3:MY42=KK52)*(MZ3:MZ42="D"))</f>
        <v>0</v>
      </c>
      <c r="KN52" s="323">
        <f ca="1">SUMPRODUCT((MV3:MV42=KK52)*(MY3:MY42=KK53)*(MZ3:MZ42="L"))+SUMPRODUCT((MV3:MV42=KK52)*(MY3:MY42=KK54)*(MZ3:MZ42="L"))+SUMPRODUCT((MV3:MV42=KK52)*(MY3:MY42=KK55)*(MZ3:MZ42="L"))+SUMPRODUCT((MV3:MV42=KK53)*(MY3:MY42=KK52)*(NA3:NA42="L"))+SUMPRODUCT((MV3:MV42=KK54)*(MY3:MY42=KK52)*(NA3:NA42="L"))+SUMPRODUCT((MV3:MV42=KK55)*(MY3:MY42=KK52)*(NA3:NA42="L"))</f>
        <v>0</v>
      </c>
      <c r="KO52" s="323">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3">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3">
        <f ca="1">KO52-KP52+1000</f>
        <v>1000</v>
      </c>
      <c r="KR52" s="323" t="str">
        <f t="shared" ref="KR52:KR54" ca="1" si="15158">IF(KK52&lt;&gt;"",KL52*3+KM52*1,"")</f>
        <v/>
      </c>
      <c r="KS52" s="323" t="str">
        <f ca="1">IF(KK52&lt;&gt;"",VLOOKUP(KK52,IX4:JD40,7,FALSE),"")</f>
        <v/>
      </c>
      <c r="KT52" s="323" t="str">
        <f ca="1">IF(KK52&lt;&gt;"",VLOOKUP(KK52,IX4:JD40,5,FALSE),"")</f>
        <v/>
      </c>
      <c r="KU52" s="323" t="str">
        <f ca="1">IF(KK52&lt;&gt;"",VLOOKUP(KK52,IX4:JF40,9,FALSE),"")</f>
        <v/>
      </c>
      <c r="KV52" s="323" t="str">
        <f t="shared" ref="KV52:KV54" ca="1" si="15159">KR52</f>
        <v/>
      </c>
      <c r="KW52" s="323" t="str">
        <f ca="1">IF(KK52&lt;&gt;"",RANK(KV52,KV51:KV54),"")</f>
        <v/>
      </c>
      <c r="KX52" s="323" t="str">
        <f ca="1">IF(KK52&lt;&gt;"",SUMPRODUCT((KV51:KV54=KV52)*(KQ51:KQ54&gt;KQ52)),"")</f>
        <v/>
      </c>
      <c r="KY52" s="323" t="str">
        <f ca="1">IF(KK52&lt;&gt;"",SUMPRODUCT((KV51:KV54=KV52)*(KQ51:KQ54=KQ52)*(KO51:KO54&gt;KO52)),"")</f>
        <v/>
      </c>
      <c r="KZ52" s="323" t="str">
        <f ca="1">IF(KK52&lt;&gt;"",SUMPRODUCT((KV51:KV54=KV52)*(KQ51:KQ54=KQ52)*(KO51:KO54=KO52)*(KS51:KS54&gt;KS52)),"")</f>
        <v/>
      </c>
      <c r="LA52" s="323" t="str">
        <f ca="1">IF(KK52&lt;&gt;"",SUMPRODUCT((KV51:KV54=KV52)*(KQ51:KQ54=KQ52)*(KO51:KO54=KO52)*(KS51:KS54=KS52)*(KT51:KT54&gt;KT52)),"")</f>
        <v/>
      </c>
      <c r="LB52" s="323" t="str">
        <f ca="1">IF(KK52&lt;&gt;"",SUMPRODUCT((KV51:KV54=KV52)*(KQ51:KQ54=KQ52)*(KO51:KO54=KO52)*(KS51:KS54=KS52)*(KT51:KT54=KT52)*(KU51:KU54&gt;KU52)),"")</f>
        <v/>
      </c>
      <c r="LC52" s="323" t="str">
        <f ca="1">IF(KK52&lt;&gt;"",SUM(KW52:LB52)+1,"")</f>
        <v/>
      </c>
      <c r="OC52" s="323">
        <f ca="1">SUMPRODUCT((OC11:OC14=OC12)*(OB11:OB14=OB12)*(NZ11:NZ14&gt;NZ12))+1</f>
        <v>1</v>
      </c>
      <c r="ON52" s="323" t="str">
        <f t="shared" ref="ON52" ca="1" si="15160">IF(OO12&lt;&gt;"",SUMPRODUCT((OV11:OV14=OV12)*(OU11:OU14=OU12)*(OS11:OS14=OS12)*(OT11:OT14=OT12)),"")</f>
        <v/>
      </c>
      <c r="OO52" s="323" t="str">
        <f t="shared" ca="1" si="14963"/>
        <v/>
      </c>
      <c r="OP52" s="323">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3">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3">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3">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3">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3">
        <f t="shared" ca="1" si="14969"/>
        <v>1000</v>
      </c>
      <c r="OV52" s="323" t="str">
        <f t="shared" ca="1" si="14970"/>
        <v/>
      </c>
      <c r="OW52" s="323" t="str">
        <f t="shared" ref="OW52" ca="1" si="15166">IF(OO52&lt;&gt;"",VLOOKUP(OO52,NV4:OB40,7,FALSE),"")</f>
        <v/>
      </c>
      <c r="OX52" s="323" t="str">
        <f t="shared" ref="OX52" ca="1" si="15167">IF(OO52&lt;&gt;"",VLOOKUP(OO52,NV4:OB40,5,FALSE),"")</f>
        <v/>
      </c>
      <c r="OY52" s="323" t="str">
        <f t="shared" ref="OY52" ca="1" si="15168">IF(OO52&lt;&gt;"",VLOOKUP(OO52,NV4:OD40,9,FALSE),"")</f>
        <v/>
      </c>
      <c r="OZ52" s="323" t="str">
        <f t="shared" ca="1" si="14974"/>
        <v/>
      </c>
      <c r="PA52" s="323" t="str">
        <f t="shared" ref="PA52" ca="1" si="15169">IF(OO52&lt;&gt;"",RANK(OZ52,OZ51:OZ54),"")</f>
        <v/>
      </c>
      <c r="PB52" s="323" t="str">
        <f t="shared" ref="PB52" ca="1" si="15170">IF(OO52&lt;&gt;"",SUMPRODUCT((OZ51:OZ54=OZ52)*(OU51:OU54&gt;OU52)),"")</f>
        <v/>
      </c>
      <c r="PC52" s="323" t="str">
        <f t="shared" ref="PC52" ca="1" si="15171">IF(OO52&lt;&gt;"",SUMPRODUCT((OZ51:OZ54=OZ52)*(OU51:OU54=OU52)*(OS51:OS54&gt;OS52)),"")</f>
        <v/>
      </c>
      <c r="PD52" s="323" t="str">
        <f t="shared" ref="PD52" ca="1" si="15172">IF(OO52&lt;&gt;"",SUMPRODUCT((OZ51:OZ54=OZ52)*(OU51:OU54=OU52)*(OS51:OS54=OS52)*(OW51:OW54&gt;OW52)),"")</f>
        <v/>
      </c>
      <c r="PE52" s="323" t="str">
        <f t="shared" ref="PE52" ca="1" si="15173">IF(OO52&lt;&gt;"",SUMPRODUCT((OZ51:OZ54=OZ52)*(OU51:OU54=OU52)*(OS51:OS54=OS52)*(OW51:OW54=OW52)*(OX51:OX54&gt;OX52)),"")</f>
        <v/>
      </c>
      <c r="PF52" s="323" t="str">
        <f t="shared" ref="PF52" ca="1" si="15174">IF(OO52&lt;&gt;"",SUMPRODUCT((OZ51:OZ54=OZ52)*(OU51:OU54=OU52)*(OS51:OS54=OS52)*(OW51:OW54=OW52)*(OX51:OX54=OX52)*(OY51:OY54&gt;OY52)),"")</f>
        <v/>
      </c>
      <c r="PG52" s="323" t="str">
        <f t="shared" ref="PG52:PG54" ca="1" si="15175">IF(OO52&lt;&gt;"",SUM(PA52:PF52),"")</f>
        <v/>
      </c>
      <c r="PH52" s="323" t="str">
        <f t="shared" ref="PH52" ca="1" si="15176">IF(PI12&lt;&gt;"",SUMPRODUCT((PP11:PP14=PP12)*(PO11:PO14=PO12)*(PM11:PM14=PM12)*(PN11:PN14=PN12)),"")</f>
        <v/>
      </c>
      <c r="PI52" s="323" t="str">
        <f t="shared" ref="PI52:PI54" ca="1" si="15177">IF(AND(PH52&lt;&gt;"",PH52&gt;1),PI12,"")</f>
        <v/>
      </c>
      <c r="PJ52" s="323">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3">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3">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3">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3">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3">
        <f t="shared" ref="PO52:PO54" ca="1" si="15183">PM52-PN52+1000</f>
        <v>1000</v>
      </c>
      <c r="PP52" s="323" t="str">
        <f t="shared" ref="PP52:PP54" ca="1" si="15184">IF(PI52&lt;&gt;"",PJ52*3+PK52*1,"")</f>
        <v/>
      </c>
      <c r="PQ52" s="323" t="str">
        <f t="shared" ref="PQ52" ca="1" si="15185">IF(PI52&lt;&gt;"",VLOOKUP(PI52,NV4:OB40,7,FALSE),"")</f>
        <v/>
      </c>
      <c r="PR52" s="323" t="str">
        <f t="shared" ref="PR52" ca="1" si="15186">IF(PI52&lt;&gt;"",VLOOKUP(PI52,NV4:OB40,5,FALSE),"")</f>
        <v/>
      </c>
      <c r="PS52" s="323" t="str">
        <f t="shared" ref="PS52" ca="1" si="15187">IF(PI52&lt;&gt;"",VLOOKUP(PI52,NV4:OD40,9,FALSE),"")</f>
        <v/>
      </c>
      <c r="PT52" s="323" t="str">
        <f t="shared" ref="PT52:PT54" ca="1" si="15188">PP52</f>
        <v/>
      </c>
      <c r="PU52" s="323" t="str">
        <f t="shared" ref="PU52" ca="1" si="15189">IF(PI52&lt;&gt;"",RANK(PT52,PT51:PT54),"")</f>
        <v/>
      </c>
      <c r="PV52" s="323" t="str">
        <f t="shared" ref="PV52" ca="1" si="15190">IF(PI52&lt;&gt;"",SUMPRODUCT((PT51:PT54=PT52)*(PO51:PO54&gt;PO52)),"")</f>
        <v/>
      </c>
      <c r="PW52" s="323" t="str">
        <f t="shared" ref="PW52" ca="1" si="15191">IF(PI52&lt;&gt;"",SUMPRODUCT((PT51:PT54=PT52)*(PO51:PO54=PO52)*(PM51:PM54&gt;PM52)),"")</f>
        <v/>
      </c>
      <c r="PX52" s="323" t="str">
        <f t="shared" ref="PX52" ca="1" si="15192">IF(PI52&lt;&gt;"",SUMPRODUCT((PT51:PT54=PT52)*(PO51:PO54=PO52)*(PM51:PM54=PM52)*(PQ51:PQ54&gt;PQ52)),"")</f>
        <v/>
      </c>
      <c r="PY52" s="323" t="str">
        <f t="shared" ref="PY52" ca="1" si="15193">IF(PI52&lt;&gt;"",SUMPRODUCT((PT51:PT54=PT52)*(PO51:PO54=PO52)*(PM51:PM54=PM52)*(PQ51:PQ54=PQ52)*(PR51:PR54&gt;PR52)),"")</f>
        <v/>
      </c>
      <c r="PZ52" s="323" t="str">
        <f t="shared" ref="PZ52" ca="1" si="15194">IF(PI52&lt;&gt;"",SUMPRODUCT((PT51:PT54=PT52)*(PO51:PO54=PO52)*(PM51:PM54=PM52)*(PQ51:PQ54=PQ52)*(PR51:PR54=PR52)*(PS51:PS54&gt;PS52)),"")</f>
        <v/>
      </c>
      <c r="QA52" s="323" t="str">
        <f t="shared" ref="QA52" ca="1" si="15195">IF(PI52&lt;&gt;"",SUM(PU52:PZ52)+1,"")</f>
        <v/>
      </c>
      <c r="TA52" s="323">
        <f ca="1">SUMPRODUCT((TA11:TA14=TA12)*(SZ11:SZ14=SZ12)*(SX11:SX14&gt;SX12))+1</f>
        <v>1</v>
      </c>
      <c r="TL52" s="323" t="str">
        <f t="shared" ref="TL52" ca="1" si="15196">IF(TM12&lt;&gt;"",SUMPRODUCT((TT11:TT14=TT12)*(TS11:TS14=TS12)*(TQ11:TQ14=TQ12)*(TR11:TR14=TR12)),"")</f>
        <v/>
      </c>
      <c r="TM52" s="323" t="str">
        <f t="shared" ca="1" si="14983"/>
        <v/>
      </c>
      <c r="TN52" s="323">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3">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3">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3">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3">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3">
        <f t="shared" ca="1" si="14989"/>
        <v>1000</v>
      </c>
      <c r="TT52" s="323" t="str">
        <f t="shared" ca="1" si="14990"/>
        <v/>
      </c>
      <c r="TU52" s="323" t="str">
        <f t="shared" ref="TU52" ca="1" si="15202">IF(TM52&lt;&gt;"",VLOOKUP(TM52,ST4:SZ40,7,FALSE),"")</f>
        <v/>
      </c>
      <c r="TV52" s="323" t="str">
        <f t="shared" ref="TV52" ca="1" si="15203">IF(TM52&lt;&gt;"",VLOOKUP(TM52,ST4:SZ40,5,FALSE),"")</f>
        <v/>
      </c>
      <c r="TW52" s="323" t="str">
        <f t="shared" ref="TW52" ca="1" si="15204">IF(TM52&lt;&gt;"",VLOOKUP(TM52,ST4:TB40,9,FALSE),"")</f>
        <v/>
      </c>
      <c r="TX52" s="323" t="str">
        <f t="shared" ca="1" si="14994"/>
        <v/>
      </c>
      <c r="TY52" s="323" t="str">
        <f t="shared" ref="TY52" ca="1" si="15205">IF(TM52&lt;&gt;"",RANK(TX52,TX51:TX54),"")</f>
        <v/>
      </c>
      <c r="TZ52" s="323" t="str">
        <f t="shared" ref="TZ52" ca="1" si="15206">IF(TM52&lt;&gt;"",SUMPRODUCT((TX51:TX54=TX52)*(TS51:TS54&gt;TS52)),"")</f>
        <v/>
      </c>
      <c r="UA52" s="323" t="str">
        <f t="shared" ref="UA52" ca="1" si="15207">IF(TM52&lt;&gt;"",SUMPRODUCT((TX51:TX54=TX52)*(TS51:TS54=TS52)*(TQ51:TQ54&gt;TQ52)),"")</f>
        <v/>
      </c>
      <c r="UB52" s="323" t="str">
        <f t="shared" ref="UB52" ca="1" si="15208">IF(TM52&lt;&gt;"",SUMPRODUCT((TX51:TX54=TX52)*(TS51:TS54=TS52)*(TQ51:TQ54=TQ52)*(TU51:TU54&gt;TU52)),"")</f>
        <v/>
      </c>
      <c r="UC52" s="323" t="str">
        <f t="shared" ref="UC52" ca="1" si="15209">IF(TM52&lt;&gt;"",SUMPRODUCT((TX51:TX54=TX52)*(TS51:TS54=TS52)*(TQ51:TQ54=TQ52)*(TU51:TU54=TU52)*(TV51:TV54&gt;TV52)),"")</f>
        <v/>
      </c>
      <c r="UD52" s="323" t="str">
        <f t="shared" ref="UD52" ca="1" si="15210">IF(TM52&lt;&gt;"",SUMPRODUCT((TX51:TX54=TX52)*(TS51:TS54=TS52)*(TQ51:TQ54=TQ52)*(TU51:TU54=TU52)*(TV51:TV54=TV52)*(TW51:TW54&gt;TW52)),"")</f>
        <v/>
      </c>
      <c r="UE52" s="323" t="str">
        <f t="shared" ref="UE52:UE54" ca="1" si="15211">IF(TM52&lt;&gt;"",SUM(TY52:UD52),"")</f>
        <v/>
      </c>
      <c r="UF52" s="323" t="str">
        <f t="shared" ref="UF52" ca="1" si="15212">IF(UG12&lt;&gt;"",SUMPRODUCT((UN11:UN14=UN12)*(UM11:UM14=UM12)*(UK11:UK14=UK12)*(UL11:UL14=UL12)),"")</f>
        <v/>
      </c>
      <c r="UG52" s="323" t="str">
        <f t="shared" ref="UG52:UG54" ca="1" si="15213">IF(AND(UF52&lt;&gt;"",UF52&gt;1),UG12,"")</f>
        <v/>
      </c>
      <c r="UH52" s="323">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3">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3">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3">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3">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3">
        <f t="shared" ref="UM52:UM54" ca="1" si="15219">UK52-UL52+1000</f>
        <v>1000</v>
      </c>
      <c r="UN52" s="323" t="str">
        <f t="shared" ref="UN52:UN54" ca="1" si="15220">IF(UG52&lt;&gt;"",UH52*3+UI52*1,"")</f>
        <v/>
      </c>
      <c r="UO52" s="323" t="str">
        <f t="shared" ref="UO52" ca="1" si="15221">IF(UG52&lt;&gt;"",VLOOKUP(UG52,ST4:SZ40,7,FALSE),"")</f>
        <v/>
      </c>
      <c r="UP52" s="323" t="str">
        <f t="shared" ref="UP52" ca="1" si="15222">IF(UG52&lt;&gt;"",VLOOKUP(UG52,ST4:SZ40,5,FALSE),"")</f>
        <v/>
      </c>
      <c r="UQ52" s="323" t="str">
        <f t="shared" ref="UQ52" ca="1" si="15223">IF(UG52&lt;&gt;"",VLOOKUP(UG52,ST4:TB40,9,FALSE),"")</f>
        <v/>
      </c>
      <c r="UR52" s="323" t="str">
        <f t="shared" ref="UR52:UR54" ca="1" si="15224">UN52</f>
        <v/>
      </c>
      <c r="US52" s="323" t="str">
        <f t="shared" ref="US52" ca="1" si="15225">IF(UG52&lt;&gt;"",RANK(UR52,UR51:UR54),"")</f>
        <v/>
      </c>
      <c r="UT52" s="323" t="str">
        <f t="shared" ref="UT52" ca="1" si="15226">IF(UG52&lt;&gt;"",SUMPRODUCT((UR51:UR54=UR52)*(UM51:UM54&gt;UM52)),"")</f>
        <v/>
      </c>
      <c r="UU52" s="323" t="str">
        <f t="shared" ref="UU52" ca="1" si="15227">IF(UG52&lt;&gt;"",SUMPRODUCT((UR51:UR54=UR52)*(UM51:UM54=UM52)*(UK51:UK54&gt;UK52)),"")</f>
        <v/>
      </c>
      <c r="UV52" s="323" t="str">
        <f t="shared" ref="UV52" ca="1" si="15228">IF(UG52&lt;&gt;"",SUMPRODUCT((UR51:UR54=UR52)*(UM51:UM54=UM52)*(UK51:UK54=UK52)*(UO51:UO54&gt;UO52)),"")</f>
        <v/>
      </c>
      <c r="UW52" s="323" t="str">
        <f t="shared" ref="UW52" ca="1" si="15229">IF(UG52&lt;&gt;"",SUMPRODUCT((UR51:UR54=UR52)*(UM51:UM54=UM52)*(UK51:UK54=UK52)*(UO51:UO54=UO52)*(UP51:UP54&gt;UP52)),"")</f>
        <v/>
      </c>
      <c r="UX52" s="323" t="str">
        <f t="shared" ref="UX52" ca="1" si="15230">IF(UG52&lt;&gt;"",SUMPRODUCT((UR51:UR54=UR52)*(UM51:UM54=UM52)*(UK51:UK54=UK52)*(UO51:UO54=UO52)*(UP51:UP54=UP52)*(UQ51:UQ54&gt;UQ52)),"")</f>
        <v/>
      </c>
      <c r="UY52" s="323" t="str">
        <f t="shared" ref="UY52" ca="1" si="15231">IF(UG52&lt;&gt;"",SUM(US52:UX52)+1,"")</f>
        <v/>
      </c>
      <c r="XY52" s="323">
        <f ca="1">SUMPRODUCT((XY11:XY14=XY12)*(XX11:XX14=XX12)*(XV11:XV14&gt;XV12))+1</f>
        <v>1</v>
      </c>
      <c r="YJ52" s="323" t="str">
        <f t="shared" ref="YJ52" ca="1" si="15232">IF(YK12&lt;&gt;"",SUMPRODUCT((YR11:YR14=YR12)*(YQ11:YQ14=YQ12)*(YO11:YO14=YO12)*(YP11:YP14=YP12)),"")</f>
        <v/>
      </c>
      <c r="YK52" s="323" t="str">
        <f t="shared" ca="1" si="15003"/>
        <v/>
      </c>
      <c r="YL52" s="323">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3">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3">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3">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3">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3">
        <f t="shared" ca="1" si="15009"/>
        <v>1000</v>
      </c>
      <c r="YR52" s="323" t="str">
        <f t="shared" ca="1" si="15010"/>
        <v/>
      </c>
      <c r="YS52" s="323" t="str">
        <f t="shared" ref="YS52" ca="1" si="15238">IF(YK52&lt;&gt;"",VLOOKUP(YK52,XR4:XX40,7,FALSE),"")</f>
        <v/>
      </c>
      <c r="YT52" s="323" t="str">
        <f t="shared" ref="YT52" ca="1" si="15239">IF(YK52&lt;&gt;"",VLOOKUP(YK52,XR4:XX40,5,FALSE),"")</f>
        <v/>
      </c>
      <c r="YU52" s="323" t="str">
        <f t="shared" ref="YU52" ca="1" si="15240">IF(YK52&lt;&gt;"",VLOOKUP(YK52,XR4:XZ40,9,FALSE),"")</f>
        <v/>
      </c>
      <c r="YV52" s="323" t="str">
        <f t="shared" ca="1" si="15014"/>
        <v/>
      </c>
      <c r="YW52" s="323" t="str">
        <f t="shared" ref="YW52" ca="1" si="15241">IF(YK52&lt;&gt;"",RANK(YV52,YV51:YV54),"")</f>
        <v/>
      </c>
      <c r="YX52" s="323" t="str">
        <f t="shared" ref="YX52" ca="1" si="15242">IF(YK52&lt;&gt;"",SUMPRODUCT((YV51:YV54=YV52)*(YQ51:YQ54&gt;YQ52)),"")</f>
        <v/>
      </c>
      <c r="YY52" s="323" t="str">
        <f t="shared" ref="YY52" ca="1" si="15243">IF(YK52&lt;&gt;"",SUMPRODUCT((YV51:YV54=YV52)*(YQ51:YQ54=YQ52)*(YO51:YO54&gt;YO52)),"")</f>
        <v/>
      </c>
      <c r="YZ52" s="323" t="str">
        <f t="shared" ref="YZ52" ca="1" si="15244">IF(YK52&lt;&gt;"",SUMPRODUCT((YV51:YV54=YV52)*(YQ51:YQ54=YQ52)*(YO51:YO54=YO52)*(YS51:YS54&gt;YS52)),"")</f>
        <v/>
      </c>
      <c r="ZA52" s="323" t="str">
        <f t="shared" ref="ZA52" ca="1" si="15245">IF(YK52&lt;&gt;"",SUMPRODUCT((YV51:YV54=YV52)*(YQ51:YQ54=YQ52)*(YO51:YO54=YO52)*(YS51:YS54=YS52)*(YT51:YT54&gt;YT52)),"")</f>
        <v/>
      </c>
      <c r="ZB52" s="323" t="str">
        <f t="shared" ref="ZB52" ca="1" si="15246">IF(YK52&lt;&gt;"",SUMPRODUCT((YV51:YV54=YV52)*(YQ51:YQ54=YQ52)*(YO51:YO54=YO52)*(YS51:YS54=YS52)*(YT51:YT54=YT52)*(YU51:YU54&gt;YU52)),"")</f>
        <v/>
      </c>
      <c r="ZC52" s="323" t="str">
        <f t="shared" ref="ZC52:ZC54" ca="1" si="15247">IF(YK52&lt;&gt;"",SUM(YW52:ZB52),"")</f>
        <v/>
      </c>
      <c r="ZD52" s="323">
        <f t="shared" ref="ZD52" ca="1" si="15248">IF(ZE12&lt;&gt;"",SUMPRODUCT((ZL11:ZL14=ZL12)*(ZK11:ZK14=ZK12)*(ZI11:ZI14=ZI12)*(ZJ11:ZJ14=ZJ12)),"")</f>
        <v>2</v>
      </c>
      <c r="ZE52" s="323" t="str">
        <f t="shared" ref="ZE52:ZE54" ca="1" si="15249">IF(AND(ZD52&lt;&gt;"",ZD52&gt;1),ZE12,"")</f>
        <v>Italy</v>
      </c>
      <c r="ZF52" s="323">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3">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3">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3">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3">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3">
        <f t="shared" ref="ZK52:ZK54" ca="1" si="15255">ZI52-ZJ52+1000</f>
        <v>1000</v>
      </c>
      <c r="ZL52" s="323">
        <f t="shared" ref="ZL52:ZL54" ca="1" si="15256">IF(ZE52&lt;&gt;"",ZF52*3+ZG52*1,"")</f>
        <v>1</v>
      </c>
      <c r="ZM52" s="323">
        <f t="shared" ref="ZM52" ca="1" si="15257">IF(ZE52&lt;&gt;"",VLOOKUP(ZE52,XR4:XX40,7,FALSE),"")</f>
        <v>1001</v>
      </c>
      <c r="ZN52" s="323">
        <f t="shared" ref="ZN52" ca="1" si="15258">IF(ZE52&lt;&gt;"",VLOOKUP(ZE52,XR4:XX40,5,FALSE),"")</f>
        <v>4</v>
      </c>
      <c r="ZO52" s="323">
        <f t="shared" ref="ZO52" ca="1" si="15259">IF(ZE52&lt;&gt;"",VLOOKUP(ZE52,XR4:XZ40,9,FALSE),"")</f>
        <v>36</v>
      </c>
      <c r="ZP52" s="323">
        <f t="shared" ref="ZP52:ZP54" ca="1" si="15260">ZL52</f>
        <v>1</v>
      </c>
      <c r="ZQ52" s="323">
        <f t="shared" ref="ZQ52" ca="1" si="15261">IF(ZE52&lt;&gt;"",RANK(ZP52,ZP51:ZP54),"")</f>
        <v>1</v>
      </c>
      <c r="ZR52" s="323">
        <f t="shared" ref="ZR52" ca="1" si="15262">IF(ZE52&lt;&gt;"",SUMPRODUCT((ZP51:ZP54=ZP52)*(ZK51:ZK54&gt;ZK52)),"")</f>
        <v>0</v>
      </c>
      <c r="ZS52" s="323">
        <f t="shared" ref="ZS52" ca="1" si="15263">IF(ZE52&lt;&gt;"",SUMPRODUCT((ZP51:ZP54=ZP52)*(ZK51:ZK54=ZK52)*(ZI51:ZI54&gt;ZI52)),"")</f>
        <v>0</v>
      </c>
      <c r="ZT52" s="323">
        <f t="shared" ref="ZT52" ca="1" si="15264">IF(ZE52&lt;&gt;"",SUMPRODUCT((ZP51:ZP54=ZP52)*(ZK51:ZK54=ZK52)*(ZI51:ZI54=ZI52)*(ZM51:ZM54&gt;ZM52)),"")</f>
        <v>0</v>
      </c>
      <c r="ZU52" s="323">
        <f t="shared" ref="ZU52" ca="1" si="15265">IF(ZE52&lt;&gt;"",SUMPRODUCT((ZP51:ZP54=ZP52)*(ZK51:ZK54=ZK52)*(ZI51:ZI54=ZI52)*(ZM51:ZM54=ZM52)*(ZN51:ZN54&gt;ZN52)),"")</f>
        <v>0</v>
      </c>
      <c r="ZV52" s="323">
        <f t="shared" ref="ZV52" ca="1" si="15266">IF(ZE52&lt;&gt;"",SUMPRODUCT((ZP51:ZP54=ZP52)*(ZK51:ZK54=ZK52)*(ZI51:ZI54=ZI52)*(ZM51:ZM54=ZM52)*(ZN51:ZN54=ZN52)*(ZO51:ZO54&gt;ZO52)),"")</f>
        <v>1</v>
      </c>
      <c r="ZW52" s="323">
        <f t="shared" ref="ZW52" ca="1" si="15267">IF(ZE52&lt;&gt;"",SUM(ZQ52:ZV52)+1,"")</f>
        <v>3</v>
      </c>
      <c r="ACW52" s="323">
        <f ca="1">SUMPRODUCT((ACW11:ACW14=ACW12)*(ACV11:ACV14=ACV12)*(ACT11:ACT14&gt;ACT12))+1</f>
        <v>1</v>
      </c>
      <c r="ADH52" s="323" t="str">
        <f t="shared" ref="ADH52" ca="1" si="15268">IF(ADI12&lt;&gt;"",SUMPRODUCT((ADP11:ADP14=ADP12)*(ADO11:ADO14=ADO12)*(ADM11:ADM14=ADM12)*(ADN11:ADN14=ADN12)),"")</f>
        <v/>
      </c>
      <c r="ADI52" s="323" t="str">
        <f t="shared" ca="1" si="15023"/>
        <v/>
      </c>
      <c r="ADJ52" s="323">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3">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3">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3">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3">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3">
        <f t="shared" ca="1" si="15029"/>
        <v>1000</v>
      </c>
      <c r="ADP52" s="323" t="str">
        <f t="shared" ca="1" si="15030"/>
        <v/>
      </c>
      <c r="ADQ52" s="323" t="str">
        <f t="shared" ref="ADQ52" ca="1" si="15274">IF(ADI52&lt;&gt;"",VLOOKUP(ADI52,ACP4:ACV40,7,FALSE),"")</f>
        <v/>
      </c>
      <c r="ADR52" s="323" t="str">
        <f t="shared" ref="ADR52" ca="1" si="15275">IF(ADI52&lt;&gt;"",VLOOKUP(ADI52,ACP4:ACV40,5,FALSE),"")</f>
        <v/>
      </c>
      <c r="ADS52" s="323" t="str">
        <f t="shared" ref="ADS52" ca="1" si="15276">IF(ADI52&lt;&gt;"",VLOOKUP(ADI52,ACP4:ACX40,9,FALSE),"")</f>
        <v/>
      </c>
      <c r="ADT52" s="323" t="str">
        <f t="shared" ca="1" si="15034"/>
        <v/>
      </c>
      <c r="ADU52" s="323" t="str">
        <f t="shared" ref="ADU52" ca="1" si="15277">IF(ADI52&lt;&gt;"",RANK(ADT52,ADT51:ADT54),"")</f>
        <v/>
      </c>
      <c r="ADV52" s="323" t="str">
        <f t="shared" ref="ADV52" ca="1" si="15278">IF(ADI52&lt;&gt;"",SUMPRODUCT((ADT51:ADT54=ADT52)*(ADO51:ADO54&gt;ADO52)),"")</f>
        <v/>
      </c>
      <c r="ADW52" s="323" t="str">
        <f t="shared" ref="ADW52" ca="1" si="15279">IF(ADI52&lt;&gt;"",SUMPRODUCT((ADT51:ADT54=ADT52)*(ADO51:ADO54=ADO52)*(ADM51:ADM54&gt;ADM52)),"")</f>
        <v/>
      </c>
      <c r="ADX52" s="323" t="str">
        <f t="shared" ref="ADX52" ca="1" si="15280">IF(ADI52&lt;&gt;"",SUMPRODUCT((ADT51:ADT54=ADT52)*(ADO51:ADO54=ADO52)*(ADM51:ADM54=ADM52)*(ADQ51:ADQ54&gt;ADQ52)),"")</f>
        <v/>
      </c>
      <c r="ADY52" s="323" t="str">
        <f t="shared" ref="ADY52" ca="1" si="15281">IF(ADI52&lt;&gt;"",SUMPRODUCT((ADT51:ADT54=ADT52)*(ADO51:ADO54=ADO52)*(ADM51:ADM54=ADM52)*(ADQ51:ADQ54=ADQ52)*(ADR51:ADR54&gt;ADR52)),"")</f>
        <v/>
      </c>
      <c r="ADZ52" s="323" t="str">
        <f t="shared" ref="ADZ52" ca="1" si="15282">IF(ADI52&lt;&gt;"",SUMPRODUCT((ADT51:ADT54=ADT52)*(ADO51:ADO54=ADO52)*(ADM51:ADM54=ADM52)*(ADQ51:ADQ54=ADQ52)*(ADR51:ADR54=ADR52)*(ADS51:ADS54&gt;ADS52)),"")</f>
        <v/>
      </c>
      <c r="AEA52" s="323" t="str">
        <f t="shared" ref="AEA52:AEA54" ca="1" si="15283">IF(ADI52&lt;&gt;"",SUM(ADU52:ADZ52),"")</f>
        <v/>
      </c>
      <c r="AEB52" s="323" t="str">
        <f t="shared" ref="AEB52" ca="1" si="15284">IF(AEC12&lt;&gt;"",SUMPRODUCT((AEJ11:AEJ14=AEJ12)*(AEI11:AEI14=AEI12)*(AEG11:AEG14=AEG12)*(AEH11:AEH14=AEH12)),"")</f>
        <v/>
      </c>
      <c r="AEC52" s="323" t="str">
        <f t="shared" ref="AEC52:AEC54" ca="1" si="15285">IF(AND(AEB52&lt;&gt;"",AEB52&gt;1),AEC12,"")</f>
        <v/>
      </c>
      <c r="AED52" s="323">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3">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3">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3">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3">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3">
        <f t="shared" ref="AEI52:AEI54" ca="1" si="15291">AEG52-AEH52+1000</f>
        <v>1000</v>
      </c>
      <c r="AEJ52" s="323" t="str">
        <f t="shared" ref="AEJ52:AEJ54" ca="1" si="15292">IF(AEC52&lt;&gt;"",AED52*3+AEE52*1,"")</f>
        <v/>
      </c>
      <c r="AEK52" s="323" t="str">
        <f t="shared" ref="AEK52" ca="1" si="15293">IF(AEC52&lt;&gt;"",VLOOKUP(AEC52,ACP4:ACV40,7,FALSE),"")</f>
        <v/>
      </c>
      <c r="AEL52" s="323" t="str">
        <f t="shared" ref="AEL52" ca="1" si="15294">IF(AEC52&lt;&gt;"",VLOOKUP(AEC52,ACP4:ACV40,5,FALSE),"")</f>
        <v/>
      </c>
      <c r="AEM52" s="323" t="str">
        <f t="shared" ref="AEM52" ca="1" si="15295">IF(AEC52&lt;&gt;"",VLOOKUP(AEC52,ACP4:ACX40,9,FALSE),"")</f>
        <v/>
      </c>
      <c r="AEN52" s="323" t="str">
        <f t="shared" ref="AEN52:AEN54" ca="1" si="15296">AEJ52</f>
        <v/>
      </c>
      <c r="AEO52" s="323" t="str">
        <f t="shared" ref="AEO52" ca="1" si="15297">IF(AEC52&lt;&gt;"",RANK(AEN52,AEN51:AEN54),"")</f>
        <v/>
      </c>
      <c r="AEP52" s="323" t="str">
        <f t="shared" ref="AEP52" ca="1" si="15298">IF(AEC52&lt;&gt;"",SUMPRODUCT((AEN51:AEN54=AEN52)*(AEI51:AEI54&gt;AEI52)),"")</f>
        <v/>
      </c>
      <c r="AEQ52" s="323" t="str">
        <f t="shared" ref="AEQ52" ca="1" si="15299">IF(AEC52&lt;&gt;"",SUMPRODUCT((AEN51:AEN54=AEN52)*(AEI51:AEI54=AEI52)*(AEG51:AEG54&gt;AEG52)),"")</f>
        <v/>
      </c>
      <c r="AER52" s="323" t="str">
        <f t="shared" ref="AER52" ca="1" si="15300">IF(AEC52&lt;&gt;"",SUMPRODUCT((AEN51:AEN54=AEN52)*(AEI51:AEI54=AEI52)*(AEG51:AEG54=AEG52)*(AEK51:AEK54&gt;AEK52)),"")</f>
        <v/>
      </c>
      <c r="AES52" s="323" t="str">
        <f t="shared" ref="AES52" ca="1" si="15301">IF(AEC52&lt;&gt;"",SUMPRODUCT((AEN51:AEN54=AEN52)*(AEI51:AEI54=AEI52)*(AEG51:AEG54=AEG52)*(AEK51:AEK54=AEK52)*(AEL51:AEL54&gt;AEL52)),"")</f>
        <v/>
      </c>
      <c r="AET52" s="323" t="str">
        <f t="shared" ref="AET52" ca="1" si="15302">IF(AEC52&lt;&gt;"",SUMPRODUCT((AEN51:AEN54=AEN52)*(AEI51:AEI54=AEI52)*(AEG51:AEG54=AEG52)*(AEK51:AEK54=AEK52)*(AEL51:AEL54=AEL52)*(AEM51:AEM54&gt;AEM52)),"")</f>
        <v/>
      </c>
      <c r="AEU52" s="323" t="str">
        <f t="shared" ref="AEU52" ca="1" si="15303">IF(AEC52&lt;&gt;"",SUM(AEO52:AET52)+1,"")</f>
        <v/>
      </c>
      <c r="AHU52" s="323">
        <f ca="1">SUMPRODUCT((AHU11:AHU14=AHU12)*(AHT11:AHT14=AHT12)*(AHR11:AHR14&gt;AHR12))+1</f>
        <v>1</v>
      </c>
      <c r="AIF52" s="323">
        <f t="shared" ref="AIF52" ca="1" si="15304">IF(AIG12&lt;&gt;"",SUMPRODUCT((AIN11:AIN14=AIN12)*(AIM11:AIM14=AIM12)*(AIK11:AIK14=AIK12)*(AIL11:AIL14=AIL12)),"")</f>
        <v>2</v>
      </c>
      <c r="AIG52" s="323" t="str">
        <f t="shared" ca="1" si="15043"/>
        <v>Spain</v>
      </c>
      <c r="AIH52" s="323">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3">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3">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3">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3">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3">
        <f t="shared" ca="1" si="15049"/>
        <v>1000</v>
      </c>
      <c r="AIN52" s="323">
        <f t="shared" ca="1" si="15050"/>
        <v>1</v>
      </c>
      <c r="AIO52" s="323">
        <f t="shared" ref="AIO52" ca="1" si="15310">IF(AIG52&lt;&gt;"",VLOOKUP(AIG52,AHN4:AHT40,7,FALSE),"")</f>
        <v>1003</v>
      </c>
      <c r="AIP52" s="323">
        <f t="shared" ref="AIP52" ca="1" si="15311">IF(AIG52&lt;&gt;"",VLOOKUP(AIG52,AHN4:AHT40,5,FALSE),"")</f>
        <v>6</v>
      </c>
      <c r="AIQ52" s="323">
        <f t="shared" ref="AIQ52" ca="1" si="15312">IF(AIG52&lt;&gt;"",VLOOKUP(AIG52,AHN4:AHV40,9,FALSE),"")</f>
        <v>51</v>
      </c>
      <c r="AIR52" s="323">
        <f t="shared" ca="1" si="15054"/>
        <v>1</v>
      </c>
      <c r="AIS52" s="323">
        <f t="shared" ref="AIS52" ca="1" si="15313">IF(AIG52&lt;&gt;"",RANK(AIR52,AIR51:AIR54),"")</f>
        <v>1</v>
      </c>
      <c r="AIT52" s="323">
        <f t="shared" ref="AIT52" ca="1" si="15314">IF(AIG52&lt;&gt;"",SUMPRODUCT((AIR51:AIR54=AIR52)*(AIM51:AIM54&gt;AIM52)),"")</f>
        <v>0</v>
      </c>
      <c r="AIU52" s="323">
        <f t="shared" ref="AIU52" ca="1" si="15315">IF(AIG52&lt;&gt;"",SUMPRODUCT((AIR51:AIR54=AIR52)*(AIM51:AIM54=AIM52)*(AIK51:AIK54&gt;AIK52)),"")</f>
        <v>0</v>
      </c>
      <c r="AIV52" s="323">
        <f t="shared" ref="AIV52" ca="1" si="15316">IF(AIG52&lt;&gt;"",SUMPRODUCT((AIR51:AIR54=AIR52)*(AIM51:AIM54=AIM52)*(AIK51:AIK54=AIK52)*(AIO51:AIO54&gt;AIO52)),"")</f>
        <v>1</v>
      </c>
      <c r="AIW52" s="323">
        <f t="shared" ref="AIW52" ca="1" si="15317">IF(AIG52&lt;&gt;"",SUMPRODUCT((AIR51:AIR54=AIR52)*(AIM51:AIM54=AIM52)*(AIK51:AIK54=AIK52)*(AIO51:AIO54=AIO52)*(AIP51:AIP54&gt;AIP52)),"")</f>
        <v>0</v>
      </c>
      <c r="AIX52" s="323">
        <f t="shared" ref="AIX52" ca="1" si="15318">IF(AIG52&lt;&gt;"",SUMPRODUCT((AIR51:AIR54=AIR52)*(AIM51:AIM54=AIM52)*(AIK51:AIK54=AIK52)*(AIO51:AIO54=AIO52)*(AIP51:AIP54=AIP52)*(AIQ51:AIQ54&gt;AIQ52)),"")</f>
        <v>0</v>
      </c>
      <c r="AIY52" s="323">
        <f t="shared" ref="AIY52:AIY54" ca="1" si="15319">IF(AIG52&lt;&gt;"",SUM(AIS52:AIX52),"")</f>
        <v>2</v>
      </c>
      <c r="AIZ52" s="323" t="str">
        <f t="shared" ref="AIZ52" ca="1" si="15320">IF(AJA12&lt;&gt;"",SUMPRODUCT((AJH11:AJH14=AJH12)*(AJG11:AJG14=AJG12)*(AJE11:AJE14=AJE12)*(AJF11:AJF14=AJF12)),"")</f>
        <v/>
      </c>
      <c r="AJA52" s="323" t="str">
        <f t="shared" ref="AJA52:AJA54" ca="1" si="15321">IF(AND(AIZ52&lt;&gt;"",AIZ52&gt;1),AJA12,"")</f>
        <v/>
      </c>
      <c r="AJB52" s="323">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3">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3">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3">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3">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3">
        <f t="shared" ref="AJG52:AJG54" ca="1" si="15327">AJE52-AJF52+1000</f>
        <v>1000</v>
      </c>
      <c r="AJH52" s="323" t="str">
        <f t="shared" ref="AJH52:AJH54" ca="1" si="15328">IF(AJA52&lt;&gt;"",AJB52*3+AJC52*1,"")</f>
        <v/>
      </c>
      <c r="AJI52" s="323" t="str">
        <f t="shared" ref="AJI52" ca="1" si="15329">IF(AJA52&lt;&gt;"",VLOOKUP(AJA52,AHN4:AHT40,7,FALSE),"")</f>
        <v/>
      </c>
      <c r="AJJ52" s="323" t="str">
        <f t="shared" ref="AJJ52" ca="1" si="15330">IF(AJA52&lt;&gt;"",VLOOKUP(AJA52,AHN4:AHT40,5,FALSE),"")</f>
        <v/>
      </c>
      <c r="AJK52" s="323" t="str">
        <f t="shared" ref="AJK52" ca="1" si="15331">IF(AJA52&lt;&gt;"",VLOOKUP(AJA52,AHN4:AHV40,9,FALSE),"")</f>
        <v/>
      </c>
      <c r="AJL52" s="323" t="str">
        <f t="shared" ref="AJL52:AJL54" ca="1" si="15332">AJH52</f>
        <v/>
      </c>
      <c r="AJM52" s="323" t="str">
        <f t="shared" ref="AJM52" ca="1" si="15333">IF(AJA52&lt;&gt;"",RANK(AJL52,AJL51:AJL54),"")</f>
        <v/>
      </c>
      <c r="AJN52" s="323" t="str">
        <f t="shared" ref="AJN52" ca="1" si="15334">IF(AJA52&lt;&gt;"",SUMPRODUCT((AJL51:AJL54=AJL52)*(AJG51:AJG54&gt;AJG52)),"")</f>
        <v/>
      </c>
      <c r="AJO52" s="323" t="str">
        <f t="shared" ref="AJO52" ca="1" si="15335">IF(AJA52&lt;&gt;"",SUMPRODUCT((AJL51:AJL54=AJL52)*(AJG51:AJG54=AJG52)*(AJE51:AJE54&gt;AJE52)),"")</f>
        <v/>
      </c>
      <c r="AJP52" s="323" t="str">
        <f t="shared" ref="AJP52" ca="1" si="15336">IF(AJA52&lt;&gt;"",SUMPRODUCT((AJL51:AJL54=AJL52)*(AJG51:AJG54=AJG52)*(AJE51:AJE54=AJE52)*(AJI51:AJI54&gt;AJI52)),"")</f>
        <v/>
      </c>
      <c r="AJQ52" s="323" t="str">
        <f t="shared" ref="AJQ52" ca="1" si="15337">IF(AJA52&lt;&gt;"",SUMPRODUCT((AJL51:AJL54=AJL52)*(AJG51:AJG54=AJG52)*(AJE51:AJE54=AJE52)*(AJI51:AJI54=AJI52)*(AJJ51:AJJ54&gt;AJJ52)),"")</f>
        <v/>
      </c>
      <c r="AJR52" s="323" t="str">
        <f t="shared" ref="AJR52" ca="1" si="15338">IF(AJA52&lt;&gt;"",SUMPRODUCT((AJL51:AJL54=AJL52)*(AJG51:AJG54=AJG52)*(AJE51:AJE54=AJE52)*(AJI51:AJI54=AJI52)*(AJJ51:AJJ54=AJJ52)*(AJK51:AJK54&gt;AJK52)),"")</f>
        <v/>
      </c>
      <c r="AJS52" s="323" t="str">
        <f t="shared" ref="AJS52" ca="1" si="15339">IF(AJA52&lt;&gt;"",SUM(AJM52:AJR52)+1,"")</f>
        <v/>
      </c>
      <c r="AMS52" s="323">
        <f ca="1">SUMPRODUCT((AMS11:AMS14=AMS12)*(AMR11:AMR14=AMR12)*(AMP11:AMP14&gt;AMP12))+1</f>
        <v>1</v>
      </c>
      <c r="AND52" s="323" t="str">
        <f t="shared" ref="AND52" ca="1" si="15340">IF(ANE12&lt;&gt;"",SUMPRODUCT((ANL11:ANL14=ANL12)*(ANK11:ANK14=ANK12)*(ANI11:ANI14=ANI12)*(ANJ11:ANJ14=ANJ12)),"")</f>
        <v/>
      </c>
      <c r="ANE52" s="323" t="str">
        <f t="shared" ca="1" si="15063"/>
        <v/>
      </c>
      <c r="ANF52" s="323">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3">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3">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3">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3">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3">
        <f t="shared" ca="1" si="15069"/>
        <v>1000</v>
      </c>
      <c r="ANL52" s="323" t="str">
        <f t="shared" ca="1" si="15070"/>
        <v/>
      </c>
      <c r="ANM52" s="323" t="str">
        <f t="shared" ref="ANM52" ca="1" si="15346">IF(ANE52&lt;&gt;"",VLOOKUP(ANE52,AML4:AMR40,7,FALSE),"")</f>
        <v/>
      </c>
      <c r="ANN52" s="323" t="str">
        <f t="shared" ref="ANN52" ca="1" si="15347">IF(ANE52&lt;&gt;"",VLOOKUP(ANE52,AML4:AMR40,5,FALSE),"")</f>
        <v/>
      </c>
      <c r="ANO52" s="323" t="str">
        <f t="shared" ref="ANO52" ca="1" si="15348">IF(ANE52&lt;&gt;"",VLOOKUP(ANE52,AML4:AMT40,9,FALSE),"")</f>
        <v/>
      </c>
      <c r="ANP52" s="323" t="str">
        <f t="shared" ca="1" si="15074"/>
        <v/>
      </c>
      <c r="ANQ52" s="323" t="str">
        <f t="shared" ref="ANQ52" ca="1" si="15349">IF(ANE52&lt;&gt;"",RANK(ANP52,ANP51:ANP54),"")</f>
        <v/>
      </c>
      <c r="ANR52" s="323" t="str">
        <f t="shared" ref="ANR52" ca="1" si="15350">IF(ANE52&lt;&gt;"",SUMPRODUCT((ANP51:ANP54=ANP52)*(ANK51:ANK54&gt;ANK52)),"")</f>
        <v/>
      </c>
      <c r="ANS52" s="323" t="str">
        <f t="shared" ref="ANS52" ca="1" si="15351">IF(ANE52&lt;&gt;"",SUMPRODUCT((ANP51:ANP54=ANP52)*(ANK51:ANK54=ANK52)*(ANI51:ANI54&gt;ANI52)),"")</f>
        <v/>
      </c>
      <c r="ANT52" s="323" t="str">
        <f t="shared" ref="ANT52" ca="1" si="15352">IF(ANE52&lt;&gt;"",SUMPRODUCT((ANP51:ANP54=ANP52)*(ANK51:ANK54=ANK52)*(ANI51:ANI54=ANI52)*(ANM51:ANM54&gt;ANM52)),"")</f>
        <v/>
      </c>
      <c r="ANU52" s="323" t="str">
        <f t="shared" ref="ANU52" ca="1" si="15353">IF(ANE52&lt;&gt;"",SUMPRODUCT((ANP51:ANP54=ANP52)*(ANK51:ANK54=ANK52)*(ANI51:ANI54=ANI52)*(ANM51:ANM54=ANM52)*(ANN51:ANN54&gt;ANN52)),"")</f>
        <v/>
      </c>
      <c r="ANV52" s="323" t="str">
        <f t="shared" ref="ANV52" ca="1" si="15354">IF(ANE52&lt;&gt;"",SUMPRODUCT((ANP51:ANP54=ANP52)*(ANK51:ANK54=ANK52)*(ANI51:ANI54=ANI52)*(ANM51:ANM54=ANM52)*(ANN51:ANN54=ANN52)*(ANO51:ANO54&gt;ANO52)),"")</f>
        <v/>
      </c>
      <c r="ANW52" s="323" t="str">
        <f t="shared" ref="ANW52:ANW54" ca="1" si="15355">IF(ANE52&lt;&gt;"",SUM(ANQ52:ANV52),"")</f>
        <v/>
      </c>
      <c r="ANX52" s="323">
        <f t="shared" ref="ANX52" ca="1" si="15356">IF(ANY12&lt;&gt;"",SUMPRODUCT((AOF11:AOF14=AOF12)*(AOE11:AOE14=AOE12)*(AOC11:AOC14=AOC12)*(AOD11:AOD14=AOD12)),"")</f>
        <v>2</v>
      </c>
      <c r="ANY52" s="323" t="str">
        <f t="shared" ref="ANY52:ANY54" ca="1" si="15357">IF(AND(ANX52&lt;&gt;"",ANX52&gt;1),ANY12,"")</f>
        <v>Italy</v>
      </c>
      <c r="ANZ52" s="323">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3">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3">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3">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3">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3">
        <f t="shared" ref="AOE52:AOE54" ca="1" si="15363">AOC52-AOD52+1000</f>
        <v>1000</v>
      </c>
      <c r="AOF52" s="323">
        <f t="shared" ref="AOF52:AOF54" ca="1" si="15364">IF(ANY52&lt;&gt;"",ANZ52*3+AOA52*1,"")</f>
        <v>1</v>
      </c>
      <c r="AOG52" s="323">
        <f t="shared" ref="AOG52" ca="1" si="15365">IF(ANY52&lt;&gt;"",VLOOKUP(ANY52,AML4:AMR40,7,FALSE),"")</f>
        <v>1002</v>
      </c>
      <c r="AOH52" s="323">
        <f t="shared" ref="AOH52" ca="1" si="15366">IF(ANY52&lt;&gt;"",VLOOKUP(ANY52,AML4:AMR40,5,FALSE),"")</f>
        <v>6</v>
      </c>
      <c r="AOI52" s="323">
        <f t="shared" ref="AOI52" ca="1" si="15367">IF(ANY52&lt;&gt;"",VLOOKUP(ANY52,AML4:AMT40,9,FALSE),"")</f>
        <v>36</v>
      </c>
      <c r="AOJ52" s="323">
        <f t="shared" ref="AOJ52:AOJ54" ca="1" si="15368">AOF52</f>
        <v>1</v>
      </c>
      <c r="AOK52" s="323">
        <f t="shared" ref="AOK52" ca="1" si="15369">IF(ANY52&lt;&gt;"",RANK(AOJ52,AOJ51:AOJ54),"")</f>
        <v>1</v>
      </c>
      <c r="AOL52" s="323">
        <f t="shared" ref="AOL52" ca="1" si="15370">IF(ANY52&lt;&gt;"",SUMPRODUCT((AOJ51:AOJ54=AOJ52)*(AOE51:AOE54&gt;AOE52)),"")</f>
        <v>0</v>
      </c>
      <c r="AOM52" s="323">
        <f t="shared" ref="AOM52" ca="1" si="15371">IF(ANY52&lt;&gt;"",SUMPRODUCT((AOJ51:AOJ54=AOJ52)*(AOE51:AOE54=AOE52)*(AOC51:AOC54&gt;AOC52)),"")</f>
        <v>0</v>
      </c>
      <c r="AON52" s="323">
        <f t="shared" ref="AON52" ca="1" si="15372">IF(ANY52&lt;&gt;"",SUMPRODUCT((AOJ51:AOJ54=AOJ52)*(AOE51:AOE54=AOE52)*(AOC51:AOC54=AOC52)*(AOG51:AOG54&gt;AOG52)),"")</f>
        <v>0</v>
      </c>
      <c r="AOO52" s="323">
        <f t="shared" ref="AOO52" ca="1" si="15373">IF(ANY52&lt;&gt;"",SUMPRODUCT((AOJ51:AOJ54=AOJ52)*(AOE51:AOE54=AOE52)*(AOC51:AOC54=AOC52)*(AOG51:AOG54=AOG52)*(AOH51:AOH54&gt;AOH52)),"")</f>
        <v>0</v>
      </c>
      <c r="AOP52" s="323">
        <f t="shared" ref="AOP52" ca="1" si="15374">IF(ANY52&lt;&gt;"",SUMPRODUCT((AOJ51:AOJ54=AOJ52)*(AOE51:AOE54=AOE52)*(AOC51:AOC54=AOC52)*(AOG51:AOG54=AOG52)*(AOH51:AOH54=AOH52)*(AOI51:AOI54&gt;AOI52)),"")</f>
        <v>0</v>
      </c>
      <c r="AOQ52" s="323">
        <f t="shared" ref="AOQ52" ca="1" si="15375">IF(ANY52&lt;&gt;"",SUM(AOK52:AOP52)+1,"")</f>
        <v>2</v>
      </c>
      <c r="ARQ52" s="323">
        <f ca="1">SUMPRODUCT((ARQ11:ARQ14=ARQ12)*(ARP11:ARP14=ARP12)*(ARN11:ARN14&gt;ARN12))+1</f>
        <v>1</v>
      </c>
      <c r="ASB52" s="323">
        <f t="shared" ref="ASB52" ca="1" si="15376">IF(ASC12&lt;&gt;"",SUMPRODUCT((ASJ11:ASJ14=ASJ12)*(ASI11:ASI14=ASI12)*(ASG11:ASG14=ASG12)*(ASH11:ASH14=ASH12)),"")</f>
        <v>2</v>
      </c>
      <c r="ASC52" s="323" t="str">
        <f t="shared" ca="1" si="15083"/>
        <v>Spain</v>
      </c>
      <c r="ASD52" s="323">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3">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3">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3">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3">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3">
        <f t="shared" ca="1" si="15089"/>
        <v>1000</v>
      </c>
      <c r="ASJ52" s="323">
        <f t="shared" ca="1" si="15090"/>
        <v>1</v>
      </c>
      <c r="ASK52" s="323">
        <f t="shared" ref="ASK52" ca="1" si="15382">IF(ASC52&lt;&gt;"",VLOOKUP(ASC52,ARJ4:ARP40,7,FALSE),"")</f>
        <v>1001</v>
      </c>
      <c r="ASL52" s="323">
        <f t="shared" ref="ASL52" ca="1" si="15383">IF(ASC52&lt;&gt;"",VLOOKUP(ASC52,ARJ4:ARP40,5,FALSE),"")</f>
        <v>5</v>
      </c>
      <c r="ASM52" s="323">
        <f t="shared" ref="ASM52" ca="1" si="15384">IF(ASC52&lt;&gt;"",VLOOKUP(ASC52,ARJ4:ARR40,9,FALSE),"")</f>
        <v>51</v>
      </c>
      <c r="ASN52" s="323">
        <f t="shared" ca="1" si="15094"/>
        <v>1</v>
      </c>
      <c r="ASO52" s="323">
        <f t="shared" ref="ASO52" ca="1" si="15385">IF(ASC52&lt;&gt;"",RANK(ASN52,ASN51:ASN54),"")</f>
        <v>1</v>
      </c>
      <c r="ASP52" s="323">
        <f t="shared" ref="ASP52" ca="1" si="15386">IF(ASC52&lt;&gt;"",SUMPRODUCT((ASN51:ASN54=ASN52)*(ASI51:ASI54&gt;ASI52)),"")</f>
        <v>0</v>
      </c>
      <c r="ASQ52" s="323">
        <f t="shared" ref="ASQ52" ca="1" si="15387">IF(ASC52&lt;&gt;"",SUMPRODUCT((ASN51:ASN54=ASN52)*(ASI51:ASI54=ASI52)*(ASG51:ASG54&gt;ASG52)),"")</f>
        <v>0</v>
      </c>
      <c r="ASR52" s="323">
        <f t="shared" ref="ASR52" ca="1" si="15388">IF(ASC52&lt;&gt;"",SUMPRODUCT((ASN51:ASN54=ASN52)*(ASI51:ASI54=ASI52)*(ASG51:ASG54=ASG52)*(ASK51:ASK54&gt;ASK52)),"")</f>
        <v>1</v>
      </c>
      <c r="ASS52" s="323">
        <f t="shared" ref="ASS52" ca="1" si="15389">IF(ASC52&lt;&gt;"",SUMPRODUCT((ASN51:ASN54=ASN52)*(ASI51:ASI54=ASI52)*(ASG51:ASG54=ASG52)*(ASK51:ASK54=ASK52)*(ASL51:ASL54&gt;ASL52)),"")</f>
        <v>0</v>
      </c>
      <c r="AST52" s="323">
        <f t="shared" ref="AST52" ca="1" si="15390">IF(ASC52&lt;&gt;"",SUMPRODUCT((ASN51:ASN54=ASN52)*(ASI51:ASI54=ASI52)*(ASG51:ASG54=ASG52)*(ASK51:ASK54=ASK52)*(ASL51:ASL54=ASL52)*(ASM51:ASM54&gt;ASM52)),"")</f>
        <v>0</v>
      </c>
      <c r="ASU52" s="323">
        <f t="shared" ref="ASU52:ASU54" ca="1" si="15391">IF(ASC52&lt;&gt;"",SUM(ASO52:AST52),"")</f>
        <v>2</v>
      </c>
      <c r="ASV52" s="323" t="str">
        <f t="shared" ref="ASV52" ca="1" si="15392">IF(ASW12&lt;&gt;"",SUMPRODUCT((ATD11:ATD14=ATD12)*(ATC11:ATC14=ATC12)*(ATA11:ATA14=ATA12)*(ATB11:ATB14=ATB12)),"")</f>
        <v/>
      </c>
      <c r="ASW52" s="323" t="str">
        <f t="shared" ref="ASW52:ASW54" ca="1" si="15393">IF(AND(ASV52&lt;&gt;"",ASV52&gt;1),ASW12,"")</f>
        <v/>
      </c>
      <c r="ASX52" s="323">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3">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3">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3">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3">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3">
        <f t="shared" ref="ATC52:ATC54" ca="1" si="15399">ATA52-ATB52+1000</f>
        <v>1000</v>
      </c>
      <c r="ATD52" s="323" t="str">
        <f t="shared" ref="ATD52:ATD54" ca="1" si="15400">IF(ASW52&lt;&gt;"",ASX52*3+ASY52*1,"")</f>
        <v/>
      </c>
      <c r="ATE52" s="323" t="str">
        <f t="shared" ref="ATE52" ca="1" si="15401">IF(ASW52&lt;&gt;"",VLOOKUP(ASW52,ARJ4:ARP40,7,FALSE),"")</f>
        <v/>
      </c>
      <c r="ATF52" s="323" t="str">
        <f t="shared" ref="ATF52" ca="1" si="15402">IF(ASW52&lt;&gt;"",VLOOKUP(ASW52,ARJ4:ARP40,5,FALSE),"")</f>
        <v/>
      </c>
      <c r="ATG52" s="323" t="str">
        <f t="shared" ref="ATG52" ca="1" si="15403">IF(ASW52&lt;&gt;"",VLOOKUP(ASW52,ARJ4:ARR40,9,FALSE),"")</f>
        <v/>
      </c>
      <c r="ATH52" s="323" t="str">
        <f t="shared" ref="ATH52:ATH54" ca="1" si="15404">ATD52</f>
        <v/>
      </c>
      <c r="ATI52" s="323" t="str">
        <f t="shared" ref="ATI52" ca="1" si="15405">IF(ASW52&lt;&gt;"",RANK(ATH52,ATH51:ATH54),"")</f>
        <v/>
      </c>
      <c r="ATJ52" s="323" t="str">
        <f t="shared" ref="ATJ52" ca="1" si="15406">IF(ASW52&lt;&gt;"",SUMPRODUCT((ATH51:ATH54=ATH52)*(ATC51:ATC54&gt;ATC52)),"")</f>
        <v/>
      </c>
      <c r="ATK52" s="323" t="str">
        <f t="shared" ref="ATK52" ca="1" si="15407">IF(ASW52&lt;&gt;"",SUMPRODUCT((ATH51:ATH54=ATH52)*(ATC51:ATC54=ATC52)*(ATA51:ATA54&gt;ATA52)),"")</f>
        <v/>
      </c>
      <c r="ATL52" s="323" t="str">
        <f t="shared" ref="ATL52" ca="1" si="15408">IF(ASW52&lt;&gt;"",SUMPRODUCT((ATH51:ATH54=ATH52)*(ATC51:ATC54=ATC52)*(ATA51:ATA54=ATA52)*(ATE51:ATE54&gt;ATE52)),"")</f>
        <v/>
      </c>
      <c r="ATM52" s="323" t="str">
        <f t="shared" ref="ATM52" ca="1" si="15409">IF(ASW52&lt;&gt;"",SUMPRODUCT((ATH51:ATH54=ATH52)*(ATC51:ATC54=ATC52)*(ATA51:ATA54=ATA52)*(ATE51:ATE54=ATE52)*(ATF51:ATF54&gt;ATF52)),"")</f>
        <v/>
      </c>
      <c r="ATN52" s="323" t="str">
        <f t="shared" ref="ATN52" ca="1" si="15410">IF(ASW52&lt;&gt;"",SUMPRODUCT((ATH51:ATH54=ATH52)*(ATC51:ATC54=ATC52)*(ATA51:ATA54=ATA52)*(ATE51:ATE54=ATE52)*(ATF51:ATF54=ATF52)*(ATG51:ATG54&gt;ATG52)),"")</f>
        <v/>
      </c>
      <c r="ATO52" s="323" t="str">
        <f t="shared" ref="ATO52" ca="1" si="15411">IF(ASW52&lt;&gt;"",SUM(ATI52:ATN52)+1,"")</f>
        <v/>
      </c>
      <c r="AWO52" s="323">
        <f ca="1">SUMPRODUCT((AWO11:AWO14=AWO12)*(AWN11:AWN14=AWN12)*(AWL11:AWL14&gt;AWL12))+1</f>
        <v>1</v>
      </c>
      <c r="AWZ52" s="323" t="str">
        <f t="shared" ref="AWZ52" ca="1" si="15412">IF(AXA12&lt;&gt;"",SUMPRODUCT((AXH11:AXH14=AXH12)*(AXG11:AXG14=AXG12)*(AXE11:AXE14=AXE12)*(AXF11:AXF14=AXF12)),"")</f>
        <v/>
      </c>
      <c r="AXA52" s="323" t="str">
        <f t="shared" ca="1" si="15103"/>
        <v/>
      </c>
      <c r="AXB52" s="323">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3">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3">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3">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3">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3">
        <f t="shared" ca="1" si="15109"/>
        <v>1000</v>
      </c>
      <c r="AXH52" s="323" t="str">
        <f t="shared" ca="1" si="15110"/>
        <v/>
      </c>
      <c r="AXI52" s="323" t="str">
        <f t="shared" ref="AXI52" ca="1" si="15418">IF(AXA52&lt;&gt;"",VLOOKUP(AXA52,AWH4:AWN40,7,FALSE),"")</f>
        <v/>
      </c>
      <c r="AXJ52" s="323" t="str">
        <f t="shared" ref="AXJ52" ca="1" si="15419">IF(AXA52&lt;&gt;"",VLOOKUP(AXA52,AWH4:AWN40,5,FALSE),"")</f>
        <v/>
      </c>
      <c r="AXK52" s="323" t="str">
        <f t="shared" ref="AXK52" ca="1" si="15420">IF(AXA52&lt;&gt;"",VLOOKUP(AXA52,AWH4:AWP40,9,FALSE),"")</f>
        <v/>
      </c>
      <c r="AXL52" s="323" t="str">
        <f t="shared" ca="1" si="15114"/>
        <v/>
      </c>
      <c r="AXM52" s="323" t="str">
        <f t="shared" ref="AXM52" ca="1" si="15421">IF(AXA52&lt;&gt;"",RANK(AXL52,AXL51:AXL54),"")</f>
        <v/>
      </c>
      <c r="AXN52" s="323" t="str">
        <f t="shared" ref="AXN52" ca="1" si="15422">IF(AXA52&lt;&gt;"",SUMPRODUCT((AXL51:AXL54=AXL52)*(AXG51:AXG54&gt;AXG52)),"")</f>
        <v/>
      </c>
      <c r="AXO52" s="323" t="str">
        <f t="shared" ref="AXO52" ca="1" si="15423">IF(AXA52&lt;&gt;"",SUMPRODUCT((AXL51:AXL54=AXL52)*(AXG51:AXG54=AXG52)*(AXE51:AXE54&gt;AXE52)),"")</f>
        <v/>
      </c>
      <c r="AXP52" s="323" t="str">
        <f t="shared" ref="AXP52" ca="1" si="15424">IF(AXA52&lt;&gt;"",SUMPRODUCT((AXL51:AXL54=AXL52)*(AXG51:AXG54=AXG52)*(AXE51:AXE54=AXE52)*(AXI51:AXI54&gt;AXI52)),"")</f>
        <v/>
      </c>
      <c r="AXQ52" s="323" t="str">
        <f t="shared" ref="AXQ52" ca="1" si="15425">IF(AXA52&lt;&gt;"",SUMPRODUCT((AXL51:AXL54=AXL52)*(AXG51:AXG54=AXG52)*(AXE51:AXE54=AXE52)*(AXI51:AXI54=AXI52)*(AXJ51:AXJ54&gt;AXJ52)),"")</f>
        <v/>
      </c>
      <c r="AXR52" s="323" t="str">
        <f t="shared" ref="AXR52" ca="1" si="15426">IF(AXA52&lt;&gt;"",SUMPRODUCT((AXL51:AXL54=AXL52)*(AXG51:AXG54=AXG52)*(AXE51:AXE54=AXE52)*(AXI51:AXI54=AXI52)*(AXJ51:AXJ54=AXJ52)*(AXK51:AXK54&gt;AXK52)),"")</f>
        <v/>
      </c>
      <c r="AXS52" s="323" t="str">
        <f t="shared" ref="AXS52:AXS54" ca="1" si="15427">IF(AXA52&lt;&gt;"",SUM(AXM52:AXR52),"")</f>
        <v/>
      </c>
      <c r="AXT52" s="323" t="str">
        <f t="shared" ref="AXT52" ca="1" si="15428">IF(AXU12&lt;&gt;"",SUMPRODUCT((AYB11:AYB14=AYB12)*(AYA11:AYA14=AYA12)*(AXY11:AXY14=AXY12)*(AXZ11:AXZ14=AXZ12)),"")</f>
        <v/>
      </c>
      <c r="AXU52" s="323" t="str">
        <f t="shared" ref="AXU52:AXU54" ca="1" si="15429">IF(AND(AXT52&lt;&gt;"",AXT52&gt;1),AXU12,"")</f>
        <v/>
      </c>
      <c r="AXV52" s="323">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3">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3">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3">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3">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3">
        <f t="shared" ref="AYA52:AYA54" ca="1" si="15435">AXY52-AXZ52+1000</f>
        <v>1000</v>
      </c>
      <c r="AYB52" s="323" t="str">
        <f t="shared" ref="AYB52:AYB54" ca="1" si="15436">IF(AXU52&lt;&gt;"",AXV52*3+AXW52*1,"")</f>
        <v/>
      </c>
      <c r="AYC52" s="323" t="str">
        <f t="shared" ref="AYC52" ca="1" si="15437">IF(AXU52&lt;&gt;"",VLOOKUP(AXU52,AWH4:AWN40,7,FALSE),"")</f>
        <v/>
      </c>
      <c r="AYD52" s="323" t="str">
        <f t="shared" ref="AYD52" ca="1" si="15438">IF(AXU52&lt;&gt;"",VLOOKUP(AXU52,AWH4:AWN40,5,FALSE),"")</f>
        <v/>
      </c>
      <c r="AYE52" s="323" t="str">
        <f t="shared" ref="AYE52" ca="1" si="15439">IF(AXU52&lt;&gt;"",VLOOKUP(AXU52,AWH4:AWP40,9,FALSE),"")</f>
        <v/>
      </c>
      <c r="AYF52" s="323" t="str">
        <f t="shared" ref="AYF52:AYF54" ca="1" si="15440">AYB52</f>
        <v/>
      </c>
      <c r="AYG52" s="323" t="str">
        <f t="shared" ref="AYG52" ca="1" si="15441">IF(AXU52&lt;&gt;"",RANK(AYF52,AYF51:AYF54),"")</f>
        <v/>
      </c>
      <c r="AYH52" s="323" t="str">
        <f t="shared" ref="AYH52" ca="1" si="15442">IF(AXU52&lt;&gt;"",SUMPRODUCT((AYF51:AYF54=AYF52)*(AYA51:AYA54&gt;AYA52)),"")</f>
        <v/>
      </c>
      <c r="AYI52" s="323" t="str">
        <f t="shared" ref="AYI52" ca="1" si="15443">IF(AXU52&lt;&gt;"",SUMPRODUCT((AYF51:AYF54=AYF52)*(AYA51:AYA54=AYA52)*(AXY51:AXY54&gt;AXY52)),"")</f>
        <v/>
      </c>
      <c r="AYJ52" s="323" t="str">
        <f t="shared" ref="AYJ52" ca="1" si="15444">IF(AXU52&lt;&gt;"",SUMPRODUCT((AYF51:AYF54=AYF52)*(AYA51:AYA54=AYA52)*(AXY51:AXY54=AXY52)*(AYC51:AYC54&gt;AYC52)),"")</f>
        <v/>
      </c>
      <c r="AYK52" s="323" t="str">
        <f t="shared" ref="AYK52" ca="1" si="15445">IF(AXU52&lt;&gt;"",SUMPRODUCT((AYF51:AYF54=AYF52)*(AYA51:AYA54=AYA52)*(AXY51:AXY54=AXY52)*(AYC51:AYC54=AYC52)*(AYD51:AYD54&gt;AYD52)),"")</f>
        <v/>
      </c>
      <c r="AYL52" s="323" t="str">
        <f t="shared" ref="AYL52" ca="1" si="15446">IF(AXU52&lt;&gt;"",SUMPRODUCT((AYF51:AYF54=AYF52)*(AYA51:AYA54=AYA52)*(AXY51:AXY54=AXY52)*(AYC51:AYC54=AYC52)*(AYD51:AYD54=AYD52)*(AYE51:AYE54&gt;AYE52)),"")</f>
        <v/>
      </c>
      <c r="AYM52" s="323" t="str">
        <f t="shared" ref="AYM52" ca="1" si="15447">IF(AXU52&lt;&gt;"",SUM(AYG52:AYL52)+1,"")</f>
        <v/>
      </c>
      <c r="BBM52" s="323">
        <f ca="1">SUMPRODUCT((BBM11:BBM14=BBM12)*(BBL11:BBL14=BBL12)*(BBJ11:BBJ14&gt;BBJ12))+1</f>
        <v>1</v>
      </c>
      <c r="BBX52" s="323">
        <f t="shared" ref="BBX52" ca="1" si="15448">IF(BBY12&lt;&gt;"",SUMPRODUCT((BCF11:BCF14=BCF12)*(BCE11:BCE14=BCE12)*(BCC11:BCC14=BCC12)*(BCD11:BCD14=BCD12)),"")</f>
        <v>4</v>
      </c>
      <c r="BBY52" s="323" t="str">
        <f t="shared" ca="1" si="15123"/>
        <v>Croatia</v>
      </c>
      <c r="BBZ52" s="323">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3">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3">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3">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3">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3">
        <f t="shared" ca="1" si="15129"/>
        <v>1000</v>
      </c>
      <c r="BCF52" s="323">
        <f t="shared" ca="1" si="15130"/>
        <v>0</v>
      </c>
      <c r="BCG52" s="323">
        <f t="shared" ref="BCG52" ca="1" si="15454">IF(BBY52&lt;&gt;"",VLOOKUP(BBY52,BBF4:BBL40,7,FALSE),"")</f>
        <v>1000</v>
      </c>
      <c r="BCH52" s="323">
        <f t="shared" ref="BCH52" ca="1" si="15455">IF(BBY52&lt;&gt;"",VLOOKUP(BBY52,BBF4:BBL40,5,FALSE),"")</f>
        <v>0</v>
      </c>
      <c r="BCI52" s="323">
        <f t="shared" ref="BCI52" ca="1" si="15456">IF(BBY52&lt;&gt;"",VLOOKUP(BBY52,BBF4:BBN40,9,FALSE),"")</f>
        <v>40</v>
      </c>
      <c r="BCJ52" s="323">
        <f t="shared" ca="1" si="15134"/>
        <v>0</v>
      </c>
      <c r="BCK52" s="323">
        <f t="shared" ref="BCK52" ca="1" si="15457">IF(BBY52&lt;&gt;"",RANK(BCJ52,BCJ51:BCJ54),"")</f>
        <v>1</v>
      </c>
      <c r="BCL52" s="323">
        <f t="shared" ref="BCL52" ca="1" si="15458">IF(BBY52&lt;&gt;"",SUMPRODUCT((BCJ51:BCJ54=BCJ52)*(BCE51:BCE54&gt;BCE52)),"")</f>
        <v>0</v>
      </c>
      <c r="BCM52" s="323">
        <f t="shared" ref="BCM52" ca="1" si="15459">IF(BBY52&lt;&gt;"",SUMPRODUCT((BCJ51:BCJ54=BCJ52)*(BCE51:BCE54=BCE52)*(BCC51:BCC54&gt;BCC52)),"")</f>
        <v>0</v>
      </c>
      <c r="BCN52" s="323">
        <f t="shared" ref="BCN52" ca="1" si="15460">IF(BBY52&lt;&gt;"",SUMPRODUCT((BCJ51:BCJ54=BCJ52)*(BCE51:BCE54=BCE52)*(BCC51:BCC54=BCC52)*(BCG51:BCG54&gt;BCG52)),"")</f>
        <v>0</v>
      </c>
      <c r="BCO52" s="323">
        <f t="shared" ref="BCO52" ca="1" si="15461">IF(BBY52&lt;&gt;"",SUMPRODUCT((BCJ51:BCJ54=BCJ52)*(BCE51:BCE54=BCE52)*(BCC51:BCC54=BCC52)*(BCG51:BCG54=BCG52)*(BCH51:BCH54&gt;BCH52)),"")</f>
        <v>0</v>
      </c>
      <c r="BCP52" s="323">
        <f t="shared" ref="BCP52" ca="1" si="15462">IF(BBY52&lt;&gt;"",SUMPRODUCT((BCJ51:BCJ54=BCJ52)*(BCE51:BCE54=BCE52)*(BCC51:BCC54=BCC52)*(BCG51:BCG54=BCG52)*(BCH51:BCH54=BCH52)*(BCI51:BCI54&gt;BCI52)),"")</f>
        <v>2</v>
      </c>
      <c r="BCQ52" s="323">
        <f t="shared" ref="BCQ52:BCQ54" ca="1" si="15463">IF(BBY52&lt;&gt;"",SUM(BCK52:BCP52),"")</f>
        <v>3</v>
      </c>
      <c r="BCR52" s="323" t="str">
        <f t="shared" ref="BCR52" ca="1" si="15464">IF(BCS12&lt;&gt;"",SUMPRODUCT((BCZ11:BCZ14=BCZ12)*(BCY11:BCY14=BCY12)*(BCW11:BCW14=BCW12)*(BCX11:BCX14=BCX12)),"")</f>
        <v/>
      </c>
      <c r="BCS52" s="323" t="str">
        <f t="shared" ref="BCS52:BCS54" ca="1" si="15465">IF(AND(BCR52&lt;&gt;"",BCR52&gt;1),BCS12,"")</f>
        <v/>
      </c>
      <c r="BCT52" s="323">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3">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3">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3">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3">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3">
        <f t="shared" ref="BCY52:BCY54" ca="1" si="15471">BCW52-BCX52+1000</f>
        <v>1000</v>
      </c>
      <c r="BCZ52" s="323" t="str">
        <f t="shared" ref="BCZ52:BCZ54" ca="1" si="15472">IF(BCS52&lt;&gt;"",BCT52*3+BCU52*1,"")</f>
        <v/>
      </c>
      <c r="BDA52" s="323" t="str">
        <f t="shared" ref="BDA52" ca="1" si="15473">IF(BCS52&lt;&gt;"",VLOOKUP(BCS52,BBF4:BBL40,7,FALSE),"")</f>
        <v/>
      </c>
      <c r="BDB52" s="323" t="str">
        <f t="shared" ref="BDB52" ca="1" si="15474">IF(BCS52&lt;&gt;"",VLOOKUP(BCS52,BBF4:BBL40,5,FALSE),"")</f>
        <v/>
      </c>
      <c r="BDC52" s="323" t="str">
        <f t="shared" ref="BDC52" ca="1" si="15475">IF(BCS52&lt;&gt;"",VLOOKUP(BCS52,BBF4:BBN40,9,FALSE),"")</f>
        <v/>
      </c>
      <c r="BDD52" s="323" t="str">
        <f t="shared" ref="BDD52:BDD54" ca="1" si="15476">BCZ52</f>
        <v/>
      </c>
      <c r="BDE52" s="323" t="str">
        <f t="shared" ref="BDE52" ca="1" si="15477">IF(BCS52&lt;&gt;"",RANK(BDD52,BDD51:BDD54),"")</f>
        <v/>
      </c>
      <c r="BDF52" s="323" t="str">
        <f t="shared" ref="BDF52" ca="1" si="15478">IF(BCS52&lt;&gt;"",SUMPRODUCT((BDD51:BDD54=BDD52)*(BCY51:BCY54&gt;BCY52)),"")</f>
        <v/>
      </c>
      <c r="BDG52" s="323" t="str">
        <f t="shared" ref="BDG52" ca="1" si="15479">IF(BCS52&lt;&gt;"",SUMPRODUCT((BDD51:BDD54=BDD52)*(BCY51:BCY54=BCY52)*(BCW51:BCW54&gt;BCW52)),"")</f>
        <v/>
      </c>
      <c r="BDH52" s="323" t="str">
        <f t="shared" ref="BDH52" ca="1" si="15480">IF(BCS52&lt;&gt;"",SUMPRODUCT((BDD51:BDD54=BDD52)*(BCY51:BCY54=BCY52)*(BCW51:BCW54=BCW52)*(BDA51:BDA54&gt;BDA52)),"")</f>
        <v/>
      </c>
      <c r="BDI52" s="323" t="str">
        <f t="shared" ref="BDI52" ca="1" si="15481">IF(BCS52&lt;&gt;"",SUMPRODUCT((BDD51:BDD54=BDD52)*(BCY51:BCY54=BCY52)*(BCW51:BCW54=BCW52)*(BDA51:BDA54=BDA52)*(BDB51:BDB54&gt;BDB52)),"")</f>
        <v/>
      </c>
      <c r="BDJ52" s="323" t="str">
        <f t="shared" ref="BDJ52" ca="1" si="15482">IF(BCS52&lt;&gt;"",SUMPRODUCT((BDD51:BDD54=BDD52)*(BCY51:BCY54=BCY52)*(BCW51:BCW54=BCW52)*(BDA51:BDA54=BDA52)*(BDB51:BDB54=BDB52)*(BDC51:BDC54&gt;BDC52)),"")</f>
        <v/>
      </c>
      <c r="BDK52" s="323" t="str">
        <f t="shared" ref="BDK52" ca="1" si="15483">IF(BCS52&lt;&gt;"",SUM(BDE52:BDJ52)+1,"")</f>
        <v/>
      </c>
    </row>
    <row r="53" spans="2:955 1033:1467" x14ac:dyDescent="0.2">
      <c r="B53" s="323" t="str">
        <f t="shared" si="14958"/>
        <v>Switzerland</v>
      </c>
      <c r="C53" s="323" t="s">
        <v>104</v>
      </c>
      <c r="I53" s="323">
        <f>SUMPRODUCT((I11:I14=I13)*(H11:H14=H13)*(F11:F14&gt;F13))+1</f>
        <v>1</v>
      </c>
      <c r="T53" s="323" t="str">
        <f>IF(U13&lt;&gt;"",SUMPRODUCT((AB11:AB14=AB13)*(AA11:AA14=AA13)*(Y11:Y14=Y13)*(Z11:Z14=Z13)),"")</f>
        <v/>
      </c>
      <c r="U53" s="323" t="str">
        <f t="shared" si="15142"/>
        <v/>
      </c>
      <c r="V53" s="323">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3">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3">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3">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3">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3">
        <f>Y53-Z53+1000</f>
        <v>1000</v>
      </c>
      <c r="AB53" s="323" t="str">
        <f t="shared" si="14959"/>
        <v/>
      </c>
      <c r="AC53" s="323" t="str">
        <f>IF(U53&lt;&gt;"",VLOOKUP(U53,B4:H40,7,FALSE),"")</f>
        <v/>
      </c>
      <c r="AD53" s="323" t="str">
        <f>IF(U53&lt;&gt;"",VLOOKUP(U53,B4:H40,5,FALSE),"")</f>
        <v/>
      </c>
      <c r="AE53" s="323" t="str">
        <f>IF(U53&lt;&gt;"",VLOOKUP(U53,B4:J40,9,FALSE),"")</f>
        <v/>
      </c>
      <c r="AF53" s="323" t="str">
        <f t="shared" si="15143"/>
        <v/>
      </c>
      <c r="AG53" s="323" t="str">
        <f>IF(U53&lt;&gt;"",RANK(AF53,AF51:AF54),"")</f>
        <v/>
      </c>
      <c r="AH53" s="323" t="str">
        <f>IF(U53&lt;&gt;"",SUMPRODUCT((AF51:AF54=AF53)*(AA51:AA54&gt;AA53)),"")</f>
        <v/>
      </c>
      <c r="AI53" s="323" t="str">
        <f>IF(U53&lt;&gt;"",SUMPRODUCT((AF51:AF54=AF53)*(AA51:AA54=AA53)*(Y51:Y54&gt;Y53)),"")</f>
        <v/>
      </c>
      <c r="AJ53" s="323" t="str">
        <f>IF(U53&lt;&gt;"",SUMPRODUCT((AF51:AF54=AF53)*(AA51:AA54=AA53)*(Y51:Y54=Y53)*(AC51:AC54&gt;AC53)),"")</f>
        <v/>
      </c>
      <c r="AK53" s="323" t="str">
        <f>IF(U53&lt;&gt;"",SUMPRODUCT((AF51:AF54=AF53)*(AA51:AA54=AA53)*(Y51:Y54=Y53)*(AC51:AC54=AC53)*(AD51:AD54&gt;AD53)),"")</f>
        <v/>
      </c>
      <c r="AL53" s="323" t="str">
        <f>IF(U53&lt;&gt;"",SUMPRODUCT((AF51:AF54=AF53)*(AA51:AA54=AA53)*(Y51:Y54=Y53)*(AC51:AC54=AC53)*(AD51:AD54=AD53)*(AE51:AE54&gt;AE53)),"")</f>
        <v/>
      </c>
      <c r="AM53" s="323" t="str">
        <f t="shared" si="15144"/>
        <v/>
      </c>
      <c r="AN53" s="323" t="str">
        <f>IF(AO13&lt;&gt;"",SUMPRODUCT((AV11:AV14=AV13)*(AU11:AU14=AU13)*(AS11:AS14=AS13)*(AT11:AT14=AT13)),"")</f>
        <v/>
      </c>
      <c r="AO53" s="323" t="str">
        <f t="shared" si="15145"/>
        <v/>
      </c>
      <c r="AP53" s="323">
        <f>SUMPRODUCT((CZ3:CZ42=AO53)*(DC3:DC42=AO54)*(DD3:DD42="W"))+SUMPRODUCT((CZ3:CZ42=AO53)*(DC3:DC42=AO55)*(DD3:DD42="W"))+SUMPRODUCT((CZ3:CZ42=AO53)*(DC3:DC42=AO52)*(DD3:DD42="W"))+SUMPRODUCT((CZ3:CZ42=AO54)*(DC3:DC42=AO53)*(DE3:DE42="W"))+SUMPRODUCT((CZ3:CZ42=AO55)*(DC3:DC42=AO53)*(DE3:DE42="W"))+SUMPRODUCT((CZ3:CZ42=AO52)*(DC3:DC42=AO53)*(DE3:DE42="W"))</f>
        <v>0</v>
      </c>
      <c r="AQ53" s="323">
        <f>SUMPRODUCT((CZ3:CZ42=AO53)*(DC3:DC42=AO54)*(DD3:DD42="D"))+SUMPRODUCT((CZ3:CZ42=AO53)*(DC3:DC42=AO55)*(DD3:DD42="D"))+SUMPRODUCT((CZ3:CZ42=AO53)*(DC3:DC42=AO52)*(DD3:DD42="D"))+SUMPRODUCT((CZ3:CZ42=AO54)*(DC3:DC42=AO53)*(DD3:DD42="D"))+SUMPRODUCT((CZ3:CZ42=AO55)*(DC3:DC42=AO53)*(DD3:DD42="D"))+SUMPRODUCT((CZ3:CZ42=AO52)*(DC3:DC42=AO53)*(DD3:DD42="D"))</f>
        <v>0</v>
      </c>
      <c r="AR53" s="323">
        <f>SUMPRODUCT((CZ3:CZ42=AO53)*(DC3:DC42=AO54)*(DD3:DD42="L"))+SUMPRODUCT((CZ3:CZ42=AO53)*(DC3:DC42=AO55)*(DD3:DD42="L"))+SUMPRODUCT((CZ3:CZ42=AO53)*(DC3:DC42=AO52)*(DD3:DD42="L"))+SUMPRODUCT((CZ3:CZ42=AO54)*(DC3:DC42=AO53)*(DE3:DE42="L"))+SUMPRODUCT((CZ3:CZ42=AO55)*(DC3:DC42=AO53)*(DE3:DE42="L"))+SUMPRODUCT((CZ3:CZ42=AO52)*(DC3:DC42=AO53)*(DE3:DE42="L"))</f>
        <v>0</v>
      </c>
      <c r="AS53" s="323">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3">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3">
        <f>AS53-AT53+1000</f>
        <v>1000</v>
      </c>
      <c r="AV53" s="323" t="str">
        <f t="shared" si="15146"/>
        <v/>
      </c>
      <c r="AW53" s="323" t="str">
        <f>IF(AO53&lt;&gt;"",VLOOKUP(AO53,B4:H40,7,FALSE),"")</f>
        <v/>
      </c>
      <c r="AX53" s="323" t="str">
        <f>IF(AO53&lt;&gt;"",VLOOKUP(AO53,B4:H40,5,FALSE),"")</f>
        <v/>
      </c>
      <c r="AY53" s="323" t="str">
        <f>IF(AO53&lt;&gt;"",VLOOKUP(AO53,B4:J40,9,FALSE),"")</f>
        <v/>
      </c>
      <c r="AZ53" s="323" t="str">
        <f t="shared" si="15147"/>
        <v/>
      </c>
      <c r="BA53" s="323" t="str">
        <f>IF(AO53&lt;&gt;"",RANK(AZ53,AZ51:AZ54),"")</f>
        <v/>
      </c>
      <c r="BB53" s="323" t="str">
        <f>IF(AO53&lt;&gt;"",SUMPRODUCT((AZ51:AZ54=AZ53)*(AU51:AU54&gt;AU53)),"")</f>
        <v/>
      </c>
      <c r="BC53" s="323" t="str">
        <f>IF(AO53&lt;&gt;"",SUMPRODUCT((AZ51:AZ54=AZ53)*(AU51:AU54=AU53)*(AS51:AS54&gt;AS53)),"")</f>
        <v/>
      </c>
      <c r="BD53" s="323" t="str">
        <f>IF(AO53&lt;&gt;"",SUMPRODUCT((AZ51:AZ54=AZ53)*(AU51:AU54=AU53)*(AS51:AS54=AS53)*(AW51:AW54&gt;AW53)),"")</f>
        <v/>
      </c>
      <c r="BE53" s="323" t="str">
        <f>IF(AO53&lt;&gt;"",SUMPRODUCT((AZ51:AZ54=AZ53)*(AU51:AU54=AU53)*(AS51:AS54=AS53)*(AW51:AW54=AW53)*(AX51:AX54&gt;AX53)),"")</f>
        <v/>
      </c>
      <c r="BF53" s="323" t="str">
        <f>IF(AO53&lt;&gt;"",SUMPRODUCT((AZ51:AZ54=AZ53)*(AU51:AU54=AU53)*(AS51:AS54=AS53)*(AW51:AW54=AW53)*(AX51:AX54=AX53)*(AY51:AY54&gt;AY53)),"")</f>
        <v/>
      </c>
      <c r="BG53" s="323" t="str">
        <f t="shared" ref="BG53:BG54" si="15484">IF(AO53&lt;&gt;"",SUM(BA53:BF53)+1,"")</f>
        <v/>
      </c>
      <c r="EG53" s="323">
        <f ca="1">SUMPRODUCT((EG11:EG14=EG13)*(EF11:EF14=EF13)*(ED11:ED14&gt;ED13))+1</f>
        <v>1</v>
      </c>
      <c r="ER53" s="323" t="str">
        <f ca="1">IF(ES13&lt;&gt;"",SUMPRODUCT((EZ11:EZ14=EZ13)*(EY11:EY14=EY13)*(EW11:EW14=EW13)*(EX11:EX14=EX13)),"")</f>
        <v/>
      </c>
      <c r="ES53" s="323" t="str">
        <f t="shared" ca="1" si="15148"/>
        <v/>
      </c>
      <c r="ET53" s="323">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3">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3">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3">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3">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3">
        <f ca="1">EW53-EX53+1000</f>
        <v>1000</v>
      </c>
      <c r="EZ53" s="323" t="str">
        <f t="shared" ca="1" si="14960"/>
        <v/>
      </c>
      <c r="FA53" s="323" t="str">
        <f ca="1">IF(ES53&lt;&gt;"",VLOOKUP(ES53,DZ4:EF40,7,FALSE),"")</f>
        <v/>
      </c>
      <c r="FB53" s="323" t="str">
        <f ca="1">IF(ES53&lt;&gt;"",VLOOKUP(ES53,DZ4:EF40,5,FALSE),"")</f>
        <v/>
      </c>
      <c r="FC53" s="323" t="str">
        <f ca="1">IF(ES53&lt;&gt;"",VLOOKUP(ES53,DZ4:EH40,9,FALSE),"")</f>
        <v/>
      </c>
      <c r="FD53" s="323" t="str">
        <f t="shared" ca="1" si="15149"/>
        <v/>
      </c>
      <c r="FE53" s="323" t="str">
        <f ca="1">IF(ES53&lt;&gt;"",RANK(FD53,FD51:FD54),"")</f>
        <v/>
      </c>
      <c r="FF53" s="323" t="str">
        <f ca="1">IF(ES53&lt;&gt;"",SUMPRODUCT((FD51:FD54=FD53)*(EY51:EY54&gt;EY53)),"")</f>
        <v/>
      </c>
      <c r="FG53" s="323" t="str">
        <f ca="1">IF(ES53&lt;&gt;"",SUMPRODUCT((FD51:FD54=FD53)*(EY51:EY54=EY53)*(EW51:EW54&gt;EW53)),"")</f>
        <v/>
      </c>
      <c r="FH53" s="323" t="str">
        <f ca="1">IF(ES53&lt;&gt;"",SUMPRODUCT((FD51:FD54=FD53)*(EY51:EY54=EY53)*(EW51:EW54=EW53)*(FA51:FA54&gt;FA53)),"")</f>
        <v/>
      </c>
      <c r="FI53" s="323" t="str">
        <f ca="1">IF(ES53&lt;&gt;"",SUMPRODUCT((FD51:FD54=FD53)*(EY51:EY54=EY53)*(EW51:EW54=EW53)*(FA51:FA54=FA53)*(FB51:FB54&gt;FB53)),"")</f>
        <v/>
      </c>
      <c r="FJ53" s="323" t="str">
        <f ca="1">IF(ES53&lt;&gt;"",SUMPRODUCT((FD51:FD54=FD53)*(EY51:EY54=EY53)*(EW51:EW54=EW53)*(FA51:FA54=FA53)*(FB51:FB54=FB53)*(FC51:FC54&gt;FC53)),"")</f>
        <v/>
      </c>
      <c r="FK53" s="323" t="str">
        <f t="shared" ca="1" si="15150"/>
        <v/>
      </c>
      <c r="FL53" s="323" t="str">
        <f ca="1">IF(FM13&lt;&gt;"",SUMPRODUCT((FT11:FT14=FT13)*(FS11:FS14=FS13)*(FQ11:FQ14=FQ13)*(FR11:FR14=FR13)),"")</f>
        <v/>
      </c>
      <c r="FM53" s="323" t="str">
        <f t="shared" ca="1" si="15151"/>
        <v/>
      </c>
      <c r="FN53" s="323">
        <f ca="1">SUMPRODUCT((HX3:HX42=FM53)*(IA3:IA42=FM54)*(IB3:IB42="W"))+SUMPRODUCT((HX3:HX42=FM53)*(IA3:IA42=FM55)*(IB3:IB42="W"))+SUMPRODUCT((HX3:HX42=FM53)*(IA3:IA42=FM52)*(IB3:IB42="W"))+SUMPRODUCT((HX3:HX42=FM54)*(IA3:IA42=FM53)*(IC3:IC42="W"))+SUMPRODUCT((HX3:HX42=FM55)*(IA3:IA42=FM53)*(IC3:IC42="W"))+SUMPRODUCT((HX3:HX42=FM52)*(IA3:IA42=FM53)*(IC3:IC42="W"))</f>
        <v>0</v>
      </c>
      <c r="FO53" s="323">
        <f ca="1">SUMPRODUCT((HX3:HX42=FM53)*(IA3:IA42=FM54)*(IB3:IB42="D"))+SUMPRODUCT((HX3:HX42=FM53)*(IA3:IA42=FM55)*(IB3:IB42="D"))+SUMPRODUCT((HX3:HX42=FM53)*(IA3:IA42=FM52)*(IB3:IB42="D"))+SUMPRODUCT((HX3:HX42=FM54)*(IA3:IA42=FM53)*(IB3:IB42="D"))+SUMPRODUCT((HX3:HX42=FM55)*(IA3:IA42=FM53)*(IB3:IB42="D"))+SUMPRODUCT((HX3:HX42=FM52)*(IA3:IA42=FM53)*(IB3:IB42="D"))</f>
        <v>0</v>
      </c>
      <c r="FP53" s="323">
        <f ca="1">SUMPRODUCT((HX3:HX42=FM53)*(IA3:IA42=FM54)*(IB3:IB42="L"))+SUMPRODUCT((HX3:HX42=FM53)*(IA3:IA42=FM55)*(IB3:IB42="L"))+SUMPRODUCT((HX3:HX42=FM53)*(IA3:IA42=FM52)*(IB3:IB42="L"))+SUMPRODUCT((HX3:HX42=FM54)*(IA3:IA42=FM53)*(IC3:IC42="L"))+SUMPRODUCT((HX3:HX42=FM55)*(IA3:IA42=FM53)*(IC3:IC42="L"))+SUMPRODUCT((HX3:HX42=FM52)*(IA3:IA42=FM53)*(IC3:IC42="L"))</f>
        <v>0</v>
      </c>
      <c r="FQ53" s="323">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3">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3">
        <f ca="1">FQ53-FR53+1000</f>
        <v>1000</v>
      </c>
      <c r="FT53" s="323" t="str">
        <f t="shared" ca="1" si="15152"/>
        <v/>
      </c>
      <c r="FU53" s="323" t="str">
        <f ca="1">IF(FM53&lt;&gt;"",VLOOKUP(FM53,DZ4:EF40,7,FALSE),"")</f>
        <v/>
      </c>
      <c r="FV53" s="323" t="str">
        <f ca="1">IF(FM53&lt;&gt;"",VLOOKUP(FM53,DZ4:EF40,5,FALSE),"")</f>
        <v/>
      </c>
      <c r="FW53" s="323" t="str">
        <f ca="1">IF(FM53&lt;&gt;"",VLOOKUP(FM53,DZ4:EH40,9,FALSE),"")</f>
        <v/>
      </c>
      <c r="FX53" s="323" t="str">
        <f t="shared" ca="1" si="15153"/>
        <v/>
      </c>
      <c r="FY53" s="323" t="str">
        <f ca="1">IF(FM53&lt;&gt;"",RANK(FX53,FX51:FX54),"")</f>
        <v/>
      </c>
      <c r="FZ53" s="323" t="str">
        <f ca="1">IF(FM53&lt;&gt;"",SUMPRODUCT((FX51:FX54=FX53)*(FS51:FS54&gt;FS53)),"")</f>
        <v/>
      </c>
      <c r="GA53" s="323" t="str">
        <f ca="1">IF(FM53&lt;&gt;"",SUMPRODUCT((FX51:FX54=FX53)*(FS51:FS54=FS53)*(FQ51:FQ54&gt;FQ53)),"")</f>
        <v/>
      </c>
      <c r="GB53" s="323" t="str">
        <f ca="1">IF(FM53&lt;&gt;"",SUMPRODUCT((FX51:FX54=FX53)*(FS51:FS54=FS53)*(FQ51:FQ54=FQ53)*(FU51:FU54&gt;FU53)),"")</f>
        <v/>
      </c>
      <c r="GC53" s="323" t="str">
        <f ca="1">IF(FM53&lt;&gt;"",SUMPRODUCT((FX51:FX54=FX53)*(FS51:FS54=FS53)*(FQ51:FQ54=FQ53)*(FU51:FU54=FU53)*(FV51:FV54&gt;FV53)),"")</f>
        <v/>
      </c>
      <c r="GD53" s="323" t="str">
        <f ca="1">IF(FM53&lt;&gt;"",SUMPRODUCT((FX51:FX54=FX53)*(FS51:FS54=FS53)*(FQ51:FQ54=FQ53)*(FU51:FU54=FU53)*(FV51:FV54=FV53)*(FW51:FW54&gt;FW53)),"")</f>
        <v/>
      </c>
      <c r="GE53" s="323" t="str">
        <f t="shared" ref="GE53:GE54" ca="1" si="15485">IF(FM53&lt;&gt;"",SUM(FY53:GD53)+1,"")</f>
        <v/>
      </c>
      <c r="JE53" s="323">
        <f ca="1">SUMPRODUCT((JE11:JE14=JE13)*(JD11:JD14=JD13)*(JB11:JB14&gt;JB13))+1</f>
        <v>1</v>
      </c>
      <c r="JP53" s="323">
        <f ca="1">IF(JQ13&lt;&gt;"",SUMPRODUCT((JX11:JX14=JX13)*(JW11:JW14=JW13)*(JU11:JU14=JU13)*(JV11:JV14=JV13)),"")</f>
        <v>3</v>
      </c>
      <c r="JQ53" s="323" t="str">
        <f t="shared" ca="1" si="15154"/>
        <v>Spain</v>
      </c>
      <c r="JR53" s="323">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3">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3">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3">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3">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3">
        <f ca="1">JU53-JV53+1000</f>
        <v>1000</v>
      </c>
      <c r="JX53" s="323">
        <f t="shared" ca="1" si="14961"/>
        <v>2</v>
      </c>
      <c r="JY53" s="323">
        <f ca="1">IF(JQ53&lt;&gt;"",VLOOKUP(JQ53,IX4:JD40,7,FALSE),"")</f>
        <v>1003</v>
      </c>
      <c r="JZ53" s="323">
        <f ca="1">IF(JQ53&lt;&gt;"",VLOOKUP(JQ53,IX4:JD40,5,FALSE),"")</f>
        <v>7</v>
      </c>
      <c r="KA53" s="323">
        <f ca="1">IF(JQ53&lt;&gt;"",VLOOKUP(JQ53,IX4:JF40,9,FALSE),"")</f>
        <v>51</v>
      </c>
      <c r="KB53" s="323">
        <f t="shared" ca="1" si="15155"/>
        <v>2</v>
      </c>
      <c r="KC53" s="323">
        <f ca="1">IF(JQ53&lt;&gt;"",RANK(KB53,KB51:KB54),"")</f>
        <v>1</v>
      </c>
      <c r="KD53" s="323">
        <f ca="1">IF(JQ53&lt;&gt;"",SUMPRODUCT((KB51:KB54=KB53)*(JW51:JW54&gt;JW53)),"")</f>
        <v>0</v>
      </c>
      <c r="KE53" s="323">
        <f ca="1">IF(JQ53&lt;&gt;"",SUMPRODUCT((KB51:KB54=KB53)*(JW51:JW54=JW53)*(JU51:JU54&gt;JU53)),"")</f>
        <v>0</v>
      </c>
      <c r="KF53" s="323">
        <f ca="1">IF(JQ53&lt;&gt;"",SUMPRODUCT((KB51:KB54=KB53)*(JW51:JW54=JW53)*(JU51:JU54=JU53)*(JY51:JY54&gt;JY53)),"")</f>
        <v>0</v>
      </c>
      <c r="KG53" s="323">
        <f ca="1">IF(JQ53&lt;&gt;"",SUMPRODUCT((KB51:KB54=KB53)*(JW51:JW54=JW53)*(JU51:JU54=JU53)*(JY51:JY54=JY53)*(JZ51:JZ54&gt;JZ53)),"")</f>
        <v>0</v>
      </c>
      <c r="KH53" s="323">
        <f ca="1">IF(JQ53&lt;&gt;"",SUMPRODUCT((KB51:KB54=KB53)*(JW51:JW54=JW53)*(JU51:JU54=JU53)*(JY51:JY54=JY53)*(JZ51:JZ54=JZ53)*(KA51:KA54&gt;KA53)),"")</f>
        <v>0</v>
      </c>
      <c r="KI53" s="323">
        <f t="shared" ca="1" si="15156"/>
        <v>1</v>
      </c>
      <c r="KJ53" s="323" t="str">
        <f ca="1">IF(KK13&lt;&gt;"",SUMPRODUCT((KR11:KR14=KR13)*(KQ11:KQ14=KQ13)*(KO11:KO14=KO13)*(KP11:KP14=KP13)),"")</f>
        <v/>
      </c>
      <c r="KK53" s="323" t="str">
        <f t="shared" ca="1" si="15157"/>
        <v/>
      </c>
      <c r="KL53" s="323">
        <f ca="1">SUMPRODUCT((MV3:MV42=KK53)*(MY3:MY42=KK54)*(MZ3:MZ42="W"))+SUMPRODUCT((MV3:MV42=KK53)*(MY3:MY42=KK55)*(MZ3:MZ42="W"))+SUMPRODUCT((MV3:MV42=KK53)*(MY3:MY42=KK52)*(MZ3:MZ42="W"))+SUMPRODUCT((MV3:MV42=KK54)*(MY3:MY42=KK53)*(NA3:NA42="W"))+SUMPRODUCT((MV3:MV42=KK55)*(MY3:MY42=KK53)*(NA3:NA42="W"))+SUMPRODUCT((MV3:MV42=KK52)*(MY3:MY42=KK53)*(NA3:NA42="W"))</f>
        <v>0</v>
      </c>
      <c r="KM53" s="323">
        <f ca="1">SUMPRODUCT((MV3:MV42=KK53)*(MY3:MY42=KK54)*(MZ3:MZ42="D"))+SUMPRODUCT((MV3:MV42=KK53)*(MY3:MY42=KK55)*(MZ3:MZ42="D"))+SUMPRODUCT((MV3:MV42=KK53)*(MY3:MY42=KK52)*(MZ3:MZ42="D"))+SUMPRODUCT((MV3:MV42=KK54)*(MY3:MY42=KK53)*(MZ3:MZ42="D"))+SUMPRODUCT((MV3:MV42=KK55)*(MY3:MY42=KK53)*(MZ3:MZ42="D"))+SUMPRODUCT((MV3:MV42=KK52)*(MY3:MY42=KK53)*(MZ3:MZ42="D"))</f>
        <v>0</v>
      </c>
      <c r="KN53" s="323">
        <f ca="1">SUMPRODUCT((MV3:MV42=KK53)*(MY3:MY42=KK54)*(MZ3:MZ42="L"))+SUMPRODUCT((MV3:MV42=KK53)*(MY3:MY42=KK55)*(MZ3:MZ42="L"))+SUMPRODUCT((MV3:MV42=KK53)*(MY3:MY42=KK52)*(MZ3:MZ42="L"))+SUMPRODUCT((MV3:MV42=KK54)*(MY3:MY42=KK53)*(NA3:NA42="L"))+SUMPRODUCT((MV3:MV42=KK55)*(MY3:MY42=KK53)*(NA3:NA42="L"))+SUMPRODUCT((MV3:MV42=KK52)*(MY3:MY42=KK53)*(NA3:NA42="L"))</f>
        <v>0</v>
      </c>
      <c r="KO53" s="323">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3">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3">
        <f ca="1">KO53-KP53+1000</f>
        <v>1000</v>
      </c>
      <c r="KR53" s="323" t="str">
        <f t="shared" ca="1" si="15158"/>
        <v/>
      </c>
      <c r="KS53" s="323" t="str">
        <f ca="1">IF(KK53&lt;&gt;"",VLOOKUP(KK53,IX4:JD40,7,FALSE),"")</f>
        <v/>
      </c>
      <c r="KT53" s="323" t="str">
        <f ca="1">IF(KK53&lt;&gt;"",VLOOKUP(KK53,IX4:JD40,5,FALSE),"")</f>
        <v/>
      </c>
      <c r="KU53" s="323" t="str">
        <f ca="1">IF(KK53&lt;&gt;"",VLOOKUP(KK53,IX4:JF40,9,FALSE),"")</f>
        <v/>
      </c>
      <c r="KV53" s="323" t="str">
        <f t="shared" ca="1" si="15159"/>
        <v/>
      </c>
      <c r="KW53" s="323" t="str">
        <f ca="1">IF(KK53&lt;&gt;"",RANK(KV53,KV51:KV54),"")</f>
        <v/>
      </c>
      <c r="KX53" s="323" t="str">
        <f ca="1">IF(KK53&lt;&gt;"",SUMPRODUCT((KV51:KV54=KV53)*(KQ51:KQ54&gt;KQ53)),"")</f>
        <v/>
      </c>
      <c r="KY53" s="323" t="str">
        <f ca="1">IF(KK53&lt;&gt;"",SUMPRODUCT((KV51:KV54=KV53)*(KQ51:KQ54=KQ53)*(KO51:KO54&gt;KO53)),"")</f>
        <v/>
      </c>
      <c r="KZ53" s="323" t="str">
        <f ca="1">IF(KK53&lt;&gt;"",SUMPRODUCT((KV51:KV54=KV53)*(KQ51:KQ54=KQ53)*(KO51:KO54=KO53)*(KS51:KS54&gt;KS53)),"")</f>
        <v/>
      </c>
      <c r="LA53" s="323" t="str">
        <f ca="1">IF(KK53&lt;&gt;"",SUMPRODUCT((KV51:KV54=KV53)*(KQ51:KQ54=KQ53)*(KO51:KO54=KO53)*(KS51:KS54=KS53)*(KT51:KT54&gt;KT53)),"")</f>
        <v/>
      </c>
      <c r="LB53" s="323" t="str">
        <f ca="1">IF(KK53&lt;&gt;"",SUMPRODUCT((KV51:KV54=KV53)*(KQ51:KQ54=KQ53)*(KO51:KO54=KO53)*(KS51:KS54=KS53)*(KT51:KT54=KT53)*(KU51:KU54&gt;KU53)),"")</f>
        <v/>
      </c>
      <c r="LC53" s="323" t="str">
        <f t="shared" ref="LC53:LC54" ca="1" si="15486">IF(KK53&lt;&gt;"",SUM(KW53:LB53)+1,"")</f>
        <v/>
      </c>
      <c r="OC53" s="323">
        <f ca="1">SUMPRODUCT((OC11:OC14=OC13)*(OB11:OB14=OB13)*(NZ11:NZ14&gt;NZ13))+1</f>
        <v>1</v>
      </c>
      <c r="ON53" s="323" t="str">
        <f t="shared" ref="ON53" ca="1" si="15487">IF(OO13&lt;&gt;"",SUMPRODUCT((OV11:OV14=OV13)*(OU11:OU14=OU13)*(OS11:OS14=OS13)*(OT11:OT14=OT13)),"")</f>
        <v/>
      </c>
      <c r="OO53" s="323" t="str">
        <f t="shared" ca="1" si="14963"/>
        <v/>
      </c>
      <c r="OP53" s="323">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3">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3">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3">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3">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3">
        <f t="shared" ca="1" si="14969"/>
        <v>1000</v>
      </c>
      <c r="OV53" s="323" t="str">
        <f t="shared" ca="1" si="14970"/>
        <v/>
      </c>
      <c r="OW53" s="323" t="str">
        <f t="shared" ref="OW53" ca="1" si="15493">IF(OO53&lt;&gt;"",VLOOKUP(OO53,NV4:OB40,7,FALSE),"")</f>
        <v/>
      </c>
      <c r="OX53" s="323" t="str">
        <f t="shared" ref="OX53" ca="1" si="15494">IF(OO53&lt;&gt;"",VLOOKUP(OO53,NV4:OB40,5,FALSE),"")</f>
        <v/>
      </c>
      <c r="OY53" s="323" t="str">
        <f t="shared" ref="OY53" ca="1" si="15495">IF(OO53&lt;&gt;"",VLOOKUP(OO53,NV4:OD40,9,FALSE),"")</f>
        <v/>
      </c>
      <c r="OZ53" s="323" t="str">
        <f t="shared" ca="1" si="14974"/>
        <v/>
      </c>
      <c r="PA53" s="323" t="str">
        <f t="shared" ref="PA53" ca="1" si="15496">IF(OO53&lt;&gt;"",RANK(OZ53,OZ51:OZ54),"")</f>
        <v/>
      </c>
      <c r="PB53" s="323" t="str">
        <f t="shared" ref="PB53" ca="1" si="15497">IF(OO53&lt;&gt;"",SUMPRODUCT((OZ51:OZ54=OZ53)*(OU51:OU54&gt;OU53)),"")</f>
        <v/>
      </c>
      <c r="PC53" s="323" t="str">
        <f t="shared" ref="PC53" ca="1" si="15498">IF(OO53&lt;&gt;"",SUMPRODUCT((OZ51:OZ54=OZ53)*(OU51:OU54=OU53)*(OS51:OS54&gt;OS53)),"")</f>
        <v/>
      </c>
      <c r="PD53" s="323" t="str">
        <f t="shared" ref="PD53" ca="1" si="15499">IF(OO53&lt;&gt;"",SUMPRODUCT((OZ51:OZ54=OZ53)*(OU51:OU54=OU53)*(OS51:OS54=OS53)*(OW51:OW54&gt;OW53)),"")</f>
        <v/>
      </c>
      <c r="PE53" s="323" t="str">
        <f t="shared" ref="PE53" ca="1" si="15500">IF(OO53&lt;&gt;"",SUMPRODUCT((OZ51:OZ54=OZ53)*(OU51:OU54=OU53)*(OS51:OS54=OS53)*(OW51:OW54=OW53)*(OX51:OX54&gt;OX53)),"")</f>
        <v/>
      </c>
      <c r="PF53" s="323" t="str">
        <f t="shared" ref="PF53" ca="1" si="15501">IF(OO53&lt;&gt;"",SUMPRODUCT((OZ51:OZ54=OZ53)*(OU51:OU54=OU53)*(OS51:OS54=OS53)*(OW51:OW54=OW53)*(OX51:OX54=OX53)*(OY51:OY54&gt;OY53)),"")</f>
        <v/>
      </c>
      <c r="PG53" s="323" t="str">
        <f t="shared" ca="1" si="15175"/>
        <v/>
      </c>
      <c r="PH53" s="323" t="str">
        <f t="shared" ref="PH53" ca="1" si="15502">IF(PI13&lt;&gt;"",SUMPRODUCT((PP11:PP14=PP13)*(PO11:PO14=PO13)*(PM11:PM14=PM13)*(PN11:PN14=PN13)),"")</f>
        <v/>
      </c>
      <c r="PI53" s="323" t="str">
        <f t="shared" ca="1" si="15177"/>
        <v/>
      </c>
      <c r="PJ53" s="323">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3">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3">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3">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3">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3">
        <f t="shared" ca="1" si="15183"/>
        <v>1000</v>
      </c>
      <c r="PP53" s="323" t="str">
        <f t="shared" ca="1" si="15184"/>
        <v/>
      </c>
      <c r="PQ53" s="323" t="str">
        <f t="shared" ref="PQ53" ca="1" si="15508">IF(PI53&lt;&gt;"",VLOOKUP(PI53,NV4:OB40,7,FALSE),"")</f>
        <v/>
      </c>
      <c r="PR53" s="323" t="str">
        <f t="shared" ref="PR53" ca="1" si="15509">IF(PI53&lt;&gt;"",VLOOKUP(PI53,NV4:OB40,5,FALSE),"")</f>
        <v/>
      </c>
      <c r="PS53" s="323" t="str">
        <f t="shared" ref="PS53" ca="1" si="15510">IF(PI53&lt;&gt;"",VLOOKUP(PI53,NV4:OD40,9,FALSE),"")</f>
        <v/>
      </c>
      <c r="PT53" s="323" t="str">
        <f t="shared" ca="1" si="15188"/>
        <v/>
      </c>
      <c r="PU53" s="323" t="str">
        <f t="shared" ref="PU53" ca="1" si="15511">IF(PI53&lt;&gt;"",RANK(PT53,PT51:PT54),"")</f>
        <v/>
      </c>
      <c r="PV53" s="323" t="str">
        <f t="shared" ref="PV53" ca="1" si="15512">IF(PI53&lt;&gt;"",SUMPRODUCT((PT51:PT54=PT53)*(PO51:PO54&gt;PO53)),"")</f>
        <v/>
      </c>
      <c r="PW53" s="323" t="str">
        <f t="shared" ref="PW53" ca="1" si="15513">IF(PI53&lt;&gt;"",SUMPRODUCT((PT51:PT54=PT53)*(PO51:PO54=PO53)*(PM51:PM54&gt;PM53)),"")</f>
        <v/>
      </c>
      <c r="PX53" s="323" t="str">
        <f t="shared" ref="PX53" ca="1" si="15514">IF(PI53&lt;&gt;"",SUMPRODUCT((PT51:PT54=PT53)*(PO51:PO54=PO53)*(PM51:PM54=PM53)*(PQ51:PQ54&gt;PQ53)),"")</f>
        <v/>
      </c>
      <c r="PY53" s="323" t="str">
        <f t="shared" ref="PY53" ca="1" si="15515">IF(PI53&lt;&gt;"",SUMPRODUCT((PT51:PT54=PT53)*(PO51:PO54=PO53)*(PM51:PM54=PM53)*(PQ51:PQ54=PQ53)*(PR51:PR54&gt;PR53)),"")</f>
        <v/>
      </c>
      <c r="PZ53" s="323" t="str">
        <f t="shared" ref="PZ53" ca="1" si="15516">IF(PI53&lt;&gt;"",SUMPRODUCT((PT51:PT54=PT53)*(PO51:PO54=PO53)*(PM51:PM54=PM53)*(PQ51:PQ54=PQ53)*(PR51:PR54=PR53)*(PS51:PS54&gt;PS53)),"")</f>
        <v/>
      </c>
      <c r="QA53" s="323" t="str">
        <f t="shared" ref="QA53:QA54" ca="1" si="15517">IF(PI53&lt;&gt;"",SUM(PU53:PZ53)+1,"")</f>
        <v/>
      </c>
      <c r="TA53" s="323">
        <f ca="1">SUMPRODUCT((TA11:TA14=TA13)*(SZ11:SZ14=SZ13)*(SX11:SX14&gt;SX13))+1</f>
        <v>1</v>
      </c>
      <c r="TL53" s="323" t="str">
        <f t="shared" ref="TL53" ca="1" si="15518">IF(TM13&lt;&gt;"",SUMPRODUCT((TT11:TT14=TT13)*(TS11:TS14=TS13)*(TQ11:TQ14=TQ13)*(TR11:TR14=TR13)),"")</f>
        <v/>
      </c>
      <c r="TM53" s="323" t="str">
        <f t="shared" ca="1" si="14983"/>
        <v/>
      </c>
      <c r="TN53" s="323">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3">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3">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3">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3">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3">
        <f t="shared" ca="1" si="14989"/>
        <v>1000</v>
      </c>
      <c r="TT53" s="323" t="str">
        <f t="shared" ca="1" si="14990"/>
        <v/>
      </c>
      <c r="TU53" s="323" t="str">
        <f t="shared" ref="TU53" ca="1" si="15524">IF(TM53&lt;&gt;"",VLOOKUP(TM53,ST4:SZ40,7,FALSE),"")</f>
        <v/>
      </c>
      <c r="TV53" s="323" t="str">
        <f t="shared" ref="TV53" ca="1" si="15525">IF(TM53&lt;&gt;"",VLOOKUP(TM53,ST4:SZ40,5,FALSE),"")</f>
        <v/>
      </c>
      <c r="TW53" s="323" t="str">
        <f t="shared" ref="TW53" ca="1" si="15526">IF(TM53&lt;&gt;"",VLOOKUP(TM53,ST4:TB40,9,FALSE),"")</f>
        <v/>
      </c>
      <c r="TX53" s="323" t="str">
        <f t="shared" ca="1" si="14994"/>
        <v/>
      </c>
      <c r="TY53" s="323" t="str">
        <f t="shared" ref="TY53" ca="1" si="15527">IF(TM53&lt;&gt;"",RANK(TX53,TX51:TX54),"")</f>
        <v/>
      </c>
      <c r="TZ53" s="323" t="str">
        <f t="shared" ref="TZ53" ca="1" si="15528">IF(TM53&lt;&gt;"",SUMPRODUCT((TX51:TX54=TX53)*(TS51:TS54&gt;TS53)),"")</f>
        <v/>
      </c>
      <c r="UA53" s="323" t="str">
        <f t="shared" ref="UA53" ca="1" si="15529">IF(TM53&lt;&gt;"",SUMPRODUCT((TX51:TX54=TX53)*(TS51:TS54=TS53)*(TQ51:TQ54&gt;TQ53)),"")</f>
        <v/>
      </c>
      <c r="UB53" s="323" t="str">
        <f t="shared" ref="UB53" ca="1" si="15530">IF(TM53&lt;&gt;"",SUMPRODUCT((TX51:TX54=TX53)*(TS51:TS54=TS53)*(TQ51:TQ54=TQ53)*(TU51:TU54&gt;TU53)),"")</f>
        <v/>
      </c>
      <c r="UC53" s="323" t="str">
        <f t="shared" ref="UC53" ca="1" si="15531">IF(TM53&lt;&gt;"",SUMPRODUCT((TX51:TX54=TX53)*(TS51:TS54=TS53)*(TQ51:TQ54=TQ53)*(TU51:TU54=TU53)*(TV51:TV54&gt;TV53)),"")</f>
        <v/>
      </c>
      <c r="UD53" s="323" t="str">
        <f t="shared" ref="UD53" ca="1" si="15532">IF(TM53&lt;&gt;"",SUMPRODUCT((TX51:TX54=TX53)*(TS51:TS54=TS53)*(TQ51:TQ54=TQ53)*(TU51:TU54=TU53)*(TV51:TV54=TV53)*(TW51:TW54&gt;TW53)),"")</f>
        <v/>
      </c>
      <c r="UE53" s="323" t="str">
        <f t="shared" ca="1" si="15211"/>
        <v/>
      </c>
      <c r="UF53" s="323" t="str">
        <f t="shared" ref="UF53" ca="1" si="15533">IF(UG13&lt;&gt;"",SUMPRODUCT((UN11:UN14=UN13)*(UM11:UM14=UM13)*(UK11:UK14=UK13)*(UL11:UL14=UL13)),"")</f>
        <v/>
      </c>
      <c r="UG53" s="323" t="str">
        <f t="shared" ca="1" si="15213"/>
        <v/>
      </c>
      <c r="UH53" s="323">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3">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3">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3">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3">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3">
        <f t="shared" ca="1" si="15219"/>
        <v>1000</v>
      </c>
      <c r="UN53" s="323" t="str">
        <f t="shared" ca="1" si="15220"/>
        <v/>
      </c>
      <c r="UO53" s="323" t="str">
        <f t="shared" ref="UO53" ca="1" si="15539">IF(UG53&lt;&gt;"",VLOOKUP(UG53,ST4:SZ40,7,FALSE),"")</f>
        <v/>
      </c>
      <c r="UP53" s="323" t="str">
        <f t="shared" ref="UP53" ca="1" si="15540">IF(UG53&lt;&gt;"",VLOOKUP(UG53,ST4:SZ40,5,FALSE),"")</f>
        <v/>
      </c>
      <c r="UQ53" s="323" t="str">
        <f t="shared" ref="UQ53" ca="1" si="15541">IF(UG53&lt;&gt;"",VLOOKUP(UG53,ST4:TB40,9,FALSE),"")</f>
        <v/>
      </c>
      <c r="UR53" s="323" t="str">
        <f t="shared" ca="1" si="15224"/>
        <v/>
      </c>
      <c r="US53" s="323" t="str">
        <f t="shared" ref="US53" ca="1" si="15542">IF(UG53&lt;&gt;"",RANK(UR53,UR51:UR54),"")</f>
        <v/>
      </c>
      <c r="UT53" s="323" t="str">
        <f t="shared" ref="UT53" ca="1" si="15543">IF(UG53&lt;&gt;"",SUMPRODUCT((UR51:UR54=UR53)*(UM51:UM54&gt;UM53)),"")</f>
        <v/>
      </c>
      <c r="UU53" s="323" t="str">
        <f t="shared" ref="UU53" ca="1" si="15544">IF(UG53&lt;&gt;"",SUMPRODUCT((UR51:UR54=UR53)*(UM51:UM54=UM53)*(UK51:UK54&gt;UK53)),"")</f>
        <v/>
      </c>
      <c r="UV53" s="323" t="str">
        <f t="shared" ref="UV53" ca="1" si="15545">IF(UG53&lt;&gt;"",SUMPRODUCT((UR51:UR54=UR53)*(UM51:UM54=UM53)*(UK51:UK54=UK53)*(UO51:UO54&gt;UO53)),"")</f>
        <v/>
      </c>
      <c r="UW53" s="323" t="str">
        <f t="shared" ref="UW53" ca="1" si="15546">IF(UG53&lt;&gt;"",SUMPRODUCT((UR51:UR54=UR53)*(UM51:UM54=UM53)*(UK51:UK54=UK53)*(UO51:UO54=UO53)*(UP51:UP54&gt;UP53)),"")</f>
        <v/>
      </c>
      <c r="UX53" s="323" t="str">
        <f t="shared" ref="UX53" ca="1" si="15547">IF(UG53&lt;&gt;"",SUMPRODUCT((UR51:UR54=UR53)*(UM51:UM54=UM53)*(UK51:UK54=UK53)*(UO51:UO54=UO53)*(UP51:UP54=UP53)*(UQ51:UQ54&gt;UQ53)),"")</f>
        <v/>
      </c>
      <c r="UY53" s="323" t="str">
        <f t="shared" ref="UY53:UY54" ca="1" si="15548">IF(UG53&lt;&gt;"",SUM(US53:UX53)+1,"")</f>
        <v/>
      </c>
      <c r="XY53" s="323">
        <f ca="1">SUMPRODUCT((XY11:XY14=XY13)*(XX11:XX14=XX13)*(XV11:XV14&gt;XV13))+1</f>
        <v>1</v>
      </c>
      <c r="YJ53" s="323" t="str">
        <f t="shared" ref="YJ53" ca="1" si="15549">IF(YK13&lt;&gt;"",SUMPRODUCT((YR11:YR14=YR13)*(YQ11:YQ14=YQ13)*(YO11:YO14=YO13)*(YP11:YP14=YP13)),"")</f>
        <v/>
      </c>
      <c r="YK53" s="323" t="str">
        <f t="shared" ca="1" si="15003"/>
        <v/>
      </c>
      <c r="YL53" s="323">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3">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3">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3">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3">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3">
        <f t="shared" ca="1" si="15009"/>
        <v>1000</v>
      </c>
      <c r="YR53" s="323" t="str">
        <f t="shared" ca="1" si="15010"/>
        <v/>
      </c>
      <c r="YS53" s="323" t="str">
        <f t="shared" ref="YS53" ca="1" si="15555">IF(YK53&lt;&gt;"",VLOOKUP(YK53,XR4:XX40,7,FALSE),"")</f>
        <v/>
      </c>
      <c r="YT53" s="323" t="str">
        <f t="shared" ref="YT53" ca="1" si="15556">IF(YK53&lt;&gt;"",VLOOKUP(YK53,XR4:XX40,5,FALSE),"")</f>
        <v/>
      </c>
      <c r="YU53" s="323" t="str">
        <f t="shared" ref="YU53" ca="1" si="15557">IF(YK53&lt;&gt;"",VLOOKUP(YK53,XR4:XZ40,9,FALSE),"")</f>
        <v/>
      </c>
      <c r="YV53" s="323" t="str">
        <f t="shared" ca="1" si="15014"/>
        <v/>
      </c>
      <c r="YW53" s="323" t="str">
        <f t="shared" ref="YW53" ca="1" si="15558">IF(YK53&lt;&gt;"",RANK(YV53,YV51:YV54),"")</f>
        <v/>
      </c>
      <c r="YX53" s="323" t="str">
        <f t="shared" ref="YX53" ca="1" si="15559">IF(YK53&lt;&gt;"",SUMPRODUCT((YV51:YV54=YV53)*(YQ51:YQ54&gt;YQ53)),"")</f>
        <v/>
      </c>
      <c r="YY53" s="323" t="str">
        <f t="shared" ref="YY53" ca="1" si="15560">IF(YK53&lt;&gt;"",SUMPRODUCT((YV51:YV54=YV53)*(YQ51:YQ54=YQ53)*(YO51:YO54&gt;YO53)),"")</f>
        <v/>
      </c>
      <c r="YZ53" s="323" t="str">
        <f t="shared" ref="YZ53" ca="1" si="15561">IF(YK53&lt;&gt;"",SUMPRODUCT((YV51:YV54=YV53)*(YQ51:YQ54=YQ53)*(YO51:YO54=YO53)*(YS51:YS54&gt;YS53)),"")</f>
        <v/>
      </c>
      <c r="ZA53" s="323" t="str">
        <f t="shared" ref="ZA53" ca="1" si="15562">IF(YK53&lt;&gt;"",SUMPRODUCT((YV51:YV54=YV53)*(YQ51:YQ54=YQ53)*(YO51:YO54=YO53)*(YS51:YS54=YS53)*(YT51:YT54&gt;YT53)),"")</f>
        <v/>
      </c>
      <c r="ZB53" s="323" t="str">
        <f t="shared" ref="ZB53" ca="1" si="15563">IF(YK53&lt;&gt;"",SUMPRODUCT((YV51:YV54=YV53)*(YQ51:YQ54=YQ53)*(YO51:YO54=YO53)*(YS51:YS54=YS53)*(YT51:YT54=YT53)*(YU51:YU54&gt;YU53)),"")</f>
        <v/>
      </c>
      <c r="ZC53" s="323" t="str">
        <f t="shared" ca="1" si="15247"/>
        <v/>
      </c>
      <c r="ZD53" s="323">
        <f t="shared" ref="ZD53" ca="1" si="15564">IF(ZE13&lt;&gt;"",SUMPRODUCT((ZL11:ZL14=ZL13)*(ZK11:ZK14=ZK13)*(ZI11:ZI14=ZI13)*(ZJ11:ZJ14=ZJ13)),"")</f>
        <v>2</v>
      </c>
      <c r="ZE53" s="323" t="str">
        <f t="shared" ca="1" si="15249"/>
        <v>Spain</v>
      </c>
      <c r="ZF53" s="323">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3">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3">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3">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3">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3">
        <f t="shared" ca="1" si="15255"/>
        <v>1000</v>
      </c>
      <c r="ZL53" s="323">
        <f t="shared" ca="1" si="15256"/>
        <v>1</v>
      </c>
      <c r="ZM53" s="323">
        <f t="shared" ref="ZM53" ca="1" si="15570">IF(ZE53&lt;&gt;"",VLOOKUP(ZE53,XR4:XX40,7,FALSE),"")</f>
        <v>1001</v>
      </c>
      <c r="ZN53" s="323">
        <f t="shared" ref="ZN53" ca="1" si="15571">IF(ZE53&lt;&gt;"",VLOOKUP(ZE53,XR4:XX40,5,FALSE),"")</f>
        <v>4</v>
      </c>
      <c r="ZO53" s="323">
        <f t="shared" ref="ZO53" ca="1" si="15572">IF(ZE53&lt;&gt;"",VLOOKUP(ZE53,XR4:XZ40,9,FALSE),"")</f>
        <v>51</v>
      </c>
      <c r="ZP53" s="323">
        <f t="shared" ca="1" si="15260"/>
        <v>1</v>
      </c>
      <c r="ZQ53" s="323">
        <f t="shared" ref="ZQ53" ca="1" si="15573">IF(ZE53&lt;&gt;"",RANK(ZP53,ZP51:ZP54),"")</f>
        <v>1</v>
      </c>
      <c r="ZR53" s="323">
        <f t="shared" ref="ZR53" ca="1" si="15574">IF(ZE53&lt;&gt;"",SUMPRODUCT((ZP51:ZP54=ZP53)*(ZK51:ZK54&gt;ZK53)),"")</f>
        <v>0</v>
      </c>
      <c r="ZS53" s="323">
        <f t="shared" ref="ZS53" ca="1" si="15575">IF(ZE53&lt;&gt;"",SUMPRODUCT((ZP51:ZP54=ZP53)*(ZK51:ZK54=ZK53)*(ZI51:ZI54&gt;ZI53)),"")</f>
        <v>0</v>
      </c>
      <c r="ZT53" s="323">
        <f t="shared" ref="ZT53" ca="1" si="15576">IF(ZE53&lt;&gt;"",SUMPRODUCT((ZP51:ZP54=ZP53)*(ZK51:ZK54=ZK53)*(ZI51:ZI54=ZI53)*(ZM51:ZM54&gt;ZM53)),"")</f>
        <v>0</v>
      </c>
      <c r="ZU53" s="323">
        <f t="shared" ref="ZU53" ca="1" si="15577">IF(ZE53&lt;&gt;"",SUMPRODUCT((ZP51:ZP54=ZP53)*(ZK51:ZK54=ZK53)*(ZI51:ZI54=ZI53)*(ZM51:ZM54=ZM53)*(ZN51:ZN54&gt;ZN53)),"")</f>
        <v>0</v>
      </c>
      <c r="ZV53" s="323">
        <f t="shared" ref="ZV53" ca="1" si="15578">IF(ZE53&lt;&gt;"",SUMPRODUCT((ZP51:ZP54=ZP53)*(ZK51:ZK54=ZK53)*(ZI51:ZI54=ZI53)*(ZM51:ZM54=ZM53)*(ZN51:ZN54=ZN53)*(ZO51:ZO54&gt;ZO53)),"")</f>
        <v>0</v>
      </c>
      <c r="ZW53" s="323">
        <f t="shared" ref="ZW53:ZW54" ca="1" si="15579">IF(ZE53&lt;&gt;"",SUM(ZQ53:ZV53)+1,"")</f>
        <v>2</v>
      </c>
      <c r="ACW53" s="323">
        <f ca="1">SUMPRODUCT((ACW11:ACW14=ACW13)*(ACV11:ACV14=ACV13)*(ACT11:ACT14&gt;ACT13))+1</f>
        <v>1</v>
      </c>
      <c r="ADH53" s="323" t="str">
        <f t="shared" ref="ADH53" ca="1" si="15580">IF(ADI13&lt;&gt;"",SUMPRODUCT((ADP11:ADP14=ADP13)*(ADO11:ADO14=ADO13)*(ADM11:ADM14=ADM13)*(ADN11:ADN14=ADN13)),"")</f>
        <v/>
      </c>
      <c r="ADI53" s="323" t="str">
        <f t="shared" ca="1" si="15023"/>
        <v/>
      </c>
      <c r="ADJ53" s="323">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3">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3">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3">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3">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3">
        <f t="shared" ca="1" si="15029"/>
        <v>1000</v>
      </c>
      <c r="ADP53" s="323" t="str">
        <f t="shared" ca="1" si="15030"/>
        <v/>
      </c>
      <c r="ADQ53" s="323" t="str">
        <f t="shared" ref="ADQ53" ca="1" si="15586">IF(ADI53&lt;&gt;"",VLOOKUP(ADI53,ACP4:ACV40,7,FALSE),"")</f>
        <v/>
      </c>
      <c r="ADR53" s="323" t="str">
        <f t="shared" ref="ADR53" ca="1" si="15587">IF(ADI53&lt;&gt;"",VLOOKUP(ADI53,ACP4:ACV40,5,FALSE),"")</f>
        <v/>
      </c>
      <c r="ADS53" s="323" t="str">
        <f t="shared" ref="ADS53" ca="1" si="15588">IF(ADI53&lt;&gt;"",VLOOKUP(ADI53,ACP4:ACX40,9,FALSE),"")</f>
        <v/>
      </c>
      <c r="ADT53" s="323" t="str">
        <f t="shared" ca="1" si="15034"/>
        <v/>
      </c>
      <c r="ADU53" s="323" t="str">
        <f t="shared" ref="ADU53" ca="1" si="15589">IF(ADI53&lt;&gt;"",RANK(ADT53,ADT51:ADT54),"")</f>
        <v/>
      </c>
      <c r="ADV53" s="323" t="str">
        <f t="shared" ref="ADV53" ca="1" si="15590">IF(ADI53&lt;&gt;"",SUMPRODUCT((ADT51:ADT54=ADT53)*(ADO51:ADO54&gt;ADO53)),"")</f>
        <v/>
      </c>
      <c r="ADW53" s="323" t="str">
        <f t="shared" ref="ADW53" ca="1" si="15591">IF(ADI53&lt;&gt;"",SUMPRODUCT((ADT51:ADT54=ADT53)*(ADO51:ADO54=ADO53)*(ADM51:ADM54&gt;ADM53)),"")</f>
        <v/>
      </c>
      <c r="ADX53" s="323" t="str">
        <f t="shared" ref="ADX53" ca="1" si="15592">IF(ADI53&lt;&gt;"",SUMPRODUCT((ADT51:ADT54=ADT53)*(ADO51:ADO54=ADO53)*(ADM51:ADM54=ADM53)*(ADQ51:ADQ54&gt;ADQ53)),"")</f>
        <v/>
      </c>
      <c r="ADY53" s="323" t="str">
        <f t="shared" ref="ADY53" ca="1" si="15593">IF(ADI53&lt;&gt;"",SUMPRODUCT((ADT51:ADT54=ADT53)*(ADO51:ADO54=ADO53)*(ADM51:ADM54=ADM53)*(ADQ51:ADQ54=ADQ53)*(ADR51:ADR54&gt;ADR53)),"")</f>
        <v/>
      </c>
      <c r="ADZ53" s="323" t="str">
        <f t="shared" ref="ADZ53" ca="1" si="15594">IF(ADI53&lt;&gt;"",SUMPRODUCT((ADT51:ADT54=ADT53)*(ADO51:ADO54=ADO53)*(ADM51:ADM54=ADM53)*(ADQ51:ADQ54=ADQ53)*(ADR51:ADR54=ADR53)*(ADS51:ADS54&gt;ADS53)),"")</f>
        <v/>
      </c>
      <c r="AEA53" s="323" t="str">
        <f t="shared" ca="1" si="15283"/>
        <v/>
      </c>
      <c r="AEB53" s="323" t="str">
        <f t="shared" ref="AEB53" ca="1" si="15595">IF(AEC13&lt;&gt;"",SUMPRODUCT((AEJ11:AEJ14=AEJ13)*(AEI11:AEI14=AEI13)*(AEG11:AEG14=AEG13)*(AEH11:AEH14=AEH13)),"")</f>
        <v/>
      </c>
      <c r="AEC53" s="323" t="str">
        <f t="shared" ca="1" si="15285"/>
        <v/>
      </c>
      <c r="AED53" s="323">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3">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3">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3">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3">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3">
        <f t="shared" ca="1" si="15291"/>
        <v>1000</v>
      </c>
      <c r="AEJ53" s="323" t="str">
        <f t="shared" ca="1" si="15292"/>
        <v/>
      </c>
      <c r="AEK53" s="323" t="str">
        <f t="shared" ref="AEK53" ca="1" si="15601">IF(AEC53&lt;&gt;"",VLOOKUP(AEC53,ACP4:ACV40,7,FALSE),"")</f>
        <v/>
      </c>
      <c r="AEL53" s="323" t="str">
        <f t="shared" ref="AEL53" ca="1" si="15602">IF(AEC53&lt;&gt;"",VLOOKUP(AEC53,ACP4:ACV40,5,FALSE),"")</f>
        <v/>
      </c>
      <c r="AEM53" s="323" t="str">
        <f t="shared" ref="AEM53" ca="1" si="15603">IF(AEC53&lt;&gt;"",VLOOKUP(AEC53,ACP4:ACX40,9,FALSE),"")</f>
        <v/>
      </c>
      <c r="AEN53" s="323" t="str">
        <f t="shared" ca="1" si="15296"/>
        <v/>
      </c>
      <c r="AEO53" s="323" t="str">
        <f t="shared" ref="AEO53" ca="1" si="15604">IF(AEC53&lt;&gt;"",RANK(AEN53,AEN51:AEN54),"")</f>
        <v/>
      </c>
      <c r="AEP53" s="323" t="str">
        <f t="shared" ref="AEP53" ca="1" si="15605">IF(AEC53&lt;&gt;"",SUMPRODUCT((AEN51:AEN54=AEN53)*(AEI51:AEI54&gt;AEI53)),"")</f>
        <v/>
      </c>
      <c r="AEQ53" s="323" t="str">
        <f t="shared" ref="AEQ53" ca="1" si="15606">IF(AEC53&lt;&gt;"",SUMPRODUCT((AEN51:AEN54=AEN53)*(AEI51:AEI54=AEI53)*(AEG51:AEG54&gt;AEG53)),"")</f>
        <v/>
      </c>
      <c r="AER53" s="323" t="str">
        <f t="shared" ref="AER53" ca="1" si="15607">IF(AEC53&lt;&gt;"",SUMPRODUCT((AEN51:AEN54=AEN53)*(AEI51:AEI54=AEI53)*(AEG51:AEG54=AEG53)*(AEK51:AEK54&gt;AEK53)),"")</f>
        <v/>
      </c>
      <c r="AES53" s="323" t="str">
        <f t="shared" ref="AES53" ca="1" si="15608">IF(AEC53&lt;&gt;"",SUMPRODUCT((AEN51:AEN54=AEN53)*(AEI51:AEI54=AEI53)*(AEG51:AEG54=AEG53)*(AEK51:AEK54=AEK53)*(AEL51:AEL54&gt;AEL53)),"")</f>
        <v/>
      </c>
      <c r="AET53" s="323" t="str">
        <f t="shared" ref="AET53" ca="1" si="15609">IF(AEC53&lt;&gt;"",SUMPRODUCT((AEN51:AEN54=AEN53)*(AEI51:AEI54=AEI53)*(AEG51:AEG54=AEG53)*(AEK51:AEK54=AEK53)*(AEL51:AEL54=AEL53)*(AEM51:AEM54&gt;AEM53)),"")</f>
        <v/>
      </c>
      <c r="AEU53" s="323" t="str">
        <f t="shared" ref="AEU53:AEU54" ca="1" si="15610">IF(AEC53&lt;&gt;"",SUM(AEO53:AET53)+1,"")</f>
        <v/>
      </c>
      <c r="AHU53" s="323">
        <f ca="1">SUMPRODUCT((AHU11:AHU14=AHU13)*(AHT11:AHT14=AHT13)*(AHR11:AHR14&gt;AHR13))+1</f>
        <v>1</v>
      </c>
      <c r="AIF53" s="323" t="str">
        <f t="shared" ref="AIF53" ca="1" si="15611">IF(AIG13&lt;&gt;"",SUMPRODUCT((AIN11:AIN14=AIN13)*(AIM11:AIM14=AIM13)*(AIK11:AIK14=AIK13)*(AIL11:AIL14=AIL13)),"")</f>
        <v/>
      </c>
      <c r="AIG53" s="323" t="str">
        <f t="shared" ca="1" si="15043"/>
        <v/>
      </c>
      <c r="AIH53" s="323">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3">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3">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3">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3">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3">
        <f t="shared" ca="1" si="15049"/>
        <v>1000</v>
      </c>
      <c r="AIN53" s="323" t="str">
        <f t="shared" ca="1" si="15050"/>
        <v/>
      </c>
      <c r="AIO53" s="323" t="str">
        <f t="shared" ref="AIO53" ca="1" si="15617">IF(AIG53&lt;&gt;"",VLOOKUP(AIG53,AHN4:AHT40,7,FALSE),"")</f>
        <v/>
      </c>
      <c r="AIP53" s="323" t="str">
        <f t="shared" ref="AIP53" ca="1" si="15618">IF(AIG53&lt;&gt;"",VLOOKUP(AIG53,AHN4:AHT40,5,FALSE),"")</f>
        <v/>
      </c>
      <c r="AIQ53" s="323" t="str">
        <f t="shared" ref="AIQ53" ca="1" si="15619">IF(AIG53&lt;&gt;"",VLOOKUP(AIG53,AHN4:AHV40,9,FALSE),"")</f>
        <v/>
      </c>
      <c r="AIR53" s="323" t="str">
        <f t="shared" ca="1" si="15054"/>
        <v/>
      </c>
      <c r="AIS53" s="323" t="str">
        <f t="shared" ref="AIS53" ca="1" si="15620">IF(AIG53&lt;&gt;"",RANK(AIR53,AIR51:AIR54),"")</f>
        <v/>
      </c>
      <c r="AIT53" s="323" t="str">
        <f t="shared" ref="AIT53" ca="1" si="15621">IF(AIG53&lt;&gt;"",SUMPRODUCT((AIR51:AIR54=AIR53)*(AIM51:AIM54&gt;AIM53)),"")</f>
        <v/>
      </c>
      <c r="AIU53" s="323" t="str">
        <f t="shared" ref="AIU53" ca="1" si="15622">IF(AIG53&lt;&gt;"",SUMPRODUCT((AIR51:AIR54=AIR53)*(AIM51:AIM54=AIM53)*(AIK51:AIK54&gt;AIK53)),"")</f>
        <v/>
      </c>
      <c r="AIV53" s="323" t="str">
        <f t="shared" ref="AIV53" ca="1" si="15623">IF(AIG53&lt;&gt;"",SUMPRODUCT((AIR51:AIR54=AIR53)*(AIM51:AIM54=AIM53)*(AIK51:AIK54=AIK53)*(AIO51:AIO54&gt;AIO53)),"")</f>
        <v/>
      </c>
      <c r="AIW53" s="323" t="str">
        <f t="shared" ref="AIW53" ca="1" si="15624">IF(AIG53&lt;&gt;"",SUMPRODUCT((AIR51:AIR54=AIR53)*(AIM51:AIM54=AIM53)*(AIK51:AIK54=AIK53)*(AIO51:AIO54=AIO53)*(AIP51:AIP54&gt;AIP53)),"")</f>
        <v/>
      </c>
      <c r="AIX53" s="323" t="str">
        <f t="shared" ref="AIX53" ca="1" si="15625">IF(AIG53&lt;&gt;"",SUMPRODUCT((AIR51:AIR54=AIR53)*(AIM51:AIM54=AIM53)*(AIK51:AIK54=AIK53)*(AIO51:AIO54=AIO53)*(AIP51:AIP54=AIP53)*(AIQ51:AIQ54&gt;AIQ53)),"")</f>
        <v/>
      </c>
      <c r="AIY53" s="323" t="str">
        <f t="shared" ca="1" si="15319"/>
        <v/>
      </c>
      <c r="AIZ53" s="323" t="str">
        <f t="shared" ref="AIZ53" ca="1" si="15626">IF(AJA13&lt;&gt;"",SUMPRODUCT((AJH11:AJH14=AJH13)*(AJG11:AJG14=AJG13)*(AJE11:AJE14=AJE13)*(AJF11:AJF14=AJF13)),"")</f>
        <v/>
      </c>
      <c r="AJA53" s="323" t="str">
        <f t="shared" ca="1" si="15321"/>
        <v/>
      </c>
      <c r="AJB53" s="323">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3">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3">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3">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3">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3">
        <f t="shared" ca="1" si="15327"/>
        <v>1000</v>
      </c>
      <c r="AJH53" s="323" t="str">
        <f t="shared" ca="1" si="15328"/>
        <v/>
      </c>
      <c r="AJI53" s="323" t="str">
        <f t="shared" ref="AJI53" ca="1" si="15632">IF(AJA53&lt;&gt;"",VLOOKUP(AJA53,AHN4:AHT40,7,FALSE),"")</f>
        <v/>
      </c>
      <c r="AJJ53" s="323" t="str">
        <f t="shared" ref="AJJ53" ca="1" si="15633">IF(AJA53&lt;&gt;"",VLOOKUP(AJA53,AHN4:AHT40,5,FALSE),"")</f>
        <v/>
      </c>
      <c r="AJK53" s="323" t="str">
        <f t="shared" ref="AJK53" ca="1" si="15634">IF(AJA53&lt;&gt;"",VLOOKUP(AJA53,AHN4:AHV40,9,FALSE),"")</f>
        <v/>
      </c>
      <c r="AJL53" s="323" t="str">
        <f t="shared" ca="1" si="15332"/>
        <v/>
      </c>
      <c r="AJM53" s="323" t="str">
        <f t="shared" ref="AJM53" ca="1" si="15635">IF(AJA53&lt;&gt;"",RANK(AJL53,AJL51:AJL54),"")</f>
        <v/>
      </c>
      <c r="AJN53" s="323" t="str">
        <f t="shared" ref="AJN53" ca="1" si="15636">IF(AJA53&lt;&gt;"",SUMPRODUCT((AJL51:AJL54=AJL53)*(AJG51:AJG54&gt;AJG53)),"")</f>
        <v/>
      </c>
      <c r="AJO53" s="323" t="str">
        <f t="shared" ref="AJO53" ca="1" si="15637">IF(AJA53&lt;&gt;"",SUMPRODUCT((AJL51:AJL54=AJL53)*(AJG51:AJG54=AJG53)*(AJE51:AJE54&gt;AJE53)),"")</f>
        <v/>
      </c>
      <c r="AJP53" s="323" t="str">
        <f t="shared" ref="AJP53" ca="1" si="15638">IF(AJA53&lt;&gt;"",SUMPRODUCT((AJL51:AJL54=AJL53)*(AJG51:AJG54=AJG53)*(AJE51:AJE54=AJE53)*(AJI51:AJI54&gt;AJI53)),"")</f>
        <v/>
      </c>
      <c r="AJQ53" s="323" t="str">
        <f t="shared" ref="AJQ53" ca="1" si="15639">IF(AJA53&lt;&gt;"",SUMPRODUCT((AJL51:AJL54=AJL53)*(AJG51:AJG54=AJG53)*(AJE51:AJE54=AJE53)*(AJI51:AJI54=AJI53)*(AJJ51:AJJ54&gt;AJJ53)),"")</f>
        <v/>
      </c>
      <c r="AJR53" s="323" t="str">
        <f t="shared" ref="AJR53" ca="1" si="15640">IF(AJA53&lt;&gt;"",SUMPRODUCT((AJL51:AJL54=AJL53)*(AJG51:AJG54=AJG53)*(AJE51:AJE54=AJE53)*(AJI51:AJI54=AJI53)*(AJJ51:AJJ54=AJJ53)*(AJK51:AJK54&gt;AJK53)),"")</f>
        <v/>
      </c>
      <c r="AJS53" s="323" t="str">
        <f t="shared" ref="AJS53:AJS54" ca="1" si="15641">IF(AJA53&lt;&gt;"",SUM(AJM53:AJR53)+1,"")</f>
        <v/>
      </c>
      <c r="AMS53" s="323">
        <f ca="1">SUMPRODUCT((AMS11:AMS14=AMS13)*(AMR11:AMR14=AMR13)*(AMP11:AMP14&gt;AMP13))+1</f>
        <v>1</v>
      </c>
      <c r="AND53" s="323" t="str">
        <f t="shared" ref="AND53" ca="1" si="15642">IF(ANE13&lt;&gt;"",SUMPRODUCT((ANL11:ANL14=ANL13)*(ANK11:ANK14=ANK13)*(ANI11:ANI14=ANI13)*(ANJ11:ANJ14=ANJ13)),"")</f>
        <v/>
      </c>
      <c r="ANE53" s="323" t="str">
        <f t="shared" ca="1" si="15063"/>
        <v/>
      </c>
      <c r="ANF53" s="323">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3">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3">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3">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3">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3">
        <f t="shared" ca="1" si="15069"/>
        <v>1000</v>
      </c>
      <c r="ANL53" s="323" t="str">
        <f t="shared" ca="1" si="15070"/>
        <v/>
      </c>
      <c r="ANM53" s="323" t="str">
        <f t="shared" ref="ANM53" ca="1" si="15648">IF(ANE53&lt;&gt;"",VLOOKUP(ANE53,AML4:AMR40,7,FALSE),"")</f>
        <v/>
      </c>
      <c r="ANN53" s="323" t="str">
        <f t="shared" ref="ANN53" ca="1" si="15649">IF(ANE53&lt;&gt;"",VLOOKUP(ANE53,AML4:AMR40,5,FALSE),"")</f>
        <v/>
      </c>
      <c r="ANO53" s="323" t="str">
        <f t="shared" ref="ANO53" ca="1" si="15650">IF(ANE53&lt;&gt;"",VLOOKUP(ANE53,AML4:AMT40,9,FALSE),"")</f>
        <v/>
      </c>
      <c r="ANP53" s="323" t="str">
        <f t="shared" ca="1" si="15074"/>
        <v/>
      </c>
      <c r="ANQ53" s="323" t="str">
        <f t="shared" ref="ANQ53" ca="1" si="15651">IF(ANE53&lt;&gt;"",RANK(ANP53,ANP51:ANP54),"")</f>
        <v/>
      </c>
      <c r="ANR53" s="323" t="str">
        <f t="shared" ref="ANR53" ca="1" si="15652">IF(ANE53&lt;&gt;"",SUMPRODUCT((ANP51:ANP54=ANP53)*(ANK51:ANK54&gt;ANK53)),"")</f>
        <v/>
      </c>
      <c r="ANS53" s="323" t="str">
        <f t="shared" ref="ANS53" ca="1" si="15653">IF(ANE53&lt;&gt;"",SUMPRODUCT((ANP51:ANP54=ANP53)*(ANK51:ANK54=ANK53)*(ANI51:ANI54&gt;ANI53)),"")</f>
        <v/>
      </c>
      <c r="ANT53" s="323" t="str">
        <f t="shared" ref="ANT53" ca="1" si="15654">IF(ANE53&lt;&gt;"",SUMPRODUCT((ANP51:ANP54=ANP53)*(ANK51:ANK54=ANK53)*(ANI51:ANI54=ANI53)*(ANM51:ANM54&gt;ANM53)),"")</f>
        <v/>
      </c>
      <c r="ANU53" s="323" t="str">
        <f t="shared" ref="ANU53" ca="1" si="15655">IF(ANE53&lt;&gt;"",SUMPRODUCT((ANP51:ANP54=ANP53)*(ANK51:ANK54=ANK53)*(ANI51:ANI54=ANI53)*(ANM51:ANM54=ANM53)*(ANN51:ANN54&gt;ANN53)),"")</f>
        <v/>
      </c>
      <c r="ANV53" s="323" t="str">
        <f t="shared" ref="ANV53" ca="1" si="15656">IF(ANE53&lt;&gt;"",SUMPRODUCT((ANP51:ANP54=ANP53)*(ANK51:ANK54=ANK53)*(ANI51:ANI54=ANI53)*(ANM51:ANM54=ANM53)*(ANN51:ANN54=ANN53)*(ANO51:ANO54&gt;ANO53)),"")</f>
        <v/>
      </c>
      <c r="ANW53" s="323" t="str">
        <f t="shared" ca="1" si="15355"/>
        <v/>
      </c>
      <c r="ANX53" s="323">
        <f t="shared" ref="ANX53" ca="1" si="15657">IF(ANY13&lt;&gt;"",SUMPRODUCT((AOF11:AOF14=AOF13)*(AOE11:AOE14=AOE13)*(AOC11:AOC14=AOC13)*(AOD11:AOD14=AOD13)),"")</f>
        <v>2</v>
      </c>
      <c r="ANY53" s="323" t="str">
        <f t="shared" ca="1" si="15357"/>
        <v>Croatia</v>
      </c>
      <c r="ANZ53" s="323">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3">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3">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3">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3">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3">
        <f t="shared" ca="1" si="15363"/>
        <v>1000</v>
      </c>
      <c r="AOF53" s="323">
        <f t="shared" ca="1" si="15364"/>
        <v>1</v>
      </c>
      <c r="AOG53" s="323">
        <f t="shared" ref="AOG53" ca="1" si="15663">IF(ANY53&lt;&gt;"",VLOOKUP(ANY53,AML4:AMR40,7,FALSE),"")</f>
        <v>1000</v>
      </c>
      <c r="AOH53" s="323">
        <f t="shared" ref="AOH53" ca="1" si="15664">IF(ANY53&lt;&gt;"",VLOOKUP(ANY53,AML4:AMR40,5,FALSE),"")</f>
        <v>3</v>
      </c>
      <c r="AOI53" s="323">
        <f t="shared" ref="AOI53" ca="1" si="15665">IF(ANY53&lt;&gt;"",VLOOKUP(ANY53,AML4:AMT40,9,FALSE),"")</f>
        <v>40</v>
      </c>
      <c r="AOJ53" s="323">
        <f t="shared" ca="1" si="15368"/>
        <v>1</v>
      </c>
      <c r="AOK53" s="323">
        <f t="shared" ref="AOK53" ca="1" si="15666">IF(ANY53&lt;&gt;"",RANK(AOJ53,AOJ51:AOJ54),"")</f>
        <v>1</v>
      </c>
      <c r="AOL53" s="323">
        <f t="shared" ref="AOL53" ca="1" si="15667">IF(ANY53&lt;&gt;"",SUMPRODUCT((AOJ51:AOJ54=AOJ53)*(AOE51:AOE54&gt;AOE53)),"")</f>
        <v>0</v>
      </c>
      <c r="AOM53" s="323">
        <f t="shared" ref="AOM53" ca="1" si="15668">IF(ANY53&lt;&gt;"",SUMPRODUCT((AOJ51:AOJ54=AOJ53)*(AOE51:AOE54=AOE53)*(AOC51:AOC54&gt;AOC53)),"")</f>
        <v>0</v>
      </c>
      <c r="AON53" s="323">
        <f t="shared" ref="AON53" ca="1" si="15669">IF(ANY53&lt;&gt;"",SUMPRODUCT((AOJ51:AOJ54=AOJ53)*(AOE51:AOE54=AOE53)*(AOC51:AOC54=AOC53)*(AOG51:AOG54&gt;AOG53)),"")</f>
        <v>1</v>
      </c>
      <c r="AOO53" s="323">
        <f t="shared" ref="AOO53" ca="1" si="15670">IF(ANY53&lt;&gt;"",SUMPRODUCT((AOJ51:AOJ54=AOJ53)*(AOE51:AOE54=AOE53)*(AOC51:AOC54=AOC53)*(AOG51:AOG54=AOG53)*(AOH51:AOH54&gt;AOH53)),"")</f>
        <v>0</v>
      </c>
      <c r="AOP53" s="323">
        <f t="shared" ref="AOP53" ca="1" si="15671">IF(ANY53&lt;&gt;"",SUMPRODUCT((AOJ51:AOJ54=AOJ53)*(AOE51:AOE54=AOE53)*(AOC51:AOC54=AOC53)*(AOG51:AOG54=AOG53)*(AOH51:AOH54=AOH53)*(AOI51:AOI54&gt;AOI53)),"")</f>
        <v>0</v>
      </c>
      <c r="AOQ53" s="323">
        <f t="shared" ref="AOQ53:AOQ54" ca="1" si="15672">IF(ANY53&lt;&gt;"",SUM(AOK53:AOP53)+1,"")</f>
        <v>3</v>
      </c>
      <c r="ARQ53" s="323">
        <f ca="1">SUMPRODUCT((ARQ11:ARQ14=ARQ13)*(ARP11:ARP14=ARP13)*(ARN11:ARN14&gt;ARN13))+1</f>
        <v>1</v>
      </c>
      <c r="ASB53" s="323" t="str">
        <f t="shared" ref="ASB53" ca="1" si="15673">IF(ASC13&lt;&gt;"",SUMPRODUCT((ASJ11:ASJ14=ASJ13)*(ASI11:ASI14=ASI13)*(ASG11:ASG14=ASG13)*(ASH11:ASH14=ASH13)),"")</f>
        <v/>
      </c>
      <c r="ASC53" s="323" t="str">
        <f t="shared" ca="1" si="15083"/>
        <v/>
      </c>
      <c r="ASD53" s="323">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3">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3">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3">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3">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3">
        <f t="shared" ca="1" si="15089"/>
        <v>1000</v>
      </c>
      <c r="ASJ53" s="323" t="str">
        <f t="shared" ca="1" si="15090"/>
        <v/>
      </c>
      <c r="ASK53" s="323" t="str">
        <f t="shared" ref="ASK53" ca="1" si="15679">IF(ASC53&lt;&gt;"",VLOOKUP(ASC53,ARJ4:ARP40,7,FALSE),"")</f>
        <v/>
      </c>
      <c r="ASL53" s="323" t="str">
        <f t="shared" ref="ASL53" ca="1" si="15680">IF(ASC53&lt;&gt;"",VLOOKUP(ASC53,ARJ4:ARP40,5,FALSE),"")</f>
        <v/>
      </c>
      <c r="ASM53" s="323" t="str">
        <f t="shared" ref="ASM53" ca="1" si="15681">IF(ASC53&lt;&gt;"",VLOOKUP(ASC53,ARJ4:ARR40,9,FALSE),"")</f>
        <v/>
      </c>
      <c r="ASN53" s="323" t="str">
        <f t="shared" ca="1" si="15094"/>
        <v/>
      </c>
      <c r="ASO53" s="323" t="str">
        <f t="shared" ref="ASO53" ca="1" si="15682">IF(ASC53&lt;&gt;"",RANK(ASN53,ASN51:ASN54),"")</f>
        <v/>
      </c>
      <c r="ASP53" s="323" t="str">
        <f t="shared" ref="ASP53" ca="1" si="15683">IF(ASC53&lt;&gt;"",SUMPRODUCT((ASN51:ASN54=ASN53)*(ASI51:ASI54&gt;ASI53)),"")</f>
        <v/>
      </c>
      <c r="ASQ53" s="323" t="str">
        <f t="shared" ref="ASQ53" ca="1" si="15684">IF(ASC53&lt;&gt;"",SUMPRODUCT((ASN51:ASN54=ASN53)*(ASI51:ASI54=ASI53)*(ASG51:ASG54&gt;ASG53)),"")</f>
        <v/>
      </c>
      <c r="ASR53" s="323" t="str">
        <f t="shared" ref="ASR53" ca="1" si="15685">IF(ASC53&lt;&gt;"",SUMPRODUCT((ASN51:ASN54=ASN53)*(ASI51:ASI54=ASI53)*(ASG51:ASG54=ASG53)*(ASK51:ASK54&gt;ASK53)),"")</f>
        <v/>
      </c>
      <c r="ASS53" s="323" t="str">
        <f t="shared" ref="ASS53" ca="1" si="15686">IF(ASC53&lt;&gt;"",SUMPRODUCT((ASN51:ASN54=ASN53)*(ASI51:ASI54=ASI53)*(ASG51:ASG54=ASG53)*(ASK51:ASK54=ASK53)*(ASL51:ASL54&gt;ASL53)),"")</f>
        <v/>
      </c>
      <c r="AST53" s="323" t="str">
        <f t="shared" ref="AST53" ca="1" si="15687">IF(ASC53&lt;&gt;"",SUMPRODUCT((ASN51:ASN54=ASN53)*(ASI51:ASI54=ASI53)*(ASG51:ASG54=ASG53)*(ASK51:ASK54=ASK53)*(ASL51:ASL54=ASL53)*(ASM51:ASM54&gt;ASM53)),"")</f>
        <v/>
      </c>
      <c r="ASU53" s="323" t="str">
        <f t="shared" ca="1" si="15391"/>
        <v/>
      </c>
      <c r="ASV53" s="323" t="str">
        <f t="shared" ref="ASV53" ca="1" si="15688">IF(ASW13&lt;&gt;"",SUMPRODUCT((ATD11:ATD14=ATD13)*(ATC11:ATC14=ATC13)*(ATA11:ATA14=ATA13)*(ATB11:ATB14=ATB13)),"")</f>
        <v/>
      </c>
      <c r="ASW53" s="323" t="str">
        <f t="shared" ca="1" si="15393"/>
        <v/>
      </c>
      <c r="ASX53" s="323">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3">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3">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3">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3">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3">
        <f t="shared" ca="1" si="15399"/>
        <v>1000</v>
      </c>
      <c r="ATD53" s="323" t="str">
        <f t="shared" ca="1" si="15400"/>
        <v/>
      </c>
      <c r="ATE53" s="323" t="str">
        <f t="shared" ref="ATE53" ca="1" si="15694">IF(ASW53&lt;&gt;"",VLOOKUP(ASW53,ARJ4:ARP40,7,FALSE),"")</f>
        <v/>
      </c>
      <c r="ATF53" s="323" t="str">
        <f t="shared" ref="ATF53" ca="1" si="15695">IF(ASW53&lt;&gt;"",VLOOKUP(ASW53,ARJ4:ARP40,5,FALSE),"")</f>
        <v/>
      </c>
      <c r="ATG53" s="323" t="str">
        <f t="shared" ref="ATG53" ca="1" si="15696">IF(ASW53&lt;&gt;"",VLOOKUP(ASW53,ARJ4:ARR40,9,FALSE),"")</f>
        <v/>
      </c>
      <c r="ATH53" s="323" t="str">
        <f t="shared" ca="1" si="15404"/>
        <v/>
      </c>
      <c r="ATI53" s="323" t="str">
        <f t="shared" ref="ATI53" ca="1" si="15697">IF(ASW53&lt;&gt;"",RANK(ATH53,ATH51:ATH54),"")</f>
        <v/>
      </c>
      <c r="ATJ53" s="323" t="str">
        <f t="shared" ref="ATJ53" ca="1" si="15698">IF(ASW53&lt;&gt;"",SUMPRODUCT((ATH51:ATH54=ATH53)*(ATC51:ATC54&gt;ATC53)),"")</f>
        <v/>
      </c>
      <c r="ATK53" s="323" t="str">
        <f t="shared" ref="ATK53" ca="1" si="15699">IF(ASW53&lt;&gt;"",SUMPRODUCT((ATH51:ATH54=ATH53)*(ATC51:ATC54=ATC53)*(ATA51:ATA54&gt;ATA53)),"")</f>
        <v/>
      </c>
      <c r="ATL53" s="323" t="str">
        <f t="shared" ref="ATL53" ca="1" si="15700">IF(ASW53&lt;&gt;"",SUMPRODUCT((ATH51:ATH54=ATH53)*(ATC51:ATC54=ATC53)*(ATA51:ATA54=ATA53)*(ATE51:ATE54&gt;ATE53)),"")</f>
        <v/>
      </c>
      <c r="ATM53" s="323" t="str">
        <f t="shared" ref="ATM53" ca="1" si="15701">IF(ASW53&lt;&gt;"",SUMPRODUCT((ATH51:ATH54=ATH53)*(ATC51:ATC54=ATC53)*(ATA51:ATA54=ATA53)*(ATE51:ATE54=ATE53)*(ATF51:ATF54&gt;ATF53)),"")</f>
        <v/>
      </c>
      <c r="ATN53" s="323" t="str">
        <f t="shared" ref="ATN53" ca="1" si="15702">IF(ASW53&lt;&gt;"",SUMPRODUCT((ATH51:ATH54=ATH53)*(ATC51:ATC54=ATC53)*(ATA51:ATA54=ATA53)*(ATE51:ATE54=ATE53)*(ATF51:ATF54=ATF53)*(ATG51:ATG54&gt;ATG53)),"")</f>
        <v/>
      </c>
      <c r="ATO53" s="323" t="str">
        <f t="shared" ref="ATO53:ATO54" ca="1" si="15703">IF(ASW53&lt;&gt;"",SUM(ATI53:ATN53)+1,"")</f>
        <v/>
      </c>
      <c r="AWO53" s="323">
        <f ca="1">SUMPRODUCT((AWO11:AWO14=AWO13)*(AWN11:AWN14=AWN13)*(AWL11:AWL14&gt;AWL13))+1</f>
        <v>1</v>
      </c>
      <c r="AWZ53" s="323" t="str">
        <f t="shared" ref="AWZ53" ca="1" si="15704">IF(AXA13&lt;&gt;"",SUMPRODUCT((AXH11:AXH14=AXH13)*(AXG11:AXG14=AXG13)*(AXE11:AXE14=AXE13)*(AXF11:AXF14=AXF13)),"")</f>
        <v/>
      </c>
      <c r="AXA53" s="323" t="str">
        <f t="shared" ca="1" si="15103"/>
        <v/>
      </c>
      <c r="AXB53" s="323">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3">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3">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3">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3">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3">
        <f t="shared" ca="1" si="15109"/>
        <v>1000</v>
      </c>
      <c r="AXH53" s="323" t="str">
        <f t="shared" ca="1" si="15110"/>
        <v/>
      </c>
      <c r="AXI53" s="323" t="str">
        <f t="shared" ref="AXI53" ca="1" si="15710">IF(AXA53&lt;&gt;"",VLOOKUP(AXA53,AWH4:AWN40,7,FALSE),"")</f>
        <v/>
      </c>
      <c r="AXJ53" s="323" t="str">
        <f t="shared" ref="AXJ53" ca="1" si="15711">IF(AXA53&lt;&gt;"",VLOOKUP(AXA53,AWH4:AWN40,5,FALSE),"")</f>
        <v/>
      </c>
      <c r="AXK53" s="323" t="str">
        <f t="shared" ref="AXK53" ca="1" si="15712">IF(AXA53&lt;&gt;"",VLOOKUP(AXA53,AWH4:AWP40,9,FALSE),"")</f>
        <v/>
      </c>
      <c r="AXL53" s="323" t="str">
        <f t="shared" ca="1" si="15114"/>
        <v/>
      </c>
      <c r="AXM53" s="323" t="str">
        <f t="shared" ref="AXM53" ca="1" si="15713">IF(AXA53&lt;&gt;"",RANK(AXL53,AXL51:AXL54),"")</f>
        <v/>
      </c>
      <c r="AXN53" s="323" t="str">
        <f t="shared" ref="AXN53" ca="1" si="15714">IF(AXA53&lt;&gt;"",SUMPRODUCT((AXL51:AXL54=AXL53)*(AXG51:AXG54&gt;AXG53)),"")</f>
        <v/>
      </c>
      <c r="AXO53" s="323" t="str">
        <f t="shared" ref="AXO53" ca="1" si="15715">IF(AXA53&lt;&gt;"",SUMPRODUCT((AXL51:AXL54=AXL53)*(AXG51:AXG54=AXG53)*(AXE51:AXE54&gt;AXE53)),"")</f>
        <v/>
      </c>
      <c r="AXP53" s="323" t="str">
        <f t="shared" ref="AXP53" ca="1" si="15716">IF(AXA53&lt;&gt;"",SUMPRODUCT((AXL51:AXL54=AXL53)*(AXG51:AXG54=AXG53)*(AXE51:AXE54=AXE53)*(AXI51:AXI54&gt;AXI53)),"")</f>
        <v/>
      </c>
      <c r="AXQ53" s="323" t="str">
        <f t="shared" ref="AXQ53" ca="1" si="15717">IF(AXA53&lt;&gt;"",SUMPRODUCT((AXL51:AXL54=AXL53)*(AXG51:AXG54=AXG53)*(AXE51:AXE54=AXE53)*(AXI51:AXI54=AXI53)*(AXJ51:AXJ54&gt;AXJ53)),"")</f>
        <v/>
      </c>
      <c r="AXR53" s="323" t="str">
        <f t="shared" ref="AXR53" ca="1" si="15718">IF(AXA53&lt;&gt;"",SUMPRODUCT((AXL51:AXL54=AXL53)*(AXG51:AXG54=AXG53)*(AXE51:AXE54=AXE53)*(AXI51:AXI54=AXI53)*(AXJ51:AXJ54=AXJ53)*(AXK51:AXK54&gt;AXK53)),"")</f>
        <v/>
      </c>
      <c r="AXS53" s="323" t="str">
        <f t="shared" ca="1" si="15427"/>
        <v/>
      </c>
      <c r="AXT53" s="323" t="str">
        <f t="shared" ref="AXT53" ca="1" si="15719">IF(AXU13&lt;&gt;"",SUMPRODUCT((AYB11:AYB14=AYB13)*(AYA11:AYA14=AYA13)*(AXY11:AXY14=AXY13)*(AXZ11:AXZ14=AXZ13)),"")</f>
        <v/>
      </c>
      <c r="AXU53" s="323" t="str">
        <f t="shared" ca="1" si="15429"/>
        <v/>
      </c>
      <c r="AXV53" s="323">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3">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3">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3">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3">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3">
        <f t="shared" ca="1" si="15435"/>
        <v>1000</v>
      </c>
      <c r="AYB53" s="323" t="str">
        <f t="shared" ca="1" si="15436"/>
        <v/>
      </c>
      <c r="AYC53" s="323" t="str">
        <f t="shared" ref="AYC53" ca="1" si="15725">IF(AXU53&lt;&gt;"",VLOOKUP(AXU53,AWH4:AWN40,7,FALSE),"")</f>
        <v/>
      </c>
      <c r="AYD53" s="323" t="str">
        <f t="shared" ref="AYD53" ca="1" si="15726">IF(AXU53&lt;&gt;"",VLOOKUP(AXU53,AWH4:AWN40,5,FALSE),"")</f>
        <v/>
      </c>
      <c r="AYE53" s="323" t="str">
        <f t="shared" ref="AYE53" ca="1" si="15727">IF(AXU53&lt;&gt;"",VLOOKUP(AXU53,AWH4:AWP40,9,FALSE),"")</f>
        <v/>
      </c>
      <c r="AYF53" s="323" t="str">
        <f t="shared" ca="1" si="15440"/>
        <v/>
      </c>
      <c r="AYG53" s="323" t="str">
        <f t="shared" ref="AYG53" ca="1" si="15728">IF(AXU53&lt;&gt;"",RANK(AYF53,AYF51:AYF54),"")</f>
        <v/>
      </c>
      <c r="AYH53" s="323" t="str">
        <f t="shared" ref="AYH53" ca="1" si="15729">IF(AXU53&lt;&gt;"",SUMPRODUCT((AYF51:AYF54=AYF53)*(AYA51:AYA54&gt;AYA53)),"")</f>
        <v/>
      </c>
      <c r="AYI53" s="323" t="str">
        <f t="shared" ref="AYI53" ca="1" si="15730">IF(AXU53&lt;&gt;"",SUMPRODUCT((AYF51:AYF54=AYF53)*(AYA51:AYA54=AYA53)*(AXY51:AXY54&gt;AXY53)),"")</f>
        <v/>
      </c>
      <c r="AYJ53" s="323" t="str">
        <f t="shared" ref="AYJ53" ca="1" si="15731">IF(AXU53&lt;&gt;"",SUMPRODUCT((AYF51:AYF54=AYF53)*(AYA51:AYA54=AYA53)*(AXY51:AXY54=AXY53)*(AYC51:AYC54&gt;AYC53)),"")</f>
        <v/>
      </c>
      <c r="AYK53" s="323" t="str">
        <f t="shared" ref="AYK53" ca="1" si="15732">IF(AXU53&lt;&gt;"",SUMPRODUCT((AYF51:AYF54=AYF53)*(AYA51:AYA54=AYA53)*(AXY51:AXY54=AXY53)*(AYC51:AYC54=AYC53)*(AYD51:AYD54&gt;AYD53)),"")</f>
        <v/>
      </c>
      <c r="AYL53" s="323" t="str">
        <f t="shared" ref="AYL53" ca="1" si="15733">IF(AXU53&lt;&gt;"",SUMPRODUCT((AYF51:AYF54=AYF53)*(AYA51:AYA54=AYA53)*(AXY51:AXY54=AXY53)*(AYC51:AYC54=AYC53)*(AYD51:AYD54=AYD53)*(AYE51:AYE54&gt;AYE53)),"")</f>
        <v/>
      </c>
      <c r="AYM53" s="323" t="str">
        <f t="shared" ref="AYM53:AYM54" ca="1" si="15734">IF(AXU53&lt;&gt;"",SUM(AYG53:AYL53)+1,"")</f>
        <v/>
      </c>
      <c r="BBM53" s="323">
        <f ca="1">SUMPRODUCT((BBM11:BBM14=BBM13)*(BBL11:BBL14=BBL13)*(BBJ11:BBJ14&gt;BBJ13))+1</f>
        <v>1</v>
      </c>
      <c r="BBX53" s="323">
        <f t="shared" ref="BBX53" ca="1" si="15735">IF(BBY13&lt;&gt;"",SUMPRODUCT((BCF11:BCF14=BCF13)*(BCE11:BCE14=BCE13)*(BCC11:BCC14=BCC13)*(BCD11:BCD14=BCD13)),"")</f>
        <v>4</v>
      </c>
      <c r="BBY53" s="323" t="str">
        <f t="shared" ca="1" si="15123"/>
        <v>Albania</v>
      </c>
      <c r="BBZ53" s="323">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3">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3">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3">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3">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3">
        <f t="shared" ca="1" si="15129"/>
        <v>1000</v>
      </c>
      <c r="BCF53" s="323">
        <f t="shared" ca="1" si="15130"/>
        <v>0</v>
      </c>
      <c r="BCG53" s="323">
        <f t="shared" ref="BCG53" ca="1" si="15741">IF(BBY53&lt;&gt;"",VLOOKUP(BBY53,BBF4:BBL40,7,FALSE),"")</f>
        <v>1000</v>
      </c>
      <c r="BCH53" s="323">
        <f t="shared" ref="BCH53" ca="1" si="15742">IF(BBY53&lt;&gt;"",VLOOKUP(BBY53,BBF4:BBL40,5,FALSE),"")</f>
        <v>0</v>
      </c>
      <c r="BCI53" s="323">
        <f t="shared" ref="BCI53" ca="1" si="15743">IF(BBY53&lt;&gt;"",VLOOKUP(BBY53,BBF4:BBN40,9,FALSE),"")</f>
        <v>44</v>
      </c>
      <c r="BCJ53" s="323">
        <f t="shared" ca="1" si="15134"/>
        <v>0</v>
      </c>
      <c r="BCK53" s="323">
        <f t="shared" ref="BCK53" ca="1" si="15744">IF(BBY53&lt;&gt;"",RANK(BCJ53,BCJ51:BCJ54),"")</f>
        <v>1</v>
      </c>
      <c r="BCL53" s="323">
        <f t="shared" ref="BCL53" ca="1" si="15745">IF(BBY53&lt;&gt;"",SUMPRODUCT((BCJ51:BCJ54=BCJ53)*(BCE51:BCE54&gt;BCE53)),"")</f>
        <v>0</v>
      </c>
      <c r="BCM53" s="323">
        <f t="shared" ref="BCM53" ca="1" si="15746">IF(BBY53&lt;&gt;"",SUMPRODUCT((BCJ51:BCJ54=BCJ53)*(BCE51:BCE54=BCE53)*(BCC51:BCC54&gt;BCC53)),"")</f>
        <v>0</v>
      </c>
      <c r="BCN53" s="323">
        <f t="shared" ref="BCN53" ca="1" si="15747">IF(BBY53&lt;&gt;"",SUMPRODUCT((BCJ51:BCJ54=BCJ53)*(BCE51:BCE54=BCE53)*(BCC51:BCC54=BCC53)*(BCG51:BCG54&gt;BCG53)),"")</f>
        <v>0</v>
      </c>
      <c r="BCO53" s="323">
        <f t="shared" ref="BCO53" ca="1" si="15748">IF(BBY53&lt;&gt;"",SUMPRODUCT((BCJ51:BCJ54=BCJ53)*(BCE51:BCE54=BCE53)*(BCC51:BCC54=BCC53)*(BCG51:BCG54=BCG53)*(BCH51:BCH54&gt;BCH53)),"")</f>
        <v>0</v>
      </c>
      <c r="BCP53" s="323">
        <f t="shared" ref="BCP53" ca="1" si="15749">IF(BBY53&lt;&gt;"",SUMPRODUCT((BCJ51:BCJ54=BCJ53)*(BCE51:BCE54=BCE53)*(BCC51:BCC54=BCC53)*(BCG51:BCG54=BCG53)*(BCH51:BCH54=BCH53)*(BCI51:BCI54&gt;BCI53)),"")</f>
        <v>1</v>
      </c>
      <c r="BCQ53" s="323">
        <f t="shared" ca="1" si="15463"/>
        <v>2</v>
      </c>
      <c r="BCR53" s="323" t="str">
        <f t="shared" ref="BCR53" ca="1" si="15750">IF(BCS13&lt;&gt;"",SUMPRODUCT((BCZ11:BCZ14=BCZ13)*(BCY11:BCY14=BCY13)*(BCW11:BCW14=BCW13)*(BCX11:BCX14=BCX13)),"")</f>
        <v/>
      </c>
      <c r="BCS53" s="323" t="str">
        <f t="shared" ca="1" si="15465"/>
        <v/>
      </c>
      <c r="BCT53" s="323">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3">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3">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3">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3">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3">
        <f t="shared" ca="1" si="15471"/>
        <v>1000</v>
      </c>
      <c r="BCZ53" s="323" t="str">
        <f t="shared" ca="1" si="15472"/>
        <v/>
      </c>
      <c r="BDA53" s="323" t="str">
        <f t="shared" ref="BDA53" ca="1" si="15756">IF(BCS53&lt;&gt;"",VLOOKUP(BCS53,BBF4:BBL40,7,FALSE),"")</f>
        <v/>
      </c>
      <c r="BDB53" s="323" t="str">
        <f t="shared" ref="BDB53" ca="1" si="15757">IF(BCS53&lt;&gt;"",VLOOKUP(BCS53,BBF4:BBL40,5,FALSE),"")</f>
        <v/>
      </c>
      <c r="BDC53" s="323" t="str">
        <f t="shared" ref="BDC53" ca="1" si="15758">IF(BCS53&lt;&gt;"",VLOOKUP(BCS53,BBF4:BBN40,9,FALSE),"")</f>
        <v/>
      </c>
      <c r="BDD53" s="323" t="str">
        <f t="shared" ca="1" si="15476"/>
        <v/>
      </c>
      <c r="BDE53" s="323" t="str">
        <f t="shared" ref="BDE53" ca="1" si="15759">IF(BCS53&lt;&gt;"",RANK(BDD53,BDD51:BDD54),"")</f>
        <v/>
      </c>
      <c r="BDF53" s="323" t="str">
        <f t="shared" ref="BDF53" ca="1" si="15760">IF(BCS53&lt;&gt;"",SUMPRODUCT((BDD51:BDD54=BDD53)*(BCY51:BCY54&gt;BCY53)),"")</f>
        <v/>
      </c>
      <c r="BDG53" s="323" t="str">
        <f t="shared" ref="BDG53" ca="1" si="15761">IF(BCS53&lt;&gt;"",SUMPRODUCT((BDD51:BDD54=BDD53)*(BCY51:BCY54=BCY53)*(BCW51:BCW54&gt;BCW53)),"")</f>
        <v/>
      </c>
      <c r="BDH53" s="323" t="str">
        <f t="shared" ref="BDH53" ca="1" si="15762">IF(BCS53&lt;&gt;"",SUMPRODUCT((BDD51:BDD54=BDD53)*(BCY51:BCY54=BCY53)*(BCW51:BCW54=BCW53)*(BDA51:BDA54&gt;BDA53)),"")</f>
        <v/>
      </c>
      <c r="BDI53" s="323" t="str">
        <f t="shared" ref="BDI53" ca="1" si="15763">IF(BCS53&lt;&gt;"",SUMPRODUCT((BDD51:BDD54=BDD53)*(BCY51:BCY54=BCY53)*(BCW51:BCW54=BCW53)*(BDA51:BDA54=BDA53)*(BDB51:BDB54&gt;BDB53)),"")</f>
        <v/>
      </c>
      <c r="BDJ53" s="323" t="str">
        <f t="shared" ref="BDJ53" ca="1" si="15764">IF(BCS53&lt;&gt;"",SUMPRODUCT((BDD51:BDD54=BDD53)*(BCY51:BCY54=BCY53)*(BCW51:BCW54=BCW53)*(BDA51:BDA54=BDA53)*(BDB51:BDB54=BDB53)*(BDC51:BDC54&gt;BDC53)),"")</f>
        <v/>
      </c>
      <c r="BDK53" s="323" t="str">
        <f t="shared" ref="BDK53:BDK54" ca="1" si="15765">IF(BCS53&lt;&gt;"",SUM(BDE53:BDJ53)+1,"")</f>
        <v/>
      </c>
    </row>
    <row r="54" spans="2:955 1033:1467" x14ac:dyDescent="0.2">
      <c r="C54" s="323" t="s">
        <v>105</v>
      </c>
      <c r="I54" s="323">
        <f>SUMPRODUCT((I11:I14=I14)*(H11:H14=H14)*(F11:F14&gt;F14))+1</f>
        <v>1</v>
      </c>
      <c r="T54" s="323" t="str">
        <f>IF(U14&lt;&gt;"",SUMPRODUCT((AB11:AB14=AB14)*(AA11:AA14=AA14)*(Y11:Y14=Y14)*(Z11:Z14=Z14)),"")</f>
        <v/>
      </c>
      <c r="U54" s="323" t="str">
        <f t="shared" si="15142"/>
        <v/>
      </c>
      <c r="V54" s="323">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3">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3">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3">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3">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3">
        <f>Y54-Z54+1000</f>
        <v>1000</v>
      </c>
      <c r="AB54" s="323" t="str">
        <f t="shared" si="14959"/>
        <v/>
      </c>
      <c r="AC54" s="323" t="str">
        <f>IF(U54&lt;&gt;"",VLOOKUP(U54,B4:H40,7,FALSE),"")</f>
        <v/>
      </c>
      <c r="AD54" s="323" t="str">
        <f>IF(U54&lt;&gt;"",VLOOKUP(U54,B4:H40,5,FALSE),"")</f>
        <v/>
      </c>
      <c r="AE54" s="323" t="str">
        <f>IF(U54&lt;&gt;"",VLOOKUP(U54,B4:J40,9,FALSE),"")</f>
        <v/>
      </c>
      <c r="AF54" s="323" t="str">
        <f t="shared" si="15143"/>
        <v/>
      </c>
      <c r="AG54" s="323" t="str">
        <f>IF(U54&lt;&gt;"",RANK(AF54,AF51:AF54),"")</f>
        <v/>
      </c>
      <c r="AH54" s="323" t="str">
        <f>IF(U54&lt;&gt;"",SUMPRODUCT((AF51:AF54=AF54)*(AA51:AA54&gt;AA54)),"")</f>
        <v/>
      </c>
      <c r="AI54" s="323" t="str">
        <f>IF(U54&lt;&gt;"",SUMPRODUCT((AF51:AF54=AF54)*(AA51:AA54=AA54)*(Y51:Y54&gt;Y54)),"")</f>
        <v/>
      </c>
      <c r="AJ54" s="323" t="str">
        <f>IF(U54&lt;&gt;"",SUMPRODUCT((AF51:AF54=AF54)*(AA51:AA54=AA54)*(Y51:Y54=Y54)*(AC51:AC54&gt;AC54)),"")</f>
        <v/>
      </c>
      <c r="AK54" s="323" t="str">
        <f>IF(U54&lt;&gt;"",SUMPRODUCT((AF51:AF54=AF54)*(AA51:AA54=AA54)*(Y51:Y54=Y54)*(AC51:AC54=AC54)*(AD51:AD54&gt;AD54)),"")</f>
        <v/>
      </c>
      <c r="AL54" s="323" t="str">
        <f>IF(U54&lt;&gt;"",SUMPRODUCT((AF51:AF54=AF54)*(AA51:AA54=AA54)*(Y51:Y54=Y54)*(AC51:AC54=AC54)*(AD51:AD54=AD54)*(AE51:AE54&gt;AE54)),"")</f>
        <v/>
      </c>
      <c r="AM54" s="323" t="str">
        <f t="shared" si="15144"/>
        <v/>
      </c>
      <c r="AN54" s="323" t="str">
        <f>IF(AO14&lt;&gt;"",SUMPRODUCT((AV11:AV14=AV14)*(AU11:AU14=AU14)*(AS11:AS14=AS14)*(AT11:AT14=AT14)),"")</f>
        <v/>
      </c>
      <c r="AO54" s="323" t="str">
        <f t="shared" si="15145"/>
        <v/>
      </c>
      <c r="AP54" s="323" t="str">
        <f>IF(AO54&lt;&gt;"",SUMPRODUCT((CZ3:CZ42=AO54)*(DC3:DC42=AO55)*(DD3:DD42="W"))+SUMPRODUCT((CZ3:CZ42=AO54)*(DC3:DC42=AO52)*(DD3:DD42="W"))+SUMPRODUCT((CZ3:CZ42=AO54)*(DC3:DC42=AO53)*(DD3:DD42="W"))+SUMPRODUCT((CZ3:CZ42=AO55)*(DC3:DC42=AO54)*(DE3:DE42="W"))+SUMPRODUCT((CZ3:CZ42=AO52)*(DC3:DC42=AO54)*(DE3:DE42="W"))+SUMPRODUCT((CZ3:CZ42=AO53)*(DC3:DC42=AO54)*(DE3:DE42="W")),"")</f>
        <v/>
      </c>
      <c r="AQ54" s="323" t="str">
        <f>IF(AO54&lt;&gt;"",SUMPRODUCT((CZ3:CZ42=AO54)*(DC3:DC42=AO55)*(DD3:DD42="D"))+SUMPRODUCT((CZ3:CZ42=AO54)*(DC3:DC42=AO52)*(DD3:DD42="D"))+SUMPRODUCT((CZ3:CZ42=AO54)*(DC3:DC42=AO53)*(DD3:DD42="D"))+SUMPRODUCT((CZ3:CZ42=AO55)*(DC3:DC42=AO54)*(DD3:DD42="D"))+SUMPRODUCT((CZ3:CZ42=AO52)*(DC3:DC42=AO54)*(DD3:DD42="D"))+SUMPRODUCT((CZ3:CZ42=AO53)*(DC3:DC42=AO54)*(DD3:DD42="D")),"")</f>
        <v/>
      </c>
      <c r="AR54" s="323" t="str">
        <f>IF(AO54&lt;&gt;"",SUMPRODUCT((CZ3:CZ42=AO54)*(DC3:DC42=AO55)*(DD3:DD42="L"))+SUMPRODUCT((CZ3:CZ42=AO54)*(DC3:DC42=AO52)*(DD3:DD42="L"))+SUMPRODUCT((CZ3:CZ42=AO54)*(DC3:DC42=AO53)*(DD3:DD42="L"))+SUMPRODUCT((CZ3:CZ42=AO55)*(DC3:DC42=AO54)*(DE3:DE42="L"))+SUMPRODUCT((CZ3:CZ42=AO52)*(DC3:DC42=AO54)*(DE3:DE42="L"))+SUMPRODUCT((CZ3:CZ42=AO53)*(DC3:DC42=AO54)*(DE3:DE42="L")),"")</f>
        <v/>
      </c>
      <c r="AS54" s="323">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3">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3">
        <f>AS54-AT54+1000</f>
        <v>1000</v>
      </c>
      <c r="AV54" s="323" t="str">
        <f t="shared" si="15146"/>
        <v/>
      </c>
      <c r="AW54" s="323" t="str">
        <f>IF(AO54&lt;&gt;"",VLOOKUP(AO54,B4:H40,7,FALSE),"")</f>
        <v/>
      </c>
      <c r="AX54" s="323" t="str">
        <f>IF(AO54&lt;&gt;"",VLOOKUP(AO54,B4:H40,5,FALSE),"")</f>
        <v/>
      </c>
      <c r="AY54" s="323" t="str">
        <f>IF(AO54&lt;&gt;"",VLOOKUP(AO54,B4:J40,9,FALSE),"")</f>
        <v/>
      </c>
      <c r="AZ54" s="323" t="str">
        <f t="shared" si="15147"/>
        <v/>
      </c>
      <c r="BA54" s="323" t="str">
        <f>IF(AO54&lt;&gt;"",RANK(AZ54,AZ51:AZ54),"")</f>
        <v/>
      </c>
      <c r="BB54" s="323" t="str">
        <f>IF(AO54&lt;&gt;"",SUMPRODUCT((AZ51:AZ54=AZ54)*(AU51:AU54&gt;AU54)),"")</f>
        <v/>
      </c>
      <c r="BC54" s="323" t="str">
        <f>IF(AO54&lt;&gt;"",SUMPRODUCT((AZ51:AZ54=AZ54)*(AU51:AU54=AU54)*(AS51:AS54&gt;AS54)),"")</f>
        <v/>
      </c>
      <c r="BD54" s="323" t="str">
        <f>IF(AO54&lt;&gt;"",SUMPRODUCT((AZ51:AZ54=AZ54)*(AU51:AU54=AU54)*(AS51:AS54=AS54)*(AW51:AW54&gt;AW54)),"")</f>
        <v/>
      </c>
      <c r="BE54" s="323" t="str">
        <f>IF(AO54&lt;&gt;"",SUMPRODUCT((AZ51:AZ54=AZ54)*(AU51:AU54=AU54)*(AS51:AS54=AS54)*(AW51:AW54=AW54)*(AX51:AX54&gt;AX54)),"")</f>
        <v/>
      </c>
      <c r="BF54" s="323" t="str">
        <f>IF(AO54&lt;&gt;"",SUMPRODUCT((AZ51:AZ54=AZ54)*(AU51:AU54=AU54)*(AS51:AS54=AS54)*(AW51:AW54=AW54)*(AX51:AX54=AX54)*(AY51:AY54&gt;AY54)),"")</f>
        <v/>
      </c>
      <c r="BG54" s="323" t="str">
        <f t="shared" si="15484"/>
        <v/>
      </c>
      <c r="EG54" s="323">
        <f ca="1">SUMPRODUCT((EG11:EG14=EG14)*(EF11:EF14=EF14)*(ED11:ED14&gt;ED14))+1</f>
        <v>1</v>
      </c>
      <c r="ER54" s="323" t="str">
        <f ca="1">IF(ES14&lt;&gt;"",SUMPRODUCT((EZ11:EZ14=EZ14)*(EY11:EY14=EY14)*(EW11:EW14=EW14)*(EX11:EX14=EX14)),"")</f>
        <v/>
      </c>
      <c r="ES54" s="323" t="str">
        <f t="shared" ca="1" si="15148"/>
        <v/>
      </c>
      <c r="ET54" s="323">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3">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3">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3">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3">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3">
        <f ca="1">EW54-EX54+1000</f>
        <v>1000</v>
      </c>
      <c r="EZ54" s="323" t="str">
        <f t="shared" ca="1" si="14960"/>
        <v/>
      </c>
      <c r="FA54" s="323" t="str">
        <f ca="1">IF(ES54&lt;&gt;"",VLOOKUP(ES54,DZ4:EF40,7,FALSE),"")</f>
        <v/>
      </c>
      <c r="FB54" s="323" t="str">
        <f ca="1">IF(ES54&lt;&gt;"",VLOOKUP(ES54,DZ4:EF40,5,FALSE),"")</f>
        <v/>
      </c>
      <c r="FC54" s="323" t="str">
        <f ca="1">IF(ES54&lt;&gt;"",VLOOKUP(ES54,DZ4:EH40,9,FALSE),"")</f>
        <v/>
      </c>
      <c r="FD54" s="323" t="str">
        <f t="shared" ca="1" si="15149"/>
        <v/>
      </c>
      <c r="FE54" s="323" t="str">
        <f ca="1">IF(ES54&lt;&gt;"",RANK(FD54,FD51:FD54),"")</f>
        <v/>
      </c>
      <c r="FF54" s="323" t="str">
        <f ca="1">IF(ES54&lt;&gt;"",SUMPRODUCT((FD51:FD54=FD54)*(EY51:EY54&gt;EY54)),"")</f>
        <v/>
      </c>
      <c r="FG54" s="323" t="str">
        <f ca="1">IF(ES54&lt;&gt;"",SUMPRODUCT((FD51:FD54=FD54)*(EY51:EY54=EY54)*(EW51:EW54&gt;EW54)),"")</f>
        <v/>
      </c>
      <c r="FH54" s="323" t="str">
        <f ca="1">IF(ES54&lt;&gt;"",SUMPRODUCT((FD51:FD54=FD54)*(EY51:EY54=EY54)*(EW51:EW54=EW54)*(FA51:FA54&gt;FA54)),"")</f>
        <v/>
      </c>
      <c r="FI54" s="323" t="str">
        <f ca="1">IF(ES54&lt;&gt;"",SUMPRODUCT((FD51:FD54=FD54)*(EY51:EY54=EY54)*(EW51:EW54=EW54)*(FA51:FA54=FA54)*(FB51:FB54&gt;FB54)),"")</f>
        <v/>
      </c>
      <c r="FJ54" s="323" t="str">
        <f ca="1">IF(ES54&lt;&gt;"",SUMPRODUCT((FD51:FD54=FD54)*(EY51:EY54=EY54)*(EW51:EW54=EW54)*(FA51:FA54=FA54)*(FB51:FB54=FB54)*(FC51:FC54&gt;FC54)),"")</f>
        <v/>
      </c>
      <c r="FK54" s="323" t="str">
        <f t="shared" ca="1" si="15150"/>
        <v/>
      </c>
      <c r="FL54" s="323" t="str">
        <f ca="1">IF(FM14&lt;&gt;"",SUMPRODUCT((FT11:FT14=FT14)*(FS11:FS14=FS14)*(FQ11:FQ14=FQ14)*(FR11:FR14=FR14)),"")</f>
        <v/>
      </c>
      <c r="FM54" s="323" t="str">
        <f t="shared" ca="1" si="15151"/>
        <v/>
      </c>
      <c r="FN54" s="323" t="str">
        <f ca="1">IF(FM54&lt;&gt;"",SUMPRODUCT((HX3:HX42=FM54)*(IA3:IA42=FM55)*(IB3:IB42="W"))+SUMPRODUCT((HX3:HX42=FM54)*(IA3:IA42=FM52)*(IB3:IB42="W"))+SUMPRODUCT((HX3:HX42=FM54)*(IA3:IA42=FM53)*(IB3:IB42="W"))+SUMPRODUCT((HX3:HX42=FM55)*(IA3:IA42=FM54)*(IC3:IC42="W"))+SUMPRODUCT((HX3:HX42=FM52)*(IA3:IA42=FM54)*(IC3:IC42="W"))+SUMPRODUCT((HX3:HX42=FM53)*(IA3:IA42=FM54)*(IC3:IC42="W")),"")</f>
        <v/>
      </c>
      <c r="FO54" s="323" t="str">
        <f ca="1">IF(FM54&lt;&gt;"",SUMPRODUCT((HX3:HX42=FM54)*(IA3:IA42=FM55)*(IB3:IB42="D"))+SUMPRODUCT((HX3:HX42=FM54)*(IA3:IA42=FM52)*(IB3:IB42="D"))+SUMPRODUCT((HX3:HX42=FM54)*(IA3:IA42=FM53)*(IB3:IB42="D"))+SUMPRODUCT((HX3:HX42=FM55)*(IA3:IA42=FM54)*(IB3:IB42="D"))+SUMPRODUCT((HX3:HX42=FM52)*(IA3:IA42=FM54)*(IB3:IB42="D"))+SUMPRODUCT((HX3:HX42=FM53)*(IA3:IA42=FM54)*(IB3:IB42="D")),"")</f>
        <v/>
      </c>
      <c r="FP54" s="323" t="str">
        <f ca="1">IF(FM54&lt;&gt;"",SUMPRODUCT((HX3:HX42=FM54)*(IA3:IA42=FM55)*(IB3:IB42="L"))+SUMPRODUCT((HX3:HX42=FM54)*(IA3:IA42=FM52)*(IB3:IB42="L"))+SUMPRODUCT((HX3:HX42=FM54)*(IA3:IA42=FM53)*(IB3:IB42="L"))+SUMPRODUCT((HX3:HX42=FM55)*(IA3:IA42=FM54)*(IC3:IC42="L"))+SUMPRODUCT((HX3:HX42=FM52)*(IA3:IA42=FM54)*(IC3:IC42="L"))+SUMPRODUCT((HX3:HX42=FM53)*(IA3:IA42=FM54)*(IC3:IC42="L")),"")</f>
        <v/>
      </c>
      <c r="FQ54" s="323">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3">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3">
        <f ca="1">FQ54-FR54+1000</f>
        <v>1000</v>
      </c>
      <c r="FT54" s="323" t="str">
        <f t="shared" ca="1" si="15152"/>
        <v/>
      </c>
      <c r="FU54" s="323" t="str">
        <f ca="1">IF(FM54&lt;&gt;"",VLOOKUP(FM54,DZ4:EF40,7,FALSE),"")</f>
        <v/>
      </c>
      <c r="FV54" s="323" t="str">
        <f ca="1">IF(FM54&lt;&gt;"",VLOOKUP(FM54,DZ4:EF40,5,FALSE),"")</f>
        <v/>
      </c>
      <c r="FW54" s="323" t="str">
        <f ca="1">IF(FM54&lt;&gt;"",VLOOKUP(FM54,DZ4:EH40,9,FALSE),"")</f>
        <v/>
      </c>
      <c r="FX54" s="323" t="str">
        <f t="shared" ca="1" si="15153"/>
        <v/>
      </c>
      <c r="FY54" s="323" t="str">
        <f ca="1">IF(FM54&lt;&gt;"",RANK(FX54,FX51:FX54),"")</f>
        <v/>
      </c>
      <c r="FZ54" s="323" t="str">
        <f ca="1">IF(FM54&lt;&gt;"",SUMPRODUCT((FX51:FX54=FX54)*(FS51:FS54&gt;FS54)),"")</f>
        <v/>
      </c>
      <c r="GA54" s="323" t="str">
        <f ca="1">IF(FM54&lt;&gt;"",SUMPRODUCT((FX51:FX54=FX54)*(FS51:FS54=FS54)*(FQ51:FQ54&gt;FQ54)),"")</f>
        <v/>
      </c>
      <c r="GB54" s="323" t="str">
        <f ca="1">IF(FM54&lt;&gt;"",SUMPRODUCT((FX51:FX54=FX54)*(FS51:FS54=FS54)*(FQ51:FQ54=FQ54)*(FU51:FU54&gt;FU54)),"")</f>
        <v/>
      </c>
      <c r="GC54" s="323" t="str">
        <f ca="1">IF(FM54&lt;&gt;"",SUMPRODUCT((FX51:FX54=FX54)*(FS51:FS54=FS54)*(FQ51:FQ54=FQ54)*(FU51:FU54=FU54)*(FV51:FV54&gt;FV54)),"")</f>
        <v/>
      </c>
      <c r="GD54" s="323" t="str">
        <f ca="1">IF(FM54&lt;&gt;"",SUMPRODUCT((FX51:FX54=FX54)*(FS51:FS54=FS54)*(FQ51:FQ54=FQ54)*(FU51:FU54=FU54)*(FV51:FV54=FV54)*(FW51:FW54&gt;FW54)),"")</f>
        <v/>
      </c>
      <c r="GE54" s="323" t="str">
        <f t="shared" ca="1" si="15485"/>
        <v/>
      </c>
      <c r="JE54" s="323">
        <f ca="1">SUMPRODUCT((JE11:JE14=JE14)*(JD11:JD14=JD14)*(JB11:JB14&gt;JB14))+1</f>
        <v>1</v>
      </c>
      <c r="JP54" s="323" t="str">
        <f ca="1">IF(JQ14&lt;&gt;"",SUMPRODUCT((JX11:JX14=JX14)*(JW11:JW14=JW14)*(JU11:JU14=JU14)*(JV11:JV14=JV14)),"")</f>
        <v/>
      </c>
      <c r="JQ54" s="323" t="str">
        <f t="shared" ca="1" si="15154"/>
        <v/>
      </c>
      <c r="JR54" s="323">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3">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3">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3">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3">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3">
        <f ca="1">JU54-JV54+1000</f>
        <v>1000</v>
      </c>
      <c r="JX54" s="323" t="str">
        <f t="shared" ca="1" si="14961"/>
        <v/>
      </c>
      <c r="JY54" s="323" t="str">
        <f ca="1">IF(JQ54&lt;&gt;"",VLOOKUP(JQ54,IX4:JD40,7,FALSE),"")</f>
        <v/>
      </c>
      <c r="JZ54" s="323" t="str">
        <f ca="1">IF(JQ54&lt;&gt;"",VLOOKUP(JQ54,IX4:JD40,5,FALSE),"")</f>
        <v/>
      </c>
      <c r="KA54" s="323" t="str">
        <f ca="1">IF(JQ54&lt;&gt;"",VLOOKUP(JQ54,IX4:JF40,9,FALSE),"")</f>
        <v/>
      </c>
      <c r="KB54" s="323" t="str">
        <f t="shared" ca="1" si="15155"/>
        <v/>
      </c>
      <c r="KC54" s="323" t="str">
        <f ca="1">IF(JQ54&lt;&gt;"",RANK(KB54,KB51:KB54),"")</f>
        <v/>
      </c>
      <c r="KD54" s="323" t="str">
        <f ca="1">IF(JQ54&lt;&gt;"",SUMPRODUCT((KB51:KB54=KB54)*(JW51:JW54&gt;JW54)),"")</f>
        <v/>
      </c>
      <c r="KE54" s="323" t="str">
        <f ca="1">IF(JQ54&lt;&gt;"",SUMPRODUCT((KB51:KB54=KB54)*(JW51:JW54=JW54)*(JU51:JU54&gt;JU54)),"")</f>
        <v/>
      </c>
      <c r="KF54" s="323" t="str">
        <f ca="1">IF(JQ54&lt;&gt;"",SUMPRODUCT((KB51:KB54=KB54)*(JW51:JW54=JW54)*(JU51:JU54=JU54)*(JY51:JY54&gt;JY54)),"")</f>
        <v/>
      </c>
      <c r="KG54" s="323" t="str">
        <f ca="1">IF(JQ54&lt;&gt;"",SUMPRODUCT((KB51:KB54=KB54)*(JW51:JW54=JW54)*(JU51:JU54=JU54)*(JY51:JY54=JY54)*(JZ51:JZ54&gt;JZ54)),"")</f>
        <v/>
      </c>
      <c r="KH54" s="323" t="str">
        <f ca="1">IF(JQ54&lt;&gt;"",SUMPRODUCT((KB51:KB54=KB54)*(JW51:JW54=JW54)*(JU51:JU54=JU54)*(JY51:JY54=JY54)*(JZ51:JZ54=JZ54)*(KA51:KA54&gt;KA54)),"")</f>
        <v/>
      </c>
      <c r="KI54" s="323" t="str">
        <f t="shared" ca="1" si="15156"/>
        <v/>
      </c>
      <c r="KJ54" s="323" t="str">
        <f ca="1">IF(KK14&lt;&gt;"",SUMPRODUCT((KR11:KR14=KR14)*(KQ11:KQ14=KQ14)*(KO11:KO14=KO14)*(KP11:KP14=KP14)),"")</f>
        <v/>
      </c>
      <c r="KK54" s="323" t="str">
        <f t="shared" ca="1" si="15157"/>
        <v/>
      </c>
      <c r="KL54" s="323" t="str">
        <f ca="1">IF(KK54&lt;&gt;"",SUMPRODUCT((MV3:MV42=KK54)*(MY3:MY42=KK55)*(MZ3:MZ42="W"))+SUMPRODUCT((MV3:MV42=KK54)*(MY3:MY42=KK52)*(MZ3:MZ42="W"))+SUMPRODUCT((MV3:MV42=KK54)*(MY3:MY42=KK53)*(MZ3:MZ42="W"))+SUMPRODUCT((MV3:MV42=KK55)*(MY3:MY42=KK54)*(NA3:NA42="W"))+SUMPRODUCT((MV3:MV42=KK52)*(MY3:MY42=KK54)*(NA3:NA42="W"))+SUMPRODUCT((MV3:MV42=KK53)*(MY3:MY42=KK54)*(NA3:NA42="W")),"")</f>
        <v/>
      </c>
      <c r="KM54" s="323" t="str">
        <f ca="1">IF(KK54&lt;&gt;"",SUMPRODUCT((MV3:MV42=KK54)*(MY3:MY42=KK55)*(MZ3:MZ42="D"))+SUMPRODUCT((MV3:MV42=KK54)*(MY3:MY42=KK52)*(MZ3:MZ42="D"))+SUMPRODUCT((MV3:MV42=KK54)*(MY3:MY42=KK53)*(MZ3:MZ42="D"))+SUMPRODUCT((MV3:MV42=KK55)*(MY3:MY42=KK54)*(MZ3:MZ42="D"))+SUMPRODUCT((MV3:MV42=KK52)*(MY3:MY42=KK54)*(MZ3:MZ42="D"))+SUMPRODUCT((MV3:MV42=KK53)*(MY3:MY42=KK54)*(MZ3:MZ42="D")),"")</f>
        <v/>
      </c>
      <c r="KN54" s="323" t="str">
        <f ca="1">IF(KK54&lt;&gt;"",SUMPRODUCT((MV3:MV42=KK54)*(MY3:MY42=KK55)*(MZ3:MZ42="L"))+SUMPRODUCT((MV3:MV42=KK54)*(MY3:MY42=KK52)*(MZ3:MZ42="L"))+SUMPRODUCT((MV3:MV42=KK54)*(MY3:MY42=KK53)*(MZ3:MZ42="L"))+SUMPRODUCT((MV3:MV42=KK55)*(MY3:MY42=KK54)*(NA3:NA42="L"))+SUMPRODUCT((MV3:MV42=KK52)*(MY3:MY42=KK54)*(NA3:NA42="L"))+SUMPRODUCT((MV3:MV42=KK53)*(MY3:MY42=KK54)*(NA3:NA42="L")),"")</f>
        <v/>
      </c>
      <c r="KO54" s="323">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3">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3">
        <f ca="1">KO54-KP54+1000</f>
        <v>1000</v>
      </c>
      <c r="KR54" s="323" t="str">
        <f t="shared" ca="1" si="15158"/>
        <v/>
      </c>
      <c r="KS54" s="323" t="str">
        <f ca="1">IF(KK54&lt;&gt;"",VLOOKUP(KK54,IX4:JD40,7,FALSE),"")</f>
        <v/>
      </c>
      <c r="KT54" s="323" t="str">
        <f ca="1">IF(KK54&lt;&gt;"",VLOOKUP(KK54,IX4:JD40,5,FALSE),"")</f>
        <v/>
      </c>
      <c r="KU54" s="323" t="str">
        <f ca="1">IF(KK54&lt;&gt;"",VLOOKUP(KK54,IX4:JF40,9,FALSE),"")</f>
        <v/>
      </c>
      <c r="KV54" s="323" t="str">
        <f t="shared" ca="1" si="15159"/>
        <v/>
      </c>
      <c r="KW54" s="323" t="str">
        <f ca="1">IF(KK54&lt;&gt;"",RANK(KV54,KV51:KV54),"")</f>
        <v/>
      </c>
      <c r="KX54" s="323" t="str">
        <f ca="1">IF(KK54&lt;&gt;"",SUMPRODUCT((KV51:KV54=KV54)*(KQ51:KQ54&gt;KQ54)),"")</f>
        <v/>
      </c>
      <c r="KY54" s="323" t="str">
        <f ca="1">IF(KK54&lt;&gt;"",SUMPRODUCT((KV51:KV54=KV54)*(KQ51:KQ54=KQ54)*(KO51:KO54&gt;KO54)),"")</f>
        <v/>
      </c>
      <c r="KZ54" s="323" t="str">
        <f ca="1">IF(KK54&lt;&gt;"",SUMPRODUCT((KV51:KV54=KV54)*(KQ51:KQ54=KQ54)*(KO51:KO54=KO54)*(KS51:KS54&gt;KS54)),"")</f>
        <v/>
      </c>
      <c r="LA54" s="323" t="str">
        <f ca="1">IF(KK54&lt;&gt;"",SUMPRODUCT((KV51:KV54=KV54)*(KQ51:KQ54=KQ54)*(KO51:KO54=KO54)*(KS51:KS54=KS54)*(KT51:KT54&gt;KT54)),"")</f>
        <v/>
      </c>
      <c r="LB54" s="323" t="str">
        <f ca="1">IF(KK54&lt;&gt;"",SUMPRODUCT((KV51:KV54=KV54)*(KQ51:KQ54=KQ54)*(KO51:KO54=KO54)*(KS51:KS54=KS54)*(KT51:KT54=KT54)*(KU51:KU54&gt;KU54)),"")</f>
        <v/>
      </c>
      <c r="LC54" s="323" t="str">
        <f t="shared" ca="1" si="15486"/>
        <v/>
      </c>
      <c r="OC54" s="323">
        <f ca="1">SUMPRODUCT((OC11:OC14=OC14)*(OB11:OB14=OB14)*(NZ11:NZ14&gt;NZ14))+1</f>
        <v>1</v>
      </c>
      <c r="ON54" s="323" t="str">
        <f t="shared" ref="ON54" ca="1" si="15766">IF(OO14&lt;&gt;"",SUMPRODUCT((OV11:OV14=OV14)*(OU11:OU14=OU14)*(OS11:OS14=OS14)*(OT11:OT14=OT14)),"")</f>
        <v/>
      </c>
      <c r="OO54" s="323" t="str">
        <f t="shared" ca="1" si="14963"/>
        <v/>
      </c>
      <c r="OP54" s="323">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3">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3">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3">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3">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3">
        <f t="shared" ca="1" si="14969"/>
        <v>1000</v>
      </c>
      <c r="OV54" s="323" t="str">
        <f t="shared" ca="1" si="14970"/>
        <v/>
      </c>
      <c r="OW54" s="323" t="str">
        <f t="shared" ref="OW54" ca="1" si="15772">IF(OO54&lt;&gt;"",VLOOKUP(OO54,NV4:OB40,7,FALSE),"")</f>
        <v/>
      </c>
      <c r="OX54" s="323" t="str">
        <f t="shared" ref="OX54" ca="1" si="15773">IF(OO54&lt;&gt;"",VLOOKUP(OO54,NV4:OB40,5,FALSE),"")</f>
        <v/>
      </c>
      <c r="OY54" s="323" t="str">
        <f t="shared" ref="OY54" ca="1" si="15774">IF(OO54&lt;&gt;"",VLOOKUP(OO54,NV4:OD40,9,FALSE),"")</f>
        <v/>
      </c>
      <c r="OZ54" s="323" t="str">
        <f t="shared" ca="1" si="14974"/>
        <v/>
      </c>
      <c r="PA54" s="323" t="str">
        <f t="shared" ref="PA54" ca="1" si="15775">IF(OO54&lt;&gt;"",RANK(OZ54,OZ51:OZ54),"")</f>
        <v/>
      </c>
      <c r="PB54" s="323" t="str">
        <f t="shared" ref="PB54" ca="1" si="15776">IF(OO54&lt;&gt;"",SUMPRODUCT((OZ51:OZ54=OZ54)*(OU51:OU54&gt;OU54)),"")</f>
        <v/>
      </c>
      <c r="PC54" s="323" t="str">
        <f t="shared" ref="PC54" ca="1" si="15777">IF(OO54&lt;&gt;"",SUMPRODUCT((OZ51:OZ54=OZ54)*(OU51:OU54=OU54)*(OS51:OS54&gt;OS54)),"")</f>
        <v/>
      </c>
      <c r="PD54" s="323" t="str">
        <f t="shared" ref="PD54" ca="1" si="15778">IF(OO54&lt;&gt;"",SUMPRODUCT((OZ51:OZ54=OZ54)*(OU51:OU54=OU54)*(OS51:OS54=OS54)*(OW51:OW54&gt;OW54)),"")</f>
        <v/>
      </c>
      <c r="PE54" s="323" t="str">
        <f t="shared" ref="PE54" ca="1" si="15779">IF(OO54&lt;&gt;"",SUMPRODUCT((OZ51:OZ54=OZ54)*(OU51:OU54=OU54)*(OS51:OS54=OS54)*(OW51:OW54=OW54)*(OX51:OX54&gt;OX54)),"")</f>
        <v/>
      </c>
      <c r="PF54" s="323" t="str">
        <f t="shared" ref="PF54" ca="1" si="15780">IF(OO54&lt;&gt;"",SUMPRODUCT((OZ51:OZ54=OZ54)*(OU51:OU54=OU54)*(OS51:OS54=OS54)*(OW51:OW54=OW54)*(OX51:OX54=OX54)*(OY51:OY54&gt;OY54)),"")</f>
        <v/>
      </c>
      <c r="PG54" s="323" t="str">
        <f t="shared" ca="1" si="15175"/>
        <v/>
      </c>
      <c r="PH54" s="323" t="str">
        <f t="shared" ref="PH54" ca="1" si="15781">IF(PI14&lt;&gt;"",SUMPRODUCT((PP11:PP14=PP14)*(PO11:PO14=PO14)*(PM11:PM14=PM14)*(PN11:PN14=PN14)),"")</f>
        <v/>
      </c>
      <c r="PI54" s="323" t="str">
        <f t="shared" ca="1" si="15177"/>
        <v/>
      </c>
      <c r="PJ54" s="323"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3"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3"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3">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3">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3">
        <f t="shared" ca="1" si="15183"/>
        <v>1000</v>
      </c>
      <c r="PP54" s="323" t="str">
        <f t="shared" ca="1" si="15184"/>
        <v/>
      </c>
      <c r="PQ54" s="323" t="str">
        <f t="shared" ref="PQ54" ca="1" si="15787">IF(PI54&lt;&gt;"",VLOOKUP(PI54,NV4:OB40,7,FALSE),"")</f>
        <v/>
      </c>
      <c r="PR54" s="323" t="str">
        <f t="shared" ref="PR54" ca="1" si="15788">IF(PI54&lt;&gt;"",VLOOKUP(PI54,NV4:OB40,5,FALSE),"")</f>
        <v/>
      </c>
      <c r="PS54" s="323" t="str">
        <f t="shared" ref="PS54" ca="1" si="15789">IF(PI54&lt;&gt;"",VLOOKUP(PI54,NV4:OD40,9,FALSE),"")</f>
        <v/>
      </c>
      <c r="PT54" s="323" t="str">
        <f t="shared" ca="1" si="15188"/>
        <v/>
      </c>
      <c r="PU54" s="323" t="str">
        <f t="shared" ref="PU54" ca="1" si="15790">IF(PI54&lt;&gt;"",RANK(PT54,PT51:PT54),"")</f>
        <v/>
      </c>
      <c r="PV54" s="323" t="str">
        <f t="shared" ref="PV54" ca="1" si="15791">IF(PI54&lt;&gt;"",SUMPRODUCT((PT51:PT54=PT54)*(PO51:PO54&gt;PO54)),"")</f>
        <v/>
      </c>
      <c r="PW54" s="323" t="str">
        <f t="shared" ref="PW54" ca="1" si="15792">IF(PI54&lt;&gt;"",SUMPRODUCT((PT51:PT54=PT54)*(PO51:PO54=PO54)*(PM51:PM54&gt;PM54)),"")</f>
        <v/>
      </c>
      <c r="PX54" s="323" t="str">
        <f t="shared" ref="PX54" ca="1" si="15793">IF(PI54&lt;&gt;"",SUMPRODUCT((PT51:PT54=PT54)*(PO51:PO54=PO54)*(PM51:PM54=PM54)*(PQ51:PQ54&gt;PQ54)),"")</f>
        <v/>
      </c>
      <c r="PY54" s="323" t="str">
        <f t="shared" ref="PY54" ca="1" si="15794">IF(PI54&lt;&gt;"",SUMPRODUCT((PT51:PT54=PT54)*(PO51:PO54=PO54)*(PM51:PM54=PM54)*(PQ51:PQ54=PQ54)*(PR51:PR54&gt;PR54)),"")</f>
        <v/>
      </c>
      <c r="PZ54" s="323" t="str">
        <f t="shared" ref="PZ54" ca="1" si="15795">IF(PI54&lt;&gt;"",SUMPRODUCT((PT51:PT54=PT54)*(PO51:PO54=PO54)*(PM51:PM54=PM54)*(PQ51:PQ54=PQ54)*(PR51:PR54=PR54)*(PS51:PS54&gt;PS54)),"")</f>
        <v/>
      </c>
      <c r="QA54" s="323" t="str">
        <f t="shared" ca="1" si="15517"/>
        <v/>
      </c>
      <c r="TA54" s="323">
        <f ca="1">SUMPRODUCT((TA11:TA14=TA14)*(SZ11:SZ14=SZ14)*(SX11:SX14&gt;SX14))+1</f>
        <v>1</v>
      </c>
      <c r="TL54" s="323" t="str">
        <f t="shared" ref="TL54" ca="1" si="15796">IF(TM14&lt;&gt;"",SUMPRODUCT((TT11:TT14=TT14)*(TS11:TS14=TS14)*(TQ11:TQ14=TQ14)*(TR11:TR14=TR14)),"")</f>
        <v/>
      </c>
      <c r="TM54" s="323" t="str">
        <f t="shared" ca="1" si="14983"/>
        <v/>
      </c>
      <c r="TN54" s="323">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3">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3">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3">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3">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3">
        <f t="shared" ca="1" si="14989"/>
        <v>1000</v>
      </c>
      <c r="TT54" s="323" t="str">
        <f t="shared" ca="1" si="14990"/>
        <v/>
      </c>
      <c r="TU54" s="323" t="str">
        <f t="shared" ref="TU54" ca="1" si="15802">IF(TM54&lt;&gt;"",VLOOKUP(TM54,ST4:SZ40,7,FALSE),"")</f>
        <v/>
      </c>
      <c r="TV54" s="323" t="str">
        <f t="shared" ref="TV54" ca="1" si="15803">IF(TM54&lt;&gt;"",VLOOKUP(TM54,ST4:SZ40,5,FALSE),"")</f>
        <v/>
      </c>
      <c r="TW54" s="323" t="str">
        <f t="shared" ref="TW54" ca="1" si="15804">IF(TM54&lt;&gt;"",VLOOKUP(TM54,ST4:TB40,9,FALSE),"")</f>
        <v/>
      </c>
      <c r="TX54" s="323" t="str">
        <f t="shared" ca="1" si="14994"/>
        <v/>
      </c>
      <c r="TY54" s="323" t="str">
        <f t="shared" ref="TY54" ca="1" si="15805">IF(TM54&lt;&gt;"",RANK(TX54,TX51:TX54),"")</f>
        <v/>
      </c>
      <c r="TZ54" s="323" t="str">
        <f t="shared" ref="TZ54" ca="1" si="15806">IF(TM54&lt;&gt;"",SUMPRODUCT((TX51:TX54=TX54)*(TS51:TS54&gt;TS54)),"")</f>
        <v/>
      </c>
      <c r="UA54" s="323" t="str">
        <f t="shared" ref="UA54" ca="1" si="15807">IF(TM54&lt;&gt;"",SUMPRODUCT((TX51:TX54=TX54)*(TS51:TS54=TS54)*(TQ51:TQ54&gt;TQ54)),"")</f>
        <v/>
      </c>
      <c r="UB54" s="323" t="str">
        <f t="shared" ref="UB54" ca="1" si="15808">IF(TM54&lt;&gt;"",SUMPRODUCT((TX51:TX54=TX54)*(TS51:TS54=TS54)*(TQ51:TQ54=TQ54)*(TU51:TU54&gt;TU54)),"")</f>
        <v/>
      </c>
      <c r="UC54" s="323" t="str">
        <f t="shared" ref="UC54" ca="1" si="15809">IF(TM54&lt;&gt;"",SUMPRODUCT((TX51:TX54=TX54)*(TS51:TS54=TS54)*(TQ51:TQ54=TQ54)*(TU51:TU54=TU54)*(TV51:TV54&gt;TV54)),"")</f>
        <v/>
      </c>
      <c r="UD54" s="323" t="str">
        <f t="shared" ref="UD54" ca="1" si="15810">IF(TM54&lt;&gt;"",SUMPRODUCT((TX51:TX54=TX54)*(TS51:TS54=TS54)*(TQ51:TQ54=TQ54)*(TU51:TU54=TU54)*(TV51:TV54=TV54)*(TW51:TW54&gt;TW54)),"")</f>
        <v/>
      </c>
      <c r="UE54" s="323" t="str">
        <f t="shared" ca="1" si="15211"/>
        <v/>
      </c>
      <c r="UF54" s="323" t="str">
        <f t="shared" ref="UF54" ca="1" si="15811">IF(UG14&lt;&gt;"",SUMPRODUCT((UN11:UN14=UN14)*(UM11:UM14=UM14)*(UK11:UK14=UK14)*(UL11:UL14=UL14)),"")</f>
        <v/>
      </c>
      <c r="UG54" s="323" t="str">
        <f t="shared" ca="1" si="15213"/>
        <v/>
      </c>
      <c r="UH54" s="323"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3"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3"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3">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3">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3">
        <f t="shared" ca="1" si="15219"/>
        <v>1000</v>
      </c>
      <c r="UN54" s="323" t="str">
        <f t="shared" ca="1" si="15220"/>
        <v/>
      </c>
      <c r="UO54" s="323" t="str">
        <f t="shared" ref="UO54" ca="1" si="15817">IF(UG54&lt;&gt;"",VLOOKUP(UG54,ST4:SZ40,7,FALSE),"")</f>
        <v/>
      </c>
      <c r="UP54" s="323" t="str">
        <f t="shared" ref="UP54" ca="1" si="15818">IF(UG54&lt;&gt;"",VLOOKUP(UG54,ST4:SZ40,5,FALSE),"")</f>
        <v/>
      </c>
      <c r="UQ54" s="323" t="str">
        <f t="shared" ref="UQ54" ca="1" si="15819">IF(UG54&lt;&gt;"",VLOOKUP(UG54,ST4:TB40,9,FALSE),"")</f>
        <v/>
      </c>
      <c r="UR54" s="323" t="str">
        <f t="shared" ca="1" si="15224"/>
        <v/>
      </c>
      <c r="US54" s="323" t="str">
        <f t="shared" ref="US54" ca="1" si="15820">IF(UG54&lt;&gt;"",RANK(UR54,UR51:UR54),"")</f>
        <v/>
      </c>
      <c r="UT54" s="323" t="str">
        <f t="shared" ref="UT54" ca="1" si="15821">IF(UG54&lt;&gt;"",SUMPRODUCT((UR51:UR54=UR54)*(UM51:UM54&gt;UM54)),"")</f>
        <v/>
      </c>
      <c r="UU54" s="323" t="str">
        <f t="shared" ref="UU54" ca="1" si="15822">IF(UG54&lt;&gt;"",SUMPRODUCT((UR51:UR54=UR54)*(UM51:UM54=UM54)*(UK51:UK54&gt;UK54)),"")</f>
        <v/>
      </c>
      <c r="UV54" s="323" t="str">
        <f t="shared" ref="UV54" ca="1" si="15823">IF(UG54&lt;&gt;"",SUMPRODUCT((UR51:UR54=UR54)*(UM51:UM54=UM54)*(UK51:UK54=UK54)*(UO51:UO54&gt;UO54)),"")</f>
        <v/>
      </c>
      <c r="UW54" s="323" t="str">
        <f t="shared" ref="UW54" ca="1" si="15824">IF(UG54&lt;&gt;"",SUMPRODUCT((UR51:UR54=UR54)*(UM51:UM54=UM54)*(UK51:UK54=UK54)*(UO51:UO54=UO54)*(UP51:UP54&gt;UP54)),"")</f>
        <v/>
      </c>
      <c r="UX54" s="323" t="str">
        <f t="shared" ref="UX54" ca="1" si="15825">IF(UG54&lt;&gt;"",SUMPRODUCT((UR51:UR54=UR54)*(UM51:UM54=UM54)*(UK51:UK54=UK54)*(UO51:UO54=UO54)*(UP51:UP54=UP54)*(UQ51:UQ54&gt;UQ54)),"")</f>
        <v/>
      </c>
      <c r="UY54" s="323" t="str">
        <f t="shared" ca="1" si="15548"/>
        <v/>
      </c>
      <c r="XY54" s="323">
        <f ca="1">SUMPRODUCT((XY11:XY14=XY14)*(XX11:XX14=XX14)*(XV11:XV14&gt;XV14))+1</f>
        <v>1</v>
      </c>
      <c r="YJ54" s="323" t="str">
        <f t="shared" ref="YJ54" ca="1" si="15826">IF(YK14&lt;&gt;"",SUMPRODUCT((YR11:YR14=YR14)*(YQ11:YQ14=YQ14)*(YO11:YO14=YO14)*(YP11:YP14=YP14)),"")</f>
        <v/>
      </c>
      <c r="YK54" s="323" t="str">
        <f t="shared" ca="1" si="15003"/>
        <v/>
      </c>
      <c r="YL54" s="323">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3">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3">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3">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3">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3">
        <f t="shared" ca="1" si="15009"/>
        <v>1000</v>
      </c>
      <c r="YR54" s="323" t="str">
        <f t="shared" ca="1" si="15010"/>
        <v/>
      </c>
      <c r="YS54" s="323" t="str">
        <f t="shared" ref="YS54" ca="1" si="15832">IF(YK54&lt;&gt;"",VLOOKUP(YK54,XR4:XX40,7,FALSE),"")</f>
        <v/>
      </c>
      <c r="YT54" s="323" t="str">
        <f t="shared" ref="YT54" ca="1" si="15833">IF(YK54&lt;&gt;"",VLOOKUP(YK54,XR4:XX40,5,FALSE),"")</f>
        <v/>
      </c>
      <c r="YU54" s="323" t="str">
        <f t="shared" ref="YU54" ca="1" si="15834">IF(YK54&lt;&gt;"",VLOOKUP(YK54,XR4:XZ40,9,FALSE),"")</f>
        <v/>
      </c>
      <c r="YV54" s="323" t="str">
        <f t="shared" ca="1" si="15014"/>
        <v/>
      </c>
      <c r="YW54" s="323" t="str">
        <f t="shared" ref="YW54" ca="1" si="15835">IF(YK54&lt;&gt;"",RANK(YV54,YV51:YV54),"")</f>
        <v/>
      </c>
      <c r="YX54" s="323" t="str">
        <f t="shared" ref="YX54" ca="1" si="15836">IF(YK54&lt;&gt;"",SUMPRODUCT((YV51:YV54=YV54)*(YQ51:YQ54&gt;YQ54)),"")</f>
        <v/>
      </c>
      <c r="YY54" s="323" t="str">
        <f t="shared" ref="YY54" ca="1" si="15837">IF(YK54&lt;&gt;"",SUMPRODUCT((YV51:YV54=YV54)*(YQ51:YQ54=YQ54)*(YO51:YO54&gt;YO54)),"")</f>
        <v/>
      </c>
      <c r="YZ54" s="323" t="str">
        <f t="shared" ref="YZ54" ca="1" si="15838">IF(YK54&lt;&gt;"",SUMPRODUCT((YV51:YV54=YV54)*(YQ51:YQ54=YQ54)*(YO51:YO54=YO54)*(YS51:YS54&gt;YS54)),"")</f>
        <v/>
      </c>
      <c r="ZA54" s="323" t="str">
        <f t="shared" ref="ZA54" ca="1" si="15839">IF(YK54&lt;&gt;"",SUMPRODUCT((YV51:YV54=YV54)*(YQ51:YQ54=YQ54)*(YO51:YO54=YO54)*(YS51:YS54=YS54)*(YT51:YT54&gt;YT54)),"")</f>
        <v/>
      </c>
      <c r="ZB54" s="323" t="str">
        <f t="shared" ref="ZB54" ca="1" si="15840">IF(YK54&lt;&gt;"",SUMPRODUCT((YV51:YV54=YV54)*(YQ51:YQ54=YQ54)*(YO51:YO54=YO54)*(YS51:YS54=YS54)*(YT51:YT54=YT54)*(YU51:YU54&gt;YU54)),"")</f>
        <v/>
      </c>
      <c r="ZC54" s="323" t="str">
        <f t="shared" ca="1" si="15247"/>
        <v/>
      </c>
      <c r="ZD54" s="323" t="str">
        <f t="shared" ref="ZD54" ca="1" si="15841">IF(ZE14&lt;&gt;"",SUMPRODUCT((ZL11:ZL14=ZL14)*(ZK11:ZK14=ZK14)*(ZI11:ZI14=ZI14)*(ZJ11:ZJ14=ZJ14)),"")</f>
        <v/>
      </c>
      <c r="ZE54" s="323" t="str">
        <f t="shared" ca="1" si="15249"/>
        <v/>
      </c>
      <c r="ZF54" s="323"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3"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3"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3">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3">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3">
        <f t="shared" ca="1" si="15255"/>
        <v>1000</v>
      </c>
      <c r="ZL54" s="323" t="str">
        <f t="shared" ca="1" si="15256"/>
        <v/>
      </c>
      <c r="ZM54" s="323" t="str">
        <f t="shared" ref="ZM54" ca="1" si="15847">IF(ZE54&lt;&gt;"",VLOOKUP(ZE54,XR4:XX40,7,FALSE),"")</f>
        <v/>
      </c>
      <c r="ZN54" s="323" t="str">
        <f t="shared" ref="ZN54" ca="1" si="15848">IF(ZE54&lt;&gt;"",VLOOKUP(ZE54,XR4:XX40,5,FALSE),"")</f>
        <v/>
      </c>
      <c r="ZO54" s="323" t="str">
        <f t="shared" ref="ZO54" ca="1" si="15849">IF(ZE54&lt;&gt;"",VLOOKUP(ZE54,XR4:XZ40,9,FALSE),"")</f>
        <v/>
      </c>
      <c r="ZP54" s="323" t="str">
        <f t="shared" ca="1" si="15260"/>
        <v/>
      </c>
      <c r="ZQ54" s="323" t="str">
        <f t="shared" ref="ZQ54" ca="1" si="15850">IF(ZE54&lt;&gt;"",RANK(ZP54,ZP51:ZP54),"")</f>
        <v/>
      </c>
      <c r="ZR54" s="323" t="str">
        <f t="shared" ref="ZR54" ca="1" si="15851">IF(ZE54&lt;&gt;"",SUMPRODUCT((ZP51:ZP54=ZP54)*(ZK51:ZK54&gt;ZK54)),"")</f>
        <v/>
      </c>
      <c r="ZS54" s="323" t="str">
        <f t="shared" ref="ZS54" ca="1" si="15852">IF(ZE54&lt;&gt;"",SUMPRODUCT((ZP51:ZP54=ZP54)*(ZK51:ZK54=ZK54)*(ZI51:ZI54&gt;ZI54)),"")</f>
        <v/>
      </c>
      <c r="ZT54" s="323" t="str">
        <f t="shared" ref="ZT54" ca="1" si="15853">IF(ZE54&lt;&gt;"",SUMPRODUCT((ZP51:ZP54=ZP54)*(ZK51:ZK54=ZK54)*(ZI51:ZI54=ZI54)*(ZM51:ZM54&gt;ZM54)),"")</f>
        <v/>
      </c>
      <c r="ZU54" s="323" t="str">
        <f t="shared" ref="ZU54" ca="1" si="15854">IF(ZE54&lt;&gt;"",SUMPRODUCT((ZP51:ZP54=ZP54)*(ZK51:ZK54=ZK54)*(ZI51:ZI54=ZI54)*(ZM51:ZM54=ZM54)*(ZN51:ZN54&gt;ZN54)),"")</f>
        <v/>
      </c>
      <c r="ZV54" s="323" t="str">
        <f t="shared" ref="ZV54" ca="1" si="15855">IF(ZE54&lt;&gt;"",SUMPRODUCT((ZP51:ZP54=ZP54)*(ZK51:ZK54=ZK54)*(ZI51:ZI54=ZI54)*(ZM51:ZM54=ZM54)*(ZN51:ZN54=ZN54)*(ZO51:ZO54&gt;ZO54)),"")</f>
        <v/>
      </c>
      <c r="ZW54" s="323" t="str">
        <f t="shared" ca="1" si="15579"/>
        <v/>
      </c>
      <c r="ACW54" s="323">
        <f ca="1">SUMPRODUCT((ACW11:ACW14=ACW14)*(ACV11:ACV14=ACV14)*(ACT11:ACT14&gt;ACT14))+1</f>
        <v>1</v>
      </c>
      <c r="ADH54" s="323" t="str">
        <f t="shared" ref="ADH54" ca="1" si="15856">IF(ADI14&lt;&gt;"",SUMPRODUCT((ADP11:ADP14=ADP14)*(ADO11:ADO14=ADO14)*(ADM11:ADM14=ADM14)*(ADN11:ADN14=ADN14)),"")</f>
        <v/>
      </c>
      <c r="ADI54" s="323" t="str">
        <f t="shared" ca="1" si="15023"/>
        <v/>
      </c>
      <c r="ADJ54" s="323">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3">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3">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3">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3">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3">
        <f t="shared" ca="1" si="15029"/>
        <v>1000</v>
      </c>
      <c r="ADP54" s="323" t="str">
        <f t="shared" ca="1" si="15030"/>
        <v/>
      </c>
      <c r="ADQ54" s="323" t="str">
        <f t="shared" ref="ADQ54" ca="1" si="15862">IF(ADI54&lt;&gt;"",VLOOKUP(ADI54,ACP4:ACV40,7,FALSE),"")</f>
        <v/>
      </c>
      <c r="ADR54" s="323" t="str">
        <f t="shared" ref="ADR54" ca="1" si="15863">IF(ADI54&lt;&gt;"",VLOOKUP(ADI54,ACP4:ACV40,5,FALSE),"")</f>
        <v/>
      </c>
      <c r="ADS54" s="323" t="str">
        <f t="shared" ref="ADS54" ca="1" si="15864">IF(ADI54&lt;&gt;"",VLOOKUP(ADI54,ACP4:ACX40,9,FALSE),"")</f>
        <v/>
      </c>
      <c r="ADT54" s="323" t="str">
        <f t="shared" ca="1" si="15034"/>
        <v/>
      </c>
      <c r="ADU54" s="323" t="str">
        <f t="shared" ref="ADU54" ca="1" si="15865">IF(ADI54&lt;&gt;"",RANK(ADT54,ADT51:ADT54),"")</f>
        <v/>
      </c>
      <c r="ADV54" s="323" t="str">
        <f t="shared" ref="ADV54" ca="1" si="15866">IF(ADI54&lt;&gt;"",SUMPRODUCT((ADT51:ADT54=ADT54)*(ADO51:ADO54&gt;ADO54)),"")</f>
        <v/>
      </c>
      <c r="ADW54" s="323" t="str">
        <f t="shared" ref="ADW54" ca="1" si="15867">IF(ADI54&lt;&gt;"",SUMPRODUCT((ADT51:ADT54=ADT54)*(ADO51:ADO54=ADO54)*(ADM51:ADM54&gt;ADM54)),"")</f>
        <v/>
      </c>
      <c r="ADX54" s="323" t="str">
        <f t="shared" ref="ADX54" ca="1" si="15868">IF(ADI54&lt;&gt;"",SUMPRODUCT((ADT51:ADT54=ADT54)*(ADO51:ADO54=ADO54)*(ADM51:ADM54=ADM54)*(ADQ51:ADQ54&gt;ADQ54)),"")</f>
        <v/>
      </c>
      <c r="ADY54" s="323" t="str">
        <f t="shared" ref="ADY54" ca="1" si="15869">IF(ADI54&lt;&gt;"",SUMPRODUCT((ADT51:ADT54=ADT54)*(ADO51:ADO54=ADO54)*(ADM51:ADM54=ADM54)*(ADQ51:ADQ54=ADQ54)*(ADR51:ADR54&gt;ADR54)),"")</f>
        <v/>
      </c>
      <c r="ADZ54" s="323" t="str">
        <f t="shared" ref="ADZ54" ca="1" si="15870">IF(ADI54&lt;&gt;"",SUMPRODUCT((ADT51:ADT54=ADT54)*(ADO51:ADO54=ADO54)*(ADM51:ADM54=ADM54)*(ADQ51:ADQ54=ADQ54)*(ADR51:ADR54=ADR54)*(ADS51:ADS54&gt;ADS54)),"")</f>
        <v/>
      </c>
      <c r="AEA54" s="323" t="str">
        <f t="shared" ca="1" si="15283"/>
        <v/>
      </c>
      <c r="AEB54" s="323" t="str">
        <f t="shared" ref="AEB54" ca="1" si="15871">IF(AEC14&lt;&gt;"",SUMPRODUCT((AEJ11:AEJ14=AEJ14)*(AEI11:AEI14=AEI14)*(AEG11:AEG14=AEG14)*(AEH11:AEH14=AEH14)),"")</f>
        <v/>
      </c>
      <c r="AEC54" s="323" t="str">
        <f t="shared" ca="1" si="15285"/>
        <v/>
      </c>
      <c r="AED54" s="323"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3"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3"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3">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3">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3">
        <f t="shared" ca="1" si="15291"/>
        <v>1000</v>
      </c>
      <c r="AEJ54" s="323" t="str">
        <f t="shared" ca="1" si="15292"/>
        <v/>
      </c>
      <c r="AEK54" s="323" t="str">
        <f t="shared" ref="AEK54" ca="1" si="15877">IF(AEC54&lt;&gt;"",VLOOKUP(AEC54,ACP4:ACV40,7,FALSE),"")</f>
        <v/>
      </c>
      <c r="AEL54" s="323" t="str">
        <f t="shared" ref="AEL54" ca="1" si="15878">IF(AEC54&lt;&gt;"",VLOOKUP(AEC54,ACP4:ACV40,5,FALSE),"")</f>
        <v/>
      </c>
      <c r="AEM54" s="323" t="str">
        <f t="shared" ref="AEM54" ca="1" si="15879">IF(AEC54&lt;&gt;"",VLOOKUP(AEC54,ACP4:ACX40,9,FALSE),"")</f>
        <v/>
      </c>
      <c r="AEN54" s="323" t="str">
        <f t="shared" ca="1" si="15296"/>
        <v/>
      </c>
      <c r="AEO54" s="323" t="str">
        <f t="shared" ref="AEO54" ca="1" si="15880">IF(AEC54&lt;&gt;"",RANK(AEN54,AEN51:AEN54),"")</f>
        <v/>
      </c>
      <c r="AEP54" s="323" t="str">
        <f t="shared" ref="AEP54" ca="1" si="15881">IF(AEC54&lt;&gt;"",SUMPRODUCT((AEN51:AEN54=AEN54)*(AEI51:AEI54&gt;AEI54)),"")</f>
        <v/>
      </c>
      <c r="AEQ54" s="323" t="str">
        <f t="shared" ref="AEQ54" ca="1" si="15882">IF(AEC54&lt;&gt;"",SUMPRODUCT((AEN51:AEN54=AEN54)*(AEI51:AEI54=AEI54)*(AEG51:AEG54&gt;AEG54)),"")</f>
        <v/>
      </c>
      <c r="AER54" s="323" t="str">
        <f t="shared" ref="AER54" ca="1" si="15883">IF(AEC54&lt;&gt;"",SUMPRODUCT((AEN51:AEN54=AEN54)*(AEI51:AEI54=AEI54)*(AEG51:AEG54=AEG54)*(AEK51:AEK54&gt;AEK54)),"")</f>
        <v/>
      </c>
      <c r="AES54" s="323" t="str">
        <f t="shared" ref="AES54" ca="1" si="15884">IF(AEC54&lt;&gt;"",SUMPRODUCT((AEN51:AEN54=AEN54)*(AEI51:AEI54=AEI54)*(AEG51:AEG54=AEG54)*(AEK51:AEK54=AEK54)*(AEL51:AEL54&gt;AEL54)),"")</f>
        <v/>
      </c>
      <c r="AET54" s="323" t="str">
        <f t="shared" ref="AET54" ca="1" si="15885">IF(AEC54&lt;&gt;"",SUMPRODUCT((AEN51:AEN54=AEN54)*(AEI51:AEI54=AEI54)*(AEG51:AEG54=AEG54)*(AEK51:AEK54=AEK54)*(AEL51:AEL54=AEL54)*(AEM51:AEM54&gt;AEM54)),"")</f>
        <v/>
      </c>
      <c r="AEU54" s="323" t="str">
        <f t="shared" ca="1" si="15610"/>
        <v/>
      </c>
      <c r="AHU54" s="323">
        <f ca="1">SUMPRODUCT((AHU11:AHU14=AHU14)*(AHT11:AHT14=AHT14)*(AHR11:AHR14&gt;AHR14))+1</f>
        <v>1</v>
      </c>
      <c r="AIF54" s="323" t="str">
        <f t="shared" ref="AIF54" ca="1" si="15886">IF(AIG14&lt;&gt;"",SUMPRODUCT((AIN11:AIN14=AIN14)*(AIM11:AIM14=AIM14)*(AIK11:AIK14=AIK14)*(AIL11:AIL14=AIL14)),"")</f>
        <v/>
      </c>
      <c r="AIG54" s="323" t="str">
        <f t="shared" ca="1" si="15043"/>
        <v/>
      </c>
      <c r="AIH54" s="323">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3">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3">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3">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3">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3">
        <f t="shared" ca="1" si="15049"/>
        <v>1000</v>
      </c>
      <c r="AIN54" s="323" t="str">
        <f t="shared" ca="1" si="15050"/>
        <v/>
      </c>
      <c r="AIO54" s="323" t="str">
        <f t="shared" ref="AIO54" ca="1" si="15892">IF(AIG54&lt;&gt;"",VLOOKUP(AIG54,AHN4:AHT40,7,FALSE),"")</f>
        <v/>
      </c>
      <c r="AIP54" s="323" t="str">
        <f t="shared" ref="AIP54" ca="1" si="15893">IF(AIG54&lt;&gt;"",VLOOKUP(AIG54,AHN4:AHT40,5,FALSE),"")</f>
        <v/>
      </c>
      <c r="AIQ54" s="323" t="str">
        <f t="shared" ref="AIQ54" ca="1" si="15894">IF(AIG54&lt;&gt;"",VLOOKUP(AIG54,AHN4:AHV40,9,FALSE),"")</f>
        <v/>
      </c>
      <c r="AIR54" s="323" t="str">
        <f t="shared" ca="1" si="15054"/>
        <v/>
      </c>
      <c r="AIS54" s="323" t="str">
        <f t="shared" ref="AIS54" ca="1" si="15895">IF(AIG54&lt;&gt;"",RANK(AIR54,AIR51:AIR54),"")</f>
        <v/>
      </c>
      <c r="AIT54" s="323" t="str">
        <f t="shared" ref="AIT54" ca="1" si="15896">IF(AIG54&lt;&gt;"",SUMPRODUCT((AIR51:AIR54=AIR54)*(AIM51:AIM54&gt;AIM54)),"")</f>
        <v/>
      </c>
      <c r="AIU54" s="323" t="str">
        <f t="shared" ref="AIU54" ca="1" si="15897">IF(AIG54&lt;&gt;"",SUMPRODUCT((AIR51:AIR54=AIR54)*(AIM51:AIM54=AIM54)*(AIK51:AIK54&gt;AIK54)),"")</f>
        <v/>
      </c>
      <c r="AIV54" s="323" t="str">
        <f t="shared" ref="AIV54" ca="1" si="15898">IF(AIG54&lt;&gt;"",SUMPRODUCT((AIR51:AIR54=AIR54)*(AIM51:AIM54=AIM54)*(AIK51:AIK54=AIK54)*(AIO51:AIO54&gt;AIO54)),"")</f>
        <v/>
      </c>
      <c r="AIW54" s="323" t="str">
        <f t="shared" ref="AIW54" ca="1" si="15899">IF(AIG54&lt;&gt;"",SUMPRODUCT((AIR51:AIR54=AIR54)*(AIM51:AIM54=AIM54)*(AIK51:AIK54=AIK54)*(AIO51:AIO54=AIO54)*(AIP51:AIP54&gt;AIP54)),"")</f>
        <v/>
      </c>
      <c r="AIX54" s="323" t="str">
        <f t="shared" ref="AIX54" ca="1" si="15900">IF(AIG54&lt;&gt;"",SUMPRODUCT((AIR51:AIR54=AIR54)*(AIM51:AIM54=AIM54)*(AIK51:AIK54=AIK54)*(AIO51:AIO54=AIO54)*(AIP51:AIP54=AIP54)*(AIQ51:AIQ54&gt;AIQ54)),"")</f>
        <v/>
      </c>
      <c r="AIY54" s="323" t="str">
        <f t="shared" ca="1" si="15319"/>
        <v/>
      </c>
      <c r="AIZ54" s="323" t="str">
        <f t="shared" ref="AIZ54" ca="1" si="15901">IF(AJA14&lt;&gt;"",SUMPRODUCT((AJH11:AJH14=AJH14)*(AJG11:AJG14=AJG14)*(AJE11:AJE14=AJE14)*(AJF11:AJF14=AJF14)),"")</f>
        <v/>
      </c>
      <c r="AJA54" s="323" t="str">
        <f t="shared" ca="1" si="15321"/>
        <v/>
      </c>
      <c r="AJB54" s="323"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3"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3"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3">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3">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3">
        <f t="shared" ca="1" si="15327"/>
        <v>1000</v>
      </c>
      <c r="AJH54" s="323" t="str">
        <f t="shared" ca="1" si="15328"/>
        <v/>
      </c>
      <c r="AJI54" s="323" t="str">
        <f t="shared" ref="AJI54" ca="1" si="15907">IF(AJA54&lt;&gt;"",VLOOKUP(AJA54,AHN4:AHT40,7,FALSE),"")</f>
        <v/>
      </c>
      <c r="AJJ54" s="323" t="str">
        <f t="shared" ref="AJJ54" ca="1" si="15908">IF(AJA54&lt;&gt;"",VLOOKUP(AJA54,AHN4:AHT40,5,FALSE),"")</f>
        <v/>
      </c>
      <c r="AJK54" s="323" t="str">
        <f t="shared" ref="AJK54" ca="1" si="15909">IF(AJA54&lt;&gt;"",VLOOKUP(AJA54,AHN4:AHV40,9,FALSE),"")</f>
        <v/>
      </c>
      <c r="AJL54" s="323" t="str">
        <f t="shared" ca="1" si="15332"/>
        <v/>
      </c>
      <c r="AJM54" s="323" t="str">
        <f t="shared" ref="AJM54" ca="1" si="15910">IF(AJA54&lt;&gt;"",RANK(AJL54,AJL51:AJL54),"")</f>
        <v/>
      </c>
      <c r="AJN54" s="323" t="str">
        <f t="shared" ref="AJN54" ca="1" si="15911">IF(AJA54&lt;&gt;"",SUMPRODUCT((AJL51:AJL54=AJL54)*(AJG51:AJG54&gt;AJG54)),"")</f>
        <v/>
      </c>
      <c r="AJO54" s="323" t="str">
        <f t="shared" ref="AJO54" ca="1" si="15912">IF(AJA54&lt;&gt;"",SUMPRODUCT((AJL51:AJL54=AJL54)*(AJG51:AJG54=AJG54)*(AJE51:AJE54&gt;AJE54)),"")</f>
        <v/>
      </c>
      <c r="AJP54" s="323" t="str">
        <f t="shared" ref="AJP54" ca="1" si="15913">IF(AJA54&lt;&gt;"",SUMPRODUCT((AJL51:AJL54=AJL54)*(AJG51:AJG54=AJG54)*(AJE51:AJE54=AJE54)*(AJI51:AJI54&gt;AJI54)),"")</f>
        <v/>
      </c>
      <c r="AJQ54" s="323" t="str">
        <f t="shared" ref="AJQ54" ca="1" si="15914">IF(AJA54&lt;&gt;"",SUMPRODUCT((AJL51:AJL54=AJL54)*(AJG51:AJG54=AJG54)*(AJE51:AJE54=AJE54)*(AJI51:AJI54=AJI54)*(AJJ51:AJJ54&gt;AJJ54)),"")</f>
        <v/>
      </c>
      <c r="AJR54" s="323" t="str">
        <f t="shared" ref="AJR54" ca="1" si="15915">IF(AJA54&lt;&gt;"",SUMPRODUCT((AJL51:AJL54=AJL54)*(AJG51:AJG54=AJG54)*(AJE51:AJE54=AJE54)*(AJI51:AJI54=AJI54)*(AJJ51:AJJ54=AJJ54)*(AJK51:AJK54&gt;AJK54)),"")</f>
        <v/>
      </c>
      <c r="AJS54" s="323" t="str">
        <f t="shared" ca="1" si="15641"/>
        <v/>
      </c>
      <c r="AMS54" s="323">
        <f ca="1">SUMPRODUCT((AMS11:AMS14=AMS14)*(AMR11:AMR14=AMR14)*(AMP11:AMP14&gt;AMP14))+1</f>
        <v>1</v>
      </c>
      <c r="AND54" s="323" t="str">
        <f t="shared" ref="AND54" ca="1" si="15916">IF(ANE14&lt;&gt;"",SUMPRODUCT((ANL11:ANL14=ANL14)*(ANK11:ANK14=ANK14)*(ANI11:ANI14=ANI14)*(ANJ11:ANJ14=ANJ14)),"")</f>
        <v/>
      </c>
      <c r="ANE54" s="323" t="str">
        <f t="shared" ca="1" si="15063"/>
        <v/>
      </c>
      <c r="ANF54" s="323">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3">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3">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3">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3">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3">
        <f t="shared" ca="1" si="15069"/>
        <v>1000</v>
      </c>
      <c r="ANL54" s="323" t="str">
        <f t="shared" ca="1" si="15070"/>
        <v/>
      </c>
      <c r="ANM54" s="323" t="str">
        <f t="shared" ref="ANM54" ca="1" si="15922">IF(ANE54&lt;&gt;"",VLOOKUP(ANE54,AML4:AMR40,7,FALSE),"")</f>
        <v/>
      </c>
      <c r="ANN54" s="323" t="str">
        <f t="shared" ref="ANN54" ca="1" si="15923">IF(ANE54&lt;&gt;"",VLOOKUP(ANE54,AML4:AMR40,5,FALSE),"")</f>
        <v/>
      </c>
      <c r="ANO54" s="323" t="str">
        <f t="shared" ref="ANO54" ca="1" si="15924">IF(ANE54&lt;&gt;"",VLOOKUP(ANE54,AML4:AMT40,9,FALSE),"")</f>
        <v/>
      </c>
      <c r="ANP54" s="323" t="str">
        <f t="shared" ca="1" si="15074"/>
        <v/>
      </c>
      <c r="ANQ54" s="323" t="str">
        <f t="shared" ref="ANQ54" ca="1" si="15925">IF(ANE54&lt;&gt;"",RANK(ANP54,ANP51:ANP54),"")</f>
        <v/>
      </c>
      <c r="ANR54" s="323" t="str">
        <f t="shared" ref="ANR54" ca="1" si="15926">IF(ANE54&lt;&gt;"",SUMPRODUCT((ANP51:ANP54=ANP54)*(ANK51:ANK54&gt;ANK54)),"")</f>
        <v/>
      </c>
      <c r="ANS54" s="323" t="str">
        <f t="shared" ref="ANS54" ca="1" si="15927">IF(ANE54&lt;&gt;"",SUMPRODUCT((ANP51:ANP54=ANP54)*(ANK51:ANK54=ANK54)*(ANI51:ANI54&gt;ANI54)),"")</f>
        <v/>
      </c>
      <c r="ANT54" s="323" t="str">
        <f t="shared" ref="ANT54" ca="1" si="15928">IF(ANE54&lt;&gt;"",SUMPRODUCT((ANP51:ANP54=ANP54)*(ANK51:ANK54=ANK54)*(ANI51:ANI54=ANI54)*(ANM51:ANM54&gt;ANM54)),"")</f>
        <v/>
      </c>
      <c r="ANU54" s="323" t="str">
        <f t="shared" ref="ANU54" ca="1" si="15929">IF(ANE54&lt;&gt;"",SUMPRODUCT((ANP51:ANP54=ANP54)*(ANK51:ANK54=ANK54)*(ANI51:ANI54=ANI54)*(ANM51:ANM54=ANM54)*(ANN51:ANN54&gt;ANN54)),"")</f>
        <v/>
      </c>
      <c r="ANV54" s="323" t="str">
        <f t="shared" ref="ANV54" ca="1" si="15930">IF(ANE54&lt;&gt;"",SUMPRODUCT((ANP51:ANP54=ANP54)*(ANK51:ANK54=ANK54)*(ANI51:ANI54=ANI54)*(ANM51:ANM54=ANM54)*(ANN51:ANN54=ANN54)*(ANO51:ANO54&gt;ANO54)),"")</f>
        <v/>
      </c>
      <c r="ANW54" s="323" t="str">
        <f t="shared" ca="1" si="15355"/>
        <v/>
      </c>
      <c r="ANX54" s="323" t="str">
        <f t="shared" ref="ANX54" ca="1" si="15931">IF(ANY14&lt;&gt;"",SUMPRODUCT((AOF11:AOF14=AOF14)*(AOE11:AOE14=AOE14)*(AOC11:AOC14=AOC14)*(AOD11:AOD14=AOD14)),"")</f>
        <v/>
      </c>
      <c r="ANY54" s="323" t="str">
        <f t="shared" ca="1" si="15357"/>
        <v/>
      </c>
      <c r="ANZ54" s="323"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3"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3"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3">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3">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3">
        <f t="shared" ca="1" si="15363"/>
        <v>1000</v>
      </c>
      <c r="AOF54" s="323" t="str">
        <f t="shared" ca="1" si="15364"/>
        <v/>
      </c>
      <c r="AOG54" s="323" t="str">
        <f t="shared" ref="AOG54" ca="1" si="15937">IF(ANY54&lt;&gt;"",VLOOKUP(ANY54,AML4:AMR40,7,FALSE),"")</f>
        <v/>
      </c>
      <c r="AOH54" s="323" t="str">
        <f t="shared" ref="AOH54" ca="1" si="15938">IF(ANY54&lt;&gt;"",VLOOKUP(ANY54,AML4:AMR40,5,FALSE),"")</f>
        <v/>
      </c>
      <c r="AOI54" s="323" t="str">
        <f t="shared" ref="AOI54" ca="1" si="15939">IF(ANY54&lt;&gt;"",VLOOKUP(ANY54,AML4:AMT40,9,FALSE),"")</f>
        <v/>
      </c>
      <c r="AOJ54" s="323" t="str">
        <f t="shared" ca="1" si="15368"/>
        <v/>
      </c>
      <c r="AOK54" s="323" t="str">
        <f t="shared" ref="AOK54" ca="1" si="15940">IF(ANY54&lt;&gt;"",RANK(AOJ54,AOJ51:AOJ54),"")</f>
        <v/>
      </c>
      <c r="AOL54" s="323" t="str">
        <f t="shared" ref="AOL54" ca="1" si="15941">IF(ANY54&lt;&gt;"",SUMPRODUCT((AOJ51:AOJ54=AOJ54)*(AOE51:AOE54&gt;AOE54)),"")</f>
        <v/>
      </c>
      <c r="AOM54" s="323" t="str">
        <f t="shared" ref="AOM54" ca="1" si="15942">IF(ANY54&lt;&gt;"",SUMPRODUCT((AOJ51:AOJ54=AOJ54)*(AOE51:AOE54=AOE54)*(AOC51:AOC54&gt;AOC54)),"")</f>
        <v/>
      </c>
      <c r="AON54" s="323" t="str">
        <f t="shared" ref="AON54" ca="1" si="15943">IF(ANY54&lt;&gt;"",SUMPRODUCT((AOJ51:AOJ54=AOJ54)*(AOE51:AOE54=AOE54)*(AOC51:AOC54=AOC54)*(AOG51:AOG54&gt;AOG54)),"")</f>
        <v/>
      </c>
      <c r="AOO54" s="323" t="str">
        <f t="shared" ref="AOO54" ca="1" si="15944">IF(ANY54&lt;&gt;"",SUMPRODUCT((AOJ51:AOJ54=AOJ54)*(AOE51:AOE54=AOE54)*(AOC51:AOC54=AOC54)*(AOG51:AOG54=AOG54)*(AOH51:AOH54&gt;AOH54)),"")</f>
        <v/>
      </c>
      <c r="AOP54" s="323" t="str">
        <f t="shared" ref="AOP54" ca="1" si="15945">IF(ANY54&lt;&gt;"",SUMPRODUCT((AOJ51:AOJ54=AOJ54)*(AOE51:AOE54=AOE54)*(AOC51:AOC54=AOC54)*(AOG51:AOG54=AOG54)*(AOH51:AOH54=AOH54)*(AOI51:AOI54&gt;AOI54)),"")</f>
        <v/>
      </c>
      <c r="AOQ54" s="323" t="str">
        <f t="shared" ca="1" si="15672"/>
        <v/>
      </c>
      <c r="ARQ54" s="323">
        <f ca="1">SUMPRODUCT((ARQ11:ARQ14=ARQ14)*(ARP11:ARP14=ARP14)*(ARN11:ARN14&gt;ARN14))+1</f>
        <v>1</v>
      </c>
      <c r="ASB54" s="323" t="str">
        <f t="shared" ref="ASB54" ca="1" si="15946">IF(ASC14&lt;&gt;"",SUMPRODUCT((ASJ11:ASJ14=ASJ14)*(ASI11:ASI14=ASI14)*(ASG11:ASG14=ASG14)*(ASH11:ASH14=ASH14)),"")</f>
        <v/>
      </c>
      <c r="ASC54" s="323" t="str">
        <f t="shared" ca="1" si="15083"/>
        <v/>
      </c>
      <c r="ASD54" s="323">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3">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3">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3">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3">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3">
        <f t="shared" ca="1" si="15089"/>
        <v>1000</v>
      </c>
      <c r="ASJ54" s="323" t="str">
        <f t="shared" ca="1" si="15090"/>
        <v/>
      </c>
      <c r="ASK54" s="323" t="str">
        <f t="shared" ref="ASK54" ca="1" si="15952">IF(ASC54&lt;&gt;"",VLOOKUP(ASC54,ARJ4:ARP40,7,FALSE),"")</f>
        <v/>
      </c>
      <c r="ASL54" s="323" t="str">
        <f t="shared" ref="ASL54" ca="1" si="15953">IF(ASC54&lt;&gt;"",VLOOKUP(ASC54,ARJ4:ARP40,5,FALSE),"")</f>
        <v/>
      </c>
      <c r="ASM54" s="323" t="str">
        <f t="shared" ref="ASM54" ca="1" si="15954">IF(ASC54&lt;&gt;"",VLOOKUP(ASC54,ARJ4:ARR40,9,FALSE),"")</f>
        <v/>
      </c>
      <c r="ASN54" s="323" t="str">
        <f t="shared" ca="1" si="15094"/>
        <v/>
      </c>
      <c r="ASO54" s="323" t="str">
        <f t="shared" ref="ASO54" ca="1" si="15955">IF(ASC54&lt;&gt;"",RANK(ASN54,ASN51:ASN54),"")</f>
        <v/>
      </c>
      <c r="ASP54" s="323" t="str">
        <f t="shared" ref="ASP54" ca="1" si="15956">IF(ASC54&lt;&gt;"",SUMPRODUCT((ASN51:ASN54=ASN54)*(ASI51:ASI54&gt;ASI54)),"")</f>
        <v/>
      </c>
      <c r="ASQ54" s="323" t="str">
        <f t="shared" ref="ASQ54" ca="1" si="15957">IF(ASC54&lt;&gt;"",SUMPRODUCT((ASN51:ASN54=ASN54)*(ASI51:ASI54=ASI54)*(ASG51:ASG54&gt;ASG54)),"")</f>
        <v/>
      </c>
      <c r="ASR54" s="323" t="str">
        <f t="shared" ref="ASR54" ca="1" si="15958">IF(ASC54&lt;&gt;"",SUMPRODUCT((ASN51:ASN54=ASN54)*(ASI51:ASI54=ASI54)*(ASG51:ASG54=ASG54)*(ASK51:ASK54&gt;ASK54)),"")</f>
        <v/>
      </c>
      <c r="ASS54" s="323" t="str">
        <f t="shared" ref="ASS54" ca="1" si="15959">IF(ASC54&lt;&gt;"",SUMPRODUCT((ASN51:ASN54=ASN54)*(ASI51:ASI54=ASI54)*(ASG51:ASG54=ASG54)*(ASK51:ASK54=ASK54)*(ASL51:ASL54&gt;ASL54)),"")</f>
        <v/>
      </c>
      <c r="AST54" s="323" t="str">
        <f t="shared" ref="AST54" ca="1" si="15960">IF(ASC54&lt;&gt;"",SUMPRODUCT((ASN51:ASN54=ASN54)*(ASI51:ASI54=ASI54)*(ASG51:ASG54=ASG54)*(ASK51:ASK54=ASK54)*(ASL51:ASL54=ASL54)*(ASM51:ASM54&gt;ASM54)),"")</f>
        <v/>
      </c>
      <c r="ASU54" s="323" t="str">
        <f t="shared" ca="1" si="15391"/>
        <v/>
      </c>
      <c r="ASV54" s="323" t="str">
        <f t="shared" ref="ASV54" ca="1" si="15961">IF(ASW14&lt;&gt;"",SUMPRODUCT((ATD11:ATD14=ATD14)*(ATC11:ATC14=ATC14)*(ATA11:ATA14=ATA14)*(ATB11:ATB14=ATB14)),"")</f>
        <v/>
      </c>
      <c r="ASW54" s="323" t="str">
        <f t="shared" ca="1" si="15393"/>
        <v/>
      </c>
      <c r="ASX54" s="323"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3"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3"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3">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3">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3">
        <f t="shared" ca="1" si="15399"/>
        <v>1000</v>
      </c>
      <c r="ATD54" s="323" t="str">
        <f t="shared" ca="1" si="15400"/>
        <v/>
      </c>
      <c r="ATE54" s="323" t="str">
        <f t="shared" ref="ATE54" ca="1" si="15967">IF(ASW54&lt;&gt;"",VLOOKUP(ASW54,ARJ4:ARP40,7,FALSE),"")</f>
        <v/>
      </c>
      <c r="ATF54" s="323" t="str">
        <f t="shared" ref="ATF54" ca="1" si="15968">IF(ASW54&lt;&gt;"",VLOOKUP(ASW54,ARJ4:ARP40,5,FALSE),"")</f>
        <v/>
      </c>
      <c r="ATG54" s="323" t="str">
        <f t="shared" ref="ATG54" ca="1" si="15969">IF(ASW54&lt;&gt;"",VLOOKUP(ASW54,ARJ4:ARR40,9,FALSE),"")</f>
        <v/>
      </c>
      <c r="ATH54" s="323" t="str">
        <f t="shared" ca="1" si="15404"/>
        <v/>
      </c>
      <c r="ATI54" s="323" t="str">
        <f t="shared" ref="ATI54" ca="1" si="15970">IF(ASW54&lt;&gt;"",RANK(ATH54,ATH51:ATH54),"")</f>
        <v/>
      </c>
      <c r="ATJ54" s="323" t="str">
        <f t="shared" ref="ATJ54" ca="1" si="15971">IF(ASW54&lt;&gt;"",SUMPRODUCT((ATH51:ATH54=ATH54)*(ATC51:ATC54&gt;ATC54)),"")</f>
        <v/>
      </c>
      <c r="ATK54" s="323" t="str">
        <f t="shared" ref="ATK54" ca="1" si="15972">IF(ASW54&lt;&gt;"",SUMPRODUCT((ATH51:ATH54=ATH54)*(ATC51:ATC54=ATC54)*(ATA51:ATA54&gt;ATA54)),"")</f>
        <v/>
      </c>
      <c r="ATL54" s="323" t="str">
        <f t="shared" ref="ATL54" ca="1" si="15973">IF(ASW54&lt;&gt;"",SUMPRODUCT((ATH51:ATH54=ATH54)*(ATC51:ATC54=ATC54)*(ATA51:ATA54=ATA54)*(ATE51:ATE54&gt;ATE54)),"")</f>
        <v/>
      </c>
      <c r="ATM54" s="323" t="str">
        <f t="shared" ref="ATM54" ca="1" si="15974">IF(ASW54&lt;&gt;"",SUMPRODUCT((ATH51:ATH54=ATH54)*(ATC51:ATC54=ATC54)*(ATA51:ATA54=ATA54)*(ATE51:ATE54=ATE54)*(ATF51:ATF54&gt;ATF54)),"")</f>
        <v/>
      </c>
      <c r="ATN54" s="323" t="str">
        <f t="shared" ref="ATN54" ca="1" si="15975">IF(ASW54&lt;&gt;"",SUMPRODUCT((ATH51:ATH54=ATH54)*(ATC51:ATC54=ATC54)*(ATA51:ATA54=ATA54)*(ATE51:ATE54=ATE54)*(ATF51:ATF54=ATF54)*(ATG51:ATG54&gt;ATG54)),"")</f>
        <v/>
      </c>
      <c r="ATO54" s="323" t="str">
        <f t="shared" ca="1" si="15703"/>
        <v/>
      </c>
      <c r="AWO54" s="323">
        <f ca="1">SUMPRODUCT((AWO11:AWO14=AWO14)*(AWN11:AWN14=AWN14)*(AWL11:AWL14&gt;AWL14))+1</f>
        <v>1</v>
      </c>
      <c r="AWZ54" s="323" t="str">
        <f t="shared" ref="AWZ54" ca="1" si="15976">IF(AXA14&lt;&gt;"",SUMPRODUCT((AXH11:AXH14=AXH14)*(AXG11:AXG14=AXG14)*(AXE11:AXE14=AXE14)*(AXF11:AXF14=AXF14)),"")</f>
        <v/>
      </c>
      <c r="AXA54" s="323" t="str">
        <f t="shared" ca="1" si="15103"/>
        <v/>
      </c>
      <c r="AXB54" s="323">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3">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3">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3">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3">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3">
        <f t="shared" ca="1" si="15109"/>
        <v>1000</v>
      </c>
      <c r="AXH54" s="323" t="str">
        <f t="shared" ca="1" si="15110"/>
        <v/>
      </c>
      <c r="AXI54" s="323" t="str">
        <f t="shared" ref="AXI54" ca="1" si="15982">IF(AXA54&lt;&gt;"",VLOOKUP(AXA54,AWH4:AWN40,7,FALSE),"")</f>
        <v/>
      </c>
      <c r="AXJ54" s="323" t="str">
        <f t="shared" ref="AXJ54" ca="1" si="15983">IF(AXA54&lt;&gt;"",VLOOKUP(AXA54,AWH4:AWN40,5,FALSE),"")</f>
        <v/>
      </c>
      <c r="AXK54" s="323" t="str">
        <f t="shared" ref="AXK54" ca="1" si="15984">IF(AXA54&lt;&gt;"",VLOOKUP(AXA54,AWH4:AWP40,9,FALSE),"")</f>
        <v/>
      </c>
      <c r="AXL54" s="323" t="str">
        <f t="shared" ca="1" si="15114"/>
        <v/>
      </c>
      <c r="AXM54" s="323" t="str">
        <f t="shared" ref="AXM54" ca="1" si="15985">IF(AXA54&lt;&gt;"",RANK(AXL54,AXL51:AXL54),"")</f>
        <v/>
      </c>
      <c r="AXN54" s="323" t="str">
        <f t="shared" ref="AXN54" ca="1" si="15986">IF(AXA54&lt;&gt;"",SUMPRODUCT((AXL51:AXL54=AXL54)*(AXG51:AXG54&gt;AXG54)),"")</f>
        <v/>
      </c>
      <c r="AXO54" s="323" t="str">
        <f t="shared" ref="AXO54" ca="1" si="15987">IF(AXA54&lt;&gt;"",SUMPRODUCT((AXL51:AXL54=AXL54)*(AXG51:AXG54=AXG54)*(AXE51:AXE54&gt;AXE54)),"")</f>
        <v/>
      </c>
      <c r="AXP54" s="323" t="str">
        <f t="shared" ref="AXP54" ca="1" si="15988">IF(AXA54&lt;&gt;"",SUMPRODUCT((AXL51:AXL54=AXL54)*(AXG51:AXG54=AXG54)*(AXE51:AXE54=AXE54)*(AXI51:AXI54&gt;AXI54)),"")</f>
        <v/>
      </c>
      <c r="AXQ54" s="323" t="str">
        <f t="shared" ref="AXQ54" ca="1" si="15989">IF(AXA54&lt;&gt;"",SUMPRODUCT((AXL51:AXL54=AXL54)*(AXG51:AXG54=AXG54)*(AXE51:AXE54=AXE54)*(AXI51:AXI54=AXI54)*(AXJ51:AXJ54&gt;AXJ54)),"")</f>
        <v/>
      </c>
      <c r="AXR54" s="323" t="str">
        <f t="shared" ref="AXR54" ca="1" si="15990">IF(AXA54&lt;&gt;"",SUMPRODUCT((AXL51:AXL54=AXL54)*(AXG51:AXG54=AXG54)*(AXE51:AXE54=AXE54)*(AXI51:AXI54=AXI54)*(AXJ51:AXJ54=AXJ54)*(AXK51:AXK54&gt;AXK54)),"")</f>
        <v/>
      </c>
      <c r="AXS54" s="323" t="str">
        <f t="shared" ca="1" si="15427"/>
        <v/>
      </c>
      <c r="AXT54" s="323" t="str">
        <f t="shared" ref="AXT54" ca="1" si="15991">IF(AXU14&lt;&gt;"",SUMPRODUCT((AYB11:AYB14=AYB14)*(AYA11:AYA14=AYA14)*(AXY11:AXY14=AXY14)*(AXZ11:AXZ14=AXZ14)),"")</f>
        <v/>
      </c>
      <c r="AXU54" s="323" t="str">
        <f t="shared" ca="1" si="15429"/>
        <v/>
      </c>
      <c r="AXV54" s="323"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3"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3"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3">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3">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3">
        <f t="shared" ca="1" si="15435"/>
        <v>1000</v>
      </c>
      <c r="AYB54" s="323" t="str">
        <f t="shared" ca="1" si="15436"/>
        <v/>
      </c>
      <c r="AYC54" s="323" t="str">
        <f t="shared" ref="AYC54" ca="1" si="15997">IF(AXU54&lt;&gt;"",VLOOKUP(AXU54,AWH4:AWN40,7,FALSE),"")</f>
        <v/>
      </c>
      <c r="AYD54" s="323" t="str">
        <f t="shared" ref="AYD54" ca="1" si="15998">IF(AXU54&lt;&gt;"",VLOOKUP(AXU54,AWH4:AWN40,5,FALSE),"")</f>
        <v/>
      </c>
      <c r="AYE54" s="323" t="str">
        <f t="shared" ref="AYE54" ca="1" si="15999">IF(AXU54&lt;&gt;"",VLOOKUP(AXU54,AWH4:AWP40,9,FALSE),"")</f>
        <v/>
      </c>
      <c r="AYF54" s="323" t="str">
        <f t="shared" ca="1" si="15440"/>
        <v/>
      </c>
      <c r="AYG54" s="323" t="str">
        <f t="shared" ref="AYG54" ca="1" si="16000">IF(AXU54&lt;&gt;"",RANK(AYF54,AYF51:AYF54),"")</f>
        <v/>
      </c>
      <c r="AYH54" s="323" t="str">
        <f t="shared" ref="AYH54" ca="1" si="16001">IF(AXU54&lt;&gt;"",SUMPRODUCT((AYF51:AYF54=AYF54)*(AYA51:AYA54&gt;AYA54)),"")</f>
        <v/>
      </c>
      <c r="AYI54" s="323" t="str">
        <f t="shared" ref="AYI54" ca="1" si="16002">IF(AXU54&lt;&gt;"",SUMPRODUCT((AYF51:AYF54=AYF54)*(AYA51:AYA54=AYA54)*(AXY51:AXY54&gt;AXY54)),"")</f>
        <v/>
      </c>
      <c r="AYJ54" s="323" t="str">
        <f t="shared" ref="AYJ54" ca="1" si="16003">IF(AXU54&lt;&gt;"",SUMPRODUCT((AYF51:AYF54=AYF54)*(AYA51:AYA54=AYA54)*(AXY51:AXY54=AXY54)*(AYC51:AYC54&gt;AYC54)),"")</f>
        <v/>
      </c>
      <c r="AYK54" s="323" t="str">
        <f t="shared" ref="AYK54" ca="1" si="16004">IF(AXU54&lt;&gt;"",SUMPRODUCT((AYF51:AYF54=AYF54)*(AYA51:AYA54=AYA54)*(AXY51:AXY54=AXY54)*(AYC51:AYC54=AYC54)*(AYD51:AYD54&gt;AYD54)),"")</f>
        <v/>
      </c>
      <c r="AYL54" s="323" t="str">
        <f t="shared" ref="AYL54" ca="1" si="16005">IF(AXU54&lt;&gt;"",SUMPRODUCT((AYF51:AYF54=AYF54)*(AYA51:AYA54=AYA54)*(AXY51:AXY54=AXY54)*(AYC51:AYC54=AYC54)*(AYD51:AYD54=AYD54)*(AYE51:AYE54&gt;AYE54)),"")</f>
        <v/>
      </c>
      <c r="AYM54" s="323" t="str">
        <f t="shared" ca="1" si="15734"/>
        <v/>
      </c>
      <c r="BBM54" s="323">
        <f ca="1">SUMPRODUCT((BBM11:BBM14=BBM14)*(BBL11:BBL14=BBL14)*(BBJ11:BBJ14&gt;BBJ14))+1</f>
        <v>1</v>
      </c>
      <c r="BBX54" s="323">
        <f t="shared" ref="BBX54" ca="1" si="16006">IF(BBY14&lt;&gt;"",SUMPRODUCT((BCF11:BCF14=BCF14)*(BCE11:BCE14=BCE14)*(BCC11:BCC14=BCC14)*(BCD11:BCD14=BCD14)),"")</f>
        <v>4</v>
      </c>
      <c r="BBY54" s="323" t="str">
        <f t="shared" ca="1" si="15123"/>
        <v>Spain</v>
      </c>
      <c r="BBZ54" s="323">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3">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3">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3">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3">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3">
        <f t="shared" ca="1" si="15129"/>
        <v>1000</v>
      </c>
      <c r="BCF54" s="323">
        <f t="shared" ca="1" si="15130"/>
        <v>0</v>
      </c>
      <c r="BCG54" s="323">
        <f t="shared" ref="BCG54" ca="1" si="16012">IF(BBY54&lt;&gt;"",VLOOKUP(BBY54,BBF4:BBL40,7,FALSE),"")</f>
        <v>1000</v>
      </c>
      <c r="BCH54" s="323">
        <f t="shared" ref="BCH54" ca="1" si="16013">IF(BBY54&lt;&gt;"",VLOOKUP(BBY54,BBF4:BBL40,5,FALSE),"")</f>
        <v>0</v>
      </c>
      <c r="BCI54" s="323">
        <f t="shared" ref="BCI54" ca="1" si="16014">IF(BBY54&lt;&gt;"",VLOOKUP(BBY54,BBF4:BBN40,9,FALSE),"")</f>
        <v>51</v>
      </c>
      <c r="BCJ54" s="323">
        <f t="shared" ca="1" si="15134"/>
        <v>0</v>
      </c>
      <c r="BCK54" s="323">
        <f t="shared" ref="BCK54" ca="1" si="16015">IF(BBY54&lt;&gt;"",RANK(BCJ54,BCJ51:BCJ54),"")</f>
        <v>1</v>
      </c>
      <c r="BCL54" s="323">
        <f t="shared" ref="BCL54" ca="1" si="16016">IF(BBY54&lt;&gt;"",SUMPRODUCT((BCJ51:BCJ54=BCJ54)*(BCE51:BCE54&gt;BCE54)),"")</f>
        <v>0</v>
      </c>
      <c r="BCM54" s="323">
        <f t="shared" ref="BCM54" ca="1" si="16017">IF(BBY54&lt;&gt;"",SUMPRODUCT((BCJ51:BCJ54=BCJ54)*(BCE51:BCE54=BCE54)*(BCC51:BCC54&gt;BCC54)),"")</f>
        <v>0</v>
      </c>
      <c r="BCN54" s="323">
        <f t="shared" ref="BCN54" ca="1" si="16018">IF(BBY54&lt;&gt;"",SUMPRODUCT((BCJ51:BCJ54=BCJ54)*(BCE51:BCE54=BCE54)*(BCC51:BCC54=BCC54)*(BCG51:BCG54&gt;BCG54)),"")</f>
        <v>0</v>
      </c>
      <c r="BCO54" s="323">
        <f t="shared" ref="BCO54" ca="1" si="16019">IF(BBY54&lt;&gt;"",SUMPRODUCT((BCJ51:BCJ54=BCJ54)*(BCE51:BCE54=BCE54)*(BCC51:BCC54=BCC54)*(BCG51:BCG54=BCG54)*(BCH51:BCH54&gt;BCH54)),"")</f>
        <v>0</v>
      </c>
      <c r="BCP54" s="323">
        <f t="shared" ref="BCP54" ca="1" si="16020">IF(BBY54&lt;&gt;"",SUMPRODUCT((BCJ51:BCJ54=BCJ54)*(BCE51:BCE54=BCE54)*(BCC51:BCC54=BCC54)*(BCG51:BCG54=BCG54)*(BCH51:BCH54=BCH54)*(BCI51:BCI54&gt;BCI54)),"")</f>
        <v>0</v>
      </c>
      <c r="BCQ54" s="323">
        <f t="shared" ca="1" si="15463"/>
        <v>1</v>
      </c>
      <c r="BCR54" s="323" t="str">
        <f t="shared" ref="BCR54" ca="1" si="16021">IF(BCS14&lt;&gt;"",SUMPRODUCT((BCZ11:BCZ14=BCZ14)*(BCY11:BCY14=BCY14)*(BCW11:BCW14=BCW14)*(BCX11:BCX14=BCX14)),"")</f>
        <v/>
      </c>
      <c r="BCS54" s="323" t="str">
        <f t="shared" ca="1" si="15465"/>
        <v/>
      </c>
      <c r="BCT54" s="323"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3"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3"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3">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3">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3">
        <f t="shared" ca="1" si="15471"/>
        <v>1000</v>
      </c>
      <c r="BCZ54" s="323" t="str">
        <f t="shared" ca="1" si="15472"/>
        <v/>
      </c>
      <c r="BDA54" s="323" t="str">
        <f t="shared" ref="BDA54" ca="1" si="16027">IF(BCS54&lt;&gt;"",VLOOKUP(BCS54,BBF4:BBL40,7,FALSE),"")</f>
        <v/>
      </c>
      <c r="BDB54" s="323" t="str">
        <f t="shared" ref="BDB54" ca="1" si="16028">IF(BCS54&lt;&gt;"",VLOOKUP(BCS54,BBF4:BBL40,5,FALSE),"")</f>
        <v/>
      </c>
      <c r="BDC54" s="323" t="str">
        <f t="shared" ref="BDC54" ca="1" si="16029">IF(BCS54&lt;&gt;"",VLOOKUP(BCS54,BBF4:BBN40,9,FALSE),"")</f>
        <v/>
      </c>
      <c r="BDD54" s="323" t="str">
        <f t="shared" ca="1" si="15476"/>
        <v/>
      </c>
      <c r="BDE54" s="323" t="str">
        <f t="shared" ref="BDE54" ca="1" si="16030">IF(BCS54&lt;&gt;"",RANK(BDD54,BDD51:BDD54),"")</f>
        <v/>
      </c>
      <c r="BDF54" s="323" t="str">
        <f t="shared" ref="BDF54" ca="1" si="16031">IF(BCS54&lt;&gt;"",SUMPRODUCT((BDD51:BDD54=BDD54)*(BCY51:BCY54&gt;BCY54)),"")</f>
        <v/>
      </c>
      <c r="BDG54" s="323" t="str">
        <f t="shared" ref="BDG54" ca="1" si="16032">IF(BCS54&lt;&gt;"",SUMPRODUCT((BDD51:BDD54=BDD54)*(BCY51:BCY54=BCY54)*(BCW51:BCW54&gt;BCW54)),"")</f>
        <v/>
      </c>
      <c r="BDH54" s="323" t="str">
        <f t="shared" ref="BDH54" ca="1" si="16033">IF(BCS54&lt;&gt;"",SUMPRODUCT((BDD51:BDD54=BDD54)*(BCY51:BCY54=BCY54)*(BCW51:BCW54=BCW54)*(BDA51:BDA54&gt;BDA54)),"")</f>
        <v/>
      </c>
      <c r="BDI54" s="323" t="str">
        <f t="shared" ref="BDI54" ca="1" si="16034">IF(BCS54&lt;&gt;"",SUMPRODUCT((BDD51:BDD54=BDD54)*(BCY51:BCY54=BCY54)*(BCW51:BCW54=BCW54)*(BDA51:BDA54=BDA54)*(BDB51:BDB54&gt;BDB54)),"")</f>
        <v/>
      </c>
      <c r="BDJ54" s="323" t="str">
        <f t="shared" ref="BDJ54" ca="1" si="16035">IF(BCS54&lt;&gt;"",SUMPRODUCT((BDD51:BDD54=BDD54)*(BCY51:BCY54=BCY54)*(BCW51:BCW54=BCW54)*(BDA51:BDA54=BDA54)*(BDB51:BDB54=BDB54)*(BDC51:BDC54&gt;BDC54)),"")</f>
        <v/>
      </c>
      <c r="BDK54" s="323" t="str">
        <f t="shared" ca="1" si="15765"/>
        <v/>
      </c>
    </row>
    <row r="55" spans="2:955 1033:1467" x14ac:dyDescent="0.2">
      <c r="C55" s="323" t="s">
        <v>106</v>
      </c>
    </row>
    <row r="56" spans="2:955 1033:1467" x14ac:dyDescent="0.2">
      <c r="C56" s="323" t="s">
        <v>107</v>
      </c>
    </row>
    <row r="57" spans="2:955 1033:1467" x14ac:dyDescent="0.2">
      <c r="C57" s="323" t="s">
        <v>108</v>
      </c>
      <c r="T57" s="323">
        <f>IF(U58="",SUM(AG18:AL18),IF(U59="",SUM(AG19:AL19),IF(U60="",SUM(AG20:AL20),IF(U61="",SUM(AG21:AL21),0))))</f>
        <v>0</v>
      </c>
      <c r="AN57" s="323">
        <f>IF(AO59="",SUM(BA19:BF19),IF(AO60="",SUM(BA20:BF20),IF(AO61="",SUM(BA21:BF21),0)))</f>
        <v>0</v>
      </c>
      <c r="ER57" s="323">
        <f ca="1">IF(ES58="",SUM(FE18:FJ18),IF(ES59="",SUM(FE19:FJ19),IF(ES60="",SUM(FE20:FJ20),IF(ES61="",SUM(FE21:FJ21),0))))</f>
        <v>0</v>
      </c>
      <c r="FL57" s="323">
        <f ca="1">IF(FM59="",SUM(FY19:GD19),IF(FM60="",SUM(FY20:GD20),IF(FM61="",SUM(FY21:GD21),0)))</f>
        <v>0</v>
      </c>
      <c r="JP57" s="323">
        <f ca="1">IF(JQ58="",SUM(KC18:KH18),IF(JQ59="",SUM(KC19:KH19),IF(JQ60="",SUM(KC20:KH20),IF(JQ61="",SUM(KC21:KH21),0))))</f>
        <v>0</v>
      </c>
      <c r="KJ57" s="323">
        <f ca="1">IF(KK59="",SUM(KW19:LB19),IF(KK60="",SUM(KW20:LB20),IF(KK61="",SUM(KW21:LB21),0)))</f>
        <v>0</v>
      </c>
      <c r="ON57" s="323">
        <f t="shared" ref="ON57" ca="1" si="16036">IF(OO58="",SUM(PA18:PF18),IF(OO59="",SUM(PA19:PF19),IF(OO60="",SUM(PA20:PF20),IF(OO61="",SUM(PA21:PF21),0))))</f>
        <v>0</v>
      </c>
      <c r="PH57" s="323">
        <f t="shared" ref="PH57" ca="1" si="16037">IF(PI59="",SUM(PU19:PZ19),IF(PI60="",SUM(PU20:PZ20),IF(PI61="",SUM(PU21:PZ21),0)))</f>
        <v>0</v>
      </c>
      <c r="TL57" s="323">
        <f t="shared" ref="TL57" ca="1" si="16038">IF(TM58="",SUM(TY18:UD18),IF(TM59="",SUM(TY19:UD19),IF(TM60="",SUM(TY20:UD20),IF(TM61="",SUM(TY21:UD21),0))))</f>
        <v>0</v>
      </c>
      <c r="UF57" s="323">
        <f t="shared" ref="UF57" ca="1" si="16039">IF(UG59="",SUM(US19:UX19),IF(UG60="",SUM(US20:UX20),IF(UG61="",SUM(US21:UX21),0)))</f>
        <v>0</v>
      </c>
      <c r="YJ57" s="323">
        <f t="shared" ref="YJ57" ca="1" si="16040">IF(YK58="",SUM(YW18:ZB18),IF(YK59="",SUM(YW19:ZB19),IF(YK60="",SUM(YW20:ZB20),IF(YK61="",SUM(YW21:ZB21),0))))</f>
        <v>0</v>
      </c>
      <c r="ZD57" s="323">
        <f t="shared" ref="ZD57" ca="1" si="16041">IF(ZE59="",SUM(ZQ19:ZV19),IF(ZE60="",SUM(ZQ20:ZV20),IF(ZE61="",SUM(ZQ21:ZV21),0)))</f>
        <v>0</v>
      </c>
      <c r="ADH57" s="323">
        <f t="shared" ref="ADH57" ca="1" si="16042">IF(ADI58="",SUM(ADU18:ADZ18),IF(ADI59="",SUM(ADU19:ADZ19),IF(ADI60="",SUM(ADU20:ADZ20),IF(ADI61="",SUM(ADU21:ADZ21),0))))</f>
        <v>0</v>
      </c>
      <c r="AEB57" s="323">
        <f t="shared" ref="AEB57" ca="1" si="16043">IF(AEC59="",SUM(AEO19:AET19),IF(AEC60="",SUM(AEO20:AET20),IF(AEC61="",SUM(AEO21:AET21),0)))</f>
        <v>0</v>
      </c>
      <c r="AIF57" s="323">
        <f t="shared" ref="AIF57" ca="1" si="16044">IF(AIG58="",SUM(AIS18:AIX18),IF(AIG59="",SUM(AIS19:AIX19),IF(AIG60="",SUM(AIS20:AIX20),IF(AIG61="",SUM(AIS21:AIX21),0))))</f>
        <v>0</v>
      </c>
      <c r="AIZ57" s="323">
        <f t="shared" ref="AIZ57" ca="1" si="16045">IF(AJA59="",SUM(AJM19:AJR19),IF(AJA60="",SUM(AJM20:AJR20),IF(AJA61="",SUM(AJM21:AJR21),0)))</f>
        <v>0</v>
      </c>
      <c r="AND57" s="323">
        <f t="shared" ref="AND57" ca="1" si="16046">IF(ANE58="",SUM(ANQ18:ANV18),IF(ANE59="",SUM(ANQ19:ANV19),IF(ANE60="",SUM(ANQ20:ANV20),IF(ANE61="",SUM(ANQ21:ANV21),0))))</f>
        <v>0</v>
      </c>
      <c r="ANX57" s="323">
        <f t="shared" ref="ANX57" ca="1" si="16047">IF(ANY59="",SUM(AOK19:AOP19),IF(ANY60="",SUM(AOK20:AOP20),IF(ANY61="",SUM(AOK21:AOP21),0)))</f>
        <v>0</v>
      </c>
      <c r="ASB57" s="323">
        <f t="shared" ref="ASB57" ca="1" si="16048">IF(ASC58="",SUM(ASO18:AST18),IF(ASC59="",SUM(ASO19:AST19),IF(ASC60="",SUM(ASO20:AST20),IF(ASC61="",SUM(ASO21:AST21),0))))</f>
        <v>0</v>
      </c>
      <c r="ASV57" s="323">
        <f t="shared" ref="ASV57" ca="1" si="16049">IF(ASW59="",SUM(ATI19:ATN19),IF(ASW60="",SUM(ATI20:ATN20),IF(ASW61="",SUM(ATI21:ATN21),0)))</f>
        <v>0</v>
      </c>
      <c r="AWZ57" s="323">
        <f t="shared" ref="AWZ57" ca="1" si="16050">IF(AXA58="",SUM(AXM18:AXR18),IF(AXA59="",SUM(AXM19:AXR19),IF(AXA60="",SUM(AXM20:AXR20),IF(AXA61="",SUM(AXM21:AXR21),0))))</f>
        <v>0</v>
      </c>
      <c r="AXT57" s="323">
        <f t="shared" ref="AXT57" ca="1" si="16051">IF(AXU59="",SUM(AYG19:AYL19),IF(AXU60="",SUM(AYG20:AYL20),IF(AXU61="",SUM(AYG21:AYL21),0)))</f>
        <v>0</v>
      </c>
      <c r="BBX57" s="323">
        <f t="shared" ref="BBX57" ca="1" si="16052">IF(BBY58="",SUM(BCK18:BCP18),IF(BBY59="",SUM(BCK19:BCP19),IF(BBY60="",SUM(BCK20:BCP20),IF(BBY61="",SUM(BCK21:BCP21),0))))</f>
        <v>0</v>
      </c>
      <c r="BCR57" s="323">
        <f t="shared" ref="BCR57" ca="1" si="16053">IF(BCS59="",SUM(BDE19:BDJ19),IF(BCS60="",SUM(BDE20:BDJ20),IF(BCS61="",SUM(BDE21:BDJ21),0)))</f>
        <v>0</v>
      </c>
    </row>
    <row r="58" spans="2:955 1033:1467" x14ac:dyDescent="0.2">
      <c r="C58" s="323" t="s">
        <v>109</v>
      </c>
      <c r="I58" s="323">
        <f>SUMPRODUCT((I18:I21=I18)*(H18:H21=H18)*(F18:F21&gt;F18))+1</f>
        <v>1</v>
      </c>
      <c r="T58" s="323" t="str">
        <f>IF(U18&lt;&gt;"",SUMPRODUCT((AB18:AB21=AB18)*(AA18:AA21=AA18)*(Y18:Y21=Y18)*(Z18:Z21=Z18)),"")</f>
        <v/>
      </c>
      <c r="U58" s="323" t="str">
        <f>IF(AND(T58&lt;&gt;"",T58&gt;1),U18,"")</f>
        <v/>
      </c>
      <c r="V58" s="323">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3">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3">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3">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3">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3">
        <f>Y58-Z58+1000</f>
        <v>1000</v>
      </c>
      <c r="AB58" s="323" t="str">
        <f>IF(U58&lt;&gt;"",V58*3+W58*1,"")</f>
        <v/>
      </c>
      <c r="AC58" s="323" t="str">
        <f>IF(U58&lt;&gt;"",VLOOKUP(U58,B4:H40,7,FALSE),"")</f>
        <v/>
      </c>
      <c r="AD58" s="323" t="str">
        <f>IF(U58&lt;&gt;"",VLOOKUP(U58,B4:H40,5,FALSE),"")</f>
        <v/>
      </c>
      <c r="AE58" s="323" t="str">
        <f>IF(U58&lt;&gt;"",VLOOKUP(U58,B4:J40,9,FALSE),"")</f>
        <v/>
      </c>
      <c r="AF58" s="323" t="str">
        <f>AB58</f>
        <v/>
      </c>
      <c r="AG58" s="323" t="str">
        <f>IF(U58&lt;&gt;"",RANK(AF58,AF58:AF61),"")</f>
        <v/>
      </c>
      <c r="AH58" s="323" t="str">
        <f>IF(U58&lt;&gt;"",SUMPRODUCT((AF58:AF61=AF58)*(AA58:AA61&gt;AA58)),"")</f>
        <v/>
      </c>
      <c r="AI58" s="323" t="str">
        <f>IF(U58&lt;&gt;"",SUMPRODUCT((AF58:AF61=AF58)*(AA58:AA61=AA58)*(Y58:Y61&gt;Y58)),"")</f>
        <v/>
      </c>
      <c r="AJ58" s="323" t="str">
        <f>IF(U58&lt;&gt;"",SUMPRODUCT((AF58:AF61=AF58)*(AA58:AA61=AA58)*(Y58:Y61=Y58)*(AC58:AC61&gt;AC58)),"")</f>
        <v/>
      </c>
      <c r="AK58" s="323" t="str">
        <f>IF(U58&lt;&gt;"",SUMPRODUCT((AF58:AF61=AF58)*(AA58:AA61=AA58)*(Y58:Y61=Y58)*(AC58:AC61=AC58)*(AD58:AD61&gt;AD58)),"")</f>
        <v/>
      </c>
      <c r="AL58" s="323" t="str">
        <f>IF(U58&lt;&gt;"",SUMPRODUCT((AF58:AF61=AF58)*(AA58:AA61=AA58)*(Y58:Y61=Y58)*(AC58:AC61=AC58)*(AD58:AD61=AD58)*(AE58:AE61&gt;AE58)),"")</f>
        <v/>
      </c>
      <c r="AM58" s="323" t="str">
        <f>IF(U58&lt;&gt;"",SUM(AG58:AL58),"")</f>
        <v/>
      </c>
      <c r="EG58" s="323">
        <f ca="1">SUMPRODUCT((EG18:EG21=EG18)*(EF18:EF21=EF18)*(ED18:ED21&gt;ED18))+1</f>
        <v>1</v>
      </c>
      <c r="ER58" s="323" t="str">
        <f ca="1">IF(ES18&lt;&gt;"",SUMPRODUCT((EZ18:EZ21=EZ18)*(EY18:EY21=EY18)*(EW18:EW21=EW18)*(EX18:EX21=EX18)),"")</f>
        <v/>
      </c>
      <c r="ES58" s="323" t="str">
        <f ca="1">IF(AND(ER58&lt;&gt;"",ER58&gt;1),ES18,"")</f>
        <v/>
      </c>
      <c r="ET58" s="323">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3">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3">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3">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3">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3">
        <f ca="1">EW58-EX58+1000</f>
        <v>1000</v>
      </c>
      <c r="EZ58" s="323" t="str">
        <f ca="1">IF(ES58&lt;&gt;"",ET58*3+EU58*1,"")</f>
        <v/>
      </c>
      <c r="FA58" s="323" t="str">
        <f ca="1">IF(ES58&lt;&gt;"",VLOOKUP(ES58,DZ4:EF40,7,FALSE),"")</f>
        <v/>
      </c>
      <c r="FB58" s="323" t="str">
        <f ca="1">IF(ES58&lt;&gt;"",VLOOKUP(ES58,DZ4:EF40,5,FALSE),"")</f>
        <v/>
      </c>
      <c r="FC58" s="323" t="str">
        <f ca="1">IF(ES58&lt;&gt;"",VLOOKUP(ES58,DZ4:EH40,9,FALSE),"")</f>
        <v/>
      </c>
      <c r="FD58" s="323" t="str">
        <f ca="1">EZ58</f>
        <v/>
      </c>
      <c r="FE58" s="323" t="str">
        <f ca="1">IF(ES58&lt;&gt;"",RANK(FD58,FD58:FD61),"")</f>
        <v/>
      </c>
      <c r="FF58" s="323" t="str">
        <f ca="1">IF(ES58&lt;&gt;"",SUMPRODUCT((FD58:FD61=FD58)*(EY58:EY61&gt;EY58)),"")</f>
        <v/>
      </c>
      <c r="FG58" s="323" t="str">
        <f ca="1">IF(ES58&lt;&gt;"",SUMPRODUCT((FD58:FD61=FD58)*(EY58:EY61=EY58)*(EW58:EW61&gt;EW58)),"")</f>
        <v/>
      </c>
      <c r="FH58" s="323" t="str">
        <f ca="1">IF(ES58&lt;&gt;"",SUMPRODUCT((FD58:FD61=FD58)*(EY58:EY61=EY58)*(EW58:EW61=EW58)*(FA58:FA61&gt;FA58)),"")</f>
        <v/>
      </c>
      <c r="FI58" s="323" t="str">
        <f ca="1">IF(ES58&lt;&gt;"",SUMPRODUCT((FD58:FD61=FD58)*(EY58:EY61=EY58)*(EW58:EW61=EW58)*(FA58:FA61=FA58)*(FB58:FB61&gt;FB58)),"")</f>
        <v/>
      </c>
      <c r="FJ58" s="323" t="str">
        <f ca="1">IF(ES58&lt;&gt;"",SUMPRODUCT((FD58:FD61=FD58)*(EY58:EY61=EY58)*(EW58:EW61=EW58)*(FA58:FA61=FA58)*(FB58:FB61=FB58)*(FC58:FC61&gt;FC58)),"")</f>
        <v/>
      </c>
      <c r="FK58" s="323" t="str">
        <f ca="1">IF(ES58&lt;&gt;"",SUM(FE58:FJ58),"")</f>
        <v/>
      </c>
      <c r="JE58" s="323">
        <f ca="1">SUMPRODUCT((JE18:JE21=JE18)*(JD18:JD21=JD18)*(JB18:JB21&gt;JB18))+1</f>
        <v>1</v>
      </c>
      <c r="JP58" s="323" t="str">
        <f ca="1">IF(JQ18&lt;&gt;"",SUMPRODUCT((JX18:JX21=JX18)*(JW18:JW21=JW18)*(JU18:JU21=JU18)*(JV18:JV21=JV18)),"")</f>
        <v/>
      </c>
      <c r="JQ58" s="323" t="str">
        <f ca="1">IF(AND(JP58&lt;&gt;"",JP58&gt;1),JQ18,"")</f>
        <v/>
      </c>
      <c r="JR58" s="323">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3">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3">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3">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3">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3">
        <f ca="1">JU58-JV58+1000</f>
        <v>1000</v>
      </c>
      <c r="JX58" s="323" t="str">
        <f ca="1">IF(JQ58&lt;&gt;"",JR58*3+JS58*1,"")</f>
        <v/>
      </c>
      <c r="JY58" s="323" t="str">
        <f ca="1">IF(JQ58&lt;&gt;"",VLOOKUP(JQ58,IX4:JD40,7,FALSE),"")</f>
        <v/>
      </c>
      <c r="JZ58" s="323" t="str">
        <f ca="1">IF(JQ58&lt;&gt;"",VLOOKUP(JQ58,IX4:JD40,5,FALSE),"")</f>
        <v/>
      </c>
      <c r="KA58" s="323" t="str">
        <f ca="1">IF(JQ58&lt;&gt;"",VLOOKUP(JQ58,IX4:JF40,9,FALSE),"")</f>
        <v/>
      </c>
      <c r="KB58" s="323" t="str">
        <f ca="1">JX58</f>
        <v/>
      </c>
      <c r="KC58" s="323" t="str">
        <f ca="1">IF(JQ58&lt;&gt;"",RANK(KB58,KB58:KB61),"")</f>
        <v/>
      </c>
      <c r="KD58" s="323" t="str">
        <f ca="1">IF(JQ58&lt;&gt;"",SUMPRODUCT((KB58:KB61=KB58)*(JW58:JW61&gt;JW58)),"")</f>
        <v/>
      </c>
      <c r="KE58" s="323" t="str">
        <f ca="1">IF(JQ58&lt;&gt;"",SUMPRODUCT((KB58:KB61=KB58)*(JW58:JW61=JW58)*(JU58:JU61&gt;JU58)),"")</f>
        <v/>
      </c>
      <c r="KF58" s="323" t="str">
        <f ca="1">IF(JQ58&lt;&gt;"",SUMPRODUCT((KB58:KB61=KB58)*(JW58:JW61=JW58)*(JU58:JU61=JU58)*(JY58:JY61&gt;JY58)),"")</f>
        <v/>
      </c>
      <c r="KG58" s="323" t="str">
        <f ca="1">IF(JQ58&lt;&gt;"",SUMPRODUCT((KB58:KB61=KB58)*(JW58:JW61=JW58)*(JU58:JU61=JU58)*(JY58:JY61=JY58)*(JZ58:JZ61&gt;JZ58)),"")</f>
        <v/>
      </c>
      <c r="KH58" s="323" t="str">
        <f ca="1">IF(JQ58&lt;&gt;"",SUMPRODUCT((KB58:KB61=KB58)*(JW58:JW61=JW58)*(JU58:JU61=JU58)*(JY58:JY61=JY58)*(JZ58:JZ61=JZ58)*(KA58:KA61&gt;KA58)),"")</f>
        <v/>
      </c>
      <c r="KI58" s="323" t="str">
        <f ca="1">IF(JQ58&lt;&gt;"",SUM(KC58:KH58),"")</f>
        <v/>
      </c>
      <c r="OC58" s="323">
        <f ca="1">SUMPRODUCT((OC18:OC21=OC18)*(OB18:OB21=OB18)*(NZ18:NZ21&gt;NZ18))+1</f>
        <v>1</v>
      </c>
      <c r="ON58" s="323" t="str">
        <f t="shared" ref="ON58" ca="1" si="16054">IF(OO18&lt;&gt;"",SUMPRODUCT((OV18:OV21=OV18)*(OU18:OU21=OU18)*(OS18:OS21=OS18)*(OT18:OT21=OT18)),"")</f>
        <v/>
      </c>
      <c r="OO58" s="323" t="str">
        <f t="shared" ref="OO58:OO61" ca="1" si="16055">IF(AND(ON58&lt;&gt;"",ON58&gt;1),OO18,"")</f>
        <v/>
      </c>
      <c r="OP58" s="323">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3">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3">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3">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3">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3">
        <f t="shared" ref="OU58:OU61" ca="1" si="16061">OS58-OT58+1000</f>
        <v>1000</v>
      </c>
      <c r="OV58" s="323" t="str">
        <f t="shared" ref="OV58:OV61" ca="1" si="16062">IF(OO58&lt;&gt;"",OP58*3+OQ58*1,"")</f>
        <v/>
      </c>
      <c r="OW58" s="323" t="str">
        <f t="shared" ref="OW58" ca="1" si="16063">IF(OO58&lt;&gt;"",VLOOKUP(OO58,NV4:OB40,7,FALSE),"")</f>
        <v/>
      </c>
      <c r="OX58" s="323" t="str">
        <f t="shared" ref="OX58" ca="1" si="16064">IF(OO58&lt;&gt;"",VLOOKUP(OO58,NV4:OB40,5,FALSE),"")</f>
        <v/>
      </c>
      <c r="OY58" s="323" t="str">
        <f t="shared" ref="OY58" ca="1" si="16065">IF(OO58&lt;&gt;"",VLOOKUP(OO58,NV4:OD40,9,FALSE),"")</f>
        <v/>
      </c>
      <c r="OZ58" s="323" t="str">
        <f t="shared" ref="OZ58:OZ61" ca="1" si="16066">OV58</f>
        <v/>
      </c>
      <c r="PA58" s="323" t="str">
        <f t="shared" ref="PA58" ca="1" si="16067">IF(OO58&lt;&gt;"",RANK(OZ58,OZ58:OZ61),"")</f>
        <v/>
      </c>
      <c r="PB58" s="323" t="str">
        <f t="shared" ref="PB58" ca="1" si="16068">IF(OO58&lt;&gt;"",SUMPRODUCT((OZ58:OZ61=OZ58)*(OU58:OU61&gt;OU58)),"")</f>
        <v/>
      </c>
      <c r="PC58" s="323" t="str">
        <f t="shared" ref="PC58" ca="1" si="16069">IF(OO58&lt;&gt;"",SUMPRODUCT((OZ58:OZ61=OZ58)*(OU58:OU61=OU58)*(OS58:OS61&gt;OS58)),"")</f>
        <v/>
      </c>
      <c r="PD58" s="323" t="str">
        <f t="shared" ref="PD58" ca="1" si="16070">IF(OO58&lt;&gt;"",SUMPRODUCT((OZ58:OZ61=OZ58)*(OU58:OU61=OU58)*(OS58:OS61=OS58)*(OW58:OW61&gt;OW58)),"")</f>
        <v/>
      </c>
      <c r="PE58" s="323" t="str">
        <f t="shared" ref="PE58" ca="1" si="16071">IF(OO58&lt;&gt;"",SUMPRODUCT((OZ58:OZ61=OZ58)*(OU58:OU61=OU58)*(OS58:OS61=OS58)*(OW58:OW61=OW58)*(OX58:OX61&gt;OX58)),"")</f>
        <v/>
      </c>
      <c r="PF58" s="323" t="str">
        <f t="shared" ref="PF58" ca="1" si="16072">IF(OO58&lt;&gt;"",SUMPRODUCT((OZ58:OZ61=OZ58)*(OU58:OU61=OU58)*(OS58:OS61=OS58)*(OW58:OW61=OW58)*(OX58:OX61=OX58)*(OY58:OY61&gt;OY58)),"")</f>
        <v/>
      </c>
      <c r="PG58" s="323" t="str">
        <f t="shared" ref="PG58:PG61" ca="1" si="16073">IF(OO58&lt;&gt;"",SUM(PA58:PF58),"")</f>
        <v/>
      </c>
      <c r="TA58" s="323">
        <f ca="1">SUMPRODUCT((TA18:TA21=TA18)*(SZ18:SZ21=SZ18)*(SX18:SX21&gt;SX18))+1</f>
        <v>1</v>
      </c>
      <c r="TL58" s="323">
        <f t="shared" ref="TL58" ca="1" si="16074">IF(TM18&lt;&gt;"",SUMPRODUCT((TT18:TT21=TT18)*(TS18:TS21=TS18)*(TQ18:TQ21=TQ18)*(TR18:TR21=TR18)),"")</f>
        <v>2</v>
      </c>
      <c r="TM58" s="323" t="str">
        <f t="shared" ref="TM58:TM61" ca="1" si="16075">IF(AND(TL58&lt;&gt;"",TL58&gt;1),TM18,"")</f>
        <v>Denmark</v>
      </c>
      <c r="TN58" s="323">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3">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3">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3">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3">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3">
        <f t="shared" ref="TS58:TS61" ca="1" si="16081">TQ58-TR58+1000</f>
        <v>1000</v>
      </c>
      <c r="TT58" s="323">
        <f t="shared" ref="TT58:TT61" ca="1" si="16082">IF(TM58&lt;&gt;"",TN58*3+TO58*1,"")</f>
        <v>1</v>
      </c>
      <c r="TU58" s="323">
        <f t="shared" ref="TU58" ca="1" si="16083">IF(TM58&lt;&gt;"",VLOOKUP(TM58,ST4:SZ40,7,FALSE),"")</f>
        <v>1002</v>
      </c>
      <c r="TV58" s="323">
        <f t="shared" ref="TV58" ca="1" si="16084">IF(TM58&lt;&gt;"",VLOOKUP(TM58,ST4:SZ40,5,FALSE),"")</f>
        <v>6</v>
      </c>
      <c r="TW58" s="323">
        <f t="shared" ref="TW58" ca="1" si="16085">IF(TM58&lt;&gt;"",VLOOKUP(TM58,ST4:TB40,9,FALSE),"")</f>
        <v>45</v>
      </c>
      <c r="TX58" s="323">
        <f t="shared" ref="TX58:TX61" ca="1" si="16086">TT58</f>
        <v>1</v>
      </c>
      <c r="TY58" s="323">
        <f t="shared" ref="TY58" ca="1" si="16087">IF(TM58&lt;&gt;"",RANK(TX58,TX58:TX61),"")</f>
        <v>1</v>
      </c>
      <c r="TZ58" s="323">
        <f t="shared" ref="TZ58" ca="1" si="16088">IF(TM58&lt;&gt;"",SUMPRODUCT((TX58:TX61=TX58)*(TS58:TS61&gt;TS58)),"")</f>
        <v>0</v>
      </c>
      <c r="UA58" s="323">
        <f t="shared" ref="UA58" ca="1" si="16089">IF(TM58&lt;&gt;"",SUMPRODUCT((TX58:TX61=TX58)*(TS58:TS61=TS58)*(TQ58:TQ61&gt;TQ58)),"")</f>
        <v>0</v>
      </c>
      <c r="UB58" s="323">
        <f t="shared" ref="UB58" ca="1" si="16090">IF(TM58&lt;&gt;"",SUMPRODUCT((TX58:TX61=TX58)*(TS58:TS61=TS58)*(TQ58:TQ61=TQ58)*(TU58:TU61&gt;TU58)),"")</f>
        <v>1</v>
      </c>
      <c r="UC58" s="323">
        <f t="shared" ref="UC58" ca="1" si="16091">IF(TM58&lt;&gt;"",SUMPRODUCT((TX58:TX61=TX58)*(TS58:TS61=TS58)*(TQ58:TQ61=TQ58)*(TU58:TU61=TU58)*(TV58:TV61&gt;TV58)),"")</f>
        <v>0</v>
      </c>
      <c r="UD58" s="323">
        <f t="shared" ref="UD58" ca="1" si="16092">IF(TM58&lt;&gt;"",SUMPRODUCT((TX58:TX61=TX58)*(TS58:TS61=TS58)*(TQ58:TQ61=TQ58)*(TU58:TU61=TU58)*(TV58:TV61=TV58)*(TW58:TW61&gt;TW58)),"")</f>
        <v>0</v>
      </c>
      <c r="UE58" s="323">
        <f t="shared" ref="UE58:UE61" ca="1" si="16093">IF(TM58&lt;&gt;"",SUM(TY58:UD58),"")</f>
        <v>2</v>
      </c>
      <c r="XY58" s="323">
        <f ca="1">SUMPRODUCT((XY18:XY21=XY18)*(XX18:XX21=XX18)*(XV18:XV21&gt;XV18))+1</f>
        <v>1</v>
      </c>
      <c r="YJ58" s="323" t="str">
        <f t="shared" ref="YJ58" ca="1" si="16094">IF(YK18&lt;&gt;"",SUMPRODUCT((YR18:YR21=YR18)*(YQ18:YQ21=YQ18)*(YO18:YO21=YO18)*(YP18:YP21=YP18)),"")</f>
        <v/>
      </c>
      <c r="YK58" s="323" t="str">
        <f t="shared" ref="YK58:YK61" ca="1" si="16095">IF(AND(YJ58&lt;&gt;"",YJ58&gt;1),YK18,"")</f>
        <v/>
      </c>
      <c r="YL58" s="323">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3">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3">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3">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3">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3">
        <f t="shared" ref="YQ58:YQ61" ca="1" si="16101">YO58-YP58+1000</f>
        <v>1000</v>
      </c>
      <c r="YR58" s="323" t="str">
        <f t="shared" ref="YR58:YR61" ca="1" si="16102">IF(YK58&lt;&gt;"",YL58*3+YM58*1,"")</f>
        <v/>
      </c>
      <c r="YS58" s="323" t="str">
        <f t="shared" ref="YS58" ca="1" si="16103">IF(YK58&lt;&gt;"",VLOOKUP(YK58,XR4:XX40,7,FALSE),"")</f>
        <v/>
      </c>
      <c r="YT58" s="323" t="str">
        <f t="shared" ref="YT58" ca="1" si="16104">IF(YK58&lt;&gt;"",VLOOKUP(YK58,XR4:XX40,5,FALSE),"")</f>
        <v/>
      </c>
      <c r="YU58" s="323" t="str">
        <f t="shared" ref="YU58" ca="1" si="16105">IF(YK58&lt;&gt;"",VLOOKUP(YK58,XR4:XZ40,9,FALSE),"")</f>
        <v/>
      </c>
      <c r="YV58" s="323" t="str">
        <f t="shared" ref="YV58:YV61" ca="1" si="16106">YR58</f>
        <v/>
      </c>
      <c r="YW58" s="323" t="str">
        <f t="shared" ref="YW58" ca="1" si="16107">IF(YK58&lt;&gt;"",RANK(YV58,YV58:YV61),"")</f>
        <v/>
      </c>
      <c r="YX58" s="323" t="str">
        <f t="shared" ref="YX58" ca="1" si="16108">IF(YK58&lt;&gt;"",SUMPRODUCT((YV58:YV61=YV58)*(YQ58:YQ61&gt;YQ58)),"")</f>
        <v/>
      </c>
      <c r="YY58" s="323" t="str">
        <f t="shared" ref="YY58" ca="1" si="16109">IF(YK58&lt;&gt;"",SUMPRODUCT((YV58:YV61=YV58)*(YQ58:YQ61=YQ58)*(YO58:YO61&gt;YO58)),"")</f>
        <v/>
      </c>
      <c r="YZ58" s="323" t="str">
        <f t="shared" ref="YZ58" ca="1" si="16110">IF(YK58&lt;&gt;"",SUMPRODUCT((YV58:YV61=YV58)*(YQ58:YQ61=YQ58)*(YO58:YO61=YO58)*(YS58:YS61&gt;YS58)),"")</f>
        <v/>
      </c>
      <c r="ZA58" s="323" t="str">
        <f t="shared" ref="ZA58" ca="1" si="16111">IF(YK58&lt;&gt;"",SUMPRODUCT((YV58:YV61=YV58)*(YQ58:YQ61=YQ58)*(YO58:YO61=YO58)*(YS58:YS61=YS58)*(YT58:YT61&gt;YT58)),"")</f>
        <v/>
      </c>
      <c r="ZB58" s="323" t="str">
        <f t="shared" ref="ZB58" ca="1" si="16112">IF(YK58&lt;&gt;"",SUMPRODUCT((YV58:YV61=YV58)*(YQ58:YQ61=YQ58)*(YO58:YO61=YO58)*(YS58:YS61=YS58)*(YT58:YT61=YT58)*(YU58:YU61&gt;YU58)),"")</f>
        <v/>
      </c>
      <c r="ZC58" s="323" t="str">
        <f t="shared" ref="ZC58:ZC61" ca="1" si="16113">IF(YK58&lt;&gt;"",SUM(YW58:ZB58),"")</f>
        <v/>
      </c>
      <c r="ACW58" s="323">
        <f ca="1">SUMPRODUCT((ACW18:ACW21=ACW18)*(ACV18:ACV21=ACV18)*(ACT18:ACT21&gt;ACT18))+1</f>
        <v>1</v>
      </c>
      <c r="ADH58" s="323" t="str">
        <f t="shared" ref="ADH58" ca="1" si="16114">IF(ADI18&lt;&gt;"",SUMPRODUCT((ADP18:ADP21=ADP18)*(ADO18:ADO21=ADO18)*(ADM18:ADM21=ADM18)*(ADN18:ADN21=ADN18)),"")</f>
        <v/>
      </c>
      <c r="ADI58" s="323" t="str">
        <f t="shared" ref="ADI58:ADI61" ca="1" si="16115">IF(AND(ADH58&lt;&gt;"",ADH58&gt;1),ADI18,"")</f>
        <v/>
      </c>
      <c r="ADJ58" s="323">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3">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3">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3">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3">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3">
        <f t="shared" ref="ADO58:ADO61" ca="1" si="16121">ADM58-ADN58+1000</f>
        <v>1000</v>
      </c>
      <c r="ADP58" s="323" t="str">
        <f t="shared" ref="ADP58:ADP61" ca="1" si="16122">IF(ADI58&lt;&gt;"",ADJ58*3+ADK58*1,"")</f>
        <v/>
      </c>
      <c r="ADQ58" s="323" t="str">
        <f t="shared" ref="ADQ58" ca="1" si="16123">IF(ADI58&lt;&gt;"",VLOOKUP(ADI58,ACP4:ACV40,7,FALSE),"")</f>
        <v/>
      </c>
      <c r="ADR58" s="323" t="str">
        <f t="shared" ref="ADR58" ca="1" si="16124">IF(ADI58&lt;&gt;"",VLOOKUP(ADI58,ACP4:ACV40,5,FALSE),"")</f>
        <v/>
      </c>
      <c r="ADS58" s="323" t="str">
        <f t="shared" ref="ADS58" ca="1" si="16125">IF(ADI58&lt;&gt;"",VLOOKUP(ADI58,ACP4:ACX40,9,FALSE),"")</f>
        <v/>
      </c>
      <c r="ADT58" s="323" t="str">
        <f t="shared" ref="ADT58:ADT61" ca="1" si="16126">ADP58</f>
        <v/>
      </c>
      <c r="ADU58" s="323" t="str">
        <f t="shared" ref="ADU58" ca="1" si="16127">IF(ADI58&lt;&gt;"",RANK(ADT58,ADT58:ADT61),"")</f>
        <v/>
      </c>
      <c r="ADV58" s="323" t="str">
        <f t="shared" ref="ADV58" ca="1" si="16128">IF(ADI58&lt;&gt;"",SUMPRODUCT((ADT58:ADT61=ADT58)*(ADO58:ADO61&gt;ADO58)),"")</f>
        <v/>
      </c>
      <c r="ADW58" s="323" t="str">
        <f t="shared" ref="ADW58" ca="1" si="16129">IF(ADI58&lt;&gt;"",SUMPRODUCT((ADT58:ADT61=ADT58)*(ADO58:ADO61=ADO58)*(ADM58:ADM61&gt;ADM58)),"")</f>
        <v/>
      </c>
      <c r="ADX58" s="323" t="str">
        <f t="shared" ref="ADX58" ca="1" si="16130">IF(ADI58&lt;&gt;"",SUMPRODUCT((ADT58:ADT61=ADT58)*(ADO58:ADO61=ADO58)*(ADM58:ADM61=ADM58)*(ADQ58:ADQ61&gt;ADQ58)),"")</f>
        <v/>
      </c>
      <c r="ADY58" s="323" t="str">
        <f t="shared" ref="ADY58" ca="1" si="16131">IF(ADI58&lt;&gt;"",SUMPRODUCT((ADT58:ADT61=ADT58)*(ADO58:ADO61=ADO58)*(ADM58:ADM61=ADM58)*(ADQ58:ADQ61=ADQ58)*(ADR58:ADR61&gt;ADR58)),"")</f>
        <v/>
      </c>
      <c r="ADZ58" s="323" t="str">
        <f t="shared" ref="ADZ58" ca="1" si="16132">IF(ADI58&lt;&gt;"",SUMPRODUCT((ADT58:ADT61=ADT58)*(ADO58:ADO61=ADO58)*(ADM58:ADM61=ADM58)*(ADQ58:ADQ61=ADQ58)*(ADR58:ADR61=ADR58)*(ADS58:ADS61&gt;ADS58)),"")</f>
        <v/>
      </c>
      <c r="AEA58" s="323" t="str">
        <f t="shared" ref="AEA58:AEA61" ca="1" si="16133">IF(ADI58&lt;&gt;"",SUM(ADU58:ADZ58),"")</f>
        <v/>
      </c>
      <c r="AHU58" s="323">
        <f ca="1">SUMPRODUCT((AHU18:AHU21=AHU18)*(AHT18:AHT21=AHT18)*(AHR18:AHR21&gt;AHR18))+1</f>
        <v>1</v>
      </c>
      <c r="AIF58" s="323" t="str">
        <f t="shared" ref="AIF58" ca="1" si="16134">IF(AIG18&lt;&gt;"",SUMPRODUCT((AIN18:AIN21=AIN18)*(AIM18:AIM21=AIM18)*(AIK18:AIK21=AIK18)*(AIL18:AIL21=AIL18)),"")</f>
        <v/>
      </c>
      <c r="AIG58" s="323" t="str">
        <f t="shared" ref="AIG58:AIG61" ca="1" si="16135">IF(AND(AIF58&lt;&gt;"",AIF58&gt;1),AIG18,"")</f>
        <v/>
      </c>
      <c r="AIH58" s="323">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3">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3">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3">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3">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3">
        <f t="shared" ref="AIM58:AIM61" ca="1" si="16141">AIK58-AIL58+1000</f>
        <v>1000</v>
      </c>
      <c r="AIN58" s="323" t="str">
        <f t="shared" ref="AIN58:AIN61" ca="1" si="16142">IF(AIG58&lt;&gt;"",AIH58*3+AII58*1,"")</f>
        <v/>
      </c>
      <c r="AIO58" s="323" t="str">
        <f t="shared" ref="AIO58" ca="1" si="16143">IF(AIG58&lt;&gt;"",VLOOKUP(AIG58,AHN4:AHT40,7,FALSE),"")</f>
        <v/>
      </c>
      <c r="AIP58" s="323" t="str">
        <f t="shared" ref="AIP58" ca="1" si="16144">IF(AIG58&lt;&gt;"",VLOOKUP(AIG58,AHN4:AHT40,5,FALSE),"")</f>
        <v/>
      </c>
      <c r="AIQ58" s="323" t="str">
        <f t="shared" ref="AIQ58" ca="1" si="16145">IF(AIG58&lt;&gt;"",VLOOKUP(AIG58,AHN4:AHV40,9,FALSE),"")</f>
        <v/>
      </c>
      <c r="AIR58" s="323" t="str">
        <f t="shared" ref="AIR58:AIR61" ca="1" si="16146">AIN58</f>
        <v/>
      </c>
      <c r="AIS58" s="323" t="str">
        <f t="shared" ref="AIS58" ca="1" si="16147">IF(AIG58&lt;&gt;"",RANK(AIR58,AIR58:AIR61),"")</f>
        <v/>
      </c>
      <c r="AIT58" s="323" t="str">
        <f t="shared" ref="AIT58" ca="1" si="16148">IF(AIG58&lt;&gt;"",SUMPRODUCT((AIR58:AIR61=AIR58)*(AIM58:AIM61&gt;AIM58)),"")</f>
        <v/>
      </c>
      <c r="AIU58" s="323" t="str">
        <f t="shared" ref="AIU58" ca="1" si="16149">IF(AIG58&lt;&gt;"",SUMPRODUCT((AIR58:AIR61=AIR58)*(AIM58:AIM61=AIM58)*(AIK58:AIK61&gt;AIK58)),"")</f>
        <v/>
      </c>
      <c r="AIV58" s="323" t="str">
        <f t="shared" ref="AIV58" ca="1" si="16150">IF(AIG58&lt;&gt;"",SUMPRODUCT((AIR58:AIR61=AIR58)*(AIM58:AIM61=AIM58)*(AIK58:AIK61=AIK58)*(AIO58:AIO61&gt;AIO58)),"")</f>
        <v/>
      </c>
      <c r="AIW58" s="323" t="str">
        <f t="shared" ref="AIW58" ca="1" si="16151">IF(AIG58&lt;&gt;"",SUMPRODUCT((AIR58:AIR61=AIR58)*(AIM58:AIM61=AIM58)*(AIK58:AIK61=AIK58)*(AIO58:AIO61=AIO58)*(AIP58:AIP61&gt;AIP58)),"")</f>
        <v/>
      </c>
      <c r="AIX58" s="323" t="str">
        <f t="shared" ref="AIX58" ca="1" si="16152">IF(AIG58&lt;&gt;"",SUMPRODUCT((AIR58:AIR61=AIR58)*(AIM58:AIM61=AIM58)*(AIK58:AIK61=AIK58)*(AIO58:AIO61=AIO58)*(AIP58:AIP61=AIP58)*(AIQ58:AIQ61&gt;AIQ58)),"")</f>
        <v/>
      </c>
      <c r="AIY58" s="323" t="str">
        <f t="shared" ref="AIY58:AIY61" ca="1" si="16153">IF(AIG58&lt;&gt;"",SUM(AIS58:AIX58),"")</f>
        <v/>
      </c>
      <c r="AMS58" s="323">
        <f ca="1">SUMPRODUCT((AMS18:AMS21=AMS18)*(AMR18:AMR21=AMR18)*(AMP18:AMP21&gt;AMP18))+1</f>
        <v>1</v>
      </c>
      <c r="AND58" s="323">
        <f t="shared" ref="AND58" ca="1" si="16154">IF(ANE18&lt;&gt;"",SUMPRODUCT((ANL18:ANL21=ANL18)*(ANK18:ANK21=ANK18)*(ANI18:ANI21=ANI18)*(ANJ18:ANJ21=ANJ18)),"")</f>
        <v>2</v>
      </c>
      <c r="ANE58" s="323" t="str">
        <f t="shared" ref="ANE58:ANE61" ca="1" si="16155">IF(AND(AND58&lt;&gt;"",AND58&gt;1),ANE18,"")</f>
        <v>Denmark</v>
      </c>
      <c r="ANF58" s="323">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3">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3">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3">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3">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3">
        <f t="shared" ref="ANK58:ANK61" ca="1" si="16161">ANI58-ANJ58+1000</f>
        <v>1000</v>
      </c>
      <c r="ANL58" s="323">
        <f t="shared" ref="ANL58:ANL61" ca="1" si="16162">IF(ANE58&lt;&gt;"",ANF58*3+ANG58*1,"")</f>
        <v>1</v>
      </c>
      <c r="ANM58" s="323">
        <f t="shared" ref="ANM58" ca="1" si="16163">IF(ANE58&lt;&gt;"",VLOOKUP(ANE58,AML4:AMR40,7,FALSE),"")</f>
        <v>1002</v>
      </c>
      <c r="ANN58" s="323">
        <f t="shared" ref="ANN58" ca="1" si="16164">IF(ANE58&lt;&gt;"",VLOOKUP(ANE58,AML4:AMR40,5,FALSE),"")</f>
        <v>4</v>
      </c>
      <c r="ANO58" s="323">
        <f t="shared" ref="ANO58" ca="1" si="16165">IF(ANE58&lt;&gt;"",VLOOKUP(ANE58,AML4:AMT40,9,FALSE),"")</f>
        <v>45</v>
      </c>
      <c r="ANP58" s="323">
        <f t="shared" ref="ANP58:ANP61" ca="1" si="16166">ANL58</f>
        <v>1</v>
      </c>
      <c r="ANQ58" s="323">
        <f t="shared" ref="ANQ58" ca="1" si="16167">IF(ANE58&lt;&gt;"",RANK(ANP58,ANP58:ANP61),"")</f>
        <v>1</v>
      </c>
      <c r="ANR58" s="323">
        <f t="shared" ref="ANR58" ca="1" si="16168">IF(ANE58&lt;&gt;"",SUMPRODUCT((ANP58:ANP61=ANP58)*(ANK58:ANK61&gt;ANK58)),"")</f>
        <v>0</v>
      </c>
      <c r="ANS58" s="323">
        <f t="shared" ref="ANS58" ca="1" si="16169">IF(ANE58&lt;&gt;"",SUMPRODUCT((ANP58:ANP61=ANP58)*(ANK58:ANK61=ANK58)*(ANI58:ANI61&gt;ANI58)),"")</f>
        <v>0</v>
      </c>
      <c r="ANT58" s="323">
        <f t="shared" ref="ANT58" ca="1" si="16170">IF(ANE58&lt;&gt;"",SUMPRODUCT((ANP58:ANP61=ANP58)*(ANK58:ANK61=ANK58)*(ANI58:ANI61=ANI58)*(ANM58:ANM61&gt;ANM58)),"")</f>
        <v>1</v>
      </c>
      <c r="ANU58" s="323">
        <f t="shared" ref="ANU58" ca="1" si="16171">IF(ANE58&lt;&gt;"",SUMPRODUCT((ANP58:ANP61=ANP58)*(ANK58:ANK61=ANK58)*(ANI58:ANI61=ANI58)*(ANM58:ANM61=ANM58)*(ANN58:ANN61&gt;ANN58)),"")</f>
        <v>0</v>
      </c>
      <c r="ANV58" s="323">
        <f t="shared" ref="ANV58" ca="1" si="16172">IF(ANE58&lt;&gt;"",SUMPRODUCT((ANP58:ANP61=ANP58)*(ANK58:ANK61=ANK58)*(ANI58:ANI61=ANI58)*(ANM58:ANM61=ANM58)*(ANN58:ANN61=ANN58)*(ANO58:ANO61&gt;ANO58)),"")</f>
        <v>0</v>
      </c>
      <c r="ANW58" s="323">
        <f t="shared" ref="ANW58:ANW61" ca="1" si="16173">IF(ANE58&lt;&gt;"",SUM(ANQ58:ANV58),"")</f>
        <v>2</v>
      </c>
      <c r="ARQ58" s="323">
        <f ca="1">SUMPRODUCT((ARQ18:ARQ21=ARQ18)*(ARP18:ARP21=ARP18)*(ARN18:ARN21&gt;ARN18))+1</f>
        <v>1</v>
      </c>
      <c r="ASB58" s="323" t="str">
        <f t="shared" ref="ASB58" ca="1" si="16174">IF(ASC18&lt;&gt;"",SUMPRODUCT((ASJ18:ASJ21=ASJ18)*(ASI18:ASI21=ASI18)*(ASG18:ASG21=ASG18)*(ASH18:ASH21=ASH18)),"")</f>
        <v/>
      </c>
      <c r="ASC58" s="323" t="str">
        <f t="shared" ref="ASC58:ASC61" ca="1" si="16175">IF(AND(ASB58&lt;&gt;"",ASB58&gt;1),ASC18,"")</f>
        <v/>
      </c>
      <c r="ASD58" s="323">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3">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3">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3">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3">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3">
        <f t="shared" ref="ASI58:ASI61" ca="1" si="16181">ASG58-ASH58+1000</f>
        <v>1000</v>
      </c>
      <c r="ASJ58" s="323" t="str">
        <f t="shared" ref="ASJ58:ASJ61" ca="1" si="16182">IF(ASC58&lt;&gt;"",ASD58*3+ASE58*1,"")</f>
        <v/>
      </c>
      <c r="ASK58" s="323" t="str">
        <f t="shared" ref="ASK58" ca="1" si="16183">IF(ASC58&lt;&gt;"",VLOOKUP(ASC58,ARJ4:ARP40,7,FALSE),"")</f>
        <v/>
      </c>
      <c r="ASL58" s="323" t="str">
        <f t="shared" ref="ASL58" ca="1" si="16184">IF(ASC58&lt;&gt;"",VLOOKUP(ASC58,ARJ4:ARP40,5,FALSE),"")</f>
        <v/>
      </c>
      <c r="ASM58" s="323" t="str">
        <f t="shared" ref="ASM58" ca="1" si="16185">IF(ASC58&lt;&gt;"",VLOOKUP(ASC58,ARJ4:ARR40,9,FALSE),"")</f>
        <v/>
      </c>
      <c r="ASN58" s="323" t="str">
        <f t="shared" ref="ASN58:ASN61" ca="1" si="16186">ASJ58</f>
        <v/>
      </c>
      <c r="ASO58" s="323" t="str">
        <f t="shared" ref="ASO58" ca="1" si="16187">IF(ASC58&lt;&gt;"",RANK(ASN58,ASN58:ASN61),"")</f>
        <v/>
      </c>
      <c r="ASP58" s="323" t="str">
        <f t="shared" ref="ASP58" ca="1" si="16188">IF(ASC58&lt;&gt;"",SUMPRODUCT((ASN58:ASN61=ASN58)*(ASI58:ASI61&gt;ASI58)),"")</f>
        <v/>
      </c>
      <c r="ASQ58" s="323" t="str">
        <f t="shared" ref="ASQ58" ca="1" si="16189">IF(ASC58&lt;&gt;"",SUMPRODUCT((ASN58:ASN61=ASN58)*(ASI58:ASI61=ASI58)*(ASG58:ASG61&gt;ASG58)),"")</f>
        <v/>
      </c>
      <c r="ASR58" s="323" t="str">
        <f t="shared" ref="ASR58" ca="1" si="16190">IF(ASC58&lt;&gt;"",SUMPRODUCT((ASN58:ASN61=ASN58)*(ASI58:ASI61=ASI58)*(ASG58:ASG61=ASG58)*(ASK58:ASK61&gt;ASK58)),"")</f>
        <v/>
      </c>
      <c r="ASS58" s="323" t="str">
        <f t="shared" ref="ASS58" ca="1" si="16191">IF(ASC58&lt;&gt;"",SUMPRODUCT((ASN58:ASN61=ASN58)*(ASI58:ASI61=ASI58)*(ASG58:ASG61=ASG58)*(ASK58:ASK61=ASK58)*(ASL58:ASL61&gt;ASL58)),"")</f>
        <v/>
      </c>
      <c r="AST58" s="323" t="str">
        <f t="shared" ref="AST58" ca="1" si="16192">IF(ASC58&lt;&gt;"",SUMPRODUCT((ASN58:ASN61=ASN58)*(ASI58:ASI61=ASI58)*(ASG58:ASG61=ASG58)*(ASK58:ASK61=ASK58)*(ASL58:ASL61=ASL58)*(ASM58:ASM61&gt;ASM58)),"")</f>
        <v/>
      </c>
      <c r="ASU58" s="323" t="str">
        <f t="shared" ref="ASU58:ASU61" ca="1" si="16193">IF(ASC58&lt;&gt;"",SUM(ASO58:AST58),"")</f>
        <v/>
      </c>
      <c r="AWO58" s="323">
        <f ca="1">SUMPRODUCT((AWO18:AWO21=AWO18)*(AWN18:AWN21=AWN18)*(AWL18:AWL21&gt;AWL18))+1</f>
        <v>1</v>
      </c>
      <c r="AWZ58" s="323" t="str">
        <f t="shared" ref="AWZ58" ca="1" si="16194">IF(AXA18&lt;&gt;"",SUMPRODUCT((AXH18:AXH21=AXH18)*(AXG18:AXG21=AXG18)*(AXE18:AXE21=AXE18)*(AXF18:AXF21=AXF18)),"")</f>
        <v/>
      </c>
      <c r="AXA58" s="323" t="str">
        <f t="shared" ref="AXA58:AXA61" ca="1" si="16195">IF(AND(AWZ58&lt;&gt;"",AWZ58&gt;1),AXA18,"")</f>
        <v/>
      </c>
      <c r="AXB58" s="323">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3">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3">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3">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3">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3">
        <f t="shared" ref="AXG58:AXG61" ca="1" si="16201">AXE58-AXF58+1000</f>
        <v>1000</v>
      </c>
      <c r="AXH58" s="323" t="str">
        <f t="shared" ref="AXH58:AXH61" ca="1" si="16202">IF(AXA58&lt;&gt;"",AXB58*3+AXC58*1,"")</f>
        <v/>
      </c>
      <c r="AXI58" s="323" t="str">
        <f t="shared" ref="AXI58" ca="1" si="16203">IF(AXA58&lt;&gt;"",VLOOKUP(AXA58,AWH4:AWN40,7,FALSE),"")</f>
        <v/>
      </c>
      <c r="AXJ58" s="323" t="str">
        <f t="shared" ref="AXJ58" ca="1" si="16204">IF(AXA58&lt;&gt;"",VLOOKUP(AXA58,AWH4:AWN40,5,FALSE),"")</f>
        <v/>
      </c>
      <c r="AXK58" s="323" t="str">
        <f t="shared" ref="AXK58" ca="1" si="16205">IF(AXA58&lt;&gt;"",VLOOKUP(AXA58,AWH4:AWP40,9,FALSE),"")</f>
        <v/>
      </c>
      <c r="AXL58" s="323" t="str">
        <f t="shared" ref="AXL58:AXL61" ca="1" si="16206">AXH58</f>
        <v/>
      </c>
      <c r="AXM58" s="323" t="str">
        <f t="shared" ref="AXM58" ca="1" si="16207">IF(AXA58&lt;&gt;"",RANK(AXL58,AXL58:AXL61),"")</f>
        <v/>
      </c>
      <c r="AXN58" s="323" t="str">
        <f t="shared" ref="AXN58" ca="1" si="16208">IF(AXA58&lt;&gt;"",SUMPRODUCT((AXL58:AXL61=AXL58)*(AXG58:AXG61&gt;AXG58)),"")</f>
        <v/>
      </c>
      <c r="AXO58" s="323" t="str">
        <f t="shared" ref="AXO58" ca="1" si="16209">IF(AXA58&lt;&gt;"",SUMPRODUCT((AXL58:AXL61=AXL58)*(AXG58:AXG61=AXG58)*(AXE58:AXE61&gt;AXE58)),"")</f>
        <v/>
      </c>
      <c r="AXP58" s="323" t="str">
        <f t="shared" ref="AXP58" ca="1" si="16210">IF(AXA58&lt;&gt;"",SUMPRODUCT((AXL58:AXL61=AXL58)*(AXG58:AXG61=AXG58)*(AXE58:AXE61=AXE58)*(AXI58:AXI61&gt;AXI58)),"")</f>
        <v/>
      </c>
      <c r="AXQ58" s="323" t="str">
        <f t="shared" ref="AXQ58" ca="1" si="16211">IF(AXA58&lt;&gt;"",SUMPRODUCT((AXL58:AXL61=AXL58)*(AXG58:AXG61=AXG58)*(AXE58:AXE61=AXE58)*(AXI58:AXI61=AXI58)*(AXJ58:AXJ61&gt;AXJ58)),"")</f>
        <v/>
      </c>
      <c r="AXR58" s="323" t="str">
        <f t="shared" ref="AXR58" ca="1" si="16212">IF(AXA58&lt;&gt;"",SUMPRODUCT((AXL58:AXL61=AXL58)*(AXG58:AXG61=AXG58)*(AXE58:AXE61=AXE58)*(AXI58:AXI61=AXI58)*(AXJ58:AXJ61=AXJ58)*(AXK58:AXK61&gt;AXK58)),"")</f>
        <v/>
      </c>
      <c r="AXS58" s="323" t="str">
        <f t="shared" ref="AXS58:AXS61" ca="1" si="16213">IF(AXA58&lt;&gt;"",SUM(AXM58:AXR58),"")</f>
        <v/>
      </c>
      <c r="BBM58" s="323">
        <f ca="1">SUMPRODUCT((BBM18:BBM21=BBM18)*(BBL18:BBL21=BBL18)*(BBJ18:BBJ21&gt;BBJ18))+1</f>
        <v>1</v>
      </c>
      <c r="BBX58" s="323">
        <f t="shared" ref="BBX58" ca="1" si="16214">IF(BBY18&lt;&gt;"",SUMPRODUCT((BCF18:BCF21=BCF18)*(BCE18:BCE21=BCE18)*(BCC18:BCC21=BCC18)*(BCD18:BCD21=BCD18)),"")</f>
        <v>4</v>
      </c>
      <c r="BBY58" s="323" t="str">
        <f t="shared" ref="BBY58:BBY61" ca="1" si="16215">IF(AND(BBX58&lt;&gt;"",BBX58&gt;1),BBY18,"")</f>
        <v>Serbia</v>
      </c>
      <c r="BBZ58" s="323">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3">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3">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3">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3">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3">
        <f t="shared" ref="BCE58:BCE61" ca="1" si="16221">BCC58-BCD58+1000</f>
        <v>1000</v>
      </c>
      <c r="BCF58" s="323">
        <f t="shared" ref="BCF58:BCF61" ca="1" si="16222">IF(BBY58&lt;&gt;"",BBZ58*3+BCA58*1,"")</f>
        <v>0</v>
      </c>
      <c r="BCG58" s="323">
        <f t="shared" ref="BCG58" ca="1" si="16223">IF(BBY58&lt;&gt;"",VLOOKUP(BBY58,BBF4:BBL40,7,FALSE),"")</f>
        <v>1000</v>
      </c>
      <c r="BCH58" s="323">
        <f t="shared" ref="BCH58" ca="1" si="16224">IF(BBY58&lt;&gt;"",VLOOKUP(BBY58,BBF4:BBL40,5,FALSE),"")</f>
        <v>0</v>
      </c>
      <c r="BCI58" s="323">
        <f t="shared" ref="BCI58" ca="1" si="16225">IF(BBY58&lt;&gt;"",VLOOKUP(BBY58,BBF4:BBN40,9,FALSE),"")</f>
        <v>35</v>
      </c>
      <c r="BCJ58" s="323">
        <f t="shared" ref="BCJ58:BCJ61" ca="1" si="16226">BCF58</f>
        <v>0</v>
      </c>
      <c r="BCK58" s="323">
        <f t="shared" ref="BCK58" ca="1" si="16227">IF(BBY58&lt;&gt;"",RANK(BCJ58,BCJ58:BCJ61),"")</f>
        <v>1</v>
      </c>
      <c r="BCL58" s="323">
        <f t="shared" ref="BCL58" ca="1" si="16228">IF(BBY58&lt;&gt;"",SUMPRODUCT((BCJ58:BCJ61=BCJ58)*(BCE58:BCE61&gt;BCE58)),"")</f>
        <v>0</v>
      </c>
      <c r="BCM58" s="323">
        <f t="shared" ref="BCM58" ca="1" si="16229">IF(BBY58&lt;&gt;"",SUMPRODUCT((BCJ58:BCJ61=BCJ58)*(BCE58:BCE61=BCE58)*(BCC58:BCC61&gt;BCC58)),"")</f>
        <v>0</v>
      </c>
      <c r="BCN58" s="323">
        <f t="shared" ref="BCN58" ca="1" si="16230">IF(BBY58&lt;&gt;"",SUMPRODUCT((BCJ58:BCJ61=BCJ58)*(BCE58:BCE61=BCE58)*(BCC58:BCC61=BCC58)*(BCG58:BCG61&gt;BCG58)),"")</f>
        <v>0</v>
      </c>
      <c r="BCO58" s="323">
        <f t="shared" ref="BCO58" ca="1" si="16231">IF(BBY58&lt;&gt;"",SUMPRODUCT((BCJ58:BCJ61=BCJ58)*(BCE58:BCE61=BCE58)*(BCC58:BCC61=BCC58)*(BCG58:BCG61=BCG58)*(BCH58:BCH61&gt;BCH58)),"")</f>
        <v>0</v>
      </c>
      <c r="BCP58" s="323">
        <f t="shared" ref="BCP58" ca="1" si="16232">IF(BBY58&lt;&gt;"",SUMPRODUCT((BCJ58:BCJ61=BCJ58)*(BCE58:BCE61=BCE58)*(BCC58:BCC61=BCC58)*(BCG58:BCG61=BCG58)*(BCH58:BCH61=BCH58)*(BCI58:BCI61&gt;BCI58)),"")</f>
        <v>3</v>
      </c>
      <c r="BCQ58" s="323">
        <f t="shared" ref="BCQ58:BCQ61" ca="1" si="16233">IF(BBY58&lt;&gt;"",SUM(BCK58:BCP58),"")</f>
        <v>4</v>
      </c>
    </row>
    <row r="59" spans="2:955 1033:1467" x14ac:dyDescent="0.2">
      <c r="C59" s="323" t="s">
        <v>110</v>
      </c>
      <c r="I59" s="323">
        <f>SUMPRODUCT((I18:I21=I19)*(H18:H21=H19)*(F18:F21&gt;F19))+1</f>
        <v>1</v>
      </c>
      <c r="T59" s="323" t="str">
        <f>IF(U19&lt;&gt;"",SUMPRODUCT((AB18:AB21=AB19)*(AA18:AA21=AA19)*(Y18:Y21=Y19)*(Z18:Z21=Z19)),"")</f>
        <v/>
      </c>
      <c r="U59" s="323" t="str">
        <f t="shared" ref="U59:U61" si="16234">IF(AND(T59&lt;&gt;"",T59&gt;1),U19,"")</f>
        <v/>
      </c>
      <c r="V59" s="323">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3">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3">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3">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3">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3">
        <f>Y59-Z59+1000</f>
        <v>1000</v>
      </c>
      <c r="AB59" s="323" t="str">
        <f t="shared" ref="AB59:AB61" si="16235">IF(U59&lt;&gt;"",V59*3+W59*1,"")</f>
        <v/>
      </c>
      <c r="AC59" s="323" t="str">
        <f>IF(U59&lt;&gt;"",VLOOKUP(U59,B4:H40,7,FALSE),"")</f>
        <v/>
      </c>
      <c r="AD59" s="323" t="str">
        <f>IF(U59&lt;&gt;"",VLOOKUP(U59,B4:H40,5,FALSE),"")</f>
        <v/>
      </c>
      <c r="AE59" s="323" t="str">
        <f>IF(U59&lt;&gt;"",VLOOKUP(U59,B4:J40,9,FALSE),"")</f>
        <v/>
      </c>
      <c r="AF59" s="323" t="str">
        <f t="shared" ref="AF59:AF61" si="16236">AB59</f>
        <v/>
      </c>
      <c r="AG59" s="323" t="str">
        <f>IF(U59&lt;&gt;"",RANK(AF59,AF58:AF61),"")</f>
        <v/>
      </c>
      <c r="AH59" s="323" t="str">
        <f>IF(U59&lt;&gt;"",SUMPRODUCT((AF58:AF61=AF59)*(AA58:AA61&gt;AA59)),"")</f>
        <v/>
      </c>
      <c r="AI59" s="323" t="str">
        <f>IF(U59&lt;&gt;"",SUMPRODUCT((AF58:AF61=AF59)*(AA58:AA61=AA59)*(Y58:Y61&gt;Y59)),"")</f>
        <v/>
      </c>
      <c r="AJ59" s="323" t="str">
        <f>IF(U59&lt;&gt;"",SUMPRODUCT((AF58:AF61=AF59)*(AA58:AA61=AA59)*(Y58:Y61=Y59)*(AC58:AC61&gt;AC59)),"")</f>
        <v/>
      </c>
      <c r="AK59" s="323" t="str">
        <f>IF(U59&lt;&gt;"",SUMPRODUCT((AF58:AF61=AF59)*(AA58:AA61=AA59)*(Y58:Y61=Y59)*(AC58:AC61=AC59)*(AD58:AD61&gt;AD59)),"")</f>
        <v/>
      </c>
      <c r="AL59" s="323" t="str">
        <f>IF(U59&lt;&gt;"",SUMPRODUCT((AF58:AF61=AF59)*(AA58:AA61=AA59)*(Y58:Y61=Y59)*(AC58:AC61=AC59)*(AD58:AD61=AD59)*(AE58:AE61&gt;AE59)),"")</f>
        <v/>
      </c>
      <c r="AM59" s="323" t="str">
        <f>IF(U59&lt;&gt;"",SUM(AG59:AL59),"")</f>
        <v/>
      </c>
      <c r="AN59" s="323">
        <f>IF(AO19&lt;&gt;"",SUMPRODUCT((AV18:AV21=AV19)*(AU18:AU21=AU19)*(AS18:AS21=AS19)*(AT18:AT21=AT19)),"")</f>
        <v>2</v>
      </c>
      <c r="AO59" s="323" t="str">
        <f t="shared" ref="AO59:AO61" si="16237">IF(AND(AN59&lt;&gt;"",AN59&gt;1),AO19,"")</f>
        <v>Slovenia</v>
      </c>
      <c r="AP59" s="323">
        <f>SUMPRODUCT((CZ3:CZ42=AO59)*(DC3:DC42=AO60)*(DD3:DD42="W"))+SUMPRODUCT((CZ3:CZ42=AO59)*(DC3:DC42=AO61)*(DD3:DD42="W"))+SUMPRODUCT((CZ3:CZ42=AO59)*(DC3:DC42=AO62)*(DD3:DD42="W"))+SUMPRODUCT((CZ3:CZ42=AO60)*(DC3:DC42=AO59)*(DE3:DE42="W"))+SUMPRODUCT((CZ3:CZ42=AO61)*(DC3:DC42=AO59)*(DE3:DE42="W"))+SUMPRODUCT((CZ3:CZ42=AO62)*(DC3:DC42=AO59)*(DE3:DE42="W"))</f>
        <v>0</v>
      </c>
      <c r="AQ59" s="323">
        <f>SUMPRODUCT((CZ3:CZ42=AO59)*(DC3:DC42=AO60)*(DD3:DD42="D"))+SUMPRODUCT((CZ3:CZ42=AO59)*(DC3:DC42=AO61)*(DD3:DD42="D"))+SUMPRODUCT((CZ3:CZ42=AO59)*(DC3:DC42=AO62)*(DD3:DD42="D"))+SUMPRODUCT((CZ3:CZ42=AO60)*(DC3:DC42=AO59)*(DD3:DD42="D"))+SUMPRODUCT((CZ3:CZ42=AO61)*(DC3:DC42=AO59)*(DD3:DD42="D"))+SUMPRODUCT((CZ3:CZ42=AO62)*(DC3:DC42=AO59)*(DD3:DD42="D"))</f>
        <v>1</v>
      </c>
      <c r="AR59" s="323">
        <f>SUMPRODUCT((CZ3:CZ42=AO59)*(DC3:DC42=AO60)*(DD3:DD42="L"))+SUMPRODUCT((CZ3:CZ42=AO59)*(DC3:DC42=AO61)*(DD3:DD42="L"))+SUMPRODUCT((CZ3:CZ42=AO59)*(DC3:DC42=AO62)*(DD3:DD42="L"))+SUMPRODUCT((CZ3:CZ42=AO60)*(DC3:DC42=AO59)*(DE3:DE42="L"))+SUMPRODUCT((CZ3:CZ42=AO61)*(DC3:DC42=AO59)*(DE3:DE42="L"))+SUMPRODUCT((CZ3:CZ42=AO62)*(DC3:DC42=AO59)*(DE3:DE42="L"))</f>
        <v>0</v>
      </c>
      <c r="AS59" s="323">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3">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3">
        <f>AS59-AT59+1000</f>
        <v>1000</v>
      </c>
      <c r="AV59" s="323">
        <f t="shared" ref="AV59:AV61" si="16238">IF(AO59&lt;&gt;"",AP59*3+AQ59*1,"")</f>
        <v>1</v>
      </c>
      <c r="AW59" s="323">
        <f>IF(AO59&lt;&gt;"",VLOOKUP(AO59,B4:H40,7,FALSE),"")</f>
        <v>1000</v>
      </c>
      <c r="AX59" s="323">
        <f>IF(AO59&lt;&gt;"",VLOOKUP(AO59,B4:H40,5,FALSE),"")</f>
        <v>2</v>
      </c>
      <c r="AY59" s="323">
        <f>IF(AO59&lt;&gt;"",VLOOKUP(AO59,B4:J40,9,FALSE),"")</f>
        <v>39</v>
      </c>
      <c r="AZ59" s="323">
        <f t="shared" ref="AZ59:AZ61" si="16239">AV59</f>
        <v>1</v>
      </c>
      <c r="BA59" s="323">
        <f>IF(AO59&lt;&gt;"",RANK(AZ59,AZ58:AZ61),"")</f>
        <v>1</v>
      </c>
      <c r="BB59" s="323">
        <f>IF(AO59&lt;&gt;"",SUMPRODUCT((AZ58:AZ61=AZ59)*(AU58:AU61&gt;AU59)),"")</f>
        <v>0</v>
      </c>
      <c r="BC59" s="323">
        <f>IF(AO59&lt;&gt;"",SUMPRODUCT((AZ58:AZ61=AZ59)*(AU58:AU61=AU59)*(AS58:AS61&gt;AS59)),"")</f>
        <v>0</v>
      </c>
      <c r="BD59" s="323">
        <f>IF(AO59&lt;&gt;"",SUMPRODUCT((AZ58:AZ61=AZ59)*(AU58:AU61=AU59)*(AS58:AS61=AS59)*(AW58:AW61&gt;AW59)),"")</f>
        <v>0</v>
      </c>
      <c r="BE59" s="323">
        <f>IF(AO59&lt;&gt;"",SUMPRODUCT((AZ58:AZ61=AZ59)*(AU58:AU61=AU59)*(AS58:AS61=AS59)*(AW58:AW61=AW59)*(AX58:AX61&gt;AX59)),"")</f>
        <v>0</v>
      </c>
      <c r="BF59" s="323">
        <f>IF(AO59&lt;&gt;"",SUMPRODUCT((AZ58:AZ61=AZ59)*(AU58:AU61=AU59)*(AS58:AS61=AS59)*(AW58:AW61=AW59)*(AX58:AX61=AX59)*(AY58:AY61&gt;AY59)),"")</f>
        <v>1</v>
      </c>
      <c r="BG59" s="323">
        <f>IF(AO59&lt;&gt;"",SUM(BA59:BF59)+1,"")</f>
        <v>3</v>
      </c>
      <c r="EG59" s="323">
        <f ca="1">SUMPRODUCT((EG18:EG21=EG19)*(EF18:EF21=EF19)*(ED18:ED21&gt;ED19))+1</f>
        <v>1</v>
      </c>
      <c r="ER59" s="323" t="str">
        <f ca="1">IF(ES19&lt;&gt;"",SUMPRODUCT((EZ18:EZ21=EZ19)*(EY18:EY21=EY19)*(EW18:EW21=EW19)*(EX18:EX21=EX19)),"")</f>
        <v/>
      </c>
      <c r="ES59" s="323" t="str">
        <f t="shared" ref="ES59:ES61" ca="1" si="16240">IF(AND(ER59&lt;&gt;"",ER59&gt;1),ES19,"")</f>
        <v/>
      </c>
      <c r="ET59" s="323">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3">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3">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3">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3">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3">
        <f ca="1">EW59-EX59+1000</f>
        <v>1000</v>
      </c>
      <c r="EZ59" s="323" t="str">
        <f t="shared" ref="EZ59:EZ61" ca="1" si="16241">IF(ES59&lt;&gt;"",ET59*3+EU59*1,"")</f>
        <v/>
      </c>
      <c r="FA59" s="323" t="str">
        <f ca="1">IF(ES59&lt;&gt;"",VLOOKUP(ES59,DZ4:EF40,7,FALSE),"")</f>
        <v/>
      </c>
      <c r="FB59" s="323" t="str">
        <f ca="1">IF(ES59&lt;&gt;"",VLOOKUP(ES59,DZ4:EF40,5,FALSE),"")</f>
        <v/>
      </c>
      <c r="FC59" s="323" t="str">
        <f ca="1">IF(ES59&lt;&gt;"",VLOOKUP(ES59,DZ4:EH40,9,FALSE),"")</f>
        <v/>
      </c>
      <c r="FD59" s="323" t="str">
        <f t="shared" ref="FD59:FD61" ca="1" si="16242">EZ59</f>
        <v/>
      </c>
      <c r="FE59" s="323" t="str">
        <f ca="1">IF(ES59&lt;&gt;"",RANK(FD59,FD58:FD61),"")</f>
        <v/>
      </c>
      <c r="FF59" s="323" t="str">
        <f ca="1">IF(ES59&lt;&gt;"",SUMPRODUCT((FD58:FD61=FD59)*(EY58:EY61&gt;EY59)),"")</f>
        <v/>
      </c>
      <c r="FG59" s="323" t="str">
        <f ca="1">IF(ES59&lt;&gt;"",SUMPRODUCT((FD58:FD61=FD59)*(EY58:EY61=EY59)*(EW58:EW61&gt;EW59)),"")</f>
        <v/>
      </c>
      <c r="FH59" s="323" t="str">
        <f ca="1">IF(ES59&lt;&gt;"",SUMPRODUCT((FD58:FD61=FD59)*(EY58:EY61=EY59)*(EW58:EW61=EW59)*(FA58:FA61&gt;FA59)),"")</f>
        <v/>
      </c>
      <c r="FI59" s="323" t="str">
        <f ca="1">IF(ES59&lt;&gt;"",SUMPRODUCT((FD58:FD61=FD59)*(EY58:EY61=EY59)*(EW58:EW61=EW59)*(FA58:FA61=FA59)*(FB58:FB61&gt;FB59)),"")</f>
        <v/>
      </c>
      <c r="FJ59" s="323" t="str">
        <f ca="1">IF(ES59&lt;&gt;"",SUMPRODUCT((FD58:FD61=FD59)*(EY58:EY61=EY59)*(EW58:EW61=EW59)*(FA58:FA61=FA59)*(FB58:FB61=FB59)*(FC58:FC61&gt;FC59)),"")</f>
        <v/>
      </c>
      <c r="FK59" s="323" t="str">
        <f ca="1">IF(ES59&lt;&gt;"",SUM(FE59:FJ59),"")</f>
        <v/>
      </c>
      <c r="FL59" s="323" t="str">
        <f ca="1">IF(FM19&lt;&gt;"",SUMPRODUCT((FT18:FT21=FT19)*(FS18:FS21=FS19)*(FQ18:FQ21=FQ19)*(FR18:FR21=FR19)),"")</f>
        <v/>
      </c>
      <c r="FM59" s="323" t="str">
        <f t="shared" ref="FM59:FM61" ca="1" si="16243">IF(AND(FL59&lt;&gt;"",FL59&gt;1),FM19,"")</f>
        <v/>
      </c>
      <c r="FN59" s="323">
        <f ca="1">SUMPRODUCT((HX3:HX42=FM59)*(IA3:IA42=FM60)*(IB3:IB42="W"))+SUMPRODUCT((HX3:HX42=FM59)*(IA3:IA42=FM61)*(IB3:IB42="W"))+SUMPRODUCT((HX3:HX42=FM59)*(IA3:IA42=FM62)*(IB3:IB42="W"))+SUMPRODUCT((HX3:HX42=FM60)*(IA3:IA42=FM59)*(IC3:IC42="W"))+SUMPRODUCT((HX3:HX42=FM61)*(IA3:IA42=FM59)*(IC3:IC42="W"))+SUMPRODUCT((HX3:HX42=FM62)*(IA3:IA42=FM59)*(IC3:IC42="W"))</f>
        <v>0</v>
      </c>
      <c r="FO59" s="323">
        <f ca="1">SUMPRODUCT((HX3:HX42=FM59)*(IA3:IA42=FM60)*(IB3:IB42="D"))+SUMPRODUCT((HX3:HX42=FM59)*(IA3:IA42=FM61)*(IB3:IB42="D"))+SUMPRODUCT((HX3:HX42=FM59)*(IA3:IA42=FM62)*(IB3:IB42="D"))+SUMPRODUCT((HX3:HX42=FM60)*(IA3:IA42=FM59)*(IB3:IB42="D"))+SUMPRODUCT((HX3:HX42=FM61)*(IA3:IA42=FM59)*(IB3:IB42="D"))+SUMPRODUCT((HX3:HX42=FM62)*(IA3:IA42=FM59)*(IB3:IB42="D"))</f>
        <v>0</v>
      </c>
      <c r="FP59" s="323">
        <f ca="1">SUMPRODUCT((HX3:HX42=FM59)*(IA3:IA42=FM60)*(IB3:IB42="L"))+SUMPRODUCT((HX3:HX42=FM59)*(IA3:IA42=FM61)*(IB3:IB42="L"))+SUMPRODUCT((HX3:HX42=FM59)*(IA3:IA42=FM62)*(IB3:IB42="L"))+SUMPRODUCT((HX3:HX42=FM60)*(IA3:IA42=FM59)*(IC3:IC42="L"))+SUMPRODUCT((HX3:HX42=FM61)*(IA3:IA42=FM59)*(IC3:IC42="L"))+SUMPRODUCT((HX3:HX42=FM62)*(IA3:IA42=FM59)*(IC3:IC42="L"))</f>
        <v>0</v>
      </c>
      <c r="FQ59" s="323">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3">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3">
        <f ca="1">FQ59-FR59+1000</f>
        <v>1000</v>
      </c>
      <c r="FT59" s="323" t="str">
        <f t="shared" ref="FT59:FT61" ca="1" si="16244">IF(FM59&lt;&gt;"",FN59*3+FO59*1,"")</f>
        <v/>
      </c>
      <c r="FU59" s="323" t="str">
        <f ca="1">IF(FM59&lt;&gt;"",VLOOKUP(FM59,DZ4:EF40,7,FALSE),"")</f>
        <v/>
      </c>
      <c r="FV59" s="323" t="str">
        <f ca="1">IF(FM59&lt;&gt;"",VLOOKUP(FM59,DZ4:EF40,5,FALSE),"")</f>
        <v/>
      </c>
      <c r="FW59" s="323" t="str">
        <f ca="1">IF(FM59&lt;&gt;"",VLOOKUP(FM59,DZ4:EH40,9,FALSE),"")</f>
        <v/>
      </c>
      <c r="FX59" s="323" t="str">
        <f t="shared" ref="FX59:FX61" ca="1" si="16245">FT59</f>
        <v/>
      </c>
      <c r="FY59" s="323" t="str">
        <f ca="1">IF(FM59&lt;&gt;"",RANK(FX59,FX58:FX61),"")</f>
        <v/>
      </c>
      <c r="FZ59" s="323" t="str">
        <f ca="1">IF(FM59&lt;&gt;"",SUMPRODUCT((FX58:FX61=FX59)*(FS58:FS61&gt;FS59)),"")</f>
        <v/>
      </c>
      <c r="GA59" s="323" t="str">
        <f ca="1">IF(FM59&lt;&gt;"",SUMPRODUCT((FX58:FX61=FX59)*(FS58:FS61=FS59)*(FQ58:FQ61&gt;FQ59)),"")</f>
        <v/>
      </c>
      <c r="GB59" s="323" t="str">
        <f ca="1">IF(FM59&lt;&gt;"",SUMPRODUCT((FX58:FX61=FX59)*(FS58:FS61=FS59)*(FQ58:FQ61=FQ59)*(FU58:FU61&gt;FU59)),"")</f>
        <v/>
      </c>
      <c r="GC59" s="323" t="str">
        <f ca="1">IF(FM59&lt;&gt;"",SUMPRODUCT((FX58:FX61=FX59)*(FS58:FS61=FS59)*(FQ58:FQ61=FQ59)*(FU58:FU61=FU59)*(FV58:FV61&gt;FV59)),"")</f>
        <v/>
      </c>
      <c r="GD59" s="323" t="str">
        <f ca="1">IF(FM59&lt;&gt;"",SUMPRODUCT((FX58:FX61=FX59)*(FS58:FS61=FS59)*(FQ58:FQ61=FQ59)*(FU58:FU61=FU59)*(FV58:FV61=FV59)*(FW58:FW61&gt;FW59)),"")</f>
        <v/>
      </c>
      <c r="GE59" s="323" t="str">
        <f ca="1">IF(FM59&lt;&gt;"",SUM(FY59:GD59)+1,"")</f>
        <v/>
      </c>
      <c r="JE59" s="323">
        <f ca="1">SUMPRODUCT((JE18:JE21=JE19)*(JD18:JD21=JD19)*(JB18:JB21&gt;JB19))+1</f>
        <v>1</v>
      </c>
      <c r="JP59" s="323" t="str">
        <f ca="1">IF(JQ19&lt;&gt;"",SUMPRODUCT((JX18:JX21=JX19)*(JW18:JW21=JW19)*(JU18:JU21=JU19)*(JV18:JV21=JV19)),"")</f>
        <v/>
      </c>
      <c r="JQ59" s="323" t="str">
        <f t="shared" ref="JQ59:JQ61" ca="1" si="16246">IF(AND(JP59&lt;&gt;"",JP59&gt;1),JQ19,"")</f>
        <v/>
      </c>
      <c r="JR59" s="323">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3">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3">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3">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3">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3">
        <f ca="1">JU59-JV59+1000</f>
        <v>1000</v>
      </c>
      <c r="JX59" s="323" t="str">
        <f t="shared" ref="JX59:JX61" ca="1" si="16247">IF(JQ59&lt;&gt;"",JR59*3+JS59*1,"")</f>
        <v/>
      </c>
      <c r="JY59" s="323" t="str">
        <f ca="1">IF(JQ59&lt;&gt;"",VLOOKUP(JQ59,IX4:JD40,7,FALSE),"")</f>
        <v/>
      </c>
      <c r="JZ59" s="323" t="str">
        <f ca="1">IF(JQ59&lt;&gt;"",VLOOKUP(JQ59,IX4:JD40,5,FALSE),"")</f>
        <v/>
      </c>
      <c r="KA59" s="323" t="str">
        <f ca="1">IF(JQ59&lt;&gt;"",VLOOKUP(JQ59,IX4:JF40,9,FALSE),"")</f>
        <v/>
      </c>
      <c r="KB59" s="323" t="str">
        <f t="shared" ref="KB59:KB61" ca="1" si="16248">JX59</f>
        <v/>
      </c>
      <c r="KC59" s="323" t="str">
        <f ca="1">IF(JQ59&lt;&gt;"",RANK(KB59,KB58:KB61),"")</f>
        <v/>
      </c>
      <c r="KD59" s="323" t="str">
        <f ca="1">IF(JQ59&lt;&gt;"",SUMPRODUCT((KB58:KB61=KB59)*(JW58:JW61&gt;JW59)),"")</f>
        <v/>
      </c>
      <c r="KE59" s="323" t="str">
        <f ca="1">IF(JQ59&lt;&gt;"",SUMPRODUCT((KB58:KB61=KB59)*(JW58:JW61=JW59)*(JU58:JU61&gt;JU59)),"")</f>
        <v/>
      </c>
      <c r="KF59" s="323" t="str">
        <f ca="1">IF(JQ59&lt;&gt;"",SUMPRODUCT((KB58:KB61=KB59)*(JW58:JW61=JW59)*(JU58:JU61=JU59)*(JY58:JY61&gt;JY59)),"")</f>
        <v/>
      </c>
      <c r="KG59" s="323" t="str">
        <f ca="1">IF(JQ59&lt;&gt;"",SUMPRODUCT((KB58:KB61=KB59)*(JW58:JW61=JW59)*(JU58:JU61=JU59)*(JY58:JY61=JY59)*(JZ58:JZ61&gt;JZ59)),"")</f>
        <v/>
      </c>
      <c r="KH59" s="323" t="str">
        <f ca="1">IF(JQ59&lt;&gt;"",SUMPRODUCT((KB58:KB61=KB59)*(JW58:JW61=JW59)*(JU58:JU61=JU59)*(JY58:JY61=JY59)*(JZ58:JZ61=JZ59)*(KA58:KA61&gt;KA59)),"")</f>
        <v/>
      </c>
      <c r="KI59" s="323" t="str">
        <f ca="1">IF(JQ59&lt;&gt;"",SUM(KC59:KH59),"")</f>
        <v/>
      </c>
      <c r="KJ59" s="323" t="str">
        <f ca="1">IF(KK19&lt;&gt;"",SUMPRODUCT((KR18:KR21=KR19)*(KQ18:KQ21=KQ19)*(KO18:KO21=KO19)*(KP18:KP21=KP19)),"")</f>
        <v/>
      </c>
      <c r="KK59" s="323" t="str">
        <f t="shared" ref="KK59:KK61" ca="1" si="16249">IF(AND(KJ59&lt;&gt;"",KJ59&gt;1),KK19,"")</f>
        <v/>
      </c>
      <c r="KL59" s="323">
        <f ca="1">SUMPRODUCT((MV3:MV42=KK59)*(MY3:MY42=KK60)*(MZ3:MZ42="W"))+SUMPRODUCT((MV3:MV42=KK59)*(MY3:MY42=KK61)*(MZ3:MZ42="W"))+SUMPRODUCT((MV3:MV42=KK59)*(MY3:MY42=KK62)*(MZ3:MZ42="W"))+SUMPRODUCT((MV3:MV42=KK60)*(MY3:MY42=KK59)*(NA3:NA42="W"))+SUMPRODUCT((MV3:MV42=KK61)*(MY3:MY42=KK59)*(NA3:NA42="W"))+SUMPRODUCT((MV3:MV42=KK62)*(MY3:MY42=KK59)*(NA3:NA42="W"))</f>
        <v>0</v>
      </c>
      <c r="KM59" s="323">
        <f ca="1">SUMPRODUCT((MV3:MV42=KK59)*(MY3:MY42=KK60)*(MZ3:MZ42="D"))+SUMPRODUCT((MV3:MV42=KK59)*(MY3:MY42=KK61)*(MZ3:MZ42="D"))+SUMPRODUCT((MV3:MV42=KK59)*(MY3:MY42=KK62)*(MZ3:MZ42="D"))+SUMPRODUCT((MV3:MV42=KK60)*(MY3:MY42=KK59)*(MZ3:MZ42="D"))+SUMPRODUCT((MV3:MV42=KK61)*(MY3:MY42=KK59)*(MZ3:MZ42="D"))+SUMPRODUCT((MV3:MV42=KK62)*(MY3:MY42=KK59)*(MZ3:MZ42="D"))</f>
        <v>0</v>
      </c>
      <c r="KN59" s="323">
        <f ca="1">SUMPRODUCT((MV3:MV42=KK59)*(MY3:MY42=KK60)*(MZ3:MZ42="L"))+SUMPRODUCT((MV3:MV42=KK59)*(MY3:MY42=KK61)*(MZ3:MZ42="L"))+SUMPRODUCT((MV3:MV42=KK59)*(MY3:MY42=KK62)*(MZ3:MZ42="L"))+SUMPRODUCT((MV3:MV42=KK60)*(MY3:MY42=KK59)*(NA3:NA42="L"))+SUMPRODUCT((MV3:MV42=KK61)*(MY3:MY42=KK59)*(NA3:NA42="L"))+SUMPRODUCT((MV3:MV42=KK62)*(MY3:MY42=KK59)*(NA3:NA42="L"))</f>
        <v>0</v>
      </c>
      <c r="KO59" s="323">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3">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3">
        <f ca="1">KO59-KP59+1000</f>
        <v>1000</v>
      </c>
      <c r="KR59" s="323" t="str">
        <f t="shared" ref="KR59:KR61" ca="1" si="16250">IF(KK59&lt;&gt;"",KL59*3+KM59*1,"")</f>
        <v/>
      </c>
      <c r="KS59" s="323" t="str">
        <f ca="1">IF(KK59&lt;&gt;"",VLOOKUP(KK59,IX4:JD40,7,FALSE),"")</f>
        <v/>
      </c>
      <c r="KT59" s="323" t="str">
        <f ca="1">IF(KK59&lt;&gt;"",VLOOKUP(KK59,IX4:JD40,5,FALSE),"")</f>
        <v/>
      </c>
      <c r="KU59" s="323" t="str">
        <f ca="1">IF(KK59&lt;&gt;"",VLOOKUP(KK59,IX4:JF40,9,FALSE),"")</f>
        <v/>
      </c>
      <c r="KV59" s="323" t="str">
        <f t="shared" ref="KV59:KV61" ca="1" si="16251">KR59</f>
        <v/>
      </c>
      <c r="KW59" s="323" t="str">
        <f ca="1">IF(KK59&lt;&gt;"",RANK(KV59,KV58:KV61),"")</f>
        <v/>
      </c>
      <c r="KX59" s="323" t="str">
        <f ca="1">IF(KK59&lt;&gt;"",SUMPRODUCT((KV58:KV61=KV59)*(KQ58:KQ61&gt;KQ59)),"")</f>
        <v/>
      </c>
      <c r="KY59" s="323" t="str">
        <f ca="1">IF(KK59&lt;&gt;"",SUMPRODUCT((KV58:KV61=KV59)*(KQ58:KQ61=KQ59)*(KO58:KO61&gt;KO59)),"")</f>
        <v/>
      </c>
      <c r="KZ59" s="323" t="str">
        <f ca="1">IF(KK59&lt;&gt;"",SUMPRODUCT((KV58:KV61=KV59)*(KQ58:KQ61=KQ59)*(KO58:KO61=KO59)*(KS58:KS61&gt;KS59)),"")</f>
        <v/>
      </c>
      <c r="LA59" s="323" t="str">
        <f ca="1">IF(KK59&lt;&gt;"",SUMPRODUCT((KV58:KV61=KV59)*(KQ58:KQ61=KQ59)*(KO58:KO61=KO59)*(KS58:KS61=KS59)*(KT58:KT61&gt;KT59)),"")</f>
        <v/>
      </c>
      <c r="LB59" s="323" t="str">
        <f ca="1">IF(KK59&lt;&gt;"",SUMPRODUCT((KV58:KV61=KV59)*(KQ58:KQ61=KQ59)*(KO58:KO61=KO59)*(KS58:KS61=KS59)*(KT58:KT61=KT59)*(KU58:KU61&gt;KU59)),"")</f>
        <v/>
      </c>
      <c r="LC59" s="323" t="str">
        <f ca="1">IF(KK59&lt;&gt;"",SUM(KW59:LB59)+1,"")</f>
        <v/>
      </c>
      <c r="OC59" s="323">
        <f ca="1">SUMPRODUCT((OC18:OC21=OC19)*(OB18:OB21=OB19)*(NZ18:NZ21&gt;NZ19))+1</f>
        <v>1</v>
      </c>
      <c r="ON59" s="323" t="str">
        <f t="shared" ref="ON59" ca="1" si="16252">IF(OO19&lt;&gt;"",SUMPRODUCT((OV18:OV21=OV19)*(OU18:OU21=OU19)*(OS18:OS21=OS19)*(OT18:OT21=OT19)),"")</f>
        <v/>
      </c>
      <c r="OO59" s="323" t="str">
        <f t="shared" ca="1" si="16055"/>
        <v/>
      </c>
      <c r="OP59" s="323">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3">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3">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3">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3">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3">
        <f t="shared" ca="1" si="16061"/>
        <v>1000</v>
      </c>
      <c r="OV59" s="323" t="str">
        <f t="shared" ca="1" si="16062"/>
        <v/>
      </c>
      <c r="OW59" s="323" t="str">
        <f t="shared" ref="OW59" ca="1" si="16258">IF(OO59&lt;&gt;"",VLOOKUP(OO59,NV4:OB40,7,FALSE),"")</f>
        <v/>
      </c>
      <c r="OX59" s="323" t="str">
        <f t="shared" ref="OX59" ca="1" si="16259">IF(OO59&lt;&gt;"",VLOOKUP(OO59,NV4:OB40,5,FALSE),"")</f>
        <v/>
      </c>
      <c r="OY59" s="323" t="str">
        <f t="shared" ref="OY59" ca="1" si="16260">IF(OO59&lt;&gt;"",VLOOKUP(OO59,NV4:OD40,9,FALSE),"")</f>
        <v/>
      </c>
      <c r="OZ59" s="323" t="str">
        <f t="shared" ca="1" si="16066"/>
        <v/>
      </c>
      <c r="PA59" s="323" t="str">
        <f t="shared" ref="PA59" ca="1" si="16261">IF(OO59&lt;&gt;"",RANK(OZ59,OZ58:OZ61),"")</f>
        <v/>
      </c>
      <c r="PB59" s="323" t="str">
        <f t="shared" ref="PB59" ca="1" si="16262">IF(OO59&lt;&gt;"",SUMPRODUCT((OZ58:OZ61=OZ59)*(OU58:OU61&gt;OU59)),"")</f>
        <v/>
      </c>
      <c r="PC59" s="323" t="str">
        <f t="shared" ref="PC59" ca="1" si="16263">IF(OO59&lt;&gt;"",SUMPRODUCT((OZ58:OZ61=OZ59)*(OU58:OU61=OU59)*(OS58:OS61&gt;OS59)),"")</f>
        <v/>
      </c>
      <c r="PD59" s="323" t="str">
        <f t="shared" ref="PD59" ca="1" si="16264">IF(OO59&lt;&gt;"",SUMPRODUCT((OZ58:OZ61=OZ59)*(OU58:OU61=OU59)*(OS58:OS61=OS59)*(OW58:OW61&gt;OW59)),"")</f>
        <v/>
      </c>
      <c r="PE59" s="323" t="str">
        <f t="shared" ref="PE59" ca="1" si="16265">IF(OO59&lt;&gt;"",SUMPRODUCT((OZ58:OZ61=OZ59)*(OU58:OU61=OU59)*(OS58:OS61=OS59)*(OW58:OW61=OW59)*(OX58:OX61&gt;OX59)),"")</f>
        <v/>
      </c>
      <c r="PF59" s="323" t="str">
        <f t="shared" ref="PF59" ca="1" si="16266">IF(OO59&lt;&gt;"",SUMPRODUCT((OZ58:OZ61=OZ59)*(OU58:OU61=OU59)*(OS58:OS61=OS59)*(OW58:OW61=OW59)*(OX58:OX61=OX59)*(OY58:OY61&gt;OY59)),"")</f>
        <v/>
      </c>
      <c r="PG59" s="323" t="str">
        <f t="shared" ca="1" si="16073"/>
        <v/>
      </c>
      <c r="PH59" s="323" t="str">
        <f t="shared" ref="PH59" ca="1" si="16267">IF(PI19&lt;&gt;"",SUMPRODUCT((PP18:PP21=PP19)*(PO18:PO21=PO19)*(PM18:PM21=PM19)*(PN18:PN21=PN19)),"")</f>
        <v/>
      </c>
      <c r="PI59" s="323" t="str">
        <f t="shared" ref="PI59:PI61" ca="1" si="16268">IF(AND(PH59&lt;&gt;"",PH59&gt;1),PI19,"")</f>
        <v/>
      </c>
      <c r="PJ59" s="323">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3">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3">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3">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3">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3">
        <f t="shared" ref="PO59:PO61" ca="1" si="16274">PM59-PN59+1000</f>
        <v>1000</v>
      </c>
      <c r="PP59" s="323" t="str">
        <f t="shared" ref="PP59:PP61" ca="1" si="16275">IF(PI59&lt;&gt;"",PJ59*3+PK59*1,"")</f>
        <v/>
      </c>
      <c r="PQ59" s="323" t="str">
        <f t="shared" ref="PQ59" ca="1" si="16276">IF(PI59&lt;&gt;"",VLOOKUP(PI59,NV4:OB40,7,FALSE),"")</f>
        <v/>
      </c>
      <c r="PR59" s="323" t="str">
        <f t="shared" ref="PR59" ca="1" si="16277">IF(PI59&lt;&gt;"",VLOOKUP(PI59,NV4:OB40,5,FALSE),"")</f>
        <v/>
      </c>
      <c r="PS59" s="323" t="str">
        <f t="shared" ref="PS59" ca="1" si="16278">IF(PI59&lt;&gt;"",VLOOKUP(PI59,NV4:OD40,9,FALSE),"")</f>
        <v/>
      </c>
      <c r="PT59" s="323" t="str">
        <f t="shared" ref="PT59:PT61" ca="1" si="16279">PP59</f>
        <v/>
      </c>
      <c r="PU59" s="323" t="str">
        <f t="shared" ref="PU59" ca="1" si="16280">IF(PI59&lt;&gt;"",RANK(PT59,PT58:PT61),"")</f>
        <v/>
      </c>
      <c r="PV59" s="323" t="str">
        <f t="shared" ref="PV59" ca="1" si="16281">IF(PI59&lt;&gt;"",SUMPRODUCT((PT58:PT61=PT59)*(PO58:PO61&gt;PO59)),"")</f>
        <v/>
      </c>
      <c r="PW59" s="323" t="str">
        <f t="shared" ref="PW59" ca="1" si="16282">IF(PI59&lt;&gt;"",SUMPRODUCT((PT58:PT61=PT59)*(PO58:PO61=PO59)*(PM58:PM61&gt;PM59)),"")</f>
        <v/>
      </c>
      <c r="PX59" s="323" t="str">
        <f t="shared" ref="PX59" ca="1" si="16283">IF(PI59&lt;&gt;"",SUMPRODUCT((PT58:PT61=PT59)*(PO58:PO61=PO59)*(PM58:PM61=PM59)*(PQ58:PQ61&gt;PQ59)),"")</f>
        <v/>
      </c>
      <c r="PY59" s="323" t="str">
        <f t="shared" ref="PY59" ca="1" si="16284">IF(PI59&lt;&gt;"",SUMPRODUCT((PT58:PT61=PT59)*(PO58:PO61=PO59)*(PM58:PM61=PM59)*(PQ58:PQ61=PQ59)*(PR58:PR61&gt;PR59)),"")</f>
        <v/>
      </c>
      <c r="PZ59" s="323" t="str">
        <f t="shared" ref="PZ59" ca="1" si="16285">IF(PI59&lt;&gt;"",SUMPRODUCT((PT58:PT61=PT59)*(PO58:PO61=PO59)*(PM58:PM61=PM59)*(PQ58:PQ61=PQ59)*(PR58:PR61=PR59)*(PS58:PS61&gt;PS59)),"")</f>
        <v/>
      </c>
      <c r="QA59" s="323" t="str">
        <f t="shared" ref="QA59" ca="1" si="16286">IF(PI59&lt;&gt;"",SUM(PU59:PZ59)+1,"")</f>
        <v/>
      </c>
      <c r="TA59" s="323">
        <f ca="1">SUMPRODUCT((TA18:TA21=TA19)*(SZ18:SZ21=SZ19)*(SX18:SX21&gt;SX19))+1</f>
        <v>1</v>
      </c>
      <c r="TL59" s="323">
        <f t="shared" ref="TL59" ca="1" si="16287">IF(TM19&lt;&gt;"",SUMPRODUCT((TT18:TT21=TT19)*(TS18:TS21=TS19)*(TQ18:TQ21=TQ19)*(TR18:TR21=TR19)),"")</f>
        <v>2</v>
      </c>
      <c r="TM59" s="323" t="str">
        <f t="shared" ca="1" si="16075"/>
        <v>England</v>
      </c>
      <c r="TN59" s="323">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3">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3">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3">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3">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3">
        <f t="shared" ca="1" si="16081"/>
        <v>1000</v>
      </c>
      <c r="TT59" s="323">
        <f t="shared" ca="1" si="16082"/>
        <v>1</v>
      </c>
      <c r="TU59" s="323">
        <f t="shared" ref="TU59" ca="1" si="16293">IF(TM59&lt;&gt;"",VLOOKUP(TM59,ST4:SZ40,7,FALSE),"")</f>
        <v>1003</v>
      </c>
      <c r="TV59" s="323">
        <f t="shared" ref="TV59" ca="1" si="16294">IF(TM59&lt;&gt;"",VLOOKUP(TM59,ST4:SZ40,5,FALSE),"")</f>
        <v>4</v>
      </c>
      <c r="TW59" s="323">
        <f t="shared" ref="TW59" ca="1" si="16295">IF(TM59&lt;&gt;"",VLOOKUP(TM59,ST4:TB40,9,FALSE),"")</f>
        <v>49</v>
      </c>
      <c r="TX59" s="323">
        <f t="shared" ca="1" si="16086"/>
        <v>1</v>
      </c>
      <c r="TY59" s="323">
        <f t="shared" ref="TY59" ca="1" si="16296">IF(TM59&lt;&gt;"",RANK(TX59,TX58:TX61),"")</f>
        <v>1</v>
      </c>
      <c r="TZ59" s="323">
        <f t="shared" ref="TZ59" ca="1" si="16297">IF(TM59&lt;&gt;"",SUMPRODUCT((TX58:TX61=TX59)*(TS58:TS61&gt;TS59)),"")</f>
        <v>0</v>
      </c>
      <c r="UA59" s="323">
        <f t="shared" ref="UA59" ca="1" si="16298">IF(TM59&lt;&gt;"",SUMPRODUCT((TX58:TX61=TX59)*(TS58:TS61=TS59)*(TQ58:TQ61&gt;TQ59)),"")</f>
        <v>0</v>
      </c>
      <c r="UB59" s="323">
        <f t="shared" ref="UB59" ca="1" si="16299">IF(TM59&lt;&gt;"",SUMPRODUCT((TX58:TX61=TX59)*(TS58:TS61=TS59)*(TQ58:TQ61=TQ59)*(TU58:TU61&gt;TU59)),"")</f>
        <v>0</v>
      </c>
      <c r="UC59" s="323">
        <f t="shared" ref="UC59" ca="1" si="16300">IF(TM59&lt;&gt;"",SUMPRODUCT((TX58:TX61=TX59)*(TS58:TS61=TS59)*(TQ58:TQ61=TQ59)*(TU58:TU61=TU59)*(TV58:TV61&gt;TV59)),"")</f>
        <v>0</v>
      </c>
      <c r="UD59" s="323">
        <f t="shared" ref="UD59" ca="1" si="16301">IF(TM59&lt;&gt;"",SUMPRODUCT((TX58:TX61=TX59)*(TS58:TS61=TS59)*(TQ58:TQ61=TQ59)*(TU58:TU61=TU59)*(TV58:TV61=TV59)*(TW58:TW61&gt;TW59)),"")</f>
        <v>0</v>
      </c>
      <c r="UE59" s="323">
        <f t="shared" ca="1" si="16093"/>
        <v>1</v>
      </c>
      <c r="UF59" s="323" t="str">
        <f t="shared" ref="UF59" ca="1" si="16302">IF(UG19&lt;&gt;"",SUMPRODUCT((UN18:UN21=UN19)*(UM18:UM21=UM19)*(UK18:UK21=UK19)*(UL18:UL21=UL19)),"")</f>
        <v/>
      </c>
      <c r="UG59" s="323" t="str">
        <f t="shared" ref="UG59:UG61" ca="1" si="16303">IF(AND(UF59&lt;&gt;"",UF59&gt;1),UG19,"")</f>
        <v/>
      </c>
      <c r="UH59" s="323">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3">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3">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3">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3">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3">
        <f t="shared" ref="UM59:UM61" ca="1" si="16309">UK59-UL59+1000</f>
        <v>1000</v>
      </c>
      <c r="UN59" s="323" t="str">
        <f t="shared" ref="UN59:UN61" ca="1" si="16310">IF(UG59&lt;&gt;"",UH59*3+UI59*1,"")</f>
        <v/>
      </c>
      <c r="UO59" s="323" t="str">
        <f t="shared" ref="UO59" ca="1" si="16311">IF(UG59&lt;&gt;"",VLOOKUP(UG59,ST4:SZ40,7,FALSE),"")</f>
        <v/>
      </c>
      <c r="UP59" s="323" t="str">
        <f t="shared" ref="UP59" ca="1" si="16312">IF(UG59&lt;&gt;"",VLOOKUP(UG59,ST4:SZ40,5,FALSE),"")</f>
        <v/>
      </c>
      <c r="UQ59" s="323" t="str">
        <f t="shared" ref="UQ59" ca="1" si="16313">IF(UG59&lt;&gt;"",VLOOKUP(UG59,ST4:TB40,9,FALSE),"")</f>
        <v/>
      </c>
      <c r="UR59" s="323" t="str">
        <f t="shared" ref="UR59:UR61" ca="1" si="16314">UN59</f>
        <v/>
      </c>
      <c r="US59" s="323" t="str">
        <f t="shared" ref="US59" ca="1" si="16315">IF(UG59&lt;&gt;"",RANK(UR59,UR58:UR61),"")</f>
        <v/>
      </c>
      <c r="UT59" s="323" t="str">
        <f t="shared" ref="UT59" ca="1" si="16316">IF(UG59&lt;&gt;"",SUMPRODUCT((UR58:UR61=UR59)*(UM58:UM61&gt;UM59)),"")</f>
        <v/>
      </c>
      <c r="UU59" s="323" t="str">
        <f t="shared" ref="UU59" ca="1" si="16317">IF(UG59&lt;&gt;"",SUMPRODUCT((UR58:UR61=UR59)*(UM58:UM61=UM59)*(UK58:UK61&gt;UK59)),"")</f>
        <v/>
      </c>
      <c r="UV59" s="323" t="str">
        <f t="shared" ref="UV59" ca="1" si="16318">IF(UG59&lt;&gt;"",SUMPRODUCT((UR58:UR61=UR59)*(UM58:UM61=UM59)*(UK58:UK61=UK59)*(UO58:UO61&gt;UO59)),"")</f>
        <v/>
      </c>
      <c r="UW59" s="323" t="str">
        <f t="shared" ref="UW59" ca="1" si="16319">IF(UG59&lt;&gt;"",SUMPRODUCT((UR58:UR61=UR59)*(UM58:UM61=UM59)*(UK58:UK61=UK59)*(UO58:UO61=UO59)*(UP58:UP61&gt;UP59)),"")</f>
        <v/>
      </c>
      <c r="UX59" s="323" t="str">
        <f t="shared" ref="UX59" ca="1" si="16320">IF(UG59&lt;&gt;"",SUMPRODUCT((UR58:UR61=UR59)*(UM58:UM61=UM59)*(UK58:UK61=UK59)*(UO58:UO61=UO59)*(UP58:UP61=UP59)*(UQ58:UQ61&gt;UQ59)),"")</f>
        <v/>
      </c>
      <c r="UY59" s="323" t="str">
        <f t="shared" ref="UY59" ca="1" si="16321">IF(UG59&lt;&gt;"",SUM(US59:UX59)+1,"")</f>
        <v/>
      </c>
      <c r="XY59" s="323">
        <f ca="1">SUMPRODUCT((XY18:XY21=XY19)*(XX18:XX21=XX19)*(XV18:XV21&gt;XV19))+1</f>
        <v>1</v>
      </c>
      <c r="YJ59" s="323" t="str">
        <f t="shared" ref="YJ59" ca="1" si="16322">IF(YK19&lt;&gt;"",SUMPRODUCT((YR18:YR21=YR19)*(YQ18:YQ21=YQ19)*(YO18:YO21=YO19)*(YP18:YP21=YP19)),"")</f>
        <v/>
      </c>
      <c r="YK59" s="323" t="str">
        <f t="shared" ca="1" si="16095"/>
        <v/>
      </c>
      <c r="YL59" s="323">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3">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3">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3">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3">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3">
        <f t="shared" ca="1" si="16101"/>
        <v>1000</v>
      </c>
      <c r="YR59" s="323" t="str">
        <f t="shared" ca="1" si="16102"/>
        <v/>
      </c>
      <c r="YS59" s="323" t="str">
        <f t="shared" ref="YS59" ca="1" si="16328">IF(YK59&lt;&gt;"",VLOOKUP(YK59,XR4:XX40,7,FALSE),"")</f>
        <v/>
      </c>
      <c r="YT59" s="323" t="str">
        <f t="shared" ref="YT59" ca="1" si="16329">IF(YK59&lt;&gt;"",VLOOKUP(YK59,XR4:XX40,5,FALSE),"")</f>
        <v/>
      </c>
      <c r="YU59" s="323" t="str">
        <f t="shared" ref="YU59" ca="1" si="16330">IF(YK59&lt;&gt;"",VLOOKUP(YK59,XR4:XZ40,9,FALSE),"")</f>
        <v/>
      </c>
      <c r="YV59" s="323" t="str">
        <f t="shared" ca="1" si="16106"/>
        <v/>
      </c>
      <c r="YW59" s="323" t="str">
        <f t="shared" ref="YW59" ca="1" si="16331">IF(YK59&lt;&gt;"",RANK(YV59,YV58:YV61),"")</f>
        <v/>
      </c>
      <c r="YX59" s="323" t="str">
        <f t="shared" ref="YX59" ca="1" si="16332">IF(YK59&lt;&gt;"",SUMPRODUCT((YV58:YV61=YV59)*(YQ58:YQ61&gt;YQ59)),"")</f>
        <v/>
      </c>
      <c r="YY59" s="323" t="str">
        <f t="shared" ref="YY59" ca="1" si="16333">IF(YK59&lt;&gt;"",SUMPRODUCT((YV58:YV61=YV59)*(YQ58:YQ61=YQ59)*(YO58:YO61&gt;YO59)),"")</f>
        <v/>
      </c>
      <c r="YZ59" s="323" t="str">
        <f t="shared" ref="YZ59" ca="1" si="16334">IF(YK59&lt;&gt;"",SUMPRODUCT((YV58:YV61=YV59)*(YQ58:YQ61=YQ59)*(YO58:YO61=YO59)*(YS58:YS61&gt;YS59)),"")</f>
        <v/>
      </c>
      <c r="ZA59" s="323" t="str">
        <f t="shared" ref="ZA59" ca="1" si="16335">IF(YK59&lt;&gt;"",SUMPRODUCT((YV58:YV61=YV59)*(YQ58:YQ61=YQ59)*(YO58:YO61=YO59)*(YS58:YS61=YS59)*(YT58:YT61&gt;YT59)),"")</f>
        <v/>
      </c>
      <c r="ZB59" s="323" t="str">
        <f t="shared" ref="ZB59" ca="1" si="16336">IF(YK59&lt;&gt;"",SUMPRODUCT((YV58:YV61=YV59)*(YQ58:YQ61=YQ59)*(YO58:YO61=YO59)*(YS58:YS61=YS59)*(YT58:YT61=YT59)*(YU58:YU61&gt;YU59)),"")</f>
        <v/>
      </c>
      <c r="ZC59" s="323" t="str">
        <f t="shared" ca="1" si="16113"/>
        <v/>
      </c>
      <c r="ZD59" s="323" t="str">
        <f t="shared" ref="ZD59" ca="1" si="16337">IF(ZE19&lt;&gt;"",SUMPRODUCT((ZL18:ZL21=ZL19)*(ZK18:ZK21=ZK19)*(ZI18:ZI21=ZI19)*(ZJ18:ZJ21=ZJ19)),"")</f>
        <v/>
      </c>
      <c r="ZE59" s="323" t="str">
        <f t="shared" ref="ZE59:ZE61" ca="1" si="16338">IF(AND(ZD59&lt;&gt;"",ZD59&gt;1),ZE19,"")</f>
        <v/>
      </c>
      <c r="ZF59" s="323">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3">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3">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3">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3">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3">
        <f t="shared" ref="ZK59:ZK61" ca="1" si="16344">ZI59-ZJ59+1000</f>
        <v>1000</v>
      </c>
      <c r="ZL59" s="323" t="str">
        <f t="shared" ref="ZL59:ZL61" ca="1" si="16345">IF(ZE59&lt;&gt;"",ZF59*3+ZG59*1,"")</f>
        <v/>
      </c>
      <c r="ZM59" s="323" t="str">
        <f t="shared" ref="ZM59" ca="1" si="16346">IF(ZE59&lt;&gt;"",VLOOKUP(ZE59,XR4:XX40,7,FALSE),"")</f>
        <v/>
      </c>
      <c r="ZN59" s="323" t="str">
        <f t="shared" ref="ZN59" ca="1" si="16347">IF(ZE59&lt;&gt;"",VLOOKUP(ZE59,XR4:XX40,5,FALSE),"")</f>
        <v/>
      </c>
      <c r="ZO59" s="323" t="str">
        <f t="shared" ref="ZO59" ca="1" si="16348">IF(ZE59&lt;&gt;"",VLOOKUP(ZE59,XR4:XZ40,9,FALSE),"")</f>
        <v/>
      </c>
      <c r="ZP59" s="323" t="str">
        <f t="shared" ref="ZP59:ZP61" ca="1" si="16349">ZL59</f>
        <v/>
      </c>
      <c r="ZQ59" s="323" t="str">
        <f t="shared" ref="ZQ59" ca="1" si="16350">IF(ZE59&lt;&gt;"",RANK(ZP59,ZP58:ZP61),"")</f>
        <v/>
      </c>
      <c r="ZR59" s="323" t="str">
        <f t="shared" ref="ZR59" ca="1" si="16351">IF(ZE59&lt;&gt;"",SUMPRODUCT((ZP58:ZP61=ZP59)*(ZK58:ZK61&gt;ZK59)),"")</f>
        <v/>
      </c>
      <c r="ZS59" s="323" t="str">
        <f t="shared" ref="ZS59" ca="1" si="16352">IF(ZE59&lt;&gt;"",SUMPRODUCT((ZP58:ZP61=ZP59)*(ZK58:ZK61=ZK59)*(ZI58:ZI61&gt;ZI59)),"")</f>
        <v/>
      </c>
      <c r="ZT59" s="323" t="str">
        <f t="shared" ref="ZT59" ca="1" si="16353">IF(ZE59&lt;&gt;"",SUMPRODUCT((ZP58:ZP61=ZP59)*(ZK58:ZK61=ZK59)*(ZI58:ZI61=ZI59)*(ZM58:ZM61&gt;ZM59)),"")</f>
        <v/>
      </c>
      <c r="ZU59" s="323" t="str">
        <f t="shared" ref="ZU59" ca="1" si="16354">IF(ZE59&lt;&gt;"",SUMPRODUCT((ZP58:ZP61=ZP59)*(ZK58:ZK61=ZK59)*(ZI58:ZI61=ZI59)*(ZM58:ZM61=ZM59)*(ZN58:ZN61&gt;ZN59)),"")</f>
        <v/>
      </c>
      <c r="ZV59" s="323" t="str">
        <f t="shared" ref="ZV59" ca="1" si="16355">IF(ZE59&lt;&gt;"",SUMPRODUCT((ZP58:ZP61=ZP59)*(ZK58:ZK61=ZK59)*(ZI58:ZI61=ZI59)*(ZM58:ZM61=ZM59)*(ZN58:ZN61=ZN59)*(ZO58:ZO61&gt;ZO59)),"")</f>
        <v/>
      </c>
      <c r="ZW59" s="323" t="str">
        <f t="shared" ref="ZW59" ca="1" si="16356">IF(ZE59&lt;&gt;"",SUM(ZQ59:ZV59)+1,"")</f>
        <v/>
      </c>
      <c r="ACW59" s="323">
        <f ca="1">SUMPRODUCT((ACW18:ACW21=ACW19)*(ACV18:ACV21=ACV19)*(ACT18:ACT21&gt;ACT19))+1</f>
        <v>1</v>
      </c>
      <c r="ADH59" s="323" t="str">
        <f t="shared" ref="ADH59" ca="1" si="16357">IF(ADI19&lt;&gt;"",SUMPRODUCT((ADP18:ADP21=ADP19)*(ADO18:ADO21=ADO19)*(ADM18:ADM21=ADM19)*(ADN18:ADN21=ADN19)),"")</f>
        <v/>
      </c>
      <c r="ADI59" s="323" t="str">
        <f t="shared" ca="1" si="16115"/>
        <v/>
      </c>
      <c r="ADJ59" s="323">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3">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3">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3">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3">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3">
        <f t="shared" ca="1" si="16121"/>
        <v>1000</v>
      </c>
      <c r="ADP59" s="323" t="str">
        <f t="shared" ca="1" si="16122"/>
        <v/>
      </c>
      <c r="ADQ59" s="323" t="str">
        <f t="shared" ref="ADQ59" ca="1" si="16363">IF(ADI59&lt;&gt;"",VLOOKUP(ADI59,ACP4:ACV40,7,FALSE),"")</f>
        <v/>
      </c>
      <c r="ADR59" s="323" t="str">
        <f t="shared" ref="ADR59" ca="1" si="16364">IF(ADI59&lt;&gt;"",VLOOKUP(ADI59,ACP4:ACV40,5,FALSE),"")</f>
        <v/>
      </c>
      <c r="ADS59" s="323" t="str">
        <f t="shared" ref="ADS59" ca="1" si="16365">IF(ADI59&lt;&gt;"",VLOOKUP(ADI59,ACP4:ACX40,9,FALSE),"")</f>
        <v/>
      </c>
      <c r="ADT59" s="323" t="str">
        <f t="shared" ca="1" si="16126"/>
        <v/>
      </c>
      <c r="ADU59" s="323" t="str">
        <f t="shared" ref="ADU59" ca="1" si="16366">IF(ADI59&lt;&gt;"",RANK(ADT59,ADT58:ADT61),"")</f>
        <v/>
      </c>
      <c r="ADV59" s="323" t="str">
        <f t="shared" ref="ADV59" ca="1" si="16367">IF(ADI59&lt;&gt;"",SUMPRODUCT((ADT58:ADT61=ADT59)*(ADO58:ADO61&gt;ADO59)),"")</f>
        <v/>
      </c>
      <c r="ADW59" s="323" t="str">
        <f t="shared" ref="ADW59" ca="1" si="16368">IF(ADI59&lt;&gt;"",SUMPRODUCT((ADT58:ADT61=ADT59)*(ADO58:ADO61=ADO59)*(ADM58:ADM61&gt;ADM59)),"")</f>
        <v/>
      </c>
      <c r="ADX59" s="323" t="str">
        <f t="shared" ref="ADX59" ca="1" si="16369">IF(ADI59&lt;&gt;"",SUMPRODUCT((ADT58:ADT61=ADT59)*(ADO58:ADO61=ADO59)*(ADM58:ADM61=ADM59)*(ADQ58:ADQ61&gt;ADQ59)),"")</f>
        <v/>
      </c>
      <c r="ADY59" s="323" t="str">
        <f t="shared" ref="ADY59" ca="1" si="16370">IF(ADI59&lt;&gt;"",SUMPRODUCT((ADT58:ADT61=ADT59)*(ADO58:ADO61=ADO59)*(ADM58:ADM61=ADM59)*(ADQ58:ADQ61=ADQ59)*(ADR58:ADR61&gt;ADR59)),"")</f>
        <v/>
      </c>
      <c r="ADZ59" s="323" t="str">
        <f t="shared" ref="ADZ59" ca="1" si="16371">IF(ADI59&lt;&gt;"",SUMPRODUCT((ADT58:ADT61=ADT59)*(ADO58:ADO61=ADO59)*(ADM58:ADM61=ADM59)*(ADQ58:ADQ61=ADQ59)*(ADR58:ADR61=ADR59)*(ADS58:ADS61&gt;ADS59)),"")</f>
        <v/>
      </c>
      <c r="AEA59" s="323" t="str">
        <f t="shared" ca="1" si="16133"/>
        <v/>
      </c>
      <c r="AEB59" s="323" t="str">
        <f t="shared" ref="AEB59" ca="1" si="16372">IF(AEC19&lt;&gt;"",SUMPRODUCT((AEJ18:AEJ21=AEJ19)*(AEI18:AEI21=AEI19)*(AEG18:AEG21=AEG19)*(AEH18:AEH21=AEH19)),"")</f>
        <v/>
      </c>
      <c r="AEC59" s="323" t="str">
        <f t="shared" ref="AEC59:AEC61" ca="1" si="16373">IF(AND(AEB59&lt;&gt;"",AEB59&gt;1),AEC19,"")</f>
        <v/>
      </c>
      <c r="AED59" s="323">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3">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3">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3">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3">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3">
        <f t="shared" ref="AEI59:AEI61" ca="1" si="16379">AEG59-AEH59+1000</f>
        <v>1000</v>
      </c>
      <c r="AEJ59" s="323" t="str">
        <f t="shared" ref="AEJ59:AEJ61" ca="1" si="16380">IF(AEC59&lt;&gt;"",AED59*3+AEE59*1,"")</f>
        <v/>
      </c>
      <c r="AEK59" s="323" t="str">
        <f t="shared" ref="AEK59" ca="1" si="16381">IF(AEC59&lt;&gt;"",VLOOKUP(AEC59,ACP4:ACV40,7,FALSE),"")</f>
        <v/>
      </c>
      <c r="AEL59" s="323" t="str">
        <f t="shared" ref="AEL59" ca="1" si="16382">IF(AEC59&lt;&gt;"",VLOOKUP(AEC59,ACP4:ACV40,5,FALSE),"")</f>
        <v/>
      </c>
      <c r="AEM59" s="323" t="str">
        <f t="shared" ref="AEM59" ca="1" si="16383">IF(AEC59&lt;&gt;"",VLOOKUP(AEC59,ACP4:ACX40,9,FALSE),"")</f>
        <v/>
      </c>
      <c r="AEN59" s="323" t="str">
        <f t="shared" ref="AEN59:AEN61" ca="1" si="16384">AEJ59</f>
        <v/>
      </c>
      <c r="AEO59" s="323" t="str">
        <f t="shared" ref="AEO59" ca="1" si="16385">IF(AEC59&lt;&gt;"",RANK(AEN59,AEN58:AEN61),"")</f>
        <v/>
      </c>
      <c r="AEP59" s="323" t="str">
        <f t="shared" ref="AEP59" ca="1" si="16386">IF(AEC59&lt;&gt;"",SUMPRODUCT((AEN58:AEN61=AEN59)*(AEI58:AEI61&gt;AEI59)),"")</f>
        <v/>
      </c>
      <c r="AEQ59" s="323" t="str">
        <f t="shared" ref="AEQ59" ca="1" si="16387">IF(AEC59&lt;&gt;"",SUMPRODUCT((AEN58:AEN61=AEN59)*(AEI58:AEI61=AEI59)*(AEG58:AEG61&gt;AEG59)),"")</f>
        <v/>
      </c>
      <c r="AER59" s="323" t="str">
        <f t="shared" ref="AER59" ca="1" si="16388">IF(AEC59&lt;&gt;"",SUMPRODUCT((AEN58:AEN61=AEN59)*(AEI58:AEI61=AEI59)*(AEG58:AEG61=AEG59)*(AEK58:AEK61&gt;AEK59)),"")</f>
        <v/>
      </c>
      <c r="AES59" s="323" t="str">
        <f t="shared" ref="AES59" ca="1" si="16389">IF(AEC59&lt;&gt;"",SUMPRODUCT((AEN58:AEN61=AEN59)*(AEI58:AEI61=AEI59)*(AEG58:AEG61=AEG59)*(AEK58:AEK61=AEK59)*(AEL58:AEL61&gt;AEL59)),"")</f>
        <v/>
      </c>
      <c r="AET59" s="323" t="str">
        <f t="shared" ref="AET59" ca="1" si="16390">IF(AEC59&lt;&gt;"",SUMPRODUCT((AEN58:AEN61=AEN59)*(AEI58:AEI61=AEI59)*(AEG58:AEG61=AEG59)*(AEK58:AEK61=AEK59)*(AEL58:AEL61=AEL59)*(AEM58:AEM61&gt;AEM59)),"")</f>
        <v/>
      </c>
      <c r="AEU59" s="323" t="str">
        <f t="shared" ref="AEU59" ca="1" si="16391">IF(AEC59&lt;&gt;"",SUM(AEO59:AET59)+1,"")</f>
        <v/>
      </c>
      <c r="AHU59" s="323">
        <f ca="1">SUMPRODUCT((AHU18:AHU21=AHU19)*(AHT18:AHT21=AHT19)*(AHR18:AHR21&gt;AHR19))+1</f>
        <v>1</v>
      </c>
      <c r="AIF59" s="323" t="str">
        <f t="shared" ref="AIF59" ca="1" si="16392">IF(AIG19&lt;&gt;"",SUMPRODUCT((AIN18:AIN21=AIN19)*(AIM18:AIM21=AIM19)*(AIK18:AIK21=AIK19)*(AIL18:AIL21=AIL19)),"")</f>
        <v/>
      </c>
      <c r="AIG59" s="323" t="str">
        <f t="shared" ca="1" si="16135"/>
        <v/>
      </c>
      <c r="AIH59" s="323">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3">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3">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3">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3">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3">
        <f t="shared" ca="1" si="16141"/>
        <v>1000</v>
      </c>
      <c r="AIN59" s="323" t="str">
        <f t="shared" ca="1" si="16142"/>
        <v/>
      </c>
      <c r="AIO59" s="323" t="str">
        <f t="shared" ref="AIO59" ca="1" si="16398">IF(AIG59&lt;&gt;"",VLOOKUP(AIG59,AHN4:AHT40,7,FALSE),"")</f>
        <v/>
      </c>
      <c r="AIP59" s="323" t="str">
        <f t="shared" ref="AIP59" ca="1" si="16399">IF(AIG59&lt;&gt;"",VLOOKUP(AIG59,AHN4:AHT40,5,FALSE),"")</f>
        <v/>
      </c>
      <c r="AIQ59" s="323" t="str">
        <f t="shared" ref="AIQ59" ca="1" si="16400">IF(AIG59&lt;&gt;"",VLOOKUP(AIG59,AHN4:AHV40,9,FALSE),"")</f>
        <v/>
      </c>
      <c r="AIR59" s="323" t="str">
        <f t="shared" ca="1" si="16146"/>
        <v/>
      </c>
      <c r="AIS59" s="323" t="str">
        <f t="shared" ref="AIS59" ca="1" si="16401">IF(AIG59&lt;&gt;"",RANK(AIR59,AIR58:AIR61),"")</f>
        <v/>
      </c>
      <c r="AIT59" s="323" t="str">
        <f t="shared" ref="AIT59" ca="1" si="16402">IF(AIG59&lt;&gt;"",SUMPRODUCT((AIR58:AIR61=AIR59)*(AIM58:AIM61&gt;AIM59)),"")</f>
        <v/>
      </c>
      <c r="AIU59" s="323" t="str">
        <f t="shared" ref="AIU59" ca="1" si="16403">IF(AIG59&lt;&gt;"",SUMPRODUCT((AIR58:AIR61=AIR59)*(AIM58:AIM61=AIM59)*(AIK58:AIK61&gt;AIK59)),"")</f>
        <v/>
      </c>
      <c r="AIV59" s="323" t="str">
        <f t="shared" ref="AIV59" ca="1" si="16404">IF(AIG59&lt;&gt;"",SUMPRODUCT((AIR58:AIR61=AIR59)*(AIM58:AIM61=AIM59)*(AIK58:AIK61=AIK59)*(AIO58:AIO61&gt;AIO59)),"")</f>
        <v/>
      </c>
      <c r="AIW59" s="323" t="str">
        <f t="shared" ref="AIW59" ca="1" si="16405">IF(AIG59&lt;&gt;"",SUMPRODUCT((AIR58:AIR61=AIR59)*(AIM58:AIM61=AIM59)*(AIK58:AIK61=AIK59)*(AIO58:AIO61=AIO59)*(AIP58:AIP61&gt;AIP59)),"")</f>
        <v/>
      </c>
      <c r="AIX59" s="323" t="str">
        <f t="shared" ref="AIX59" ca="1" si="16406">IF(AIG59&lt;&gt;"",SUMPRODUCT((AIR58:AIR61=AIR59)*(AIM58:AIM61=AIM59)*(AIK58:AIK61=AIK59)*(AIO58:AIO61=AIO59)*(AIP58:AIP61=AIP59)*(AIQ58:AIQ61&gt;AIQ59)),"")</f>
        <v/>
      </c>
      <c r="AIY59" s="323" t="str">
        <f t="shared" ca="1" si="16153"/>
        <v/>
      </c>
      <c r="AIZ59" s="323" t="str">
        <f t="shared" ref="AIZ59" ca="1" si="16407">IF(AJA19&lt;&gt;"",SUMPRODUCT((AJH18:AJH21=AJH19)*(AJG18:AJG21=AJG19)*(AJE18:AJE21=AJE19)*(AJF18:AJF21=AJF19)),"")</f>
        <v/>
      </c>
      <c r="AJA59" s="323" t="str">
        <f t="shared" ref="AJA59:AJA61" ca="1" si="16408">IF(AND(AIZ59&lt;&gt;"",AIZ59&gt;1),AJA19,"")</f>
        <v/>
      </c>
      <c r="AJB59" s="323">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3">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3">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3">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3">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3">
        <f t="shared" ref="AJG59:AJG61" ca="1" si="16414">AJE59-AJF59+1000</f>
        <v>1000</v>
      </c>
      <c r="AJH59" s="323" t="str">
        <f t="shared" ref="AJH59:AJH61" ca="1" si="16415">IF(AJA59&lt;&gt;"",AJB59*3+AJC59*1,"")</f>
        <v/>
      </c>
      <c r="AJI59" s="323" t="str">
        <f t="shared" ref="AJI59" ca="1" si="16416">IF(AJA59&lt;&gt;"",VLOOKUP(AJA59,AHN4:AHT40,7,FALSE),"")</f>
        <v/>
      </c>
      <c r="AJJ59" s="323" t="str">
        <f t="shared" ref="AJJ59" ca="1" si="16417">IF(AJA59&lt;&gt;"",VLOOKUP(AJA59,AHN4:AHT40,5,FALSE),"")</f>
        <v/>
      </c>
      <c r="AJK59" s="323" t="str">
        <f t="shared" ref="AJK59" ca="1" si="16418">IF(AJA59&lt;&gt;"",VLOOKUP(AJA59,AHN4:AHV40,9,FALSE),"")</f>
        <v/>
      </c>
      <c r="AJL59" s="323" t="str">
        <f t="shared" ref="AJL59:AJL61" ca="1" si="16419">AJH59</f>
        <v/>
      </c>
      <c r="AJM59" s="323" t="str">
        <f t="shared" ref="AJM59" ca="1" si="16420">IF(AJA59&lt;&gt;"",RANK(AJL59,AJL58:AJL61),"")</f>
        <v/>
      </c>
      <c r="AJN59" s="323" t="str">
        <f t="shared" ref="AJN59" ca="1" si="16421">IF(AJA59&lt;&gt;"",SUMPRODUCT((AJL58:AJL61=AJL59)*(AJG58:AJG61&gt;AJG59)),"")</f>
        <v/>
      </c>
      <c r="AJO59" s="323" t="str">
        <f t="shared" ref="AJO59" ca="1" si="16422">IF(AJA59&lt;&gt;"",SUMPRODUCT((AJL58:AJL61=AJL59)*(AJG58:AJG61=AJG59)*(AJE58:AJE61&gt;AJE59)),"")</f>
        <v/>
      </c>
      <c r="AJP59" s="323" t="str">
        <f t="shared" ref="AJP59" ca="1" si="16423">IF(AJA59&lt;&gt;"",SUMPRODUCT((AJL58:AJL61=AJL59)*(AJG58:AJG61=AJG59)*(AJE58:AJE61=AJE59)*(AJI58:AJI61&gt;AJI59)),"")</f>
        <v/>
      </c>
      <c r="AJQ59" s="323" t="str">
        <f t="shared" ref="AJQ59" ca="1" si="16424">IF(AJA59&lt;&gt;"",SUMPRODUCT((AJL58:AJL61=AJL59)*(AJG58:AJG61=AJG59)*(AJE58:AJE61=AJE59)*(AJI58:AJI61=AJI59)*(AJJ58:AJJ61&gt;AJJ59)),"")</f>
        <v/>
      </c>
      <c r="AJR59" s="323" t="str">
        <f t="shared" ref="AJR59" ca="1" si="16425">IF(AJA59&lt;&gt;"",SUMPRODUCT((AJL58:AJL61=AJL59)*(AJG58:AJG61=AJG59)*(AJE58:AJE61=AJE59)*(AJI58:AJI61=AJI59)*(AJJ58:AJJ61=AJJ59)*(AJK58:AJK61&gt;AJK59)),"")</f>
        <v/>
      </c>
      <c r="AJS59" s="323" t="str">
        <f t="shared" ref="AJS59" ca="1" si="16426">IF(AJA59&lt;&gt;"",SUM(AJM59:AJR59)+1,"")</f>
        <v/>
      </c>
      <c r="AMS59" s="323">
        <f ca="1">SUMPRODUCT((AMS18:AMS21=AMS19)*(AMR18:AMR21=AMR19)*(AMP18:AMP21&gt;AMP19))+1</f>
        <v>1</v>
      </c>
      <c r="AND59" s="323">
        <f t="shared" ref="AND59" ca="1" si="16427">IF(ANE19&lt;&gt;"",SUMPRODUCT((ANL18:ANL21=ANL19)*(ANK18:ANK21=ANK19)*(ANI18:ANI21=ANI19)*(ANJ18:ANJ21=ANJ19)),"")</f>
        <v>2</v>
      </c>
      <c r="ANE59" s="323" t="str">
        <f t="shared" ca="1" si="16155"/>
        <v>England</v>
      </c>
      <c r="ANF59" s="323">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3">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3">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3">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3">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3">
        <f t="shared" ca="1" si="16161"/>
        <v>1000</v>
      </c>
      <c r="ANL59" s="323">
        <f t="shared" ca="1" si="16162"/>
        <v>1</v>
      </c>
      <c r="ANM59" s="323">
        <f t="shared" ref="ANM59" ca="1" si="16433">IF(ANE59&lt;&gt;"",VLOOKUP(ANE59,AML4:AMR40,7,FALSE),"")</f>
        <v>1003</v>
      </c>
      <c r="ANN59" s="323">
        <f t="shared" ref="ANN59" ca="1" si="16434">IF(ANE59&lt;&gt;"",VLOOKUP(ANE59,AML4:AMR40,5,FALSE),"")</f>
        <v>5</v>
      </c>
      <c r="ANO59" s="323">
        <f t="shared" ref="ANO59" ca="1" si="16435">IF(ANE59&lt;&gt;"",VLOOKUP(ANE59,AML4:AMT40,9,FALSE),"")</f>
        <v>49</v>
      </c>
      <c r="ANP59" s="323">
        <f t="shared" ca="1" si="16166"/>
        <v>1</v>
      </c>
      <c r="ANQ59" s="323">
        <f t="shared" ref="ANQ59" ca="1" si="16436">IF(ANE59&lt;&gt;"",RANK(ANP59,ANP58:ANP61),"")</f>
        <v>1</v>
      </c>
      <c r="ANR59" s="323">
        <f t="shared" ref="ANR59" ca="1" si="16437">IF(ANE59&lt;&gt;"",SUMPRODUCT((ANP58:ANP61=ANP59)*(ANK58:ANK61&gt;ANK59)),"")</f>
        <v>0</v>
      </c>
      <c r="ANS59" s="323">
        <f t="shared" ref="ANS59" ca="1" si="16438">IF(ANE59&lt;&gt;"",SUMPRODUCT((ANP58:ANP61=ANP59)*(ANK58:ANK61=ANK59)*(ANI58:ANI61&gt;ANI59)),"")</f>
        <v>0</v>
      </c>
      <c r="ANT59" s="323">
        <f t="shared" ref="ANT59" ca="1" si="16439">IF(ANE59&lt;&gt;"",SUMPRODUCT((ANP58:ANP61=ANP59)*(ANK58:ANK61=ANK59)*(ANI58:ANI61=ANI59)*(ANM58:ANM61&gt;ANM59)),"")</f>
        <v>0</v>
      </c>
      <c r="ANU59" s="323">
        <f t="shared" ref="ANU59" ca="1" si="16440">IF(ANE59&lt;&gt;"",SUMPRODUCT((ANP58:ANP61=ANP59)*(ANK58:ANK61=ANK59)*(ANI58:ANI61=ANI59)*(ANM58:ANM61=ANM59)*(ANN58:ANN61&gt;ANN59)),"")</f>
        <v>0</v>
      </c>
      <c r="ANV59" s="323">
        <f t="shared" ref="ANV59" ca="1" si="16441">IF(ANE59&lt;&gt;"",SUMPRODUCT((ANP58:ANP61=ANP59)*(ANK58:ANK61=ANK59)*(ANI58:ANI61=ANI59)*(ANM58:ANM61=ANM59)*(ANN58:ANN61=ANN59)*(ANO58:ANO61&gt;ANO59)),"")</f>
        <v>0</v>
      </c>
      <c r="ANW59" s="323">
        <f t="shared" ca="1" si="16173"/>
        <v>1</v>
      </c>
      <c r="ANX59" s="323" t="str">
        <f t="shared" ref="ANX59" ca="1" si="16442">IF(ANY19&lt;&gt;"",SUMPRODUCT((AOF18:AOF21=AOF19)*(AOE18:AOE21=AOE19)*(AOC18:AOC21=AOC19)*(AOD18:AOD21=AOD19)),"")</f>
        <v/>
      </c>
      <c r="ANY59" s="323" t="str">
        <f t="shared" ref="ANY59:ANY61" ca="1" si="16443">IF(AND(ANX59&lt;&gt;"",ANX59&gt;1),ANY19,"")</f>
        <v/>
      </c>
      <c r="ANZ59" s="323">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3">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3">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3">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3">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3">
        <f t="shared" ref="AOE59:AOE61" ca="1" si="16449">AOC59-AOD59+1000</f>
        <v>1000</v>
      </c>
      <c r="AOF59" s="323" t="str">
        <f t="shared" ref="AOF59:AOF61" ca="1" si="16450">IF(ANY59&lt;&gt;"",ANZ59*3+AOA59*1,"")</f>
        <v/>
      </c>
      <c r="AOG59" s="323" t="str">
        <f t="shared" ref="AOG59" ca="1" si="16451">IF(ANY59&lt;&gt;"",VLOOKUP(ANY59,AML4:AMR40,7,FALSE),"")</f>
        <v/>
      </c>
      <c r="AOH59" s="323" t="str">
        <f t="shared" ref="AOH59" ca="1" si="16452">IF(ANY59&lt;&gt;"",VLOOKUP(ANY59,AML4:AMR40,5,FALSE),"")</f>
        <v/>
      </c>
      <c r="AOI59" s="323" t="str">
        <f t="shared" ref="AOI59" ca="1" si="16453">IF(ANY59&lt;&gt;"",VLOOKUP(ANY59,AML4:AMT40,9,FALSE),"")</f>
        <v/>
      </c>
      <c r="AOJ59" s="323" t="str">
        <f t="shared" ref="AOJ59:AOJ61" ca="1" si="16454">AOF59</f>
        <v/>
      </c>
      <c r="AOK59" s="323" t="str">
        <f t="shared" ref="AOK59" ca="1" si="16455">IF(ANY59&lt;&gt;"",RANK(AOJ59,AOJ58:AOJ61),"")</f>
        <v/>
      </c>
      <c r="AOL59" s="323" t="str">
        <f t="shared" ref="AOL59" ca="1" si="16456">IF(ANY59&lt;&gt;"",SUMPRODUCT((AOJ58:AOJ61=AOJ59)*(AOE58:AOE61&gt;AOE59)),"")</f>
        <v/>
      </c>
      <c r="AOM59" s="323" t="str">
        <f t="shared" ref="AOM59" ca="1" si="16457">IF(ANY59&lt;&gt;"",SUMPRODUCT((AOJ58:AOJ61=AOJ59)*(AOE58:AOE61=AOE59)*(AOC58:AOC61&gt;AOC59)),"")</f>
        <v/>
      </c>
      <c r="AON59" s="323" t="str">
        <f t="shared" ref="AON59" ca="1" si="16458">IF(ANY59&lt;&gt;"",SUMPRODUCT((AOJ58:AOJ61=AOJ59)*(AOE58:AOE61=AOE59)*(AOC58:AOC61=AOC59)*(AOG58:AOG61&gt;AOG59)),"")</f>
        <v/>
      </c>
      <c r="AOO59" s="323" t="str">
        <f t="shared" ref="AOO59" ca="1" si="16459">IF(ANY59&lt;&gt;"",SUMPRODUCT((AOJ58:AOJ61=AOJ59)*(AOE58:AOE61=AOE59)*(AOC58:AOC61=AOC59)*(AOG58:AOG61=AOG59)*(AOH58:AOH61&gt;AOH59)),"")</f>
        <v/>
      </c>
      <c r="AOP59" s="323" t="str">
        <f t="shared" ref="AOP59" ca="1" si="16460">IF(ANY59&lt;&gt;"",SUMPRODUCT((AOJ58:AOJ61=AOJ59)*(AOE58:AOE61=AOE59)*(AOC58:AOC61=AOC59)*(AOG58:AOG61=AOG59)*(AOH58:AOH61=AOH59)*(AOI58:AOI61&gt;AOI59)),"")</f>
        <v/>
      </c>
      <c r="AOQ59" s="323" t="str">
        <f t="shared" ref="AOQ59" ca="1" si="16461">IF(ANY59&lt;&gt;"",SUM(AOK59:AOP59)+1,"")</f>
        <v/>
      </c>
      <c r="ARQ59" s="323">
        <f ca="1">SUMPRODUCT((ARQ18:ARQ21=ARQ19)*(ARP18:ARP21=ARP19)*(ARN18:ARN21&gt;ARN19))+1</f>
        <v>1</v>
      </c>
      <c r="ASB59" s="323" t="str">
        <f t="shared" ref="ASB59" ca="1" si="16462">IF(ASC19&lt;&gt;"",SUMPRODUCT((ASJ18:ASJ21=ASJ19)*(ASI18:ASI21=ASI19)*(ASG18:ASG21=ASG19)*(ASH18:ASH21=ASH19)),"")</f>
        <v/>
      </c>
      <c r="ASC59" s="323" t="str">
        <f t="shared" ca="1" si="16175"/>
        <v/>
      </c>
      <c r="ASD59" s="323">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3">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3">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3">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3">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3">
        <f t="shared" ca="1" si="16181"/>
        <v>1000</v>
      </c>
      <c r="ASJ59" s="323" t="str">
        <f t="shared" ca="1" si="16182"/>
        <v/>
      </c>
      <c r="ASK59" s="323" t="str">
        <f t="shared" ref="ASK59" ca="1" si="16468">IF(ASC59&lt;&gt;"",VLOOKUP(ASC59,ARJ4:ARP40,7,FALSE),"")</f>
        <v/>
      </c>
      <c r="ASL59" s="323" t="str">
        <f t="shared" ref="ASL59" ca="1" si="16469">IF(ASC59&lt;&gt;"",VLOOKUP(ASC59,ARJ4:ARP40,5,FALSE),"")</f>
        <v/>
      </c>
      <c r="ASM59" s="323" t="str">
        <f t="shared" ref="ASM59" ca="1" si="16470">IF(ASC59&lt;&gt;"",VLOOKUP(ASC59,ARJ4:ARR40,9,FALSE),"")</f>
        <v/>
      </c>
      <c r="ASN59" s="323" t="str">
        <f t="shared" ca="1" si="16186"/>
        <v/>
      </c>
      <c r="ASO59" s="323" t="str">
        <f t="shared" ref="ASO59" ca="1" si="16471">IF(ASC59&lt;&gt;"",RANK(ASN59,ASN58:ASN61),"")</f>
        <v/>
      </c>
      <c r="ASP59" s="323" t="str">
        <f t="shared" ref="ASP59" ca="1" si="16472">IF(ASC59&lt;&gt;"",SUMPRODUCT((ASN58:ASN61=ASN59)*(ASI58:ASI61&gt;ASI59)),"")</f>
        <v/>
      </c>
      <c r="ASQ59" s="323" t="str">
        <f t="shared" ref="ASQ59" ca="1" si="16473">IF(ASC59&lt;&gt;"",SUMPRODUCT((ASN58:ASN61=ASN59)*(ASI58:ASI61=ASI59)*(ASG58:ASG61&gt;ASG59)),"")</f>
        <v/>
      </c>
      <c r="ASR59" s="323" t="str">
        <f t="shared" ref="ASR59" ca="1" si="16474">IF(ASC59&lt;&gt;"",SUMPRODUCT((ASN58:ASN61=ASN59)*(ASI58:ASI61=ASI59)*(ASG58:ASG61=ASG59)*(ASK58:ASK61&gt;ASK59)),"")</f>
        <v/>
      </c>
      <c r="ASS59" s="323" t="str">
        <f t="shared" ref="ASS59" ca="1" si="16475">IF(ASC59&lt;&gt;"",SUMPRODUCT((ASN58:ASN61=ASN59)*(ASI58:ASI61=ASI59)*(ASG58:ASG61=ASG59)*(ASK58:ASK61=ASK59)*(ASL58:ASL61&gt;ASL59)),"")</f>
        <v/>
      </c>
      <c r="AST59" s="323" t="str">
        <f t="shared" ref="AST59" ca="1" si="16476">IF(ASC59&lt;&gt;"",SUMPRODUCT((ASN58:ASN61=ASN59)*(ASI58:ASI61=ASI59)*(ASG58:ASG61=ASG59)*(ASK58:ASK61=ASK59)*(ASL58:ASL61=ASL59)*(ASM58:ASM61&gt;ASM59)),"")</f>
        <v/>
      </c>
      <c r="ASU59" s="323" t="str">
        <f t="shared" ca="1" si="16193"/>
        <v/>
      </c>
      <c r="ASV59" s="323" t="str">
        <f t="shared" ref="ASV59" ca="1" si="16477">IF(ASW19&lt;&gt;"",SUMPRODUCT((ATD18:ATD21=ATD19)*(ATC18:ATC21=ATC19)*(ATA18:ATA21=ATA19)*(ATB18:ATB21=ATB19)),"")</f>
        <v/>
      </c>
      <c r="ASW59" s="323" t="str">
        <f t="shared" ref="ASW59:ASW61" ca="1" si="16478">IF(AND(ASV59&lt;&gt;"",ASV59&gt;1),ASW19,"")</f>
        <v/>
      </c>
      <c r="ASX59" s="323">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3">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3">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3">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3">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3">
        <f t="shared" ref="ATC59:ATC61" ca="1" si="16484">ATA59-ATB59+1000</f>
        <v>1000</v>
      </c>
      <c r="ATD59" s="323" t="str">
        <f t="shared" ref="ATD59:ATD61" ca="1" si="16485">IF(ASW59&lt;&gt;"",ASX59*3+ASY59*1,"")</f>
        <v/>
      </c>
      <c r="ATE59" s="323" t="str">
        <f t="shared" ref="ATE59" ca="1" si="16486">IF(ASW59&lt;&gt;"",VLOOKUP(ASW59,ARJ4:ARP40,7,FALSE),"")</f>
        <v/>
      </c>
      <c r="ATF59" s="323" t="str">
        <f t="shared" ref="ATF59" ca="1" si="16487">IF(ASW59&lt;&gt;"",VLOOKUP(ASW59,ARJ4:ARP40,5,FALSE),"")</f>
        <v/>
      </c>
      <c r="ATG59" s="323" t="str">
        <f t="shared" ref="ATG59" ca="1" si="16488">IF(ASW59&lt;&gt;"",VLOOKUP(ASW59,ARJ4:ARR40,9,FALSE),"")</f>
        <v/>
      </c>
      <c r="ATH59" s="323" t="str">
        <f t="shared" ref="ATH59:ATH61" ca="1" si="16489">ATD59</f>
        <v/>
      </c>
      <c r="ATI59" s="323" t="str">
        <f t="shared" ref="ATI59" ca="1" si="16490">IF(ASW59&lt;&gt;"",RANK(ATH59,ATH58:ATH61),"")</f>
        <v/>
      </c>
      <c r="ATJ59" s="323" t="str">
        <f t="shared" ref="ATJ59" ca="1" si="16491">IF(ASW59&lt;&gt;"",SUMPRODUCT((ATH58:ATH61=ATH59)*(ATC58:ATC61&gt;ATC59)),"")</f>
        <v/>
      </c>
      <c r="ATK59" s="323" t="str">
        <f t="shared" ref="ATK59" ca="1" si="16492">IF(ASW59&lt;&gt;"",SUMPRODUCT((ATH58:ATH61=ATH59)*(ATC58:ATC61=ATC59)*(ATA58:ATA61&gt;ATA59)),"")</f>
        <v/>
      </c>
      <c r="ATL59" s="323" t="str">
        <f t="shared" ref="ATL59" ca="1" si="16493">IF(ASW59&lt;&gt;"",SUMPRODUCT((ATH58:ATH61=ATH59)*(ATC58:ATC61=ATC59)*(ATA58:ATA61=ATA59)*(ATE58:ATE61&gt;ATE59)),"")</f>
        <v/>
      </c>
      <c r="ATM59" s="323" t="str">
        <f t="shared" ref="ATM59" ca="1" si="16494">IF(ASW59&lt;&gt;"",SUMPRODUCT((ATH58:ATH61=ATH59)*(ATC58:ATC61=ATC59)*(ATA58:ATA61=ATA59)*(ATE58:ATE61=ATE59)*(ATF58:ATF61&gt;ATF59)),"")</f>
        <v/>
      </c>
      <c r="ATN59" s="323" t="str">
        <f t="shared" ref="ATN59" ca="1" si="16495">IF(ASW59&lt;&gt;"",SUMPRODUCT((ATH58:ATH61=ATH59)*(ATC58:ATC61=ATC59)*(ATA58:ATA61=ATA59)*(ATE58:ATE61=ATE59)*(ATF58:ATF61=ATF59)*(ATG58:ATG61&gt;ATG59)),"")</f>
        <v/>
      </c>
      <c r="ATO59" s="323" t="str">
        <f t="shared" ref="ATO59" ca="1" si="16496">IF(ASW59&lt;&gt;"",SUM(ATI59:ATN59)+1,"")</f>
        <v/>
      </c>
      <c r="AWO59" s="323">
        <f ca="1">SUMPRODUCT((AWO18:AWO21=AWO19)*(AWN18:AWN21=AWN19)*(AWL18:AWL21&gt;AWL19))+1</f>
        <v>1</v>
      </c>
      <c r="AWZ59" s="323" t="str">
        <f t="shared" ref="AWZ59" ca="1" si="16497">IF(AXA19&lt;&gt;"",SUMPRODUCT((AXH18:AXH21=AXH19)*(AXG18:AXG21=AXG19)*(AXE18:AXE21=AXE19)*(AXF18:AXF21=AXF19)),"")</f>
        <v/>
      </c>
      <c r="AXA59" s="323" t="str">
        <f t="shared" ca="1" si="16195"/>
        <v/>
      </c>
      <c r="AXB59" s="323">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3">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3">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3">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3">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3">
        <f t="shared" ca="1" si="16201"/>
        <v>1000</v>
      </c>
      <c r="AXH59" s="323" t="str">
        <f t="shared" ca="1" si="16202"/>
        <v/>
      </c>
      <c r="AXI59" s="323" t="str">
        <f t="shared" ref="AXI59" ca="1" si="16503">IF(AXA59&lt;&gt;"",VLOOKUP(AXA59,AWH4:AWN40,7,FALSE),"")</f>
        <v/>
      </c>
      <c r="AXJ59" s="323" t="str">
        <f t="shared" ref="AXJ59" ca="1" si="16504">IF(AXA59&lt;&gt;"",VLOOKUP(AXA59,AWH4:AWN40,5,FALSE),"")</f>
        <v/>
      </c>
      <c r="AXK59" s="323" t="str">
        <f t="shared" ref="AXK59" ca="1" si="16505">IF(AXA59&lt;&gt;"",VLOOKUP(AXA59,AWH4:AWP40,9,FALSE),"")</f>
        <v/>
      </c>
      <c r="AXL59" s="323" t="str">
        <f t="shared" ca="1" si="16206"/>
        <v/>
      </c>
      <c r="AXM59" s="323" t="str">
        <f t="shared" ref="AXM59" ca="1" si="16506">IF(AXA59&lt;&gt;"",RANK(AXL59,AXL58:AXL61),"")</f>
        <v/>
      </c>
      <c r="AXN59" s="323" t="str">
        <f t="shared" ref="AXN59" ca="1" si="16507">IF(AXA59&lt;&gt;"",SUMPRODUCT((AXL58:AXL61=AXL59)*(AXG58:AXG61&gt;AXG59)),"")</f>
        <v/>
      </c>
      <c r="AXO59" s="323" t="str">
        <f t="shared" ref="AXO59" ca="1" si="16508">IF(AXA59&lt;&gt;"",SUMPRODUCT((AXL58:AXL61=AXL59)*(AXG58:AXG61=AXG59)*(AXE58:AXE61&gt;AXE59)),"")</f>
        <v/>
      </c>
      <c r="AXP59" s="323" t="str">
        <f t="shared" ref="AXP59" ca="1" si="16509">IF(AXA59&lt;&gt;"",SUMPRODUCT((AXL58:AXL61=AXL59)*(AXG58:AXG61=AXG59)*(AXE58:AXE61=AXE59)*(AXI58:AXI61&gt;AXI59)),"")</f>
        <v/>
      </c>
      <c r="AXQ59" s="323" t="str">
        <f t="shared" ref="AXQ59" ca="1" si="16510">IF(AXA59&lt;&gt;"",SUMPRODUCT((AXL58:AXL61=AXL59)*(AXG58:AXG61=AXG59)*(AXE58:AXE61=AXE59)*(AXI58:AXI61=AXI59)*(AXJ58:AXJ61&gt;AXJ59)),"")</f>
        <v/>
      </c>
      <c r="AXR59" s="323" t="str">
        <f t="shared" ref="AXR59" ca="1" si="16511">IF(AXA59&lt;&gt;"",SUMPRODUCT((AXL58:AXL61=AXL59)*(AXG58:AXG61=AXG59)*(AXE58:AXE61=AXE59)*(AXI58:AXI61=AXI59)*(AXJ58:AXJ61=AXJ59)*(AXK58:AXK61&gt;AXK59)),"")</f>
        <v/>
      </c>
      <c r="AXS59" s="323" t="str">
        <f t="shared" ca="1" si="16213"/>
        <v/>
      </c>
      <c r="AXT59" s="323" t="str">
        <f t="shared" ref="AXT59" ca="1" si="16512">IF(AXU19&lt;&gt;"",SUMPRODUCT((AYB18:AYB21=AYB19)*(AYA18:AYA21=AYA19)*(AXY18:AXY21=AXY19)*(AXZ18:AXZ21=AXZ19)),"")</f>
        <v/>
      </c>
      <c r="AXU59" s="323" t="str">
        <f t="shared" ref="AXU59:AXU61" ca="1" si="16513">IF(AND(AXT59&lt;&gt;"",AXT59&gt;1),AXU19,"")</f>
        <v/>
      </c>
      <c r="AXV59" s="323">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3">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3">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3">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3">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3">
        <f t="shared" ref="AYA59:AYA61" ca="1" si="16519">AXY59-AXZ59+1000</f>
        <v>1000</v>
      </c>
      <c r="AYB59" s="323" t="str">
        <f t="shared" ref="AYB59:AYB61" ca="1" si="16520">IF(AXU59&lt;&gt;"",AXV59*3+AXW59*1,"")</f>
        <v/>
      </c>
      <c r="AYC59" s="323" t="str">
        <f t="shared" ref="AYC59" ca="1" si="16521">IF(AXU59&lt;&gt;"",VLOOKUP(AXU59,AWH4:AWN40,7,FALSE),"")</f>
        <v/>
      </c>
      <c r="AYD59" s="323" t="str">
        <f t="shared" ref="AYD59" ca="1" si="16522">IF(AXU59&lt;&gt;"",VLOOKUP(AXU59,AWH4:AWN40,5,FALSE),"")</f>
        <v/>
      </c>
      <c r="AYE59" s="323" t="str">
        <f t="shared" ref="AYE59" ca="1" si="16523">IF(AXU59&lt;&gt;"",VLOOKUP(AXU59,AWH4:AWP40,9,FALSE),"")</f>
        <v/>
      </c>
      <c r="AYF59" s="323" t="str">
        <f t="shared" ref="AYF59:AYF61" ca="1" si="16524">AYB59</f>
        <v/>
      </c>
      <c r="AYG59" s="323" t="str">
        <f t="shared" ref="AYG59" ca="1" si="16525">IF(AXU59&lt;&gt;"",RANK(AYF59,AYF58:AYF61),"")</f>
        <v/>
      </c>
      <c r="AYH59" s="323" t="str">
        <f t="shared" ref="AYH59" ca="1" si="16526">IF(AXU59&lt;&gt;"",SUMPRODUCT((AYF58:AYF61=AYF59)*(AYA58:AYA61&gt;AYA59)),"")</f>
        <v/>
      </c>
      <c r="AYI59" s="323" t="str">
        <f t="shared" ref="AYI59" ca="1" si="16527">IF(AXU59&lt;&gt;"",SUMPRODUCT((AYF58:AYF61=AYF59)*(AYA58:AYA61=AYA59)*(AXY58:AXY61&gt;AXY59)),"")</f>
        <v/>
      </c>
      <c r="AYJ59" s="323" t="str">
        <f t="shared" ref="AYJ59" ca="1" si="16528">IF(AXU59&lt;&gt;"",SUMPRODUCT((AYF58:AYF61=AYF59)*(AYA58:AYA61=AYA59)*(AXY58:AXY61=AXY59)*(AYC58:AYC61&gt;AYC59)),"")</f>
        <v/>
      </c>
      <c r="AYK59" s="323" t="str">
        <f t="shared" ref="AYK59" ca="1" si="16529">IF(AXU59&lt;&gt;"",SUMPRODUCT((AYF58:AYF61=AYF59)*(AYA58:AYA61=AYA59)*(AXY58:AXY61=AXY59)*(AYC58:AYC61=AYC59)*(AYD58:AYD61&gt;AYD59)),"")</f>
        <v/>
      </c>
      <c r="AYL59" s="323" t="str">
        <f t="shared" ref="AYL59" ca="1" si="16530">IF(AXU59&lt;&gt;"",SUMPRODUCT((AYF58:AYF61=AYF59)*(AYA58:AYA61=AYA59)*(AXY58:AXY61=AXY59)*(AYC58:AYC61=AYC59)*(AYD58:AYD61=AYD59)*(AYE58:AYE61&gt;AYE59)),"")</f>
        <v/>
      </c>
      <c r="AYM59" s="323" t="str">
        <f t="shared" ref="AYM59" ca="1" si="16531">IF(AXU59&lt;&gt;"",SUM(AYG59:AYL59)+1,"")</f>
        <v/>
      </c>
      <c r="BBM59" s="323">
        <f ca="1">SUMPRODUCT((BBM18:BBM21=BBM19)*(BBL18:BBL21=BBL19)*(BBJ18:BBJ21&gt;BBJ19))+1</f>
        <v>1</v>
      </c>
      <c r="BBX59" s="323">
        <f t="shared" ref="BBX59" ca="1" si="16532">IF(BBY19&lt;&gt;"",SUMPRODUCT((BCF18:BCF21=BCF19)*(BCE18:BCE21=BCE19)*(BCC18:BCC21=BCC19)*(BCD18:BCD21=BCD19)),"")</f>
        <v>4</v>
      </c>
      <c r="BBY59" s="323" t="str">
        <f t="shared" ca="1" si="16215"/>
        <v>Slovenia</v>
      </c>
      <c r="BBZ59" s="323">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3">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3">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3">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3">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3">
        <f t="shared" ca="1" si="16221"/>
        <v>1000</v>
      </c>
      <c r="BCF59" s="323">
        <f t="shared" ca="1" si="16222"/>
        <v>0</v>
      </c>
      <c r="BCG59" s="323">
        <f t="shared" ref="BCG59" ca="1" si="16538">IF(BBY59&lt;&gt;"",VLOOKUP(BBY59,BBF4:BBL40,7,FALSE),"")</f>
        <v>1000</v>
      </c>
      <c r="BCH59" s="323">
        <f t="shared" ref="BCH59" ca="1" si="16539">IF(BBY59&lt;&gt;"",VLOOKUP(BBY59,BBF4:BBL40,5,FALSE),"")</f>
        <v>0</v>
      </c>
      <c r="BCI59" s="323">
        <f t="shared" ref="BCI59" ca="1" si="16540">IF(BBY59&lt;&gt;"",VLOOKUP(BBY59,BBF4:BBN40,9,FALSE),"")</f>
        <v>39</v>
      </c>
      <c r="BCJ59" s="323">
        <f t="shared" ca="1" si="16226"/>
        <v>0</v>
      </c>
      <c r="BCK59" s="323">
        <f t="shared" ref="BCK59" ca="1" si="16541">IF(BBY59&lt;&gt;"",RANK(BCJ59,BCJ58:BCJ61),"")</f>
        <v>1</v>
      </c>
      <c r="BCL59" s="323">
        <f t="shared" ref="BCL59" ca="1" si="16542">IF(BBY59&lt;&gt;"",SUMPRODUCT((BCJ58:BCJ61=BCJ59)*(BCE58:BCE61&gt;BCE59)),"")</f>
        <v>0</v>
      </c>
      <c r="BCM59" s="323">
        <f t="shared" ref="BCM59" ca="1" si="16543">IF(BBY59&lt;&gt;"",SUMPRODUCT((BCJ58:BCJ61=BCJ59)*(BCE58:BCE61=BCE59)*(BCC58:BCC61&gt;BCC59)),"")</f>
        <v>0</v>
      </c>
      <c r="BCN59" s="323">
        <f t="shared" ref="BCN59" ca="1" si="16544">IF(BBY59&lt;&gt;"",SUMPRODUCT((BCJ58:BCJ61=BCJ59)*(BCE58:BCE61=BCE59)*(BCC58:BCC61=BCC59)*(BCG58:BCG61&gt;BCG59)),"")</f>
        <v>0</v>
      </c>
      <c r="BCO59" s="323">
        <f t="shared" ref="BCO59" ca="1" si="16545">IF(BBY59&lt;&gt;"",SUMPRODUCT((BCJ58:BCJ61=BCJ59)*(BCE58:BCE61=BCE59)*(BCC58:BCC61=BCC59)*(BCG58:BCG61=BCG59)*(BCH58:BCH61&gt;BCH59)),"")</f>
        <v>0</v>
      </c>
      <c r="BCP59" s="323">
        <f t="shared" ref="BCP59" ca="1" si="16546">IF(BBY59&lt;&gt;"",SUMPRODUCT((BCJ58:BCJ61=BCJ59)*(BCE58:BCE61=BCE59)*(BCC58:BCC61=BCC59)*(BCG58:BCG61=BCG59)*(BCH58:BCH61=BCH59)*(BCI58:BCI61&gt;BCI59)),"")</f>
        <v>2</v>
      </c>
      <c r="BCQ59" s="323">
        <f t="shared" ca="1" si="16233"/>
        <v>3</v>
      </c>
      <c r="BCR59" s="323" t="str">
        <f t="shared" ref="BCR59" ca="1" si="16547">IF(BCS19&lt;&gt;"",SUMPRODUCT((BCZ18:BCZ21=BCZ19)*(BCY18:BCY21=BCY19)*(BCW18:BCW21=BCW19)*(BCX18:BCX21=BCX19)),"")</f>
        <v/>
      </c>
      <c r="BCS59" s="323" t="str">
        <f t="shared" ref="BCS59:BCS61" ca="1" si="16548">IF(AND(BCR59&lt;&gt;"",BCR59&gt;1),BCS19,"")</f>
        <v/>
      </c>
      <c r="BCT59" s="323">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3">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3">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3">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3">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3">
        <f t="shared" ref="BCY59:BCY61" ca="1" si="16554">BCW59-BCX59+1000</f>
        <v>1000</v>
      </c>
      <c r="BCZ59" s="323" t="str">
        <f t="shared" ref="BCZ59:BCZ61" ca="1" si="16555">IF(BCS59&lt;&gt;"",BCT59*3+BCU59*1,"")</f>
        <v/>
      </c>
      <c r="BDA59" s="323" t="str">
        <f t="shared" ref="BDA59" ca="1" si="16556">IF(BCS59&lt;&gt;"",VLOOKUP(BCS59,BBF4:BBL40,7,FALSE),"")</f>
        <v/>
      </c>
      <c r="BDB59" s="323" t="str">
        <f t="shared" ref="BDB59" ca="1" si="16557">IF(BCS59&lt;&gt;"",VLOOKUP(BCS59,BBF4:BBL40,5,FALSE),"")</f>
        <v/>
      </c>
      <c r="BDC59" s="323" t="str">
        <f t="shared" ref="BDC59" ca="1" si="16558">IF(BCS59&lt;&gt;"",VLOOKUP(BCS59,BBF4:BBN40,9,FALSE),"")</f>
        <v/>
      </c>
      <c r="BDD59" s="323" t="str">
        <f t="shared" ref="BDD59:BDD61" ca="1" si="16559">BCZ59</f>
        <v/>
      </c>
      <c r="BDE59" s="323" t="str">
        <f t="shared" ref="BDE59" ca="1" si="16560">IF(BCS59&lt;&gt;"",RANK(BDD59,BDD58:BDD61),"")</f>
        <v/>
      </c>
      <c r="BDF59" s="323" t="str">
        <f t="shared" ref="BDF59" ca="1" si="16561">IF(BCS59&lt;&gt;"",SUMPRODUCT((BDD58:BDD61=BDD59)*(BCY58:BCY61&gt;BCY59)),"")</f>
        <v/>
      </c>
      <c r="BDG59" s="323" t="str">
        <f t="shared" ref="BDG59" ca="1" si="16562">IF(BCS59&lt;&gt;"",SUMPRODUCT((BDD58:BDD61=BDD59)*(BCY58:BCY61=BCY59)*(BCW58:BCW61&gt;BCW59)),"")</f>
        <v/>
      </c>
      <c r="BDH59" s="323" t="str">
        <f t="shared" ref="BDH59" ca="1" si="16563">IF(BCS59&lt;&gt;"",SUMPRODUCT((BDD58:BDD61=BDD59)*(BCY58:BCY61=BCY59)*(BCW58:BCW61=BCW59)*(BDA58:BDA61&gt;BDA59)),"")</f>
        <v/>
      </c>
      <c r="BDI59" s="323" t="str">
        <f t="shared" ref="BDI59" ca="1" si="16564">IF(BCS59&lt;&gt;"",SUMPRODUCT((BDD58:BDD61=BDD59)*(BCY58:BCY61=BCY59)*(BCW58:BCW61=BCW59)*(BDA58:BDA61=BDA59)*(BDB58:BDB61&gt;BDB59)),"")</f>
        <v/>
      </c>
      <c r="BDJ59" s="323" t="str">
        <f t="shared" ref="BDJ59" ca="1" si="16565">IF(BCS59&lt;&gt;"",SUMPRODUCT((BDD58:BDD61=BDD59)*(BCY58:BCY61=BCY59)*(BCW58:BCW61=BCW59)*(BDA58:BDA61=BDA59)*(BDB58:BDB61=BDB59)*(BDC58:BDC61&gt;BDC59)),"")</f>
        <v/>
      </c>
      <c r="BDK59" s="323" t="str">
        <f t="shared" ref="BDK59" ca="1" si="16566">IF(BCS59&lt;&gt;"",SUM(BDE59:BDJ59)+1,"")</f>
        <v/>
      </c>
    </row>
    <row r="60" spans="2:955 1033:1467" x14ac:dyDescent="0.2">
      <c r="I60" s="323">
        <f>SUMPRODUCT((I18:I21=I20)*(H18:H21=H20)*(F18:F21&gt;F20))+1</f>
        <v>1</v>
      </c>
      <c r="T60" s="323" t="str">
        <f>IF(U20&lt;&gt;"",SUMPRODUCT((AB18:AB21=AB20)*(AA18:AA21=AA20)*(Y18:Y21=Y20)*(Z18:Z21=Z20)),"")</f>
        <v/>
      </c>
      <c r="U60" s="323" t="str">
        <f t="shared" si="16234"/>
        <v/>
      </c>
      <c r="V60" s="323">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3">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3">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3">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3">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3">
        <f>Y60-Z60+1000</f>
        <v>1000</v>
      </c>
      <c r="AB60" s="323" t="str">
        <f t="shared" si="16235"/>
        <v/>
      </c>
      <c r="AC60" s="323" t="str">
        <f>IF(U60&lt;&gt;"",VLOOKUP(U60,B4:H40,7,FALSE),"")</f>
        <v/>
      </c>
      <c r="AD60" s="323" t="str">
        <f>IF(U60&lt;&gt;"",VLOOKUP(U60,B4:H40,5,FALSE),"")</f>
        <v/>
      </c>
      <c r="AE60" s="323" t="str">
        <f>IF(U60&lt;&gt;"",VLOOKUP(U60,B4:J40,9,FALSE),"")</f>
        <v/>
      </c>
      <c r="AF60" s="323" t="str">
        <f t="shared" si="16236"/>
        <v/>
      </c>
      <c r="AG60" s="323" t="str">
        <f>IF(U60&lt;&gt;"",RANK(AF60,AF58:AF61),"")</f>
        <v/>
      </c>
      <c r="AH60" s="323" t="str">
        <f>IF(U60&lt;&gt;"",SUMPRODUCT((AF58:AF61=AF60)*(AA58:AA61&gt;AA60)),"")</f>
        <v/>
      </c>
      <c r="AI60" s="323" t="str">
        <f>IF(U60&lt;&gt;"",SUMPRODUCT((AF58:AF61=AF60)*(AA58:AA61=AA60)*(Y58:Y61&gt;Y60)),"")</f>
        <v/>
      </c>
      <c r="AJ60" s="323" t="str">
        <f>IF(U60&lt;&gt;"",SUMPRODUCT((AF58:AF61=AF60)*(AA58:AA61=AA60)*(Y58:Y61=Y60)*(AC58:AC61&gt;AC60)),"")</f>
        <v/>
      </c>
      <c r="AK60" s="323" t="str">
        <f>IF(U60&lt;&gt;"",SUMPRODUCT((AF58:AF61=AF60)*(AA58:AA61=AA60)*(Y58:Y61=Y60)*(AC58:AC61=AC60)*(AD58:AD61&gt;AD60)),"")</f>
        <v/>
      </c>
      <c r="AL60" s="323" t="str">
        <f>IF(U60&lt;&gt;"",SUMPRODUCT((AF58:AF61=AF60)*(AA58:AA61=AA60)*(Y58:Y61=Y60)*(AC58:AC61=AC60)*(AD58:AD61=AD60)*(AE58:AE61&gt;AE60)),"")</f>
        <v/>
      </c>
      <c r="AM60" s="323" t="str">
        <f>IF(U60&lt;&gt;"",SUM(AG60:AL60),"")</f>
        <v/>
      </c>
      <c r="AN60" s="323">
        <f>IF(AO20&lt;&gt;"",SUMPRODUCT((AV18:AV21=AV20)*(AU18:AU21=AU20)*(AS18:AS21=AS20)*(AT18:AT21=AT20)),"")</f>
        <v>2</v>
      </c>
      <c r="AO60" s="323" t="str">
        <f t="shared" si="16237"/>
        <v>Denmark</v>
      </c>
      <c r="AP60" s="323">
        <f>SUMPRODUCT((CZ3:CZ42=AO60)*(DC3:DC42=AO61)*(DD3:DD42="W"))+SUMPRODUCT((CZ3:CZ42=AO60)*(DC3:DC42=AO62)*(DD3:DD42="W"))+SUMPRODUCT((CZ3:CZ42=AO60)*(DC3:DC42=AO59)*(DD3:DD42="W"))+SUMPRODUCT((CZ3:CZ42=AO61)*(DC3:DC42=AO60)*(DE3:DE42="W"))+SUMPRODUCT((CZ3:CZ42=AO62)*(DC3:DC42=AO60)*(DE3:DE42="W"))+SUMPRODUCT((CZ3:CZ42=AO59)*(DC3:DC42=AO60)*(DE3:DE42="W"))</f>
        <v>0</v>
      </c>
      <c r="AQ60" s="323">
        <f>SUMPRODUCT((CZ3:CZ42=AO60)*(DC3:DC42=AO61)*(DD3:DD42="D"))+SUMPRODUCT((CZ3:CZ42=AO60)*(DC3:DC42=AO62)*(DD3:DD42="D"))+SUMPRODUCT((CZ3:CZ42=AO60)*(DC3:DC42=AO59)*(DD3:DD42="D"))+SUMPRODUCT((CZ3:CZ42=AO61)*(DC3:DC42=AO60)*(DD3:DD42="D"))+SUMPRODUCT((CZ3:CZ42=AO62)*(DC3:DC42=AO60)*(DD3:DD42="D"))+SUMPRODUCT((CZ3:CZ42=AO59)*(DC3:DC42=AO60)*(DD3:DD42="D"))</f>
        <v>1</v>
      </c>
      <c r="AR60" s="323">
        <f>SUMPRODUCT((CZ3:CZ42=AO60)*(DC3:DC42=AO61)*(DD3:DD42="L"))+SUMPRODUCT((CZ3:CZ42=AO60)*(DC3:DC42=AO62)*(DD3:DD42="L"))+SUMPRODUCT((CZ3:CZ42=AO60)*(DC3:DC42=AO59)*(DD3:DD42="L"))+SUMPRODUCT((CZ3:CZ42=AO61)*(DC3:DC42=AO60)*(DE3:DE42="L"))+SUMPRODUCT((CZ3:CZ42=AO62)*(DC3:DC42=AO60)*(DE3:DE42="L"))+SUMPRODUCT((CZ3:CZ42=AO59)*(DC3:DC42=AO60)*(DE3:DE42="L"))</f>
        <v>0</v>
      </c>
      <c r="AS60" s="323">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3">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3">
        <f>AS60-AT60+1000</f>
        <v>1000</v>
      </c>
      <c r="AV60" s="323">
        <f t="shared" si="16238"/>
        <v>1</v>
      </c>
      <c r="AW60" s="323">
        <f>IF(AO60&lt;&gt;"",VLOOKUP(AO60,B4:H40,7,FALSE),"")</f>
        <v>1000</v>
      </c>
      <c r="AX60" s="323">
        <f>IF(AO60&lt;&gt;"",VLOOKUP(AO60,B4:H40,5,FALSE),"")</f>
        <v>2</v>
      </c>
      <c r="AY60" s="323">
        <f>IF(AO60&lt;&gt;"",VLOOKUP(AO60,B4:J40,9,FALSE),"")</f>
        <v>45</v>
      </c>
      <c r="AZ60" s="323">
        <f t="shared" si="16239"/>
        <v>1</v>
      </c>
      <c r="BA60" s="323">
        <f>IF(AO60&lt;&gt;"",RANK(AZ60,AZ58:AZ61),"")</f>
        <v>1</v>
      </c>
      <c r="BB60" s="323">
        <f>IF(AO60&lt;&gt;"",SUMPRODUCT((AZ58:AZ61=AZ60)*(AU58:AU61&gt;AU60)),"")</f>
        <v>0</v>
      </c>
      <c r="BC60" s="323">
        <f>IF(AO60&lt;&gt;"",SUMPRODUCT((AZ58:AZ61=AZ60)*(AU58:AU61=AU60)*(AS58:AS61&gt;AS60)),"")</f>
        <v>0</v>
      </c>
      <c r="BD60" s="323">
        <f>IF(AO60&lt;&gt;"",SUMPRODUCT((AZ58:AZ61=AZ60)*(AU58:AU61=AU60)*(AS58:AS61=AS60)*(AW58:AW61&gt;AW60)),"")</f>
        <v>0</v>
      </c>
      <c r="BE60" s="323">
        <f>IF(AO60&lt;&gt;"",SUMPRODUCT((AZ58:AZ61=AZ60)*(AU58:AU61=AU60)*(AS58:AS61=AS60)*(AW58:AW61=AW60)*(AX58:AX61&gt;AX60)),"")</f>
        <v>0</v>
      </c>
      <c r="BF60" s="323">
        <f>IF(AO60&lt;&gt;"",SUMPRODUCT((AZ58:AZ61=AZ60)*(AU58:AU61=AU60)*(AS58:AS61=AS60)*(AW58:AW61=AW60)*(AX58:AX61=AX60)*(AY58:AY61&gt;AY60)),"")</f>
        <v>0</v>
      </c>
      <c r="BG60" s="323">
        <f t="shared" ref="BG60:BG61" si="16567">IF(AO60&lt;&gt;"",SUM(BA60:BF60)+1,"")</f>
        <v>2</v>
      </c>
      <c r="EG60" s="323">
        <f ca="1">SUMPRODUCT((EG18:EG21=EG20)*(EF18:EF21=EF20)*(ED18:ED21&gt;ED20))+1</f>
        <v>1</v>
      </c>
      <c r="ER60" s="323" t="str">
        <f ca="1">IF(ES20&lt;&gt;"",SUMPRODUCT((EZ18:EZ21=EZ20)*(EY18:EY21=EY20)*(EW18:EW21=EW20)*(EX18:EX21=EX20)),"")</f>
        <v/>
      </c>
      <c r="ES60" s="323" t="str">
        <f t="shared" ca="1" si="16240"/>
        <v/>
      </c>
      <c r="ET60" s="323">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3">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3">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3">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3">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3">
        <f ca="1">EW60-EX60+1000</f>
        <v>1000</v>
      </c>
      <c r="EZ60" s="323" t="str">
        <f t="shared" ca="1" si="16241"/>
        <v/>
      </c>
      <c r="FA60" s="323" t="str">
        <f ca="1">IF(ES60&lt;&gt;"",VLOOKUP(ES60,DZ4:EF40,7,FALSE),"")</f>
        <v/>
      </c>
      <c r="FB60" s="323" t="str">
        <f ca="1">IF(ES60&lt;&gt;"",VLOOKUP(ES60,DZ4:EF40,5,FALSE),"")</f>
        <v/>
      </c>
      <c r="FC60" s="323" t="str">
        <f ca="1">IF(ES60&lt;&gt;"",VLOOKUP(ES60,DZ4:EH40,9,FALSE),"")</f>
        <v/>
      </c>
      <c r="FD60" s="323" t="str">
        <f t="shared" ca="1" si="16242"/>
        <v/>
      </c>
      <c r="FE60" s="323" t="str">
        <f ca="1">IF(ES60&lt;&gt;"",RANK(FD60,FD58:FD61),"")</f>
        <v/>
      </c>
      <c r="FF60" s="323" t="str">
        <f ca="1">IF(ES60&lt;&gt;"",SUMPRODUCT((FD58:FD61=FD60)*(EY58:EY61&gt;EY60)),"")</f>
        <v/>
      </c>
      <c r="FG60" s="323" t="str">
        <f ca="1">IF(ES60&lt;&gt;"",SUMPRODUCT((FD58:FD61=FD60)*(EY58:EY61=EY60)*(EW58:EW61&gt;EW60)),"")</f>
        <v/>
      </c>
      <c r="FH60" s="323" t="str">
        <f ca="1">IF(ES60&lt;&gt;"",SUMPRODUCT((FD58:FD61=FD60)*(EY58:EY61=EY60)*(EW58:EW61=EW60)*(FA58:FA61&gt;FA60)),"")</f>
        <v/>
      </c>
      <c r="FI60" s="323" t="str">
        <f ca="1">IF(ES60&lt;&gt;"",SUMPRODUCT((FD58:FD61=FD60)*(EY58:EY61=EY60)*(EW58:EW61=EW60)*(FA58:FA61=FA60)*(FB58:FB61&gt;FB60)),"")</f>
        <v/>
      </c>
      <c r="FJ60" s="323" t="str">
        <f ca="1">IF(ES60&lt;&gt;"",SUMPRODUCT((FD58:FD61=FD60)*(EY58:EY61=EY60)*(EW58:EW61=EW60)*(FA58:FA61=FA60)*(FB58:FB61=FB60)*(FC58:FC61&gt;FC60)),"")</f>
        <v/>
      </c>
      <c r="FK60" s="323" t="str">
        <f ca="1">IF(ES60&lt;&gt;"",SUM(FE60:FJ60),"")</f>
        <v/>
      </c>
      <c r="FL60" s="323" t="str">
        <f ca="1">IF(FM20&lt;&gt;"",SUMPRODUCT((FT18:FT21=FT20)*(FS18:FS21=FS20)*(FQ18:FQ21=FQ20)*(FR18:FR21=FR20)),"")</f>
        <v/>
      </c>
      <c r="FM60" s="323" t="str">
        <f t="shared" ca="1" si="16243"/>
        <v/>
      </c>
      <c r="FN60" s="323">
        <f ca="1">SUMPRODUCT((HX3:HX42=FM60)*(IA3:IA42=FM61)*(IB3:IB42="W"))+SUMPRODUCT((HX3:HX42=FM60)*(IA3:IA42=FM62)*(IB3:IB42="W"))+SUMPRODUCT((HX3:HX42=FM60)*(IA3:IA42=FM59)*(IB3:IB42="W"))+SUMPRODUCT((HX3:HX42=FM61)*(IA3:IA42=FM60)*(IC3:IC42="W"))+SUMPRODUCT((HX3:HX42=FM62)*(IA3:IA42=FM60)*(IC3:IC42="W"))+SUMPRODUCT((HX3:HX42=FM59)*(IA3:IA42=FM60)*(IC3:IC42="W"))</f>
        <v>0</v>
      </c>
      <c r="FO60" s="323">
        <f ca="1">SUMPRODUCT((HX3:HX42=FM60)*(IA3:IA42=FM61)*(IB3:IB42="D"))+SUMPRODUCT((HX3:HX42=FM60)*(IA3:IA42=FM62)*(IB3:IB42="D"))+SUMPRODUCT((HX3:HX42=FM60)*(IA3:IA42=FM59)*(IB3:IB42="D"))+SUMPRODUCT((HX3:HX42=FM61)*(IA3:IA42=FM60)*(IB3:IB42="D"))+SUMPRODUCT((HX3:HX42=FM62)*(IA3:IA42=FM60)*(IB3:IB42="D"))+SUMPRODUCT((HX3:HX42=FM59)*(IA3:IA42=FM60)*(IB3:IB42="D"))</f>
        <v>0</v>
      </c>
      <c r="FP60" s="323">
        <f ca="1">SUMPRODUCT((HX3:HX42=FM60)*(IA3:IA42=FM61)*(IB3:IB42="L"))+SUMPRODUCT((HX3:HX42=FM60)*(IA3:IA42=FM62)*(IB3:IB42="L"))+SUMPRODUCT((HX3:HX42=FM60)*(IA3:IA42=FM59)*(IB3:IB42="L"))+SUMPRODUCT((HX3:HX42=FM61)*(IA3:IA42=FM60)*(IC3:IC42="L"))+SUMPRODUCT((HX3:HX42=FM62)*(IA3:IA42=FM60)*(IC3:IC42="L"))+SUMPRODUCT((HX3:HX42=FM59)*(IA3:IA42=FM60)*(IC3:IC42="L"))</f>
        <v>0</v>
      </c>
      <c r="FQ60" s="323">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3">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3">
        <f ca="1">FQ60-FR60+1000</f>
        <v>1000</v>
      </c>
      <c r="FT60" s="323" t="str">
        <f t="shared" ca="1" si="16244"/>
        <v/>
      </c>
      <c r="FU60" s="323" t="str">
        <f ca="1">IF(FM60&lt;&gt;"",VLOOKUP(FM60,DZ4:EF40,7,FALSE),"")</f>
        <v/>
      </c>
      <c r="FV60" s="323" t="str">
        <f ca="1">IF(FM60&lt;&gt;"",VLOOKUP(FM60,DZ4:EF40,5,FALSE),"")</f>
        <v/>
      </c>
      <c r="FW60" s="323" t="str">
        <f ca="1">IF(FM60&lt;&gt;"",VLOOKUP(FM60,DZ4:EH40,9,FALSE),"")</f>
        <v/>
      </c>
      <c r="FX60" s="323" t="str">
        <f t="shared" ca="1" si="16245"/>
        <v/>
      </c>
      <c r="FY60" s="323" t="str">
        <f ca="1">IF(FM60&lt;&gt;"",RANK(FX60,FX58:FX61),"")</f>
        <v/>
      </c>
      <c r="FZ60" s="323" t="str">
        <f ca="1">IF(FM60&lt;&gt;"",SUMPRODUCT((FX58:FX61=FX60)*(FS58:FS61&gt;FS60)),"")</f>
        <v/>
      </c>
      <c r="GA60" s="323" t="str">
        <f ca="1">IF(FM60&lt;&gt;"",SUMPRODUCT((FX58:FX61=FX60)*(FS58:FS61=FS60)*(FQ58:FQ61&gt;FQ60)),"")</f>
        <v/>
      </c>
      <c r="GB60" s="323" t="str">
        <f ca="1">IF(FM60&lt;&gt;"",SUMPRODUCT((FX58:FX61=FX60)*(FS58:FS61=FS60)*(FQ58:FQ61=FQ60)*(FU58:FU61&gt;FU60)),"")</f>
        <v/>
      </c>
      <c r="GC60" s="323" t="str">
        <f ca="1">IF(FM60&lt;&gt;"",SUMPRODUCT((FX58:FX61=FX60)*(FS58:FS61=FS60)*(FQ58:FQ61=FQ60)*(FU58:FU61=FU60)*(FV58:FV61&gt;FV60)),"")</f>
        <v/>
      </c>
      <c r="GD60" s="323" t="str">
        <f ca="1">IF(FM60&lt;&gt;"",SUMPRODUCT((FX58:FX61=FX60)*(FS58:FS61=FS60)*(FQ58:FQ61=FQ60)*(FU58:FU61=FU60)*(FV58:FV61=FV60)*(FW58:FW61&gt;FW60)),"")</f>
        <v/>
      </c>
      <c r="GE60" s="323" t="str">
        <f t="shared" ref="GE60:GE61" ca="1" si="16568">IF(FM60&lt;&gt;"",SUM(FY60:GD60)+1,"")</f>
        <v/>
      </c>
      <c r="JE60" s="323">
        <f ca="1">SUMPRODUCT((JE18:JE21=JE20)*(JD18:JD21=JD20)*(JB18:JB21&gt;JB20))+1</f>
        <v>1</v>
      </c>
      <c r="JP60" s="323" t="str">
        <f ca="1">IF(JQ20&lt;&gt;"",SUMPRODUCT((JX18:JX21=JX20)*(JW18:JW21=JW20)*(JU18:JU21=JU20)*(JV18:JV21=JV20)),"")</f>
        <v/>
      </c>
      <c r="JQ60" s="323" t="str">
        <f t="shared" ca="1" si="16246"/>
        <v/>
      </c>
      <c r="JR60" s="323">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3">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3">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3">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3">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3">
        <f ca="1">JU60-JV60+1000</f>
        <v>1000</v>
      </c>
      <c r="JX60" s="323" t="str">
        <f t="shared" ca="1" si="16247"/>
        <v/>
      </c>
      <c r="JY60" s="323" t="str">
        <f ca="1">IF(JQ60&lt;&gt;"",VLOOKUP(JQ60,IX4:JD40,7,FALSE),"")</f>
        <v/>
      </c>
      <c r="JZ60" s="323" t="str">
        <f ca="1">IF(JQ60&lt;&gt;"",VLOOKUP(JQ60,IX4:JD40,5,FALSE),"")</f>
        <v/>
      </c>
      <c r="KA60" s="323" t="str">
        <f ca="1">IF(JQ60&lt;&gt;"",VLOOKUP(JQ60,IX4:JF40,9,FALSE),"")</f>
        <v/>
      </c>
      <c r="KB60" s="323" t="str">
        <f t="shared" ca="1" si="16248"/>
        <v/>
      </c>
      <c r="KC60" s="323" t="str">
        <f ca="1">IF(JQ60&lt;&gt;"",RANK(KB60,KB58:KB61),"")</f>
        <v/>
      </c>
      <c r="KD60" s="323" t="str">
        <f ca="1">IF(JQ60&lt;&gt;"",SUMPRODUCT((KB58:KB61=KB60)*(JW58:JW61&gt;JW60)),"")</f>
        <v/>
      </c>
      <c r="KE60" s="323" t="str">
        <f ca="1">IF(JQ60&lt;&gt;"",SUMPRODUCT((KB58:KB61=KB60)*(JW58:JW61=JW60)*(JU58:JU61&gt;JU60)),"")</f>
        <v/>
      </c>
      <c r="KF60" s="323" t="str">
        <f ca="1">IF(JQ60&lt;&gt;"",SUMPRODUCT((KB58:KB61=KB60)*(JW58:JW61=JW60)*(JU58:JU61=JU60)*(JY58:JY61&gt;JY60)),"")</f>
        <v/>
      </c>
      <c r="KG60" s="323" t="str">
        <f ca="1">IF(JQ60&lt;&gt;"",SUMPRODUCT((KB58:KB61=KB60)*(JW58:JW61=JW60)*(JU58:JU61=JU60)*(JY58:JY61=JY60)*(JZ58:JZ61&gt;JZ60)),"")</f>
        <v/>
      </c>
      <c r="KH60" s="323" t="str">
        <f ca="1">IF(JQ60&lt;&gt;"",SUMPRODUCT((KB58:KB61=KB60)*(JW58:JW61=JW60)*(JU58:JU61=JU60)*(JY58:JY61=JY60)*(JZ58:JZ61=JZ60)*(KA58:KA61&gt;KA60)),"")</f>
        <v/>
      </c>
      <c r="KI60" s="323" t="str">
        <f ca="1">IF(JQ60&lt;&gt;"",SUM(KC60:KH60),"")</f>
        <v/>
      </c>
      <c r="KJ60" s="323" t="str">
        <f ca="1">IF(KK20&lt;&gt;"",SUMPRODUCT((KR18:KR21=KR20)*(KQ18:KQ21=KQ20)*(KO18:KO21=KO20)*(KP18:KP21=KP20)),"")</f>
        <v/>
      </c>
      <c r="KK60" s="323" t="str">
        <f t="shared" ca="1" si="16249"/>
        <v/>
      </c>
      <c r="KL60" s="323">
        <f ca="1">SUMPRODUCT((MV3:MV42=KK60)*(MY3:MY42=KK61)*(MZ3:MZ42="W"))+SUMPRODUCT((MV3:MV42=KK60)*(MY3:MY42=KK62)*(MZ3:MZ42="W"))+SUMPRODUCT((MV3:MV42=KK60)*(MY3:MY42=KK59)*(MZ3:MZ42="W"))+SUMPRODUCT((MV3:MV42=KK61)*(MY3:MY42=KK60)*(NA3:NA42="W"))+SUMPRODUCT((MV3:MV42=KK62)*(MY3:MY42=KK60)*(NA3:NA42="W"))+SUMPRODUCT((MV3:MV42=KK59)*(MY3:MY42=KK60)*(NA3:NA42="W"))</f>
        <v>0</v>
      </c>
      <c r="KM60" s="323">
        <f ca="1">SUMPRODUCT((MV3:MV42=KK60)*(MY3:MY42=KK61)*(MZ3:MZ42="D"))+SUMPRODUCT((MV3:MV42=KK60)*(MY3:MY42=KK62)*(MZ3:MZ42="D"))+SUMPRODUCT((MV3:MV42=KK60)*(MY3:MY42=KK59)*(MZ3:MZ42="D"))+SUMPRODUCT((MV3:MV42=KK61)*(MY3:MY42=KK60)*(MZ3:MZ42="D"))+SUMPRODUCT((MV3:MV42=KK62)*(MY3:MY42=KK60)*(MZ3:MZ42="D"))+SUMPRODUCT((MV3:MV42=KK59)*(MY3:MY42=KK60)*(MZ3:MZ42="D"))</f>
        <v>0</v>
      </c>
      <c r="KN60" s="323">
        <f ca="1">SUMPRODUCT((MV3:MV42=KK60)*(MY3:MY42=KK61)*(MZ3:MZ42="L"))+SUMPRODUCT((MV3:MV42=KK60)*(MY3:MY42=KK62)*(MZ3:MZ42="L"))+SUMPRODUCT((MV3:MV42=KK60)*(MY3:MY42=KK59)*(MZ3:MZ42="L"))+SUMPRODUCT((MV3:MV42=KK61)*(MY3:MY42=KK60)*(NA3:NA42="L"))+SUMPRODUCT((MV3:MV42=KK62)*(MY3:MY42=KK60)*(NA3:NA42="L"))+SUMPRODUCT((MV3:MV42=KK59)*(MY3:MY42=KK60)*(NA3:NA42="L"))</f>
        <v>0</v>
      </c>
      <c r="KO60" s="323">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3">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3">
        <f ca="1">KO60-KP60+1000</f>
        <v>1000</v>
      </c>
      <c r="KR60" s="323" t="str">
        <f t="shared" ca="1" si="16250"/>
        <v/>
      </c>
      <c r="KS60" s="323" t="str">
        <f ca="1">IF(KK60&lt;&gt;"",VLOOKUP(KK60,IX4:JD40,7,FALSE),"")</f>
        <v/>
      </c>
      <c r="KT60" s="323" t="str">
        <f ca="1">IF(KK60&lt;&gt;"",VLOOKUP(KK60,IX4:JD40,5,FALSE),"")</f>
        <v/>
      </c>
      <c r="KU60" s="323" t="str">
        <f ca="1">IF(KK60&lt;&gt;"",VLOOKUP(KK60,IX4:JF40,9,FALSE),"")</f>
        <v/>
      </c>
      <c r="KV60" s="323" t="str">
        <f t="shared" ca="1" si="16251"/>
        <v/>
      </c>
      <c r="KW60" s="323" t="str">
        <f ca="1">IF(KK60&lt;&gt;"",RANK(KV60,KV58:KV61),"")</f>
        <v/>
      </c>
      <c r="KX60" s="323" t="str">
        <f ca="1">IF(KK60&lt;&gt;"",SUMPRODUCT((KV58:KV61=KV60)*(KQ58:KQ61&gt;KQ60)),"")</f>
        <v/>
      </c>
      <c r="KY60" s="323" t="str">
        <f ca="1">IF(KK60&lt;&gt;"",SUMPRODUCT((KV58:KV61=KV60)*(KQ58:KQ61=KQ60)*(KO58:KO61&gt;KO60)),"")</f>
        <v/>
      </c>
      <c r="KZ60" s="323" t="str">
        <f ca="1">IF(KK60&lt;&gt;"",SUMPRODUCT((KV58:KV61=KV60)*(KQ58:KQ61=KQ60)*(KO58:KO61=KO60)*(KS58:KS61&gt;KS60)),"")</f>
        <v/>
      </c>
      <c r="LA60" s="323" t="str">
        <f ca="1">IF(KK60&lt;&gt;"",SUMPRODUCT((KV58:KV61=KV60)*(KQ58:KQ61=KQ60)*(KO58:KO61=KO60)*(KS58:KS61=KS60)*(KT58:KT61&gt;KT60)),"")</f>
        <v/>
      </c>
      <c r="LB60" s="323" t="str">
        <f ca="1">IF(KK60&lt;&gt;"",SUMPRODUCT((KV58:KV61=KV60)*(KQ58:KQ61=KQ60)*(KO58:KO61=KO60)*(KS58:KS61=KS60)*(KT58:KT61=KT60)*(KU58:KU61&gt;KU60)),"")</f>
        <v/>
      </c>
      <c r="LC60" s="323" t="str">
        <f t="shared" ref="LC60:LC61" ca="1" si="16569">IF(KK60&lt;&gt;"",SUM(KW60:LB60)+1,"")</f>
        <v/>
      </c>
      <c r="OC60" s="323">
        <f ca="1">SUMPRODUCT((OC18:OC21=OC20)*(OB18:OB21=OB20)*(NZ18:NZ21&gt;NZ20))+1</f>
        <v>1</v>
      </c>
      <c r="ON60" s="323" t="str">
        <f t="shared" ref="ON60" ca="1" si="16570">IF(OO20&lt;&gt;"",SUMPRODUCT((OV18:OV21=OV20)*(OU18:OU21=OU20)*(OS18:OS21=OS20)*(OT18:OT21=OT20)),"")</f>
        <v/>
      </c>
      <c r="OO60" s="323" t="str">
        <f t="shared" ca="1" si="16055"/>
        <v/>
      </c>
      <c r="OP60" s="323">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3">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3">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3">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3">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3">
        <f t="shared" ca="1" si="16061"/>
        <v>1000</v>
      </c>
      <c r="OV60" s="323" t="str">
        <f t="shared" ca="1" si="16062"/>
        <v/>
      </c>
      <c r="OW60" s="323" t="str">
        <f t="shared" ref="OW60" ca="1" si="16576">IF(OO60&lt;&gt;"",VLOOKUP(OO60,NV4:OB40,7,FALSE),"")</f>
        <v/>
      </c>
      <c r="OX60" s="323" t="str">
        <f t="shared" ref="OX60" ca="1" si="16577">IF(OO60&lt;&gt;"",VLOOKUP(OO60,NV4:OB40,5,FALSE),"")</f>
        <v/>
      </c>
      <c r="OY60" s="323" t="str">
        <f t="shared" ref="OY60" ca="1" si="16578">IF(OO60&lt;&gt;"",VLOOKUP(OO60,NV4:OD40,9,FALSE),"")</f>
        <v/>
      </c>
      <c r="OZ60" s="323" t="str">
        <f t="shared" ca="1" si="16066"/>
        <v/>
      </c>
      <c r="PA60" s="323" t="str">
        <f t="shared" ref="PA60" ca="1" si="16579">IF(OO60&lt;&gt;"",RANK(OZ60,OZ58:OZ61),"")</f>
        <v/>
      </c>
      <c r="PB60" s="323" t="str">
        <f t="shared" ref="PB60" ca="1" si="16580">IF(OO60&lt;&gt;"",SUMPRODUCT((OZ58:OZ61=OZ60)*(OU58:OU61&gt;OU60)),"")</f>
        <v/>
      </c>
      <c r="PC60" s="323" t="str">
        <f t="shared" ref="PC60" ca="1" si="16581">IF(OO60&lt;&gt;"",SUMPRODUCT((OZ58:OZ61=OZ60)*(OU58:OU61=OU60)*(OS58:OS61&gt;OS60)),"")</f>
        <v/>
      </c>
      <c r="PD60" s="323" t="str">
        <f t="shared" ref="PD60" ca="1" si="16582">IF(OO60&lt;&gt;"",SUMPRODUCT((OZ58:OZ61=OZ60)*(OU58:OU61=OU60)*(OS58:OS61=OS60)*(OW58:OW61&gt;OW60)),"")</f>
        <v/>
      </c>
      <c r="PE60" s="323" t="str">
        <f t="shared" ref="PE60" ca="1" si="16583">IF(OO60&lt;&gt;"",SUMPRODUCT((OZ58:OZ61=OZ60)*(OU58:OU61=OU60)*(OS58:OS61=OS60)*(OW58:OW61=OW60)*(OX58:OX61&gt;OX60)),"")</f>
        <v/>
      </c>
      <c r="PF60" s="323" t="str">
        <f t="shared" ref="PF60" ca="1" si="16584">IF(OO60&lt;&gt;"",SUMPRODUCT((OZ58:OZ61=OZ60)*(OU58:OU61=OU60)*(OS58:OS61=OS60)*(OW58:OW61=OW60)*(OX58:OX61=OX60)*(OY58:OY61&gt;OY60)),"")</f>
        <v/>
      </c>
      <c r="PG60" s="323" t="str">
        <f t="shared" ca="1" si="16073"/>
        <v/>
      </c>
      <c r="PH60" s="323" t="str">
        <f t="shared" ref="PH60" ca="1" si="16585">IF(PI20&lt;&gt;"",SUMPRODUCT((PP18:PP21=PP20)*(PO18:PO21=PO20)*(PM18:PM21=PM20)*(PN18:PN21=PN20)),"")</f>
        <v/>
      </c>
      <c r="PI60" s="323" t="str">
        <f t="shared" ca="1" si="16268"/>
        <v/>
      </c>
      <c r="PJ60" s="323">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3">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3">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3">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3">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3">
        <f t="shared" ca="1" si="16274"/>
        <v>1000</v>
      </c>
      <c r="PP60" s="323" t="str">
        <f t="shared" ca="1" si="16275"/>
        <v/>
      </c>
      <c r="PQ60" s="323" t="str">
        <f t="shared" ref="PQ60" ca="1" si="16591">IF(PI60&lt;&gt;"",VLOOKUP(PI60,NV4:OB40,7,FALSE),"")</f>
        <v/>
      </c>
      <c r="PR60" s="323" t="str">
        <f t="shared" ref="PR60" ca="1" si="16592">IF(PI60&lt;&gt;"",VLOOKUP(PI60,NV4:OB40,5,FALSE),"")</f>
        <v/>
      </c>
      <c r="PS60" s="323" t="str">
        <f t="shared" ref="PS60" ca="1" si="16593">IF(PI60&lt;&gt;"",VLOOKUP(PI60,NV4:OD40,9,FALSE),"")</f>
        <v/>
      </c>
      <c r="PT60" s="323" t="str">
        <f t="shared" ca="1" si="16279"/>
        <v/>
      </c>
      <c r="PU60" s="323" t="str">
        <f t="shared" ref="PU60" ca="1" si="16594">IF(PI60&lt;&gt;"",RANK(PT60,PT58:PT61),"")</f>
        <v/>
      </c>
      <c r="PV60" s="323" t="str">
        <f t="shared" ref="PV60" ca="1" si="16595">IF(PI60&lt;&gt;"",SUMPRODUCT((PT58:PT61=PT60)*(PO58:PO61&gt;PO60)),"")</f>
        <v/>
      </c>
      <c r="PW60" s="323" t="str">
        <f t="shared" ref="PW60" ca="1" si="16596">IF(PI60&lt;&gt;"",SUMPRODUCT((PT58:PT61=PT60)*(PO58:PO61=PO60)*(PM58:PM61&gt;PM60)),"")</f>
        <v/>
      </c>
      <c r="PX60" s="323" t="str">
        <f t="shared" ref="PX60" ca="1" si="16597">IF(PI60&lt;&gt;"",SUMPRODUCT((PT58:PT61=PT60)*(PO58:PO61=PO60)*(PM58:PM61=PM60)*(PQ58:PQ61&gt;PQ60)),"")</f>
        <v/>
      </c>
      <c r="PY60" s="323" t="str">
        <f t="shared" ref="PY60" ca="1" si="16598">IF(PI60&lt;&gt;"",SUMPRODUCT((PT58:PT61=PT60)*(PO58:PO61=PO60)*(PM58:PM61=PM60)*(PQ58:PQ61=PQ60)*(PR58:PR61&gt;PR60)),"")</f>
        <v/>
      </c>
      <c r="PZ60" s="323" t="str">
        <f t="shared" ref="PZ60" ca="1" si="16599">IF(PI60&lt;&gt;"",SUMPRODUCT((PT58:PT61=PT60)*(PO58:PO61=PO60)*(PM58:PM61=PM60)*(PQ58:PQ61=PQ60)*(PR58:PR61=PR60)*(PS58:PS61&gt;PS60)),"")</f>
        <v/>
      </c>
      <c r="QA60" s="323" t="str">
        <f t="shared" ref="QA60:QA61" ca="1" si="16600">IF(PI60&lt;&gt;"",SUM(PU60:PZ60)+1,"")</f>
        <v/>
      </c>
      <c r="TA60" s="323">
        <f ca="1">SUMPRODUCT((TA18:TA21=TA20)*(SZ18:SZ21=SZ20)*(SX18:SX21&gt;SX20))+1</f>
        <v>1</v>
      </c>
      <c r="TL60" s="323" t="str">
        <f t="shared" ref="TL60" ca="1" si="16601">IF(TM20&lt;&gt;"",SUMPRODUCT((TT18:TT21=TT20)*(TS18:TS21=TS20)*(TQ18:TQ21=TQ20)*(TR18:TR21=TR20)),"")</f>
        <v/>
      </c>
      <c r="TM60" s="323" t="str">
        <f t="shared" ca="1" si="16075"/>
        <v/>
      </c>
      <c r="TN60" s="323">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3">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3">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3">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3">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3">
        <f t="shared" ca="1" si="16081"/>
        <v>1000</v>
      </c>
      <c r="TT60" s="323" t="str">
        <f t="shared" ca="1" si="16082"/>
        <v/>
      </c>
      <c r="TU60" s="323" t="str">
        <f t="shared" ref="TU60" ca="1" si="16607">IF(TM60&lt;&gt;"",VLOOKUP(TM60,ST4:SZ40,7,FALSE),"")</f>
        <v/>
      </c>
      <c r="TV60" s="323" t="str">
        <f t="shared" ref="TV60" ca="1" si="16608">IF(TM60&lt;&gt;"",VLOOKUP(TM60,ST4:SZ40,5,FALSE),"")</f>
        <v/>
      </c>
      <c r="TW60" s="323" t="str">
        <f t="shared" ref="TW60" ca="1" si="16609">IF(TM60&lt;&gt;"",VLOOKUP(TM60,ST4:TB40,9,FALSE),"")</f>
        <v/>
      </c>
      <c r="TX60" s="323" t="str">
        <f t="shared" ca="1" si="16086"/>
        <v/>
      </c>
      <c r="TY60" s="323" t="str">
        <f t="shared" ref="TY60" ca="1" si="16610">IF(TM60&lt;&gt;"",RANK(TX60,TX58:TX61),"")</f>
        <v/>
      </c>
      <c r="TZ60" s="323" t="str">
        <f t="shared" ref="TZ60" ca="1" si="16611">IF(TM60&lt;&gt;"",SUMPRODUCT((TX58:TX61=TX60)*(TS58:TS61&gt;TS60)),"")</f>
        <v/>
      </c>
      <c r="UA60" s="323" t="str">
        <f t="shared" ref="UA60" ca="1" si="16612">IF(TM60&lt;&gt;"",SUMPRODUCT((TX58:TX61=TX60)*(TS58:TS61=TS60)*(TQ58:TQ61&gt;TQ60)),"")</f>
        <v/>
      </c>
      <c r="UB60" s="323" t="str">
        <f t="shared" ref="UB60" ca="1" si="16613">IF(TM60&lt;&gt;"",SUMPRODUCT((TX58:TX61=TX60)*(TS58:TS61=TS60)*(TQ58:TQ61=TQ60)*(TU58:TU61&gt;TU60)),"")</f>
        <v/>
      </c>
      <c r="UC60" s="323" t="str">
        <f t="shared" ref="UC60" ca="1" si="16614">IF(TM60&lt;&gt;"",SUMPRODUCT((TX58:TX61=TX60)*(TS58:TS61=TS60)*(TQ58:TQ61=TQ60)*(TU58:TU61=TU60)*(TV58:TV61&gt;TV60)),"")</f>
        <v/>
      </c>
      <c r="UD60" s="323" t="str">
        <f t="shared" ref="UD60" ca="1" si="16615">IF(TM60&lt;&gt;"",SUMPRODUCT((TX58:TX61=TX60)*(TS58:TS61=TS60)*(TQ58:TQ61=TQ60)*(TU58:TU61=TU60)*(TV58:TV61=TV60)*(TW58:TW61&gt;TW60)),"")</f>
        <v/>
      </c>
      <c r="UE60" s="323" t="str">
        <f t="shared" ca="1" si="16093"/>
        <v/>
      </c>
      <c r="UF60" s="323" t="str">
        <f t="shared" ref="UF60" ca="1" si="16616">IF(UG20&lt;&gt;"",SUMPRODUCT((UN18:UN21=UN20)*(UM18:UM21=UM20)*(UK18:UK21=UK20)*(UL18:UL21=UL20)),"")</f>
        <v/>
      </c>
      <c r="UG60" s="323" t="str">
        <f t="shared" ca="1" si="16303"/>
        <v/>
      </c>
      <c r="UH60" s="323">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3">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3">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3">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3">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3">
        <f t="shared" ca="1" si="16309"/>
        <v>1000</v>
      </c>
      <c r="UN60" s="323" t="str">
        <f t="shared" ca="1" si="16310"/>
        <v/>
      </c>
      <c r="UO60" s="323" t="str">
        <f t="shared" ref="UO60" ca="1" si="16622">IF(UG60&lt;&gt;"",VLOOKUP(UG60,ST4:SZ40,7,FALSE),"")</f>
        <v/>
      </c>
      <c r="UP60" s="323" t="str">
        <f t="shared" ref="UP60" ca="1" si="16623">IF(UG60&lt;&gt;"",VLOOKUP(UG60,ST4:SZ40,5,FALSE),"")</f>
        <v/>
      </c>
      <c r="UQ60" s="323" t="str">
        <f t="shared" ref="UQ60" ca="1" si="16624">IF(UG60&lt;&gt;"",VLOOKUP(UG60,ST4:TB40,9,FALSE),"")</f>
        <v/>
      </c>
      <c r="UR60" s="323" t="str">
        <f t="shared" ca="1" si="16314"/>
        <v/>
      </c>
      <c r="US60" s="323" t="str">
        <f t="shared" ref="US60" ca="1" si="16625">IF(UG60&lt;&gt;"",RANK(UR60,UR58:UR61),"")</f>
        <v/>
      </c>
      <c r="UT60" s="323" t="str">
        <f t="shared" ref="UT60" ca="1" si="16626">IF(UG60&lt;&gt;"",SUMPRODUCT((UR58:UR61=UR60)*(UM58:UM61&gt;UM60)),"")</f>
        <v/>
      </c>
      <c r="UU60" s="323" t="str">
        <f t="shared" ref="UU60" ca="1" si="16627">IF(UG60&lt;&gt;"",SUMPRODUCT((UR58:UR61=UR60)*(UM58:UM61=UM60)*(UK58:UK61&gt;UK60)),"")</f>
        <v/>
      </c>
      <c r="UV60" s="323" t="str">
        <f t="shared" ref="UV60" ca="1" si="16628">IF(UG60&lt;&gt;"",SUMPRODUCT((UR58:UR61=UR60)*(UM58:UM61=UM60)*(UK58:UK61=UK60)*(UO58:UO61&gt;UO60)),"")</f>
        <v/>
      </c>
      <c r="UW60" s="323" t="str">
        <f t="shared" ref="UW60" ca="1" si="16629">IF(UG60&lt;&gt;"",SUMPRODUCT((UR58:UR61=UR60)*(UM58:UM61=UM60)*(UK58:UK61=UK60)*(UO58:UO61=UO60)*(UP58:UP61&gt;UP60)),"")</f>
        <v/>
      </c>
      <c r="UX60" s="323" t="str">
        <f t="shared" ref="UX60" ca="1" si="16630">IF(UG60&lt;&gt;"",SUMPRODUCT((UR58:UR61=UR60)*(UM58:UM61=UM60)*(UK58:UK61=UK60)*(UO58:UO61=UO60)*(UP58:UP61=UP60)*(UQ58:UQ61&gt;UQ60)),"")</f>
        <v/>
      </c>
      <c r="UY60" s="323" t="str">
        <f t="shared" ref="UY60:UY61" ca="1" si="16631">IF(UG60&lt;&gt;"",SUM(US60:UX60)+1,"")</f>
        <v/>
      </c>
      <c r="XY60" s="323">
        <f ca="1">SUMPRODUCT((XY18:XY21=XY20)*(XX18:XX21=XX20)*(XV18:XV21&gt;XV20))+1</f>
        <v>1</v>
      </c>
      <c r="YJ60" s="323" t="str">
        <f t="shared" ref="YJ60" ca="1" si="16632">IF(YK20&lt;&gt;"",SUMPRODUCT((YR18:YR21=YR20)*(YQ18:YQ21=YQ20)*(YO18:YO21=YO20)*(YP18:YP21=YP20)),"")</f>
        <v/>
      </c>
      <c r="YK60" s="323" t="str">
        <f t="shared" ca="1" si="16095"/>
        <v/>
      </c>
      <c r="YL60" s="323">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3">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3">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3">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3">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3">
        <f t="shared" ca="1" si="16101"/>
        <v>1000</v>
      </c>
      <c r="YR60" s="323" t="str">
        <f t="shared" ca="1" si="16102"/>
        <v/>
      </c>
      <c r="YS60" s="323" t="str">
        <f t="shared" ref="YS60" ca="1" si="16638">IF(YK60&lt;&gt;"",VLOOKUP(YK60,XR4:XX40,7,FALSE),"")</f>
        <v/>
      </c>
      <c r="YT60" s="323" t="str">
        <f t="shared" ref="YT60" ca="1" si="16639">IF(YK60&lt;&gt;"",VLOOKUP(YK60,XR4:XX40,5,FALSE),"")</f>
        <v/>
      </c>
      <c r="YU60" s="323" t="str">
        <f t="shared" ref="YU60" ca="1" si="16640">IF(YK60&lt;&gt;"",VLOOKUP(YK60,XR4:XZ40,9,FALSE),"")</f>
        <v/>
      </c>
      <c r="YV60" s="323" t="str">
        <f t="shared" ca="1" si="16106"/>
        <v/>
      </c>
      <c r="YW60" s="323" t="str">
        <f t="shared" ref="YW60" ca="1" si="16641">IF(YK60&lt;&gt;"",RANK(YV60,YV58:YV61),"")</f>
        <v/>
      </c>
      <c r="YX60" s="323" t="str">
        <f t="shared" ref="YX60" ca="1" si="16642">IF(YK60&lt;&gt;"",SUMPRODUCT((YV58:YV61=YV60)*(YQ58:YQ61&gt;YQ60)),"")</f>
        <v/>
      </c>
      <c r="YY60" s="323" t="str">
        <f t="shared" ref="YY60" ca="1" si="16643">IF(YK60&lt;&gt;"",SUMPRODUCT((YV58:YV61=YV60)*(YQ58:YQ61=YQ60)*(YO58:YO61&gt;YO60)),"")</f>
        <v/>
      </c>
      <c r="YZ60" s="323" t="str">
        <f t="shared" ref="YZ60" ca="1" si="16644">IF(YK60&lt;&gt;"",SUMPRODUCT((YV58:YV61=YV60)*(YQ58:YQ61=YQ60)*(YO58:YO61=YO60)*(YS58:YS61&gt;YS60)),"")</f>
        <v/>
      </c>
      <c r="ZA60" s="323" t="str">
        <f t="shared" ref="ZA60" ca="1" si="16645">IF(YK60&lt;&gt;"",SUMPRODUCT((YV58:YV61=YV60)*(YQ58:YQ61=YQ60)*(YO58:YO61=YO60)*(YS58:YS61=YS60)*(YT58:YT61&gt;YT60)),"")</f>
        <v/>
      </c>
      <c r="ZB60" s="323" t="str">
        <f t="shared" ref="ZB60" ca="1" si="16646">IF(YK60&lt;&gt;"",SUMPRODUCT((YV58:YV61=YV60)*(YQ58:YQ61=YQ60)*(YO58:YO61=YO60)*(YS58:YS61=YS60)*(YT58:YT61=YT60)*(YU58:YU61&gt;YU60)),"")</f>
        <v/>
      </c>
      <c r="ZC60" s="323" t="str">
        <f t="shared" ca="1" si="16113"/>
        <v/>
      </c>
      <c r="ZD60" s="323" t="str">
        <f t="shared" ref="ZD60" ca="1" si="16647">IF(ZE20&lt;&gt;"",SUMPRODUCT((ZL18:ZL21=ZL20)*(ZK18:ZK21=ZK20)*(ZI18:ZI21=ZI20)*(ZJ18:ZJ21=ZJ20)),"")</f>
        <v/>
      </c>
      <c r="ZE60" s="323" t="str">
        <f t="shared" ca="1" si="16338"/>
        <v/>
      </c>
      <c r="ZF60" s="323">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3">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3">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3">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3">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3">
        <f t="shared" ca="1" si="16344"/>
        <v>1000</v>
      </c>
      <c r="ZL60" s="323" t="str">
        <f t="shared" ca="1" si="16345"/>
        <v/>
      </c>
      <c r="ZM60" s="323" t="str">
        <f t="shared" ref="ZM60" ca="1" si="16653">IF(ZE60&lt;&gt;"",VLOOKUP(ZE60,XR4:XX40,7,FALSE),"")</f>
        <v/>
      </c>
      <c r="ZN60" s="323" t="str">
        <f t="shared" ref="ZN60" ca="1" si="16654">IF(ZE60&lt;&gt;"",VLOOKUP(ZE60,XR4:XX40,5,FALSE),"")</f>
        <v/>
      </c>
      <c r="ZO60" s="323" t="str">
        <f t="shared" ref="ZO60" ca="1" si="16655">IF(ZE60&lt;&gt;"",VLOOKUP(ZE60,XR4:XZ40,9,FALSE),"")</f>
        <v/>
      </c>
      <c r="ZP60" s="323" t="str">
        <f t="shared" ca="1" si="16349"/>
        <v/>
      </c>
      <c r="ZQ60" s="323" t="str">
        <f t="shared" ref="ZQ60" ca="1" si="16656">IF(ZE60&lt;&gt;"",RANK(ZP60,ZP58:ZP61),"")</f>
        <v/>
      </c>
      <c r="ZR60" s="323" t="str">
        <f t="shared" ref="ZR60" ca="1" si="16657">IF(ZE60&lt;&gt;"",SUMPRODUCT((ZP58:ZP61=ZP60)*(ZK58:ZK61&gt;ZK60)),"")</f>
        <v/>
      </c>
      <c r="ZS60" s="323" t="str">
        <f t="shared" ref="ZS60" ca="1" si="16658">IF(ZE60&lt;&gt;"",SUMPRODUCT((ZP58:ZP61=ZP60)*(ZK58:ZK61=ZK60)*(ZI58:ZI61&gt;ZI60)),"")</f>
        <v/>
      </c>
      <c r="ZT60" s="323" t="str">
        <f t="shared" ref="ZT60" ca="1" si="16659">IF(ZE60&lt;&gt;"",SUMPRODUCT((ZP58:ZP61=ZP60)*(ZK58:ZK61=ZK60)*(ZI58:ZI61=ZI60)*(ZM58:ZM61&gt;ZM60)),"")</f>
        <v/>
      </c>
      <c r="ZU60" s="323" t="str">
        <f t="shared" ref="ZU60" ca="1" si="16660">IF(ZE60&lt;&gt;"",SUMPRODUCT((ZP58:ZP61=ZP60)*(ZK58:ZK61=ZK60)*(ZI58:ZI61=ZI60)*(ZM58:ZM61=ZM60)*(ZN58:ZN61&gt;ZN60)),"")</f>
        <v/>
      </c>
      <c r="ZV60" s="323" t="str">
        <f t="shared" ref="ZV60" ca="1" si="16661">IF(ZE60&lt;&gt;"",SUMPRODUCT((ZP58:ZP61=ZP60)*(ZK58:ZK61=ZK60)*(ZI58:ZI61=ZI60)*(ZM58:ZM61=ZM60)*(ZN58:ZN61=ZN60)*(ZO58:ZO61&gt;ZO60)),"")</f>
        <v/>
      </c>
      <c r="ZW60" s="323" t="str">
        <f t="shared" ref="ZW60:ZW61" ca="1" si="16662">IF(ZE60&lt;&gt;"",SUM(ZQ60:ZV60)+1,"")</f>
        <v/>
      </c>
      <c r="ACW60" s="323">
        <f ca="1">SUMPRODUCT((ACW18:ACW21=ACW20)*(ACV18:ACV21=ACV20)*(ACT18:ACT21&gt;ACT20))+1</f>
        <v>1</v>
      </c>
      <c r="ADH60" s="323" t="str">
        <f t="shared" ref="ADH60" ca="1" si="16663">IF(ADI20&lt;&gt;"",SUMPRODUCT((ADP18:ADP21=ADP20)*(ADO18:ADO21=ADO20)*(ADM18:ADM21=ADM20)*(ADN18:ADN21=ADN20)),"")</f>
        <v/>
      </c>
      <c r="ADI60" s="323" t="str">
        <f t="shared" ca="1" si="16115"/>
        <v/>
      </c>
      <c r="ADJ60" s="323">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3">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3">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3">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3">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3">
        <f t="shared" ca="1" si="16121"/>
        <v>1000</v>
      </c>
      <c r="ADP60" s="323" t="str">
        <f t="shared" ca="1" si="16122"/>
        <v/>
      </c>
      <c r="ADQ60" s="323" t="str">
        <f t="shared" ref="ADQ60" ca="1" si="16669">IF(ADI60&lt;&gt;"",VLOOKUP(ADI60,ACP4:ACV40,7,FALSE),"")</f>
        <v/>
      </c>
      <c r="ADR60" s="323" t="str">
        <f t="shared" ref="ADR60" ca="1" si="16670">IF(ADI60&lt;&gt;"",VLOOKUP(ADI60,ACP4:ACV40,5,FALSE),"")</f>
        <v/>
      </c>
      <c r="ADS60" s="323" t="str">
        <f t="shared" ref="ADS60" ca="1" si="16671">IF(ADI60&lt;&gt;"",VLOOKUP(ADI60,ACP4:ACX40,9,FALSE),"")</f>
        <v/>
      </c>
      <c r="ADT60" s="323" t="str">
        <f t="shared" ca="1" si="16126"/>
        <v/>
      </c>
      <c r="ADU60" s="323" t="str">
        <f t="shared" ref="ADU60" ca="1" si="16672">IF(ADI60&lt;&gt;"",RANK(ADT60,ADT58:ADT61),"")</f>
        <v/>
      </c>
      <c r="ADV60" s="323" t="str">
        <f t="shared" ref="ADV60" ca="1" si="16673">IF(ADI60&lt;&gt;"",SUMPRODUCT((ADT58:ADT61=ADT60)*(ADO58:ADO61&gt;ADO60)),"")</f>
        <v/>
      </c>
      <c r="ADW60" s="323" t="str">
        <f t="shared" ref="ADW60" ca="1" si="16674">IF(ADI60&lt;&gt;"",SUMPRODUCT((ADT58:ADT61=ADT60)*(ADO58:ADO61=ADO60)*(ADM58:ADM61&gt;ADM60)),"")</f>
        <v/>
      </c>
      <c r="ADX60" s="323" t="str">
        <f t="shared" ref="ADX60" ca="1" si="16675">IF(ADI60&lt;&gt;"",SUMPRODUCT((ADT58:ADT61=ADT60)*(ADO58:ADO61=ADO60)*(ADM58:ADM61=ADM60)*(ADQ58:ADQ61&gt;ADQ60)),"")</f>
        <v/>
      </c>
      <c r="ADY60" s="323" t="str">
        <f t="shared" ref="ADY60" ca="1" si="16676">IF(ADI60&lt;&gt;"",SUMPRODUCT((ADT58:ADT61=ADT60)*(ADO58:ADO61=ADO60)*(ADM58:ADM61=ADM60)*(ADQ58:ADQ61=ADQ60)*(ADR58:ADR61&gt;ADR60)),"")</f>
        <v/>
      </c>
      <c r="ADZ60" s="323" t="str">
        <f t="shared" ref="ADZ60" ca="1" si="16677">IF(ADI60&lt;&gt;"",SUMPRODUCT((ADT58:ADT61=ADT60)*(ADO58:ADO61=ADO60)*(ADM58:ADM61=ADM60)*(ADQ58:ADQ61=ADQ60)*(ADR58:ADR61=ADR60)*(ADS58:ADS61&gt;ADS60)),"")</f>
        <v/>
      </c>
      <c r="AEA60" s="323" t="str">
        <f t="shared" ca="1" si="16133"/>
        <v/>
      </c>
      <c r="AEB60" s="323" t="str">
        <f t="shared" ref="AEB60" ca="1" si="16678">IF(AEC20&lt;&gt;"",SUMPRODUCT((AEJ18:AEJ21=AEJ20)*(AEI18:AEI21=AEI20)*(AEG18:AEG21=AEG20)*(AEH18:AEH21=AEH20)),"")</f>
        <v/>
      </c>
      <c r="AEC60" s="323" t="str">
        <f t="shared" ca="1" si="16373"/>
        <v/>
      </c>
      <c r="AED60" s="323">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3">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3">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3">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3">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3">
        <f t="shared" ca="1" si="16379"/>
        <v>1000</v>
      </c>
      <c r="AEJ60" s="323" t="str">
        <f t="shared" ca="1" si="16380"/>
        <v/>
      </c>
      <c r="AEK60" s="323" t="str">
        <f t="shared" ref="AEK60" ca="1" si="16684">IF(AEC60&lt;&gt;"",VLOOKUP(AEC60,ACP4:ACV40,7,FALSE),"")</f>
        <v/>
      </c>
      <c r="AEL60" s="323" t="str">
        <f t="shared" ref="AEL60" ca="1" si="16685">IF(AEC60&lt;&gt;"",VLOOKUP(AEC60,ACP4:ACV40,5,FALSE),"")</f>
        <v/>
      </c>
      <c r="AEM60" s="323" t="str">
        <f t="shared" ref="AEM60" ca="1" si="16686">IF(AEC60&lt;&gt;"",VLOOKUP(AEC60,ACP4:ACX40,9,FALSE),"")</f>
        <v/>
      </c>
      <c r="AEN60" s="323" t="str">
        <f t="shared" ca="1" si="16384"/>
        <v/>
      </c>
      <c r="AEO60" s="323" t="str">
        <f t="shared" ref="AEO60" ca="1" si="16687">IF(AEC60&lt;&gt;"",RANK(AEN60,AEN58:AEN61),"")</f>
        <v/>
      </c>
      <c r="AEP60" s="323" t="str">
        <f t="shared" ref="AEP60" ca="1" si="16688">IF(AEC60&lt;&gt;"",SUMPRODUCT((AEN58:AEN61=AEN60)*(AEI58:AEI61&gt;AEI60)),"")</f>
        <v/>
      </c>
      <c r="AEQ60" s="323" t="str">
        <f t="shared" ref="AEQ60" ca="1" si="16689">IF(AEC60&lt;&gt;"",SUMPRODUCT((AEN58:AEN61=AEN60)*(AEI58:AEI61=AEI60)*(AEG58:AEG61&gt;AEG60)),"")</f>
        <v/>
      </c>
      <c r="AER60" s="323" t="str">
        <f t="shared" ref="AER60" ca="1" si="16690">IF(AEC60&lt;&gt;"",SUMPRODUCT((AEN58:AEN61=AEN60)*(AEI58:AEI61=AEI60)*(AEG58:AEG61=AEG60)*(AEK58:AEK61&gt;AEK60)),"")</f>
        <v/>
      </c>
      <c r="AES60" s="323" t="str">
        <f t="shared" ref="AES60" ca="1" si="16691">IF(AEC60&lt;&gt;"",SUMPRODUCT((AEN58:AEN61=AEN60)*(AEI58:AEI61=AEI60)*(AEG58:AEG61=AEG60)*(AEK58:AEK61=AEK60)*(AEL58:AEL61&gt;AEL60)),"")</f>
        <v/>
      </c>
      <c r="AET60" s="323" t="str">
        <f t="shared" ref="AET60" ca="1" si="16692">IF(AEC60&lt;&gt;"",SUMPRODUCT((AEN58:AEN61=AEN60)*(AEI58:AEI61=AEI60)*(AEG58:AEG61=AEG60)*(AEK58:AEK61=AEK60)*(AEL58:AEL61=AEL60)*(AEM58:AEM61&gt;AEM60)),"")</f>
        <v/>
      </c>
      <c r="AEU60" s="323" t="str">
        <f t="shared" ref="AEU60:AEU61" ca="1" si="16693">IF(AEC60&lt;&gt;"",SUM(AEO60:AET60)+1,"")</f>
        <v/>
      </c>
      <c r="AHU60" s="323">
        <f ca="1">SUMPRODUCT((AHU18:AHU21=AHU20)*(AHT18:AHT21=AHT20)*(AHR18:AHR21&gt;AHR20))+1</f>
        <v>1</v>
      </c>
      <c r="AIF60" s="323" t="str">
        <f t="shared" ref="AIF60" ca="1" si="16694">IF(AIG20&lt;&gt;"",SUMPRODUCT((AIN18:AIN21=AIN20)*(AIM18:AIM21=AIM20)*(AIK18:AIK21=AIK20)*(AIL18:AIL21=AIL20)),"")</f>
        <v/>
      </c>
      <c r="AIG60" s="323" t="str">
        <f t="shared" ca="1" si="16135"/>
        <v/>
      </c>
      <c r="AIH60" s="323">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3">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3">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3">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3">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3">
        <f t="shared" ca="1" si="16141"/>
        <v>1000</v>
      </c>
      <c r="AIN60" s="323" t="str">
        <f t="shared" ca="1" si="16142"/>
        <v/>
      </c>
      <c r="AIO60" s="323" t="str">
        <f t="shared" ref="AIO60" ca="1" si="16700">IF(AIG60&lt;&gt;"",VLOOKUP(AIG60,AHN4:AHT40,7,FALSE),"")</f>
        <v/>
      </c>
      <c r="AIP60" s="323" t="str">
        <f t="shared" ref="AIP60" ca="1" si="16701">IF(AIG60&lt;&gt;"",VLOOKUP(AIG60,AHN4:AHT40,5,FALSE),"")</f>
        <v/>
      </c>
      <c r="AIQ60" s="323" t="str">
        <f t="shared" ref="AIQ60" ca="1" si="16702">IF(AIG60&lt;&gt;"",VLOOKUP(AIG60,AHN4:AHV40,9,FALSE),"")</f>
        <v/>
      </c>
      <c r="AIR60" s="323" t="str">
        <f t="shared" ca="1" si="16146"/>
        <v/>
      </c>
      <c r="AIS60" s="323" t="str">
        <f t="shared" ref="AIS60" ca="1" si="16703">IF(AIG60&lt;&gt;"",RANK(AIR60,AIR58:AIR61),"")</f>
        <v/>
      </c>
      <c r="AIT60" s="323" t="str">
        <f t="shared" ref="AIT60" ca="1" si="16704">IF(AIG60&lt;&gt;"",SUMPRODUCT((AIR58:AIR61=AIR60)*(AIM58:AIM61&gt;AIM60)),"")</f>
        <v/>
      </c>
      <c r="AIU60" s="323" t="str">
        <f t="shared" ref="AIU60" ca="1" si="16705">IF(AIG60&lt;&gt;"",SUMPRODUCT((AIR58:AIR61=AIR60)*(AIM58:AIM61=AIM60)*(AIK58:AIK61&gt;AIK60)),"")</f>
        <v/>
      </c>
      <c r="AIV60" s="323" t="str">
        <f t="shared" ref="AIV60" ca="1" si="16706">IF(AIG60&lt;&gt;"",SUMPRODUCT((AIR58:AIR61=AIR60)*(AIM58:AIM61=AIM60)*(AIK58:AIK61=AIK60)*(AIO58:AIO61&gt;AIO60)),"")</f>
        <v/>
      </c>
      <c r="AIW60" s="323" t="str">
        <f t="shared" ref="AIW60" ca="1" si="16707">IF(AIG60&lt;&gt;"",SUMPRODUCT((AIR58:AIR61=AIR60)*(AIM58:AIM61=AIM60)*(AIK58:AIK61=AIK60)*(AIO58:AIO61=AIO60)*(AIP58:AIP61&gt;AIP60)),"")</f>
        <v/>
      </c>
      <c r="AIX60" s="323" t="str">
        <f t="shared" ref="AIX60" ca="1" si="16708">IF(AIG60&lt;&gt;"",SUMPRODUCT((AIR58:AIR61=AIR60)*(AIM58:AIM61=AIM60)*(AIK58:AIK61=AIK60)*(AIO58:AIO61=AIO60)*(AIP58:AIP61=AIP60)*(AIQ58:AIQ61&gt;AIQ60)),"")</f>
        <v/>
      </c>
      <c r="AIY60" s="323" t="str">
        <f t="shared" ca="1" si="16153"/>
        <v/>
      </c>
      <c r="AIZ60" s="323" t="str">
        <f t="shared" ref="AIZ60" ca="1" si="16709">IF(AJA20&lt;&gt;"",SUMPRODUCT((AJH18:AJH21=AJH20)*(AJG18:AJG21=AJG20)*(AJE18:AJE21=AJE20)*(AJF18:AJF21=AJF20)),"")</f>
        <v/>
      </c>
      <c r="AJA60" s="323" t="str">
        <f t="shared" ca="1" si="16408"/>
        <v/>
      </c>
      <c r="AJB60" s="323">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3">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3">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3">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3">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3">
        <f t="shared" ca="1" si="16414"/>
        <v>1000</v>
      </c>
      <c r="AJH60" s="323" t="str">
        <f t="shared" ca="1" si="16415"/>
        <v/>
      </c>
      <c r="AJI60" s="323" t="str">
        <f t="shared" ref="AJI60" ca="1" si="16715">IF(AJA60&lt;&gt;"",VLOOKUP(AJA60,AHN4:AHT40,7,FALSE),"")</f>
        <v/>
      </c>
      <c r="AJJ60" s="323" t="str">
        <f t="shared" ref="AJJ60" ca="1" si="16716">IF(AJA60&lt;&gt;"",VLOOKUP(AJA60,AHN4:AHT40,5,FALSE),"")</f>
        <v/>
      </c>
      <c r="AJK60" s="323" t="str">
        <f t="shared" ref="AJK60" ca="1" si="16717">IF(AJA60&lt;&gt;"",VLOOKUP(AJA60,AHN4:AHV40,9,FALSE),"")</f>
        <v/>
      </c>
      <c r="AJL60" s="323" t="str">
        <f t="shared" ca="1" si="16419"/>
        <v/>
      </c>
      <c r="AJM60" s="323" t="str">
        <f t="shared" ref="AJM60" ca="1" si="16718">IF(AJA60&lt;&gt;"",RANK(AJL60,AJL58:AJL61),"")</f>
        <v/>
      </c>
      <c r="AJN60" s="323" t="str">
        <f t="shared" ref="AJN60" ca="1" si="16719">IF(AJA60&lt;&gt;"",SUMPRODUCT((AJL58:AJL61=AJL60)*(AJG58:AJG61&gt;AJG60)),"")</f>
        <v/>
      </c>
      <c r="AJO60" s="323" t="str">
        <f t="shared" ref="AJO60" ca="1" si="16720">IF(AJA60&lt;&gt;"",SUMPRODUCT((AJL58:AJL61=AJL60)*(AJG58:AJG61=AJG60)*(AJE58:AJE61&gt;AJE60)),"")</f>
        <v/>
      </c>
      <c r="AJP60" s="323" t="str">
        <f t="shared" ref="AJP60" ca="1" si="16721">IF(AJA60&lt;&gt;"",SUMPRODUCT((AJL58:AJL61=AJL60)*(AJG58:AJG61=AJG60)*(AJE58:AJE61=AJE60)*(AJI58:AJI61&gt;AJI60)),"")</f>
        <v/>
      </c>
      <c r="AJQ60" s="323" t="str">
        <f t="shared" ref="AJQ60" ca="1" si="16722">IF(AJA60&lt;&gt;"",SUMPRODUCT((AJL58:AJL61=AJL60)*(AJG58:AJG61=AJG60)*(AJE58:AJE61=AJE60)*(AJI58:AJI61=AJI60)*(AJJ58:AJJ61&gt;AJJ60)),"")</f>
        <v/>
      </c>
      <c r="AJR60" s="323" t="str">
        <f t="shared" ref="AJR60" ca="1" si="16723">IF(AJA60&lt;&gt;"",SUMPRODUCT((AJL58:AJL61=AJL60)*(AJG58:AJG61=AJG60)*(AJE58:AJE61=AJE60)*(AJI58:AJI61=AJI60)*(AJJ58:AJJ61=AJJ60)*(AJK58:AJK61&gt;AJK60)),"")</f>
        <v/>
      </c>
      <c r="AJS60" s="323" t="str">
        <f t="shared" ref="AJS60:AJS61" ca="1" si="16724">IF(AJA60&lt;&gt;"",SUM(AJM60:AJR60)+1,"")</f>
        <v/>
      </c>
      <c r="AMS60" s="323">
        <f ca="1">SUMPRODUCT((AMS18:AMS21=AMS20)*(AMR18:AMR21=AMR20)*(AMP18:AMP21&gt;AMP20))+1</f>
        <v>1</v>
      </c>
      <c r="AND60" s="323" t="str">
        <f t="shared" ref="AND60" ca="1" si="16725">IF(ANE20&lt;&gt;"",SUMPRODUCT((ANL18:ANL21=ANL20)*(ANK18:ANK21=ANK20)*(ANI18:ANI21=ANI20)*(ANJ18:ANJ21=ANJ20)),"")</f>
        <v/>
      </c>
      <c r="ANE60" s="323" t="str">
        <f t="shared" ca="1" si="16155"/>
        <v/>
      </c>
      <c r="ANF60" s="323">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3">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3">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3">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3">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3">
        <f t="shared" ca="1" si="16161"/>
        <v>1000</v>
      </c>
      <c r="ANL60" s="323" t="str">
        <f t="shared" ca="1" si="16162"/>
        <v/>
      </c>
      <c r="ANM60" s="323" t="str">
        <f t="shared" ref="ANM60" ca="1" si="16731">IF(ANE60&lt;&gt;"",VLOOKUP(ANE60,AML4:AMR40,7,FALSE),"")</f>
        <v/>
      </c>
      <c r="ANN60" s="323" t="str">
        <f t="shared" ref="ANN60" ca="1" si="16732">IF(ANE60&lt;&gt;"",VLOOKUP(ANE60,AML4:AMR40,5,FALSE),"")</f>
        <v/>
      </c>
      <c r="ANO60" s="323" t="str">
        <f t="shared" ref="ANO60" ca="1" si="16733">IF(ANE60&lt;&gt;"",VLOOKUP(ANE60,AML4:AMT40,9,FALSE),"")</f>
        <v/>
      </c>
      <c r="ANP60" s="323" t="str">
        <f t="shared" ca="1" si="16166"/>
        <v/>
      </c>
      <c r="ANQ60" s="323" t="str">
        <f t="shared" ref="ANQ60" ca="1" si="16734">IF(ANE60&lt;&gt;"",RANK(ANP60,ANP58:ANP61),"")</f>
        <v/>
      </c>
      <c r="ANR60" s="323" t="str">
        <f t="shared" ref="ANR60" ca="1" si="16735">IF(ANE60&lt;&gt;"",SUMPRODUCT((ANP58:ANP61=ANP60)*(ANK58:ANK61&gt;ANK60)),"")</f>
        <v/>
      </c>
      <c r="ANS60" s="323" t="str">
        <f t="shared" ref="ANS60" ca="1" si="16736">IF(ANE60&lt;&gt;"",SUMPRODUCT((ANP58:ANP61=ANP60)*(ANK58:ANK61=ANK60)*(ANI58:ANI61&gt;ANI60)),"")</f>
        <v/>
      </c>
      <c r="ANT60" s="323" t="str">
        <f t="shared" ref="ANT60" ca="1" si="16737">IF(ANE60&lt;&gt;"",SUMPRODUCT((ANP58:ANP61=ANP60)*(ANK58:ANK61=ANK60)*(ANI58:ANI61=ANI60)*(ANM58:ANM61&gt;ANM60)),"")</f>
        <v/>
      </c>
      <c r="ANU60" s="323" t="str">
        <f t="shared" ref="ANU60" ca="1" si="16738">IF(ANE60&lt;&gt;"",SUMPRODUCT((ANP58:ANP61=ANP60)*(ANK58:ANK61=ANK60)*(ANI58:ANI61=ANI60)*(ANM58:ANM61=ANM60)*(ANN58:ANN61&gt;ANN60)),"")</f>
        <v/>
      </c>
      <c r="ANV60" s="323" t="str">
        <f t="shared" ref="ANV60" ca="1" si="16739">IF(ANE60&lt;&gt;"",SUMPRODUCT((ANP58:ANP61=ANP60)*(ANK58:ANK61=ANK60)*(ANI58:ANI61=ANI60)*(ANM58:ANM61=ANM60)*(ANN58:ANN61=ANN60)*(ANO58:ANO61&gt;ANO60)),"")</f>
        <v/>
      </c>
      <c r="ANW60" s="323" t="str">
        <f t="shared" ca="1" si="16173"/>
        <v/>
      </c>
      <c r="ANX60" s="323" t="str">
        <f t="shared" ref="ANX60" ca="1" si="16740">IF(ANY20&lt;&gt;"",SUMPRODUCT((AOF18:AOF21=AOF20)*(AOE18:AOE21=AOE20)*(AOC18:AOC21=AOC20)*(AOD18:AOD21=AOD20)),"")</f>
        <v/>
      </c>
      <c r="ANY60" s="323" t="str">
        <f t="shared" ca="1" si="16443"/>
        <v/>
      </c>
      <c r="ANZ60" s="323">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3">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3">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3">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3">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3">
        <f t="shared" ca="1" si="16449"/>
        <v>1000</v>
      </c>
      <c r="AOF60" s="323" t="str">
        <f t="shared" ca="1" si="16450"/>
        <v/>
      </c>
      <c r="AOG60" s="323" t="str">
        <f t="shared" ref="AOG60" ca="1" si="16746">IF(ANY60&lt;&gt;"",VLOOKUP(ANY60,AML4:AMR40,7,FALSE),"")</f>
        <v/>
      </c>
      <c r="AOH60" s="323" t="str">
        <f t="shared" ref="AOH60" ca="1" si="16747">IF(ANY60&lt;&gt;"",VLOOKUP(ANY60,AML4:AMR40,5,FALSE),"")</f>
        <v/>
      </c>
      <c r="AOI60" s="323" t="str">
        <f t="shared" ref="AOI60" ca="1" si="16748">IF(ANY60&lt;&gt;"",VLOOKUP(ANY60,AML4:AMT40,9,FALSE),"")</f>
        <v/>
      </c>
      <c r="AOJ60" s="323" t="str">
        <f t="shared" ca="1" si="16454"/>
        <v/>
      </c>
      <c r="AOK60" s="323" t="str">
        <f t="shared" ref="AOK60" ca="1" si="16749">IF(ANY60&lt;&gt;"",RANK(AOJ60,AOJ58:AOJ61),"")</f>
        <v/>
      </c>
      <c r="AOL60" s="323" t="str">
        <f t="shared" ref="AOL60" ca="1" si="16750">IF(ANY60&lt;&gt;"",SUMPRODUCT((AOJ58:AOJ61=AOJ60)*(AOE58:AOE61&gt;AOE60)),"")</f>
        <v/>
      </c>
      <c r="AOM60" s="323" t="str">
        <f t="shared" ref="AOM60" ca="1" si="16751">IF(ANY60&lt;&gt;"",SUMPRODUCT((AOJ58:AOJ61=AOJ60)*(AOE58:AOE61=AOE60)*(AOC58:AOC61&gt;AOC60)),"")</f>
        <v/>
      </c>
      <c r="AON60" s="323" t="str">
        <f t="shared" ref="AON60" ca="1" si="16752">IF(ANY60&lt;&gt;"",SUMPRODUCT((AOJ58:AOJ61=AOJ60)*(AOE58:AOE61=AOE60)*(AOC58:AOC61=AOC60)*(AOG58:AOG61&gt;AOG60)),"")</f>
        <v/>
      </c>
      <c r="AOO60" s="323" t="str">
        <f t="shared" ref="AOO60" ca="1" si="16753">IF(ANY60&lt;&gt;"",SUMPRODUCT((AOJ58:AOJ61=AOJ60)*(AOE58:AOE61=AOE60)*(AOC58:AOC61=AOC60)*(AOG58:AOG61=AOG60)*(AOH58:AOH61&gt;AOH60)),"")</f>
        <v/>
      </c>
      <c r="AOP60" s="323" t="str">
        <f t="shared" ref="AOP60" ca="1" si="16754">IF(ANY60&lt;&gt;"",SUMPRODUCT((AOJ58:AOJ61=AOJ60)*(AOE58:AOE61=AOE60)*(AOC58:AOC61=AOC60)*(AOG58:AOG61=AOG60)*(AOH58:AOH61=AOH60)*(AOI58:AOI61&gt;AOI60)),"")</f>
        <v/>
      </c>
      <c r="AOQ60" s="323" t="str">
        <f t="shared" ref="AOQ60:AOQ61" ca="1" si="16755">IF(ANY60&lt;&gt;"",SUM(AOK60:AOP60)+1,"")</f>
        <v/>
      </c>
      <c r="ARQ60" s="323">
        <f ca="1">SUMPRODUCT((ARQ18:ARQ21=ARQ20)*(ARP18:ARP21=ARP20)*(ARN18:ARN21&gt;ARN20))+1</f>
        <v>1</v>
      </c>
      <c r="ASB60" s="323" t="str">
        <f t="shared" ref="ASB60" ca="1" si="16756">IF(ASC20&lt;&gt;"",SUMPRODUCT((ASJ18:ASJ21=ASJ20)*(ASI18:ASI21=ASI20)*(ASG18:ASG21=ASG20)*(ASH18:ASH21=ASH20)),"")</f>
        <v/>
      </c>
      <c r="ASC60" s="323" t="str">
        <f t="shared" ca="1" si="16175"/>
        <v/>
      </c>
      <c r="ASD60" s="323">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3">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3">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3">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3">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3">
        <f t="shared" ca="1" si="16181"/>
        <v>1000</v>
      </c>
      <c r="ASJ60" s="323" t="str">
        <f t="shared" ca="1" si="16182"/>
        <v/>
      </c>
      <c r="ASK60" s="323" t="str">
        <f t="shared" ref="ASK60" ca="1" si="16762">IF(ASC60&lt;&gt;"",VLOOKUP(ASC60,ARJ4:ARP40,7,FALSE),"")</f>
        <v/>
      </c>
      <c r="ASL60" s="323" t="str">
        <f t="shared" ref="ASL60" ca="1" si="16763">IF(ASC60&lt;&gt;"",VLOOKUP(ASC60,ARJ4:ARP40,5,FALSE),"")</f>
        <v/>
      </c>
      <c r="ASM60" s="323" t="str">
        <f t="shared" ref="ASM60" ca="1" si="16764">IF(ASC60&lt;&gt;"",VLOOKUP(ASC60,ARJ4:ARR40,9,FALSE),"")</f>
        <v/>
      </c>
      <c r="ASN60" s="323" t="str">
        <f t="shared" ca="1" si="16186"/>
        <v/>
      </c>
      <c r="ASO60" s="323" t="str">
        <f t="shared" ref="ASO60" ca="1" si="16765">IF(ASC60&lt;&gt;"",RANK(ASN60,ASN58:ASN61),"")</f>
        <v/>
      </c>
      <c r="ASP60" s="323" t="str">
        <f t="shared" ref="ASP60" ca="1" si="16766">IF(ASC60&lt;&gt;"",SUMPRODUCT((ASN58:ASN61=ASN60)*(ASI58:ASI61&gt;ASI60)),"")</f>
        <v/>
      </c>
      <c r="ASQ60" s="323" t="str">
        <f t="shared" ref="ASQ60" ca="1" si="16767">IF(ASC60&lt;&gt;"",SUMPRODUCT((ASN58:ASN61=ASN60)*(ASI58:ASI61=ASI60)*(ASG58:ASG61&gt;ASG60)),"")</f>
        <v/>
      </c>
      <c r="ASR60" s="323" t="str">
        <f t="shared" ref="ASR60" ca="1" si="16768">IF(ASC60&lt;&gt;"",SUMPRODUCT((ASN58:ASN61=ASN60)*(ASI58:ASI61=ASI60)*(ASG58:ASG61=ASG60)*(ASK58:ASK61&gt;ASK60)),"")</f>
        <v/>
      </c>
      <c r="ASS60" s="323" t="str">
        <f t="shared" ref="ASS60" ca="1" si="16769">IF(ASC60&lt;&gt;"",SUMPRODUCT((ASN58:ASN61=ASN60)*(ASI58:ASI61=ASI60)*(ASG58:ASG61=ASG60)*(ASK58:ASK61=ASK60)*(ASL58:ASL61&gt;ASL60)),"")</f>
        <v/>
      </c>
      <c r="AST60" s="323" t="str">
        <f t="shared" ref="AST60" ca="1" si="16770">IF(ASC60&lt;&gt;"",SUMPRODUCT((ASN58:ASN61=ASN60)*(ASI58:ASI61=ASI60)*(ASG58:ASG61=ASG60)*(ASK58:ASK61=ASK60)*(ASL58:ASL61=ASL60)*(ASM58:ASM61&gt;ASM60)),"")</f>
        <v/>
      </c>
      <c r="ASU60" s="323" t="str">
        <f t="shared" ca="1" si="16193"/>
        <v/>
      </c>
      <c r="ASV60" s="323" t="str">
        <f t="shared" ref="ASV60" ca="1" si="16771">IF(ASW20&lt;&gt;"",SUMPRODUCT((ATD18:ATD21=ATD20)*(ATC18:ATC21=ATC20)*(ATA18:ATA21=ATA20)*(ATB18:ATB21=ATB20)),"")</f>
        <v/>
      </c>
      <c r="ASW60" s="323" t="str">
        <f t="shared" ca="1" si="16478"/>
        <v/>
      </c>
      <c r="ASX60" s="323">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3">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3">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3">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3">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3">
        <f t="shared" ca="1" si="16484"/>
        <v>1000</v>
      </c>
      <c r="ATD60" s="323" t="str">
        <f t="shared" ca="1" si="16485"/>
        <v/>
      </c>
      <c r="ATE60" s="323" t="str">
        <f t="shared" ref="ATE60" ca="1" si="16777">IF(ASW60&lt;&gt;"",VLOOKUP(ASW60,ARJ4:ARP40,7,FALSE),"")</f>
        <v/>
      </c>
      <c r="ATF60" s="323" t="str">
        <f t="shared" ref="ATF60" ca="1" si="16778">IF(ASW60&lt;&gt;"",VLOOKUP(ASW60,ARJ4:ARP40,5,FALSE),"")</f>
        <v/>
      </c>
      <c r="ATG60" s="323" t="str">
        <f t="shared" ref="ATG60" ca="1" si="16779">IF(ASW60&lt;&gt;"",VLOOKUP(ASW60,ARJ4:ARR40,9,FALSE),"")</f>
        <v/>
      </c>
      <c r="ATH60" s="323" t="str">
        <f t="shared" ca="1" si="16489"/>
        <v/>
      </c>
      <c r="ATI60" s="323" t="str">
        <f t="shared" ref="ATI60" ca="1" si="16780">IF(ASW60&lt;&gt;"",RANK(ATH60,ATH58:ATH61),"")</f>
        <v/>
      </c>
      <c r="ATJ60" s="323" t="str">
        <f t="shared" ref="ATJ60" ca="1" si="16781">IF(ASW60&lt;&gt;"",SUMPRODUCT((ATH58:ATH61=ATH60)*(ATC58:ATC61&gt;ATC60)),"")</f>
        <v/>
      </c>
      <c r="ATK60" s="323" t="str">
        <f t="shared" ref="ATK60" ca="1" si="16782">IF(ASW60&lt;&gt;"",SUMPRODUCT((ATH58:ATH61=ATH60)*(ATC58:ATC61=ATC60)*(ATA58:ATA61&gt;ATA60)),"")</f>
        <v/>
      </c>
      <c r="ATL60" s="323" t="str">
        <f t="shared" ref="ATL60" ca="1" si="16783">IF(ASW60&lt;&gt;"",SUMPRODUCT((ATH58:ATH61=ATH60)*(ATC58:ATC61=ATC60)*(ATA58:ATA61=ATA60)*(ATE58:ATE61&gt;ATE60)),"")</f>
        <v/>
      </c>
      <c r="ATM60" s="323" t="str">
        <f t="shared" ref="ATM60" ca="1" si="16784">IF(ASW60&lt;&gt;"",SUMPRODUCT((ATH58:ATH61=ATH60)*(ATC58:ATC61=ATC60)*(ATA58:ATA61=ATA60)*(ATE58:ATE61=ATE60)*(ATF58:ATF61&gt;ATF60)),"")</f>
        <v/>
      </c>
      <c r="ATN60" s="323" t="str">
        <f t="shared" ref="ATN60" ca="1" si="16785">IF(ASW60&lt;&gt;"",SUMPRODUCT((ATH58:ATH61=ATH60)*(ATC58:ATC61=ATC60)*(ATA58:ATA61=ATA60)*(ATE58:ATE61=ATE60)*(ATF58:ATF61=ATF60)*(ATG58:ATG61&gt;ATG60)),"")</f>
        <v/>
      </c>
      <c r="ATO60" s="323" t="str">
        <f t="shared" ref="ATO60:ATO61" ca="1" si="16786">IF(ASW60&lt;&gt;"",SUM(ATI60:ATN60)+1,"")</f>
        <v/>
      </c>
      <c r="AWO60" s="323">
        <f ca="1">SUMPRODUCT((AWO18:AWO21=AWO20)*(AWN18:AWN21=AWN20)*(AWL18:AWL21&gt;AWL20))+1</f>
        <v>1</v>
      </c>
      <c r="AWZ60" s="323" t="str">
        <f t="shared" ref="AWZ60" ca="1" si="16787">IF(AXA20&lt;&gt;"",SUMPRODUCT((AXH18:AXH21=AXH20)*(AXG18:AXG21=AXG20)*(AXE18:AXE21=AXE20)*(AXF18:AXF21=AXF20)),"")</f>
        <v/>
      </c>
      <c r="AXA60" s="323" t="str">
        <f t="shared" ca="1" si="16195"/>
        <v/>
      </c>
      <c r="AXB60" s="323">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3">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3">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3">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3">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3">
        <f t="shared" ca="1" si="16201"/>
        <v>1000</v>
      </c>
      <c r="AXH60" s="323" t="str">
        <f t="shared" ca="1" si="16202"/>
        <v/>
      </c>
      <c r="AXI60" s="323" t="str">
        <f t="shared" ref="AXI60" ca="1" si="16793">IF(AXA60&lt;&gt;"",VLOOKUP(AXA60,AWH4:AWN40,7,FALSE),"")</f>
        <v/>
      </c>
      <c r="AXJ60" s="323" t="str">
        <f t="shared" ref="AXJ60" ca="1" si="16794">IF(AXA60&lt;&gt;"",VLOOKUP(AXA60,AWH4:AWN40,5,FALSE),"")</f>
        <v/>
      </c>
      <c r="AXK60" s="323" t="str">
        <f t="shared" ref="AXK60" ca="1" si="16795">IF(AXA60&lt;&gt;"",VLOOKUP(AXA60,AWH4:AWP40,9,FALSE),"")</f>
        <v/>
      </c>
      <c r="AXL60" s="323" t="str">
        <f t="shared" ca="1" si="16206"/>
        <v/>
      </c>
      <c r="AXM60" s="323" t="str">
        <f t="shared" ref="AXM60" ca="1" si="16796">IF(AXA60&lt;&gt;"",RANK(AXL60,AXL58:AXL61),"")</f>
        <v/>
      </c>
      <c r="AXN60" s="323" t="str">
        <f t="shared" ref="AXN60" ca="1" si="16797">IF(AXA60&lt;&gt;"",SUMPRODUCT((AXL58:AXL61=AXL60)*(AXG58:AXG61&gt;AXG60)),"")</f>
        <v/>
      </c>
      <c r="AXO60" s="323" t="str">
        <f t="shared" ref="AXO60" ca="1" si="16798">IF(AXA60&lt;&gt;"",SUMPRODUCT((AXL58:AXL61=AXL60)*(AXG58:AXG61=AXG60)*(AXE58:AXE61&gt;AXE60)),"")</f>
        <v/>
      </c>
      <c r="AXP60" s="323" t="str">
        <f t="shared" ref="AXP60" ca="1" si="16799">IF(AXA60&lt;&gt;"",SUMPRODUCT((AXL58:AXL61=AXL60)*(AXG58:AXG61=AXG60)*(AXE58:AXE61=AXE60)*(AXI58:AXI61&gt;AXI60)),"")</f>
        <v/>
      </c>
      <c r="AXQ60" s="323" t="str">
        <f t="shared" ref="AXQ60" ca="1" si="16800">IF(AXA60&lt;&gt;"",SUMPRODUCT((AXL58:AXL61=AXL60)*(AXG58:AXG61=AXG60)*(AXE58:AXE61=AXE60)*(AXI58:AXI61=AXI60)*(AXJ58:AXJ61&gt;AXJ60)),"")</f>
        <v/>
      </c>
      <c r="AXR60" s="323" t="str">
        <f t="shared" ref="AXR60" ca="1" si="16801">IF(AXA60&lt;&gt;"",SUMPRODUCT((AXL58:AXL61=AXL60)*(AXG58:AXG61=AXG60)*(AXE58:AXE61=AXE60)*(AXI58:AXI61=AXI60)*(AXJ58:AXJ61=AXJ60)*(AXK58:AXK61&gt;AXK60)),"")</f>
        <v/>
      </c>
      <c r="AXS60" s="323" t="str">
        <f t="shared" ca="1" si="16213"/>
        <v/>
      </c>
      <c r="AXT60" s="323" t="str">
        <f t="shared" ref="AXT60" ca="1" si="16802">IF(AXU20&lt;&gt;"",SUMPRODUCT((AYB18:AYB21=AYB20)*(AYA18:AYA21=AYA20)*(AXY18:AXY21=AXY20)*(AXZ18:AXZ21=AXZ20)),"")</f>
        <v/>
      </c>
      <c r="AXU60" s="323" t="str">
        <f t="shared" ca="1" si="16513"/>
        <v/>
      </c>
      <c r="AXV60" s="323">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3">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3">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3">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3">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3">
        <f t="shared" ca="1" si="16519"/>
        <v>1000</v>
      </c>
      <c r="AYB60" s="323" t="str">
        <f t="shared" ca="1" si="16520"/>
        <v/>
      </c>
      <c r="AYC60" s="323" t="str">
        <f t="shared" ref="AYC60" ca="1" si="16808">IF(AXU60&lt;&gt;"",VLOOKUP(AXU60,AWH4:AWN40,7,FALSE),"")</f>
        <v/>
      </c>
      <c r="AYD60" s="323" t="str">
        <f t="shared" ref="AYD60" ca="1" si="16809">IF(AXU60&lt;&gt;"",VLOOKUP(AXU60,AWH4:AWN40,5,FALSE),"")</f>
        <v/>
      </c>
      <c r="AYE60" s="323" t="str">
        <f t="shared" ref="AYE60" ca="1" si="16810">IF(AXU60&lt;&gt;"",VLOOKUP(AXU60,AWH4:AWP40,9,FALSE),"")</f>
        <v/>
      </c>
      <c r="AYF60" s="323" t="str">
        <f t="shared" ca="1" si="16524"/>
        <v/>
      </c>
      <c r="AYG60" s="323" t="str">
        <f t="shared" ref="AYG60" ca="1" si="16811">IF(AXU60&lt;&gt;"",RANK(AYF60,AYF58:AYF61),"")</f>
        <v/>
      </c>
      <c r="AYH60" s="323" t="str">
        <f t="shared" ref="AYH60" ca="1" si="16812">IF(AXU60&lt;&gt;"",SUMPRODUCT((AYF58:AYF61=AYF60)*(AYA58:AYA61&gt;AYA60)),"")</f>
        <v/>
      </c>
      <c r="AYI60" s="323" t="str">
        <f t="shared" ref="AYI60" ca="1" si="16813">IF(AXU60&lt;&gt;"",SUMPRODUCT((AYF58:AYF61=AYF60)*(AYA58:AYA61=AYA60)*(AXY58:AXY61&gt;AXY60)),"")</f>
        <v/>
      </c>
      <c r="AYJ60" s="323" t="str">
        <f t="shared" ref="AYJ60" ca="1" si="16814">IF(AXU60&lt;&gt;"",SUMPRODUCT((AYF58:AYF61=AYF60)*(AYA58:AYA61=AYA60)*(AXY58:AXY61=AXY60)*(AYC58:AYC61&gt;AYC60)),"")</f>
        <v/>
      </c>
      <c r="AYK60" s="323" t="str">
        <f t="shared" ref="AYK60" ca="1" si="16815">IF(AXU60&lt;&gt;"",SUMPRODUCT((AYF58:AYF61=AYF60)*(AYA58:AYA61=AYA60)*(AXY58:AXY61=AXY60)*(AYC58:AYC61=AYC60)*(AYD58:AYD61&gt;AYD60)),"")</f>
        <v/>
      </c>
      <c r="AYL60" s="323" t="str">
        <f t="shared" ref="AYL60" ca="1" si="16816">IF(AXU60&lt;&gt;"",SUMPRODUCT((AYF58:AYF61=AYF60)*(AYA58:AYA61=AYA60)*(AXY58:AXY61=AXY60)*(AYC58:AYC61=AYC60)*(AYD58:AYD61=AYD60)*(AYE58:AYE61&gt;AYE60)),"")</f>
        <v/>
      </c>
      <c r="AYM60" s="323" t="str">
        <f t="shared" ref="AYM60:AYM61" ca="1" si="16817">IF(AXU60&lt;&gt;"",SUM(AYG60:AYL60)+1,"")</f>
        <v/>
      </c>
      <c r="BBM60" s="323">
        <f ca="1">SUMPRODUCT((BBM18:BBM21=BBM20)*(BBL18:BBL21=BBL20)*(BBJ18:BBJ21&gt;BBJ20))+1</f>
        <v>1</v>
      </c>
      <c r="BBX60" s="323">
        <f t="shared" ref="BBX60" ca="1" si="16818">IF(BBY20&lt;&gt;"",SUMPRODUCT((BCF18:BCF21=BCF20)*(BCE18:BCE21=BCE20)*(BCC18:BCC21=BCC20)*(BCD18:BCD21=BCD20)),"")</f>
        <v>4</v>
      </c>
      <c r="BBY60" s="323" t="str">
        <f t="shared" ca="1" si="16215"/>
        <v>Denmark</v>
      </c>
      <c r="BBZ60" s="323">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3">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3">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3">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3">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3">
        <f t="shared" ca="1" si="16221"/>
        <v>1000</v>
      </c>
      <c r="BCF60" s="323">
        <f t="shared" ca="1" si="16222"/>
        <v>0</v>
      </c>
      <c r="BCG60" s="323">
        <f t="shared" ref="BCG60" ca="1" si="16824">IF(BBY60&lt;&gt;"",VLOOKUP(BBY60,BBF4:BBL40,7,FALSE),"")</f>
        <v>1000</v>
      </c>
      <c r="BCH60" s="323">
        <f t="shared" ref="BCH60" ca="1" si="16825">IF(BBY60&lt;&gt;"",VLOOKUP(BBY60,BBF4:BBL40,5,FALSE),"")</f>
        <v>0</v>
      </c>
      <c r="BCI60" s="323">
        <f t="shared" ref="BCI60" ca="1" si="16826">IF(BBY60&lt;&gt;"",VLOOKUP(BBY60,BBF4:BBN40,9,FALSE),"")</f>
        <v>45</v>
      </c>
      <c r="BCJ60" s="323">
        <f t="shared" ca="1" si="16226"/>
        <v>0</v>
      </c>
      <c r="BCK60" s="323">
        <f t="shared" ref="BCK60" ca="1" si="16827">IF(BBY60&lt;&gt;"",RANK(BCJ60,BCJ58:BCJ61),"")</f>
        <v>1</v>
      </c>
      <c r="BCL60" s="323">
        <f t="shared" ref="BCL60" ca="1" si="16828">IF(BBY60&lt;&gt;"",SUMPRODUCT((BCJ58:BCJ61=BCJ60)*(BCE58:BCE61&gt;BCE60)),"")</f>
        <v>0</v>
      </c>
      <c r="BCM60" s="323">
        <f t="shared" ref="BCM60" ca="1" si="16829">IF(BBY60&lt;&gt;"",SUMPRODUCT((BCJ58:BCJ61=BCJ60)*(BCE58:BCE61=BCE60)*(BCC58:BCC61&gt;BCC60)),"")</f>
        <v>0</v>
      </c>
      <c r="BCN60" s="323">
        <f t="shared" ref="BCN60" ca="1" si="16830">IF(BBY60&lt;&gt;"",SUMPRODUCT((BCJ58:BCJ61=BCJ60)*(BCE58:BCE61=BCE60)*(BCC58:BCC61=BCC60)*(BCG58:BCG61&gt;BCG60)),"")</f>
        <v>0</v>
      </c>
      <c r="BCO60" s="323">
        <f t="shared" ref="BCO60" ca="1" si="16831">IF(BBY60&lt;&gt;"",SUMPRODUCT((BCJ58:BCJ61=BCJ60)*(BCE58:BCE61=BCE60)*(BCC58:BCC61=BCC60)*(BCG58:BCG61=BCG60)*(BCH58:BCH61&gt;BCH60)),"")</f>
        <v>0</v>
      </c>
      <c r="BCP60" s="323">
        <f t="shared" ref="BCP60" ca="1" si="16832">IF(BBY60&lt;&gt;"",SUMPRODUCT((BCJ58:BCJ61=BCJ60)*(BCE58:BCE61=BCE60)*(BCC58:BCC61=BCC60)*(BCG58:BCG61=BCG60)*(BCH58:BCH61=BCH60)*(BCI58:BCI61&gt;BCI60)),"")</f>
        <v>1</v>
      </c>
      <c r="BCQ60" s="323">
        <f t="shared" ca="1" si="16233"/>
        <v>2</v>
      </c>
      <c r="BCR60" s="323" t="str">
        <f t="shared" ref="BCR60" ca="1" si="16833">IF(BCS20&lt;&gt;"",SUMPRODUCT((BCZ18:BCZ21=BCZ20)*(BCY18:BCY21=BCY20)*(BCW18:BCW21=BCW20)*(BCX18:BCX21=BCX20)),"")</f>
        <v/>
      </c>
      <c r="BCS60" s="323" t="str">
        <f t="shared" ca="1" si="16548"/>
        <v/>
      </c>
      <c r="BCT60" s="323">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3">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3">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3">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3">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3">
        <f t="shared" ca="1" si="16554"/>
        <v>1000</v>
      </c>
      <c r="BCZ60" s="323" t="str">
        <f t="shared" ca="1" si="16555"/>
        <v/>
      </c>
      <c r="BDA60" s="323" t="str">
        <f t="shared" ref="BDA60" ca="1" si="16839">IF(BCS60&lt;&gt;"",VLOOKUP(BCS60,BBF4:BBL40,7,FALSE),"")</f>
        <v/>
      </c>
      <c r="BDB60" s="323" t="str">
        <f t="shared" ref="BDB60" ca="1" si="16840">IF(BCS60&lt;&gt;"",VLOOKUP(BCS60,BBF4:BBL40,5,FALSE),"")</f>
        <v/>
      </c>
      <c r="BDC60" s="323" t="str">
        <f t="shared" ref="BDC60" ca="1" si="16841">IF(BCS60&lt;&gt;"",VLOOKUP(BCS60,BBF4:BBN40,9,FALSE),"")</f>
        <v/>
      </c>
      <c r="BDD60" s="323" t="str">
        <f t="shared" ca="1" si="16559"/>
        <v/>
      </c>
      <c r="BDE60" s="323" t="str">
        <f t="shared" ref="BDE60" ca="1" si="16842">IF(BCS60&lt;&gt;"",RANK(BDD60,BDD58:BDD61),"")</f>
        <v/>
      </c>
      <c r="BDF60" s="323" t="str">
        <f t="shared" ref="BDF60" ca="1" si="16843">IF(BCS60&lt;&gt;"",SUMPRODUCT((BDD58:BDD61=BDD60)*(BCY58:BCY61&gt;BCY60)),"")</f>
        <v/>
      </c>
      <c r="BDG60" s="323" t="str">
        <f t="shared" ref="BDG60" ca="1" si="16844">IF(BCS60&lt;&gt;"",SUMPRODUCT((BDD58:BDD61=BDD60)*(BCY58:BCY61=BCY60)*(BCW58:BCW61&gt;BCW60)),"")</f>
        <v/>
      </c>
      <c r="BDH60" s="323" t="str">
        <f t="shared" ref="BDH60" ca="1" si="16845">IF(BCS60&lt;&gt;"",SUMPRODUCT((BDD58:BDD61=BDD60)*(BCY58:BCY61=BCY60)*(BCW58:BCW61=BCW60)*(BDA58:BDA61&gt;BDA60)),"")</f>
        <v/>
      </c>
      <c r="BDI60" s="323" t="str">
        <f t="shared" ref="BDI60" ca="1" si="16846">IF(BCS60&lt;&gt;"",SUMPRODUCT((BDD58:BDD61=BDD60)*(BCY58:BCY61=BCY60)*(BCW58:BCW61=BCW60)*(BDA58:BDA61=BDA60)*(BDB58:BDB61&gt;BDB60)),"")</f>
        <v/>
      </c>
      <c r="BDJ60" s="323" t="str">
        <f t="shared" ref="BDJ60" ca="1" si="16847">IF(BCS60&lt;&gt;"",SUMPRODUCT((BDD58:BDD61=BDD60)*(BCY58:BCY61=BCY60)*(BCW58:BCW61=BCW60)*(BDA58:BDA61=BDA60)*(BDB58:BDB61=BDB60)*(BDC58:BDC61&gt;BDC60)),"")</f>
        <v/>
      </c>
      <c r="BDK60" s="323" t="str">
        <f t="shared" ref="BDK60:BDK61" ca="1" si="16848">IF(BCS60&lt;&gt;"",SUM(BDE60:BDJ60)+1,"")</f>
        <v/>
      </c>
    </row>
    <row r="61" spans="2:955 1033:1467" x14ac:dyDescent="0.2">
      <c r="I61" s="323">
        <f>SUMPRODUCT((I18:I21=I21)*(H18:H21=H21)*(F18:F21&gt;F21))+1</f>
        <v>1</v>
      </c>
      <c r="T61" s="323" t="str">
        <f>IF(U21&lt;&gt;"",SUMPRODUCT((AB18:AB21=AB21)*(AA18:AA21=AA21)*(Y18:Y21=Y21)*(Z18:Z21=Z21)),"")</f>
        <v/>
      </c>
      <c r="U61" s="323" t="str">
        <f t="shared" si="16234"/>
        <v/>
      </c>
      <c r="V61" s="323">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3">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3">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3">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3">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3">
        <f>Y61-Z61+1000</f>
        <v>1000</v>
      </c>
      <c r="AB61" s="323" t="str">
        <f t="shared" si="16235"/>
        <v/>
      </c>
      <c r="AC61" s="323" t="str">
        <f>IF(U61&lt;&gt;"",VLOOKUP(U61,B4:H40,7,FALSE),"")</f>
        <v/>
      </c>
      <c r="AD61" s="323" t="str">
        <f>IF(U61&lt;&gt;"",VLOOKUP(U61,B4:H40,5,FALSE),"")</f>
        <v/>
      </c>
      <c r="AE61" s="323" t="str">
        <f>IF(U61&lt;&gt;"",VLOOKUP(U61,B4:J40,9,FALSE),"")</f>
        <v/>
      </c>
      <c r="AF61" s="323" t="str">
        <f t="shared" si="16236"/>
        <v/>
      </c>
      <c r="AG61" s="323" t="str">
        <f>IF(U61&lt;&gt;"",RANK(AF61,AF58:AF61),"")</f>
        <v/>
      </c>
      <c r="AH61" s="323" t="str">
        <f>IF(U61&lt;&gt;"",SUMPRODUCT((AF58:AF61=AF61)*(AA58:AA61&gt;AA61)),"")</f>
        <v/>
      </c>
      <c r="AI61" s="323" t="str">
        <f>IF(U61&lt;&gt;"",SUMPRODUCT((AF58:AF61=AF61)*(AA58:AA61=AA61)*(Y58:Y61&gt;Y61)),"")</f>
        <v/>
      </c>
      <c r="AJ61" s="323" t="str">
        <f>IF(U61&lt;&gt;"",SUMPRODUCT((AF58:AF61=AF61)*(AA58:AA61=AA61)*(Y58:Y61=Y61)*(AC58:AC61&gt;AC61)),"")</f>
        <v/>
      </c>
      <c r="AK61" s="323" t="str">
        <f>IF(U61&lt;&gt;"",SUMPRODUCT((AF58:AF61=AF61)*(AA58:AA61=AA61)*(Y58:Y61=Y61)*(AC58:AC61=AC61)*(AD58:AD61&gt;AD61)),"")</f>
        <v/>
      </c>
      <c r="AL61" s="323" t="str">
        <f>IF(U61&lt;&gt;"",SUMPRODUCT((AF58:AF61=AF61)*(AA58:AA61=AA61)*(Y58:Y61=Y61)*(AC58:AC61=AC61)*(AD58:AD61=AD61)*(AE58:AE61&gt;AE61)),"")</f>
        <v/>
      </c>
      <c r="AM61" s="323" t="str">
        <f>IF(U61&lt;&gt;"",SUM(AG61:AL61),"")</f>
        <v/>
      </c>
      <c r="AN61" s="323" t="str">
        <f>IF(AO21&lt;&gt;"",SUMPRODUCT((AV18:AV21=AV21)*(AU18:AU21=AU21)*(AS18:AS21=AS21)*(AT18:AT21=AT21)),"")</f>
        <v/>
      </c>
      <c r="AO61" s="323" t="str">
        <f t="shared" si="16237"/>
        <v/>
      </c>
      <c r="AP61" s="323" t="str">
        <f>IF(AO61&lt;&gt;"",SUMPRODUCT((CZ3:CZ42=AO61)*(DC3:DC42=AO62)*(DD3:DD42="W"))+SUMPRODUCT((CZ3:CZ42=AO61)*(DC3:DC42=AO59)*(DD3:DD42="W"))+SUMPRODUCT((CZ3:CZ42=AO61)*(DC3:DC42=AO60)*(DD3:DD42="W"))+SUMPRODUCT((CZ3:CZ42=AO62)*(DC3:DC42=AO61)*(DE3:DE42="W"))+SUMPRODUCT((CZ3:CZ42=AO59)*(DC3:DC42=AO61)*(DE3:DE42="W"))+SUMPRODUCT((CZ3:CZ42=AO60)*(DC3:DC42=AO61)*(DE3:DE42="W")),"")</f>
        <v/>
      </c>
      <c r="AQ61" s="323" t="str">
        <f>IF(AO61&lt;&gt;"",SUMPRODUCT((CZ3:CZ42=AO61)*(DC3:DC42=AO62)*(DD3:DD42="D"))+SUMPRODUCT((CZ3:CZ42=AO61)*(DC3:DC42=AO59)*(DD3:DD42="D"))+SUMPRODUCT((CZ3:CZ42=AO61)*(DC3:DC42=AO60)*(DD3:DD42="D"))+SUMPRODUCT((CZ3:CZ42=AO62)*(DC3:DC42=AO61)*(DD3:DD42="D"))+SUMPRODUCT((CZ3:CZ42=AO59)*(DC3:DC42=AO61)*(DD3:DD42="D"))+SUMPRODUCT((CZ3:CZ42=AO60)*(DC3:DC42=AO61)*(DD3:DD42="D")),"")</f>
        <v/>
      </c>
      <c r="AR61" s="323" t="str">
        <f>IF(AO61&lt;&gt;"",SUMPRODUCT((CZ3:CZ42=AO61)*(DC3:DC42=AO62)*(DD3:DD42="L"))+SUMPRODUCT((CZ3:CZ42=AO61)*(DC3:DC42=AO59)*(DD3:DD42="L"))+SUMPRODUCT((CZ3:CZ42=AO61)*(DC3:DC42=AO60)*(DD3:DD42="L"))+SUMPRODUCT((CZ3:CZ42=AO62)*(DC3:DC42=AO61)*(DE3:DE42="L"))+SUMPRODUCT((CZ3:CZ42=AO59)*(DC3:DC42=AO61)*(DE3:DE42="L"))+SUMPRODUCT((CZ3:CZ42=AO60)*(DC3:DC42=AO61)*(DE3:DE42="L")),"")</f>
        <v/>
      </c>
      <c r="AS61" s="323">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3">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3">
        <f>AS61-AT61+1000</f>
        <v>1000</v>
      </c>
      <c r="AV61" s="323" t="str">
        <f t="shared" si="16238"/>
        <v/>
      </c>
      <c r="AW61" s="323" t="str">
        <f>IF(AO61&lt;&gt;"",VLOOKUP(AO61,B4:H40,7,FALSE),"")</f>
        <v/>
      </c>
      <c r="AX61" s="323" t="str">
        <f>IF(AO61&lt;&gt;"",VLOOKUP(AO61,B4:H40,5,FALSE),"")</f>
        <v/>
      </c>
      <c r="AY61" s="323" t="str">
        <f>IF(AO61&lt;&gt;"",VLOOKUP(AO61,B4:J40,9,FALSE),"")</f>
        <v/>
      </c>
      <c r="AZ61" s="323" t="str">
        <f t="shared" si="16239"/>
        <v/>
      </c>
      <c r="BA61" s="323" t="str">
        <f>IF(AO61&lt;&gt;"",RANK(AZ61,AZ58:AZ61),"")</f>
        <v/>
      </c>
      <c r="BB61" s="323" t="str">
        <f>IF(AO61&lt;&gt;"",SUMPRODUCT((AZ58:AZ61=AZ61)*(AU58:AU61&gt;AU61)),"")</f>
        <v/>
      </c>
      <c r="BC61" s="323" t="str">
        <f>IF(AO61&lt;&gt;"",SUMPRODUCT((AZ58:AZ61=AZ61)*(AU58:AU61=AU61)*(AS58:AS61&gt;AS61)),"")</f>
        <v/>
      </c>
      <c r="BD61" s="323" t="str">
        <f>IF(AO61&lt;&gt;"",SUMPRODUCT((AZ58:AZ61=AZ61)*(AU58:AU61=AU61)*(AS58:AS61=AS61)*(AW58:AW61&gt;AW61)),"")</f>
        <v/>
      </c>
      <c r="BE61" s="323" t="str">
        <f>IF(AO61&lt;&gt;"",SUMPRODUCT((AZ58:AZ61=AZ61)*(AU58:AU61=AU61)*(AS58:AS61=AS61)*(AW58:AW61=AW61)*(AX58:AX61&gt;AX61)),"")</f>
        <v/>
      </c>
      <c r="BF61" s="323" t="str">
        <f>IF(AO61&lt;&gt;"",SUMPRODUCT((AZ58:AZ61=AZ61)*(AU58:AU61=AU61)*(AS58:AS61=AS61)*(AW58:AW61=AW61)*(AX58:AX61=AX61)*(AY58:AY61&gt;AY61)),"")</f>
        <v/>
      </c>
      <c r="BG61" s="323" t="str">
        <f t="shared" si="16567"/>
        <v/>
      </c>
      <c r="EG61" s="323">
        <f ca="1">SUMPRODUCT((EG18:EG21=EG21)*(EF18:EF21=EF21)*(ED18:ED21&gt;ED21))+1</f>
        <v>1</v>
      </c>
      <c r="ER61" s="323" t="str">
        <f ca="1">IF(ES21&lt;&gt;"",SUMPRODUCT((EZ18:EZ21=EZ21)*(EY18:EY21=EY21)*(EW18:EW21=EW21)*(EX18:EX21=EX21)),"")</f>
        <v/>
      </c>
      <c r="ES61" s="323" t="str">
        <f t="shared" ca="1" si="16240"/>
        <v/>
      </c>
      <c r="ET61" s="323">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3">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3">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3">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3">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3">
        <f ca="1">EW61-EX61+1000</f>
        <v>1000</v>
      </c>
      <c r="EZ61" s="323" t="str">
        <f t="shared" ca="1" si="16241"/>
        <v/>
      </c>
      <c r="FA61" s="323" t="str">
        <f ca="1">IF(ES61&lt;&gt;"",VLOOKUP(ES61,DZ4:EF40,7,FALSE),"")</f>
        <v/>
      </c>
      <c r="FB61" s="323" t="str">
        <f ca="1">IF(ES61&lt;&gt;"",VLOOKUP(ES61,DZ4:EF40,5,FALSE),"")</f>
        <v/>
      </c>
      <c r="FC61" s="323" t="str">
        <f ca="1">IF(ES61&lt;&gt;"",VLOOKUP(ES61,DZ4:EH40,9,FALSE),"")</f>
        <v/>
      </c>
      <c r="FD61" s="323" t="str">
        <f t="shared" ca="1" si="16242"/>
        <v/>
      </c>
      <c r="FE61" s="323" t="str">
        <f ca="1">IF(ES61&lt;&gt;"",RANK(FD61,FD58:FD61),"")</f>
        <v/>
      </c>
      <c r="FF61" s="323" t="str">
        <f ca="1">IF(ES61&lt;&gt;"",SUMPRODUCT((FD58:FD61=FD61)*(EY58:EY61&gt;EY61)),"")</f>
        <v/>
      </c>
      <c r="FG61" s="323" t="str">
        <f ca="1">IF(ES61&lt;&gt;"",SUMPRODUCT((FD58:FD61=FD61)*(EY58:EY61=EY61)*(EW58:EW61&gt;EW61)),"")</f>
        <v/>
      </c>
      <c r="FH61" s="323" t="str">
        <f ca="1">IF(ES61&lt;&gt;"",SUMPRODUCT((FD58:FD61=FD61)*(EY58:EY61=EY61)*(EW58:EW61=EW61)*(FA58:FA61&gt;FA61)),"")</f>
        <v/>
      </c>
      <c r="FI61" s="323" t="str">
        <f ca="1">IF(ES61&lt;&gt;"",SUMPRODUCT((FD58:FD61=FD61)*(EY58:EY61=EY61)*(EW58:EW61=EW61)*(FA58:FA61=FA61)*(FB58:FB61&gt;FB61)),"")</f>
        <v/>
      </c>
      <c r="FJ61" s="323" t="str">
        <f ca="1">IF(ES61&lt;&gt;"",SUMPRODUCT((FD58:FD61=FD61)*(EY58:EY61=EY61)*(EW58:EW61=EW61)*(FA58:FA61=FA61)*(FB58:FB61=FB61)*(FC58:FC61&gt;FC61)),"")</f>
        <v/>
      </c>
      <c r="FK61" s="323" t="str">
        <f ca="1">IF(ES61&lt;&gt;"",SUM(FE61:FJ61),"")</f>
        <v/>
      </c>
      <c r="FL61" s="323" t="str">
        <f ca="1">IF(FM21&lt;&gt;"",SUMPRODUCT((FT18:FT21=FT21)*(FS18:FS21=FS21)*(FQ18:FQ21=FQ21)*(FR18:FR21=FR21)),"")</f>
        <v/>
      </c>
      <c r="FM61" s="323" t="str">
        <f t="shared" ca="1" si="16243"/>
        <v/>
      </c>
      <c r="FN61" s="323" t="str">
        <f ca="1">IF(FM61&lt;&gt;"",SUMPRODUCT((HX3:HX42=FM61)*(IA3:IA42=FM62)*(IB3:IB42="W"))+SUMPRODUCT((HX3:HX42=FM61)*(IA3:IA42=FM59)*(IB3:IB42="W"))+SUMPRODUCT((HX3:HX42=FM61)*(IA3:IA42=FM60)*(IB3:IB42="W"))+SUMPRODUCT((HX3:HX42=FM62)*(IA3:IA42=FM61)*(IC3:IC42="W"))+SUMPRODUCT((HX3:HX42=FM59)*(IA3:IA42=FM61)*(IC3:IC42="W"))+SUMPRODUCT((HX3:HX42=FM60)*(IA3:IA42=FM61)*(IC3:IC42="W")),"")</f>
        <v/>
      </c>
      <c r="FO61" s="323" t="str">
        <f ca="1">IF(FM61&lt;&gt;"",SUMPRODUCT((HX3:HX42=FM61)*(IA3:IA42=FM62)*(IB3:IB42="D"))+SUMPRODUCT((HX3:HX42=FM61)*(IA3:IA42=FM59)*(IB3:IB42="D"))+SUMPRODUCT((HX3:HX42=FM61)*(IA3:IA42=FM60)*(IB3:IB42="D"))+SUMPRODUCT((HX3:HX42=FM62)*(IA3:IA42=FM61)*(IB3:IB42="D"))+SUMPRODUCT((HX3:HX42=FM59)*(IA3:IA42=FM61)*(IB3:IB42="D"))+SUMPRODUCT((HX3:HX42=FM60)*(IA3:IA42=FM61)*(IB3:IB42="D")),"")</f>
        <v/>
      </c>
      <c r="FP61" s="323" t="str">
        <f ca="1">IF(FM61&lt;&gt;"",SUMPRODUCT((HX3:HX42=FM61)*(IA3:IA42=FM62)*(IB3:IB42="L"))+SUMPRODUCT((HX3:HX42=FM61)*(IA3:IA42=FM59)*(IB3:IB42="L"))+SUMPRODUCT((HX3:HX42=FM61)*(IA3:IA42=FM60)*(IB3:IB42="L"))+SUMPRODUCT((HX3:HX42=FM62)*(IA3:IA42=FM61)*(IC3:IC42="L"))+SUMPRODUCT((HX3:HX42=FM59)*(IA3:IA42=FM61)*(IC3:IC42="L"))+SUMPRODUCT((HX3:HX42=FM60)*(IA3:IA42=FM61)*(IC3:IC42="L")),"")</f>
        <v/>
      </c>
      <c r="FQ61" s="323">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3">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3">
        <f ca="1">FQ61-FR61+1000</f>
        <v>1000</v>
      </c>
      <c r="FT61" s="323" t="str">
        <f t="shared" ca="1" si="16244"/>
        <v/>
      </c>
      <c r="FU61" s="323" t="str">
        <f ca="1">IF(FM61&lt;&gt;"",VLOOKUP(FM61,DZ4:EF40,7,FALSE),"")</f>
        <v/>
      </c>
      <c r="FV61" s="323" t="str">
        <f ca="1">IF(FM61&lt;&gt;"",VLOOKUP(FM61,DZ4:EF40,5,FALSE),"")</f>
        <v/>
      </c>
      <c r="FW61" s="323" t="str">
        <f ca="1">IF(FM61&lt;&gt;"",VLOOKUP(FM61,DZ4:EH40,9,FALSE),"")</f>
        <v/>
      </c>
      <c r="FX61" s="323" t="str">
        <f t="shared" ca="1" si="16245"/>
        <v/>
      </c>
      <c r="FY61" s="323" t="str">
        <f ca="1">IF(FM61&lt;&gt;"",RANK(FX61,FX58:FX61),"")</f>
        <v/>
      </c>
      <c r="FZ61" s="323" t="str">
        <f ca="1">IF(FM61&lt;&gt;"",SUMPRODUCT((FX58:FX61=FX61)*(FS58:FS61&gt;FS61)),"")</f>
        <v/>
      </c>
      <c r="GA61" s="323" t="str">
        <f ca="1">IF(FM61&lt;&gt;"",SUMPRODUCT((FX58:FX61=FX61)*(FS58:FS61=FS61)*(FQ58:FQ61&gt;FQ61)),"")</f>
        <v/>
      </c>
      <c r="GB61" s="323" t="str">
        <f ca="1">IF(FM61&lt;&gt;"",SUMPRODUCT((FX58:FX61=FX61)*(FS58:FS61=FS61)*(FQ58:FQ61=FQ61)*(FU58:FU61&gt;FU61)),"")</f>
        <v/>
      </c>
      <c r="GC61" s="323" t="str">
        <f ca="1">IF(FM61&lt;&gt;"",SUMPRODUCT((FX58:FX61=FX61)*(FS58:FS61=FS61)*(FQ58:FQ61=FQ61)*(FU58:FU61=FU61)*(FV58:FV61&gt;FV61)),"")</f>
        <v/>
      </c>
      <c r="GD61" s="323" t="str">
        <f ca="1">IF(FM61&lt;&gt;"",SUMPRODUCT((FX58:FX61=FX61)*(FS58:FS61=FS61)*(FQ58:FQ61=FQ61)*(FU58:FU61=FU61)*(FV58:FV61=FV61)*(FW58:FW61&gt;FW61)),"")</f>
        <v/>
      </c>
      <c r="GE61" s="323" t="str">
        <f t="shared" ca="1" si="16568"/>
        <v/>
      </c>
      <c r="JE61" s="323">
        <f ca="1">SUMPRODUCT((JE18:JE21=JE21)*(JD18:JD21=JD21)*(JB18:JB21&gt;JB21))+1</f>
        <v>1</v>
      </c>
      <c r="JP61" s="323" t="str">
        <f ca="1">IF(JQ21&lt;&gt;"",SUMPRODUCT((JX18:JX21=JX21)*(JW18:JW21=JW21)*(JU18:JU21=JU21)*(JV18:JV21=JV21)),"")</f>
        <v/>
      </c>
      <c r="JQ61" s="323" t="str">
        <f t="shared" ca="1" si="16246"/>
        <v/>
      </c>
      <c r="JR61" s="323">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3">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3">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3">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3">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3">
        <f ca="1">JU61-JV61+1000</f>
        <v>1000</v>
      </c>
      <c r="JX61" s="323" t="str">
        <f t="shared" ca="1" si="16247"/>
        <v/>
      </c>
      <c r="JY61" s="323" t="str">
        <f ca="1">IF(JQ61&lt;&gt;"",VLOOKUP(JQ61,IX4:JD40,7,FALSE),"")</f>
        <v/>
      </c>
      <c r="JZ61" s="323" t="str">
        <f ca="1">IF(JQ61&lt;&gt;"",VLOOKUP(JQ61,IX4:JD40,5,FALSE),"")</f>
        <v/>
      </c>
      <c r="KA61" s="323" t="str">
        <f ca="1">IF(JQ61&lt;&gt;"",VLOOKUP(JQ61,IX4:JF40,9,FALSE),"")</f>
        <v/>
      </c>
      <c r="KB61" s="323" t="str">
        <f t="shared" ca="1" si="16248"/>
        <v/>
      </c>
      <c r="KC61" s="323" t="str">
        <f ca="1">IF(JQ61&lt;&gt;"",RANK(KB61,KB58:KB61),"")</f>
        <v/>
      </c>
      <c r="KD61" s="323" t="str">
        <f ca="1">IF(JQ61&lt;&gt;"",SUMPRODUCT((KB58:KB61=KB61)*(JW58:JW61&gt;JW61)),"")</f>
        <v/>
      </c>
      <c r="KE61" s="323" t="str">
        <f ca="1">IF(JQ61&lt;&gt;"",SUMPRODUCT((KB58:KB61=KB61)*(JW58:JW61=JW61)*(JU58:JU61&gt;JU61)),"")</f>
        <v/>
      </c>
      <c r="KF61" s="323" t="str">
        <f ca="1">IF(JQ61&lt;&gt;"",SUMPRODUCT((KB58:KB61=KB61)*(JW58:JW61=JW61)*(JU58:JU61=JU61)*(JY58:JY61&gt;JY61)),"")</f>
        <v/>
      </c>
      <c r="KG61" s="323" t="str">
        <f ca="1">IF(JQ61&lt;&gt;"",SUMPRODUCT((KB58:KB61=KB61)*(JW58:JW61=JW61)*(JU58:JU61=JU61)*(JY58:JY61=JY61)*(JZ58:JZ61&gt;JZ61)),"")</f>
        <v/>
      </c>
      <c r="KH61" s="323" t="str">
        <f ca="1">IF(JQ61&lt;&gt;"",SUMPRODUCT((KB58:KB61=KB61)*(JW58:JW61=JW61)*(JU58:JU61=JU61)*(JY58:JY61=JY61)*(JZ58:JZ61=JZ61)*(KA58:KA61&gt;KA61)),"")</f>
        <v/>
      </c>
      <c r="KI61" s="323" t="str">
        <f ca="1">IF(JQ61&lt;&gt;"",SUM(KC61:KH61),"")</f>
        <v/>
      </c>
      <c r="KJ61" s="323" t="str">
        <f ca="1">IF(KK21&lt;&gt;"",SUMPRODUCT((KR18:KR21=KR21)*(KQ18:KQ21=KQ21)*(KO18:KO21=KO21)*(KP18:KP21=KP21)),"")</f>
        <v/>
      </c>
      <c r="KK61" s="323" t="str">
        <f t="shared" ca="1" si="16249"/>
        <v/>
      </c>
      <c r="KL61" s="323" t="str">
        <f ca="1">IF(KK61&lt;&gt;"",SUMPRODUCT((MV3:MV42=KK61)*(MY3:MY42=KK62)*(MZ3:MZ42="W"))+SUMPRODUCT((MV3:MV42=KK61)*(MY3:MY42=KK59)*(MZ3:MZ42="W"))+SUMPRODUCT((MV3:MV42=KK61)*(MY3:MY42=KK60)*(MZ3:MZ42="W"))+SUMPRODUCT((MV3:MV42=KK62)*(MY3:MY42=KK61)*(NA3:NA42="W"))+SUMPRODUCT((MV3:MV42=KK59)*(MY3:MY42=KK61)*(NA3:NA42="W"))+SUMPRODUCT((MV3:MV42=KK60)*(MY3:MY42=KK61)*(NA3:NA42="W")),"")</f>
        <v/>
      </c>
      <c r="KM61" s="323" t="str">
        <f ca="1">IF(KK61&lt;&gt;"",SUMPRODUCT((MV3:MV42=KK61)*(MY3:MY42=KK62)*(MZ3:MZ42="D"))+SUMPRODUCT((MV3:MV42=KK61)*(MY3:MY42=KK59)*(MZ3:MZ42="D"))+SUMPRODUCT((MV3:MV42=KK61)*(MY3:MY42=KK60)*(MZ3:MZ42="D"))+SUMPRODUCT((MV3:MV42=KK62)*(MY3:MY42=KK61)*(MZ3:MZ42="D"))+SUMPRODUCT((MV3:MV42=KK59)*(MY3:MY42=KK61)*(MZ3:MZ42="D"))+SUMPRODUCT((MV3:MV42=KK60)*(MY3:MY42=KK61)*(MZ3:MZ42="D")),"")</f>
        <v/>
      </c>
      <c r="KN61" s="323" t="str">
        <f ca="1">IF(KK61&lt;&gt;"",SUMPRODUCT((MV3:MV42=KK61)*(MY3:MY42=KK62)*(MZ3:MZ42="L"))+SUMPRODUCT((MV3:MV42=KK61)*(MY3:MY42=KK59)*(MZ3:MZ42="L"))+SUMPRODUCT((MV3:MV42=KK61)*(MY3:MY42=KK60)*(MZ3:MZ42="L"))+SUMPRODUCT((MV3:MV42=KK62)*(MY3:MY42=KK61)*(NA3:NA42="L"))+SUMPRODUCT((MV3:MV42=KK59)*(MY3:MY42=KK61)*(NA3:NA42="L"))+SUMPRODUCT((MV3:MV42=KK60)*(MY3:MY42=KK61)*(NA3:NA42="L")),"")</f>
        <v/>
      </c>
      <c r="KO61" s="323">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3">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3">
        <f ca="1">KO61-KP61+1000</f>
        <v>1000</v>
      </c>
      <c r="KR61" s="323" t="str">
        <f t="shared" ca="1" si="16250"/>
        <v/>
      </c>
      <c r="KS61" s="323" t="str">
        <f ca="1">IF(KK61&lt;&gt;"",VLOOKUP(KK61,IX4:JD40,7,FALSE),"")</f>
        <v/>
      </c>
      <c r="KT61" s="323" t="str">
        <f ca="1">IF(KK61&lt;&gt;"",VLOOKUP(KK61,IX4:JD40,5,FALSE),"")</f>
        <v/>
      </c>
      <c r="KU61" s="323" t="str">
        <f ca="1">IF(KK61&lt;&gt;"",VLOOKUP(KK61,IX4:JF40,9,FALSE),"")</f>
        <v/>
      </c>
      <c r="KV61" s="323" t="str">
        <f t="shared" ca="1" si="16251"/>
        <v/>
      </c>
      <c r="KW61" s="323" t="str">
        <f ca="1">IF(KK61&lt;&gt;"",RANK(KV61,KV58:KV61),"")</f>
        <v/>
      </c>
      <c r="KX61" s="323" t="str">
        <f ca="1">IF(KK61&lt;&gt;"",SUMPRODUCT((KV58:KV61=KV61)*(KQ58:KQ61&gt;KQ61)),"")</f>
        <v/>
      </c>
      <c r="KY61" s="323" t="str">
        <f ca="1">IF(KK61&lt;&gt;"",SUMPRODUCT((KV58:KV61=KV61)*(KQ58:KQ61=KQ61)*(KO58:KO61&gt;KO61)),"")</f>
        <v/>
      </c>
      <c r="KZ61" s="323" t="str">
        <f ca="1">IF(KK61&lt;&gt;"",SUMPRODUCT((KV58:KV61=KV61)*(KQ58:KQ61=KQ61)*(KO58:KO61=KO61)*(KS58:KS61&gt;KS61)),"")</f>
        <v/>
      </c>
      <c r="LA61" s="323" t="str">
        <f ca="1">IF(KK61&lt;&gt;"",SUMPRODUCT((KV58:KV61=KV61)*(KQ58:KQ61=KQ61)*(KO58:KO61=KO61)*(KS58:KS61=KS61)*(KT58:KT61&gt;KT61)),"")</f>
        <v/>
      </c>
      <c r="LB61" s="323" t="str">
        <f ca="1">IF(KK61&lt;&gt;"",SUMPRODUCT((KV58:KV61=KV61)*(KQ58:KQ61=KQ61)*(KO58:KO61=KO61)*(KS58:KS61=KS61)*(KT58:KT61=KT61)*(KU58:KU61&gt;KU61)),"")</f>
        <v/>
      </c>
      <c r="LC61" s="323" t="str">
        <f t="shared" ca="1" si="16569"/>
        <v/>
      </c>
      <c r="OC61" s="323">
        <f ca="1">SUMPRODUCT((OC18:OC21=OC21)*(OB18:OB21=OB21)*(NZ18:NZ21&gt;NZ21))+1</f>
        <v>1</v>
      </c>
      <c r="ON61" s="323" t="str">
        <f t="shared" ref="ON61" ca="1" si="16849">IF(OO21&lt;&gt;"",SUMPRODUCT((OV18:OV21=OV21)*(OU18:OU21=OU21)*(OS18:OS21=OS21)*(OT18:OT21=OT21)),"")</f>
        <v/>
      </c>
      <c r="OO61" s="323" t="str">
        <f t="shared" ca="1" si="16055"/>
        <v/>
      </c>
      <c r="OP61" s="323">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3">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3">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3">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3">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3">
        <f t="shared" ca="1" si="16061"/>
        <v>1000</v>
      </c>
      <c r="OV61" s="323" t="str">
        <f t="shared" ca="1" si="16062"/>
        <v/>
      </c>
      <c r="OW61" s="323" t="str">
        <f t="shared" ref="OW61" ca="1" si="16855">IF(OO61&lt;&gt;"",VLOOKUP(OO61,NV4:OB40,7,FALSE),"")</f>
        <v/>
      </c>
      <c r="OX61" s="323" t="str">
        <f t="shared" ref="OX61" ca="1" si="16856">IF(OO61&lt;&gt;"",VLOOKUP(OO61,NV4:OB40,5,FALSE),"")</f>
        <v/>
      </c>
      <c r="OY61" s="323" t="str">
        <f t="shared" ref="OY61" ca="1" si="16857">IF(OO61&lt;&gt;"",VLOOKUP(OO61,NV4:OD40,9,FALSE),"")</f>
        <v/>
      </c>
      <c r="OZ61" s="323" t="str">
        <f t="shared" ca="1" si="16066"/>
        <v/>
      </c>
      <c r="PA61" s="323" t="str">
        <f t="shared" ref="PA61" ca="1" si="16858">IF(OO61&lt;&gt;"",RANK(OZ61,OZ58:OZ61),"")</f>
        <v/>
      </c>
      <c r="PB61" s="323" t="str">
        <f t="shared" ref="PB61" ca="1" si="16859">IF(OO61&lt;&gt;"",SUMPRODUCT((OZ58:OZ61=OZ61)*(OU58:OU61&gt;OU61)),"")</f>
        <v/>
      </c>
      <c r="PC61" s="323" t="str">
        <f t="shared" ref="PC61" ca="1" si="16860">IF(OO61&lt;&gt;"",SUMPRODUCT((OZ58:OZ61=OZ61)*(OU58:OU61=OU61)*(OS58:OS61&gt;OS61)),"")</f>
        <v/>
      </c>
      <c r="PD61" s="323" t="str">
        <f t="shared" ref="PD61" ca="1" si="16861">IF(OO61&lt;&gt;"",SUMPRODUCT((OZ58:OZ61=OZ61)*(OU58:OU61=OU61)*(OS58:OS61=OS61)*(OW58:OW61&gt;OW61)),"")</f>
        <v/>
      </c>
      <c r="PE61" s="323" t="str">
        <f t="shared" ref="PE61" ca="1" si="16862">IF(OO61&lt;&gt;"",SUMPRODUCT((OZ58:OZ61=OZ61)*(OU58:OU61=OU61)*(OS58:OS61=OS61)*(OW58:OW61=OW61)*(OX58:OX61&gt;OX61)),"")</f>
        <v/>
      </c>
      <c r="PF61" s="323" t="str">
        <f t="shared" ref="PF61" ca="1" si="16863">IF(OO61&lt;&gt;"",SUMPRODUCT((OZ58:OZ61=OZ61)*(OU58:OU61=OU61)*(OS58:OS61=OS61)*(OW58:OW61=OW61)*(OX58:OX61=OX61)*(OY58:OY61&gt;OY61)),"")</f>
        <v/>
      </c>
      <c r="PG61" s="323" t="str">
        <f t="shared" ca="1" si="16073"/>
        <v/>
      </c>
      <c r="PH61" s="323" t="str">
        <f t="shared" ref="PH61" ca="1" si="16864">IF(PI21&lt;&gt;"",SUMPRODUCT((PP18:PP21=PP21)*(PO18:PO21=PO21)*(PM18:PM21=PM21)*(PN18:PN21=PN21)),"")</f>
        <v/>
      </c>
      <c r="PI61" s="323" t="str">
        <f t="shared" ca="1" si="16268"/>
        <v/>
      </c>
      <c r="PJ61" s="323"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3"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3"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3">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3">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3">
        <f t="shared" ca="1" si="16274"/>
        <v>1000</v>
      </c>
      <c r="PP61" s="323" t="str">
        <f t="shared" ca="1" si="16275"/>
        <v/>
      </c>
      <c r="PQ61" s="323" t="str">
        <f t="shared" ref="PQ61" ca="1" si="16870">IF(PI61&lt;&gt;"",VLOOKUP(PI61,NV4:OB40,7,FALSE),"")</f>
        <v/>
      </c>
      <c r="PR61" s="323" t="str">
        <f t="shared" ref="PR61" ca="1" si="16871">IF(PI61&lt;&gt;"",VLOOKUP(PI61,NV4:OB40,5,FALSE),"")</f>
        <v/>
      </c>
      <c r="PS61" s="323" t="str">
        <f t="shared" ref="PS61" ca="1" si="16872">IF(PI61&lt;&gt;"",VLOOKUP(PI61,NV4:OD40,9,FALSE),"")</f>
        <v/>
      </c>
      <c r="PT61" s="323" t="str">
        <f t="shared" ca="1" si="16279"/>
        <v/>
      </c>
      <c r="PU61" s="323" t="str">
        <f t="shared" ref="PU61" ca="1" si="16873">IF(PI61&lt;&gt;"",RANK(PT61,PT58:PT61),"")</f>
        <v/>
      </c>
      <c r="PV61" s="323" t="str">
        <f t="shared" ref="PV61" ca="1" si="16874">IF(PI61&lt;&gt;"",SUMPRODUCT((PT58:PT61=PT61)*(PO58:PO61&gt;PO61)),"")</f>
        <v/>
      </c>
      <c r="PW61" s="323" t="str">
        <f t="shared" ref="PW61" ca="1" si="16875">IF(PI61&lt;&gt;"",SUMPRODUCT((PT58:PT61=PT61)*(PO58:PO61=PO61)*(PM58:PM61&gt;PM61)),"")</f>
        <v/>
      </c>
      <c r="PX61" s="323" t="str">
        <f t="shared" ref="PX61" ca="1" si="16876">IF(PI61&lt;&gt;"",SUMPRODUCT((PT58:PT61=PT61)*(PO58:PO61=PO61)*(PM58:PM61=PM61)*(PQ58:PQ61&gt;PQ61)),"")</f>
        <v/>
      </c>
      <c r="PY61" s="323" t="str">
        <f t="shared" ref="PY61" ca="1" si="16877">IF(PI61&lt;&gt;"",SUMPRODUCT((PT58:PT61=PT61)*(PO58:PO61=PO61)*(PM58:PM61=PM61)*(PQ58:PQ61=PQ61)*(PR58:PR61&gt;PR61)),"")</f>
        <v/>
      </c>
      <c r="PZ61" s="323" t="str">
        <f t="shared" ref="PZ61" ca="1" si="16878">IF(PI61&lt;&gt;"",SUMPRODUCT((PT58:PT61=PT61)*(PO58:PO61=PO61)*(PM58:PM61=PM61)*(PQ58:PQ61=PQ61)*(PR58:PR61=PR61)*(PS58:PS61&gt;PS61)),"")</f>
        <v/>
      </c>
      <c r="QA61" s="323" t="str">
        <f t="shared" ca="1" si="16600"/>
        <v/>
      </c>
      <c r="TA61" s="323">
        <f ca="1">SUMPRODUCT((TA18:TA21=TA21)*(SZ18:SZ21=SZ21)*(SX18:SX21&gt;SX21))+1</f>
        <v>1</v>
      </c>
      <c r="TL61" s="323" t="str">
        <f t="shared" ref="TL61" ca="1" si="16879">IF(TM21&lt;&gt;"",SUMPRODUCT((TT18:TT21=TT21)*(TS18:TS21=TS21)*(TQ18:TQ21=TQ21)*(TR18:TR21=TR21)),"")</f>
        <v/>
      </c>
      <c r="TM61" s="323" t="str">
        <f t="shared" ca="1" si="16075"/>
        <v/>
      </c>
      <c r="TN61" s="323">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3">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3">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3">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3">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3">
        <f t="shared" ca="1" si="16081"/>
        <v>1000</v>
      </c>
      <c r="TT61" s="323" t="str">
        <f t="shared" ca="1" si="16082"/>
        <v/>
      </c>
      <c r="TU61" s="323" t="str">
        <f t="shared" ref="TU61" ca="1" si="16885">IF(TM61&lt;&gt;"",VLOOKUP(TM61,ST4:SZ40,7,FALSE),"")</f>
        <v/>
      </c>
      <c r="TV61" s="323" t="str">
        <f t="shared" ref="TV61" ca="1" si="16886">IF(TM61&lt;&gt;"",VLOOKUP(TM61,ST4:SZ40,5,FALSE),"")</f>
        <v/>
      </c>
      <c r="TW61" s="323" t="str">
        <f t="shared" ref="TW61" ca="1" si="16887">IF(TM61&lt;&gt;"",VLOOKUP(TM61,ST4:TB40,9,FALSE),"")</f>
        <v/>
      </c>
      <c r="TX61" s="323" t="str">
        <f t="shared" ca="1" si="16086"/>
        <v/>
      </c>
      <c r="TY61" s="323" t="str">
        <f t="shared" ref="TY61" ca="1" si="16888">IF(TM61&lt;&gt;"",RANK(TX61,TX58:TX61),"")</f>
        <v/>
      </c>
      <c r="TZ61" s="323" t="str">
        <f t="shared" ref="TZ61" ca="1" si="16889">IF(TM61&lt;&gt;"",SUMPRODUCT((TX58:TX61=TX61)*(TS58:TS61&gt;TS61)),"")</f>
        <v/>
      </c>
      <c r="UA61" s="323" t="str">
        <f t="shared" ref="UA61" ca="1" si="16890">IF(TM61&lt;&gt;"",SUMPRODUCT((TX58:TX61=TX61)*(TS58:TS61=TS61)*(TQ58:TQ61&gt;TQ61)),"")</f>
        <v/>
      </c>
      <c r="UB61" s="323" t="str">
        <f t="shared" ref="UB61" ca="1" si="16891">IF(TM61&lt;&gt;"",SUMPRODUCT((TX58:TX61=TX61)*(TS58:TS61=TS61)*(TQ58:TQ61=TQ61)*(TU58:TU61&gt;TU61)),"")</f>
        <v/>
      </c>
      <c r="UC61" s="323" t="str">
        <f t="shared" ref="UC61" ca="1" si="16892">IF(TM61&lt;&gt;"",SUMPRODUCT((TX58:TX61=TX61)*(TS58:TS61=TS61)*(TQ58:TQ61=TQ61)*(TU58:TU61=TU61)*(TV58:TV61&gt;TV61)),"")</f>
        <v/>
      </c>
      <c r="UD61" s="323" t="str">
        <f t="shared" ref="UD61" ca="1" si="16893">IF(TM61&lt;&gt;"",SUMPRODUCT((TX58:TX61=TX61)*(TS58:TS61=TS61)*(TQ58:TQ61=TQ61)*(TU58:TU61=TU61)*(TV58:TV61=TV61)*(TW58:TW61&gt;TW61)),"")</f>
        <v/>
      </c>
      <c r="UE61" s="323" t="str">
        <f t="shared" ca="1" si="16093"/>
        <v/>
      </c>
      <c r="UF61" s="323" t="str">
        <f t="shared" ref="UF61" ca="1" si="16894">IF(UG21&lt;&gt;"",SUMPRODUCT((UN18:UN21=UN21)*(UM18:UM21=UM21)*(UK18:UK21=UK21)*(UL18:UL21=UL21)),"")</f>
        <v/>
      </c>
      <c r="UG61" s="323" t="str">
        <f t="shared" ca="1" si="16303"/>
        <v/>
      </c>
      <c r="UH61" s="323"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3"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3"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3">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3">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3">
        <f t="shared" ca="1" si="16309"/>
        <v>1000</v>
      </c>
      <c r="UN61" s="323" t="str">
        <f t="shared" ca="1" si="16310"/>
        <v/>
      </c>
      <c r="UO61" s="323" t="str">
        <f t="shared" ref="UO61" ca="1" si="16900">IF(UG61&lt;&gt;"",VLOOKUP(UG61,ST4:SZ40,7,FALSE),"")</f>
        <v/>
      </c>
      <c r="UP61" s="323" t="str">
        <f t="shared" ref="UP61" ca="1" si="16901">IF(UG61&lt;&gt;"",VLOOKUP(UG61,ST4:SZ40,5,FALSE),"")</f>
        <v/>
      </c>
      <c r="UQ61" s="323" t="str">
        <f t="shared" ref="UQ61" ca="1" si="16902">IF(UG61&lt;&gt;"",VLOOKUP(UG61,ST4:TB40,9,FALSE),"")</f>
        <v/>
      </c>
      <c r="UR61" s="323" t="str">
        <f t="shared" ca="1" si="16314"/>
        <v/>
      </c>
      <c r="US61" s="323" t="str">
        <f t="shared" ref="US61" ca="1" si="16903">IF(UG61&lt;&gt;"",RANK(UR61,UR58:UR61),"")</f>
        <v/>
      </c>
      <c r="UT61" s="323" t="str">
        <f t="shared" ref="UT61" ca="1" si="16904">IF(UG61&lt;&gt;"",SUMPRODUCT((UR58:UR61=UR61)*(UM58:UM61&gt;UM61)),"")</f>
        <v/>
      </c>
      <c r="UU61" s="323" t="str">
        <f t="shared" ref="UU61" ca="1" si="16905">IF(UG61&lt;&gt;"",SUMPRODUCT((UR58:UR61=UR61)*(UM58:UM61=UM61)*(UK58:UK61&gt;UK61)),"")</f>
        <v/>
      </c>
      <c r="UV61" s="323" t="str">
        <f t="shared" ref="UV61" ca="1" si="16906">IF(UG61&lt;&gt;"",SUMPRODUCT((UR58:UR61=UR61)*(UM58:UM61=UM61)*(UK58:UK61=UK61)*(UO58:UO61&gt;UO61)),"")</f>
        <v/>
      </c>
      <c r="UW61" s="323" t="str">
        <f t="shared" ref="UW61" ca="1" si="16907">IF(UG61&lt;&gt;"",SUMPRODUCT((UR58:UR61=UR61)*(UM58:UM61=UM61)*(UK58:UK61=UK61)*(UO58:UO61=UO61)*(UP58:UP61&gt;UP61)),"")</f>
        <v/>
      </c>
      <c r="UX61" s="323" t="str">
        <f t="shared" ref="UX61" ca="1" si="16908">IF(UG61&lt;&gt;"",SUMPRODUCT((UR58:UR61=UR61)*(UM58:UM61=UM61)*(UK58:UK61=UK61)*(UO58:UO61=UO61)*(UP58:UP61=UP61)*(UQ58:UQ61&gt;UQ61)),"")</f>
        <v/>
      </c>
      <c r="UY61" s="323" t="str">
        <f t="shared" ca="1" si="16631"/>
        <v/>
      </c>
      <c r="XY61" s="323">
        <f ca="1">SUMPRODUCT((XY18:XY21=XY21)*(XX18:XX21=XX21)*(XV18:XV21&gt;XV21))+1</f>
        <v>1</v>
      </c>
      <c r="YJ61" s="323" t="str">
        <f t="shared" ref="YJ61" ca="1" si="16909">IF(YK21&lt;&gt;"",SUMPRODUCT((YR18:YR21=YR21)*(YQ18:YQ21=YQ21)*(YO18:YO21=YO21)*(YP18:YP21=YP21)),"")</f>
        <v/>
      </c>
      <c r="YK61" s="323" t="str">
        <f t="shared" ca="1" si="16095"/>
        <v/>
      </c>
      <c r="YL61" s="323">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3">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3">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3">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3">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3">
        <f t="shared" ca="1" si="16101"/>
        <v>1000</v>
      </c>
      <c r="YR61" s="323" t="str">
        <f t="shared" ca="1" si="16102"/>
        <v/>
      </c>
      <c r="YS61" s="323" t="str">
        <f t="shared" ref="YS61" ca="1" si="16915">IF(YK61&lt;&gt;"",VLOOKUP(YK61,XR4:XX40,7,FALSE),"")</f>
        <v/>
      </c>
      <c r="YT61" s="323" t="str">
        <f t="shared" ref="YT61" ca="1" si="16916">IF(YK61&lt;&gt;"",VLOOKUP(YK61,XR4:XX40,5,FALSE),"")</f>
        <v/>
      </c>
      <c r="YU61" s="323" t="str">
        <f t="shared" ref="YU61" ca="1" si="16917">IF(YK61&lt;&gt;"",VLOOKUP(YK61,XR4:XZ40,9,FALSE),"")</f>
        <v/>
      </c>
      <c r="YV61" s="323" t="str">
        <f t="shared" ca="1" si="16106"/>
        <v/>
      </c>
      <c r="YW61" s="323" t="str">
        <f t="shared" ref="YW61" ca="1" si="16918">IF(YK61&lt;&gt;"",RANK(YV61,YV58:YV61),"")</f>
        <v/>
      </c>
      <c r="YX61" s="323" t="str">
        <f t="shared" ref="YX61" ca="1" si="16919">IF(YK61&lt;&gt;"",SUMPRODUCT((YV58:YV61=YV61)*(YQ58:YQ61&gt;YQ61)),"")</f>
        <v/>
      </c>
      <c r="YY61" s="323" t="str">
        <f t="shared" ref="YY61" ca="1" si="16920">IF(YK61&lt;&gt;"",SUMPRODUCT((YV58:YV61=YV61)*(YQ58:YQ61=YQ61)*(YO58:YO61&gt;YO61)),"")</f>
        <v/>
      </c>
      <c r="YZ61" s="323" t="str">
        <f t="shared" ref="YZ61" ca="1" si="16921">IF(YK61&lt;&gt;"",SUMPRODUCT((YV58:YV61=YV61)*(YQ58:YQ61=YQ61)*(YO58:YO61=YO61)*(YS58:YS61&gt;YS61)),"")</f>
        <v/>
      </c>
      <c r="ZA61" s="323" t="str">
        <f t="shared" ref="ZA61" ca="1" si="16922">IF(YK61&lt;&gt;"",SUMPRODUCT((YV58:YV61=YV61)*(YQ58:YQ61=YQ61)*(YO58:YO61=YO61)*(YS58:YS61=YS61)*(YT58:YT61&gt;YT61)),"")</f>
        <v/>
      </c>
      <c r="ZB61" s="323" t="str">
        <f t="shared" ref="ZB61" ca="1" si="16923">IF(YK61&lt;&gt;"",SUMPRODUCT((YV58:YV61=YV61)*(YQ58:YQ61=YQ61)*(YO58:YO61=YO61)*(YS58:YS61=YS61)*(YT58:YT61=YT61)*(YU58:YU61&gt;YU61)),"")</f>
        <v/>
      </c>
      <c r="ZC61" s="323" t="str">
        <f t="shared" ca="1" si="16113"/>
        <v/>
      </c>
      <c r="ZD61" s="323" t="str">
        <f t="shared" ref="ZD61" ca="1" si="16924">IF(ZE21&lt;&gt;"",SUMPRODUCT((ZL18:ZL21=ZL21)*(ZK18:ZK21=ZK21)*(ZI18:ZI21=ZI21)*(ZJ18:ZJ21=ZJ21)),"")</f>
        <v/>
      </c>
      <c r="ZE61" s="323" t="str">
        <f t="shared" ca="1" si="16338"/>
        <v/>
      </c>
      <c r="ZF61" s="323"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3"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3"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3">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3">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3">
        <f t="shared" ca="1" si="16344"/>
        <v>1000</v>
      </c>
      <c r="ZL61" s="323" t="str">
        <f t="shared" ca="1" si="16345"/>
        <v/>
      </c>
      <c r="ZM61" s="323" t="str">
        <f t="shared" ref="ZM61" ca="1" si="16930">IF(ZE61&lt;&gt;"",VLOOKUP(ZE61,XR4:XX40,7,FALSE),"")</f>
        <v/>
      </c>
      <c r="ZN61" s="323" t="str">
        <f t="shared" ref="ZN61" ca="1" si="16931">IF(ZE61&lt;&gt;"",VLOOKUP(ZE61,XR4:XX40,5,FALSE),"")</f>
        <v/>
      </c>
      <c r="ZO61" s="323" t="str">
        <f t="shared" ref="ZO61" ca="1" si="16932">IF(ZE61&lt;&gt;"",VLOOKUP(ZE61,XR4:XZ40,9,FALSE),"")</f>
        <v/>
      </c>
      <c r="ZP61" s="323" t="str">
        <f t="shared" ca="1" si="16349"/>
        <v/>
      </c>
      <c r="ZQ61" s="323" t="str">
        <f t="shared" ref="ZQ61" ca="1" si="16933">IF(ZE61&lt;&gt;"",RANK(ZP61,ZP58:ZP61),"")</f>
        <v/>
      </c>
      <c r="ZR61" s="323" t="str">
        <f t="shared" ref="ZR61" ca="1" si="16934">IF(ZE61&lt;&gt;"",SUMPRODUCT((ZP58:ZP61=ZP61)*(ZK58:ZK61&gt;ZK61)),"")</f>
        <v/>
      </c>
      <c r="ZS61" s="323" t="str">
        <f t="shared" ref="ZS61" ca="1" si="16935">IF(ZE61&lt;&gt;"",SUMPRODUCT((ZP58:ZP61=ZP61)*(ZK58:ZK61=ZK61)*(ZI58:ZI61&gt;ZI61)),"")</f>
        <v/>
      </c>
      <c r="ZT61" s="323" t="str">
        <f t="shared" ref="ZT61" ca="1" si="16936">IF(ZE61&lt;&gt;"",SUMPRODUCT((ZP58:ZP61=ZP61)*(ZK58:ZK61=ZK61)*(ZI58:ZI61=ZI61)*(ZM58:ZM61&gt;ZM61)),"")</f>
        <v/>
      </c>
      <c r="ZU61" s="323" t="str">
        <f t="shared" ref="ZU61" ca="1" si="16937">IF(ZE61&lt;&gt;"",SUMPRODUCT((ZP58:ZP61=ZP61)*(ZK58:ZK61=ZK61)*(ZI58:ZI61=ZI61)*(ZM58:ZM61=ZM61)*(ZN58:ZN61&gt;ZN61)),"")</f>
        <v/>
      </c>
      <c r="ZV61" s="323" t="str">
        <f t="shared" ref="ZV61" ca="1" si="16938">IF(ZE61&lt;&gt;"",SUMPRODUCT((ZP58:ZP61=ZP61)*(ZK58:ZK61=ZK61)*(ZI58:ZI61=ZI61)*(ZM58:ZM61=ZM61)*(ZN58:ZN61=ZN61)*(ZO58:ZO61&gt;ZO61)),"")</f>
        <v/>
      </c>
      <c r="ZW61" s="323" t="str">
        <f t="shared" ca="1" si="16662"/>
        <v/>
      </c>
      <c r="ACW61" s="323">
        <f ca="1">SUMPRODUCT((ACW18:ACW21=ACW21)*(ACV18:ACV21=ACV21)*(ACT18:ACT21&gt;ACT21))+1</f>
        <v>1</v>
      </c>
      <c r="ADH61" s="323" t="str">
        <f t="shared" ref="ADH61" ca="1" si="16939">IF(ADI21&lt;&gt;"",SUMPRODUCT((ADP18:ADP21=ADP21)*(ADO18:ADO21=ADO21)*(ADM18:ADM21=ADM21)*(ADN18:ADN21=ADN21)),"")</f>
        <v/>
      </c>
      <c r="ADI61" s="323" t="str">
        <f t="shared" ca="1" si="16115"/>
        <v/>
      </c>
      <c r="ADJ61" s="323">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3">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3">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3">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3">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3">
        <f t="shared" ca="1" si="16121"/>
        <v>1000</v>
      </c>
      <c r="ADP61" s="323" t="str">
        <f t="shared" ca="1" si="16122"/>
        <v/>
      </c>
      <c r="ADQ61" s="323" t="str">
        <f t="shared" ref="ADQ61" ca="1" si="16945">IF(ADI61&lt;&gt;"",VLOOKUP(ADI61,ACP4:ACV40,7,FALSE),"")</f>
        <v/>
      </c>
      <c r="ADR61" s="323" t="str">
        <f t="shared" ref="ADR61" ca="1" si="16946">IF(ADI61&lt;&gt;"",VLOOKUP(ADI61,ACP4:ACV40,5,FALSE),"")</f>
        <v/>
      </c>
      <c r="ADS61" s="323" t="str">
        <f t="shared" ref="ADS61" ca="1" si="16947">IF(ADI61&lt;&gt;"",VLOOKUP(ADI61,ACP4:ACX40,9,FALSE),"")</f>
        <v/>
      </c>
      <c r="ADT61" s="323" t="str">
        <f t="shared" ca="1" si="16126"/>
        <v/>
      </c>
      <c r="ADU61" s="323" t="str">
        <f t="shared" ref="ADU61" ca="1" si="16948">IF(ADI61&lt;&gt;"",RANK(ADT61,ADT58:ADT61),"")</f>
        <v/>
      </c>
      <c r="ADV61" s="323" t="str">
        <f t="shared" ref="ADV61" ca="1" si="16949">IF(ADI61&lt;&gt;"",SUMPRODUCT((ADT58:ADT61=ADT61)*(ADO58:ADO61&gt;ADO61)),"")</f>
        <v/>
      </c>
      <c r="ADW61" s="323" t="str">
        <f t="shared" ref="ADW61" ca="1" si="16950">IF(ADI61&lt;&gt;"",SUMPRODUCT((ADT58:ADT61=ADT61)*(ADO58:ADO61=ADO61)*(ADM58:ADM61&gt;ADM61)),"")</f>
        <v/>
      </c>
      <c r="ADX61" s="323" t="str">
        <f t="shared" ref="ADX61" ca="1" si="16951">IF(ADI61&lt;&gt;"",SUMPRODUCT((ADT58:ADT61=ADT61)*(ADO58:ADO61=ADO61)*(ADM58:ADM61=ADM61)*(ADQ58:ADQ61&gt;ADQ61)),"")</f>
        <v/>
      </c>
      <c r="ADY61" s="323" t="str">
        <f t="shared" ref="ADY61" ca="1" si="16952">IF(ADI61&lt;&gt;"",SUMPRODUCT((ADT58:ADT61=ADT61)*(ADO58:ADO61=ADO61)*(ADM58:ADM61=ADM61)*(ADQ58:ADQ61=ADQ61)*(ADR58:ADR61&gt;ADR61)),"")</f>
        <v/>
      </c>
      <c r="ADZ61" s="323" t="str">
        <f t="shared" ref="ADZ61" ca="1" si="16953">IF(ADI61&lt;&gt;"",SUMPRODUCT((ADT58:ADT61=ADT61)*(ADO58:ADO61=ADO61)*(ADM58:ADM61=ADM61)*(ADQ58:ADQ61=ADQ61)*(ADR58:ADR61=ADR61)*(ADS58:ADS61&gt;ADS61)),"")</f>
        <v/>
      </c>
      <c r="AEA61" s="323" t="str">
        <f t="shared" ca="1" si="16133"/>
        <v/>
      </c>
      <c r="AEB61" s="323" t="str">
        <f t="shared" ref="AEB61" ca="1" si="16954">IF(AEC21&lt;&gt;"",SUMPRODUCT((AEJ18:AEJ21=AEJ21)*(AEI18:AEI21=AEI21)*(AEG18:AEG21=AEG21)*(AEH18:AEH21=AEH21)),"")</f>
        <v/>
      </c>
      <c r="AEC61" s="323" t="str">
        <f t="shared" ca="1" si="16373"/>
        <v/>
      </c>
      <c r="AED61" s="323"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3"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3"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3">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3">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3">
        <f t="shared" ca="1" si="16379"/>
        <v>1000</v>
      </c>
      <c r="AEJ61" s="323" t="str">
        <f t="shared" ca="1" si="16380"/>
        <v/>
      </c>
      <c r="AEK61" s="323" t="str">
        <f t="shared" ref="AEK61" ca="1" si="16960">IF(AEC61&lt;&gt;"",VLOOKUP(AEC61,ACP4:ACV40,7,FALSE),"")</f>
        <v/>
      </c>
      <c r="AEL61" s="323" t="str">
        <f t="shared" ref="AEL61" ca="1" si="16961">IF(AEC61&lt;&gt;"",VLOOKUP(AEC61,ACP4:ACV40,5,FALSE),"")</f>
        <v/>
      </c>
      <c r="AEM61" s="323" t="str">
        <f t="shared" ref="AEM61" ca="1" si="16962">IF(AEC61&lt;&gt;"",VLOOKUP(AEC61,ACP4:ACX40,9,FALSE),"")</f>
        <v/>
      </c>
      <c r="AEN61" s="323" t="str">
        <f t="shared" ca="1" si="16384"/>
        <v/>
      </c>
      <c r="AEO61" s="323" t="str">
        <f t="shared" ref="AEO61" ca="1" si="16963">IF(AEC61&lt;&gt;"",RANK(AEN61,AEN58:AEN61),"")</f>
        <v/>
      </c>
      <c r="AEP61" s="323" t="str">
        <f t="shared" ref="AEP61" ca="1" si="16964">IF(AEC61&lt;&gt;"",SUMPRODUCT((AEN58:AEN61=AEN61)*(AEI58:AEI61&gt;AEI61)),"")</f>
        <v/>
      </c>
      <c r="AEQ61" s="323" t="str">
        <f t="shared" ref="AEQ61" ca="1" si="16965">IF(AEC61&lt;&gt;"",SUMPRODUCT((AEN58:AEN61=AEN61)*(AEI58:AEI61=AEI61)*(AEG58:AEG61&gt;AEG61)),"")</f>
        <v/>
      </c>
      <c r="AER61" s="323" t="str">
        <f t="shared" ref="AER61" ca="1" si="16966">IF(AEC61&lt;&gt;"",SUMPRODUCT((AEN58:AEN61=AEN61)*(AEI58:AEI61=AEI61)*(AEG58:AEG61=AEG61)*(AEK58:AEK61&gt;AEK61)),"")</f>
        <v/>
      </c>
      <c r="AES61" s="323" t="str">
        <f t="shared" ref="AES61" ca="1" si="16967">IF(AEC61&lt;&gt;"",SUMPRODUCT((AEN58:AEN61=AEN61)*(AEI58:AEI61=AEI61)*(AEG58:AEG61=AEG61)*(AEK58:AEK61=AEK61)*(AEL58:AEL61&gt;AEL61)),"")</f>
        <v/>
      </c>
      <c r="AET61" s="323" t="str">
        <f t="shared" ref="AET61" ca="1" si="16968">IF(AEC61&lt;&gt;"",SUMPRODUCT((AEN58:AEN61=AEN61)*(AEI58:AEI61=AEI61)*(AEG58:AEG61=AEG61)*(AEK58:AEK61=AEK61)*(AEL58:AEL61=AEL61)*(AEM58:AEM61&gt;AEM61)),"")</f>
        <v/>
      </c>
      <c r="AEU61" s="323" t="str">
        <f t="shared" ca="1" si="16693"/>
        <v/>
      </c>
      <c r="AHU61" s="323">
        <f ca="1">SUMPRODUCT((AHU18:AHU21=AHU21)*(AHT18:AHT21=AHT21)*(AHR18:AHR21&gt;AHR21))+1</f>
        <v>1</v>
      </c>
      <c r="AIF61" s="323" t="str">
        <f t="shared" ref="AIF61" ca="1" si="16969">IF(AIG21&lt;&gt;"",SUMPRODUCT((AIN18:AIN21=AIN21)*(AIM18:AIM21=AIM21)*(AIK18:AIK21=AIK21)*(AIL18:AIL21=AIL21)),"")</f>
        <v/>
      </c>
      <c r="AIG61" s="323" t="str">
        <f t="shared" ca="1" si="16135"/>
        <v/>
      </c>
      <c r="AIH61" s="323">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3">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3">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3">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3">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3">
        <f t="shared" ca="1" si="16141"/>
        <v>1000</v>
      </c>
      <c r="AIN61" s="323" t="str">
        <f t="shared" ca="1" si="16142"/>
        <v/>
      </c>
      <c r="AIO61" s="323" t="str">
        <f t="shared" ref="AIO61" ca="1" si="16975">IF(AIG61&lt;&gt;"",VLOOKUP(AIG61,AHN4:AHT40,7,FALSE),"")</f>
        <v/>
      </c>
      <c r="AIP61" s="323" t="str">
        <f t="shared" ref="AIP61" ca="1" si="16976">IF(AIG61&lt;&gt;"",VLOOKUP(AIG61,AHN4:AHT40,5,FALSE),"")</f>
        <v/>
      </c>
      <c r="AIQ61" s="323" t="str">
        <f t="shared" ref="AIQ61" ca="1" si="16977">IF(AIG61&lt;&gt;"",VLOOKUP(AIG61,AHN4:AHV40,9,FALSE),"")</f>
        <v/>
      </c>
      <c r="AIR61" s="323" t="str">
        <f t="shared" ca="1" si="16146"/>
        <v/>
      </c>
      <c r="AIS61" s="323" t="str">
        <f t="shared" ref="AIS61" ca="1" si="16978">IF(AIG61&lt;&gt;"",RANK(AIR61,AIR58:AIR61),"")</f>
        <v/>
      </c>
      <c r="AIT61" s="323" t="str">
        <f t="shared" ref="AIT61" ca="1" si="16979">IF(AIG61&lt;&gt;"",SUMPRODUCT((AIR58:AIR61=AIR61)*(AIM58:AIM61&gt;AIM61)),"")</f>
        <v/>
      </c>
      <c r="AIU61" s="323" t="str">
        <f t="shared" ref="AIU61" ca="1" si="16980">IF(AIG61&lt;&gt;"",SUMPRODUCT((AIR58:AIR61=AIR61)*(AIM58:AIM61=AIM61)*(AIK58:AIK61&gt;AIK61)),"")</f>
        <v/>
      </c>
      <c r="AIV61" s="323" t="str">
        <f t="shared" ref="AIV61" ca="1" si="16981">IF(AIG61&lt;&gt;"",SUMPRODUCT((AIR58:AIR61=AIR61)*(AIM58:AIM61=AIM61)*(AIK58:AIK61=AIK61)*(AIO58:AIO61&gt;AIO61)),"")</f>
        <v/>
      </c>
      <c r="AIW61" s="323" t="str">
        <f t="shared" ref="AIW61" ca="1" si="16982">IF(AIG61&lt;&gt;"",SUMPRODUCT((AIR58:AIR61=AIR61)*(AIM58:AIM61=AIM61)*(AIK58:AIK61=AIK61)*(AIO58:AIO61=AIO61)*(AIP58:AIP61&gt;AIP61)),"")</f>
        <v/>
      </c>
      <c r="AIX61" s="323" t="str">
        <f t="shared" ref="AIX61" ca="1" si="16983">IF(AIG61&lt;&gt;"",SUMPRODUCT((AIR58:AIR61=AIR61)*(AIM58:AIM61=AIM61)*(AIK58:AIK61=AIK61)*(AIO58:AIO61=AIO61)*(AIP58:AIP61=AIP61)*(AIQ58:AIQ61&gt;AIQ61)),"")</f>
        <v/>
      </c>
      <c r="AIY61" s="323" t="str">
        <f t="shared" ca="1" si="16153"/>
        <v/>
      </c>
      <c r="AIZ61" s="323" t="str">
        <f t="shared" ref="AIZ61" ca="1" si="16984">IF(AJA21&lt;&gt;"",SUMPRODUCT((AJH18:AJH21=AJH21)*(AJG18:AJG21=AJG21)*(AJE18:AJE21=AJE21)*(AJF18:AJF21=AJF21)),"")</f>
        <v/>
      </c>
      <c r="AJA61" s="323" t="str">
        <f t="shared" ca="1" si="16408"/>
        <v/>
      </c>
      <c r="AJB61" s="323"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3"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3"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3">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3">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3">
        <f t="shared" ca="1" si="16414"/>
        <v>1000</v>
      </c>
      <c r="AJH61" s="323" t="str">
        <f t="shared" ca="1" si="16415"/>
        <v/>
      </c>
      <c r="AJI61" s="323" t="str">
        <f t="shared" ref="AJI61" ca="1" si="16990">IF(AJA61&lt;&gt;"",VLOOKUP(AJA61,AHN4:AHT40,7,FALSE),"")</f>
        <v/>
      </c>
      <c r="AJJ61" s="323" t="str">
        <f t="shared" ref="AJJ61" ca="1" si="16991">IF(AJA61&lt;&gt;"",VLOOKUP(AJA61,AHN4:AHT40,5,FALSE),"")</f>
        <v/>
      </c>
      <c r="AJK61" s="323" t="str">
        <f t="shared" ref="AJK61" ca="1" si="16992">IF(AJA61&lt;&gt;"",VLOOKUP(AJA61,AHN4:AHV40,9,FALSE),"")</f>
        <v/>
      </c>
      <c r="AJL61" s="323" t="str">
        <f t="shared" ca="1" si="16419"/>
        <v/>
      </c>
      <c r="AJM61" s="323" t="str">
        <f t="shared" ref="AJM61" ca="1" si="16993">IF(AJA61&lt;&gt;"",RANK(AJL61,AJL58:AJL61),"")</f>
        <v/>
      </c>
      <c r="AJN61" s="323" t="str">
        <f t="shared" ref="AJN61" ca="1" si="16994">IF(AJA61&lt;&gt;"",SUMPRODUCT((AJL58:AJL61=AJL61)*(AJG58:AJG61&gt;AJG61)),"")</f>
        <v/>
      </c>
      <c r="AJO61" s="323" t="str">
        <f t="shared" ref="AJO61" ca="1" si="16995">IF(AJA61&lt;&gt;"",SUMPRODUCT((AJL58:AJL61=AJL61)*(AJG58:AJG61=AJG61)*(AJE58:AJE61&gt;AJE61)),"")</f>
        <v/>
      </c>
      <c r="AJP61" s="323" t="str">
        <f t="shared" ref="AJP61" ca="1" si="16996">IF(AJA61&lt;&gt;"",SUMPRODUCT((AJL58:AJL61=AJL61)*(AJG58:AJG61=AJG61)*(AJE58:AJE61=AJE61)*(AJI58:AJI61&gt;AJI61)),"")</f>
        <v/>
      </c>
      <c r="AJQ61" s="323" t="str">
        <f t="shared" ref="AJQ61" ca="1" si="16997">IF(AJA61&lt;&gt;"",SUMPRODUCT((AJL58:AJL61=AJL61)*(AJG58:AJG61=AJG61)*(AJE58:AJE61=AJE61)*(AJI58:AJI61=AJI61)*(AJJ58:AJJ61&gt;AJJ61)),"")</f>
        <v/>
      </c>
      <c r="AJR61" s="323" t="str">
        <f t="shared" ref="AJR61" ca="1" si="16998">IF(AJA61&lt;&gt;"",SUMPRODUCT((AJL58:AJL61=AJL61)*(AJG58:AJG61=AJG61)*(AJE58:AJE61=AJE61)*(AJI58:AJI61=AJI61)*(AJJ58:AJJ61=AJJ61)*(AJK58:AJK61&gt;AJK61)),"")</f>
        <v/>
      </c>
      <c r="AJS61" s="323" t="str">
        <f t="shared" ca="1" si="16724"/>
        <v/>
      </c>
      <c r="AMS61" s="323">
        <f ca="1">SUMPRODUCT((AMS18:AMS21=AMS21)*(AMR18:AMR21=AMR21)*(AMP18:AMP21&gt;AMP21))+1</f>
        <v>1</v>
      </c>
      <c r="AND61" s="323" t="str">
        <f t="shared" ref="AND61" ca="1" si="16999">IF(ANE21&lt;&gt;"",SUMPRODUCT((ANL18:ANL21=ANL21)*(ANK18:ANK21=ANK21)*(ANI18:ANI21=ANI21)*(ANJ18:ANJ21=ANJ21)),"")</f>
        <v/>
      </c>
      <c r="ANE61" s="323" t="str">
        <f t="shared" ca="1" si="16155"/>
        <v/>
      </c>
      <c r="ANF61" s="323">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3">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3">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3">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3">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3">
        <f t="shared" ca="1" si="16161"/>
        <v>1000</v>
      </c>
      <c r="ANL61" s="323" t="str">
        <f t="shared" ca="1" si="16162"/>
        <v/>
      </c>
      <c r="ANM61" s="323" t="str">
        <f t="shared" ref="ANM61" ca="1" si="17005">IF(ANE61&lt;&gt;"",VLOOKUP(ANE61,AML4:AMR40,7,FALSE),"")</f>
        <v/>
      </c>
      <c r="ANN61" s="323" t="str">
        <f t="shared" ref="ANN61" ca="1" si="17006">IF(ANE61&lt;&gt;"",VLOOKUP(ANE61,AML4:AMR40,5,FALSE),"")</f>
        <v/>
      </c>
      <c r="ANO61" s="323" t="str">
        <f t="shared" ref="ANO61" ca="1" si="17007">IF(ANE61&lt;&gt;"",VLOOKUP(ANE61,AML4:AMT40,9,FALSE),"")</f>
        <v/>
      </c>
      <c r="ANP61" s="323" t="str">
        <f t="shared" ca="1" si="16166"/>
        <v/>
      </c>
      <c r="ANQ61" s="323" t="str">
        <f t="shared" ref="ANQ61" ca="1" si="17008">IF(ANE61&lt;&gt;"",RANK(ANP61,ANP58:ANP61),"")</f>
        <v/>
      </c>
      <c r="ANR61" s="323" t="str">
        <f t="shared" ref="ANR61" ca="1" si="17009">IF(ANE61&lt;&gt;"",SUMPRODUCT((ANP58:ANP61=ANP61)*(ANK58:ANK61&gt;ANK61)),"")</f>
        <v/>
      </c>
      <c r="ANS61" s="323" t="str">
        <f t="shared" ref="ANS61" ca="1" si="17010">IF(ANE61&lt;&gt;"",SUMPRODUCT((ANP58:ANP61=ANP61)*(ANK58:ANK61=ANK61)*(ANI58:ANI61&gt;ANI61)),"")</f>
        <v/>
      </c>
      <c r="ANT61" s="323" t="str">
        <f t="shared" ref="ANT61" ca="1" si="17011">IF(ANE61&lt;&gt;"",SUMPRODUCT((ANP58:ANP61=ANP61)*(ANK58:ANK61=ANK61)*(ANI58:ANI61=ANI61)*(ANM58:ANM61&gt;ANM61)),"")</f>
        <v/>
      </c>
      <c r="ANU61" s="323" t="str">
        <f t="shared" ref="ANU61" ca="1" si="17012">IF(ANE61&lt;&gt;"",SUMPRODUCT((ANP58:ANP61=ANP61)*(ANK58:ANK61=ANK61)*(ANI58:ANI61=ANI61)*(ANM58:ANM61=ANM61)*(ANN58:ANN61&gt;ANN61)),"")</f>
        <v/>
      </c>
      <c r="ANV61" s="323" t="str">
        <f t="shared" ref="ANV61" ca="1" si="17013">IF(ANE61&lt;&gt;"",SUMPRODUCT((ANP58:ANP61=ANP61)*(ANK58:ANK61=ANK61)*(ANI58:ANI61=ANI61)*(ANM58:ANM61=ANM61)*(ANN58:ANN61=ANN61)*(ANO58:ANO61&gt;ANO61)),"")</f>
        <v/>
      </c>
      <c r="ANW61" s="323" t="str">
        <f t="shared" ca="1" si="16173"/>
        <v/>
      </c>
      <c r="ANX61" s="323" t="str">
        <f t="shared" ref="ANX61" ca="1" si="17014">IF(ANY21&lt;&gt;"",SUMPRODUCT((AOF18:AOF21=AOF21)*(AOE18:AOE21=AOE21)*(AOC18:AOC21=AOC21)*(AOD18:AOD21=AOD21)),"")</f>
        <v/>
      </c>
      <c r="ANY61" s="323" t="str">
        <f t="shared" ca="1" si="16443"/>
        <v/>
      </c>
      <c r="ANZ61" s="323"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3"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3"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3">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3">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3">
        <f t="shared" ca="1" si="16449"/>
        <v>1000</v>
      </c>
      <c r="AOF61" s="323" t="str">
        <f t="shared" ca="1" si="16450"/>
        <v/>
      </c>
      <c r="AOG61" s="323" t="str">
        <f t="shared" ref="AOG61" ca="1" si="17020">IF(ANY61&lt;&gt;"",VLOOKUP(ANY61,AML4:AMR40,7,FALSE),"")</f>
        <v/>
      </c>
      <c r="AOH61" s="323" t="str">
        <f t="shared" ref="AOH61" ca="1" si="17021">IF(ANY61&lt;&gt;"",VLOOKUP(ANY61,AML4:AMR40,5,FALSE),"")</f>
        <v/>
      </c>
      <c r="AOI61" s="323" t="str">
        <f t="shared" ref="AOI61" ca="1" si="17022">IF(ANY61&lt;&gt;"",VLOOKUP(ANY61,AML4:AMT40,9,FALSE),"")</f>
        <v/>
      </c>
      <c r="AOJ61" s="323" t="str">
        <f t="shared" ca="1" si="16454"/>
        <v/>
      </c>
      <c r="AOK61" s="323" t="str">
        <f t="shared" ref="AOK61" ca="1" si="17023">IF(ANY61&lt;&gt;"",RANK(AOJ61,AOJ58:AOJ61),"")</f>
        <v/>
      </c>
      <c r="AOL61" s="323" t="str">
        <f t="shared" ref="AOL61" ca="1" si="17024">IF(ANY61&lt;&gt;"",SUMPRODUCT((AOJ58:AOJ61=AOJ61)*(AOE58:AOE61&gt;AOE61)),"")</f>
        <v/>
      </c>
      <c r="AOM61" s="323" t="str">
        <f t="shared" ref="AOM61" ca="1" si="17025">IF(ANY61&lt;&gt;"",SUMPRODUCT((AOJ58:AOJ61=AOJ61)*(AOE58:AOE61=AOE61)*(AOC58:AOC61&gt;AOC61)),"")</f>
        <v/>
      </c>
      <c r="AON61" s="323" t="str">
        <f t="shared" ref="AON61" ca="1" si="17026">IF(ANY61&lt;&gt;"",SUMPRODUCT((AOJ58:AOJ61=AOJ61)*(AOE58:AOE61=AOE61)*(AOC58:AOC61=AOC61)*(AOG58:AOG61&gt;AOG61)),"")</f>
        <v/>
      </c>
      <c r="AOO61" s="323" t="str">
        <f t="shared" ref="AOO61" ca="1" si="17027">IF(ANY61&lt;&gt;"",SUMPRODUCT((AOJ58:AOJ61=AOJ61)*(AOE58:AOE61=AOE61)*(AOC58:AOC61=AOC61)*(AOG58:AOG61=AOG61)*(AOH58:AOH61&gt;AOH61)),"")</f>
        <v/>
      </c>
      <c r="AOP61" s="323" t="str">
        <f t="shared" ref="AOP61" ca="1" si="17028">IF(ANY61&lt;&gt;"",SUMPRODUCT((AOJ58:AOJ61=AOJ61)*(AOE58:AOE61=AOE61)*(AOC58:AOC61=AOC61)*(AOG58:AOG61=AOG61)*(AOH58:AOH61=AOH61)*(AOI58:AOI61&gt;AOI61)),"")</f>
        <v/>
      </c>
      <c r="AOQ61" s="323" t="str">
        <f t="shared" ca="1" si="16755"/>
        <v/>
      </c>
      <c r="ARQ61" s="323">
        <f ca="1">SUMPRODUCT((ARQ18:ARQ21=ARQ21)*(ARP18:ARP21=ARP21)*(ARN18:ARN21&gt;ARN21))+1</f>
        <v>1</v>
      </c>
      <c r="ASB61" s="323" t="str">
        <f t="shared" ref="ASB61" ca="1" si="17029">IF(ASC21&lt;&gt;"",SUMPRODUCT((ASJ18:ASJ21=ASJ21)*(ASI18:ASI21=ASI21)*(ASG18:ASG21=ASG21)*(ASH18:ASH21=ASH21)),"")</f>
        <v/>
      </c>
      <c r="ASC61" s="323" t="str">
        <f t="shared" ca="1" si="16175"/>
        <v/>
      </c>
      <c r="ASD61" s="323">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3">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3">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3">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3">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3">
        <f t="shared" ca="1" si="16181"/>
        <v>1000</v>
      </c>
      <c r="ASJ61" s="323" t="str">
        <f t="shared" ca="1" si="16182"/>
        <v/>
      </c>
      <c r="ASK61" s="323" t="str">
        <f t="shared" ref="ASK61" ca="1" si="17035">IF(ASC61&lt;&gt;"",VLOOKUP(ASC61,ARJ4:ARP40,7,FALSE),"")</f>
        <v/>
      </c>
      <c r="ASL61" s="323" t="str">
        <f t="shared" ref="ASL61" ca="1" si="17036">IF(ASC61&lt;&gt;"",VLOOKUP(ASC61,ARJ4:ARP40,5,FALSE),"")</f>
        <v/>
      </c>
      <c r="ASM61" s="323" t="str">
        <f t="shared" ref="ASM61" ca="1" si="17037">IF(ASC61&lt;&gt;"",VLOOKUP(ASC61,ARJ4:ARR40,9,FALSE),"")</f>
        <v/>
      </c>
      <c r="ASN61" s="323" t="str">
        <f t="shared" ca="1" si="16186"/>
        <v/>
      </c>
      <c r="ASO61" s="323" t="str">
        <f t="shared" ref="ASO61" ca="1" si="17038">IF(ASC61&lt;&gt;"",RANK(ASN61,ASN58:ASN61),"")</f>
        <v/>
      </c>
      <c r="ASP61" s="323" t="str">
        <f t="shared" ref="ASP61" ca="1" si="17039">IF(ASC61&lt;&gt;"",SUMPRODUCT((ASN58:ASN61=ASN61)*(ASI58:ASI61&gt;ASI61)),"")</f>
        <v/>
      </c>
      <c r="ASQ61" s="323" t="str">
        <f t="shared" ref="ASQ61" ca="1" si="17040">IF(ASC61&lt;&gt;"",SUMPRODUCT((ASN58:ASN61=ASN61)*(ASI58:ASI61=ASI61)*(ASG58:ASG61&gt;ASG61)),"")</f>
        <v/>
      </c>
      <c r="ASR61" s="323" t="str">
        <f t="shared" ref="ASR61" ca="1" si="17041">IF(ASC61&lt;&gt;"",SUMPRODUCT((ASN58:ASN61=ASN61)*(ASI58:ASI61=ASI61)*(ASG58:ASG61=ASG61)*(ASK58:ASK61&gt;ASK61)),"")</f>
        <v/>
      </c>
      <c r="ASS61" s="323" t="str">
        <f t="shared" ref="ASS61" ca="1" si="17042">IF(ASC61&lt;&gt;"",SUMPRODUCT((ASN58:ASN61=ASN61)*(ASI58:ASI61=ASI61)*(ASG58:ASG61=ASG61)*(ASK58:ASK61=ASK61)*(ASL58:ASL61&gt;ASL61)),"")</f>
        <v/>
      </c>
      <c r="AST61" s="323" t="str">
        <f t="shared" ref="AST61" ca="1" si="17043">IF(ASC61&lt;&gt;"",SUMPRODUCT((ASN58:ASN61=ASN61)*(ASI58:ASI61=ASI61)*(ASG58:ASG61=ASG61)*(ASK58:ASK61=ASK61)*(ASL58:ASL61=ASL61)*(ASM58:ASM61&gt;ASM61)),"")</f>
        <v/>
      </c>
      <c r="ASU61" s="323" t="str">
        <f t="shared" ca="1" si="16193"/>
        <v/>
      </c>
      <c r="ASV61" s="323" t="str">
        <f t="shared" ref="ASV61" ca="1" si="17044">IF(ASW21&lt;&gt;"",SUMPRODUCT((ATD18:ATD21=ATD21)*(ATC18:ATC21=ATC21)*(ATA18:ATA21=ATA21)*(ATB18:ATB21=ATB21)),"")</f>
        <v/>
      </c>
      <c r="ASW61" s="323" t="str">
        <f t="shared" ca="1" si="16478"/>
        <v/>
      </c>
      <c r="ASX61" s="323"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3"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3"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3">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3">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3">
        <f t="shared" ca="1" si="16484"/>
        <v>1000</v>
      </c>
      <c r="ATD61" s="323" t="str">
        <f t="shared" ca="1" si="16485"/>
        <v/>
      </c>
      <c r="ATE61" s="323" t="str">
        <f t="shared" ref="ATE61" ca="1" si="17050">IF(ASW61&lt;&gt;"",VLOOKUP(ASW61,ARJ4:ARP40,7,FALSE),"")</f>
        <v/>
      </c>
      <c r="ATF61" s="323" t="str">
        <f t="shared" ref="ATF61" ca="1" si="17051">IF(ASW61&lt;&gt;"",VLOOKUP(ASW61,ARJ4:ARP40,5,FALSE),"")</f>
        <v/>
      </c>
      <c r="ATG61" s="323" t="str">
        <f t="shared" ref="ATG61" ca="1" si="17052">IF(ASW61&lt;&gt;"",VLOOKUP(ASW61,ARJ4:ARR40,9,FALSE),"")</f>
        <v/>
      </c>
      <c r="ATH61" s="323" t="str">
        <f t="shared" ca="1" si="16489"/>
        <v/>
      </c>
      <c r="ATI61" s="323" t="str">
        <f t="shared" ref="ATI61" ca="1" si="17053">IF(ASW61&lt;&gt;"",RANK(ATH61,ATH58:ATH61),"")</f>
        <v/>
      </c>
      <c r="ATJ61" s="323" t="str">
        <f t="shared" ref="ATJ61" ca="1" si="17054">IF(ASW61&lt;&gt;"",SUMPRODUCT((ATH58:ATH61=ATH61)*(ATC58:ATC61&gt;ATC61)),"")</f>
        <v/>
      </c>
      <c r="ATK61" s="323" t="str">
        <f t="shared" ref="ATK61" ca="1" si="17055">IF(ASW61&lt;&gt;"",SUMPRODUCT((ATH58:ATH61=ATH61)*(ATC58:ATC61=ATC61)*(ATA58:ATA61&gt;ATA61)),"")</f>
        <v/>
      </c>
      <c r="ATL61" s="323" t="str">
        <f t="shared" ref="ATL61" ca="1" si="17056">IF(ASW61&lt;&gt;"",SUMPRODUCT((ATH58:ATH61=ATH61)*(ATC58:ATC61=ATC61)*(ATA58:ATA61=ATA61)*(ATE58:ATE61&gt;ATE61)),"")</f>
        <v/>
      </c>
      <c r="ATM61" s="323" t="str">
        <f t="shared" ref="ATM61" ca="1" si="17057">IF(ASW61&lt;&gt;"",SUMPRODUCT((ATH58:ATH61=ATH61)*(ATC58:ATC61=ATC61)*(ATA58:ATA61=ATA61)*(ATE58:ATE61=ATE61)*(ATF58:ATF61&gt;ATF61)),"")</f>
        <v/>
      </c>
      <c r="ATN61" s="323" t="str">
        <f t="shared" ref="ATN61" ca="1" si="17058">IF(ASW61&lt;&gt;"",SUMPRODUCT((ATH58:ATH61=ATH61)*(ATC58:ATC61=ATC61)*(ATA58:ATA61=ATA61)*(ATE58:ATE61=ATE61)*(ATF58:ATF61=ATF61)*(ATG58:ATG61&gt;ATG61)),"")</f>
        <v/>
      </c>
      <c r="ATO61" s="323" t="str">
        <f t="shared" ca="1" si="16786"/>
        <v/>
      </c>
      <c r="AWO61" s="323">
        <f ca="1">SUMPRODUCT((AWO18:AWO21=AWO21)*(AWN18:AWN21=AWN21)*(AWL18:AWL21&gt;AWL21))+1</f>
        <v>1</v>
      </c>
      <c r="AWZ61" s="323" t="str">
        <f t="shared" ref="AWZ61" ca="1" si="17059">IF(AXA21&lt;&gt;"",SUMPRODUCT((AXH18:AXH21=AXH21)*(AXG18:AXG21=AXG21)*(AXE18:AXE21=AXE21)*(AXF18:AXF21=AXF21)),"")</f>
        <v/>
      </c>
      <c r="AXA61" s="323" t="str">
        <f t="shared" ca="1" si="16195"/>
        <v/>
      </c>
      <c r="AXB61" s="323">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3">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3">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3">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3">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3">
        <f t="shared" ca="1" si="16201"/>
        <v>1000</v>
      </c>
      <c r="AXH61" s="323" t="str">
        <f t="shared" ca="1" si="16202"/>
        <v/>
      </c>
      <c r="AXI61" s="323" t="str">
        <f t="shared" ref="AXI61" ca="1" si="17065">IF(AXA61&lt;&gt;"",VLOOKUP(AXA61,AWH4:AWN40,7,FALSE),"")</f>
        <v/>
      </c>
      <c r="AXJ61" s="323" t="str">
        <f t="shared" ref="AXJ61" ca="1" si="17066">IF(AXA61&lt;&gt;"",VLOOKUP(AXA61,AWH4:AWN40,5,FALSE),"")</f>
        <v/>
      </c>
      <c r="AXK61" s="323" t="str">
        <f t="shared" ref="AXK61" ca="1" si="17067">IF(AXA61&lt;&gt;"",VLOOKUP(AXA61,AWH4:AWP40,9,FALSE),"")</f>
        <v/>
      </c>
      <c r="AXL61" s="323" t="str">
        <f t="shared" ca="1" si="16206"/>
        <v/>
      </c>
      <c r="AXM61" s="323" t="str">
        <f t="shared" ref="AXM61" ca="1" si="17068">IF(AXA61&lt;&gt;"",RANK(AXL61,AXL58:AXL61),"")</f>
        <v/>
      </c>
      <c r="AXN61" s="323" t="str">
        <f t="shared" ref="AXN61" ca="1" si="17069">IF(AXA61&lt;&gt;"",SUMPRODUCT((AXL58:AXL61=AXL61)*(AXG58:AXG61&gt;AXG61)),"")</f>
        <v/>
      </c>
      <c r="AXO61" s="323" t="str">
        <f t="shared" ref="AXO61" ca="1" si="17070">IF(AXA61&lt;&gt;"",SUMPRODUCT((AXL58:AXL61=AXL61)*(AXG58:AXG61=AXG61)*(AXE58:AXE61&gt;AXE61)),"")</f>
        <v/>
      </c>
      <c r="AXP61" s="323" t="str">
        <f t="shared" ref="AXP61" ca="1" si="17071">IF(AXA61&lt;&gt;"",SUMPRODUCT((AXL58:AXL61=AXL61)*(AXG58:AXG61=AXG61)*(AXE58:AXE61=AXE61)*(AXI58:AXI61&gt;AXI61)),"")</f>
        <v/>
      </c>
      <c r="AXQ61" s="323" t="str">
        <f t="shared" ref="AXQ61" ca="1" si="17072">IF(AXA61&lt;&gt;"",SUMPRODUCT((AXL58:AXL61=AXL61)*(AXG58:AXG61=AXG61)*(AXE58:AXE61=AXE61)*(AXI58:AXI61=AXI61)*(AXJ58:AXJ61&gt;AXJ61)),"")</f>
        <v/>
      </c>
      <c r="AXR61" s="323" t="str">
        <f t="shared" ref="AXR61" ca="1" si="17073">IF(AXA61&lt;&gt;"",SUMPRODUCT((AXL58:AXL61=AXL61)*(AXG58:AXG61=AXG61)*(AXE58:AXE61=AXE61)*(AXI58:AXI61=AXI61)*(AXJ58:AXJ61=AXJ61)*(AXK58:AXK61&gt;AXK61)),"")</f>
        <v/>
      </c>
      <c r="AXS61" s="323" t="str">
        <f t="shared" ca="1" si="16213"/>
        <v/>
      </c>
      <c r="AXT61" s="323" t="str">
        <f t="shared" ref="AXT61" ca="1" si="17074">IF(AXU21&lt;&gt;"",SUMPRODUCT((AYB18:AYB21=AYB21)*(AYA18:AYA21=AYA21)*(AXY18:AXY21=AXY21)*(AXZ18:AXZ21=AXZ21)),"")</f>
        <v/>
      </c>
      <c r="AXU61" s="323" t="str">
        <f t="shared" ca="1" si="16513"/>
        <v/>
      </c>
      <c r="AXV61" s="323"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3"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3"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3">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3">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3">
        <f t="shared" ca="1" si="16519"/>
        <v>1000</v>
      </c>
      <c r="AYB61" s="323" t="str">
        <f t="shared" ca="1" si="16520"/>
        <v/>
      </c>
      <c r="AYC61" s="323" t="str">
        <f t="shared" ref="AYC61" ca="1" si="17080">IF(AXU61&lt;&gt;"",VLOOKUP(AXU61,AWH4:AWN40,7,FALSE),"")</f>
        <v/>
      </c>
      <c r="AYD61" s="323" t="str">
        <f t="shared" ref="AYD61" ca="1" si="17081">IF(AXU61&lt;&gt;"",VLOOKUP(AXU61,AWH4:AWN40,5,FALSE),"")</f>
        <v/>
      </c>
      <c r="AYE61" s="323" t="str">
        <f t="shared" ref="AYE61" ca="1" si="17082">IF(AXU61&lt;&gt;"",VLOOKUP(AXU61,AWH4:AWP40,9,FALSE),"")</f>
        <v/>
      </c>
      <c r="AYF61" s="323" t="str">
        <f t="shared" ca="1" si="16524"/>
        <v/>
      </c>
      <c r="AYG61" s="323" t="str">
        <f t="shared" ref="AYG61" ca="1" si="17083">IF(AXU61&lt;&gt;"",RANK(AYF61,AYF58:AYF61),"")</f>
        <v/>
      </c>
      <c r="AYH61" s="323" t="str">
        <f t="shared" ref="AYH61" ca="1" si="17084">IF(AXU61&lt;&gt;"",SUMPRODUCT((AYF58:AYF61=AYF61)*(AYA58:AYA61&gt;AYA61)),"")</f>
        <v/>
      </c>
      <c r="AYI61" s="323" t="str">
        <f t="shared" ref="AYI61" ca="1" si="17085">IF(AXU61&lt;&gt;"",SUMPRODUCT((AYF58:AYF61=AYF61)*(AYA58:AYA61=AYA61)*(AXY58:AXY61&gt;AXY61)),"")</f>
        <v/>
      </c>
      <c r="AYJ61" s="323" t="str">
        <f t="shared" ref="AYJ61" ca="1" si="17086">IF(AXU61&lt;&gt;"",SUMPRODUCT((AYF58:AYF61=AYF61)*(AYA58:AYA61=AYA61)*(AXY58:AXY61=AXY61)*(AYC58:AYC61&gt;AYC61)),"")</f>
        <v/>
      </c>
      <c r="AYK61" s="323" t="str">
        <f t="shared" ref="AYK61" ca="1" si="17087">IF(AXU61&lt;&gt;"",SUMPRODUCT((AYF58:AYF61=AYF61)*(AYA58:AYA61=AYA61)*(AXY58:AXY61=AXY61)*(AYC58:AYC61=AYC61)*(AYD58:AYD61&gt;AYD61)),"")</f>
        <v/>
      </c>
      <c r="AYL61" s="323" t="str">
        <f t="shared" ref="AYL61" ca="1" si="17088">IF(AXU61&lt;&gt;"",SUMPRODUCT((AYF58:AYF61=AYF61)*(AYA58:AYA61=AYA61)*(AXY58:AXY61=AXY61)*(AYC58:AYC61=AYC61)*(AYD58:AYD61=AYD61)*(AYE58:AYE61&gt;AYE61)),"")</f>
        <v/>
      </c>
      <c r="AYM61" s="323" t="str">
        <f t="shared" ca="1" si="16817"/>
        <v/>
      </c>
      <c r="BBM61" s="323">
        <f ca="1">SUMPRODUCT((BBM18:BBM21=BBM21)*(BBL18:BBL21=BBL21)*(BBJ18:BBJ21&gt;BBJ21))+1</f>
        <v>1</v>
      </c>
      <c r="BBX61" s="323">
        <f t="shared" ref="BBX61" ca="1" si="17089">IF(BBY21&lt;&gt;"",SUMPRODUCT((BCF18:BCF21=BCF21)*(BCE18:BCE21=BCE21)*(BCC18:BCC21=BCC21)*(BCD18:BCD21=BCD21)),"")</f>
        <v>4</v>
      </c>
      <c r="BBY61" s="323" t="str">
        <f t="shared" ca="1" si="16215"/>
        <v>England</v>
      </c>
      <c r="BBZ61" s="323">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3">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3">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3">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3">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3">
        <f t="shared" ca="1" si="16221"/>
        <v>1000</v>
      </c>
      <c r="BCF61" s="323">
        <f t="shared" ca="1" si="16222"/>
        <v>0</v>
      </c>
      <c r="BCG61" s="323">
        <f t="shared" ref="BCG61" ca="1" si="17095">IF(BBY61&lt;&gt;"",VLOOKUP(BBY61,BBF4:BBL40,7,FALSE),"")</f>
        <v>1000</v>
      </c>
      <c r="BCH61" s="323">
        <f t="shared" ref="BCH61" ca="1" si="17096">IF(BBY61&lt;&gt;"",VLOOKUP(BBY61,BBF4:BBL40,5,FALSE),"")</f>
        <v>0</v>
      </c>
      <c r="BCI61" s="323">
        <f t="shared" ref="BCI61" ca="1" si="17097">IF(BBY61&lt;&gt;"",VLOOKUP(BBY61,BBF4:BBN40,9,FALSE),"")</f>
        <v>49</v>
      </c>
      <c r="BCJ61" s="323">
        <f t="shared" ca="1" si="16226"/>
        <v>0</v>
      </c>
      <c r="BCK61" s="323">
        <f t="shared" ref="BCK61" ca="1" si="17098">IF(BBY61&lt;&gt;"",RANK(BCJ61,BCJ58:BCJ61),"")</f>
        <v>1</v>
      </c>
      <c r="BCL61" s="323">
        <f t="shared" ref="BCL61" ca="1" si="17099">IF(BBY61&lt;&gt;"",SUMPRODUCT((BCJ58:BCJ61=BCJ61)*(BCE58:BCE61&gt;BCE61)),"")</f>
        <v>0</v>
      </c>
      <c r="BCM61" s="323">
        <f t="shared" ref="BCM61" ca="1" si="17100">IF(BBY61&lt;&gt;"",SUMPRODUCT((BCJ58:BCJ61=BCJ61)*(BCE58:BCE61=BCE61)*(BCC58:BCC61&gt;BCC61)),"")</f>
        <v>0</v>
      </c>
      <c r="BCN61" s="323">
        <f t="shared" ref="BCN61" ca="1" si="17101">IF(BBY61&lt;&gt;"",SUMPRODUCT((BCJ58:BCJ61=BCJ61)*(BCE58:BCE61=BCE61)*(BCC58:BCC61=BCC61)*(BCG58:BCG61&gt;BCG61)),"")</f>
        <v>0</v>
      </c>
      <c r="BCO61" s="323">
        <f t="shared" ref="BCO61" ca="1" si="17102">IF(BBY61&lt;&gt;"",SUMPRODUCT((BCJ58:BCJ61=BCJ61)*(BCE58:BCE61=BCE61)*(BCC58:BCC61=BCC61)*(BCG58:BCG61=BCG61)*(BCH58:BCH61&gt;BCH61)),"")</f>
        <v>0</v>
      </c>
      <c r="BCP61" s="323">
        <f t="shared" ref="BCP61" ca="1" si="17103">IF(BBY61&lt;&gt;"",SUMPRODUCT((BCJ58:BCJ61=BCJ61)*(BCE58:BCE61=BCE61)*(BCC58:BCC61=BCC61)*(BCG58:BCG61=BCG61)*(BCH58:BCH61=BCH61)*(BCI58:BCI61&gt;BCI61)),"")</f>
        <v>0</v>
      </c>
      <c r="BCQ61" s="323">
        <f t="shared" ca="1" si="16233"/>
        <v>1</v>
      </c>
      <c r="BCR61" s="323" t="str">
        <f t="shared" ref="BCR61" ca="1" si="17104">IF(BCS21&lt;&gt;"",SUMPRODUCT((BCZ18:BCZ21=BCZ21)*(BCY18:BCY21=BCY21)*(BCW18:BCW21=BCW21)*(BCX18:BCX21=BCX21)),"")</f>
        <v/>
      </c>
      <c r="BCS61" s="323" t="str">
        <f t="shared" ca="1" si="16548"/>
        <v/>
      </c>
      <c r="BCT61" s="323"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3"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3"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3">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3">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3">
        <f t="shared" ca="1" si="16554"/>
        <v>1000</v>
      </c>
      <c r="BCZ61" s="323" t="str">
        <f t="shared" ca="1" si="16555"/>
        <v/>
      </c>
      <c r="BDA61" s="323" t="str">
        <f t="shared" ref="BDA61" ca="1" si="17110">IF(BCS61&lt;&gt;"",VLOOKUP(BCS61,BBF4:BBL40,7,FALSE),"")</f>
        <v/>
      </c>
      <c r="BDB61" s="323" t="str">
        <f t="shared" ref="BDB61" ca="1" si="17111">IF(BCS61&lt;&gt;"",VLOOKUP(BCS61,BBF4:BBL40,5,FALSE),"")</f>
        <v/>
      </c>
      <c r="BDC61" s="323" t="str">
        <f t="shared" ref="BDC61" ca="1" si="17112">IF(BCS61&lt;&gt;"",VLOOKUP(BCS61,BBF4:BBN40,9,FALSE),"")</f>
        <v/>
      </c>
      <c r="BDD61" s="323" t="str">
        <f t="shared" ca="1" si="16559"/>
        <v/>
      </c>
      <c r="BDE61" s="323" t="str">
        <f t="shared" ref="BDE61" ca="1" si="17113">IF(BCS61&lt;&gt;"",RANK(BDD61,BDD58:BDD61),"")</f>
        <v/>
      </c>
      <c r="BDF61" s="323" t="str">
        <f t="shared" ref="BDF61" ca="1" si="17114">IF(BCS61&lt;&gt;"",SUMPRODUCT((BDD58:BDD61=BDD61)*(BCY58:BCY61&gt;BCY61)),"")</f>
        <v/>
      </c>
      <c r="BDG61" s="323" t="str">
        <f t="shared" ref="BDG61" ca="1" si="17115">IF(BCS61&lt;&gt;"",SUMPRODUCT((BDD58:BDD61=BDD61)*(BCY58:BCY61=BCY61)*(BCW58:BCW61&gt;BCW61)),"")</f>
        <v/>
      </c>
      <c r="BDH61" s="323" t="str">
        <f t="shared" ref="BDH61" ca="1" si="17116">IF(BCS61&lt;&gt;"",SUMPRODUCT((BDD58:BDD61=BDD61)*(BCY58:BCY61=BCY61)*(BCW58:BCW61=BCW61)*(BDA58:BDA61&gt;BDA61)),"")</f>
        <v/>
      </c>
      <c r="BDI61" s="323" t="str">
        <f t="shared" ref="BDI61" ca="1" si="17117">IF(BCS61&lt;&gt;"",SUMPRODUCT((BDD58:BDD61=BDD61)*(BCY58:BCY61=BCY61)*(BCW58:BCW61=BCW61)*(BDA58:BDA61=BDA61)*(BDB58:BDB61&gt;BDB61)),"")</f>
        <v/>
      </c>
      <c r="BDJ61" s="323" t="str">
        <f t="shared" ref="BDJ61" ca="1" si="17118">IF(BCS61&lt;&gt;"",SUMPRODUCT((BDD58:BDD61=BDD61)*(BCY58:BCY61=BCY61)*(BCW58:BCW61=BCW61)*(BDA58:BDA61=BDA61)*(BDB58:BDB61=BDB61)*(BDC58:BDC61&gt;BDC61)),"")</f>
        <v/>
      </c>
      <c r="BDK61" s="323" t="str">
        <f t="shared" ca="1" si="16848"/>
        <v/>
      </c>
    </row>
    <row r="64" spans="2:955 1033:1467" x14ac:dyDescent="0.2">
      <c r="T64" s="323">
        <f>IF(U65="",SUM(AG25:AL25),IF(U66="",SUM(AG26:AL26),IF(U67="",SUM(AG27:AL27),IF(U68="",SUM(AG28:AL28),0))))</f>
        <v>0</v>
      </c>
      <c r="AN64" s="323">
        <f>IF(AO66="",SUM(BA26:BF26),IF(AO67="",SUM(BA27:BF27),IF(AO68="",SUM(BA28:BF28),0)))</f>
        <v>0</v>
      </c>
      <c r="ER64" s="323">
        <f ca="1">IF(ES65="",SUM(FE25:FJ25),IF(ES66="",SUM(FE26:FJ26),IF(ES67="",SUM(FE27:FJ27),IF(ES68="",SUM(FE28:FJ28),0))))</f>
        <v>0</v>
      </c>
      <c r="FL64" s="323">
        <f ca="1">IF(FM66="",SUM(FY26:GD26),IF(FM67="",SUM(FY27:GD27),IF(FM68="",SUM(FY28:GD28),0)))</f>
        <v>0</v>
      </c>
      <c r="JP64" s="323">
        <f ca="1">IF(JQ65="",SUM(KC25:KH25),IF(JQ66="",SUM(KC26:KH26),IF(JQ67="",SUM(KC27:KH27),IF(JQ68="",SUM(KC28:KH28),0))))</f>
        <v>0</v>
      </c>
      <c r="KJ64" s="323">
        <f ca="1">IF(KK66="",SUM(KW26:LB26),IF(KK67="",SUM(KW27:LB27),IF(KK68="",SUM(KW28:LB28),0)))</f>
        <v>0</v>
      </c>
      <c r="ON64" s="323">
        <f t="shared" ref="ON64" ca="1" si="17119">IF(OO65="",SUM(PA25:PF25),IF(OO66="",SUM(PA26:PF26),IF(OO67="",SUM(PA27:PF27),IF(OO68="",SUM(PA28:PF28),0))))</f>
        <v>0</v>
      </c>
      <c r="PH64" s="323">
        <f t="shared" ref="PH64" ca="1" si="17120">IF(PI66="",SUM(PU26:PZ26),IF(PI67="",SUM(PU27:PZ27),IF(PI68="",SUM(PU28:PZ28),0)))</f>
        <v>0</v>
      </c>
      <c r="TL64" s="323">
        <f t="shared" ref="TL64" ca="1" si="17121">IF(TM65="",SUM(TY25:UD25),IF(TM66="",SUM(TY26:UD26),IF(TM67="",SUM(TY27:UD27),IF(TM68="",SUM(TY28:UD28),0))))</f>
        <v>0</v>
      </c>
      <c r="UF64" s="323">
        <f t="shared" ref="UF64" ca="1" si="17122">IF(UG66="",SUM(US26:UX26),IF(UG67="",SUM(US27:UX27),IF(UG68="",SUM(US28:UX28),0)))</f>
        <v>0</v>
      </c>
      <c r="YJ64" s="323">
        <f t="shared" ref="YJ64" ca="1" si="17123">IF(YK65="",SUM(YW25:ZB25),IF(YK66="",SUM(YW26:ZB26),IF(YK67="",SUM(YW27:ZB27),IF(YK68="",SUM(YW28:ZB28),0))))</f>
        <v>0</v>
      </c>
      <c r="ZD64" s="323">
        <f t="shared" ref="ZD64" ca="1" si="17124">IF(ZE66="",SUM(ZQ26:ZV26),IF(ZE67="",SUM(ZQ27:ZV27),IF(ZE68="",SUM(ZQ28:ZV28),0)))</f>
        <v>0</v>
      </c>
      <c r="ADH64" s="323">
        <f t="shared" ref="ADH64" ca="1" si="17125">IF(ADI65="",SUM(ADU25:ADZ25),IF(ADI66="",SUM(ADU26:ADZ26),IF(ADI67="",SUM(ADU27:ADZ27),IF(ADI68="",SUM(ADU28:ADZ28),0))))</f>
        <v>0</v>
      </c>
      <c r="AEB64" s="323">
        <f t="shared" ref="AEB64" ca="1" si="17126">IF(AEC66="",SUM(AEO26:AET26),IF(AEC67="",SUM(AEO27:AET27),IF(AEC68="",SUM(AEO28:AET28),0)))</f>
        <v>0</v>
      </c>
      <c r="AIF64" s="323">
        <f t="shared" ref="AIF64" ca="1" si="17127">IF(AIG65="",SUM(AIS25:AIX25),IF(AIG66="",SUM(AIS26:AIX26),IF(AIG67="",SUM(AIS27:AIX27),IF(AIG68="",SUM(AIS28:AIX28),0))))</f>
        <v>0</v>
      </c>
      <c r="AIZ64" s="323">
        <f t="shared" ref="AIZ64" ca="1" si="17128">IF(AJA66="",SUM(AJM26:AJR26),IF(AJA67="",SUM(AJM27:AJR27),IF(AJA68="",SUM(AJM28:AJR28),0)))</f>
        <v>0</v>
      </c>
      <c r="AND64" s="323">
        <f t="shared" ref="AND64" ca="1" si="17129">IF(ANE65="",SUM(ANQ25:ANV25),IF(ANE66="",SUM(ANQ26:ANV26),IF(ANE67="",SUM(ANQ27:ANV27),IF(ANE68="",SUM(ANQ28:ANV28),0))))</f>
        <v>0</v>
      </c>
      <c r="ANX64" s="323">
        <f t="shared" ref="ANX64" ca="1" si="17130">IF(ANY66="",SUM(AOK26:AOP26),IF(ANY67="",SUM(AOK27:AOP27),IF(ANY68="",SUM(AOK28:AOP28),0)))</f>
        <v>0</v>
      </c>
      <c r="ASB64" s="323">
        <f t="shared" ref="ASB64" ca="1" si="17131">IF(ASC65="",SUM(ASO25:AST25),IF(ASC66="",SUM(ASO26:AST26),IF(ASC67="",SUM(ASO27:AST27),IF(ASC68="",SUM(ASO28:AST28),0))))</f>
        <v>0</v>
      </c>
      <c r="ASV64" s="323">
        <f t="shared" ref="ASV64" ca="1" si="17132">IF(ASW66="",SUM(ATI26:ATN26),IF(ASW67="",SUM(ATI27:ATN27),IF(ASW68="",SUM(ATI28:ATN28),0)))</f>
        <v>0</v>
      </c>
      <c r="AWZ64" s="323">
        <f t="shared" ref="AWZ64" ca="1" si="17133">IF(AXA65="",SUM(AXM25:AXR25),IF(AXA66="",SUM(AXM26:AXR26),IF(AXA67="",SUM(AXM27:AXR27),IF(AXA68="",SUM(AXM28:AXR28),0))))</f>
        <v>0</v>
      </c>
      <c r="AXT64" s="323">
        <f t="shared" ref="AXT64" ca="1" si="17134">IF(AXU66="",SUM(AYG26:AYL26),IF(AXU67="",SUM(AYG27:AYL27),IF(AXU68="",SUM(AYG28:AYL28),0)))</f>
        <v>0</v>
      </c>
      <c r="BBX64" s="323">
        <f t="shared" ref="BBX64" ca="1" si="17135">IF(BBY65="",SUM(BCK25:BCP25),IF(BBY66="",SUM(BCK26:BCP26),IF(BBY67="",SUM(BCK27:BCP27),IF(BBY68="",SUM(BCK28:BCP28),0))))</f>
        <v>0</v>
      </c>
      <c r="BCR64" s="323">
        <f t="shared" ref="BCR64" ca="1" si="17136">IF(BCS66="",SUM(BDE26:BDJ26),IF(BCS67="",SUM(BDE27:BDJ27),IF(BCS68="",SUM(BDE28:BDJ28),0)))</f>
        <v>0</v>
      </c>
    </row>
    <row r="65" spans="9:955 1025:1467" x14ac:dyDescent="0.2">
      <c r="I65" s="323">
        <f>SUMPRODUCT((I25:I28=I25)*(H25:H28=H25)*(F25:F28&gt;F25))+1</f>
        <v>1</v>
      </c>
      <c r="T65" s="323" t="str">
        <f>IF(U25&lt;&gt;"",SUMPRODUCT((AB25:AB28=AB25)*(AA25:AA28=AA25)*(Y25:Y28=Y25)*(Z25:Z28=Z25)),"")</f>
        <v/>
      </c>
      <c r="U65" s="323" t="str">
        <f>IF(AND(T65&lt;&gt;"",T65&gt;1),U25,"")</f>
        <v/>
      </c>
      <c r="V65" s="323">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3">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3">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3">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3">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3">
        <f>Y65-Z65+1000</f>
        <v>1000</v>
      </c>
      <c r="AB65" s="323" t="str">
        <f>IF(U65&lt;&gt;"",V65*3+W65*1,"")</f>
        <v/>
      </c>
      <c r="AC65" s="323" t="str">
        <f>IF(U65&lt;&gt;"",VLOOKUP(U65,B4:H40,7,FALSE),"")</f>
        <v/>
      </c>
      <c r="AD65" s="323" t="str">
        <f>IF(U65&lt;&gt;"",VLOOKUP(U65,B4:H40,5,FALSE),"")</f>
        <v/>
      </c>
      <c r="AE65" s="323" t="str">
        <f>IF(U65&lt;&gt;"",VLOOKUP(U65,B4:J40,9,FALSE),"")</f>
        <v/>
      </c>
      <c r="AF65" s="323" t="str">
        <f>AB65</f>
        <v/>
      </c>
      <c r="AG65" s="323" t="str">
        <f>IF(U65&lt;&gt;"",RANK(AF65,AF65:AF68),"")</f>
        <v/>
      </c>
      <c r="AH65" s="323" t="str">
        <f>IF(U65&lt;&gt;"",SUMPRODUCT((AF65:AF68=AF65)*(AA65:AA68&gt;AA65)),"")</f>
        <v/>
      </c>
      <c r="AI65" s="323" t="str">
        <f>IF(U65&lt;&gt;"",SUMPRODUCT((AF65:AF68=AF65)*(AA65:AA68=AA65)*(Y65:Y68&gt;Y65)),"")</f>
        <v/>
      </c>
      <c r="AJ65" s="323" t="str">
        <f>IF(U65&lt;&gt;"",SUMPRODUCT((AF65:AF68=AF65)*(AA65:AA68=AA65)*(Y65:Y68=Y65)*(AC65:AC68&gt;AC65)),"")</f>
        <v/>
      </c>
      <c r="AK65" s="323" t="str">
        <f>IF(U65&lt;&gt;"",SUMPRODUCT((AF65:AF68=AF65)*(AA65:AA68=AA65)*(Y65:Y68=Y65)*(AC65:AC68=AC65)*(AD65:AD68&gt;AD65)),"")</f>
        <v/>
      </c>
      <c r="AL65" s="323" t="str">
        <f>IF(U65&lt;&gt;"",SUMPRODUCT((AF65:AF68=AF65)*(AA65:AA68=AA65)*(Y65:Y68=Y65)*(AC65:AC68=AC65)*(AD65:AD68=AD65)*(AE65:AE68&gt;AE65)),"")</f>
        <v/>
      </c>
      <c r="AM65" s="323" t="str">
        <f>IF(U65&lt;&gt;"",SUM(AG65:AL65),"")</f>
        <v/>
      </c>
      <c r="EG65" s="323">
        <f ca="1">SUMPRODUCT((EG25:EG28=EG25)*(EF25:EF28=EF25)*(ED25:ED28&gt;ED25))+1</f>
        <v>1</v>
      </c>
      <c r="ER65" s="323" t="str">
        <f ca="1">IF(ES25&lt;&gt;"",SUMPRODUCT((EZ25:EZ28=EZ25)*(EY25:EY28=EY25)*(EW25:EW28=EW25)*(EX25:EX28=EX25)),"")</f>
        <v/>
      </c>
      <c r="ES65" s="323" t="str">
        <f ca="1">IF(AND(ER65&lt;&gt;"",ER65&gt;1),ES25,"")</f>
        <v/>
      </c>
      <c r="ET65" s="323">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3">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3">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3">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3">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3">
        <f ca="1">EW65-EX65+1000</f>
        <v>1000</v>
      </c>
      <c r="EZ65" s="323" t="str">
        <f ca="1">IF(ES65&lt;&gt;"",ET65*3+EU65*1,"")</f>
        <v/>
      </c>
      <c r="FA65" s="323" t="str">
        <f ca="1">IF(ES65&lt;&gt;"",VLOOKUP(ES65,DZ4:EF40,7,FALSE),"")</f>
        <v/>
      </c>
      <c r="FB65" s="323" t="str">
        <f ca="1">IF(ES65&lt;&gt;"",VLOOKUP(ES65,DZ4:EF40,5,FALSE),"")</f>
        <v/>
      </c>
      <c r="FC65" s="323" t="str">
        <f ca="1">IF(ES65&lt;&gt;"",VLOOKUP(ES65,DZ4:EH40,9,FALSE),"")</f>
        <v/>
      </c>
      <c r="FD65" s="323" t="str">
        <f ca="1">EZ65</f>
        <v/>
      </c>
      <c r="FE65" s="323" t="str">
        <f ca="1">IF(ES65&lt;&gt;"",RANK(FD65,FD65:FD68),"")</f>
        <v/>
      </c>
      <c r="FF65" s="323" t="str">
        <f ca="1">IF(ES65&lt;&gt;"",SUMPRODUCT((FD65:FD68=FD65)*(EY65:EY68&gt;EY65)),"")</f>
        <v/>
      </c>
      <c r="FG65" s="323" t="str">
        <f ca="1">IF(ES65&lt;&gt;"",SUMPRODUCT((FD65:FD68=FD65)*(EY65:EY68=EY65)*(EW65:EW68&gt;EW65)),"")</f>
        <v/>
      </c>
      <c r="FH65" s="323" t="str">
        <f ca="1">IF(ES65&lt;&gt;"",SUMPRODUCT((FD65:FD68=FD65)*(EY65:EY68=EY65)*(EW65:EW68=EW65)*(FA65:FA68&gt;FA65)),"")</f>
        <v/>
      </c>
      <c r="FI65" s="323" t="str">
        <f ca="1">IF(ES65&lt;&gt;"",SUMPRODUCT((FD65:FD68=FD65)*(EY65:EY68=EY65)*(EW65:EW68=EW65)*(FA65:FA68=FA65)*(FB65:FB68&gt;FB65)),"")</f>
        <v/>
      </c>
      <c r="FJ65" s="323" t="str">
        <f ca="1">IF(ES65&lt;&gt;"",SUMPRODUCT((FD65:FD68=FD65)*(EY65:EY68=EY65)*(EW65:EW68=EW65)*(FA65:FA68=FA65)*(FB65:FB68=FB65)*(FC65:FC68&gt;FC65)),"")</f>
        <v/>
      </c>
      <c r="FK65" s="323" t="str">
        <f ca="1">IF(ES65&lt;&gt;"",SUM(FE65:FJ65),"")</f>
        <v/>
      </c>
      <c r="JE65" s="323">
        <f ca="1">SUMPRODUCT((JE25:JE28=JE25)*(JD25:JD28=JD25)*(JB25:JB28&gt;JB25))+1</f>
        <v>1</v>
      </c>
      <c r="JP65" s="323">
        <f ca="1">IF(JQ25&lt;&gt;"",SUMPRODUCT((JX25:JX28=JX25)*(JW25:JW28=JW25)*(JU25:JU28=JU25)*(JV25:JV28=JV25)),"")</f>
        <v>2</v>
      </c>
      <c r="JQ65" s="323" t="str">
        <f ca="1">IF(AND(JP65&lt;&gt;"",JP65&gt;1),JQ25,"")</f>
        <v>Netherlands</v>
      </c>
      <c r="JR65" s="323">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3">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3">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3">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3">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3">
        <f ca="1">JU65-JV65+1000</f>
        <v>1000</v>
      </c>
      <c r="JX65" s="323">
        <f ca="1">IF(JQ65&lt;&gt;"",JR65*3+JS65*1,"")</f>
        <v>1</v>
      </c>
      <c r="JY65" s="323">
        <f ca="1">IF(JQ65&lt;&gt;"",VLOOKUP(JQ65,IX4:JD40,7,FALSE),"")</f>
        <v>1004</v>
      </c>
      <c r="JZ65" s="323">
        <f ca="1">IF(JQ65&lt;&gt;"",VLOOKUP(JQ65,IX4:JD40,5,FALSE),"")</f>
        <v>7</v>
      </c>
      <c r="KA65" s="323">
        <f ca="1">IF(JQ65&lt;&gt;"",VLOOKUP(JQ65,IX4:JF40,9,FALSE),"")</f>
        <v>42</v>
      </c>
      <c r="KB65" s="323">
        <f ca="1">JX65</f>
        <v>1</v>
      </c>
      <c r="KC65" s="323">
        <f ca="1">IF(JQ65&lt;&gt;"",RANK(KB65,KB65:KB68),"")</f>
        <v>1</v>
      </c>
      <c r="KD65" s="323">
        <f ca="1">IF(JQ65&lt;&gt;"",SUMPRODUCT((KB65:KB68=KB65)*(JW65:JW68&gt;JW65)),"")</f>
        <v>0</v>
      </c>
      <c r="KE65" s="323">
        <f ca="1">IF(JQ65&lt;&gt;"",SUMPRODUCT((KB65:KB68=KB65)*(JW65:JW68=JW65)*(JU65:JU68&gt;JU65)),"")</f>
        <v>0</v>
      </c>
      <c r="KF65" s="323">
        <f ca="1">IF(JQ65&lt;&gt;"",SUMPRODUCT((KB65:KB68=KB65)*(JW65:JW68=JW65)*(JU65:JU68=JU65)*(JY65:JY68&gt;JY65)),"")</f>
        <v>0</v>
      </c>
      <c r="KG65" s="323">
        <f ca="1">IF(JQ65&lt;&gt;"",SUMPRODUCT((KB65:KB68=KB65)*(JW65:JW68=JW65)*(JU65:JU68=JU65)*(JY65:JY68=JY65)*(JZ65:JZ68&gt;JZ65)),"")</f>
        <v>0</v>
      </c>
      <c r="KH65" s="323">
        <f ca="1">IF(JQ65&lt;&gt;"",SUMPRODUCT((KB65:KB68=KB65)*(JW65:JW68=JW65)*(JU65:JU68=JU65)*(JY65:JY68=JY65)*(JZ65:JZ68=JZ65)*(KA65:KA68&gt;KA65)),"")</f>
        <v>0</v>
      </c>
      <c r="KI65" s="323">
        <f ca="1">IF(JQ65&lt;&gt;"",SUM(KC65:KH65),"")</f>
        <v>1</v>
      </c>
      <c r="OC65" s="323">
        <f ca="1">SUMPRODUCT((OC25:OC28=OC25)*(OB25:OB28=OB25)*(NZ25:NZ28&gt;NZ25))+1</f>
        <v>1</v>
      </c>
      <c r="ON65" s="323">
        <f t="shared" ref="ON65" ca="1" si="17137">IF(OO25&lt;&gt;"",SUMPRODUCT((OV25:OV28=OV25)*(OU25:OU28=OU25)*(OS25:OS28=OS25)*(OT25:OT28=OT25)),"")</f>
        <v>2</v>
      </c>
      <c r="OO65" s="323" t="str">
        <f t="shared" ref="OO65:OO68" ca="1" si="17138">IF(AND(ON65&lt;&gt;"",ON65&gt;1),OO25,"")</f>
        <v>Netherlands</v>
      </c>
      <c r="OP65" s="323">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3">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3">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3">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3">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3">
        <f t="shared" ref="OU65:OU68" ca="1" si="17144">OS65-OT65+1000</f>
        <v>1000</v>
      </c>
      <c r="OV65" s="323">
        <f t="shared" ref="OV65:OV68" ca="1" si="17145">IF(OO65&lt;&gt;"",OP65*3+OQ65*1,"")</f>
        <v>1</v>
      </c>
      <c r="OW65" s="323">
        <f t="shared" ref="OW65" ca="1" si="17146">IF(OO65&lt;&gt;"",VLOOKUP(OO65,NV4:OB40,7,FALSE),"")</f>
        <v>1002</v>
      </c>
      <c r="OX65" s="323">
        <f t="shared" ref="OX65" ca="1" si="17147">IF(OO65&lt;&gt;"",VLOOKUP(OO65,NV4:OB40,5,FALSE),"")</f>
        <v>6</v>
      </c>
      <c r="OY65" s="323">
        <f t="shared" ref="OY65" ca="1" si="17148">IF(OO65&lt;&gt;"",VLOOKUP(OO65,NV4:OD40,9,FALSE),"")</f>
        <v>42</v>
      </c>
      <c r="OZ65" s="323">
        <f t="shared" ref="OZ65:OZ68" ca="1" si="17149">OV65</f>
        <v>1</v>
      </c>
      <c r="PA65" s="323">
        <f t="shared" ref="PA65" ca="1" si="17150">IF(OO65&lt;&gt;"",RANK(OZ65,OZ65:OZ68),"")</f>
        <v>1</v>
      </c>
      <c r="PB65" s="323">
        <f t="shared" ref="PB65" ca="1" si="17151">IF(OO65&lt;&gt;"",SUMPRODUCT((OZ65:OZ68=OZ65)*(OU65:OU68&gt;OU65)),"")</f>
        <v>0</v>
      </c>
      <c r="PC65" s="323">
        <f t="shared" ref="PC65" ca="1" si="17152">IF(OO65&lt;&gt;"",SUMPRODUCT((OZ65:OZ68=OZ65)*(OU65:OU68=OU65)*(OS65:OS68&gt;OS65)),"")</f>
        <v>0</v>
      </c>
      <c r="PD65" s="323">
        <f t="shared" ref="PD65" ca="1" si="17153">IF(OO65&lt;&gt;"",SUMPRODUCT((OZ65:OZ68=OZ65)*(OU65:OU68=OU65)*(OS65:OS68=OS65)*(OW65:OW68&gt;OW65)),"")</f>
        <v>0</v>
      </c>
      <c r="PE65" s="323">
        <f t="shared" ref="PE65" ca="1" si="17154">IF(OO65&lt;&gt;"",SUMPRODUCT((OZ65:OZ68=OZ65)*(OU65:OU68=OU65)*(OS65:OS68=OS65)*(OW65:OW68=OW65)*(OX65:OX68&gt;OX65)),"")</f>
        <v>0</v>
      </c>
      <c r="PF65" s="323">
        <f t="shared" ref="PF65" ca="1" si="17155">IF(OO65&lt;&gt;"",SUMPRODUCT((OZ65:OZ68=OZ65)*(OU65:OU68=OU65)*(OS65:OS68=OS65)*(OW65:OW68=OW65)*(OX65:OX68=OX65)*(OY65:OY68&gt;OY65)),"")</f>
        <v>1</v>
      </c>
      <c r="PG65" s="323">
        <f t="shared" ref="PG65:PG68" ca="1" si="17156">IF(OO65&lt;&gt;"",SUM(PA65:PF65),"")</f>
        <v>2</v>
      </c>
      <c r="TA65" s="323">
        <f ca="1">SUMPRODUCT((TA25:TA28=TA25)*(SZ25:SZ28=SZ25)*(SX25:SX28&gt;SX25))+1</f>
        <v>1</v>
      </c>
      <c r="TL65" s="323" t="str">
        <f t="shared" ref="TL65" ca="1" si="17157">IF(TM25&lt;&gt;"",SUMPRODUCT((TT25:TT28=TT25)*(TS25:TS28=TS25)*(TQ25:TQ28=TQ25)*(TR25:TR28=TR25)),"")</f>
        <v/>
      </c>
      <c r="TM65" s="323" t="str">
        <f t="shared" ref="TM65:TM68" ca="1" si="17158">IF(AND(TL65&lt;&gt;"",TL65&gt;1),TM25,"")</f>
        <v/>
      </c>
      <c r="TN65" s="323">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3">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3">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3">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3">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3">
        <f t="shared" ref="TS65:TS68" ca="1" si="17164">TQ65-TR65+1000</f>
        <v>1000</v>
      </c>
      <c r="TT65" s="323" t="str">
        <f t="shared" ref="TT65:TT68" ca="1" si="17165">IF(TM65&lt;&gt;"",TN65*3+TO65*1,"")</f>
        <v/>
      </c>
      <c r="TU65" s="323" t="str">
        <f t="shared" ref="TU65" ca="1" si="17166">IF(TM65&lt;&gt;"",VLOOKUP(TM65,ST4:SZ40,7,FALSE),"")</f>
        <v/>
      </c>
      <c r="TV65" s="323" t="str">
        <f t="shared" ref="TV65" ca="1" si="17167">IF(TM65&lt;&gt;"",VLOOKUP(TM65,ST4:SZ40,5,FALSE),"")</f>
        <v/>
      </c>
      <c r="TW65" s="323" t="str">
        <f t="shared" ref="TW65" ca="1" si="17168">IF(TM65&lt;&gt;"",VLOOKUP(TM65,ST4:TB40,9,FALSE),"")</f>
        <v/>
      </c>
      <c r="TX65" s="323" t="str">
        <f t="shared" ref="TX65:TX68" ca="1" si="17169">TT65</f>
        <v/>
      </c>
      <c r="TY65" s="323" t="str">
        <f t="shared" ref="TY65" ca="1" si="17170">IF(TM65&lt;&gt;"",RANK(TX65,TX65:TX68),"")</f>
        <v/>
      </c>
      <c r="TZ65" s="323" t="str">
        <f t="shared" ref="TZ65" ca="1" si="17171">IF(TM65&lt;&gt;"",SUMPRODUCT((TX65:TX68=TX65)*(TS65:TS68&gt;TS65)),"")</f>
        <v/>
      </c>
      <c r="UA65" s="323" t="str">
        <f t="shared" ref="UA65" ca="1" si="17172">IF(TM65&lt;&gt;"",SUMPRODUCT((TX65:TX68=TX65)*(TS65:TS68=TS65)*(TQ65:TQ68&gt;TQ65)),"")</f>
        <v/>
      </c>
      <c r="UB65" s="323" t="str">
        <f t="shared" ref="UB65" ca="1" si="17173">IF(TM65&lt;&gt;"",SUMPRODUCT((TX65:TX68=TX65)*(TS65:TS68=TS65)*(TQ65:TQ68=TQ65)*(TU65:TU68&gt;TU65)),"")</f>
        <v/>
      </c>
      <c r="UC65" s="323" t="str">
        <f t="shared" ref="UC65" ca="1" si="17174">IF(TM65&lt;&gt;"",SUMPRODUCT((TX65:TX68=TX65)*(TS65:TS68=TS65)*(TQ65:TQ68=TQ65)*(TU65:TU68=TU65)*(TV65:TV68&gt;TV65)),"")</f>
        <v/>
      </c>
      <c r="UD65" s="323" t="str">
        <f t="shared" ref="UD65" ca="1" si="17175">IF(TM65&lt;&gt;"",SUMPRODUCT((TX65:TX68=TX65)*(TS65:TS68=TS65)*(TQ65:TQ68=TQ65)*(TU65:TU68=TU65)*(TV65:TV68=TV65)*(TW65:TW68&gt;TW65)),"")</f>
        <v/>
      </c>
      <c r="UE65" s="323" t="str">
        <f t="shared" ref="UE65:UE68" ca="1" si="17176">IF(TM65&lt;&gt;"",SUM(TY65:UD65),"")</f>
        <v/>
      </c>
      <c r="XY65" s="323">
        <f ca="1">SUMPRODUCT((XY25:XY28=XY25)*(XX25:XX28=XX25)*(XV25:XV28&gt;XV25))+1</f>
        <v>1</v>
      </c>
      <c r="YJ65" s="323" t="str">
        <f t="shared" ref="YJ65" ca="1" si="17177">IF(YK25&lt;&gt;"",SUMPRODUCT((YR25:YR28=YR25)*(YQ25:YQ28=YQ25)*(YO25:YO28=YO25)*(YP25:YP28=YP25)),"")</f>
        <v/>
      </c>
      <c r="YK65" s="323" t="str">
        <f t="shared" ref="YK65:YK68" ca="1" si="17178">IF(AND(YJ65&lt;&gt;"",YJ65&gt;1),YK25,"")</f>
        <v/>
      </c>
      <c r="YL65" s="323">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3">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3">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3">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3">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3">
        <f t="shared" ref="YQ65:YQ68" ca="1" si="17184">YO65-YP65+1000</f>
        <v>1000</v>
      </c>
      <c r="YR65" s="323" t="str">
        <f t="shared" ref="YR65:YR68" ca="1" si="17185">IF(YK65&lt;&gt;"",YL65*3+YM65*1,"")</f>
        <v/>
      </c>
      <c r="YS65" s="323" t="str">
        <f t="shared" ref="YS65" ca="1" si="17186">IF(YK65&lt;&gt;"",VLOOKUP(YK65,XR4:XX40,7,FALSE),"")</f>
        <v/>
      </c>
      <c r="YT65" s="323" t="str">
        <f t="shared" ref="YT65" ca="1" si="17187">IF(YK65&lt;&gt;"",VLOOKUP(YK65,XR4:XX40,5,FALSE),"")</f>
        <v/>
      </c>
      <c r="YU65" s="323" t="str">
        <f t="shared" ref="YU65" ca="1" si="17188">IF(YK65&lt;&gt;"",VLOOKUP(YK65,XR4:XZ40,9,FALSE),"")</f>
        <v/>
      </c>
      <c r="YV65" s="323" t="str">
        <f t="shared" ref="YV65:YV68" ca="1" si="17189">YR65</f>
        <v/>
      </c>
      <c r="YW65" s="323" t="str">
        <f t="shared" ref="YW65" ca="1" si="17190">IF(YK65&lt;&gt;"",RANK(YV65,YV65:YV68),"")</f>
        <v/>
      </c>
      <c r="YX65" s="323" t="str">
        <f t="shared" ref="YX65" ca="1" si="17191">IF(YK65&lt;&gt;"",SUMPRODUCT((YV65:YV68=YV65)*(YQ65:YQ68&gt;YQ65)),"")</f>
        <v/>
      </c>
      <c r="YY65" s="323" t="str">
        <f t="shared" ref="YY65" ca="1" si="17192">IF(YK65&lt;&gt;"",SUMPRODUCT((YV65:YV68=YV65)*(YQ65:YQ68=YQ65)*(YO65:YO68&gt;YO65)),"")</f>
        <v/>
      </c>
      <c r="YZ65" s="323" t="str">
        <f t="shared" ref="YZ65" ca="1" si="17193">IF(YK65&lt;&gt;"",SUMPRODUCT((YV65:YV68=YV65)*(YQ65:YQ68=YQ65)*(YO65:YO68=YO65)*(YS65:YS68&gt;YS65)),"")</f>
        <v/>
      </c>
      <c r="ZA65" s="323" t="str">
        <f t="shared" ref="ZA65" ca="1" si="17194">IF(YK65&lt;&gt;"",SUMPRODUCT((YV65:YV68=YV65)*(YQ65:YQ68=YQ65)*(YO65:YO68=YO65)*(YS65:YS68=YS65)*(YT65:YT68&gt;YT65)),"")</f>
        <v/>
      </c>
      <c r="ZB65" s="323" t="str">
        <f t="shared" ref="ZB65" ca="1" si="17195">IF(YK65&lt;&gt;"",SUMPRODUCT((YV65:YV68=YV65)*(YQ65:YQ68=YQ65)*(YO65:YO68=YO65)*(YS65:YS68=YS65)*(YT65:YT68=YT65)*(YU65:YU68&gt;YU65)),"")</f>
        <v/>
      </c>
      <c r="ZC65" s="323" t="str">
        <f t="shared" ref="ZC65:ZC68" ca="1" si="17196">IF(YK65&lt;&gt;"",SUM(YW65:ZB65),"")</f>
        <v/>
      </c>
      <c r="ACW65" s="323">
        <f ca="1">SUMPRODUCT((ACW25:ACW28=ACW25)*(ACV25:ACV28=ACV25)*(ACT25:ACT28&gt;ACT25))+1</f>
        <v>1</v>
      </c>
      <c r="ADH65" s="323">
        <f t="shared" ref="ADH65" ca="1" si="17197">IF(ADI25&lt;&gt;"",SUMPRODUCT((ADP25:ADP28=ADP25)*(ADO25:ADO28=ADO25)*(ADM25:ADM28=ADM25)*(ADN25:ADN28=ADN25)),"")</f>
        <v>2</v>
      </c>
      <c r="ADI65" s="323" t="str">
        <f t="shared" ref="ADI65:ADI68" ca="1" si="17198">IF(AND(ADH65&lt;&gt;"",ADH65&gt;1),ADI25,"")</f>
        <v>Netherlands</v>
      </c>
      <c r="ADJ65" s="323">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3">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3">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3">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3">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3">
        <f t="shared" ref="ADO65:ADO68" ca="1" si="17204">ADM65-ADN65+1000</f>
        <v>1000</v>
      </c>
      <c r="ADP65" s="323">
        <f t="shared" ref="ADP65:ADP68" ca="1" si="17205">IF(ADI65&lt;&gt;"",ADJ65*3+ADK65*1,"")</f>
        <v>1</v>
      </c>
      <c r="ADQ65" s="323">
        <f t="shared" ref="ADQ65" ca="1" si="17206">IF(ADI65&lt;&gt;"",VLOOKUP(ADI65,ACP4:ACV40,7,FALSE),"")</f>
        <v>1003</v>
      </c>
      <c r="ADR65" s="323">
        <f t="shared" ref="ADR65" ca="1" si="17207">IF(ADI65&lt;&gt;"",VLOOKUP(ADI65,ACP4:ACV40,5,FALSE),"")</f>
        <v>5</v>
      </c>
      <c r="ADS65" s="323">
        <f t="shared" ref="ADS65" ca="1" si="17208">IF(ADI65&lt;&gt;"",VLOOKUP(ADI65,ACP4:ACX40,9,FALSE),"")</f>
        <v>42</v>
      </c>
      <c r="ADT65" s="323">
        <f t="shared" ref="ADT65:ADT68" ca="1" si="17209">ADP65</f>
        <v>1</v>
      </c>
      <c r="ADU65" s="323">
        <f t="shared" ref="ADU65" ca="1" si="17210">IF(ADI65&lt;&gt;"",RANK(ADT65,ADT65:ADT68),"")</f>
        <v>1</v>
      </c>
      <c r="ADV65" s="323">
        <f t="shared" ref="ADV65" ca="1" si="17211">IF(ADI65&lt;&gt;"",SUMPRODUCT((ADT65:ADT68=ADT65)*(ADO65:ADO68&gt;ADO65)),"")</f>
        <v>0</v>
      </c>
      <c r="ADW65" s="323">
        <f t="shared" ref="ADW65" ca="1" si="17212">IF(ADI65&lt;&gt;"",SUMPRODUCT((ADT65:ADT68=ADT65)*(ADO65:ADO68=ADO65)*(ADM65:ADM68&gt;ADM65)),"")</f>
        <v>0</v>
      </c>
      <c r="ADX65" s="323">
        <f t="shared" ref="ADX65" ca="1" si="17213">IF(ADI65&lt;&gt;"",SUMPRODUCT((ADT65:ADT68=ADT65)*(ADO65:ADO68=ADO65)*(ADM65:ADM68=ADM65)*(ADQ65:ADQ68&gt;ADQ65)),"")</f>
        <v>0</v>
      </c>
      <c r="ADY65" s="323">
        <f t="shared" ref="ADY65" ca="1" si="17214">IF(ADI65&lt;&gt;"",SUMPRODUCT((ADT65:ADT68=ADT65)*(ADO65:ADO68=ADO65)*(ADM65:ADM68=ADM65)*(ADQ65:ADQ68=ADQ65)*(ADR65:ADR68&gt;ADR65)),"")</f>
        <v>0</v>
      </c>
      <c r="ADZ65" s="323">
        <f t="shared" ref="ADZ65" ca="1" si="17215">IF(ADI65&lt;&gt;"",SUMPRODUCT((ADT65:ADT68=ADT65)*(ADO65:ADO68=ADO65)*(ADM65:ADM68=ADM65)*(ADQ65:ADQ68=ADQ65)*(ADR65:ADR68=ADR65)*(ADS65:ADS68&gt;ADS65)),"")</f>
        <v>0</v>
      </c>
      <c r="AEA65" s="323">
        <f t="shared" ref="AEA65:AEA68" ca="1" si="17216">IF(ADI65&lt;&gt;"",SUM(ADU65:ADZ65),"")</f>
        <v>1</v>
      </c>
      <c r="AHU65" s="323">
        <f ca="1">SUMPRODUCT((AHU25:AHU28=AHU25)*(AHT25:AHT28=AHT25)*(AHR25:AHR28&gt;AHR25))+1</f>
        <v>1</v>
      </c>
      <c r="AIF65" s="323">
        <f t="shared" ref="AIF65" ca="1" si="17217">IF(AIG25&lt;&gt;"",SUMPRODUCT((AIN25:AIN28=AIN25)*(AIM25:AIM28=AIM25)*(AIK25:AIK28=AIK25)*(AIL25:AIL28=AIL25)),"")</f>
        <v>2</v>
      </c>
      <c r="AIG65" s="323" t="str">
        <f t="shared" ref="AIG65:AIG68" ca="1" si="17218">IF(AND(AIF65&lt;&gt;"",AIF65&gt;1),AIG25,"")</f>
        <v>Netherlands</v>
      </c>
      <c r="AIH65" s="323">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3">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3">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3">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3">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3">
        <f t="shared" ref="AIM65:AIM68" ca="1" si="17224">AIK65-AIL65+1000</f>
        <v>1000</v>
      </c>
      <c r="AIN65" s="323">
        <f t="shared" ref="AIN65:AIN68" ca="1" si="17225">IF(AIG65&lt;&gt;"",AIH65*3+AII65*1,"")</f>
        <v>1</v>
      </c>
      <c r="AIO65" s="323">
        <f t="shared" ref="AIO65" ca="1" si="17226">IF(AIG65&lt;&gt;"",VLOOKUP(AIG65,AHN4:AHT40,7,FALSE),"")</f>
        <v>1002</v>
      </c>
      <c r="AIP65" s="323">
        <f t="shared" ref="AIP65" ca="1" si="17227">IF(AIG65&lt;&gt;"",VLOOKUP(AIG65,AHN4:AHT40,5,FALSE),"")</f>
        <v>5</v>
      </c>
      <c r="AIQ65" s="323">
        <f t="shared" ref="AIQ65" ca="1" si="17228">IF(AIG65&lt;&gt;"",VLOOKUP(AIG65,AHN4:AHV40,9,FALSE),"")</f>
        <v>42</v>
      </c>
      <c r="AIR65" s="323">
        <f t="shared" ref="AIR65:AIR68" ca="1" si="17229">AIN65</f>
        <v>1</v>
      </c>
      <c r="AIS65" s="323">
        <f t="shared" ref="AIS65" ca="1" si="17230">IF(AIG65&lt;&gt;"",RANK(AIR65,AIR65:AIR68),"")</f>
        <v>1</v>
      </c>
      <c r="AIT65" s="323">
        <f t="shared" ref="AIT65" ca="1" si="17231">IF(AIG65&lt;&gt;"",SUMPRODUCT((AIR65:AIR68=AIR65)*(AIM65:AIM68&gt;AIM65)),"")</f>
        <v>0</v>
      </c>
      <c r="AIU65" s="323">
        <f t="shared" ref="AIU65" ca="1" si="17232">IF(AIG65&lt;&gt;"",SUMPRODUCT((AIR65:AIR68=AIR65)*(AIM65:AIM68=AIM65)*(AIK65:AIK68&gt;AIK65)),"")</f>
        <v>0</v>
      </c>
      <c r="AIV65" s="323">
        <f t="shared" ref="AIV65" ca="1" si="17233">IF(AIG65&lt;&gt;"",SUMPRODUCT((AIR65:AIR68=AIR65)*(AIM65:AIM68=AIM65)*(AIK65:AIK68=AIK65)*(AIO65:AIO68&gt;AIO65)),"")</f>
        <v>1</v>
      </c>
      <c r="AIW65" s="323">
        <f t="shared" ref="AIW65" ca="1" si="17234">IF(AIG65&lt;&gt;"",SUMPRODUCT((AIR65:AIR68=AIR65)*(AIM65:AIM68=AIM65)*(AIK65:AIK68=AIK65)*(AIO65:AIO68=AIO65)*(AIP65:AIP68&gt;AIP65)),"")</f>
        <v>0</v>
      </c>
      <c r="AIX65" s="323">
        <f t="shared" ref="AIX65" ca="1" si="17235">IF(AIG65&lt;&gt;"",SUMPRODUCT((AIR65:AIR68=AIR65)*(AIM65:AIM68=AIM65)*(AIK65:AIK68=AIK65)*(AIO65:AIO68=AIO65)*(AIP65:AIP68=AIP65)*(AIQ65:AIQ68&gt;AIQ65)),"")</f>
        <v>0</v>
      </c>
      <c r="AIY65" s="323">
        <f t="shared" ref="AIY65:AIY68" ca="1" si="17236">IF(AIG65&lt;&gt;"",SUM(AIS65:AIX65),"")</f>
        <v>2</v>
      </c>
      <c r="AMS65" s="323">
        <f ca="1">SUMPRODUCT((AMS25:AMS28=AMS25)*(AMR25:AMR28=AMR25)*(AMP25:AMP28&gt;AMP25))+1</f>
        <v>1</v>
      </c>
      <c r="AND65" s="323" t="str">
        <f t="shared" ref="AND65" ca="1" si="17237">IF(ANE25&lt;&gt;"",SUMPRODUCT((ANL25:ANL28=ANL25)*(ANK25:ANK28=ANK25)*(ANI25:ANI28=ANI25)*(ANJ25:ANJ28=ANJ25)),"")</f>
        <v/>
      </c>
      <c r="ANE65" s="323" t="str">
        <f t="shared" ref="ANE65:ANE68" ca="1" si="17238">IF(AND(AND65&lt;&gt;"",AND65&gt;1),ANE25,"")</f>
        <v/>
      </c>
      <c r="ANF65" s="323">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3">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3">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3">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3">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3">
        <f t="shared" ref="ANK65:ANK68" ca="1" si="17244">ANI65-ANJ65+1000</f>
        <v>1000</v>
      </c>
      <c r="ANL65" s="323" t="str">
        <f t="shared" ref="ANL65:ANL68" ca="1" si="17245">IF(ANE65&lt;&gt;"",ANF65*3+ANG65*1,"")</f>
        <v/>
      </c>
      <c r="ANM65" s="323" t="str">
        <f t="shared" ref="ANM65" ca="1" si="17246">IF(ANE65&lt;&gt;"",VLOOKUP(ANE65,AML4:AMR40,7,FALSE),"")</f>
        <v/>
      </c>
      <c r="ANN65" s="323" t="str">
        <f t="shared" ref="ANN65" ca="1" si="17247">IF(ANE65&lt;&gt;"",VLOOKUP(ANE65,AML4:AMR40,5,FALSE),"")</f>
        <v/>
      </c>
      <c r="ANO65" s="323" t="str">
        <f t="shared" ref="ANO65" ca="1" si="17248">IF(ANE65&lt;&gt;"",VLOOKUP(ANE65,AML4:AMT40,9,FALSE),"")</f>
        <v/>
      </c>
      <c r="ANP65" s="323" t="str">
        <f t="shared" ref="ANP65:ANP68" ca="1" si="17249">ANL65</f>
        <v/>
      </c>
      <c r="ANQ65" s="323" t="str">
        <f t="shared" ref="ANQ65" ca="1" si="17250">IF(ANE65&lt;&gt;"",RANK(ANP65,ANP65:ANP68),"")</f>
        <v/>
      </c>
      <c r="ANR65" s="323" t="str">
        <f t="shared" ref="ANR65" ca="1" si="17251">IF(ANE65&lt;&gt;"",SUMPRODUCT((ANP65:ANP68=ANP65)*(ANK65:ANK68&gt;ANK65)),"")</f>
        <v/>
      </c>
      <c r="ANS65" s="323" t="str">
        <f t="shared" ref="ANS65" ca="1" si="17252">IF(ANE65&lt;&gt;"",SUMPRODUCT((ANP65:ANP68=ANP65)*(ANK65:ANK68=ANK65)*(ANI65:ANI68&gt;ANI65)),"")</f>
        <v/>
      </c>
      <c r="ANT65" s="323" t="str">
        <f t="shared" ref="ANT65" ca="1" si="17253">IF(ANE65&lt;&gt;"",SUMPRODUCT((ANP65:ANP68=ANP65)*(ANK65:ANK68=ANK65)*(ANI65:ANI68=ANI65)*(ANM65:ANM68&gt;ANM65)),"")</f>
        <v/>
      </c>
      <c r="ANU65" s="323" t="str">
        <f t="shared" ref="ANU65" ca="1" si="17254">IF(ANE65&lt;&gt;"",SUMPRODUCT((ANP65:ANP68=ANP65)*(ANK65:ANK68=ANK65)*(ANI65:ANI68=ANI65)*(ANM65:ANM68=ANM65)*(ANN65:ANN68&gt;ANN65)),"")</f>
        <v/>
      </c>
      <c r="ANV65" s="323" t="str">
        <f t="shared" ref="ANV65" ca="1" si="17255">IF(ANE65&lt;&gt;"",SUMPRODUCT((ANP65:ANP68=ANP65)*(ANK65:ANK68=ANK65)*(ANI65:ANI68=ANI65)*(ANM65:ANM68=ANM65)*(ANN65:ANN68=ANN65)*(ANO65:ANO68&gt;ANO65)),"")</f>
        <v/>
      </c>
      <c r="ANW65" s="323" t="str">
        <f t="shared" ref="ANW65:ANW68" ca="1" si="17256">IF(ANE65&lt;&gt;"",SUM(ANQ65:ANV65),"")</f>
        <v/>
      </c>
      <c r="ARQ65" s="323">
        <f ca="1">SUMPRODUCT((ARQ25:ARQ28=ARQ25)*(ARP25:ARP28=ARP25)*(ARN25:ARN28&gt;ARN25))+1</f>
        <v>1</v>
      </c>
      <c r="ASB65" s="323" t="str">
        <f t="shared" ref="ASB65" ca="1" si="17257">IF(ASC25&lt;&gt;"",SUMPRODUCT((ASJ25:ASJ28=ASJ25)*(ASI25:ASI28=ASI25)*(ASG25:ASG28=ASG25)*(ASH25:ASH28=ASH25)),"")</f>
        <v/>
      </c>
      <c r="ASC65" s="323" t="str">
        <f t="shared" ref="ASC65:ASC68" ca="1" si="17258">IF(AND(ASB65&lt;&gt;"",ASB65&gt;1),ASC25,"")</f>
        <v/>
      </c>
      <c r="ASD65" s="323">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3">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3">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3">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3">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3">
        <f t="shared" ref="ASI65:ASI68" ca="1" si="17264">ASG65-ASH65+1000</f>
        <v>1000</v>
      </c>
      <c r="ASJ65" s="323" t="str">
        <f t="shared" ref="ASJ65:ASJ68" ca="1" si="17265">IF(ASC65&lt;&gt;"",ASD65*3+ASE65*1,"")</f>
        <v/>
      </c>
      <c r="ASK65" s="323" t="str">
        <f t="shared" ref="ASK65" ca="1" si="17266">IF(ASC65&lt;&gt;"",VLOOKUP(ASC65,ARJ4:ARP40,7,FALSE),"")</f>
        <v/>
      </c>
      <c r="ASL65" s="323" t="str">
        <f t="shared" ref="ASL65" ca="1" si="17267">IF(ASC65&lt;&gt;"",VLOOKUP(ASC65,ARJ4:ARP40,5,FALSE),"")</f>
        <v/>
      </c>
      <c r="ASM65" s="323" t="str">
        <f t="shared" ref="ASM65" ca="1" si="17268">IF(ASC65&lt;&gt;"",VLOOKUP(ASC65,ARJ4:ARR40,9,FALSE),"")</f>
        <v/>
      </c>
      <c r="ASN65" s="323" t="str">
        <f t="shared" ref="ASN65:ASN68" ca="1" si="17269">ASJ65</f>
        <v/>
      </c>
      <c r="ASO65" s="323" t="str">
        <f t="shared" ref="ASO65" ca="1" si="17270">IF(ASC65&lt;&gt;"",RANK(ASN65,ASN65:ASN68),"")</f>
        <v/>
      </c>
      <c r="ASP65" s="323" t="str">
        <f t="shared" ref="ASP65" ca="1" si="17271">IF(ASC65&lt;&gt;"",SUMPRODUCT((ASN65:ASN68=ASN65)*(ASI65:ASI68&gt;ASI65)),"")</f>
        <v/>
      </c>
      <c r="ASQ65" s="323" t="str">
        <f t="shared" ref="ASQ65" ca="1" si="17272">IF(ASC65&lt;&gt;"",SUMPRODUCT((ASN65:ASN68=ASN65)*(ASI65:ASI68=ASI65)*(ASG65:ASG68&gt;ASG65)),"")</f>
        <v/>
      </c>
      <c r="ASR65" s="323" t="str">
        <f t="shared" ref="ASR65" ca="1" si="17273">IF(ASC65&lt;&gt;"",SUMPRODUCT((ASN65:ASN68=ASN65)*(ASI65:ASI68=ASI65)*(ASG65:ASG68=ASG65)*(ASK65:ASK68&gt;ASK65)),"")</f>
        <v/>
      </c>
      <c r="ASS65" s="323" t="str">
        <f t="shared" ref="ASS65" ca="1" si="17274">IF(ASC65&lt;&gt;"",SUMPRODUCT((ASN65:ASN68=ASN65)*(ASI65:ASI68=ASI65)*(ASG65:ASG68=ASG65)*(ASK65:ASK68=ASK65)*(ASL65:ASL68&gt;ASL65)),"")</f>
        <v/>
      </c>
      <c r="AST65" s="323" t="str">
        <f t="shared" ref="AST65" ca="1" si="17275">IF(ASC65&lt;&gt;"",SUMPRODUCT((ASN65:ASN68=ASN65)*(ASI65:ASI68=ASI65)*(ASG65:ASG68=ASG65)*(ASK65:ASK68=ASK65)*(ASL65:ASL68=ASL65)*(ASM65:ASM68&gt;ASM65)),"")</f>
        <v/>
      </c>
      <c r="ASU65" s="323" t="str">
        <f t="shared" ref="ASU65:ASU68" ca="1" si="17276">IF(ASC65&lt;&gt;"",SUM(ASO65:AST65),"")</f>
        <v/>
      </c>
      <c r="AWO65" s="323">
        <f ca="1">SUMPRODUCT((AWO25:AWO28=AWO25)*(AWN25:AWN28=AWN25)*(AWL25:AWL28&gt;AWL25))+1</f>
        <v>1</v>
      </c>
      <c r="AWZ65" s="323" t="str">
        <f t="shared" ref="AWZ65" ca="1" si="17277">IF(AXA25&lt;&gt;"",SUMPRODUCT((AXH25:AXH28=AXH25)*(AXG25:AXG28=AXG25)*(AXE25:AXE28=AXE25)*(AXF25:AXF28=AXF25)),"")</f>
        <v/>
      </c>
      <c r="AXA65" s="323" t="str">
        <f t="shared" ref="AXA65:AXA68" ca="1" si="17278">IF(AND(AWZ65&lt;&gt;"",AWZ65&gt;1),AXA25,"")</f>
        <v/>
      </c>
      <c r="AXB65" s="323">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3">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3">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3">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3">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3">
        <f t="shared" ref="AXG65:AXG68" ca="1" si="17284">AXE65-AXF65+1000</f>
        <v>1000</v>
      </c>
      <c r="AXH65" s="323" t="str">
        <f t="shared" ref="AXH65:AXH68" ca="1" si="17285">IF(AXA65&lt;&gt;"",AXB65*3+AXC65*1,"")</f>
        <v/>
      </c>
      <c r="AXI65" s="323" t="str">
        <f t="shared" ref="AXI65" ca="1" si="17286">IF(AXA65&lt;&gt;"",VLOOKUP(AXA65,AWH4:AWN40,7,FALSE),"")</f>
        <v/>
      </c>
      <c r="AXJ65" s="323" t="str">
        <f t="shared" ref="AXJ65" ca="1" si="17287">IF(AXA65&lt;&gt;"",VLOOKUP(AXA65,AWH4:AWN40,5,FALSE),"")</f>
        <v/>
      </c>
      <c r="AXK65" s="323" t="str">
        <f t="shared" ref="AXK65" ca="1" si="17288">IF(AXA65&lt;&gt;"",VLOOKUP(AXA65,AWH4:AWP40,9,FALSE),"")</f>
        <v/>
      </c>
      <c r="AXL65" s="323" t="str">
        <f t="shared" ref="AXL65:AXL68" ca="1" si="17289">AXH65</f>
        <v/>
      </c>
      <c r="AXM65" s="323" t="str">
        <f t="shared" ref="AXM65" ca="1" si="17290">IF(AXA65&lt;&gt;"",RANK(AXL65,AXL65:AXL68),"")</f>
        <v/>
      </c>
      <c r="AXN65" s="323" t="str">
        <f t="shared" ref="AXN65" ca="1" si="17291">IF(AXA65&lt;&gt;"",SUMPRODUCT((AXL65:AXL68=AXL65)*(AXG65:AXG68&gt;AXG65)),"")</f>
        <v/>
      </c>
      <c r="AXO65" s="323" t="str">
        <f t="shared" ref="AXO65" ca="1" si="17292">IF(AXA65&lt;&gt;"",SUMPRODUCT((AXL65:AXL68=AXL65)*(AXG65:AXG68=AXG65)*(AXE65:AXE68&gt;AXE65)),"")</f>
        <v/>
      </c>
      <c r="AXP65" s="323" t="str">
        <f t="shared" ref="AXP65" ca="1" si="17293">IF(AXA65&lt;&gt;"",SUMPRODUCT((AXL65:AXL68=AXL65)*(AXG65:AXG68=AXG65)*(AXE65:AXE68=AXE65)*(AXI65:AXI68&gt;AXI65)),"")</f>
        <v/>
      </c>
      <c r="AXQ65" s="323" t="str">
        <f t="shared" ref="AXQ65" ca="1" si="17294">IF(AXA65&lt;&gt;"",SUMPRODUCT((AXL65:AXL68=AXL65)*(AXG65:AXG68=AXG65)*(AXE65:AXE68=AXE65)*(AXI65:AXI68=AXI65)*(AXJ65:AXJ68&gt;AXJ65)),"")</f>
        <v/>
      </c>
      <c r="AXR65" s="323" t="str">
        <f t="shared" ref="AXR65" ca="1" si="17295">IF(AXA65&lt;&gt;"",SUMPRODUCT((AXL65:AXL68=AXL65)*(AXG65:AXG68=AXG65)*(AXE65:AXE68=AXE65)*(AXI65:AXI68=AXI65)*(AXJ65:AXJ68=AXJ65)*(AXK65:AXK68&gt;AXK65)),"")</f>
        <v/>
      </c>
      <c r="AXS65" s="323" t="str">
        <f t="shared" ref="AXS65:AXS68" ca="1" si="17296">IF(AXA65&lt;&gt;"",SUM(AXM65:AXR65),"")</f>
        <v/>
      </c>
      <c r="BBM65" s="323">
        <f ca="1">SUMPRODUCT((BBM25:BBM28=BBM25)*(BBL25:BBL28=BBL25)*(BBJ25:BBJ28&gt;BBJ25))+1</f>
        <v>1</v>
      </c>
      <c r="BBX65" s="323">
        <f t="shared" ref="BBX65" ca="1" si="17297">IF(BBY25&lt;&gt;"",SUMPRODUCT((BCF25:BCF28=BCF25)*(BCE25:BCE28=BCE25)*(BCC25:BCC28=BCC25)*(BCD25:BCD28=BCD25)),"")</f>
        <v>4</v>
      </c>
      <c r="BBY65" s="323" t="str">
        <f t="shared" ref="BBY65:BBY68" ca="1" si="17298">IF(AND(BBX65&lt;&gt;"",BBX65&gt;1),BBY25,"")</f>
        <v>Poland</v>
      </c>
      <c r="BBZ65" s="323">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3">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3">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3">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3">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3">
        <f t="shared" ref="BCE65:BCE68" ca="1" si="17304">BCC65-BCD65+1000</f>
        <v>1000</v>
      </c>
      <c r="BCF65" s="323">
        <f t="shared" ref="BCF65:BCF68" ca="1" si="17305">IF(BBY65&lt;&gt;"",BBZ65*3+BCA65*1,"")</f>
        <v>0</v>
      </c>
      <c r="BCG65" s="323">
        <f t="shared" ref="BCG65" ca="1" si="17306">IF(BBY65&lt;&gt;"",VLOOKUP(BBY65,BBF4:BBL40,7,FALSE),"")</f>
        <v>1000</v>
      </c>
      <c r="BCH65" s="323">
        <f t="shared" ref="BCH65" ca="1" si="17307">IF(BBY65&lt;&gt;"",VLOOKUP(BBY65,BBF4:BBL40,5,FALSE),"")</f>
        <v>0</v>
      </c>
      <c r="BCI65" s="323">
        <f t="shared" ref="BCI65" ca="1" si="17308">IF(BBY65&lt;&gt;"",VLOOKUP(BBY65,BBF4:BBN40,9,FALSE),"")</f>
        <v>1</v>
      </c>
      <c r="BCJ65" s="323">
        <f t="shared" ref="BCJ65:BCJ68" ca="1" si="17309">BCF65</f>
        <v>0</v>
      </c>
      <c r="BCK65" s="323">
        <f t="shared" ref="BCK65" ca="1" si="17310">IF(BBY65&lt;&gt;"",RANK(BCJ65,BCJ65:BCJ68),"")</f>
        <v>1</v>
      </c>
      <c r="BCL65" s="323">
        <f t="shared" ref="BCL65" ca="1" si="17311">IF(BBY65&lt;&gt;"",SUMPRODUCT((BCJ65:BCJ68=BCJ65)*(BCE65:BCE68&gt;BCE65)),"")</f>
        <v>0</v>
      </c>
      <c r="BCM65" s="323">
        <f t="shared" ref="BCM65" ca="1" si="17312">IF(BBY65&lt;&gt;"",SUMPRODUCT((BCJ65:BCJ68=BCJ65)*(BCE65:BCE68=BCE65)*(BCC65:BCC68&gt;BCC65)),"")</f>
        <v>0</v>
      </c>
      <c r="BCN65" s="323">
        <f t="shared" ref="BCN65" ca="1" si="17313">IF(BBY65&lt;&gt;"",SUMPRODUCT((BCJ65:BCJ68=BCJ65)*(BCE65:BCE68=BCE65)*(BCC65:BCC68=BCC65)*(BCG65:BCG68&gt;BCG65)),"")</f>
        <v>0</v>
      </c>
      <c r="BCO65" s="323">
        <f t="shared" ref="BCO65" ca="1" si="17314">IF(BBY65&lt;&gt;"",SUMPRODUCT((BCJ65:BCJ68=BCJ65)*(BCE65:BCE68=BCE65)*(BCC65:BCC68=BCC65)*(BCG65:BCG68=BCG65)*(BCH65:BCH68&gt;BCH65)),"")</f>
        <v>0</v>
      </c>
      <c r="BCP65" s="323">
        <f t="shared" ref="BCP65" ca="1" si="17315">IF(BBY65&lt;&gt;"",SUMPRODUCT((BCJ65:BCJ68=BCJ65)*(BCE65:BCE68=BCE65)*(BCC65:BCC68=BCC65)*(BCG65:BCG68=BCG65)*(BCH65:BCH68=BCH65)*(BCI65:BCI68&gt;BCI65)),"")</f>
        <v>3</v>
      </c>
      <c r="BCQ65" s="323">
        <f t="shared" ref="BCQ65:BCQ68" ca="1" si="17316">IF(BBY65&lt;&gt;"",SUM(BCK65:BCP65),"")</f>
        <v>4</v>
      </c>
    </row>
    <row r="66" spans="9:955 1025:1467" x14ac:dyDescent="0.2">
      <c r="I66" s="323">
        <f>SUMPRODUCT((I25:I28=I26)*(H25:H28=H26)*(F25:F28&gt;F26))+1</f>
        <v>1</v>
      </c>
      <c r="T66" s="323" t="str">
        <f>IF(U26&lt;&gt;"",SUMPRODUCT((AB25:AB28=AB26)*(AA25:AA28=AA26)*(Y25:Y28=Y26)*(Z25:Z28=Z26)),"")</f>
        <v/>
      </c>
      <c r="U66" s="323" t="str">
        <f t="shared" ref="U66:U68" si="17317">IF(AND(T66&lt;&gt;"",T66&gt;1),U26,"")</f>
        <v/>
      </c>
      <c r="V66" s="323">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3">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3">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3">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3">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3">
        <f>Y66-Z66+1000</f>
        <v>1000</v>
      </c>
      <c r="AB66" s="323" t="str">
        <f t="shared" ref="AB66:AB68" si="17318">IF(U66&lt;&gt;"",V66*3+W66*1,"")</f>
        <v/>
      </c>
      <c r="AC66" s="323" t="str">
        <f>IF(U66&lt;&gt;"",VLOOKUP(U66,B4:H40,7,FALSE),"")</f>
        <v/>
      </c>
      <c r="AD66" s="323" t="str">
        <f>IF(U66&lt;&gt;"",VLOOKUP(U66,B4:H40,5,FALSE),"")</f>
        <v/>
      </c>
      <c r="AE66" s="323" t="str">
        <f>IF(U66&lt;&gt;"",VLOOKUP(U66,B4:J40,9,FALSE),"")</f>
        <v/>
      </c>
      <c r="AF66" s="323" t="str">
        <f t="shared" ref="AF66:AF68" si="17319">AB66</f>
        <v/>
      </c>
      <c r="AG66" s="323" t="str">
        <f>IF(U66&lt;&gt;"",RANK(AF66,AF65:AF68),"")</f>
        <v/>
      </c>
      <c r="AH66" s="323" t="str">
        <f>IF(U66&lt;&gt;"",SUMPRODUCT((AF65:AF68=AF66)*(AA65:AA68&gt;AA66)),"")</f>
        <v/>
      </c>
      <c r="AI66" s="323" t="str">
        <f>IF(U66&lt;&gt;"",SUMPRODUCT((AF65:AF68=AF66)*(AA65:AA68=AA66)*(Y65:Y68&gt;Y66)),"")</f>
        <v/>
      </c>
      <c r="AJ66" s="323" t="str">
        <f>IF(U66&lt;&gt;"",SUMPRODUCT((AF65:AF68=AF66)*(AA65:AA68=AA66)*(Y65:Y68=Y66)*(AC65:AC68&gt;AC66)),"")</f>
        <v/>
      </c>
      <c r="AK66" s="323" t="str">
        <f>IF(U66&lt;&gt;"",SUMPRODUCT((AF65:AF68=AF66)*(AA65:AA68=AA66)*(Y65:Y68=Y66)*(AC65:AC68=AC66)*(AD65:AD68&gt;AD66)),"")</f>
        <v/>
      </c>
      <c r="AL66" s="323" t="str">
        <f>IF(U66&lt;&gt;"",SUMPRODUCT((AF65:AF68=AF66)*(AA65:AA68=AA66)*(Y65:Y68=Y66)*(AC65:AC68=AC66)*(AD65:AD68=AD66)*(AE65:AE68&gt;AE66)),"")</f>
        <v/>
      </c>
      <c r="AM66" s="323" t="str">
        <f>IF(U66&lt;&gt;"",SUM(AG66:AL66),"")</f>
        <v/>
      </c>
      <c r="AN66" s="323" t="str">
        <f>IF(AO26&lt;&gt;"",SUMPRODUCT((AV25:AV28=AV26)*(AU25:AU28=AU26)*(AS25:AS28=AS26)*(AT25:AT28=AT26)),"")</f>
        <v/>
      </c>
      <c r="AO66" s="323" t="str">
        <f t="shared" ref="AO66:AO68" si="17320">IF(AND(AN66&lt;&gt;"",AN66&gt;1),AO26,"")</f>
        <v/>
      </c>
      <c r="AP66" s="323">
        <f>SUMPRODUCT((CZ3:CZ42=AO66)*(DC3:DC42=AO67)*(DD3:DD42="W"))+SUMPRODUCT((CZ3:CZ42=AO66)*(DC3:DC42=AO68)*(DD3:DD42="W"))+SUMPRODUCT((CZ3:CZ42=AO66)*(DC3:DC42=AO69)*(DD3:DD42="W"))+SUMPRODUCT((CZ3:CZ42=AO67)*(DC3:DC42=AO66)*(DE3:DE42="W"))+SUMPRODUCT((CZ3:CZ42=AO68)*(DC3:DC42=AO66)*(DE3:DE42="W"))+SUMPRODUCT((CZ3:CZ42=AO69)*(DC3:DC42=AO66)*(DE3:DE42="W"))</f>
        <v>0</v>
      </c>
      <c r="AQ66" s="323">
        <f>SUMPRODUCT((CZ3:CZ42=AO66)*(DC3:DC42=AO67)*(DD3:DD42="D"))+SUMPRODUCT((CZ3:CZ42=AO66)*(DC3:DC42=AO68)*(DD3:DD42="D"))+SUMPRODUCT((CZ3:CZ42=AO66)*(DC3:DC42=AO69)*(DD3:DD42="D"))+SUMPRODUCT((CZ3:CZ42=AO67)*(DC3:DC42=AO66)*(DD3:DD42="D"))+SUMPRODUCT((CZ3:CZ42=AO68)*(DC3:DC42=AO66)*(DD3:DD42="D"))+SUMPRODUCT((CZ3:CZ42=AO69)*(DC3:DC42=AO66)*(DD3:DD42="D"))</f>
        <v>0</v>
      </c>
      <c r="AR66" s="323">
        <f>SUMPRODUCT((CZ3:CZ42=AO66)*(DC3:DC42=AO67)*(DD3:DD42="L"))+SUMPRODUCT((CZ3:CZ42=AO66)*(DC3:DC42=AO68)*(DD3:DD42="L"))+SUMPRODUCT((CZ3:CZ42=AO66)*(DC3:DC42=AO69)*(DD3:DD42="L"))+SUMPRODUCT((CZ3:CZ42=AO67)*(DC3:DC42=AO66)*(DE3:DE42="L"))+SUMPRODUCT((CZ3:CZ42=AO68)*(DC3:DC42=AO66)*(DE3:DE42="L"))+SUMPRODUCT((CZ3:CZ42=AO69)*(DC3:DC42=AO66)*(DE3:DE42="L"))</f>
        <v>0</v>
      </c>
      <c r="AS66" s="323">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3">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3">
        <f>AS66-AT66+1000</f>
        <v>1000</v>
      </c>
      <c r="AV66" s="323" t="str">
        <f t="shared" ref="AV66:AV68" si="17321">IF(AO66&lt;&gt;"",AP66*3+AQ66*1,"")</f>
        <v/>
      </c>
      <c r="AW66" s="323" t="str">
        <f>IF(AO66&lt;&gt;"",VLOOKUP(AO66,B4:H40,7,FALSE),"")</f>
        <v/>
      </c>
      <c r="AX66" s="323" t="str">
        <f>IF(AO66&lt;&gt;"",VLOOKUP(AO66,B4:H40,5,FALSE),"")</f>
        <v/>
      </c>
      <c r="AY66" s="323" t="str">
        <f>IF(AO66&lt;&gt;"",VLOOKUP(AO66,B4:J40,9,FALSE),"")</f>
        <v/>
      </c>
      <c r="AZ66" s="323" t="str">
        <f t="shared" ref="AZ66:AZ68" si="17322">AV66</f>
        <v/>
      </c>
      <c r="BA66" s="323" t="str">
        <f>IF(AO66&lt;&gt;"",RANK(AZ66,AZ65:AZ68),"")</f>
        <v/>
      </c>
      <c r="BB66" s="323" t="str">
        <f>IF(AO66&lt;&gt;"",SUMPRODUCT((AZ65:AZ68=AZ66)*(AU65:AU68&gt;AU66)),"")</f>
        <v/>
      </c>
      <c r="BC66" s="323" t="str">
        <f>IF(AO66&lt;&gt;"",SUMPRODUCT((AZ65:AZ68=AZ66)*(AU65:AU68=AU66)*(AS65:AS68&gt;AS66)),"")</f>
        <v/>
      </c>
      <c r="BD66" s="323" t="str">
        <f>IF(AO66&lt;&gt;"",SUMPRODUCT((AZ65:AZ68=AZ66)*(AU65:AU68=AU66)*(AS65:AS68=AS66)*(AW65:AW68&gt;AW66)),"")</f>
        <v/>
      </c>
      <c r="BE66" s="323" t="str">
        <f>IF(AO66&lt;&gt;"",SUMPRODUCT((AZ65:AZ68=AZ66)*(AU65:AU68=AU66)*(AS65:AS68=AS66)*(AW65:AW68=AW66)*(AX65:AX68&gt;AX66)),"")</f>
        <v/>
      </c>
      <c r="BF66" s="323" t="str">
        <f>IF(AO66&lt;&gt;"",SUMPRODUCT((AZ65:AZ68=AZ66)*(AU65:AU68=AU66)*(AS65:AS68=AS66)*(AW65:AW68=AW66)*(AX65:AX68=AX66)*(AY65:AY68&gt;AY66)),"")</f>
        <v/>
      </c>
      <c r="BG66" s="323" t="str">
        <f>IF(AO66&lt;&gt;"",SUM(BA66:BF66)+1,"")</f>
        <v/>
      </c>
      <c r="EG66" s="323">
        <f ca="1">SUMPRODUCT((EG25:EG28=EG26)*(EF25:EF28=EF26)*(ED25:ED28&gt;ED26))+1</f>
        <v>1</v>
      </c>
      <c r="ER66" s="323" t="str">
        <f ca="1">IF(ES26&lt;&gt;"",SUMPRODUCT((EZ25:EZ28=EZ26)*(EY25:EY28=EY26)*(EW25:EW28=EW26)*(EX25:EX28=EX26)),"")</f>
        <v/>
      </c>
      <c r="ES66" s="323" t="str">
        <f t="shared" ref="ES66:ES68" ca="1" si="17323">IF(AND(ER66&lt;&gt;"",ER66&gt;1),ES26,"")</f>
        <v/>
      </c>
      <c r="ET66" s="323">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3">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3">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3">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3">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3">
        <f ca="1">EW66-EX66+1000</f>
        <v>1000</v>
      </c>
      <c r="EZ66" s="323" t="str">
        <f t="shared" ref="EZ66:EZ68" ca="1" si="17324">IF(ES66&lt;&gt;"",ET66*3+EU66*1,"")</f>
        <v/>
      </c>
      <c r="FA66" s="323" t="str">
        <f ca="1">IF(ES66&lt;&gt;"",VLOOKUP(ES66,DZ4:EF40,7,FALSE),"")</f>
        <v/>
      </c>
      <c r="FB66" s="323" t="str">
        <f ca="1">IF(ES66&lt;&gt;"",VLOOKUP(ES66,DZ4:EF40,5,FALSE),"")</f>
        <v/>
      </c>
      <c r="FC66" s="323" t="str">
        <f ca="1">IF(ES66&lt;&gt;"",VLOOKUP(ES66,DZ4:EH40,9,FALSE),"")</f>
        <v/>
      </c>
      <c r="FD66" s="323" t="str">
        <f t="shared" ref="FD66:FD68" ca="1" si="17325">EZ66</f>
        <v/>
      </c>
      <c r="FE66" s="323" t="str">
        <f ca="1">IF(ES66&lt;&gt;"",RANK(FD66,FD65:FD68),"")</f>
        <v/>
      </c>
      <c r="FF66" s="323" t="str">
        <f ca="1">IF(ES66&lt;&gt;"",SUMPRODUCT((FD65:FD68=FD66)*(EY65:EY68&gt;EY66)),"")</f>
        <v/>
      </c>
      <c r="FG66" s="323" t="str">
        <f ca="1">IF(ES66&lt;&gt;"",SUMPRODUCT((FD65:FD68=FD66)*(EY65:EY68=EY66)*(EW65:EW68&gt;EW66)),"")</f>
        <v/>
      </c>
      <c r="FH66" s="323" t="str">
        <f ca="1">IF(ES66&lt;&gt;"",SUMPRODUCT((FD65:FD68=FD66)*(EY65:EY68=EY66)*(EW65:EW68=EW66)*(FA65:FA68&gt;FA66)),"")</f>
        <v/>
      </c>
      <c r="FI66" s="323" t="str">
        <f ca="1">IF(ES66&lt;&gt;"",SUMPRODUCT((FD65:FD68=FD66)*(EY65:EY68=EY66)*(EW65:EW68=EW66)*(FA65:FA68=FA66)*(FB65:FB68&gt;FB66)),"")</f>
        <v/>
      </c>
      <c r="FJ66" s="323" t="str">
        <f ca="1">IF(ES66&lt;&gt;"",SUMPRODUCT((FD65:FD68=FD66)*(EY65:EY68=EY66)*(EW65:EW68=EW66)*(FA65:FA68=FA66)*(FB65:FB68=FB66)*(FC65:FC68&gt;FC66)),"")</f>
        <v/>
      </c>
      <c r="FK66" s="323" t="str">
        <f ca="1">IF(ES66&lt;&gt;"",SUM(FE66:FJ66),"")</f>
        <v/>
      </c>
      <c r="FL66" s="323" t="str">
        <f ca="1">IF(FM26&lt;&gt;"",SUMPRODUCT((FT25:FT28=FT26)*(FS25:FS28=FS26)*(FQ25:FQ28=FQ26)*(FR25:FR28=FR26)),"")</f>
        <v/>
      </c>
      <c r="FM66" s="323" t="str">
        <f t="shared" ref="FM66:FM68" ca="1" si="17326">IF(AND(FL66&lt;&gt;"",FL66&gt;1),FM26,"")</f>
        <v/>
      </c>
      <c r="FN66" s="323">
        <f ca="1">SUMPRODUCT((HX3:HX42=FM66)*(IA3:IA42=FM67)*(IB3:IB42="W"))+SUMPRODUCT((HX3:HX42=FM66)*(IA3:IA42=FM68)*(IB3:IB42="W"))+SUMPRODUCT((HX3:HX42=FM66)*(IA3:IA42=FM69)*(IB3:IB42="W"))+SUMPRODUCT((HX3:HX42=FM67)*(IA3:IA42=FM66)*(IC3:IC42="W"))+SUMPRODUCT((HX3:HX42=FM68)*(IA3:IA42=FM66)*(IC3:IC42="W"))+SUMPRODUCT((HX3:HX42=FM69)*(IA3:IA42=FM66)*(IC3:IC42="W"))</f>
        <v>0</v>
      </c>
      <c r="FO66" s="323">
        <f ca="1">SUMPRODUCT((HX3:HX42=FM66)*(IA3:IA42=FM67)*(IB3:IB42="D"))+SUMPRODUCT((HX3:HX42=FM66)*(IA3:IA42=FM68)*(IB3:IB42="D"))+SUMPRODUCT((HX3:HX42=FM66)*(IA3:IA42=FM69)*(IB3:IB42="D"))+SUMPRODUCT((HX3:HX42=FM67)*(IA3:IA42=FM66)*(IB3:IB42="D"))+SUMPRODUCT((HX3:HX42=FM68)*(IA3:IA42=FM66)*(IB3:IB42="D"))+SUMPRODUCT((HX3:HX42=FM69)*(IA3:IA42=FM66)*(IB3:IB42="D"))</f>
        <v>0</v>
      </c>
      <c r="FP66" s="323">
        <f ca="1">SUMPRODUCT((HX3:HX42=FM66)*(IA3:IA42=FM67)*(IB3:IB42="L"))+SUMPRODUCT((HX3:HX42=FM66)*(IA3:IA42=FM68)*(IB3:IB42="L"))+SUMPRODUCT((HX3:HX42=FM66)*(IA3:IA42=FM69)*(IB3:IB42="L"))+SUMPRODUCT((HX3:HX42=FM67)*(IA3:IA42=FM66)*(IC3:IC42="L"))+SUMPRODUCT((HX3:HX42=FM68)*(IA3:IA42=FM66)*(IC3:IC42="L"))+SUMPRODUCT((HX3:HX42=FM69)*(IA3:IA42=FM66)*(IC3:IC42="L"))</f>
        <v>0</v>
      </c>
      <c r="FQ66" s="323">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3">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3">
        <f ca="1">FQ66-FR66+1000</f>
        <v>1000</v>
      </c>
      <c r="FT66" s="323" t="str">
        <f t="shared" ref="FT66:FT68" ca="1" si="17327">IF(FM66&lt;&gt;"",FN66*3+FO66*1,"")</f>
        <v/>
      </c>
      <c r="FU66" s="323" t="str">
        <f ca="1">IF(FM66&lt;&gt;"",VLOOKUP(FM66,DZ4:EF40,7,FALSE),"")</f>
        <v/>
      </c>
      <c r="FV66" s="323" t="str">
        <f ca="1">IF(FM66&lt;&gt;"",VLOOKUP(FM66,DZ4:EF40,5,FALSE),"")</f>
        <v/>
      </c>
      <c r="FW66" s="323" t="str">
        <f ca="1">IF(FM66&lt;&gt;"",VLOOKUP(FM66,DZ4:EH40,9,FALSE),"")</f>
        <v/>
      </c>
      <c r="FX66" s="323" t="str">
        <f t="shared" ref="FX66:FX68" ca="1" si="17328">FT66</f>
        <v/>
      </c>
      <c r="FY66" s="323" t="str">
        <f ca="1">IF(FM66&lt;&gt;"",RANK(FX66,FX65:FX68),"")</f>
        <v/>
      </c>
      <c r="FZ66" s="323" t="str">
        <f ca="1">IF(FM66&lt;&gt;"",SUMPRODUCT((FX65:FX68=FX66)*(FS65:FS68&gt;FS66)),"")</f>
        <v/>
      </c>
      <c r="GA66" s="323" t="str">
        <f ca="1">IF(FM66&lt;&gt;"",SUMPRODUCT((FX65:FX68=FX66)*(FS65:FS68=FS66)*(FQ65:FQ68&gt;FQ66)),"")</f>
        <v/>
      </c>
      <c r="GB66" s="323" t="str">
        <f ca="1">IF(FM66&lt;&gt;"",SUMPRODUCT((FX65:FX68=FX66)*(FS65:FS68=FS66)*(FQ65:FQ68=FQ66)*(FU65:FU68&gt;FU66)),"")</f>
        <v/>
      </c>
      <c r="GC66" s="323" t="str">
        <f ca="1">IF(FM66&lt;&gt;"",SUMPRODUCT((FX65:FX68=FX66)*(FS65:FS68=FS66)*(FQ65:FQ68=FQ66)*(FU65:FU68=FU66)*(FV65:FV68&gt;FV66)),"")</f>
        <v/>
      </c>
      <c r="GD66" s="323" t="str">
        <f ca="1">IF(FM66&lt;&gt;"",SUMPRODUCT((FX65:FX68=FX66)*(FS65:FS68=FS66)*(FQ65:FQ68=FQ66)*(FU65:FU68=FU66)*(FV65:FV68=FV66)*(FW65:FW68&gt;FW66)),"")</f>
        <v/>
      </c>
      <c r="GE66" s="323" t="str">
        <f ca="1">IF(FM66&lt;&gt;"",SUM(FY66:GD66)+1,"")</f>
        <v/>
      </c>
      <c r="IW66" s="323">
        <v>1</v>
      </c>
      <c r="IX66" s="323">
        <f>IW66+1</f>
        <v>2</v>
      </c>
      <c r="JE66" s="323">
        <f ca="1">SUMPRODUCT((JE25:JE28=JE26)*(JD25:JD28=JD26)*(JB25:JB28&gt;JB26))+1</f>
        <v>1</v>
      </c>
      <c r="JP66" s="323">
        <f ca="1">IF(JQ26&lt;&gt;"",SUMPRODUCT((JX25:JX28=JX26)*(JW25:JW28=JW26)*(JU25:JU28=JU26)*(JV25:JV28=JV26)),"")</f>
        <v>2</v>
      </c>
      <c r="JQ66" s="323" t="str">
        <f t="shared" ref="JQ66:JQ68" ca="1" si="17329">IF(AND(JP66&lt;&gt;"",JP66&gt;1),JQ26,"")</f>
        <v>France</v>
      </c>
      <c r="JR66" s="323">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3">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3">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3">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3">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3">
        <f ca="1">JU66-JV66+1000</f>
        <v>1000</v>
      </c>
      <c r="JX66" s="323">
        <f t="shared" ref="JX66:JX68" ca="1" si="17330">IF(JQ66&lt;&gt;"",JR66*3+JS66*1,"")</f>
        <v>1</v>
      </c>
      <c r="JY66" s="323">
        <f ca="1">IF(JQ66&lt;&gt;"",VLOOKUP(JQ66,IX4:JD40,7,FALSE),"")</f>
        <v>1003</v>
      </c>
      <c r="JZ66" s="323">
        <f ca="1">IF(JQ66&lt;&gt;"",VLOOKUP(JQ66,IX4:JD40,5,FALSE),"")</f>
        <v>7</v>
      </c>
      <c r="KA66" s="323">
        <f ca="1">IF(JQ66&lt;&gt;"",VLOOKUP(JQ66,IX4:JF40,9,FALSE),"")</f>
        <v>52</v>
      </c>
      <c r="KB66" s="323">
        <f t="shared" ref="KB66:KB68" ca="1" si="17331">JX66</f>
        <v>1</v>
      </c>
      <c r="KC66" s="323">
        <f ca="1">IF(JQ66&lt;&gt;"",RANK(KB66,KB65:KB68),"")</f>
        <v>1</v>
      </c>
      <c r="KD66" s="323">
        <f ca="1">IF(JQ66&lt;&gt;"",SUMPRODUCT((KB65:KB68=KB66)*(JW65:JW68&gt;JW66)),"")</f>
        <v>0</v>
      </c>
      <c r="KE66" s="323">
        <f ca="1">IF(JQ66&lt;&gt;"",SUMPRODUCT((KB65:KB68=KB66)*(JW65:JW68=JW66)*(JU65:JU68&gt;JU66)),"")</f>
        <v>0</v>
      </c>
      <c r="KF66" s="323">
        <f ca="1">IF(JQ66&lt;&gt;"",SUMPRODUCT((KB65:KB68=KB66)*(JW65:JW68=JW66)*(JU65:JU68=JU66)*(JY65:JY68&gt;JY66)),"")</f>
        <v>1</v>
      </c>
      <c r="KG66" s="323">
        <f ca="1">IF(JQ66&lt;&gt;"",SUMPRODUCT((KB65:KB68=KB66)*(JW65:JW68=JW66)*(JU65:JU68=JU66)*(JY65:JY68=JY66)*(JZ65:JZ68&gt;JZ66)),"")</f>
        <v>0</v>
      </c>
      <c r="KH66" s="323">
        <f ca="1">IF(JQ66&lt;&gt;"",SUMPRODUCT((KB65:KB68=KB66)*(JW65:JW68=JW66)*(JU65:JU68=JU66)*(JY65:JY68=JY66)*(JZ65:JZ68=JZ66)*(KA65:KA68&gt;KA66)),"")</f>
        <v>0</v>
      </c>
      <c r="KI66" s="323">
        <f ca="1">IF(JQ66&lt;&gt;"",SUM(KC66:KH66),"")</f>
        <v>2</v>
      </c>
      <c r="KJ66" s="323" t="str">
        <f ca="1">IF(KK26&lt;&gt;"",SUMPRODUCT((KR25:KR28=KR26)*(KQ25:KQ28=KQ26)*(KO25:KO28=KO26)*(KP25:KP28=KP26)),"")</f>
        <v/>
      </c>
      <c r="KK66" s="323" t="str">
        <f t="shared" ref="KK66:KK68" ca="1" si="17332">IF(AND(KJ66&lt;&gt;"",KJ66&gt;1),KK26,"")</f>
        <v/>
      </c>
      <c r="KL66" s="323">
        <f ca="1">SUMPRODUCT((MV3:MV42=KK66)*(MY3:MY42=KK67)*(MZ3:MZ42="W"))+SUMPRODUCT((MV3:MV42=KK66)*(MY3:MY42=KK68)*(MZ3:MZ42="W"))+SUMPRODUCT((MV3:MV42=KK66)*(MY3:MY42=KK69)*(MZ3:MZ42="W"))+SUMPRODUCT((MV3:MV42=KK67)*(MY3:MY42=KK66)*(NA3:NA42="W"))+SUMPRODUCT((MV3:MV42=KK68)*(MY3:MY42=KK66)*(NA3:NA42="W"))+SUMPRODUCT((MV3:MV42=KK69)*(MY3:MY42=KK66)*(NA3:NA42="W"))</f>
        <v>0</v>
      </c>
      <c r="KM66" s="323">
        <f ca="1">SUMPRODUCT((MV3:MV42=KK66)*(MY3:MY42=KK67)*(MZ3:MZ42="D"))+SUMPRODUCT((MV3:MV42=KK66)*(MY3:MY42=KK68)*(MZ3:MZ42="D"))+SUMPRODUCT((MV3:MV42=KK66)*(MY3:MY42=KK69)*(MZ3:MZ42="D"))+SUMPRODUCT((MV3:MV42=KK67)*(MY3:MY42=KK66)*(MZ3:MZ42="D"))+SUMPRODUCT((MV3:MV42=KK68)*(MY3:MY42=KK66)*(MZ3:MZ42="D"))+SUMPRODUCT((MV3:MV42=KK69)*(MY3:MY42=KK66)*(MZ3:MZ42="D"))</f>
        <v>0</v>
      </c>
      <c r="KN66" s="323">
        <f ca="1">SUMPRODUCT((MV3:MV42=KK66)*(MY3:MY42=KK67)*(MZ3:MZ42="L"))+SUMPRODUCT((MV3:MV42=KK66)*(MY3:MY42=KK68)*(MZ3:MZ42="L"))+SUMPRODUCT((MV3:MV42=KK66)*(MY3:MY42=KK69)*(MZ3:MZ42="L"))+SUMPRODUCT((MV3:MV42=KK67)*(MY3:MY42=KK66)*(NA3:NA42="L"))+SUMPRODUCT((MV3:MV42=KK68)*(MY3:MY42=KK66)*(NA3:NA42="L"))+SUMPRODUCT((MV3:MV42=KK69)*(MY3:MY42=KK66)*(NA3:NA42="L"))</f>
        <v>0</v>
      </c>
      <c r="KO66" s="323">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3">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3">
        <f ca="1">KO66-KP66+1000</f>
        <v>1000</v>
      </c>
      <c r="KR66" s="323" t="str">
        <f t="shared" ref="KR66:KR68" ca="1" si="17333">IF(KK66&lt;&gt;"",KL66*3+KM66*1,"")</f>
        <v/>
      </c>
      <c r="KS66" s="323" t="str">
        <f ca="1">IF(KK66&lt;&gt;"",VLOOKUP(KK66,IX4:JD40,7,FALSE),"")</f>
        <v/>
      </c>
      <c r="KT66" s="323" t="str">
        <f ca="1">IF(KK66&lt;&gt;"",VLOOKUP(KK66,IX4:JD40,5,FALSE),"")</f>
        <v/>
      </c>
      <c r="KU66" s="323" t="str">
        <f ca="1">IF(KK66&lt;&gt;"",VLOOKUP(KK66,IX4:JF40,9,FALSE),"")</f>
        <v/>
      </c>
      <c r="KV66" s="323" t="str">
        <f t="shared" ref="KV66:KV68" ca="1" si="17334">KR66</f>
        <v/>
      </c>
      <c r="KW66" s="323" t="str">
        <f ca="1">IF(KK66&lt;&gt;"",RANK(KV66,KV65:KV68),"")</f>
        <v/>
      </c>
      <c r="KX66" s="323" t="str">
        <f ca="1">IF(KK66&lt;&gt;"",SUMPRODUCT((KV65:KV68=KV66)*(KQ65:KQ68&gt;KQ66)),"")</f>
        <v/>
      </c>
      <c r="KY66" s="323" t="str">
        <f ca="1">IF(KK66&lt;&gt;"",SUMPRODUCT((KV65:KV68=KV66)*(KQ65:KQ68=KQ66)*(KO65:KO68&gt;KO66)),"")</f>
        <v/>
      </c>
      <c r="KZ66" s="323" t="str">
        <f ca="1">IF(KK66&lt;&gt;"",SUMPRODUCT((KV65:KV68=KV66)*(KQ65:KQ68=KQ66)*(KO65:KO68=KO66)*(KS65:KS68&gt;KS66)),"")</f>
        <v/>
      </c>
      <c r="LA66" s="323" t="str">
        <f ca="1">IF(KK66&lt;&gt;"",SUMPRODUCT((KV65:KV68=KV66)*(KQ65:KQ68=KQ66)*(KO65:KO68=KO66)*(KS65:KS68=KS66)*(KT65:KT68&gt;KT66)),"")</f>
        <v/>
      </c>
      <c r="LB66" s="323" t="str">
        <f ca="1">IF(KK66&lt;&gt;"",SUMPRODUCT((KV65:KV68=KV66)*(KQ65:KQ68=KQ66)*(KO65:KO68=KO66)*(KS65:KS68=KS66)*(KT65:KT68=KT66)*(KU65:KU68&gt;KU66)),"")</f>
        <v/>
      </c>
      <c r="LC66" s="323" t="str">
        <f ca="1">IF(KK66&lt;&gt;"",SUM(KW66:LB66)+1,"")</f>
        <v/>
      </c>
      <c r="NU66" s="323">
        <v>1</v>
      </c>
      <c r="NV66" s="323">
        <f t="shared" ref="NV66" si="17335">NU66+1</f>
        <v>2</v>
      </c>
      <c r="OC66" s="323">
        <f ca="1">SUMPRODUCT((OC25:OC28=OC26)*(OB25:OB28=OB26)*(NZ25:NZ28&gt;NZ26))+1</f>
        <v>1</v>
      </c>
      <c r="ON66" s="323">
        <f t="shared" ref="ON66" ca="1" si="17336">IF(OO26&lt;&gt;"",SUMPRODUCT((OV25:OV28=OV26)*(OU25:OU28=OU26)*(OS25:OS28=OS26)*(OT25:OT28=OT26)),"")</f>
        <v>2</v>
      </c>
      <c r="OO66" s="323" t="str">
        <f t="shared" ca="1" si="17138"/>
        <v>France</v>
      </c>
      <c r="OP66" s="323">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3">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3">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3">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3">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3">
        <f t="shared" ca="1" si="17144"/>
        <v>1000</v>
      </c>
      <c r="OV66" s="323">
        <f t="shared" ca="1" si="17145"/>
        <v>1</v>
      </c>
      <c r="OW66" s="323">
        <f t="shared" ref="OW66" ca="1" si="17342">IF(OO66&lt;&gt;"",VLOOKUP(OO66,NV4:OB40,7,FALSE),"")</f>
        <v>1002</v>
      </c>
      <c r="OX66" s="323">
        <f t="shared" ref="OX66" ca="1" si="17343">IF(OO66&lt;&gt;"",VLOOKUP(OO66,NV4:OB40,5,FALSE),"")</f>
        <v>6</v>
      </c>
      <c r="OY66" s="323">
        <f t="shared" ref="OY66" ca="1" si="17344">IF(OO66&lt;&gt;"",VLOOKUP(OO66,NV4:OD40,9,FALSE),"")</f>
        <v>52</v>
      </c>
      <c r="OZ66" s="323">
        <f t="shared" ca="1" si="17149"/>
        <v>1</v>
      </c>
      <c r="PA66" s="323">
        <f t="shared" ref="PA66" ca="1" si="17345">IF(OO66&lt;&gt;"",RANK(OZ66,OZ65:OZ68),"")</f>
        <v>1</v>
      </c>
      <c r="PB66" s="323">
        <f t="shared" ref="PB66" ca="1" si="17346">IF(OO66&lt;&gt;"",SUMPRODUCT((OZ65:OZ68=OZ66)*(OU65:OU68&gt;OU66)),"")</f>
        <v>0</v>
      </c>
      <c r="PC66" s="323">
        <f t="shared" ref="PC66" ca="1" si="17347">IF(OO66&lt;&gt;"",SUMPRODUCT((OZ65:OZ68=OZ66)*(OU65:OU68=OU66)*(OS65:OS68&gt;OS66)),"")</f>
        <v>0</v>
      </c>
      <c r="PD66" s="323">
        <f t="shared" ref="PD66" ca="1" si="17348">IF(OO66&lt;&gt;"",SUMPRODUCT((OZ65:OZ68=OZ66)*(OU65:OU68=OU66)*(OS65:OS68=OS66)*(OW65:OW68&gt;OW66)),"")</f>
        <v>0</v>
      </c>
      <c r="PE66" s="323">
        <f t="shared" ref="PE66" ca="1" si="17349">IF(OO66&lt;&gt;"",SUMPRODUCT((OZ65:OZ68=OZ66)*(OU65:OU68=OU66)*(OS65:OS68=OS66)*(OW65:OW68=OW66)*(OX65:OX68&gt;OX66)),"")</f>
        <v>0</v>
      </c>
      <c r="PF66" s="323">
        <f t="shared" ref="PF66" ca="1" si="17350">IF(OO66&lt;&gt;"",SUMPRODUCT((OZ65:OZ68=OZ66)*(OU65:OU68=OU66)*(OS65:OS68=OS66)*(OW65:OW68=OW66)*(OX65:OX68=OX66)*(OY65:OY68&gt;OY66)),"")</f>
        <v>0</v>
      </c>
      <c r="PG66" s="323">
        <f t="shared" ca="1" si="17156"/>
        <v>1</v>
      </c>
      <c r="PH66" s="323" t="str">
        <f t="shared" ref="PH66" ca="1" si="17351">IF(PI26&lt;&gt;"",SUMPRODUCT((PP25:PP28=PP26)*(PO25:PO28=PO26)*(PM25:PM28=PM26)*(PN25:PN28=PN26)),"")</f>
        <v/>
      </c>
      <c r="PI66" s="323" t="str">
        <f t="shared" ref="PI66:PI68" ca="1" si="17352">IF(AND(PH66&lt;&gt;"",PH66&gt;1),PI26,"")</f>
        <v/>
      </c>
      <c r="PJ66" s="323">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3">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3">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3">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3">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3">
        <f t="shared" ref="PO66:PO68" ca="1" si="17358">PM66-PN66+1000</f>
        <v>1000</v>
      </c>
      <c r="PP66" s="323" t="str">
        <f t="shared" ref="PP66:PP68" ca="1" si="17359">IF(PI66&lt;&gt;"",PJ66*3+PK66*1,"")</f>
        <v/>
      </c>
      <c r="PQ66" s="323" t="str">
        <f t="shared" ref="PQ66" ca="1" si="17360">IF(PI66&lt;&gt;"",VLOOKUP(PI66,NV4:OB40,7,FALSE),"")</f>
        <v/>
      </c>
      <c r="PR66" s="323" t="str">
        <f t="shared" ref="PR66" ca="1" si="17361">IF(PI66&lt;&gt;"",VLOOKUP(PI66,NV4:OB40,5,FALSE),"")</f>
        <v/>
      </c>
      <c r="PS66" s="323" t="str">
        <f t="shared" ref="PS66" ca="1" si="17362">IF(PI66&lt;&gt;"",VLOOKUP(PI66,NV4:OD40,9,FALSE),"")</f>
        <v/>
      </c>
      <c r="PT66" s="323" t="str">
        <f t="shared" ref="PT66:PT68" ca="1" si="17363">PP66</f>
        <v/>
      </c>
      <c r="PU66" s="323" t="str">
        <f t="shared" ref="PU66" ca="1" si="17364">IF(PI66&lt;&gt;"",RANK(PT66,PT65:PT68),"")</f>
        <v/>
      </c>
      <c r="PV66" s="323" t="str">
        <f t="shared" ref="PV66" ca="1" si="17365">IF(PI66&lt;&gt;"",SUMPRODUCT((PT65:PT68=PT66)*(PO65:PO68&gt;PO66)),"")</f>
        <v/>
      </c>
      <c r="PW66" s="323" t="str">
        <f t="shared" ref="PW66" ca="1" si="17366">IF(PI66&lt;&gt;"",SUMPRODUCT((PT65:PT68=PT66)*(PO65:PO68=PO66)*(PM65:PM68&gt;PM66)),"")</f>
        <v/>
      </c>
      <c r="PX66" s="323" t="str">
        <f t="shared" ref="PX66" ca="1" si="17367">IF(PI66&lt;&gt;"",SUMPRODUCT((PT65:PT68=PT66)*(PO65:PO68=PO66)*(PM65:PM68=PM66)*(PQ65:PQ68&gt;PQ66)),"")</f>
        <v/>
      </c>
      <c r="PY66" s="323" t="str">
        <f t="shared" ref="PY66" ca="1" si="17368">IF(PI66&lt;&gt;"",SUMPRODUCT((PT65:PT68=PT66)*(PO65:PO68=PO66)*(PM65:PM68=PM66)*(PQ65:PQ68=PQ66)*(PR65:PR68&gt;PR66)),"")</f>
        <v/>
      </c>
      <c r="PZ66" s="323" t="str">
        <f t="shared" ref="PZ66" ca="1" si="17369">IF(PI66&lt;&gt;"",SUMPRODUCT((PT65:PT68=PT66)*(PO65:PO68=PO66)*(PM65:PM68=PM66)*(PQ65:PQ68=PQ66)*(PR65:PR68=PR66)*(PS65:PS68&gt;PS66)),"")</f>
        <v/>
      </c>
      <c r="QA66" s="323" t="str">
        <f t="shared" ref="QA66" ca="1" si="17370">IF(PI66&lt;&gt;"",SUM(PU66:PZ66)+1,"")</f>
        <v/>
      </c>
      <c r="SS66" s="323">
        <v>1</v>
      </c>
      <c r="ST66" s="323">
        <f t="shared" ref="ST66" si="17371">SS66+1</f>
        <v>2</v>
      </c>
      <c r="TA66" s="323">
        <f ca="1">SUMPRODUCT((TA25:TA28=TA26)*(SZ25:SZ28=SZ26)*(SX25:SX28&gt;SX26))+1</f>
        <v>1</v>
      </c>
      <c r="TL66" s="323" t="str">
        <f t="shared" ref="TL66" ca="1" si="17372">IF(TM26&lt;&gt;"",SUMPRODUCT((TT25:TT28=TT26)*(TS25:TS28=TS26)*(TQ25:TQ28=TQ26)*(TR25:TR28=TR26)),"")</f>
        <v/>
      </c>
      <c r="TM66" s="323" t="str">
        <f t="shared" ca="1" si="17158"/>
        <v/>
      </c>
      <c r="TN66" s="323">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3">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3">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3">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3">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3">
        <f t="shared" ca="1" si="17164"/>
        <v>1000</v>
      </c>
      <c r="TT66" s="323" t="str">
        <f t="shared" ca="1" si="17165"/>
        <v/>
      </c>
      <c r="TU66" s="323" t="str">
        <f t="shared" ref="TU66" ca="1" si="17378">IF(TM66&lt;&gt;"",VLOOKUP(TM66,ST4:SZ40,7,FALSE),"")</f>
        <v/>
      </c>
      <c r="TV66" s="323" t="str">
        <f t="shared" ref="TV66" ca="1" si="17379">IF(TM66&lt;&gt;"",VLOOKUP(TM66,ST4:SZ40,5,FALSE),"")</f>
        <v/>
      </c>
      <c r="TW66" s="323" t="str">
        <f t="shared" ref="TW66" ca="1" si="17380">IF(TM66&lt;&gt;"",VLOOKUP(TM66,ST4:TB40,9,FALSE),"")</f>
        <v/>
      </c>
      <c r="TX66" s="323" t="str">
        <f t="shared" ca="1" si="17169"/>
        <v/>
      </c>
      <c r="TY66" s="323" t="str">
        <f t="shared" ref="TY66" ca="1" si="17381">IF(TM66&lt;&gt;"",RANK(TX66,TX65:TX68),"")</f>
        <v/>
      </c>
      <c r="TZ66" s="323" t="str">
        <f t="shared" ref="TZ66" ca="1" si="17382">IF(TM66&lt;&gt;"",SUMPRODUCT((TX65:TX68=TX66)*(TS65:TS68&gt;TS66)),"")</f>
        <v/>
      </c>
      <c r="UA66" s="323" t="str">
        <f t="shared" ref="UA66" ca="1" si="17383">IF(TM66&lt;&gt;"",SUMPRODUCT((TX65:TX68=TX66)*(TS65:TS68=TS66)*(TQ65:TQ68&gt;TQ66)),"")</f>
        <v/>
      </c>
      <c r="UB66" s="323" t="str">
        <f t="shared" ref="UB66" ca="1" si="17384">IF(TM66&lt;&gt;"",SUMPRODUCT((TX65:TX68=TX66)*(TS65:TS68=TS66)*(TQ65:TQ68=TQ66)*(TU65:TU68&gt;TU66)),"")</f>
        <v/>
      </c>
      <c r="UC66" s="323" t="str">
        <f t="shared" ref="UC66" ca="1" si="17385">IF(TM66&lt;&gt;"",SUMPRODUCT((TX65:TX68=TX66)*(TS65:TS68=TS66)*(TQ65:TQ68=TQ66)*(TU65:TU68=TU66)*(TV65:TV68&gt;TV66)),"")</f>
        <v/>
      </c>
      <c r="UD66" s="323" t="str">
        <f t="shared" ref="UD66" ca="1" si="17386">IF(TM66&lt;&gt;"",SUMPRODUCT((TX65:TX68=TX66)*(TS65:TS68=TS66)*(TQ65:TQ68=TQ66)*(TU65:TU68=TU66)*(TV65:TV68=TV66)*(TW65:TW68&gt;TW66)),"")</f>
        <v/>
      </c>
      <c r="UE66" s="323" t="str">
        <f t="shared" ca="1" si="17176"/>
        <v/>
      </c>
      <c r="UF66" s="323" t="str">
        <f t="shared" ref="UF66" ca="1" si="17387">IF(UG26&lt;&gt;"",SUMPRODUCT((UN25:UN28=UN26)*(UM25:UM28=UM26)*(UK25:UK28=UK26)*(UL25:UL28=UL26)),"")</f>
        <v/>
      </c>
      <c r="UG66" s="323" t="str">
        <f t="shared" ref="UG66:UG68" ca="1" si="17388">IF(AND(UF66&lt;&gt;"",UF66&gt;1),UG26,"")</f>
        <v/>
      </c>
      <c r="UH66" s="323">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3">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3">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3">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3">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3">
        <f t="shared" ref="UM66:UM68" ca="1" si="17394">UK66-UL66+1000</f>
        <v>1000</v>
      </c>
      <c r="UN66" s="323" t="str">
        <f t="shared" ref="UN66:UN68" ca="1" si="17395">IF(UG66&lt;&gt;"",UH66*3+UI66*1,"")</f>
        <v/>
      </c>
      <c r="UO66" s="323" t="str">
        <f t="shared" ref="UO66" ca="1" si="17396">IF(UG66&lt;&gt;"",VLOOKUP(UG66,ST4:SZ40,7,FALSE),"")</f>
        <v/>
      </c>
      <c r="UP66" s="323" t="str">
        <f t="shared" ref="UP66" ca="1" si="17397">IF(UG66&lt;&gt;"",VLOOKUP(UG66,ST4:SZ40,5,FALSE),"")</f>
        <v/>
      </c>
      <c r="UQ66" s="323" t="str">
        <f t="shared" ref="UQ66" ca="1" si="17398">IF(UG66&lt;&gt;"",VLOOKUP(UG66,ST4:TB40,9,FALSE),"")</f>
        <v/>
      </c>
      <c r="UR66" s="323" t="str">
        <f t="shared" ref="UR66:UR68" ca="1" si="17399">UN66</f>
        <v/>
      </c>
      <c r="US66" s="323" t="str">
        <f t="shared" ref="US66" ca="1" si="17400">IF(UG66&lt;&gt;"",RANK(UR66,UR65:UR68),"")</f>
        <v/>
      </c>
      <c r="UT66" s="323" t="str">
        <f t="shared" ref="UT66" ca="1" si="17401">IF(UG66&lt;&gt;"",SUMPRODUCT((UR65:UR68=UR66)*(UM65:UM68&gt;UM66)),"")</f>
        <v/>
      </c>
      <c r="UU66" s="323" t="str">
        <f t="shared" ref="UU66" ca="1" si="17402">IF(UG66&lt;&gt;"",SUMPRODUCT((UR65:UR68=UR66)*(UM65:UM68=UM66)*(UK65:UK68&gt;UK66)),"")</f>
        <v/>
      </c>
      <c r="UV66" s="323" t="str">
        <f t="shared" ref="UV66" ca="1" si="17403">IF(UG66&lt;&gt;"",SUMPRODUCT((UR65:UR68=UR66)*(UM65:UM68=UM66)*(UK65:UK68=UK66)*(UO65:UO68&gt;UO66)),"")</f>
        <v/>
      </c>
      <c r="UW66" s="323" t="str">
        <f t="shared" ref="UW66" ca="1" si="17404">IF(UG66&lt;&gt;"",SUMPRODUCT((UR65:UR68=UR66)*(UM65:UM68=UM66)*(UK65:UK68=UK66)*(UO65:UO68=UO66)*(UP65:UP68&gt;UP66)),"")</f>
        <v/>
      </c>
      <c r="UX66" s="323" t="str">
        <f t="shared" ref="UX66" ca="1" si="17405">IF(UG66&lt;&gt;"",SUMPRODUCT((UR65:UR68=UR66)*(UM65:UM68=UM66)*(UK65:UK68=UK66)*(UO65:UO68=UO66)*(UP65:UP68=UP66)*(UQ65:UQ68&gt;UQ66)),"")</f>
        <v/>
      </c>
      <c r="UY66" s="323" t="str">
        <f t="shared" ref="UY66" ca="1" si="17406">IF(UG66&lt;&gt;"",SUM(US66:UX66)+1,"")</f>
        <v/>
      </c>
      <c r="XQ66" s="323">
        <v>1</v>
      </c>
      <c r="XR66" s="323">
        <f t="shared" ref="XR66" si="17407">XQ66+1</f>
        <v>2</v>
      </c>
      <c r="XY66" s="323">
        <f ca="1">SUMPRODUCT((XY25:XY28=XY26)*(XX25:XX28=XX26)*(XV25:XV28&gt;XV26))+1</f>
        <v>1</v>
      </c>
      <c r="YJ66" s="323" t="str">
        <f t="shared" ref="YJ66" ca="1" si="17408">IF(YK26&lt;&gt;"",SUMPRODUCT((YR25:YR28=YR26)*(YQ25:YQ28=YQ26)*(YO25:YO28=YO26)*(YP25:YP28=YP26)),"")</f>
        <v/>
      </c>
      <c r="YK66" s="323" t="str">
        <f t="shared" ca="1" si="17178"/>
        <v/>
      </c>
      <c r="YL66" s="323">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3">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3">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3">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3">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3">
        <f t="shared" ca="1" si="17184"/>
        <v>1000</v>
      </c>
      <c r="YR66" s="323" t="str">
        <f t="shared" ca="1" si="17185"/>
        <v/>
      </c>
      <c r="YS66" s="323" t="str">
        <f t="shared" ref="YS66" ca="1" si="17414">IF(YK66&lt;&gt;"",VLOOKUP(YK66,XR4:XX40,7,FALSE),"")</f>
        <v/>
      </c>
      <c r="YT66" s="323" t="str">
        <f t="shared" ref="YT66" ca="1" si="17415">IF(YK66&lt;&gt;"",VLOOKUP(YK66,XR4:XX40,5,FALSE),"")</f>
        <v/>
      </c>
      <c r="YU66" s="323" t="str">
        <f t="shared" ref="YU66" ca="1" si="17416">IF(YK66&lt;&gt;"",VLOOKUP(YK66,XR4:XZ40,9,FALSE),"")</f>
        <v/>
      </c>
      <c r="YV66" s="323" t="str">
        <f t="shared" ca="1" si="17189"/>
        <v/>
      </c>
      <c r="YW66" s="323" t="str">
        <f t="shared" ref="YW66" ca="1" si="17417">IF(YK66&lt;&gt;"",RANK(YV66,YV65:YV68),"")</f>
        <v/>
      </c>
      <c r="YX66" s="323" t="str">
        <f t="shared" ref="YX66" ca="1" si="17418">IF(YK66&lt;&gt;"",SUMPRODUCT((YV65:YV68=YV66)*(YQ65:YQ68&gt;YQ66)),"")</f>
        <v/>
      </c>
      <c r="YY66" s="323" t="str">
        <f t="shared" ref="YY66" ca="1" si="17419">IF(YK66&lt;&gt;"",SUMPRODUCT((YV65:YV68=YV66)*(YQ65:YQ68=YQ66)*(YO65:YO68&gt;YO66)),"")</f>
        <v/>
      </c>
      <c r="YZ66" s="323" t="str">
        <f t="shared" ref="YZ66" ca="1" si="17420">IF(YK66&lt;&gt;"",SUMPRODUCT((YV65:YV68=YV66)*(YQ65:YQ68=YQ66)*(YO65:YO68=YO66)*(YS65:YS68&gt;YS66)),"")</f>
        <v/>
      </c>
      <c r="ZA66" s="323" t="str">
        <f t="shared" ref="ZA66" ca="1" si="17421">IF(YK66&lt;&gt;"",SUMPRODUCT((YV65:YV68=YV66)*(YQ65:YQ68=YQ66)*(YO65:YO68=YO66)*(YS65:YS68=YS66)*(YT65:YT68&gt;YT66)),"")</f>
        <v/>
      </c>
      <c r="ZB66" s="323" t="str">
        <f t="shared" ref="ZB66" ca="1" si="17422">IF(YK66&lt;&gt;"",SUMPRODUCT((YV65:YV68=YV66)*(YQ65:YQ68=YQ66)*(YO65:YO68=YO66)*(YS65:YS68=YS66)*(YT65:YT68=YT66)*(YU65:YU68&gt;YU66)),"")</f>
        <v/>
      </c>
      <c r="ZC66" s="323" t="str">
        <f t="shared" ca="1" si="17196"/>
        <v/>
      </c>
      <c r="ZD66" s="323" t="str">
        <f t="shared" ref="ZD66" ca="1" si="17423">IF(ZE26&lt;&gt;"",SUMPRODUCT((ZL25:ZL28=ZL26)*(ZK25:ZK28=ZK26)*(ZI25:ZI28=ZI26)*(ZJ25:ZJ28=ZJ26)),"")</f>
        <v/>
      </c>
      <c r="ZE66" s="323" t="str">
        <f t="shared" ref="ZE66:ZE68" ca="1" si="17424">IF(AND(ZD66&lt;&gt;"",ZD66&gt;1),ZE26,"")</f>
        <v/>
      </c>
      <c r="ZF66" s="323">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3">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3">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3">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3">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3">
        <f t="shared" ref="ZK66:ZK68" ca="1" si="17430">ZI66-ZJ66+1000</f>
        <v>1000</v>
      </c>
      <c r="ZL66" s="323" t="str">
        <f t="shared" ref="ZL66:ZL68" ca="1" si="17431">IF(ZE66&lt;&gt;"",ZF66*3+ZG66*1,"")</f>
        <v/>
      </c>
      <c r="ZM66" s="323" t="str">
        <f t="shared" ref="ZM66" ca="1" si="17432">IF(ZE66&lt;&gt;"",VLOOKUP(ZE66,XR4:XX40,7,FALSE),"")</f>
        <v/>
      </c>
      <c r="ZN66" s="323" t="str">
        <f t="shared" ref="ZN66" ca="1" si="17433">IF(ZE66&lt;&gt;"",VLOOKUP(ZE66,XR4:XX40,5,FALSE),"")</f>
        <v/>
      </c>
      <c r="ZO66" s="323" t="str">
        <f t="shared" ref="ZO66" ca="1" si="17434">IF(ZE66&lt;&gt;"",VLOOKUP(ZE66,XR4:XZ40,9,FALSE),"")</f>
        <v/>
      </c>
      <c r="ZP66" s="323" t="str">
        <f t="shared" ref="ZP66:ZP68" ca="1" si="17435">ZL66</f>
        <v/>
      </c>
      <c r="ZQ66" s="323" t="str">
        <f t="shared" ref="ZQ66" ca="1" si="17436">IF(ZE66&lt;&gt;"",RANK(ZP66,ZP65:ZP68),"")</f>
        <v/>
      </c>
      <c r="ZR66" s="323" t="str">
        <f t="shared" ref="ZR66" ca="1" si="17437">IF(ZE66&lt;&gt;"",SUMPRODUCT((ZP65:ZP68=ZP66)*(ZK65:ZK68&gt;ZK66)),"")</f>
        <v/>
      </c>
      <c r="ZS66" s="323" t="str">
        <f t="shared" ref="ZS66" ca="1" si="17438">IF(ZE66&lt;&gt;"",SUMPRODUCT((ZP65:ZP68=ZP66)*(ZK65:ZK68=ZK66)*(ZI65:ZI68&gt;ZI66)),"")</f>
        <v/>
      </c>
      <c r="ZT66" s="323" t="str">
        <f t="shared" ref="ZT66" ca="1" si="17439">IF(ZE66&lt;&gt;"",SUMPRODUCT((ZP65:ZP68=ZP66)*(ZK65:ZK68=ZK66)*(ZI65:ZI68=ZI66)*(ZM65:ZM68&gt;ZM66)),"")</f>
        <v/>
      </c>
      <c r="ZU66" s="323" t="str">
        <f t="shared" ref="ZU66" ca="1" si="17440">IF(ZE66&lt;&gt;"",SUMPRODUCT((ZP65:ZP68=ZP66)*(ZK65:ZK68=ZK66)*(ZI65:ZI68=ZI66)*(ZM65:ZM68=ZM66)*(ZN65:ZN68&gt;ZN66)),"")</f>
        <v/>
      </c>
      <c r="ZV66" s="323" t="str">
        <f t="shared" ref="ZV66" ca="1" si="17441">IF(ZE66&lt;&gt;"",SUMPRODUCT((ZP65:ZP68=ZP66)*(ZK65:ZK68=ZK66)*(ZI65:ZI68=ZI66)*(ZM65:ZM68=ZM66)*(ZN65:ZN68=ZN66)*(ZO65:ZO68&gt;ZO66)),"")</f>
        <v/>
      </c>
      <c r="ZW66" s="323" t="str">
        <f t="shared" ref="ZW66" ca="1" si="17442">IF(ZE66&lt;&gt;"",SUM(ZQ66:ZV66)+1,"")</f>
        <v/>
      </c>
      <c r="ACO66" s="323">
        <v>1</v>
      </c>
      <c r="ACP66" s="323">
        <f t="shared" ref="ACP66" si="17443">ACO66+1</f>
        <v>2</v>
      </c>
      <c r="ACW66" s="323">
        <f ca="1">SUMPRODUCT((ACW25:ACW28=ACW26)*(ACV25:ACV28=ACV26)*(ACT25:ACT28&gt;ACT26))+1</f>
        <v>1</v>
      </c>
      <c r="ADH66" s="323">
        <f t="shared" ref="ADH66" ca="1" si="17444">IF(ADI26&lt;&gt;"",SUMPRODUCT((ADP25:ADP28=ADP26)*(ADO25:ADO28=ADO26)*(ADM25:ADM28=ADM26)*(ADN25:ADN28=ADN26)),"")</f>
        <v>2</v>
      </c>
      <c r="ADI66" s="323" t="str">
        <f t="shared" ca="1" si="17198"/>
        <v>France</v>
      </c>
      <c r="ADJ66" s="323">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3">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3">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3">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3">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3">
        <f t="shared" ca="1" si="17204"/>
        <v>1000</v>
      </c>
      <c r="ADP66" s="323">
        <f t="shared" ca="1" si="17205"/>
        <v>1</v>
      </c>
      <c r="ADQ66" s="323">
        <f t="shared" ref="ADQ66" ca="1" si="17450">IF(ADI66&lt;&gt;"",VLOOKUP(ADI66,ACP4:ACV40,7,FALSE),"")</f>
        <v>1002</v>
      </c>
      <c r="ADR66" s="323">
        <f t="shared" ref="ADR66" ca="1" si="17451">IF(ADI66&lt;&gt;"",VLOOKUP(ADI66,ACP4:ACV40,5,FALSE),"")</f>
        <v>4</v>
      </c>
      <c r="ADS66" s="323">
        <f t="shared" ref="ADS66" ca="1" si="17452">IF(ADI66&lt;&gt;"",VLOOKUP(ADI66,ACP4:ACX40,9,FALSE),"")</f>
        <v>52</v>
      </c>
      <c r="ADT66" s="323">
        <f t="shared" ca="1" si="17209"/>
        <v>1</v>
      </c>
      <c r="ADU66" s="323">
        <f t="shared" ref="ADU66" ca="1" si="17453">IF(ADI66&lt;&gt;"",RANK(ADT66,ADT65:ADT68),"")</f>
        <v>1</v>
      </c>
      <c r="ADV66" s="323">
        <f t="shared" ref="ADV66" ca="1" si="17454">IF(ADI66&lt;&gt;"",SUMPRODUCT((ADT65:ADT68=ADT66)*(ADO65:ADO68&gt;ADO66)),"")</f>
        <v>0</v>
      </c>
      <c r="ADW66" s="323">
        <f t="shared" ref="ADW66" ca="1" si="17455">IF(ADI66&lt;&gt;"",SUMPRODUCT((ADT65:ADT68=ADT66)*(ADO65:ADO68=ADO66)*(ADM65:ADM68&gt;ADM66)),"")</f>
        <v>0</v>
      </c>
      <c r="ADX66" s="323">
        <f t="shared" ref="ADX66" ca="1" si="17456">IF(ADI66&lt;&gt;"",SUMPRODUCT((ADT65:ADT68=ADT66)*(ADO65:ADO68=ADO66)*(ADM65:ADM68=ADM66)*(ADQ65:ADQ68&gt;ADQ66)),"")</f>
        <v>1</v>
      </c>
      <c r="ADY66" s="323">
        <f t="shared" ref="ADY66" ca="1" si="17457">IF(ADI66&lt;&gt;"",SUMPRODUCT((ADT65:ADT68=ADT66)*(ADO65:ADO68=ADO66)*(ADM65:ADM68=ADM66)*(ADQ65:ADQ68=ADQ66)*(ADR65:ADR68&gt;ADR66)),"")</f>
        <v>0</v>
      </c>
      <c r="ADZ66" s="323">
        <f t="shared" ref="ADZ66" ca="1" si="17458">IF(ADI66&lt;&gt;"",SUMPRODUCT((ADT65:ADT68=ADT66)*(ADO65:ADO68=ADO66)*(ADM65:ADM68=ADM66)*(ADQ65:ADQ68=ADQ66)*(ADR65:ADR68=ADR66)*(ADS65:ADS68&gt;ADS66)),"")</f>
        <v>0</v>
      </c>
      <c r="AEA66" s="323">
        <f t="shared" ca="1" si="17216"/>
        <v>2</v>
      </c>
      <c r="AEB66" s="323" t="str">
        <f t="shared" ref="AEB66" ca="1" si="17459">IF(AEC26&lt;&gt;"",SUMPRODUCT((AEJ25:AEJ28=AEJ26)*(AEI25:AEI28=AEI26)*(AEG25:AEG28=AEG26)*(AEH25:AEH28=AEH26)),"")</f>
        <v/>
      </c>
      <c r="AEC66" s="323" t="str">
        <f t="shared" ref="AEC66:AEC68" ca="1" si="17460">IF(AND(AEB66&lt;&gt;"",AEB66&gt;1),AEC26,"")</f>
        <v/>
      </c>
      <c r="AED66" s="323">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3">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3">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3">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3">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3">
        <f t="shared" ref="AEI66:AEI68" ca="1" si="17466">AEG66-AEH66+1000</f>
        <v>1000</v>
      </c>
      <c r="AEJ66" s="323" t="str">
        <f t="shared" ref="AEJ66:AEJ68" ca="1" si="17467">IF(AEC66&lt;&gt;"",AED66*3+AEE66*1,"")</f>
        <v/>
      </c>
      <c r="AEK66" s="323" t="str">
        <f t="shared" ref="AEK66" ca="1" si="17468">IF(AEC66&lt;&gt;"",VLOOKUP(AEC66,ACP4:ACV40,7,FALSE),"")</f>
        <v/>
      </c>
      <c r="AEL66" s="323" t="str">
        <f t="shared" ref="AEL66" ca="1" si="17469">IF(AEC66&lt;&gt;"",VLOOKUP(AEC66,ACP4:ACV40,5,FALSE),"")</f>
        <v/>
      </c>
      <c r="AEM66" s="323" t="str">
        <f t="shared" ref="AEM66" ca="1" si="17470">IF(AEC66&lt;&gt;"",VLOOKUP(AEC66,ACP4:ACX40,9,FALSE),"")</f>
        <v/>
      </c>
      <c r="AEN66" s="323" t="str">
        <f t="shared" ref="AEN66:AEN68" ca="1" si="17471">AEJ66</f>
        <v/>
      </c>
      <c r="AEO66" s="323" t="str">
        <f t="shared" ref="AEO66" ca="1" si="17472">IF(AEC66&lt;&gt;"",RANK(AEN66,AEN65:AEN68),"")</f>
        <v/>
      </c>
      <c r="AEP66" s="323" t="str">
        <f t="shared" ref="AEP66" ca="1" si="17473">IF(AEC66&lt;&gt;"",SUMPRODUCT((AEN65:AEN68=AEN66)*(AEI65:AEI68&gt;AEI66)),"")</f>
        <v/>
      </c>
      <c r="AEQ66" s="323" t="str">
        <f t="shared" ref="AEQ66" ca="1" si="17474">IF(AEC66&lt;&gt;"",SUMPRODUCT((AEN65:AEN68=AEN66)*(AEI65:AEI68=AEI66)*(AEG65:AEG68&gt;AEG66)),"")</f>
        <v/>
      </c>
      <c r="AER66" s="323" t="str">
        <f t="shared" ref="AER66" ca="1" si="17475">IF(AEC66&lt;&gt;"",SUMPRODUCT((AEN65:AEN68=AEN66)*(AEI65:AEI68=AEI66)*(AEG65:AEG68=AEG66)*(AEK65:AEK68&gt;AEK66)),"")</f>
        <v/>
      </c>
      <c r="AES66" s="323" t="str">
        <f t="shared" ref="AES66" ca="1" si="17476">IF(AEC66&lt;&gt;"",SUMPRODUCT((AEN65:AEN68=AEN66)*(AEI65:AEI68=AEI66)*(AEG65:AEG68=AEG66)*(AEK65:AEK68=AEK66)*(AEL65:AEL68&gt;AEL66)),"")</f>
        <v/>
      </c>
      <c r="AET66" s="323" t="str">
        <f t="shared" ref="AET66" ca="1" si="17477">IF(AEC66&lt;&gt;"",SUMPRODUCT((AEN65:AEN68=AEN66)*(AEI65:AEI68=AEI66)*(AEG65:AEG68=AEG66)*(AEK65:AEK68=AEK66)*(AEL65:AEL68=AEL66)*(AEM65:AEM68&gt;AEM66)),"")</f>
        <v/>
      </c>
      <c r="AEU66" s="323" t="str">
        <f t="shared" ref="AEU66" ca="1" si="17478">IF(AEC66&lt;&gt;"",SUM(AEO66:AET66)+1,"")</f>
        <v/>
      </c>
      <c r="AHM66" s="323">
        <v>1</v>
      </c>
      <c r="AHN66" s="323">
        <f t="shared" ref="AHN66" si="17479">AHM66+1</f>
        <v>2</v>
      </c>
      <c r="AHU66" s="323">
        <f ca="1">SUMPRODUCT((AHU25:AHU28=AHU26)*(AHT25:AHT28=AHT26)*(AHR25:AHR28&gt;AHR26))+1</f>
        <v>1</v>
      </c>
      <c r="AIF66" s="323">
        <f t="shared" ref="AIF66" ca="1" si="17480">IF(AIG26&lt;&gt;"",SUMPRODUCT((AIN25:AIN28=AIN26)*(AIM25:AIM28=AIM26)*(AIK25:AIK28=AIK26)*(AIL25:AIL28=AIL26)),"")</f>
        <v>2</v>
      </c>
      <c r="AIG66" s="323" t="str">
        <f t="shared" ca="1" si="17218"/>
        <v>France</v>
      </c>
      <c r="AIH66" s="323">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3">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3">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3">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3">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3">
        <f t="shared" ca="1" si="17224"/>
        <v>1000</v>
      </c>
      <c r="AIN66" s="323">
        <f t="shared" ca="1" si="17225"/>
        <v>1</v>
      </c>
      <c r="AIO66" s="323">
        <f t="shared" ref="AIO66" ca="1" si="17486">IF(AIG66&lt;&gt;"",VLOOKUP(AIG66,AHN4:AHT40,7,FALSE),"")</f>
        <v>1003</v>
      </c>
      <c r="AIP66" s="323">
        <f t="shared" ref="AIP66" ca="1" si="17487">IF(AIG66&lt;&gt;"",VLOOKUP(AIG66,AHN4:AHT40,5,FALSE),"")</f>
        <v>6</v>
      </c>
      <c r="AIQ66" s="323">
        <f t="shared" ref="AIQ66" ca="1" si="17488">IF(AIG66&lt;&gt;"",VLOOKUP(AIG66,AHN4:AHV40,9,FALSE),"")</f>
        <v>52</v>
      </c>
      <c r="AIR66" s="323">
        <f t="shared" ca="1" si="17229"/>
        <v>1</v>
      </c>
      <c r="AIS66" s="323">
        <f t="shared" ref="AIS66" ca="1" si="17489">IF(AIG66&lt;&gt;"",RANK(AIR66,AIR65:AIR68),"")</f>
        <v>1</v>
      </c>
      <c r="AIT66" s="323">
        <f t="shared" ref="AIT66" ca="1" si="17490">IF(AIG66&lt;&gt;"",SUMPRODUCT((AIR65:AIR68=AIR66)*(AIM65:AIM68&gt;AIM66)),"")</f>
        <v>0</v>
      </c>
      <c r="AIU66" s="323">
        <f t="shared" ref="AIU66" ca="1" si="17491">IF(AIG66&lt;&gt;"",SUMPRODUCT((AIR65:AIR68=AIR66)*(AIM65:AIM68=AIM66)*(AIK65:AIK68&gt;AIK66)),"")</f>
        <v>0</v>
      </c>
      <c r="AIV66" s="323">
        <f t="shared" ref="AIV66" ca="1" si="17492">IF(AIG66&lt;&gt;"",SUMPRODUCT((AIR65:AIR68=AIR66)*(AIM65:AIM68=AIM66)*(AIK65:AIK68=AIK66)*(AIO65:AIO68&gt;AIO66)),"")</f>
        <v>0</v>
      </c>
      <c r="AIW66" s="323">
        <f t="shared" ref="AIW66" ca="1" si="17493">IF(AIG66&lt;&gt;"",SUMPRODUCT((AIR65:AIR68=AIR66)*(AIM65:AIM68=AIM66)*(AIK65:AIK68=AIK66)*(AIO65:AIO68=AIO66)*(AIP65:AIP68&gt;AIP66)),"")</f>
        <v>0</v>
      </c>
      <c r="AIX66" s="323">
        <f t="shared" ref="AIX66" ca="1" si="17494">IF(AIG66&lt;&gt;"",SUMPRODUCT((AIR65:AIR68=AIR66)*(AIM65:AIM68=AIM66)*(AIK65:AIK68=AIK66)*(AIO65:AIO68=AIO66)*(AIP65:AIP68=AIP66)*(AIQ65:AIQ68&gt;AIQ66)),"")</f>
        <v>0</v>
      </c>
      <c r="AIY66" s="323">
        <f t="shared" ca="1" si="17236"/>
        <v>1</v>
      </c>
      <c r="AIZ66" s="323" t="str">
        <f t="shared" ref="AIZ66" ca="1" si="17495">IF(AJA26&lt;&gt;"",SUMPRODUCT((AJH25:AJH28=AJH26)*(AJG25:AJG28=AJG26)*(AJE25:AJE28=AJE26)*(AJF25:AJF28=AJF26)),"")</f>
        <v/>
      </c>
      <c r="AJA66" s="323" t="str">
        <f t="shared" ref="AJA66:AJA68" ca="1" si="17496">IF(AND(AIZ66&lt;&gt;"",AIZ66&gt;1),AJA26,"")</f>
        <v/>
      </c>
      <c r="AJB66" s="323">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3">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3">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3">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3">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3">
        <f t="shared" ref="AJG66:AJG68" ca="1" si="17502">AJE66-AJF66+1000</f>
        <v>1000</v>
      </c>
      <c r="AJH66" s="323" t="str">
        <f t="shared" ref="AJH66:AJH68" ca="1" si="17503">IF(AJA66&lt;&gt;"",AJB66*3+AJC66*1,"")</f>
        <v/>
      </c>
      <c r="AJI66" s="323" t="str">
        <f t="shared" ref="AJI66" ca="1" si="17504">IF(AJA66&lt;&gt;"",VLOOKUP(AJA66,AHN4:AHT40,7,FALSE),"")</f>
        <v/>
      </c>
      <c r="AJJ66" s="323" t="str">
        <f t="shared" ref="AJJ66" ca="1" si="17505">IF(AJA66&lt;&gt;"",VLOOKUP(AJA66,AHN4:AHT40,5,FALSE),"")</f>
        <v/>
      </c>
      <c r="AJK66" s="323" t="str">
        <f t="shared" ref="AJK66" ca="1" si="17506">IF(AJA66&lt;&gt;"",VLOOKUP(AJA66,AHN4:AHV40,9,FALSE),"")</f>
        <v/>
      </c>
      <c r="AJL66" s="323" t="str">
        <f t="shared" ref="AJL66:AJL68" ca="1" si="17507">AJH66</f>
        <v/>
      </c>
      <c r="AJM66" s="323" t="str">
        <f t="shared" ref="AJM66" ca="1" si="17508">IF(AJA66&lt;&gt;"",RANK(AJL66,AJL65:AJL68),"")</f>
        <v/>
      </c>
      <c r="AJN66" s="323" t="str">
        <f t="shared" ref="AJN66" ca="1" si="17509">IF(AJA66&lt;&gt;"",SUMPRODUCT((AJL65:AJL68=AJL66)*(AJG65:AJG68&gt;AJG66)),"")</f>
        <v/>
      </c>
      <c r="AJO66" s="323" t="str">
        <f t="shared" ref="AJO66" ca="1" si="17510">IF(AJA66&lt;&gt;"",SUMPRODUCT((AJL65:AJL68=AJL66)*(AJG65:AJG68=AJG66)*(AJE65:AJE68&gt;AJE66)),"")</f>
        <v/>
      </c>
      <c r="AJP66" s="323" t="str">
        <f t="shared" ref="AJP66" ca="1" si="17511">IF(AJA66&lt;&gt;"",SUMPRODUCT((AJL65:AJL68=AJL66)*(AJG65:AJG68=AJG66)*(AJE65:AJE68=AJE66)*(AJI65:AJI68&gt;AJI66)),"")</f>
        <v/>
      </c>
      <c r="AJQ66" s="323" t="str">
        <f t="shared" ref="AJQ66" ca="1" si="17512">IF(AJA66&lt;&gt;"",SUMPRODUCT((AJL65:AJL68=AJL66)*(AJG65:AJG68=AJG66)*(AJE65:AJE68=AJE66)*(AJI65:AJI68=AJI66)*(AJJ65:AJJ68&gt;AJJ66)),"")</f>
        <v/>
      </c>
      <c r="AJR66" s="323" t="str">
        <f t="shared" ref="AJR66" ca="1" si="17513">IF(AJA66&lt;&gt;"",SUMPRODUCT((AJL65:AJL68=AJL66)*(AJG65:AJG68=AJG66)*(AJE65:AJE68=AJE66)*(AJI65:AJI68=AJI66)*(AJJ65:AJJ68=AJJ66)*(AJK65:AJK68&gt;AJK66)),"")</f>
        <v/>
      </c>
      <c r="AJS66" s="323" t="str">
        <f t="shared" ref="AJS66" ca="1" si="17514">IF(AJA66&lt;&gt;"",SUM(AJM66:AJR66)+1,"")</f>
        <v/>
      </c>
      <c r="AMK66" s="323">
        <v>1</v>
      </c>
      <c r="AML66" s="323">
        <f t="shared" ref="AML66" si="17515">AMK66+1</f>
        <v>2</v>
      </c>
      <c r="AMS66" s="323">
        <f ca="1">SUMPRODUCT((AMS25:AMS28=AMS26)*(AMR25:AMR28=AMR26)*(AMP25:AMP28&gt;AMP26))+1</f>
        <v>1</v>
      </c>
      <c r="AND66" s="323" t="str">
        <f t="shared" ref="AND66" ca="1" si="17516">IF(ANE26&lt;&gt;"",SUMPRODUCT((ANL25:ANL28=ANL26)*(ANK25:ANK28=ANK26)*(ANI25:ANI28=ANI26)*(ANJ25:ANJ28=ANJ26)),"")</f>
        <v/>
      </c>
      <c r="ANE66" s="323" t="str">
        <f t="shared" ca="1" si="17238"/>
        <v/>
      </c>
      <c r="ANF66" s="323">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3">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3">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3">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3">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3">
        <f t="shared" ca="1" si="17244"/>
        <v>1000</v>
      </c>
      <c r="ANL66" s="323" t="str">
        <f t="shared" ca="1" si="17245"/>
        <v/>
      </c>
      <c r="ANM66" s="323" t="str">
        <f t="shared" ref="ANM66" ca="1" si="17522">IF(ANE66&lt;&gt;"",VLOOKUP(ANE66,AML4:AMR40,7,FALSE),"")</f>
        <v/>
      </c>
      <c r="ANN66" s="323" t="str">
        <f t="shared" ref="ANN66" ca="1" si="17523">IF(ANE66&lt;&gt;"",VLOOKUP(ANE66,AML4:AMR40,5,FALSE),"")</f>
        <v/>
      </c>
      <c r="ANO66" s="323" t="str">
        <f t="shared" ref="ANO66" ca="1" si="17524">IF(ANE66&lt;&gt;"",VLOOKUP(ANE66,AML4:AMT40,9,FALSE),"")</f>
        <v/>
      </c>
      <c r="ANP66" s="323" t="str">
        <f t="shared" ca="1" si="17249"/>
        <v/>
      </c>
      <c r="ANQ66" s="323" t="str">
        <f t="shared" ref="ANQ66" ca="1" si="17525">IF(ANE66&lt;&gt;"",RANK(ANP66,ANP65:ANP68),"")</f>
        <v/>
      </c>
      <c r="ANR66" s="323" t="str">
        <f t="shared" ref="ANR66" ca="1" si="17526">IF(ANE66&lt;&gt;"",SUMPRODUCT((ANP65:ANP68=ANP66)*(ANK65:ANK68&gt;ANK66)),"")</f>
        <v/>
      </c>
      <c r="ANS66" s="323" t="str">
        <f t="shared" ref="ANS66" ca="1" si="17527">IF(ANE66&lt;&gt;"",SUMPRODUCT((ANP65:ANP68=ANP66)*(ANK65:ANK68=ANK66)*(ANI65:ANI68&gt;ANI66)),"")</f>
        <v/>
      </c>
      <c r="ANT66" s="323" t="str">
        <f t="shared" ref="ANT66" ca="1" si="17528">IF(ANE66&lt;&gt;"",SUMPRODUCT((ANP65:ANP68=ANP66)*(ANK65:ANK68=ANK66)*(ANI65:ANI68=ANI66)*(ANM65:ANM68&gt;ANM66)),"")</f>
        <v/>
      </c>
      <c r="ANU66" s="323" t="str">
        <f t="shared" ref="ANU66" ca="1" si="17529">IF(ANE66&lt;&gt;"",SUMPRODUCT((ANP65:ANP68=ANP66)*(ANK65:ANK68=ANK66)*(ANI65:ANI68=ANI66)*(ANM65:ANM68=ANM66)*(ANN65:ANN68&gt;ANN66)),"")</f>
        <v/>
      </c>
      <c r="ANV66" s="323" t="str">
        <f t="shared" ref="ANV66" ca="1" si="17530">IF(ANE66&lt;&gt;"",SUMPRODUCT((ANP65:ANP68=ANP66)*(ANK65:ANK68=ANK66)*(ANI65:ANI68=ANI66)*(ANM65:ANM68=ANM66)*(ANN65:ANN68=ANN66)*(ANO65:ANO68&gt;ANO66)),"")</f>
        <v/>
      </c>
      <c r="ANW66" s="323" t="str">
        <f t="shared" ca="1" si="17256"/>
        <v/>
      </c>
      <c r="ANX66" s="323" t="str">
        <f t="shared" ref="ANX66" ca="1" si="17531">IF(ANY26&lt;&gt;"",SUMPRODUCT((AOF25:AOF28=AOF26)*(AOE25:AOE28=AOE26)*(AOC25:AOC28=AOC26)*(AOD25:AOD28=AOD26)),"")</f>
        <v/>
      </c>
      <c r="ANY66" s="323" t="str">
        <f t="shared" ref="ANY66:ANY68" ca="1" si="17532">IF(AND(ANX66&lt;&gt;"",ANX66&gt;1),ANY26,"")</f>
        <v/>
      </c>
      <c r="ANZ66" s="323">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3">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3">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3">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3">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3">
        <f t="shared" ref="AOE66:AOE68" ca="1" si="17538">AOC66-AOD66+1000</f>
        <v>1000</v>
      </c>
      <c r="AOF66" s="323" t="str">
        <f t="shared" ref="AOF66:AOF68" ca="1" si="17539">IF(ANY66&lt;&gt;"",ANZ66*3+AOA66*1,"")</f>
        <v/>
      </c>
      <c r="AOG66" s="323" t="str">
        <f t="shared" ref="AOG66" ca="1" si="17540">IF(ANY66&lt;&gt;"",VLOOKUP(ANY66,AML4:AMR40,7,FALSE),"")</f>
        <v/>
      </c>
      <c r="AOH66" s="323" t="str">
        <f t="shared" ref="AOH66" ca="1" si="17541">IF(ANY66&lt;&gt;"",VLOOKUP(ANY66,AML4:AMR40,5,FALSE),"")</f>
        <v/>
      </c>
      <c r="AOI66" s="323" t="str">
        <f t="shared" ref="AOI66" ca="1" si="17542">IF(ANY66&lt;&gt;"",VLOOKUP(ANY66,AML4:AMT40,9,FALSE),"")</f>
        <v/>
      </c>
      <c r="AOJ66" s="323" t="str">
        <f t="shared" ref="AOJ66:AOJ68" ca="1" si="17543">AOF66</f>
        <v/>
      </c>
      <c r="AOK66" s="323" t="str">
        <f t="shared" ref="AOK66" ca="1" si="17544">IF(ANY66&lt;&gt;"",RANK(AOJ66,AOJ65:AOJ68),"")</f>
        <v/>
      </c>
      <c r="AOL66" s="323" t="str">
        <f t="shared" ref="AOL66" ca="1" si="17545">IF(ANY66&lt;&gt;"",SUMPRODUCT((AOJ65:AOJ68=AOJ66)*(AOE65:AOE68&gt;AOE66)),"")</f>
        <v/>
      </c>
      <c r="AOM66" s="323" t="str">
        <f t="shared" ref="AOM66" ca="1" si="17546">IF(ANY66&lt;&gt;"",SUMPRODUCT((AOJ65:AOJ68=AOJ66)*(AOE65:AOE68=AOE66)*(AOC65:AOC68&gt;AOC66)),"")</f>
        <v/>
      </c>
      <c r="AON66" s="323" t="str">
        <f t="shared" ref="AON66" ca="1" si="17547">IF(ANY66&lt;&gt;"",SUMPRODUCT((AOJ65:AOJ68=AOJ66)*(AOE65:AOE68=AOE66)*(AOC65:AOC68=AOC66)*(AOG65:AOG68&gt;AOG66)),"")</f>
        <v/>
      </c>
      <c r="AOO66" s="323" t="str">
        <f t="shared" ref="AOO66" ca="1" si="17548">IF(ANY66&lt;&gt;"",SUMPRODUCT((AOJ65:AOJ68=AOJ66)*(AOE65:AOE68=AOE66)*(AOC65:AOC68=AOC66)*(AOG65:AOG68=AOG66)*(AOH65:AOH68&gt;AOH66)),"")</f>
        <v/>
      </c>
      <c r="AOP66" s="323" t="str">
        <f t="shared" ref="AOP66" ca="1" si="17549">IF(ANY66&lt;&gt;"",SUMPRODUCT((AOJ65:AOJ68=AOJ66)*(AOE65:AOE68=AOE66)*(AOC65:AOC68=AOC66)*(AOG65:AOG68=AOG66)*(AOH65:AOH68=AOH66)*(AOI65:AOI68&gt;AOI66)),"")</f>
        <v/>
      </c>
      <c r="AOQ66" s="323" t="str">
        <f t="shared" ref="AOQ66" ca="1" si="17550">IF(ANY66&lt;&gt;"",SUM(AOK66:AOP66)+1,"")</f>
        <v/>
      </c>
      <c r="ARI66" s="323">
        <v>1</v>
      </c>
      <c r="ARJ66" s="323">
        <f t="shared" ref="ARJ66" si="17551">ARI66+1</f>
        <v>2</v>
      </c>
      <c r="ARQ66" s="323">
        <f ca="1">SUMPRODUCT((ARQ25:ARQ28=ARQ26)*(ARP25:ARP28=ARP26)*(ARN25:ARN28&gt;ARN26))+1</f>
        <v>1</v>
      </c>
      <c r="ASB66" s="323" t="str">
        <f t="shared" ref="ASB66" ca="1" si="17552">IF(ASC26&lt;&gt;"",SUMPRODUCT((ASJ25:ASJ28=ASJ26)*(ASI25:ASI28=ASI26)*(ASG25:ASG28=ASG26)*(ASH25:ASH28=ASH26)),"")</f>
        <v/>
      </c>
      <c r="ASC66" s="323" t="str">
        <f t="shared" ca="1" si="17258"/>
        <v/>
      </c>
      <c r="ASD66" s="323">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3">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3">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3">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3">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3">
        <f t="shared" ca="1" si="17264"/>
        <v>1000</v>
      </c>
      <c r="ASJ66" s="323" t="str">
        <f t="shared" ca="1" si="17265"/>
        <v/>
      </c>
      <c r="ASK66" s="323" t="str">
        <f t="shared" ref="ASK66" ca="1" si="17558">IF(ASC66&lt;&gt;"",VLOOKUP(ASC66,ARJ4:ARP40,7,FALSE),"")</f>
        <v/>
      </c>
      <c r="ASL66" s="323" t="str">
        <f t="shared" ref="ASL66" ca="1" si="17559">IF(ASC66&lt;&gt;"",VLOOKUP(ASC66,ARJ4:ARP40,5,FALSE),"")</f>
        <v/>
      </c>
      <c r="ASM66" s="323" t="str">
        <f t="shared" ref="ASM66" ca="1" si="17560">IF(ASC66&lt;&gt;"",VLOOKUP(ASC66,ARJ4:ARR40,9,FALSE),"")</f>
        <v/>
      </c>
      <c r="ASN66" s="323" t="str">
        <f t="shared" ca="1" si="17269"/>
        <v/>
      </c>
      <c r="ASO66" s="323" t="str">
        <f t="shared" ref="ASO66" ca="1" si="17561">IF(ASC66&lt;&gt;"",RANK(ASN66,ASN65:ASN68),"")</f>
        <v/>
      </c>
      <c r="ASP66" s="323" t="str">
        <f t="shared" ref="ASP66" ca="1" si="17562">IF(ASC66&lt;&gt;"",SUMPRODUCT((ASN65:ASN68=ASN66)*(ASI65:ASI68&gt;ASI66)),"")</f>
        <v/>
      </c>
      <c r="ASQ66" s="323" t="str">
        <f t="shared" ref="ASQ66" ca="1" si="17563">IF(ASC66&lt;&gt;"",SUMPRODUCT((ASN65:ASN68=ASN66)*(ASI65:ASI68=ASI66)*(ASG65:ASG68&gt;ASG66)),"")</f>
        <v/>
      </c>
      <c r="ASR66" s="323" t="str">
        <f t="shared" ref="ASR66" ca="1" si="17564">IF(ASC66&lt;&gt;"",SUMPRODUCT((ASN65:ASN68=ASN66)*(ASI65:ASI68=ASI66)*(ASG65:ASG68=ASG66)*(ASK65:ASK68&gt;ASK66)),"")</f>
        <v/>
      </c>
      <c r="ASS66" s="323" t="str">
        <f t="shared" ref="ASS66" ca="1" si="17565">IF(ASC66&lt;&gt;"",SUMPRODUCT((ASN65:ASN68=ASN66)*(ASI65:ASI68=ASI66)*(ASG65:ASG68=ASG66)*(ASK65:ASK68=ASK66)*(ASL65:ASL68&gt;ASL66)),"")</f>
        <v/>
      </c>
      <c r="AST66" s="323" t="str">
        <f t="shared" ref="AST66" ca="1" si="17566">IF(ASC66&lt;&gt;"",SUMPRODUCT((ASN65:ASN68=ASN66)*(ASI65:ASI68=ASI66)*(ASG65:ASG68=ASG66)*(ASK65:ASK68=ASK66)*(ASL65:ASL68=ASL66)*(ASM65:ASM68&gt;ASM66)),"")</f>
        <v/>
      </c>
      <c r="ASU66" s="323" t="str">
        <f t="shared" ca="1" si="17276"/>
        <v/>
      </c>
      <c r="ASV66" s="323" t="str">
        <f t="shared" ref="ASV66" ca="1" si="17567">IF(ASW26&lt;&gt;"",SUMPRODUCT((ATD25:ATD28=ATD26)*(ATC25:ATC28=ATC26)*(ATA25:ATA28=ATA26)*(ATB25:ATB28=ATB26)),"")</f>
        <v/>
      </c>
      <c r="ASW66" s="323" t="str">
        <f t="shared" ref="ASW66:ASW68" ca="1" si="17568">IF(AND(ASV66&lt;&gt;"",ASV66&gt;1),ASW26,"")</f>
        <v/>
      </c>
      <c r="ASX66" s="323">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3">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3">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3">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3">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3">
        <f t="shared" ref="ATC66:ATC68" ca="1" si="17574">ATA66-ATB66+1000</f>
        <v>1000</v>
      </c>
      <c r="ATD66" s="323" t="str">
        <f t="shared" ref="ATD66:ATD68" ca="1" si="17575">IF(ASW66&lt;&gt;"",ASX66*3+ASY66*1,"")</f>
        <v/>
      </c>
      <c r="ATE66" s="323" t="str">
        <f t="shared" ref="ATE66" ca="1" si="17576">IF(ASW66&lt;&gt;"",VLOOKUP(ASW66,ARJ4:ARP40,7,FALSE),"")</f>
        <v/>
      </c>
      <c r="ATF66" s="323" t="str">
        <f t="shared" ref="ATF66" ca="1" si="17577">IF(ASW66&lt;&gt;"",VLOOKUP(ASW66,ARJ4:ARP40,5,FALSE),"")</f>
        <v/>
      </c>
      <c r="ATG66" s="323" t="str">
        <f t="shared" ref="ATG66" ca="1" si="17578">IF(ASW66&lt;&gt;"",VLOOKUP(ASW66,ARJ4:ARR40,9,FALSE),"")</f>
        <v/>
      </c>
      <c r="ATH66" s="323" t="str">
        <f t="shared" ref="ATH66:ATH68" ca="1" si="17579">ATD66</f>
        <v/>
      </c>
      <c r="ATI66" s="323" t="str">
        <f t="shared" ref="ATI66" ca="1" si="17580">IF(ASW66&lt;&gt;"",RANK(ATH66,ATH65:ATH68),"")</f>
        <v/>
      </c>
      <c r="ATJ66" s="323" t="str">
        <f t="shared" ref="ATJ66" ca="1" si="17581">IF(ASW66&lt;&gt;"",SUMPRODUCT((ATH65:ATH68=ATH66)*(ATC65:ATC68&gt;ATC66)),"")</f>
        <v/>
      </c>
      <c r="ATK66" s="323" t="str">
        <f t="shared" ref="ATK66" ca="1" si="17582">IF(ASW66&lt;&gt;"",SUMPRODUCT((ATH65:ATH68=ATH66)*(ATC65:ATC68=ATC66)*(ATA65:ATA68&gt;ATA66)),"")</f>
        <v/>
      </c>
      <c r="ATL66" s="323" t="str">
        <f t="shared" ref="ATL66" ca="1" si="17583">IF(ASW66&lt;&gt;"",SUMPRODUCT((ATH65:ATH68=ATH66)*(ATC65:ATC68=ATC66)*(ATA65:ATA68=ATA66)*(ATE65:ATE68&gt;ATE66)),"")</f>
        <v/>
      </c>
      <c r="ATM66" s="323" t="str">
        <f t="shared" ref="ATM66" ca="1" si="17584">IF(ASW66&lt;&gt;"",SUMPRODUCT((ATH65:ATH68=ATH66)*(ATC65:ATC68=ATC66)*(ATA65:ATA68=ATA66)*(ATE65:ATE68=ATE66)*(ATF65:ATF68&gt;ATF66)),"")</f>
        <v/>
      </c>
      <c r="ATN66" s="323" t="str">
        <f t="shared" ref="ATN66" ca="1" si="17585">IF(ASW66&lt;&gt;"",SUMPRODUCT((ATH65:ATH68=ATH66)*(ATC65:ATC68=ATC66)*(ATA65:ATA68=ATA66)*(ATE65:ATE68=ATE66)*(ATF65:ATF68=ATF66)*(ATG65:ATG68&gt;ATG66)),"")</f>
        <v/>
      </c>
      <c r="ATO66" s="323" t="str">
        <f t="shared" ref="ATO66" ca="1" si="17586">IF(ASW66&lt;&gt;"",SUM(ATI66:ATN66)+1,"")</f>
        <v/>
      </c>
      <c r="AWG66" s="323">
        <v>1</v>
      </c>
      <c r="AWH66" s="323">
        <f t="shared" ref="AWH66" si="17587">AWG66+1</f>
        <v>2</v>
      </c>
      <c r="AWO66" s="323">
        <f ca="1">SUMPRODUCT((AWO25:AWO28=AWO26)*(AWN25:AWN28=AWN26)*(AWL25:AWL28&gt;AWL26))+1</f>
        <v>1</v>
      </c>
      <c r="AWZ66" s="323" t="str">
        <f t="shared" ref="AWZ66" ca="1" si="17588">IF(AXA26&lt;&gt;"",SUMPRODUCT((AXH25:AXH28=AXH26)*(AXG25:AXG28=AXG26)*(AXE25:AXE28=AXE26)*(AXF25:AXF28=AXF26)),"")</f>
        <v/>
      </c>
      <c r="AXA66" s="323" t="str">
        <f t="shared" ca="1" si="17278"/>
        <v/>
      </c>
      <c r="AXB66" s="323">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3">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3">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3">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3">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3">
        <f t="shared" ca="1" si="17284"/>
        <v>1000</v>
      </c>
      <c r="AXH66" s="323" t="str">
        <f t="shared" ca="1" si="17285"/>
        <v/>
      </c>
      <c r="AXI66" s="323" t="str">
        <f t="shared" ref="AXI66" ca="1" si="17594">IF(AXA66&lt;&gt;"",VLOOKUP(AXA66,AWH4:AWN40,7,FALSE),"")</f>
        <v/>
      </c>
      <c r="AXJ66" s="323" t="str">
        <f t="shared" ref="AXJ66" ca="1" si="17595">IF(AXA66&lt;&gt;"",VLOOKUP(AXA66,AWH4:AWN40,5,FALSE),"")</f>
        <v/>
      </c>
      <c r="AXK66" s="323" t="str">
        <f t="shared" ref="AXK66" ca="1" si="17596">IF(AXA66&lt;&gt;"",VLOOKUP(AXA66,AWH4:AWP40,9,FALSE),"")</f>
        <v/>
      </c>
      <c r="AXL66" s="323" t="str">
        <f t="shared" ca="1" si="17289"/>
        <v/>
      </c>
      <c r="AXM66" s="323" t="str">
        <f t="shared" ref="AXM66" ca="1" si="17597">IF(AXA66&lt;&gt;"",RANK(AXL66,AXL65:AXL68),"")</f>
        <v/>
      </c>
      <c r="AXN66" s="323" t="str">
        <f t="shared" ref="AXN66" ca="1" si="17598">IF(AXA66&lt;&gt;"",SUMPRODUCT((AXL65:AXL68=AXL66)*(AXG65:AXG68&gt;AXG66)),"")</f>
        <v/>
      </c>
      <c r="AXO66" s="323" t="str">
        <f t="shared" ref="AXO66" ca="1" si="17599">IF(AXA66&lt;&gt;"",SUMPRODUCT((AXL65:AXL68=AXL66)*(AXG65:AXG68=AXG66)*(AXE65:AXE68&gt;AXE66)),"")</f>
        <v/>
      </c>
      <c r="AXP66" s="323" t="str">
        <f t="shared" ref="AXP66" ca="1" si="17600">IF(AXA66&lt;&gt;"",SUMPRODUCT((AXL65:AXL68=AXL66)*(AXG65:AXG68=AXG66)*(AXE65:AXE68=AXE66)*(AXI65:AXI68&gt;AXI66)),"")</f>
        <v/>
      </c>
      <c r="AXQ66" s="323" t="str">
        <f t="shared" ref="AXQ66" ca="1" si="17601">IF(AXA66&lt;&gt;"",SUMPRODUCT((AXL65:AXL68=AXL66)*(AXG65:AXG68=AXG66)*(AXE65:AXE68=AXE66)*(AXI65:AXI68=AXI66)*(AXJ65:AXJ68&gt;AXJ66)),"")</f>
        <v/>
      </c>
      <c r="AXR66" s="323" t="str">
        <f t="shared" ref="AXR66" ca="1" si="17602">IF(AXA66&lt;&gt;"",SUMPRODUCT((AXL65:AXL68=AXL66)*(AXG65:AXG68=AXG66)*(AXE65:AXE68=AXE66)*(AXI65:AXI68=AXI66)*(AXJ65:AXJ68=AXJ66)*(AXK65:AXK68&gt;AXK66)),"")</f>
        <v/>
      </c>
      <c r="AXS66" s="323" t="str">
        <f t="shared" ca="1" si="17296"/>
        <v/>
      </c>
      <c r="AXT66" s="323" t="str">
        <f t="shared" ref="AXT66" ca="1" si="17603">IF(AXU26&lt;&gt;"",SUMPRODUCT((AYB25:AYB28=AYB26)*(AYA25:AYA28=AYA26)*(AXY25:AXY28=AXY26)*(AXZ25:AXZ28=AXZ26)),"")</f>
        <v/>
      </c>
      <c r="AXU66" s="323" t="str">
        <f t="shared" ref="AXU66:AXU68" ca="1" si="17604">IF(AND(AXT66&lt;&gt;"",AXT66&gt;1),AXU26,"")</f>
        <v/>
      </c>
      <c r="AXV66" s="323">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3">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3">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3">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3">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3">
        <f t="shared" ref="AYA66:AYA68" ca="1" si="17610">AXY66-AXZ66+1000</f>
        <v>1000</v>
      </c>
      <c r="AYB66" s="323" t="str">
        <f t="shared" ref="AYB66:AYB68" ca="1" si="17611">IF(AXU66&lt;&gt;"",AXV66*3+AXW66*1,"")</f>
        <v/>
      </c>
      <c r="AYC66" s="323" t="str">
        <f t="shared" ref="AYC66" ca="1" si="17612">IF(AXU66&lt;&gt;"",VLOOKUP(AXU66,AWH4:AWN40,7,FALSE),"")</f>
        <v/>
      </c>
      <c r="AYD66" s="323" t="str">
        <f t="shared" ref="AYD66" ca="1" si="17613">IF(AXU66&lt;&gt;"",VLOOKUP(AXU66,AWH4:AWN40,5,FALSE),"")</f>
        <v/>
      </c>
      <c r="AYE66" s="323" t="str">
        <f t="shared" ref="AYE66" ca="1" si="17614">IF(AXU66&lt;&gt;"",VLOOKUP(AXU66,AWH4:AWP40,9,FALSE),"")</f>
        <v/>
      </c>
      <c r="AYF66" s="323" t="str">
        <f t="shared" ref="AYF66:AYF68" ca="1" si="17615">AYB66</f>
        <v/>
      </c>
      <c r="AYG66" s="323" t="str">
        <f t="shared" ref="AYG66" ca="1" si="17616">IF(AXU66&lt;&gt;"",RANK(AYF66,AYF65:AYF68),"")</f>
        <v/>
      </c>
      <c r="AYH66" s="323" t="str">
        <f t="shared" ref="AYH66" ca="1" si="17617">IF(AXU66&lt;&gt;"",SUMPRODUCT((AYF65:AYF68=AYF66)*(AYA65:AYA68&gt;AYA66)),"")</f>
        <v/>
      </c>
      <c r="AYI66" s="323" t="str">
        <f t="shared" ref="AYI66" ca="1" si="17618">IF(AXU66&lt;&gt;"",SUMPRODUCT((AYF65:AYF68=AYF66)*(AYA65:AYA68=AYA66)*(AXY65:AXY68&gt;AXY66)),"")</f>
        <v/>
      </c>
      <c r="AYJ66" s="323" t="str">
        <f t="shared" ref="AYJ66" ca="1" si="17619">IF(AXU66&lt;&gt;"",SUMPRODUCT((AYF65:AYF68=AYF66)*(AYA65:AYA68=AYA66)*(AXY65:AXY68=AXY66)*(AYC65:AYC68&gt;AYC66)),"")</f>
        <v/>
      </c>
      <c r="AYK66" s="323" t="str">
        <f t="shared" ref="AYK66" ca="1" si="17620">IF(AXU66&lt;&gt;"",SUMPRODUCT((AYF65:AYF68=AYF66)*(AYA65:AYA68=AYA66)*(AXY65:AXY68=AXY66)*(AYC65:AYC68=AYC66)*(AYD65:AYD68&gt;AYD66)),"")</f>
        <v/>
      </c>
      <c r="AYL66" s="323" t="str">
        <f t="shared" ref="AYL66" ca="1" si="17621">IF(AXU66&lt;&gt;"",SUMPRODUCT((AYF65:AYF68=AYF66)*(AYA65:AYA68=AYA66)*(AXY65:AXY68=AXY66)*(AYC65:AYC68=AYC66)*(AYD65:AYD68=AYD66)*(AYE65:AYE68&gt;AYE66)),"")</f>
        <v/>
      </c>
      <c r="AYM66" s="323" t="str">
        <f t="shared" ref="AYM66" ca="1" si="17622">IF(AXU66&lt;&gt;"",SUM(AYG66:AYL66)+1,"")</f>
        <v/>
      </c>
      <c r="BBE66" s="323">
        <v>1</v>
      </c>
      <c r="BBF66" s="323">
        <f t="shared" ref="BBF66" si="17623">BBE66+1</f>
        <v>2</v>
      </c>
      <c r="BBM66" s="323">
        <f ca="1">SUMPRODUCT((BBM25:BBM28=BBM26)*(BBL25:BBL28=BBL26)*(BBJ25:BBJ28&gt;BBJ26))+1</f>
        <v>1</v>
      </c>
      <c r="BBX66" s="323">
        <f t="shared" ref="BBX66" ca="1" si="17624">IF(BBY26&lt;&gt;"",SUMPRODUCT((BCF25:BCF28=BCF26)*(BCE25:BCE28=BCE26)*(BCC25:BCC28=BCC26)*(BCD25:BCD28=BCD26)),"")</f>
        <v>4</v>
      </c>
      <c r="BBY66" s="323" t="str">
        <f t="shared" ca="1" si="17298"/>
        <v>Austria</v>
      </c>
      <c r="BBZ66" s="323">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3">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3">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3">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3">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3">
        <f t="shared" ca="1" si="17304"/>
        <v>1000</v>
      </c>
      <c r="BCF66" s="323">
        <f t="shared" ca="1" si="17305"/>
        <v>0</v>
      </c>
      <c r="BCG66" s="323">
        <f t="shared" ref="BCG66" ca="1" si="17630">IF(BBY66&lt;&gt;"",VLOOKUP(BBY66,BBF4:BBL40,7,FALSE),"")</f>
        <v>1000</v>
      </c>
      <c r="BCH66" s="323">
        <f t="shared" ref="BCH66" ca="1" si="17631">IF(BBY66&lt;&gt;"",VLOOKUP(BBY66,BBF4:BBL40,5,FALSE),"")</f>
        <v>0</v>
      </c>
      <c r="BCI66" s="323">
        <f t="shared" ref="BCI66" ca="1" si="17632">IF(BBY66&lt;&gt;"",VLOOKUP(BBY66,BBF4:BBN40,9,FALSE),"")</f>
        <v>41</v>
      </c>
      <c r="BCJ66" s="323">
        <f t="shared" ca="1" si="17309"/>
        <v>0</v>
      </c>
      <c r="BCK66" s="323">
        <f t="shared" ref="BCK66" ca="1" si="17633">IF(BBY66&lt;&gt;"",RANK(BCJ66,BCJ65:BCJ68),"")</f>
        <v>1</v>
      </c>
      <c r="BCL66" s="323">
        <f t="shared" ref="BCL66" ca="1" si="17634">IF(BBY66&lt;&gt;"",SUMPRODUCT((BCJ65:BCJ68=BCJ66)*(BCE65:BCE68&gt;BCE66)),"")</f>
        <v>0</v>
      </c>
      <c r="BCM66" s="323">
        <f t="shared" ref="BCM66" ca="1" si="17635">IF(BBY66&lt;&gt;"",SUMPRODUCT((BCJ65:BCJ68=BCJ66)*(BCE65:BCE68=BCE66)*(BCC65:BCC68&gt;BCC66)),"")</f>
        <v>0</v>
      </c>
      <c r="BCN66" s="323">
        <f t="shared" ref="BCN66" ca="1" si="17636">IF(BBY66&lt;&gt;"",SUMPRODUCT((BCJ65:BCJ68=BCJ66)*(BCE65:BCE68=BCE66)*(BCC65:BCC68=BCC66)*(BCG65:BCG68&gt;BCG66)),"")</f>
        <v>0</v>
      </c>
      <c r="BCO66" s="323">
        <f t="shared" ref="BCO66" ca="1" si="17637">IF(BBY66&lt;&gt;"",SUMPRODUCT((BCJ65:BCJ68=BCJ66)*(BCE65:BCE68=BCE66)*(BCC65:BCC68=BCC66)*(BCG65:BCG68=BCG66)*(BCH65:BCH68&gt;BCH66)),"")</f>
        <v>0</v>
      </c>
      <c r="BCP66" s="323">
        <f t="shared" ref="BCP66" ca="1" si="17638">IF(BBY66&lt;&gt;"",SUMPRODUCT((BCJ65:BCJ68=BCJ66)*(BCE65:BCE68=BCE66)*(BCC65:BCC68=BCC66)*(BCG65:BCG68=BCG66)*(BCH65:BCH68=BCH66)*(BCI65:BCI68&gt;BCI66)),"")</f>
        <v>2</v>
      </c>
      <c r="BCQ66" s="323">
        <f t="shared" ca="1" si="17316"/>
        <v>3</v>
      </c>
      <c r="BCR66" s="323" t="str">
        <f t="shared" ref="BCR66" ca="1" si="17639">IF(BCS26&lt;&gt;"",SUMPRODUCT((BCZ25:BCZ28=BCZ26)*(BCY25:BCY28=BCY26)*(BCW25:BCW28=BCW26)*(BCX25:BCX28=BCX26)),"")</f>
        <v/>
      </c>
      <c r="BCS66" s="323" t="str">
        <f t="shared" ref="BCS66:BCS68" ca="1" si="17640">IF(AND(BCR66&lt;&gt;"",BCR66&gt;1),BCS26,"")</f>
        <v/>
      </c>
      <c r="BCT66" s="323">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3">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3">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3">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3">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3">
        <f t="shared" ref="BCY66:BCY68" ca="1" si="17646">BCW66-BCX66+1000</f>
        <v>1000</v>
      </c>
      <c r="BCZ66" s="323" t="str">
        <f t="shared" ref="BCZ66:BCZ68" ca="1" si="17647">IF(BCS66&lt;&gt;"",BCT66*3+BCU66*1,"")</f>
        <v/>
      </c>
      <c r="BDA66" s="323" t="str">
        <f t="shared" ref="BDA66" ca="1" si="17648">IF(BCS66&lt;&gt;"",VLOOKUP(BCS66,BBF4:BBL40,7,FALSE),"")</f>
        <v/>
      </c>
      <c r="BDB66" s="323" t="str">
        <f t="shared" ref="BDB66" ca="1" si="17649">IF(BCS66&lt;&gt;"",VLOOKUP(BCS66,BBF4:BBL40,5,FALSE),"")</f>
        <v/>
      </c>
      <c r="BDC66" s="323" t="str">
        <f t="shared" ref="BDC66" ca="1" si="17650">IF(BCS66&lt;&gt;"",VLOOKUP(BCS66,BBF4:BBN40,9,FALSE),"")</f>
        <v/>
      </c>
      <c r="BDD66" s="323" t="str">
        <f t="shared" ref="BDD66:BDD68" ca="1" si="17651">BCZ66</f>
        <v/>
      </c>
      <c r="BDE66" s="323" t="str">
        <f t="shared" ref="BDE66" ca="1" si="17652">IF(BCS66&lt;&gt;"",RANK(BDD66,BDD65:BDD68),"")</f>
        <v/>
      </c>
      <c r="BDF66" s="323" t="str">
        <f t="shared" ref="BDF66" ca="1" si="17653">IF(BCS66&lt;&gt;"",SUMPRODUCT((BDD65:BDD68=BDD66)*(BCY65:BCY68&gt;BCY66)),"")</f>
        <v/>
      </c>
      <c r="BDG66" s="323" t="str">
        <f t="shared" ref="BDG66" ca="1" si="17654">IF(BCS66&lt;&gt;"",SUMPRODUCT((BDD65:BDD68=BDD66)*(BCY65:BCY68=BCY66)*(BCW65:BCW68&gt;BCW66)),"")</f>
        <v/>
      </c>
      <c r="BDH66" s="323" t="str">
        <f t="shared" ref="BDH66" ca="1" si="17655">IF(BCS66&lt;&gt;"",SUMPRODUCT((BDD65:BDD68=BDD66)*(BCY65:BCY68=BCY66)*(BCW65:BCW68=BCW66)*(BDA65:BDA68&gt;BDA66)),"")</f>
        <v/>
      </c>
      <c r="BDI66" s="323" t="str">
        <f t="shared" ref="BDI66" ca="1" si="17656">IF(BCS66&lt;&gt;"",SUMPRODUCT((BDD65:BDD68=BDD66)*(BCY65:BCY68=BCY66)*(BCW65:BCW68=BCW66)*(BDA65:BDA68=BDA66)*(BDB65:BDB68&gt;BDB66)),"")</f>
        <v/>
      </c>
      <c r="BDJ66" s="323" t="str">
        <f t="shared" ref="BDJ66" ca="1" si="17657">IF(BCS66&lt;&gt;"",SUMPRODUCT((BDD65:BDD68=BDD66)*(BCY65:BCY68=BCY66)*(BCW65:BCW68=BCW66)*(BDA65:BDA68=BDA66)*(BDB65:BDB68=BDB66)*(BDC65:BDC68&gt;BDC66)),"")</f>
        <v/>
      </c>
      <c r="BDK66" s="323" t="str">
        <f t="shared" ref="BDK66" ca="1" si="17658">IF(BCS66&lt;&gt;"",SUM(BDE66:BDJ66)+1,"")</f>
        <v/>
      </c>
    </row>
    <row r="67" spans="9:955 1025:1467" x14ac:dyDescent="0.2">
      <c r="I67" s="323">
        <f>SUMPRODUCT((I25:I28=I27)*(H25:H28=H27)*(F25:F28&gt;F27))+1</f>
        <v>1</v>
      </c>
      <c r="T67" s="323" t="str">
        <f>IF(U27&lt;&gt;"",SUMPRODUCT((AB25:AB28=AB27)*(AA25:AA28=AA27)*(Y25:Y28=Y27)*(Z25:Z28=Z27)),"")</f>
        <v/>
      </c>
      <c r="U67" s="323" t="str">
        <f t="shared" si="17317"/>
        <v/>
      </c>
      <c r="V67" s="323">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3">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3">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3">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3">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3">
        <f>Y67-Z67+1000</f>
        <v>1000</v>
      </c>
      <c r="AB67" s="323" t="str">
        <f t="shared" si="17318"/>
        <v/>
      </c>
      <c r="AC67" s="323" t="str">
        <f>IF(U67&lt;&gt;"",VLOOKUP(U67,B4:H40,7,FALSE),"")</f>
        <v/>
      </c>
      <c r="AD67" s="323" t="str">
        <f>IF(U67&lt;&gt;"",VLOOKUP(U67,B4:H40,5,FALSE),"")</f>
        <v/>
      </c>
      <c r="AE67" s="323" t="str">
        <f>IF(U67&lt;&gt;"",VLOOKUP(U67,B4:J40,9,FALSE),"")</f>
        <v/>
      </c>
      <c r="AF67" s="323" t="str">
        <f t="shared" si="17319"/>
        <v/>
      </c>
      <c r="AG67" s="323" t="str">
        <f>IF(U67&lt;&gt;"",RANK(AF67,AF65:AF68),"")</f>
        <v/>
      </c>
      <c r="AH67" s="323" t="str">
        <f>IF(U67&lt;&gt;"",SUMPRODUCT((AF65:AF68=AF67)*(AA65:AA68&gt;AA67)),"")</f>
        <v/>
      </c>
      <c r="AI67" s="323" t="str">
        <f>IF(U67&lt;&gt;"",SUMPRODUCT((AF65:AF68=AF67)*(AA65:AA68=AA67)*(Y65:Y68&gt;Y67)),"")</f>
        <v/>
      </c>
      <c r="AJ67" s="323" t="str">
        <f>IF(U67&lt;&gt;"",SUMPRODUCT((AF65:AF68=AF67)*(AA65:AA68=AA67)*(Y65:Y68=Y67)*(AC65:AC68&gt;AC67)),"")</f>
        <v/>
      </c>
      <c r="AK67" s="323" t="str">
        <f>IF(U67&lt;&gt;"",SUMPRODUCT((AF65:AF68=AF67)*(AA65:AA68=AA67)*(Y65:Y68=Y67)*(AC65:AC68=AC67)*(AD65:AD68&gt;AD67)),"")</f>
        <v/>
      </c>
      <c r="AL67" s="323" t="str">
        <f>IF(U67&lt;&gt;"",SUMPRODUCT((AF65:AF68=AF67)*(AA65:AA68=AA67)*(Y65:Y68=Y67)*(AC65:AC68=AC67)*(AD65:AD68=AD67)*(AE65:AE68&gt;AE67)),"")</f>
        <v/>
      </c>
      <c r="AM67" s="323" t="str">
        <f>IF(U67&lt;&gt;"",SUM(AG67:AL67),"")</f>
        <v/>
      </c>
      <c r="AN67" s="323" t="str">
        <f>IF(AO27&lt;&gt;"",SUMPRODUCT((AV25:AV28=AV27)*(AU25:AU28=AU27)*(AS25:AS28=AS27)*(AT25:AT28=AT27)),"")</f>
        <v/>
      </c>
      <c r="AO67" s="323" t="str">
        <f t="shared" si="17320"/>
        <v/>
      </c>
      <c r="AP67" s="323">
        <f>SUMPRODUCT((CZ3:CZ42=AO67)*(DC3:DC42=AO68)*(DD3:DD42="W"))+SUMPRODUCT((CZ3:CZ42=AO67)*(DC3:DC42=AO69)*(DD3:DD42="W"))+SUMPRODUCT((CZ3:CZ42=AO67)*(DC3:DC42=AO66)*(DD3:DD42="W"))+SUMPRODUCT((CZ3:CZ42=AO68)*(DC3:DC42=AO67)*(DE3:DE42="W"))+SUMPRODUCT((CZ3:CZ42=AO69)*(DC3:DC42=AO67)*(DE3:DE42="W"))+SUMPRODUCT((CZ3:CZ42=AO66)*(DC3:DC42=AO67)*(DE3:DE42="W"))</f>
        <v>0</v>
      </c>
      <c r="AQ67" s="323">
        <f>SUMPRODUCT((CZ3:CZ42=AO67)*(DC3:DC42=AO68)*(DD3:DD42="D"))+SUMPRODUCT((CZ3:CZ42=AO67)*(DC3:DC42=AO69)*(DD3:DD42="D"))+SUMPRODUCT((CZ3:CZ42=AO67)*(DC3:DC42=AO66)*(DD3:DD42="D"))+SUMPRODUCT((CZ3:CZ42=AO68)*(DC3:DC42=AO67)*(DD3:DD42="D"))+SUMPRODUCT((CZ3:CZ42=AO69)*(DC3:DC42=AO67)*(DD3:DD42="D"))+SUMPRODUCT((CZ3:CZ42=AO66)*(DC3:DC42=AO67)*(DD3:DD42="D"))</f>
        <v>0</v>
      </c>
      <c r="AR67" s="323">
        <f>SUMPRODUCT((CZ3:CZ42=AO67)*(DC3:DC42=AO68)*(DD3:DD42="L"))+SUMPRODUCT((CZ3:CZ42=AO67)*(DC3:DC42=AO69)*(DD3:DD42="L"))+SUMPRODUCT((CZ3:CZ42=AO67)*(DC3:DC42=AO66)*(DD3:DD42="L"))+SUMPRODUCT((CZ3:CZ42=AO68)*(DC3:DC42=AO67)*(DE3:DE42="L"))+SUMPRODUCT((CZ3:CZ42=AO69)*(DC3:DC42=AO67)*(DE3:DE42="L"))+SUMPRODUCT((CZ3:CZ42=AO66)*(DC3:DC42=AO67)*(DE3:DE42="L"))</f>
        <v>0</v>
      </c>
      <c r="AS67" s="323">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3">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3">
        <f>AS67-AT67+1000</f>
        <v>1000</v>
      </c>
      <c r="AV67" s="323" t="str">
        <f t="shared" si="17321"/>
        <v/>
      </c>
      <c r="AW67" s="323" t="str">
        <f>IF(AO67&lt;&gt;"",VLOOKUP(AO67,B4:H40,7,FALSE),"")</f>
        <v/>
      </c>
      <c r="AX67" s="323" t="str">
        <f>IF(AO67&lt;&gt;"",VLOOKUP(AO67,B4:H40,5,FALSE),"")</f>
        <v/>
      </c>
      <c r="AY67" s="323" t="str">
        <f>IF(AO67&lt;&gt;"",VLOOKUP(AO67,B4:J40,9,FALSE),"")</f>
        <v/>
      </c>
      <c r="AZ67" s="323" t="str">
        <f t="shared" si="17322"/>
        <v/>
      </c>
      <c r="BA67" s="323" t="str">
        <f>IF(AO67&lt;&gt;"",RANK(AZ67,AZ65:AZ68),"")</f>
        <v/>
      </c>
      <c r="BB67" s="323" t="str">
        <f>IF(AO67&lt;&gt;"",SUMPRODUCT((AZ65:AZ68=AZ67)*(AU65:AU68&gt;AU67)),"")</f>
        <v/>
      </c>
      <c r="BC67" s="323" t="str">
        <f>IF(AO67&lt;&gt;"",SUMPRODUCT((AZ65:AZ68=AZ67)*(AU65:AU68=AU67)*(AS65:AS68&gt;AS67)),"")</f>
        <v/>
      </c>
      <c r="BD67" s="323" t="str">
        <f>IF(AO67&lt;&gt;"",SUMPRODUCT((AZ65:AZ68=AZ67)*(AU65:AU68=AU67)*(AS65:AS68=AS67)*(AW65:AW68&gt;AW67)),"")</f>
        <v/>
      </c>
      <c r="BE67" s="323" t="str">
        <f>IF(AO67&lt;&gt;"",SUMPRODUCT((AZ65:AZ68=AZ67)*(AU65:AU68=AU67)*(AS65:AS68=AS67)*(AW65:AW68=AW67)*(AX65:AX68&gt;AX67)),"")</f>
        <v/>
      </c>
      <c r="BF67" s="323" t="str">
        <f>IF(AO67&lt;&gt;"",SUMPRODUCT((AZ65:AZ68=AZ67)*(AU65:AU68=AU67)*(AS65:AS68=AS67)*(AW65:AW68=AW67)*(AX65:AX68=AX67)*(AY65:AY68&gt;AY67)),"")</f>
        <v/>
      </c>
      <c r="BG67" s="323" t="str">
        <f t="shared" ref="BG67:BG68" si="17659">IF(AO67&lt;&gt;"",SUM(BA67:BF67)+1,"")</f>
        <v/>
      </c>
      <c r="EG67" s="323">
        <f ca="1">SUMPRODUCT((EG25:EG28=EG27)*(EF25:EF28=EF27)*(ED25:ED28&gt;ED27))+1</f>
        <v>1</v>
      </c>
      <c r="ER67" s="323" t="str">
        <f ca="1">IF(ES27&lt;&gt;"",SUMPRODUCT((EZ25:EZ28=EZ27)*(EY25:EY28=EY27)*(EW25:EW28=EW27)*(EX25:EX28=EX27)),"")</f>
        <v/>
      </c>
      <c r="ES67" s="323" t="str">
        <f t="shared" ca="1" si="17323"/>
        <v/>
      </c>
      <c r="ET67" s="323">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3">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3">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3">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3">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3">
        <f ca="1">EW67-EX67+1000</f>
        <v>1000</v>
      </c>
      <c r="EZ67" s="323" t="str">
        <f t="shared" ca="1" si="17324"/>
        <v/>
      </c>
      <c r="FA67" s="323" t="str">
        <f ca="1">IF(ES67&lt;&gt;"",VLOOKUP(ES67,DZ4:EF40,7,FALSE),"")</f>
        <v/>
      </c>
      <c r="FB67" s="323" t="str">
        <f ca="1">IF(ES67&lt;&gt;"",VLOOKUP(ES67,DZ4:EF40,5,FALSE),"")</f>
        <v/>
      </c>
      <c r="FC67" s="323" t="str">
        <f ca="1">IF(ES67&lt;&gt;"",VLOOKUP(ES67,DZ4:EH40,9,FALSE),"")</f>
        <v/>
      </c>
      <c r="FD67" s="323" t="str">
        <f t="shared" ca="1" si="17325"/>
        <v/>
      </c>
      <c r="FE67" s="323" t="str">
        <f ca="1">IF(ES67&lt;&gt;"",RANK(FD67,FD65:FD68),"")</f>
        <v/>
      </c>
      <c r="FF67" s="323" t="str">
        <f ca="1">IF(ES67&lt;&gt;"",SUMPRODUCT((FD65:FD68=FD67)*(EY65:EY68&gt;EY67)),"")</f>
        <v/>
      </c>
      <c r="FG67" s="323" t="str">
        <f ca="1">IF(ES67&lt;&gt;"",SUMPRODUCT((FD65:FD68=FD67)*(EY65:EY68=EY67)*(EW65:EW68&gt;EW67)),"")</f>
        <v/>
      </c>
      <c r="FH67" s="323" t="str">
        <f ca="1">IF(ES67&lt;&gt;"",SUMPRODUCT((FD65:FD68=FD67)*(EY65:EY68=EY67)*(EW65:EW68=EW67)*(FA65:FA68&gt;FA67)),"")</f>
        <v/>
      </c>
      <c r="FI67" s="323" t="str">
        <f ca="1">IF(ES67&lt;&gt;"",SUMPRODUCT((FD65:FD68=FD67)*(EY65:EY68=EY67)*(EW65:EW68=EW67)*(FA65:FA68=FA67)*(FB65:FB68&gt;FB67)),"")</f>
        <v/>
      </c>
      <c r="FJ67" s="323" t="str">
        <f ca="1">IF(ES67&lt;&gt;"",SUMPRODUCT((FD65:FD68=FD67)*(EY65:EY68=EY67)*(EW65:EW68=EW67)*(FA65:FA68=FA67)*(FB65:FB68=FB67)*(FC65:FC68&gt;FC67)),"")</f>
        <v/>
      </c>
      <c r="FK67" s="323" t="str">
        <f ca="1">IF(ES67&lt;&gt;"",SUM(FE67:FJ67),"")</f>
        <v/>
      </c>
      <c r="FL67" s="323" t="str">
        <f ca="1">IF(FM27&lt;&gt;"",SUMPRODUCT((FT25:FT28=FT27)*(FS25:FS28=FS27)*(FQ25:FQ28=FQ27)*(FR25:FR28=FR27)),"")</f>
        <v/>
      </c>
      <c r="FM67" s="323" t="str">
        <f t="shared" ca="1" si="17326"/>
        <v/>
      </c>
      <c r="FN67" s="323">
        <f ca="1">SUMPRODUCT((HX3:HX42=FM67)*(IA3:IA42=FM68)*(IB3:IB42="W"))+SUMPRODUCT((HX3:HX42=FM67)*(IA3:IA42=FM69)*(IB3:IB42="W"))+SUMPRODUCT((HX3:HX42=FM67)*(IA3:IA42=FM66)*(IB3:IB42="W"))+SUMPRODUCT((HX3:HX42=FM68)*(IA3:IA42=FM67)*(IC3:IC42="W"))+SUMPRODUCT((HX3:HX42=FM69)*(IA3:IA42=FM67)*(IC3:IC42="W"))+SUMPRODUCT((HX3:HX42=FM66)*(IA3:IA42=FM67)*(IC3:IC42="W"))</f>
        <v>0</v>
      </c>
      <c r="FO67" s="323">
        <f ca="1">SUMPRODUCT((HX3:HX42=FM67)*(IA3:IA42=FM68)*(IB3:IB42="D"))+SUMPRODUCT((HX3:HX42=FM67)*(IA3:IA42=FM69)*(IB3:IB42="D"))+SUMPRODUCT((HX3:HX42=FM67)*(IA3:IA42=FM66)*(IB3:IB42="D"))+SUMPRODUCT((HX3:HX42=FM68)*(IA3:IA42=FM67)*(IB3:IB42="D"))+SUMPRODUCT((HX3:HX42=FM69)*(IA3:IA42=FM67)*(IB3:IB42="D"))+SUMPRODUCT((HX3:HX42=FM66)*(IA3:IA42=FM67)*(IB3:IB42="D"))</f>
        <v>0</v>
      </c>
      <c r="FP67" s="323">
        <f ca="1">SUMPRODUCT((HX3:HX42=FM67)*(IA3:IA42=FM68)*(IB3:IB42="L"))+SUMPRODUCT((HX3:HX42=FM67)*(IA3:IA42=FM69)*(IB3:IB42="L"))+SUMPRODUCT((HX3:HX42=FM67)*(IA3:IA42=FM66)*(IB3:IB42="L"))+SUMPRODUCT((HX3:HX42=FM68)*(IA3:IA42=FM67)*(IC3:IC42="L"))+SUMPRODUCT((HX3:HX42=FM69)*(IA3:IA42=FM67)*(IC3:IC42="L"))+SUMPRODUCT((HX3:HX42=FM66)*(IA3:IA42=FM67)*(IC3:IC42="L"))</f>
        <v>0</v>
      </c>
      <c r="FQ67" s="323">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3">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3">
        <f ca="1">FQ67-FR67+1000</f>
        <v>1000</v>
      </c>
      <c r="FT67" s="323" t="str">
        <f t="shared" ca="1" si="17327"/>
        <v/>
      </c>
      <c r="FU67" s="323" t="str">
        <f ca="1">IF(FM67&lt;&gt;"",VLOOKUP(FM67,DZ4:EF40,7,FALSE),"")</f>
        <v/>
      </c>
      <c r="FV67" s="323" t="str">
        <f ca="1">IF(FM67&lt;&gt;"",VLOOKUP(FM67,DZ4:EF40,5,FALSE),"")</f>
        <v/>
      </c>
      <c r="FW67" s="323" t="str">
        <f ca="1">IF(FM67&lt;&gt;"",VLOOKUP(FM67,DZ4:EH40,9,FALSE),"")</f>
        <v/>
      </c>
      <c r="FX67" s="323" t="str">
        <f t="shared" ca="1" si="17328"/>
        <v/>
      </c>
      <c r="FY67" s="323" t="str">
        <f ca="1">IF(FM67&lt;&gt;"",RANK(FX67,FX65:FX68),"")</f>
        <v/>
      </c>
      <c r="FZ67" s="323" t="str">
        <f ca="1">IF(FM67&lt;&gt;"",SUMPRODUCT((FX65:FX68=FX67)*(FS65:FS68&gt;FS67)),"")</f>
        <v/>
      </c>
      <c r="GA67" s="323" t="str">
        <f ca="1">IF(FM67&lt;&gt;"",SUMPRODUCT((FX65:FX68=FX67)*(FS65:FS68=FS67)*(FQ65:FQ68&gt;FQ67)),"")</f>
        <v/>
      </c>
      <c r="GB67" s="323" t="str">
        <f ca="1">IF(FM67&lt;&gt;"",SUMPRODUCT((FX65:FX68=FX67)*(FS65:FS68=FS67)*(FQ65:FQ68=FQ67)*(FU65:FU68&gt;FU67)),"")</f>
        <v/>
      </c>
      <c r="GC67" s="323" t="str">
        <f ca="1">IF(FM67&lt;&gt;"",SUMPRODUCT((FX65:FX68=FX67)*(FS65:FS68=FS67)*(FQ65:FQ68=FQ67)*(FU65:FU68=FU67)*(FV65:FV68&gt;FV67)),"")</f>
        <v/>
      </c>
      <c r="GD67" s="323" t="str">
        <f ca="1">IF(FM67&lt;&gt;"",SUMPRODUCT((FX65:FX68=FX67)*(FS65:FS68=FS67)*(FQ65:FQ68=FQ67)*(FU65:FU68=FU67)*(FV65:FV68=FV67)*(FW65:FW68&gt;FW67)),"")</f>
        <v/>
      </c>
      <c r="GE67" s="323" t="str">
        <f t="shared" ref="GE67:GE68" ca="1" si="17660">IF(FM67&lt;&gt;"",SUM(FY67:GD67)+1,"")</f>
        <v/>
      </c>
      <c r="JE67" s="323">
        <f ca="1">SUMPRODUCT((JE25:JE28=JE27)*(JD25:JD28=JD27)*(JB25:JB28&gt;JB27))+1</f>
        <v>1</v>
      </c>
      <c r="JP67" s="323" t="str">
        <f ca="1">IF(JQ27&lt;&gt;"",SUMPRODUCT((JX25:JX28=JX27)*(JW25:JW28=JW27)*(JU25:JU28=JU27)*(JV25:JV28=JV27)),"")</f>
        <v/>
      </c>
      <c r="JQ67" s="323" t="str">
        <f t="shared" ca="1" si="17329"/>
        <v/>
      </c>
      <c r="JR67" s="323">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3">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3">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3">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3">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3">
        <f ca="1">JU67-JV67+1000</f>
        <v>1000</v>
      </c>
      <c r="JX67" s="323" t="str">
        <f t="shared" ca="1" si="17330"/>
        <v/>
      </c>
      <c r="JY67" s="323" t="str">
        <f ca="1">IF(JQ67&lt;&gt;"",VLOOKUP(JQ67,IX4:JD40,7,FALSE),"")</f>
        <v/>
      </c>
      <c r="JZ67" s="323" t="str">
        <f ca="1">IF(JQ67&lt;&gt;"",VLOOKUP(JQ67,IX4:JD40,5,FALSE),"")</f>
        <v/>
      </c>
      <c r="KA67" s="323" t="str">
        <f ca="1">IF(JQ67&lt;&gt;"",VLOOKUP(JQ67,IX4:JF40,9,FALSE),"")</f>
        <v/>
      </c>
      <c r="KB67" s="323" t="str">
        <f t="shared" ca="1" si="17331"/>
        <v/>
      </c>
      <c r="KC67" s="323" t="str">
        <f ca="1">IF(JQ67&lt;&gt;"",RANK(KB67,KB65:KB68),"")</f>
        <v/>
      </c>
      <c r="KD67" s="323" t="str">
        <f ca="1">IF(JQ67&lt;&gt;"",SUMPRODUCT((KB65:KB68=KB67)*(JW65:JW68&gt;JW67)),"")</f>
        <v/>
      </c>
      <c r="KE67" s="323" t="str">
        <f ca="1">IF(JQ67&lt;&gt;"",SUMPRODUCT((KB65:KB68=KB67)*(JW65:JW68=JW67)*(JU65:JU68&gt;JU67)),"")</f>
        <v/>
      </c>
      <c r="KF67" s="323" t="str">
        <f ca="1">IF(JQ67&lt;&gt;"",SUMPRODUCT((KB65:KB68=KB67)*(JW65:JW68=JW67)*(JU65:JU68=JU67)*(JY65:JY68&gt;JY67)),"")</f>
        <v/>
      </c>
      <c r="KG67" s="323" t="str">
        <f ca="1">IF(JQ67&lt;&gt;"",SUMPRODUCT((KB65:KB68=KB67)*(JW65:JW68=JW67)*(JU65:JU68=JU67)*(JY65:JY68=JY67)*(JZ65:JZ68&gt;JZ67)),"")</f>
        <v/>
      </c>
      <c r="KH67" s="323" t="str">
        <f ca="1">IF(JQ67&lt;&gt;"",SUMPRODUCT((KB65:KB68=KB67)*(JW65:JW68=JW67)*(JU65:JU68=JU67)*(JY65:JY68=JY67)*(JZ65:JZ68=JZ67)*(KA65:KA68&gt;KA67)),"")</f>
        <v/>
      </c>
      <c r="KI67" s="323" t="str">
        <f ca="1">IF(JQ67&lt;&gt;"",SUM(KC67:KH67),"")</f>
        <v/>
      </c>
      <c r="KJ67" s="323" t="str">
        <f ca="1">IF(KK27&lt;&gt;"",SUMPRODUCT((KR25:KR28=KR27)*(KQ25:KQ28=KQ27)*(KO25:KO28=KO27)*(KP25:KP28=KP27)),"")</f>
        <v/>
      </c>
      <c r="KK67" s="323" t="str">
        <f t="shared" ca="1" si="17332"/>
        <v/>
      </c>
      <c r="KL67" s="323">
        <f ca="1">SUMPRODUCT((MV3:MV42=KK67)*(MY3:MY42=KK68)*(MZ3:MZ42="W"))+SUMPRODUCT((MV3:MV42=KK67)*(MY3:MY42=KK69)*(MZ3:MZ42="W"))+SUMPRODUCT((MV3:MV42=KK67)*(MY3:MY42=KK66)*(MZ3:MZ42="W"))+SUMPRODUCT((MV3:MV42=KK68)*(MY3:MY42=KK67)*(NA3:NA42="W"))+SUMPRODUCT((MV3:MV42=KK69)*(MY3:MY42=KK67)*(NA3:NA42="W"))+SUMPRODUCT((MV3:MV42=KK66)*(MY3:MY42=KK67)*(NA3:NA42="W"))</f>
        <v>0</v>
      </c>
      <c r="KM67" s="323">
        <f ca="1">SUMPRODUCT((MV3:MV42=KK67)*(MY3:MY42=KK68)*(MZ3:MZ42="D"))+SUMPRODUCT((MV3:MV42=KK67)*(MY3:MY42=KK69)*(MZ3:MZ42="D"))+SUMPRODUCT((MV3:MV42=KK67)*(MY3:MY42=KK66)*(MZ3:MZ42="D"))+SUMPRODUCT((MV3:MV42=KK68)*(MY3:MY42=KK67)*(MZ3:MZ42="D"))+SUMPRODUCT((MV3:MV42=KK69)*(MY3:MY42=KK67)*(MZ3:MZ42="D"))+SUMPRODUCT((MV3:MV42=KK66)*(MY3:MY42=KK67)*(MZ3:MZ42="D"))</f>
        <v>0</v>
      </c>
      <c r="KN67" s="323">
        <f ca="1">SUMPRODUCT((MV3:MV42=KK67)*(MY3:MY42=KK68)*(MZ3:MZ42="L"))+SUMPRODUCT((MV3:MV42=KK67)*(MY3:MY42=KK69)*(MZ3:MZ42="L"))+SUMPRODUCT((MV3:MV42=KK67)*(MY3:MY42=KK66)*(MZ3:MZ42="L"))+SUMPRODUCT((MV3:MV42=KK68)*(MY3:MY42=KK67)*(NA3:NA42="L"))+SUMPRODUCT((MV3:MV42=KK69)*(MY3:MY42=KK67)*(NA3:NA42="L"))+SUMPRODUCT((MV3:MV42=KK66)*(MY3:MY42=KK67)*(NA3:NA42="L"))</f>
        <v>0</v>
      </c>
      <c r="KO67" s="323">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3">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3">
        <f ca="1">KO67-KP67+1000</f>
        <v>1000</v>
      </c>
      <c r="KR67" s="323" t="str">
        <f t="shared" ca="1" si="17333"/>
        <v/>
      </c>
      <c r="KS67" s="323" t="str">
        <f ca="1">IF(KK67&lt;&gt;"",VLOOKUP(KK67,IX4:JD40,7,FALSE),"")</f>
        <v/>
      </c>
      <c r="KT67" s="323" t="str">
        <f ca="1">IF(KK67&lt;&gt;"",VLOOKUP(KK67,IX4:JD40,5,FALSE),"")</f>
        <v/>
      </c>
      <c r="KU67" s="323" t="str">
        <f ca="1">IF(KK67&lt;&gt;"",VLOOKUP(KK67,IX4:JF40,9,FALSE),"")</f>
        <v/>
      </c>
      <c r="KV67" s="323" t="str">
        <f t="shared" ca="1" si="17334"/>
        <v/>
      </c>
      <c r="KW67" s="323" t="str">
        <f ca="1">IF(KK67&lt;&gt;"",RANK(KV67,KV65:KV68),"")</f>
        <v/>
      </c>
      <c r="KX67" s="323" t="str">
        <f ca="1">IF(KK67&lt;&gt;"",SUMPRODUCT((KV65:KV68=KV67)*(KQ65:KQ68&gt;KQ67)),"")</f>
        <v/>
      </c>
      <c r="KY67" s="323" t="str">
        <f ca="1">IF(KK67&lt;&gt;"",SUMPRODUCT((KV65:KV68=KV67)*(KQ65:KQ68=KQ67)*(KO65:KO68&gt;KO67)),"")</f>
        <v/>
      </c>
      <c r="KZ67" s="323" t="str">
        <f ca="1">IF(KK67&lt;&gt;"",SUMPRODUCT((KV65:KV68=KV67)*(KQ65:KQ68=KQ67)*(KO65:KO68=KO67)*(KS65:KS68&gt;KS67)),"")</f>
        <v/>
      </c>
      <c r="LA67" s="323" t="str">
        <f ca="1">IF(KK67&lt;&gt;"",SUMPRODUCT((KV65:KV68=KV67)*(KQ65:KQ68=KQ67)*(KO65:KO68=KO67)*(KS65:KS68=KS67)*(KT65:KT68&gt;KT67)),"")</f>
        <v/>
      </c>
      <c r="LB67" s="323" t="str">
        <f ca="1">IF(KK67&lt;&gt;"",SUMPRODUCT((KV65:KV68=KV67)*(KQ65:KQ68=KQ67)*(KO65:KO68=KO67)*(KS65:KS68=KS67)*(KT65:KT68=KT67)*(KU65:KU68&gt;KU67)),"")</f>
        <v/>
      </c>
      <c r="LC67" s="323" t="str">
        <f t="shared" ref="LC67:LC68" ca="1" si="17661">IF(KK67&lt;&gt;"",SUM(KW67:LB67)+1,"")</f>
        <v/>
      </c>
      <c r="OC67" s="323">
        <f ca="1">SUMPRODUCT((OC25:OC28=OC27)*(OB25:OB28=OB27)*(NZ25:NZ28&gt;NZ27))+1</f>
        <v>1</v>
      </c>
      <c r="ON67" s="323" t="str">
        <f t="shared" ref="ON67" ca="1" si="17662">IF(OO27&lt;&gt;"",SUMPRODUCT((OV25:OV28=OV27)*(OU25:OU28=OU27)*(OS25:OS28=OS27)*(OT25:OT28=OT27)),"")</f>
        <v/>
      </c>
      <c r="OO67" s="323" t="str">
        <f t="shared" ca="1" si="17138"/>
        <v/>
      </c>
      <c r="OP67" s="323">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3">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3">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3">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3">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3">
        <f t="shared" ca="1" si="17144"/>
        <v>1000</v>
      </c>
      <c r="OV67" s="323" t="str">
        <f t="shared" ca="1" si="17145"/>
        <v/>
      </c>
      <c r="OW67" s="323" t="str">
        <f t="shared" ref="OW67" ca="1" si="17668">IF(OO67&lt;&gt;"",VLOOKUP(OO67,NV4:OB40,7,FALSE),"")</f>
        <v/>
      </c>
      <c r="OX67" s="323" t="str">
        <f t="shared" ref="OX67" ca="1" si="17669">IF(OO67&lt;&gt;"",VLOOKUP(OO67,NV4:OB40,5,FALSE),"")</f>
        <v/>
      </c>
      <c r="OY67" s="323" t="str">
        <f t="shared" ref="OY67" ca="1" si="17670">IF(OO67&lt;&gt;"",VLOOKUP(OO67,NV4:OD40,9,FALSE),"")</f>
        <v/>
      </c>
      <c r="OZ67" s="323" t="str">
        <f t="shared" ca="1" si="17149"/>
        <v/>
      </c>
      <c r="PA67" s="323" t="str">
        <f t="shared" ref="PA67" ca="1" si="17671">IF(OO67&lt;&gt;"",RANK(OZ67,OZ65:OZ68),"")</f>
        <v/>
      </c>
      <c r="PB67" s="323" t="str">
        <f t="shared" ref="PB67" ca="1" si="17672">IF(OO67&lt;&gt;"",SUMPRODUCT((OZ65:OZ68=OZ67)*(OU65:OU68&gt;OU67)),"")</f>
        <v/>
      </c>
      <c r="PC67" s="323" t="str">
        <f t="shared" ref="PC67" ca="1" si="17673">IF(OO67&lt;&gt;"",SUMPRODUCT((OZ65:OZ68=OZ67)*(OU65:OU68=OU67)*(OS65:OS68&gt;OS67)),"")</f>
        <v/>
      </c>
      <c r="PD67" s="323" t="str">
        <f t="shared" ref="PD67" ca="1" si="17674">IF(OO67&lt;&gt;"",SUMPRODUCT((OZ65:OZ68=OZ67)*(OU65:OU68=OU67)*(OS65:OS68=OS67)*(OW65:OW68&gt;OW67)),"")</f>
        <v/>
      </c>
      <c r="PE67" s="323" t="str">
        <f t="shared" ref="PE67" ca="1" si="17675">IF(OO67&lt;&gt;"",SUMPRODUCT((OZ65:OZ68=OZ67)*(OU65:OU68=OU67)*(OS65:OS68=OS67)*(OW65:OW68=OW67)*(OX65:OX68&gt;OX67)),"")</f>
        <v/>
      </c>
      <c r="PF67" s="323" t="str">
        <f t="shared" ref="PF67" ca="1" si="17676">IF(OO67&lt;&gt;"",SUMPRODUCT((OZ65:OZ68=OZ67)*(OU65:OU68=OU67)*(OS65:OS68=OS67)*(OW65:OW68=OW67)*(OX65:OX68=OX67)*(OY65:OY68&gt;OY67)),"")</f>
        <v/>
      </c>
      <c r="PG67" s="323" t="str">
        <f t="shared" ca="1" si="17156"/>
        <v/>
      </c>
      <c r="PH67" s="323" t="str">
        <f t="shared" ref="PH67" ca="1" si="17677">IF(PI27&lt;&gt;"",SUMPRODUCT((PP25:PP28=PP27)*(PO25:PO28=PO27)*(PM25:PM28=PM27)*(PN25:PN28=PN27)),"")</f>
        <v/>
      </c>
      <c r="PI67" s="323" t="str">
        <f t="shared" ca="1" si="17352"/>
        <v/>
      </c>
      <c r="PJ67" s="323">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3">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3">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3">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3">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3">
        <f t="shared" ca="1" si="17358"/>
        <v>1000</v>
      </c>
      <c r="PP67" s="323" t="str">
        <f t="shared" ca="1" si="17359"/>
        <v/>
      </c>
      <c r="PQ67" s="323" t="str">
        <f t="shared" ref="PQ67" ca="1" si="17683">IF(PI67&lt;&gt;"",VLOOKUP(PI67,NV4:OB40,7,FALSE),"")</f>
        <v/>
      </c>
      <c r="PR67" s="323" t="str">
        <f t="shared" ref="PR67" ca="1" si="17684">IF(PI67&lt;&gt;"",VLOOKUP(PI67,NV4:OB40,5,FALSE),"")</f>
        <v/>
      </c>
      <c r="PS67" s="323" t="str">
        <f t="shared" ref="PS67" ca="1" si="17685">IF(PI67&lt;&gt;"",VLOOKUP(PI67,NV4:OD40,9,FALSE),"")</f>
        <v/>
      </c>
      <c r="PT67" s="323" t="str">
        <f t="shared" ca="1" si="17363"/>
        <v/>
      </c>
      <c r="PU67" s="323" t="str">
        <f t="shared" ref="PU67" ca="1" si="17686">IF(PI67&lt;&gt;"",RANK(PT67,PT65:PT68),"")</f>
        <v/>
      </c>
      <c r="PV67" s="323" t="str">
        <f t="shared" ref="PV67" ca="1" si="17687">IF(PI67&lt;&gt;"",SUMPRODUCT((PT65:PT68=PT67)*(PO65:PO68&gt;PO67)),"")</f>
        <v/>
      </c>
      <c r="PW67" s="323" t="str">
        <f t="shared" ref="PW67" ca="1" si="17688">IF(PI67&lt;&gt;"",SUMPRODUCT((PT65:PT68=PT67)*(PO65:PO68=PO67)*(PM65:PM68&gt;PM67)),"")</f>
        <v/>
      </c>
      <c r="PX67" s="323" t="str">
        <f t="shared" ref="PX67" ca="1" si="17689">IF(PI67&lt;&gt;"",SUMPRODUCT((PT65:PT68=PT67)*(PO65:PO68=PO67)*(PM65:PM68=PM67)*(PQ65:PQ68&gt;PQ67)),"")</f>
        <v/>
      </c>
      <c r="PY67" s="323" t="str">
        <f t="shared" ref="PY67" ca="1" si="17690">IF(PI67&lt;&gt;"",SUMPRODUCT((PT65:PT68=PT67)*(PO65:PO68=PO67)*(PM65:PM68=PM67)*(PQ65:PQ68=PQ67)*(PR65:PR68&gt;PR67)),"")</f>
        <v/>
      </c>
      <c r="PZ67" s="323" t="str">
        <f t="shared" ref="PZ67" ca="1" si="17691">IF(PI67&lt;&gt;"",SUMPRODUCT((PT65:PT68=PT67)*(PO65:PO68=PO67)*(PM65:PM68=PM67)*(PQ65:PQ68=PQ67)*(PR65:PR68=PR67)*(PS65:PS68&gt;PS67)),"")</f>
        <v/>
      </c>
      <c r="QA67" s="323" t="str">
        <f t="shared" ref="QA67:QA68" ca="1" si="17692">IF(PI67&lt;&gt;"",SUM(PU67:PZ67)+1,"")</f>
        <v/>
      </c>
      <c r="TA67" s="323">
        <f ca="1">SUMPRODUCT((TA25:TA28=TA27)*(SZ25:SZ28=SZ27)*(SX25:SX28&gt;SX27))+1</f>
        <v>1</v>
      </c>
      <c r="TL67" s="323" t="str">
        <f t="shared" ref="TL67" ca="1" si="17693">IF(TM27&lt;&gt;"",SUMPRODUCT((TT25:TT28=TT27)*(TS25:TS28=TS27)*(TQ25:TQ28=TQ27)*(TR25:TR28=TR27)),"")</f>
        <v/>
      </c>
      <c r="TM67" s="323" t="str">
        <f t="shared" ca="1" si="17158"/>
        <v/>
      </c>
      <c r="TN67" s="323">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3">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3">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3">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3">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3">
        <f t="shared" ca="1" si="17164"/>
        <v>1000</v>
      </c>
      <c r="TT67" s="323" t="str">
        <f t="shared" ca="1" si="17165"/>
        <v/>
      </c>
      <c r="TU67" s="323" t="str">
        <f t="shared" ref="TU67" ca="1" si="17699">IF(TM67&lt;&gt;"",VLOOKUP(TM67,ST4:SZ40,7,FALSE),"")</f>
        <v/>
      </c>
      <c r="TV67" s="323" t="str">
        <f t="shared" ref="TV67" ca="1" si="17700">IF(TM67&lt;&gt;"",VLOOKUP(TM67,ST4:SZ40,5,FALSE),"")</f>
        <v/>
      </c>
      <c r="TW67" s="323" t="str">
        <f t="shared" ref="TW67" ca="1" si="17701">IF(TM67&lt;&gt;"",VLOOKUP(TM67,ST4:TB40,9,FALSE),"")</f>
        <v/>
      </c>
      <c r="TX67" s="323" t="str">
        <f t="shared" ca="1" si="17169"/>
        <v/>
      </c>
      <c r="TY67" s="323" t="str">
        <f t="shared" ref="TY67" ca="1" si="17702">IF(TM67&lt;&gt;"",RANK(TX67,TX65:TX68),"")</f>
        <v/>
      </c>
      <c r="TZ67" s="323" t="str">
        <f t="shared" ref="TZ67" ca="1" si="17703">IF(TM67&lt;&gt;"",SUMPRODUCT((TX65:TX68=TX67)*(TS65:TS68&gt;TS67)),"")</f>
        <v/>
      </c>
      <c r="UA67" s="323" t="str">
        <f t="shared" ref="UA67" ca="1" si="17704">IF(TM67&lt;&gt;"",SUMPRODUCT((TX65:TX68=TX67)*(TS65:TS68=TS67)*(TQ65:TQ68&gt;TQ67)),"")</f>
        <v/>
      </c>
      <c r="UB67" s="323" t="str">
        <f t="shared" ref="UB67" ca="1" si="17705">IF(TM67&lt;&gt;"",SUMPRODUCT((TX65:TX68=TX67)*(TS65:TS68=TS67)*(TQ65:TQ68=TQ67)*(TU65:TU68&gt;TU67)),"")</f>
        <v/>
      </c>
      <c r="UC67" s="323" t="str">
        <f t="shared" ref="UC67" ca="1" si="17706">IF(TM67&lt;&gt;"",SUMPRODUCT((TX65:TX68=TX67)*(TS65:TS68=TS67)*(TQ65:TQ68=TQ67)*(TU65:TU68=TU67)*(TV65:TV68&gt;TV67)),"")</f>
        <v/>
      </c>
      <c r="UD67" s="323" t="str">
        <f t="shared" ref="UD67" ca="1" si="17707">IF(TM67&lt;&gt;"",SUMPRODUCT((TX65:TX68=TX67)*(TS65:TS68=TS67)*(TQ65:TQ68=TQ67)*(TU65:TU68=TU67)*(TV65:TV68=TV67)*(TW65:TW68&gt;TW67)),"")</f>
        <v/>
      </c>
      <c r="UE67" s="323" t="str">
        <f t="shared" ca="1" si="17176"/>
        <v/>
      </c>
      <c r="UF67" s="323" t="str">
        <f t="shared" ref="UF67" ca="1" si="17708">IF(UG27&lt;&gt;"",SUMPRODUCT((UN25:UN28=UN27)*(UM25:UM28=UM27)*(UK25:UK28=UK27)*(UL25:UL28=UL27)),"")</f>
        <v/>
      </c>
      <c r="UG67" s="323" t="str">
        <f t="shared" ca="1" si="17388"/>
        <v/>
      </c>
      <c r="UH67" s="323">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3">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3">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3">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3">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3">
        <f t="shared" ca="1" si="17394"/>
        <v>1000</v>
      </c>
      <c r="UN67" s="323" t="str">
        <f t="shared" ca="1" si="17395"/>
        <v/>
      </c>
      <c r="UO67" s="323" t="str">
        <f t="shared" ref="UO67" ca="1" si="17714">IF(UG67&lt;&gt;"",VLOOKUP(UG67,ST4:SZ40,7,FALSE),"")</f>
        <v/>
      </c>
      <c r="UP67" s="323" t="str">
        <f t="shared" ref="UP67" ca="1" si="17715">IF(UG67&lt;&gt;"",VLOOKUP(UG67,ST4:SZ40,5,FALSE),"")</f>
        <v/>
      </c>
      <c r="UQ67" s="323" t="str">
        <f t="shared" ref="UQ67" ca="1" si="17716">IF(UG67&lt;&gt;"",VLOOKUP(UG67,ST4:TB40,9,FALSE),"")</f>
        <v/>
      </c>
      <c r="UR67" s="323" t="str">
        <f t="shared" ca="1" si="17399"/>
        <v/>
      </c>
      <c r="US67" s="323" t="str">
        <f t="shared" ref="US67" ca="1" si="17717">IF(UG67&lt;&gt;"",RANK(UR67,UR65:UR68),"")</f>
        <v/>
      </c>
      <c r="UT67" s="323" t="str">
        <f t="shared" ref="UT67" ca="1" si="17718">IF(UG67&lt;&gt;"",SUMPRODUCT((UR65:UR68=UR67)*(UM65:UM68&gt;UM67)),"")</f>
        <v/>
      </c>
      <c r="UU67" s="323" t="str">
        <f t="shared" ref="UU67" ca="1" si="17719">IF(UG67&lt;&gt;"",SUMPRODUCT((UR65:UR68=UR67)*(UM65:UM68=UM67)*(UK65:UK68&gt;UK67)),"")</f>
        <v/>
      </c>
      <c r="UV67" s="323" t="str">
        <f t="shared" ref="UV67" ca="1" si="17720">IF(UG67&lt;&gt;"",SUMPRODUCT((UR65:UR68=UR67)*(UM65:UM68=UM67)*(UK65:UK68=UK67)*(UO65:UO68&gt;UO67)),"")</f>
        <v/>
      </c>
      <c r="UW67" s="323" t="str">
        <f t="shared" ref="UW67" ca="1" si="17721">IF(UG67&lt;&gt;"",SUMPRODUCT((UR65:UR68=UR67)*(UM65:UM68=UM67)*(UK65:UK68=UK67)*(UO65:UO68=UO67)*(UP65:UP68&gt;UP67)),"")</f>
        <v/>
      </c>
      <c r="UX67" s="323" t="str">
        <f t="shared" ref="UX67" ca="1" si="17722">IF(UG67&lt;&gt;"",SUMPRODUCT((UR65:UR68=UR67)*(UM65:UM68=UM67)*(UK65:UK68=UK67)*(UO65:UO68=UO67)*(UP65:UP68=UP67)*(UQ65:UQ68&gt;UQ67)),"")</f>
        <v/>
      </c>
      <c r="UY67" s="323" t="str">
        <f t="shared" ref="UY67:UY68" ca="1" si="17723">IF(UG67&lt;&gt;"",SUM(US67:UX67)+1,"")</f>
        <v/>
      </c>
      <c r="XY67" s="323">
        <f ca="1">SUMPRODUCT((XY25:XY28=XY27)*(XX25:XX28=XX27)*(XV25:XV28&gt;XV27))+1</f>
        <v>1</v>
      </c>
      <c r="YJ67" s="323" t="str">
        <f t="shared" ref="YJ67" ca="1" si="17724">IF(YK27&lt;&gt;"",SUMPRODUCT((YR25:YR28=YR27)*(YQ25:YQ28=YQ27)*(YO25:YO28=YO27)*(YP25:YP28=YP27)),"")</f>
        <v/>
      </c>
      <c r="YK67" s="323" t="str">
        <f t="shared" ca="1" si="17178"/>
        <v/>
      </c>
      <c r="YL67" s="323">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3">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3">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3">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3">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3">
        <f t="shared" ca="1" si="17184"/>
        <v>1000</v>
      </c>
      <c r="YR67" s="323" t="str">
        <f t="shared" ca="1" si="17185"/>
        <v/>
      </c>
      <c r="YS67" s="323" t="str">
        <f t="shared" ref="YS67" ca="1" si="17730">IF(YK67&lt;&gt;"",VLOOKUP(YK67,XR4:XX40,7,FALSE),"")</f>
        <v/>
      </c>
      <c r="YT67" s="323" t="str">
        <f t="shared" ref="YT67" ca="1" si="17731">IF(YK67&lt;&gt;"",VLOOKUP(YK67,XR4:XX40,5,FALSE),"")</f>
        <v/>
      </c>
      <c r="YU67" s="323" t="str">
        <f t="shared" ref="YU67" ca="1" si="17732">IF(YK67&lt;&gt;"",VLOOKUP(YK67,XR4:XZ40,9,FALSE),"")</f>
        <v/>
      </c>
      <c r="YV67" s="323" t="str">
        <f t="shared" ca="1" si="17189"/>
        <v/>
      </c>
      <c r="YW67" s="323" t="str">
        <f t="shared" ref="YW67" ca="1" si="17733">IF(YK67&lt;&gt;"",RANK(YV67,YV65:YV68),"")</f>
        <v/>
      </c>
      <c r="YX67" s="323" t="str">
        <f t="shared" ref="YX67" ca="1" si="17734">IF(YK67&lt;&gt;"",SUMPRODUCT((YV65:YV68=YV67)*(YQ65:YQ68&gt;YQ67)),"")</f>
        <v/>
      </c>
      <c r="YY67" s="323" t="str">
        <f t="shared" ref="YY67" ca="1" si="17735">IF(YK67&lt;&gt;"",SUMPRODUCT((YV65:YV68=YV67)*(YQ65:YQ68=YQ67)*(YO65:YO68&gt;YO67)),"")</f>
        <v/>
      </c>
      <c r="YZ67" s="323" t="str">
        <f t="shared" ref="YZ67" ca="1" si="17736">IF(YK67&lt;&gt;"",SUMPRODUCT((YV65:YV68=YV67)*(YQ65:YQ68=YQ67)*(YO65:YO68=YO67)*(YS65:YS68&gt;YS67)),"")</f>
        <v/>
      </c>
      <c r="ZA67" s="323" t="str">
        <f t="shared" ref="ZA67" ca="1" si="17737">IF(YK67&lt;&gt;"",SUMPRODUCT((YV65:YV68=YV67)*(YQ65:YQ68=YQ67)*(YO65:YO68=YO67)*(YS65:YS68=YS67)*(YT65:YT68&gt;YT67)),"")</f>
        <v/>
      </c>
      <c r="ZB67" s="323" t="str">
        <f t="shared" ref="ZB67" ca="1" si="17738">IF(YK67&lt;&gt;"",SUMPRODUCT((YV65:YV68=YV67)*(YQ65:YQ68=YQ67)*(YO65:YO68=YO67)*(YS65:YS68=YS67)*(YT65:YT68=YT67)*(YU65:YU68&gt;YU67)),"")</f>
        <v/>
      </c>
      <c r="ZC67" s="323" t="str">
        <f t="shared" ca="1" si="17196"/>
        <v/>
      </c>
      <c r="ZD67" s="323" t="str">
        <f t="shared" ref="ZD67" ca="1" si="17739">IF(ZE27&lt;&gt;"",SUMPRODUCT((ZL25:ZL28=ZL27)*(ZK25:ZK28=ZK27)*(ZI25:ZI28=ZI27)*(ZJ25:ZJ28=ZJ27)),"")</f>
        <v/>
      </c>
      <c r="ZE67" s="323" t="str">
        <f t="shared" ca="1" si="17424"/>
        <v/>
      </c>
      <c r="ZF67" s="323">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3">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3">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3">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3">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3">
        <f t="shared" ca="1" si="17430"/>
        <v>1000</v>
      </c>
      <c r="ZL67" s="323" t="str">
        <f t="shared" ca="1" si="17431"/>
        <v/>
      </c>
      <c r="ZM67" s="323" t="str">
        <f t="shared" ref="ZM67" ca="1" si="17745">IF(ZE67&lt;&gt;"",VLOOKUP(ZE67,XR4:XX40,7,FALSE),"")</f>
        <v/>
      </c>
      <c r="ZN67" s="323" t="str">
        <f t="shared" ref="ZN67" ca="1" si="17746">IF(ZE67&lt;&gt;"",VLOOKUP(ZE67,XR4:XX40,5,FALSE),"")</f>
        <v/>
      </c>
      <c r="ZO67" s="323" t="str">
        <f t="shared" ref="ZO67" ca="1" si="17747">IF(ZE67&lt;&gt;"",VLOOKUP(ZE67,XR4:XZ40,9,FALSE),"")</f>
        <v/>
      </c>
      <c r="ZP67" s="323" t="str">
        <f t="shared" ca="1" si="17435"/>
        <v/>
      </c>
      <c r="ZQ67" s="323" t="str">
        <f t="shared" ref="ZQ67" ca="1" si="17748">IF(ZE67&lt;&gt;"",RANK(ZP67,ZP65:ZP68),"")</f>
        <v/>
      </c>
      <c r="ZR67" s="323" t="str">
        <f t="shared" ref="ZR67" ca="1" si="17749">IF(ZE67&lt;&gt;"",SUMPRODUCT((ZP65:ZP68=ZP67)*(ZK65:ZK68&gt;ZK67)),"")</f>
        <v/>
      </c>
      <c r="ZS67" s="323" t="str">
        <f t="shared" ref="ZS67" ca="1" si="17750">IF(ZE67&lt;&gt;"",SUMPRODUCT((ZP65:ZP68=ZP67)*(ZK65:ZK68=ZK67)*(ZI65:ZI68&gt;ZI67)),"")</f>
        <v/>
      </c>
      <c r="ZT67" s="323" t="str">
        <f t="shared" ref="ZT67" ca="1" si="17751">IF(ZE67&lt;&gt;"",SUMPRODUCT((ZP65:ZP68=ZP67)*(ZK65:ZK68=ZK67)*(ZI65:ZI68=ZI67)*(ZM65:ZM68&gt;ZM67)),"")</f>
        <v/>
      </c>
      <c r="ZU67" s="323" t="str">
        <f t="shared" ref="ZU67" ca="1" si="17752">IF(ZE67&lt;&gt;"",SUMPRODUCT((ZP65:ZP68=ZP67)*(ZK65:ZK68=ZK67)*(ZI65:ZI68=ZI67)*(ZM65:ZM68=ZM67)*(ZN65:ZN68&gt;ZN67)),"")</f>
        <v/>
      </c>
      <c r="ZV67" s="323" t="str">
        <f t="shared" ref="ZV67" ca="1" si="17753">IF(ZE67&lt;&gt;"",SUMPRODUCT((ZP65:ZP68=ZP67)*(ZK65:ZK68=ZK67)*(ZI65:ZI68=ZI67)*(ZM65:ZM68=ZM67)*(ZN65:ZN68=ZN67)*(ZO65:ZO68&gt;ZO67)),"")</f>
        <v/>
      </c>
      <c r="ZW67" s="323" t="str">
        <f t="shared" ref="ZW67:ZW68" ca="1" si="17754">IF(ZE67&lt;&gt;"",SUM(ZQ67:ZV67)+1,"")</f>
        <v/>
      </c>
      <c r="ACW67" s="323">
        <f ca="1">SUMPRODUCT((ACW25:ACW28=ACW27)*(ACV25:ACV28=ACV27)*(ACT25:ACT28&gt;ACT27))+1</f>
        <v>1</v>
      </c>
      <c r="ADH67" s="323" t="str">
        <f t="shared" ref="ADH67" ca="1" si="17755">IF(ADI27&lt;&gt;"",SUMPRODUCT((ADP25:ADP28=ADP27)*(ADO25:ADO28=ADO27)*(ADM25:ADM28=ADM27)*(ADN25:ADN28=ADN27)),"")</f>
        <v/>
      </c>
      <c r="ADI67" s="323" t="str">
        <f t="shared" ca="1" si="17198"/>
        <v/>
      </c>
      <c r="ADJ67" s="323">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3">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3">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3">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3">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3">
        <f t="shared" ca="1" si="17204"/>
        <v>1000</v>
      </c>
      <c r="ADP67" s="323" t="str">
        <f t="shared" ca="1" si="17205"/>
        <v/>
      </c>
      <c r="ADQ67" s="323" t="str">
        <f t="shared" ref="ADQ67" ca="1" si="17761">IF(ADI67&lt;&gt;"",VLOOKUP(ADI67,ACP4:ACV40,7,FALSE),"")</f>
        <v/>
      </c>
      <c r="ADR67" s="323" t="str">
        <f t="shared" ref="ADR67" ca="1" si="17762">IF(ADI67&lt;&gt;"",VLOOKUP(ADI67,ACP4:ACV40,5,FALSE),"")</f>
        <v/>
      </c>
      <c r="ADS67" s="323" t="str">
        <f t="shared" ref="ADS67" ca="1" si="17763">IF(ADI67&lt;&gt;"",VLOOKUP(ADI67,ACP4:ACX40,9,FALSE),"")</f>
        <v/>
      </c>
      <c r="ADT67" s="323" t="str">
        <f t="shared" ca="1" si="17209"/>
        <v/>
      </c>
      <c r="ADU67" s="323" t="str">
        <f t="shared" ref="ADU67" ca="1" si="17764">IF(ADI67&lt;&gt;"",RANK(ADT67,ADT65:ADT68),"")</f>
        <v/>
      </c>
      <c r="ADV67" s="323" t="str">
        <f t="shared" ref="ADV67" ca="1" si="17765">IF(ADI67&lt;&gt;"",SUMPRODUCT((ADT65:ADT68=ADT67)*(ADO65:ADO68&gt;ADO67)),"")</f>
        <v/>
      </c>
      <c r="ADW67" s="323" t="str">
        <f t="shared" ref="ADW67" ca="1" si="17766">IF(ADI67&lt;&gt;"",SUMPRODUCT((ADT65:ADT68=ADT67)*(ADO65:ADO68=ADO67)*(ADM65:ADM68&gt;ADM67)),"")</f>
        <v/>
      </c>
      <c r="ADX67" s="323" t="str">
        <f t="shared" ref="ADX67" ca="1" si="17767">IF(ADI67&lt;&gt;"",SUMPRODUCT((ADT65:ADT68=ADT67)*(ADO65:ADO68=ADO67)*(ADM65:ADM68=ADM67)*(ADQ65:ADQ68&gt;ADQ67)),"")</f>
        <v/>
      </c>
      <c r="ADY67" s="323" t="str">
        <f t="shared" ref="ADY67" ca="1" si="17768">IF(ADI67&lt;&gt;"",SUMPRODUCT((ADT65:ADT68=ADT67)*(ADO65:ADO68=ADO67)*(ADM65:ADM68=ADM67)*(ADQ65:ADQ68=ADQ67)*(ADR65:ADR68&gt;ADR67)),"")</f>
        <v/>
      </c>
      <c r="ADZ67" s="323" t="str">
        <f t="shared" ref="ADZ67" ca="1" si="17769">IF(ADI67&lt;&gt;"",SUMPRODUCT((ADT65:ADT68=ADT67)*(ADO65:ADO68=ADO67)*(ADM65:ADM68=ADM67)*(ADQ65:ADQ68=ADQ67)*(ADR65:ADR68=ADR67)*(ADS65:ADS68&gt;ADS67)),"")</f>
        <v/>
      </c>
      <c r="AEA67" s="323" t="str">
        <f t="shared" ca="1" si="17216"/>
        <v/>
      </c>
      <c r="AEB67" s="323" t="str">
        <f t="shared" ref="AEB67" ca="1" si="17770">IF(AEC27&lt;&gt;"",SUMPRODUCT((AEJ25:AEJ28=AEJ27)*(AEI25:AEI28=AEI27)*(AEG25:AEG28=AEG27)*(AEH25:AEH28=AEH27)),"")</f>
        <v/>
      </c>
      <c r="AEC67" s="323" t="str">
        <f t="shared" ca="1" si="17460"/>
        <v/>
      </c>
      <c r="AED67" s="323">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3">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3">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3">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3">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3">
        <f t="shared" ca="1" si="17466"/>
        <v>1000</v>
      </c>
      <c r="AEJ67" s="323" t="str">
        <f t="shared" ca="1" si="17467"/>
        <v/>
      </c>
      <c r="AEK67" s="323" t="str">
        <f t="shared" ref="AEK67" ca="1" si="17776">IF(AEC67&lt;&gt;"",VLOOKUP(AEC67,ACP4:ACV40,7,FALSE),"")</f>
        <v/>
      </c>
      <c r="AEL67" s="323" t="str">
        <f t="shared" ref="AEL67" ca="1" si="17777">IF(AEC67&lt;&gt;"",VLOOKUP(AEC67,ACP4:ACV40,5,FALSE),"")</f>
        <v/>
      </c>
      <c r="AEM67" s="323" t="str">
        <f t="shared" ref="AEM67" ca="1" si="17778">IF(AEC67&lt;&gt;"",VLOOKUP(AEC67,ACP4:ACX40,9,FALSE),"")</f>
        <v/>
      </c>
      <c r="AEN67" s="323" t="str">
        <f t="shared" ca="1" si="17471"/>
        <v/>
      </c>
      <c r="AEO67" s="323" t="str">
        <f t="shared" ref="AEO67" ca="1" si="17779">IF(AEC67&lt;&gt;"",RANK(AEN67,AEN65:AEN68),"")</f>
        <v/>
      </c>
      <c r="AEP67" s="323" t="str">
        <f t="shared" ref="AEP67" ca="1" si="17780">IF(AEC67&lt;&gt;"",SUMPRODUCT((AEN65:AEN68=AEN67)*(AEI65:AEI68&gt;AEI67)),"")</f>
        <v/>
      </c>
      <c r="AEQ67" s="323" t="str">
        <f t="shared" ref="AEQ67" ca="1" si="17781">IF(AEC67&lt;&gt;"",SUMPRODUCT((AEN65:AEN68=AEN67)*(AEI65:AEI68=AEI67)*(AEG65:AEG68&gt;AEG67)),"")</f>
        <v/>
      </c>
      <c r="AER67" s="323" t="str">
        <f t="shared" ref="AER67" ca="1" si="17782">IF(AEC67&lt;&gt;"",SUMPRODUCT((AEN65:AEN68=AEN67)*(AEI65:AEI68=AEI67)*(AEG65:AEG68=AEG67)*(AEK65:AEK68&gt;AEK67)),"")</f>
        <v/>
      </c>
      <c r="AES67" s="323" t="str">
        <f t="shared" ref="AES67" ca="1" si="17783">IF(AEC67&lt;&gt;"",SUMPRODUCT((AEN65:AEN68=AEN67)*(AEI65:AEI68=AEI67)*(AEG65:AEG68=AEG67)*(AEK65:AEK68=AEK67)*(AEL65:AEL68&gt;AEL67)),"")</f>
        <v/>
      </c>
      <c r="AET67" s="323" t="str">
        <f t="shared" ref="AET67" ca="1" si="17784">IF(AEC67&lt;&gt;"",SUMPRODUCT((AEN65:AEN68=AEN67)*(AEI65:AEI68=AEI67)*(AEG65:AEG68=AEG67)*(AEK65:AEK68=AEK67)*(AEL65:AEL68=AEL67)*(AEM65:AEM68&gt;AEM67)),"")</f>
        <v/>
      </c>
      <c r="AEU67" s="323" t="str">
        <f t="shared" ref="AEU67:AEU68" ca="1" si="17785">IF(AEC67&lt;&gt;"",SUM(AEO67:AET67)+1,"")</f>
        <v/>
      </c>
      <c r="AHU67" s="323">
        <f ca="1">SUMPRODUCT((AHU25:AHU28=AHU27)*(AHT25:AHT28=AHT27)*(AHR25:AHR28&gt;AHR27))+1</f>
        <v>1</v>
      </c>
      <c r="AIF67" s="323" t="str">
        <f t="shared" ref="AIF67" ca="1" si="17786">IF(AIG27&lt;&gt;"",SUMPRODUCT((AIN25:AIN28=AIN27)*(AIM25:AIM28=AIM27)*(AIK25:AIK28=AIK27)*(AIL25:AIL28=AIL27)),"")</f>
        <v/>
      </c>
      <c r="AIG67" s="323" t="str">
        <f t="shared" ca="1" si="17218"/>
        <v/>
      </c>
      <c r="AIH67" s="323">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3">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3">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3">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3">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3">
        <f t="shared" ca="1" si="17224"/>
        <v>1000</v>
      </c>
      <c r="AIN67" s="323" t="str">
        <f t="shared" ca="1" si="17225"/>
        <v/>
      </c>
      <c r="AIO67" s="323" t="str">
        <f t="shared" ref="AIO67" ca="1" si="17792">IF(AIG67&lt;&gt;"",VLOOKUP(AIG67,AHN4:AHT40,7,FALSE),"")</f>
        <v/>
      </c>
      <c r="AIP67" s="323" t="str">
        <f t="shared" ref="AIP67" ca="1" si="17793">IF(AIG67&lt;&gt;"",VLOOKUP(AIG67,AHN4:AHT40,5,FALSE),"")</f>
        <v/>
      </c>
      <c r="AIQ67" s="323" t="str">
        <f t="shared" ref="AIQ67" ca="1" si="17794">IF(AIG67&lt;&gt;"",VLOOKUP(AIG67,AHN4:AHV40,9,FALSE),"")</f>
        <v/>
      </c>
      <c r="AIR67" s="323" t="str">
        <f t="shared" ca="1" si="17229"/>
        <v/>
      </c>
      <c r="AIS67" s="323" t="str">
        <f t="shared" ref="AIS67" ca="1" si="17795">IF(AIG67&lt;&gt;"",RANK(AIR67,AIR65:AIR68),"")</f>
        <v/>
      </c>
      <c r="AIT67" s="323" t="str">
        <f t="shared" ref="AIT67" ca="1" si="17796">IF(AIG67&lt;&gt;"",SUMPRODUCT((AIR65:AIR68=AIR67)*(AIM65:AIM68&gt;AIM67)),"")</f>
        <v/>
      </c>
      <c r="AIU67" s="323" t="str">
        <f t="shared" ref="AIU67" ca="1" si="17797">IF(AIG67&lt;&gt;"",SUMPRODUCT((AIR65:AIR68=AIR67)*(AIM65:AIM68=AIM67)*(AIK65:AIK68&gt;AIK67)),"")</f>
        <v/>
      </c>
      <c r="AIV67" s="323" t="str">
        <f t="shared" ref="AIV67" ca="1" si="17798">IF(AIG67&lt;&gt;"",SUMPRODUCT((AIR65:AIR68=AIR67)*(AIM65:AIM68=AIM67)*(AIK65:AIK68=AIK67)*(AIO65:AIO68&gt;AIO67)),"")</f>
        <v/>
      </c>
      <c r="AIW67" s="323" t="str">
        <f t="shared" ref="AIW67" ca="1" si="17799">IF(AIG67&lt;&gt;"",SUMPRODUCT((AIR65:AIR68=AIR67)*(AIM65:AIM68=AIM67)*(AIK65:AIK68=AIK67)*(AIO65:AIO68=AIO67)*(AIP65:AIP68&gt;AIP67)),"")</f>
        <v/>
      </c>
      <c r="AIX67" s="323" t="str">
        <f t="shared" ref="AIX67" ca="1" si="17800">IF(AIG67&lt;&gt;"",SUMPRODUCT((AIR65:AIR68=AIR67)*(AIM65:AIM68=AIM67)*(AIK65:AIK68=AIK67)*(AIO65:AIO68=AIO67)*(AIP65:AIP68=AIP67)*(AIQ65:AIQ68&gt;AIQ67)),"")</f>
        <v/>
      </c>
      <c r="AIY67" s="323" t="str">
        <f t="shared" ca="1" si="17236"/>
        <v/>
      </c>
      <c r="AIZ67" s="323" t="str">
        <f t="shared" ref="AIZ67" ca="1" si="17801">IF(AJA27&lt;&gt;"",SUMPRODUCT((AJH25:AJH28=AJH27)*(AJG25:AJG28=AJG27)*(AJE25:AJE28=AJE27)*(AJF25:AJF28=AJF27)),"")</f>
        <v/>
      </c>
      <c r="AJA67" s="323" t="str">
        <f t="shared" ca="1" si="17496"/>
        <v/>
      </c>
      <c r="AJB67" s="323">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3">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3">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3">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3">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3">
        <f t="shared" ca="1" si="17502"/>
        <v>1000</v>
      </c>
      <c r="AJH67" s="323" t="str">
        <f t="shared" ca="1" si="17503"/>
        <v/>
      </c>
      <c r="AJI67" s="323" t="str">
        <f t="shared" ref="AJI67" ca="1" si="17807">IF(AJA67&lt;&gt;"",VLOOKUP(AJA67,AHN4:AHT40,7,FALSE),"")</f>
        <v/>
      </c>
      <c r="AJJ67" s="323" t="str">
        <f t="shared" ref="AJJ67" ca="1" si="17808">IF(AJA67&lt;&gt;"",VLOOKUP(AJA67,AHN4:AHT40,5,FALSE),"")</f>
        <v/>
      </c>
      <c r="AJK67" s="323" t="str">
        <f t="shared" ref="AJK67" ca="1" si="17809">IF(AJA67&lt;&gt;"",VLOOKUP(AJA67,AHN4:AHV40,9,FALSE),"")</f>
        <v/>
      </c>
      <c r="AJL67" s="323" t="str">
        <f t="shared" ca="1" si="17507"/>
        <v/>
      </c>
      <c r="AJM67" s="323" t="str">
        <f t="shared" ref="AJM67" ca="1" si="17810">IF(AJA67&lt;&gt;"",RANK(AJL67,AJL65:AJL68),"")</f>
        <v/>
      </c>
      <c r="AJN67" s="323" t="str">
        <f t="shared" ref="AJN67" ca="1" si="17811">IF(AJA67&lt;&gt;"",SUMPRODUCT((AJL65:AJL68=AJL67)*(AJG65:AJG68&gt;AJG67)),"")</f>
        <v/>
      </c>
      <c r="AJO67" s="323" t="str">
        <f t="shared" ref="AJO67" ca="1" si="17812">IF(AJA67&lt;&gt;"",SUMPRODUCT((AJL65:AJL68=AJL67)*(AJG65:AJG68=AJG67)*(AJE65:AJE68&gt;AJE67)),"")</f>
        <v/>
      </c>
      <c r="AJP67" s="323" t="str">
        <f t="shared" ref="AJP67" ca="1" si="17813">IF(AJA67&lt;&gt;"",SUMPRODUCT((AJL65:AJL68=AJL67)*(AJG65:AJG68=AJG67)*(AJE65:AJE68=AJE67)*(AJI65:AJI68&gt;AJI67)),"")</f>
        <v/>
      </c>
      <c r="AJQ67" s="323" t="str">
        <f t="shared" ref="AJQ67" ca="1" si="17814">IF(AJA67&lt;&gt;"",SUMPRODUCT((AJL65:AJL68=AJL67)*(AJG65:AJG68=AJG67)*(AJE65:AJE68=AJE67)*(AJI65:AJI68=AJI67)*(AJJ65:AJJ68&gt;AJJ67)),"")</f>
        <v/>
      </c>
      <c r="AJR67" s="323" t="str">
        <f t="shared" ref="AJR67" ca="1" si="17815">IF(AJA67&lt;&gt;"",SUMPRODUCT((AJL65:AJL68=AJL67)*(AJG65:AJG68=AJG67)*(AJE65:AJE68=AJE67)*(AJI65:AJI68=AJI67)*(AJJ65:AJJ68=AJJ67)*(AJK65:AJK68&gt;AJK67)),"")</f>
        <v/>
      </c>
      <c r="AJS67" s="323" t="str">
        <f t="shared" ref="AJS67:AJS68" ca="1" si="17816">IF(AJA67&lt;&gt;"",SUM(AJM67:AJR67)+1,"")</f>
        <v/>
      </c>
      <c r="AMS67" s="323">
        <f ca="1">SUMPRODUCT((AMS25:AMS28=AMS27)*(AMR25:AMR28=AMR27)*(AMP25:AMP28&gt;AMP27))+1</f>
        <v>1</v>
      </c>
      <c r="AND67" s="323" t="str">
        <f t="shared" ref="AND67" ca="1" si="17817">IF(ANE27&lt;&gt;"",SUMPRODUCT((ANL25:ANL28=ANL27)*(ANK25:ANK28=ANK27)*(ANI25:ANI28=ANI27)*(ANJ25:ANJ28=ANJ27)),"")</f>
        <v/>
      </c>
      <c r="ANE67" s="323" t="str">
        <f t="shared" ca="1" si="17238"/>
        <v/>
      </c>
      <c r="ANF67" s="323">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3">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3">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3">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3">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3">
        <f t="shared" ca="1" si="17244"/>
        <v>1000</v>
      </c>
      <c r="ANL67" s="323" t="str">
        <f t="shared" ca="1" si="17245"/>
        <v/>
      </c>
      <c r="ANM67" s="323" t="str">
        <f t="shared" ref="ANM67" ca="1" si="17823">IF(ANE67&lt;&gt;"",VLOOKUP(ANE67,AML4:AMR40,7,FALSE),"")</f>
        <v/>
      </c>
      <c r="ANN67" s="323" t="str">
        <f t="shared" ref="ANN67" ca="1" si="17824">IF(ANE67&lt;&gt;"",VLOOKUP(ANE67,AML4:AMR40,5,FALSE),"")</f>
        <v/>
      </c>
      <c r="ANO67" s="323" t="str">
        <f t="shared" ref="ANO67" ca="1" si="17825">IF(ANE67&lt;&gt;"",VLOOKUP(ANE67,AML4:AMT40,9,FALSE),"")</f>
        <v/>
      </c>
      <c r="ANP67" s="323" t="str">
        <f t="shared" ca="1" si="17249"/>
        <v/>
      </c>
      <c r="ANQ67" s="323" t="str">
        <f t="shared" ref="ANQ67" ca="1" si="17826">IF(ANE67&lt;&gt;"",RANK(ANP67,ANP65:ANP68),"")</f>
        <v/>
      </c>
      <c r="ANR67" s="323" t="str">
        <f t="shared" ref="ANR67" ca="1" si="17827">IF(ANE67&lt;&gt;"",SUMPRODUCT((ANP65:ANP68=ANP67)*(ANK65:ANK68&gt;ANK67)),"")</f>
        <v/>
      </c>
      <c r="ANS67" s="323" t="str">
        <f t="shared" ref="ANS67" ca="1" si="17828">IF(ANE67&lt;&gt;"",SUMPRODUCT((ANP65:ANP68=ANP67)*(ANK65:ANK68=ANK67)*(ANI65:ANI68&gt;ANI67)),"")</f>
        <v/>
      </c>
      <c r="ANT67" s="323" t="str">
        <f t="shared" ref="ANT67" ca="1" si="17829">IF(ANE67&lt;&gt;"",SUMPRODUCT((ANP65:ANP68=ANP67)*(ANK65:ANK68=ANK67)*(ANI65:ANI68=ANI67)*(ANM65:ANM68&gt;ANM67)),"")</f>
        <v/>
      </c>
      <c r="ANU67" s="323" t="str">
        <f t="shared" ref="ANU67" ca="1" si="17830">IF(ANE67&lt;&gt;"",SUMPRODUCT((ANP65:ANP68=ANP67)*(ANK65:ANK68=ANK67)*(ANI65:ANI68=ANI67)*(ANM65:ANM68=ANM67)*(ANN65:ANN68&gt;ANN67)),"")</f>
        <v/>
      </c>
      <c r="ANV67" s="323" t="str">
        <f t="shared" ref="ANV67" ca="1" si="17831">IF(ANE67&lt;&gt;"",SUMPRODUCT((ANP65:ANP68=ANP67)*(ANK65:ANK68=ANK67)*(ANI65:ANI68=ANI67)*(ANM65:ANM68=ANM67)*(ANN65:ANN68=ANN67)*(ANO65:ANO68&gt;ANO67)),"")</f>
        <v/>
      </c>
      <c r="ANW67" s="323" t="str">
        <f t="shared" ca="1" si="17256"/>
        <v/>
      </c>
      <c r="ANX67" s="323" t="str">
        <f t="shared" ref="ANX67" ca="1" si="17832">IF(ANY27&lt;&gt;"",SUMPRODUCT((AOF25:AOF28=AOF27)*(AOE25:AOE28=AOE27)*(AOC25:AOC28=AOC27)*(AOD25:AOD28=AOD27)),"")</f>
        <v/>
      </c>
      <c r="ANY67" s="323" t="str">
        <f t="shared" ca="1" si="17532"/>
        <v/>
      </c>
      <c r="ANZ67" s="323">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3">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3">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3">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3">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3">
        <f t="shared" ca="1" si="17538"/>
        <v>1000</v>
      </c>
      <c r="AOF67" s="323" t="str">
        <f t="shared" ca="1" si="17539"/>
        <v/>
      </c>
      <c r="AOG67" s="323" t="str">
        <f t="shared" ref="AOG67" ca="1" si="17838">IF(ANY67&lt;&gt;"",VLOOKUP(ANY67,AML4:AMR40,7,FALSE),"")</f>
        <v/>
      </c>
      <c r="AOH67" s="323" t="str">
        <f t="shared" ref="AOH67" ca="1" si="17839">IF(ANY67&lt;&gt;"",VLOOKUP(ANY67,AML4:AMR40,5,FALSE),"")</f>
        <v/>
      </c>
      <c r="AOI67" s="323" t="str">
        <f t="shared" ref="AOI67" ca="1" si="17840">IF(ANY67&lt;&gt;"",VLOOKUP(ANY67,AML4:AMT40,9,FALSE),"")</f>
        <v/>
      </c>
      <c r="AOJ67" s="323" t="str">
        <f t="shared" ca="1" si="17543"/>
        <v/>
      </c>
      <c r="AOK67" s="323" t="str">
        <f t="shared" ref="AOK67" ca="1" si="17841">IF(ANY67&lt;&gt;"",RANK(AOJ67,AOJ65:AOJ68),"")</f>
        <v/>
      </c>
      <c r="AOL67" s="323" t="str">
        <f t="shared" ref="AOL67" ca="1" si="17842">IF(ANY67&lt;&gt;"",SUMPRODUCT((AOJ65:AOJ68=AOJ67)*(AOE65:AOE68&gt;AOE67)),"")</f>
        <v/>
      </c>
      <c r="AOM67" s="323" t="str">
        <f t="shared" ref="AOM67" ca="1" si="17843">IF(ANY67&lt;&gt;"",SUMPRODUCT((AOJ65:AOJ68=AOJ67)*(AOE65:AOE68=AOE67)*(AOC65:AOC68&gt;AOC67)),"")</f>
        <v/>
      </c>
      <c r="AON67" s="323" t="str">
        <f t="shared" ref="AON67" ca="1" si="17844">IF(ANY67&lt;&gt;"",SUMPRODUCT((AOJ65:AOJ68=AOJ67)*(AOE65:AOE68=AOE67)*(AOC65:AOC68=AOC67)*(AOG65:AOG68&gt;AOG67)),"")</f>
        <v/>
      </c>
      <c r="AOO67" s="323" t="str">
        <f t="shared" ref="AOO67" ca="1" si="17845">IF(ANY67&lt;&gt;"",SUMPRODUCT((AOJ65:AOJ68=AOJ67)*(AOE65:AOE68=AOE67)*(AOC65:AOC68=AOC67)*(AOG65:AOG68=AOG67)*(AOH65:AOH68&gt;AOH67)),"")</f>
        <v/>
      </c>
      <c r="AOP67" s="323" t="str">
        <f t="shared" ref="AOP67" ca="1" si="17846">IF(ANY67&lt;&gt;"",SUMPRODUCT((AOJ65:AOJ68=AOJ67)*(AOE65:AOE68=AOE67)*(AOC65:AOC68=AOC67)*(AOG65:AOG68=AOG67)*(AOH65:AOH68=AOH67)*(AOI65:AOI68&gt;AOI67)),"")</f>
        <v/>
      </c>
      <c r="AOQ67" s="323" t="str">
        <f t="shared" ref="AOQ67:AOQ68" ca="1" si="17847">IF(ANY67&lt;&gt;"",SUM(AOK67:AOP67)+1,"")</f>
        <v/>
      </c>
      <c r="ARQ67" s="323">
        <f ca="1">SUMPRODUCT((ARQ25:ARQ28=ARQ27)*(ARP25:ARP28=ARP27)*(ARN25:ARN28&gt;ARN27))+1</f>
        <v>1</v>
      </c>
      <c r="ASB67" s="323" t="str">
        <f t="shared" ref="ASB67" ca="1" si="17848">IF(ASC27&lt;&gt;"",SUMPRODUCT((ASJ25:ASJ28=ASJ27)*(ASI25:ASI28=ASI27)*(ASG25:ASG28=ASG27)*(ASH25:ASH28=ASH27)),"")</f>
        <v/>
      </c>
      <c r="ASC67" s="323" t="str">
        <f t="shared" ca="1" si="17258"/>
        <v/>
      </c>
      <c r="ASD67" s="323">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3">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3">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3">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3">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3">
        <f t="shared" ca="1" si="17264"/>
        <v>1000</v>
      </c>
      <c r="ASJ67" s="323" t="str">
        <f t="shared" ca="1" si="17265"/>
        <v/>
      </c>
      <c r="ASK67" s="323" t="str">
        <f t="shared" ref="ASK67" ca="1" si="17854">IF(ASC67&lt;&gt;"",VLOOKUP(ASC67,ARJ4:ARP40,7,FALSE),"")</f>
        <v/>
      </c>
      <c r="ASL67" s="323" t="str">
        <f t="shared" ref="ASL67" ca="1" si="17855">IF(ASC67&lt;&gt;"",VLOOKUP(ASC67,ARJ4:ARP40,5,FALSE),"")</f>
        <v/>
      </c>
      <c r="ASM67" s="323" t="str">
        <f t="shared" ref="ASM67" ca="1" si="17856">IF(ASC67&lt;&gt;"",VLOOKUP(ASC67,ARJ4:ARR40,9,FALSE),"")</f>
        <v/>
      </c>
      <c r="ASN67" s="323" t="str">
        <f t="shared" ca="1" si="17269"/>
        <v/>
      </c>
      <c r="ASO67" s="323" t="str">
        <f t="shared" ref="ASO67" ca="1" si="17857">IF(ASC67&lt;&gt;"",RANK(ASN67,ASN65:ASN68),"")</f>
        <v/>
      </c>
      <c r="ASP67" s="323" t="str">
        <f t="shared" ref="ASP67" ca="1" si="17858">IF(ASC67&lt;&gt;"",SUMPRODUCT((ASN65:ASN68=ASN67)*(ASI65:ASI68&gt;ASI67)),"")</f>
        <v/>
      </c>
      <c r="ASQ67" s="323" t="str">
        <f t="shared" ref="ASQ67" ca="1" si="17859">IF(ASC67&lt;&gt;"",SUMPRODUCT((ASN65:ASN68=ASN67)*(ASI65:ASI68=ASI67)*(ASG65:ASG68&gt;ASG67)),"")</f>
        <v/>
      </c>
      <c r="ASR67" s="323" t="str">
        <f t="shared" ref="ASR67" ca="1" si="17860">IF(ASC67&lt;&gt;"",SUMPRODUCT((ASN65:ASN68=ASN67)*(ASI65:ASI68=ASI67)*(ASG65:ASG68=ASG67)*(ASK65:ASK68&gt;ASK67)),"")</f>
        <v/>
      </c>
      <c r="ASS67" s="323" t="str">
        <f t="shared" ref="ASS67" ca="1" si="17861">IF(ASC67&lt;&gt;"",SUMPRODUCT((ASN65:ASN68=ASN67)*(ASI65:ASI68=ASI67)*(ASG65:ASG68=ASG67)*(ASK65:ASK68=ASK67)*(ASL65:ASL68&gt;ASL67)),"")</f>
        <v/>
      </c>
      <c r="AST67" s="323" t="str">
        <f t="shared" ref="AST67" ca="1" si="17862">IF(ASC67&lt;&gt;"",SUMPRODUCT((ASN65:ASN68=ASN67)*(ASI65:ASI68=ASI67)*(ASG65:ASG68=ASG67)*(ASK65:ASK68=ASK67)*(ASL65:ASL68=ASL67)*(ASM65:ASM68&gt;ASM67)),"")</f>
        <v/>
      </c>
      <c r="ASU67" s="323" t="str">
        <f t="shared" ca="1" si="17276"/>
        <v/>
      </c>
      <c r="ASV67" s="323" t="str">
        <f t="shared" ref="ASV67" ca="1" si="17863">IF(ASW27&lt;&gt;"",SUMPRODUCT((ATD25:ATD28=ATD27)*(ATC25:ATC28=ATC27)*(ATA25:ATA28=ATA27)*(ATB25:ATB28=ATB27)),"")</f>
        <v/>
      </c>
      <c r="ASW67" s="323" t="str">
        <f t="shared" ca="1" si="17568"/>
        <v/>
      </c>
      <c r="ASX67" s="323">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3">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3">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3">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3">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3">
        <f t="shared" ca="1" si="17574"/>
        <v>1000</v>
      </c>
      <c r="ATD67" s="323" t="str">
        <f t="shared" ca="1" si="17575"/>
        <v/>
      </c>
      <c r="ATE67" s="323" t="str">
        <f t="shared" ref="ATE67" ca="1" si="17869">IF(ASW67&lt;&gt;"",VLOOKUP(ASW67,ARJ4:ARP40,7,FALSE),"")</f>
        <v/>
      </c>
      <c r="ATF67" s="323" t="str">
        <f t="shared" ref="ATF67" ca="1" si="17870">IF(ASW67&lt;&gt;"",VLOOKUP(ASW67,ARJ4:ARP40,5,FALSE),"")</f>
        <v/>
      </c>
      <c r="ATG67" s="323" t="str">
        <f t="shared" ref="ATG67" ca="1" si="17871">IF(ASW67&lt;&gt;"",VLOOKUP(ASW67,ARJ4:ARR40,9,FALSE),"")</f>
        <v/>
      </c>
      <c r="ATH67" s="323" t="str">
        <f t="shared" ca="1" si="17579"/>
        <v/>
      </c>
      <c r="ATI67" s="323" t="str">
        <f t="shared" ref="ATI67" ca="1" si="17872">IF(ASW67&lt;&gt;"",RANK(ATH67,ATH65:ATH68),"")</f>
        <v/>
      </c>
      <c r="ATJ67" s="323" t="str">
        <f t="shared" ref="ATJ67" ca="1" si="17873">IF(ASW67&lt;&gt;"",SUMPRODUCT((ATH65:ATH68=ATH67)*(ATC65:ATC68&gt;ATC67)),"")</f>
        <v/>
      </c>
      <c r="ATK67" s="323" t="str">
        <f t="shared" ref="ATK67" ca="1" si="17874">IF(ASW67&lt;&gt;"",SUMPRODUCT((ATH65:ATH68=ATH67)*(ATC65:ATC68=ATC67)*(ATA65:ATA68&gt;ATA67)),"")</f>
        <v/>
      </c>
      <c r="ATL67" s="323" t="str">
        <f t="shared" ref="ATL67" ca="1" si="17875">IF(ASW67&lt;&gt;"",SUMPRODUCT((ATH65:ATH68=ATH67)*(ATC65:ATC68=ATC67)*(ATA65:ATA68=ATA67)*(ATE65:ATE68&gt;ATE67)),"")</f>
        <v/>
      </c>
      <c r="ATM67" s="323" t="str">
        <f t="shared" ref="ATM67" ca="1" si="17876">IF(ASW67&lt;&gt;"",SUMPRODUCT((ATH65:ATH68=ATH67)*(ATC65:ATC68=ATC67)*(ATA65:ATA68=ATA67)*(ATE65:ATE68=ATE67)*(ATF65:ATF68&gt;ATF67)),"")</f>
        <v/>
      </c>
      <c r="ATN67" s="323" t="str">
        <f t="shared" ref="ATN67" ca="1" si="17877">IF(ASW67&lt;&gt;"",SUMPRODUCT((ATH65:ATH68=ATH67)*(ATC65:ATC68=ATC67)*(ATA65:ATA68=ATA67)*(ATE65:ATE68=ATE67)*(ATF65:ATF68=ATF67)*(ATG65:ATG68&gt;ATG67)),"")</f>
        <v/>
      </c>
      <c r="ATO67" s="323" t="str">
        <f t="shared" ref="ATO67:ATO68" ca="1" si="17878">IF(ASW67&lt;&gt;"",SUM(ATI67:ATN67)+1,"")</f>
        <v/>
      </c>
      <c r="AWO67" s="323">
        <f ca="1">SUMPRODUCT((AWO25:AWO28=AWO27)*(AWN25:AWN28=AWN27)*(AWL25:AWL28&gt;AWL27))+1</f>
        <v>1</v>
      </c>
      <c r="AWZ67" s="323" t="str">
        <f t="shared" ref="AWZ67" ca="1" si="17879">IF(AXA27&lt;&gt;"",SUMPRODUCT((AXH25:AXH28=AXH27)*(AXG25:AXG28=AXG27)*(AXE25:AXE28=AXE27)*(AXF25:AXF28=AXF27)),"")</f>
        <v/>
      </c>
      <c r="AXA67" s="323" t="str">
        <f t="shared" ca="1" si="17278"/>
        <v/>
      </c>
      <c r="AXB67" s="323">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3">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3">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3">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3">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3">
        <f t="shared" ca="1" si="17284"/>
        <v>1000</v>
      </c>
      <c r="AXH67" s="323" t="str">
        <f t="shared" ca="1" si="17285"/>
        <v/>
      </c>
      <c r="AXI67" s="323" t="str">
        <f t="shared" ref="AXI67" ca="1" si="17885">IF(AXA67&lt;&gt;"",VLOOKUP(AXA67,AWH4:AWN40,7,FALSE),"")</f>
        <v/>
      </c>
      <c r="AXJ67" s="323" t="str">
        <f t="shared" ref="AXJ67" ca="1" si="17886">IF(AXA67&lt;&gt;"",VLOOKUP(AXA67,AWH4:AWN40,5,FALSE),"")</f>
        <v/>
      </c>
      <c r="AXK67" s="323" t="str">
        <f t="shared" ref="AXK67" ca="1" si="17887">IF(AXA67&lt;&gt;"",VLOOKUP(AXA67,AWH4:AWP40,9,FALSE),"")</f>
        <v/>
      </c>
      <c r="AXL67" s="323" t="str">
        <f t="shared" ca="1" si="17289"/>
        <v/>
      </c>
      <c r="AXM67" s="323" t="str">
        <f t="shared" ref="AXM67" ca="1" si="17888">IF(AXA67&lt;&gt;"",RANK(AXL67,AXL65:AXL68),"")</f>
        <v/>
      </c>
      <c r="AXN67" s="323" t="str">
        <f t="shared" ref="AXN67" ca="1" si="17889">IF(AXA67&lt;&gt;"",SUMPRODUCT((AXL65:AXL68=AXL67)*(AXG65:AXG68&gt;AXG67)),"")</f>
        <v/>
      </c>
      <c r="AXO67" s="323" t="str">
        <f t="shared" ref="AXO67" ca="1" si="17890">IF(AXA67&lt;&gt;"",SUMPRODUCT((AXL65:AXL68=AXL67)*(AXG65:AXG68=AXG67)*(AXE65:AXE68&gt;AXE67)),"")</f>
        <v/>
      </c>
      <c r="AXP67" s="323" t="str">
        <f t="shared" ref="AXP67" ca="1" si="17891">IF(AXA67&lt;&gt;"",SUMPRODUCT((AXL65:AXL68=AXL67)*(AXG65:AXG68=AXG67)*(AXE65:AXE68=AXE67)*(AXI65:AXI68&gt;AXI67)),"")</f>
        <v/>
      </c>
      <c r="AXQ67" s="323" t="str">
        <f t="shared" ref="AXQ67" ca="1" si="17892">IF(AXA67&lt;&gt;"",SUMPRODUCT((AXL65:AXL68=AXL67)*(AXG65:AXG68=AXG67)*(AXE65:AXE68=AXE67)*(AXI65:AXI68=AXI67)*(AXJ65:AXJ68&gt;AXJ67)),"")</f>
        <v/>
      </c>
      <c r="AXR67" s="323" t="str">
        <f t="shared" ref="AXR67" ca="1" si="17893">IF(AXA67&lt;&gt;"",SUMPRODUCT((AXL65:AXL68=AXL67)*(AXG65:AXG68=AXG67)*(AXE65:AXE68=AXE67)*(AXI65:AXI68=AXI67)*(AXJ65:AXJ68=AXJ67)*(AXK65:AXK68&gt;AXK67)),"")</f>
        <v/>
      </c>
      <c r="AXS67" s="323" t="str">
        <f t="shared" ca="1" si="17296"/>
        <v/>
      </c>
      <c r="AXT67" s="323" t="str">
        <f t="shared" ref="AXT67" ca="1" si="17894">IF(AXU27&lt;&gt;"",SUMPRODUCT((AYB25:AYB28=AYB27)*(AYA25:AYA28=AYA27)*(AXY25:AXY28=AXY27)*(AXZ25:AXZ28=AXZ27)),"")</f>
        <v/>
      </c>
      <c r="AXU67" s="323" t="str">
        <f t="shared" ca="1" si="17604"/>
        <v/>
      </c>
      <c r="AXV67" s="323">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3">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3">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3">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3">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3">
        <f t="shared" ca="1" si="17610"/>
        <v>1000</v>
      </c>
      <c r="AYB67" s="323" t="str">
        <f t="shared" ca="1" si="17611"/>
        <v/>
      </c>
      <c r="AYC67" s="323" t="str">
        <f t="shared" ref="AYC67" ca="1" si="17900">IF(AXU67&lt;&gt;"",VLOOKUP(AXU67,AWH4:AWN40,7,FALSE),"")</f>
        <v/>
      </c>
      <c r="AYD67" s="323" t="str">
        <f t="shared" ref="AYD67" ca="1" si="17901">IF(AXU67&lt;&gt;"",VLOOKUP(AXU67,AWH4:AWN40,5,FALSE),"")</f>
        <v/>
      </c>
      <c r="AYE67" s="323" t="str">
        <f t="shared" ref="AYE67" ca="1" si="17902">IF(AXU67&lt;&gt;"",VLOOKUP(AXU67,AWH4:AWP40,9,FALSE),"")</f>
        <v/>
      </c>
      <c r="AYF67" s="323" t="str">
        <f t="shared" ca="1" si="17615"/>
        <v/>
      </c>
      <c r="AYG67" s="323" t="str">
        <f t="shared" ref="AYG67" ca="1" si="17903">IF(AXU67&lt;&gt;"",RANK(AYF67,AYF65:AYF68),"")</f>
        <v/>
      </c>
      <c r="AYH67" s="323" t="str">
        <f t="shared" ref="AYH67" ca="1" si="17904">IF(AXU67&lt;&gt;"",SUMPRODUCT((AYF65:AYF68=AYF67)*(AYA65:AYA68&gt;AYA67)),"")</f>
        <v/>
      </c>
      <c r="AYI67" s="323" t="str">
        <f t="shared" ref="AYI67" ca="1" si="17905">IF(AXU67&lt;&gt;"",SUMPRODUCT((AYF65:AYF68=AYF67)*(AYA65:AYA68=AYA67)*(AXY65:AXY68&gt;AXY67)),"")</f>
        <v/>
      </c>
      <c r="AYJ67" s="323" t="str">
        <f t="shared" ref="AYJ67" ca="1" si="17906">IF(AXU67&lt;&gt;"",SUMPRODUCT((AYF65:AYF68=AYF67)*(AYA65:AYA68=AYA67)*(AXY65:AXY68=AXY67)*(AYC65:AYC68&gt;AYC67)),"")</f>
        <v/>
      </c>
      <c r="AYK67" s="323" t="str">
        <f t="shared" ref="AYK67" ca="1" si="17907">IF(AXU67&lt;&gt;"",SUMPRODUCT((AYF65:AYF68=AYF67)*(AYA65:AYA68=AYA67)*(AXY65:AXY68=AXY67)*(AYC65:AYC68=AYC67)*(AYD65:AYD68&gt;AYD67)),"")</f>
        <v/>
      </c>
      <c r="AYL67" s="323" t="str">
        <f t="shared" ref="AYL67" ca="1" si="17908">IF(AXU67&lt;&gt;"",SUMPRODUCT((AYF65:AYF68=AYF67)*(AYA65:AYA68=AYA67)*(AXY65:AXY68=AXY67)*(AYC65:AYC68=AYC67)*(AYD65:AYD68=AYD67)*(AYE65:AYE68&gt;AYE67)),"")</f>
        <v/>
      </c>
      <c r="AYM67" s="323" t="str">
        <f t="shared" ref="AYM67:AYM68" ca="1" si="17909">IF(AXU67&lt;&gt;"",SUM(AYG67:AYL67)+1,"")</f>
        <v/>
      </c>
      <c r="BBM67" s="323">
        <f ca="1">SUMPRODUCT((BBM25:BBM28=BBM27)*(BBL25:BBL28=BBL27)*(BBJ25:BBJ28&gt;BBJ27))+1</f>
        <v>1</v>
      </c>
      <c r="BBX67" s="323">
        <f t="shared" ref="BBX67" ca="1" si="17910">IF(BBY27&lt;&gt;"",SUMPRODUCT((BCF25:BCF28=BCF27)*(BCE25:BCE28=BCE27)*(BCC25:BCC28=BCC27)*(BCD25:BCD28=BCD27)),"")</f>
        <v>4</v>
      </c>
      <c r="BBY67" s="323" t="str">
        <f t="shared" ca="1" si="17298"/>
        <v>Netherlands</v>
      </c>
      <c r="BBZ67" s="323">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3">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3">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3">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3">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3">
        <f t="shared" ca="1" si="17304"/>
        <v>1000</v>
      </c>
      <c r="BCF67" s="323">
        <f t="shared" ca="1" si="17305"/>
        <v>0</v>
      </c>
      <c r="BCG67" s="323">
        <f t="shared" ref="BCG67" ca="1" si="17916">IF(BBY67&lt;&gt;"",VLOOKUP(BBY67,BBF4:BBL40,7,FALSE),"")</f>
        <v>1000</v>
      </c>
      <c r="BCH67" s="323">
        <f t="shared" ref="BCH67" ca="1" si="17917">IF(BBY67&lt;&gt;"",VLOOKUP(BBY67,BBF4:BBL40,5,FALSE),"")</f>
        <v>0</v>
      </c>
      <c r="BCI67" s="323">
        <f t="shared" ref="BCI67" ca="1" si="17918">IF(BBY67&lt;&gt;"",VLOOKUP(BBY67,BBF4:BBN40,9,FALSE),"")</f>
        <v>42</v>
      </c>
      <c r="BCJ67" s="323">
        <f t="shared" ca="1" si="17309"/>
        <v>0</v>
      </c>
      <c r="BCK67" s="323">
        <f t="shared" ref="BCK67" ca="1" si="17919">IF(BBY67&lt;&gt;"",RANK(BCJ67,BCJ65:BCJ68),"")</f>
        <v>1</v>
      </c>
      <c r="BCL67" s="323">
        <f t="shared" ref="BCL67" ca="1" si="17920">IF(BBY67&lt;&gt;"",SUMPRODUCT((BCJ65:BCJ68=BCJ67)*(BCE65:BCE68&gt;BCE67)),"")</f>
        <v>0</v>
      </c>
      <c r="BCM67" s="323">
        <f t="shared" ref="BCM67" ca="1" si="17921">IF(BBY67&lt;&gt;"",SUMPRODUCT((BCJ65:BCJ68=BCJ67)*(BCE65:BCE68=BCE67)*(BCC65:BCC68&gt;BCC67)),"")</f>
        <v>0</v>
      </c>
      <c r="BCN67" s="323">
        <f t="shared" ref="BCN67" ca="1" si="17922">IF(BBY67&lt;&gt;"",SUMPRODUCT((BCJ65:BCJ68=BCJ67)*(BCE65:BCE68=BCE67)*(BCC65:BCC68=BCC67)*(BCG65:BCG68&gt;BCG67)),"")</f>
        <v>0</v>
      </c>
      <c r="BCO67" s="323">
        <f t="shared" ref="BCO67" ca="1" si="17923">IF(BBY67&lt;&gt;"",SUMPRODUCT((BCJ65:BCJ68=BCJ67)*(BCE65:BCE68=BCE67)*(BCC65:BCC68=BCC67)*(BCG65:BCG68=BCG67)*(BCH65:BCH68&gt;BCH67)),"")</f>
        <v>0</v>
      </c>
      <c r="BCP67" s="323">
        <f t="shared" ref="BCP67" ca="1" si="17924">IF(BBY67&lt;&gt;"",SUMPRODUCT((BCJ65:BCJ68=BCJ67)*(BCE65:BCE68=BCE67)*(BCC65:BCC68=BCC67)*(BCG65:BCG68=BCG67)*(BCH65:BCH68=BCH67)*(BCI65:BCI68&gt;BCI67)),"")</f>
        <v>1</v>
      </c>
      <c r="BCQ67" s="323">
        <f t="shared" ca="1" si="17316"/>
        <v>2</v>
      </c>
      <c r="BCR67" s="323" t="str">
        <f t="shared" ref="BCR67" ca="1" si="17925">IF(BCS27&lt;&gt;"",SUMPRODUCT((BCZ25:BCZ28=BCZ27)*(BCY25:BCY28=BCY27)*(BCW25:BCW28=BCW27)*(BCX25:BCX28=BCX27)),"")</f>
        <v/>
      </c>
      <c r="BCS67" s="323" t="str">
        <f t="shared" ca="1" si="17640"/>
        <v/>
      </c>
      <c r="BCT67" s="323">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3">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3">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3">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3">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3">
        <f t="shared" ca="1" si="17646"/>
        <v>1000</v>
      </c>
      <c r="BCZ67" s="323" t="str">
        <f t="shared" ca="1" si="17647"/>
        <v/>
      </c>
      <c r="BDA67" s="323" t="str">
        <f t="shared" ref="BDA67" ca="1" si="17931">IF(BCS67&lt;&gt;"",VLOOKUP(BCS67,BBF4:BBL40,7,FALSE),"")</f>
        <v/>
      </c>
      <c r="BDB67" s="323" t="str">
        <f t="shared" ref="BDB67" ca="1" si="17932">IF(BCS67&lt;&gt;"",VLOOKUP(BCS67,BBF4:BBL40,5,FALSE),"")</f>
        <v/>
      </c>
      <c r="BDC67" s="323" t="str">
        <f t="shared" ref="BDC67" ca="1" si="17933">IF(BCS67&lt;&gt;"",VLOOKUP(BCS67,BBF4:BBN40,9,FALSE),"")</f>
        <v/>
      </c>
      <c r="BDD67" s="323" t="str">
        <f t="shared" ca="1" si="17651"/>
        <v/>
      </c>
      <c r="BDE67" s="323" t="str">
        <f t="shared" ref="BDE67" ca="1" si="17934">IF(BCS67&lt;&gt;"",RANK(BDD67,BDD65:BDD68),"")</f>
        <v/>
      </c>
      <c r="BDF67" s="323" t="str">
        <f t="shared" ref="BDF67" ca="1" si="17935">IF(BCS67&lt;&gt;"",SUMPRODUCT((BDD65:BDD68=BDD67)*(BCY65:BCY68&gt;BCY67)),"")</f>
        <v/>
      </c>
      <c r="BDG67" s="323" t="str">
        <f t="shared" ref="BDG67" ca="1" si="17936">IF(BCS67&lt;&gt;"",SUMPRODUCT((BDD65:BDD68=BDD67)*(BCY65:BCY68=BCY67)*(BCW65:BCW68&gt;BCW67)),"")</f>
        <v/>
      </c>
      <c r="BDH67" s="323" t="str">
        <f t="shared" ref="BDH67" ca="1" si="17937">IF(BCS67&lt;&gt;"",SUMPRODUCT((BDD65:BDD68=BDD67)*(BCY65:BCY68=BCY67)*(BCW65:BCW68=BCW67)*(BDA65:BDA68&gt;BDA67)),"")</f>
        <v/>
      </c>
      <c r="BDI67" s="323" t="str">
        <f t="shared" ref="BDI67" ca="1" si="17938">IF(BCS67&lt;&gt;"",SUMPRODUCT((BDD65:BDD68=BDD67)*(BCY65:BCY68=BCY67)*(BCW65:BCW68=BCW67)*(BDA65:BDA68=BDA67)*(BDB65:BDB68&gt;BDB67)),"")</f>
        <v/>
      </c>
      <c r="BDJ67" s="323" t="str">
        <f t="shared" ref="BDJ67" ca="1" si="17939">IF(BCS67&lt;&gt;"",SUMPRODUCT((BDD65:BDD68=BDD67)*(BCY65:BCY68=BCY67)*(BCW65:BCW68=BCW67)*(BDA65:BDA68=BDA67)*(BDB65:BDB68=BDB67)*(BDC65:BDC68&gt;BDC67)),"")</f>
        <v/>
      </c>
      <c r="BDK67" s="323" t="str">
        <f t="shared" ref="BDK67:BDK68" ca="1" si="17940">IF(BCS67&lt;&gt;"",SUM(BDE67:BDJ67)+1,"")</f>
        <v/>
      </c>
    </row>
    <row r="68" spans="9:955 1025:1467" x14ac:dyDescent="0.2">
      <c r="I68" s="323">
        <f>SUMPRODUCT((I25:I28=I28)*(H25:H28=H28)*(F25:F28&gt;F28))+1</f>
        <v>1</v>
      </c>
      <c r="T68" s="323" t="str">
        <f>IF(U28&lt;&gt;"",SUMPRODUCT((AB25:AB28=AB28)*(AA25:AA28=AA28)*(Y25:Y28=Y28)*(Z25:Z28=Z28)),"")</f>
        <v/>
      </c>
      <c r="U68" s="323" t="str">
        <f t="shared" si="17317"/>
        <v/>
      </c>
      <c r="V68" s="323">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3">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3">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3">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3">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3">
        <f>Y68-Z68+1000</f>
        <v>1000</v>
      </c>
      <c r="AB68" s="323" t="str">
        <f t="shared" si="17318"/>
        <v/>
      </c>
      <c r="AC68" s="323" t="str">
        <f>IF(U68&lt;&gt;"",VLOOKUP(U68,B4:H40,7,FALSE),"")</f>
        <v/>
      </c>
      <c r="AD68" s="323" t="str">
        <f>IF(U68&lt;&gt;"",VLOOKUP(U68,B4:H40,5,FALSE),"")</f>
        <v/>
      </c>
      <c r="AE68" s="323" t="str">
        <f>IF(U68&lt;&gt;"",VLOOKUP(U68,B4:J40,9,FALSE),"")</f>
        <v/>
      </c>
      <c r="AF68" s="323" t="str">
        <f t="shared" si="17319"/>
        <v/>
      </c>
      <c r="AG68" s="323" t="str">
        <f>IF(U68&lt;&gt;"",RANK(AF68,AF65:AF68),"")</f>
        <v/>
      </c>
      <c r="AH68" s="323" t="str">
        <f>IF(U68&lt;&gt;"",SUMPRODUCT((AF65:AF68=AF68)*(AA65:AA68&gt;AA68)),"")</f>
        <v/>
      </c>
      <c r="AI68" s="323" t="str">
        <f>IF(U68&lt;&gt;"",SUMPRODUCT((AF65:AF68=AF68)*(AA65:AA68=AA68)*(Y65:Y68&gt;Y68)),"")</f>
        <v/>
      </c>
      <c r="AJ68" s="323" t="str">
        <f>IF(U68&lt;&gt;"",SUMPRODUCT((AF65:AF68=AF68)*(AA65:AA68=AA68)*(Y65:Y68=Y68)*(AC65:AC68&gt;AC68)),"")</f>
        <v/>
      </c>
      <c r="AK68" s="323" t="str">
        <f>IF(U68&lt;&gt;"",SUMPRODUCT((AF65:AF68=AF68)*(AA65:AA68=AA68)*(Y65:Y68=Y68)*(AC65:AC68=AC68)*(AD65:AD68&gt;AD68)),"")</f>
        <v/>
      </c>
      <c r="AL68" s="323" t="str">
        <f>IF(U68&lt;&gt;"",SUMPRODUCT((AF65:AF68=AF68)*(AA65:AA68=AA68)*(Y65:Y68=Y68)*(AC65:AC68=AC68)*(AD65:AD68=AD68)*(AE65:AE68&gt;AE68)),"")</f>
        <v/>
      </c>
      <c r="AM68" s="323" t="str">
        <f>IF(U68&lt;&gt;"",SUM(AG68:AL68),"")</f>
        <v/>
      </c>
      <c r="AN68" s="323" t="str">
        <f>IF(AO28&lt;&gt;"",SUMPRODUCT((AV25:AV28=AV28)*(AU25:AU28=AU28)*(AS25:AS28=AS28)*(AT25:AT28=AT28)),"")</f>
        <v/>
      </c>
      <c r="AO68" s="323" t="str">
        <f t="shared" si="17320"/>
        <v/>
      </c>
      <c r="AP68" s="323" t="str">
        <f>IF(AO68&lt;&gt;"",SUMPRODUCT((CZ3:CZ42=AO68)*(DC3:DC42=AO69)*(DD3:DD42="W"))+SUMPRODUCT((CZ3:CZ42=AO68)*(DC3:DC42=AO66)*(DD3:DD42="W"))+SUMPRODUCT((CZ3:CZ42=AO68)*(DC3:DC42=AO67)*(DD3:DD42="W"))+SUMPRODUCT((CZ3:CZ42=AO69)*(DC3:DC42=AO68)*(DE3:DE42="W"))+SUMPRODUCT((CZ3:CZ42=AO66)*(DC3:DC42=AO68)*(DE3:DE42="W"))+SUMPRODUCT((CZ3:CZ42=AO67)*(DC3:DC42=AO68)*(DE3:DE42="W")),"")</f>
        <v/>
      </c>
      <c r="AQ68" s="323" t="str">
        <f>IF(AO68&lt;&gt;"",SUMPRODUCT((CZ3:CZ42=AO68)*(DC3:DC42=AO69)*(DD3:DD42="D"))+SUMPRODUCT((CZ3:CZ42=AO68)*(DC3:DC42=AO66)*(DD3:DD42="D"))+SUMPRODUCT((CZ3:CZ42=AO68)*(DC3:DC42=AO67)*(DD3:DD42="D"))+SUMPRODUCT((CZ3:CZ42=AO69)*(DC3:DC42=AO68)*(DD3:DD42="D"))+SUMPRODUCT((CZ3:CZ42=AO66)*(DC3:DC42=AO68)*(DD3:DD42="D"))+SUMPRODUCT((CZ3:CZ42=AO67)*(DC3:DC42=AO68)*(DD3:DD42="D")),"")</f>
        <v/>
      </c>
      <c r="AR68" s="323" t="str">
        <f>IF(AO68&lt;&gt;"",SUMPRODUCT((CZ3:CZ42=AO68)*(DC3:DC42=AO69)*(DD3:DD42="L"))+SUMPRODUCT((CZ3:CZ42=AO68)*(DC3:DC42=AO66)*(DD3:DD42="L"))+SUMPRODUCT((CZ3:CZ42=AO68)*(DC3:DC42=AO67)*(DD3:DD42="L"))+SUMPRODUCT((CZ3:CZ42=AO69)*(DC3:DC42=AO68)*(DE3:DE42="L"))+SUMPRODUCT((CZ3:CZ42=AO66)*(DC3:DC42=AO68)*(DE3:DE42="L"))+SUMPRODUCT((CZ3:CZ42=AO67)*(DC3:DC42=AO68)*(DE3:DE42="L")),"")</f>
        <v/>
      </c>
      <c r="AS68" s="323">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3">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3">
        <f>AS68-AT68+1000</f>
        <v>1000</v>
      </c>
      <c r="AV68" s="323" t="str">
        <f t="shared" si="17321"/>
        <v/>
      </c>
      <c r="AW68" s="323" t="str">
        <f>IF(AO68&lt;&gt;"",VLOOKUP(AO68,B4:H40,7,FALSE),"")</f>
        <v/>
      </c>
      <c r="AX68" s="323" t="str">
        <f>IF(AO68&lt;&gt;"",VLOOKUP(AO68,B4:H40,5,FALSE),"")</f>
        <v/>
      </c>
      <c r="AY68" s="323" t="str">
        <f>IF(AO68&lt;&gt;"",VLOOKUP(AO68,B4:J40,9,FALSE),"")</f>
        <v/>
      </c>
      <c r="AZ68" s="323" t="str">
        <f t="shared" si="17322"/>
        <v/>
      </c>
      <c r="BA68" s="323" t="str">
        <f>IF(AO68&lt;&gt;"",RANK(AZ68,AZ65:AZ68),"")</f>
        <v/>
      </c>
      <c r="BB68" s="323" t="str">
        <f>IF(AO68&lt;&gt;"",SUMPRODUCT((AZ65:AZ68=AZ68)*(AU65:AU68&gt;AU68)),"")</f>
        <v/>
      </c>
      <c r="BC68" s="323" t="str">
        <f>IF(AO68&lt;&gt;"",SUMPRODUCT((AZ65:AZ68=AZ68)*(AU65:AU68=AU68)*(AS65:AS68&gt;AS68)),"")</f>
        <v/>
      </c>
      <c r="BD68" s="323" t="str">
        <f>IF(AO68&lt;&gt;"",SUMPRODUCT((AZ65:AZ68=AZ68)*(AU65:AU68=AU68)*(AS65:AS68=AS68)*(AW65:AW68&gt;AW68)),"")</f>
        <v/>
      </c>
      <c r="BE68" s="323" t="str">
        <f>IF(AO68&lt;&gt;"",SUMPRODUCT((AZ65:AZ68=AZ68)*(AU65:AU68=AU68)*(AS65:AS68=AS68)*(AW65:AW68=AW68)*(AX65:AX68&gt;AX68)),"")</f>
        <v/>
      </c>
      <c r="BF68" s="323" t="str">
        <f>IF(AO68&lt;&gt;"",SUMPRODUCT((AZ65:AZ68=AZ68)*(AU65:AU68=AU68)*(AS65:AS68=AS68)*(AW65:AW68=AW68)*(AX65:AX68=AX68)*(AY65:AY68&gt;AY68)),"")</f>
        <v/>
      </c>
      <c r="BG68" s="323" t="str">
        <f t="shared" si="17659"/>
        <v/>
      </c>
      <c r="EG68" s="323">
        <f ca="1">SUMPRODUCT((EG25:EG28=EG28)*(EF25:EF28=EF28)*(ED25:ED28&gt;ED28))+1</f>
        <v>1</v>
      </c>
      <c r="ER68" s="323" t="str">
        <f ca="1">IF(ES28&lt;&gt;"",SUMPRODUCT((EZ25:EZ28=EZ28)*(EY25:EY28=EY28)*(EW25:EW28=EW28)*(EX25:EX28=EX28)),"")</f>
        <v/>
      </c>
      <c r="ES68" s="323" t="str">
        <f t="shared" ca="1" si="17323"/>
        <v/>
      </c>
      <c r="ET68" s="323">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3">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3">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3">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3">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3">
        <f ca="1">EW68-EX68+1000</f>
        <v>1000</v>
      </c>
      <c r="EZ68" s="323" t="str">
        <f t="shared" ca="1" si="17324"/>
        <v/>
      </c>
      <c r="FA68" s="323" t="str">
        <f ca="1">IF(ES68&lt;&gt;"",VLOOKUP(ES68,DZ4:EF40,7,FALSE),"")</f>
        <v/>
      </c>
      <c r="FB68" s="323" t="str">
        <f ca="1">IF(ES68&lt;&gt;"",VLOOKUP(ES68,DZ4:EF40,5,FALSE),"")</f>
        <v/>
      </c>
      <c r="FC68" s="323" t="str">
        <f ca="1">IF(ES68&lt;&gt;"",VLOOKUP(ES68,DZ4:EH40,9,FALSE),"")</f>
        <v/>
      </c>
      <c r="FD68" s="323" t="str">
        <f t="shared" ca="1" si="17325"/>
        <v/>
      </c>
      <c r="FE68" s="323" t="str">
        <f ca="1">IF(ES68&lt;&gt;"",RANK(FD68,FD65:FD68),"")</f>
        <v/>
      </c>
      <c r="FF68" s="323" t="str">
        <f ca="1">IF(ES68&lt;&gt;"",SUMPRODUCT((FD65:FD68=FD68)*(EY65:EY68&gt;EY68)),"")</f>
        <v/>
      </c>
      <c r="FG68" s="323" t="str">
        <f ca="1">IF(ES68&lt;&gt;"",SUMPRODUCT((FD65:FD68=FD68)*(EY65:EY68=EY68)*(EW65:EW68&gt;EW68)),"")</f>
        <v/>
      </c>
      <c r="FH68" s="323" t="str">
        <f ca="1">IF(ES68&lt;&gt;"",SUMPRODUCT((FD65:FD68=FD68)*(EY65:EY68=EY68)*(EW65:EW68=EW68)*(FA65:FA68&gt;FA68)),"")</f>
        <v/>
      </c>
      <c r="FI68" s="323" t="str">
        <f ca="1">IF(ES68&lt;&gt;"",SUMPRODUCT((FD65:FD68=FD68)*(EY65:EY68=EY68)*(EW65:EW68=EW68)*(FA65:FA68=FA68)*(FB65:FB68&gt;FB68)),"")</f>
        <v/>
      </c>
      <c r="FJ68" s="323" t="str">
        <f ca="1">IF(ES68&lt;&gt;"",SUMPRODUCT((FD65:FD68=FD68)*(EY65:EY68=EY68)*(EW65:EW68=EW68)*(FA65:FA68=FA68)*(FB65:FB68=FB68)*(FC65:FC68&gt;FC68)),"")</f>
        <v/>
      </c>
      <c r="FK68" s="323" t="str">
        <f ca="1">IF(ES68&lt;&gt;"",SUM(FE68:FJ68),"")</f>
        <v/>
      </c>
      <c r="FL68" s="323" t="str">
        <f ca="1">IF(FM28&lt;&gt;"",SUMPRODUCT((FT25:FT28=FT28)*(FS25:FS28=FS28)*(FQ25:FQ28=FQ28)*(FR25:FR28=FR28)),"")</f>
        <v/>
      </c>
      <c r="FM68" s="323" t="str">
        <f t="shared" ca="1" si="17326"/>
        <v/>
      </c>
      <c r="FN68" s="323" t="str">
        <f ca="1">IF(FM68&lt;&gt;"",SUMPRODUCT((HX3:HX42=FM68)*(IA3:IA42=FM69)*(IB3:IB42="W"))+SUMPRODUCT((HX3:HX42=FM68)*(IA3:IA42=FM66)*(IB3:IB42="W"))+SUMPRODUCT((HX3:HX42=FM68)*(IA3:IA42=FM67)*(IB3:IB42="W"))+SUMPRODUCT((HX3:HX42=FM69)*(IA3:IA42=FM68)*(IC3:IC42="W"))+SUMPRODUCT((HX3:HX42=FM66)*(IA3:IA42=FM68)*(IC3:IC42="W"))+SUMPRODUCT((HX3:HX42=FM67)*(IA3:IA42=FM68)*(IC3:IC42="W")),"")</f>
        <v/>
      </c>
      <c r="FO68" s="323" t="str">
        <f ca="1">IF(FM68&lt;&gt;"",SUMPRODUCT((HX3:HX42=FM68)*(IA3:IA42=FM69)*(IB3:IB42="D"))+SUMPRODUCT((HX3:HX42=FM68)*(IA3:IA42=FM66)*(IB3:IB42="D"))+SUMPRODUCT((HX3:HX42=FM68)*(IA3:IA42=FM67)*(IB3:IB42="D"))+SUMPRODUCT((HX3:HX42=FM69)*(IA3:IA42=FM68)*(IB3:IB42="D"))+SUMPRODUCT((HX3:HX42=FM66)*(IA3:IA42=FM68)*(IB3:IB42="D"))+SUMPRODUCT((HX3:HX42=FM67)*(IA3:IA42=FM68)*(IB3:IB42="D")),"")</f>
        <v/>
      </c>
      <c r="FP68" s="323" t="str">
        <f ca="1">IF(FM68&lt;&gt;"",SUMPRODUCT((HX3:HX42=FM68)*(IA3:IA42=FM69)*(IB3:IB42="L"))+SUMPRODUCT((HX3:HX42=FM68)*(IA3:IA42=FM66)*(IB3:IB42="L"))+SUMPRODUCT((HX3:HX42=FM68)*(IA3:IA42=FM67)*(IB3:IB42="L"))+SUMPRODUCT((HX3:HX42=FM69)*(IA3:IA42=FM68)*(IC3:IC42="L"))+SUMPRODUCT((HX3:HX42=FM66)*(IA3:IA42=FM68)*(IC3:IC42="L"))+SUMPRODUCT((HX3:HX42=FM67)*(IA3:IA42=FM68)*(IC3:IC42="L")),"")</f>
        <v/>
      </c>
      <c r="FQ68" s="323">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3">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3">
        <f ca="1">FQ68-FR68+1000</f>
        <v>1000</v>
      </c>
      <c r="FT68" s="323" t="str">
        <f t="shared" ca="1" si="17327"/>
        <v/>
      </c>
      <c r="FU68" s="323" t="str">
        <f ca="1">IF(FM68&lt;&gt;"",VLOOKUP(FM68,DZ4:EF40,7,FALSE),"")</f>
        <v/>
      </c>
      <c r="FV68" s="323" t="str">
        <f ca="1">IF(FM68&lt;&gt;"",VLOOKUP(FM68,DZ4:EF40,5,FALSE),"")</f>
        <v/>
      </c>
      <c r="FW68" s="323" t="str">
        <f ca="1">IF(FM68&lt;&gt;"",VLOOKUP(FM68,DZ4:EH40,9,FALSE),"")</f>
        <v/>
      </c>
      <c r="FX68" s="323" t="str">
        <f t="shared" ca="1" si="17328"/>
        <v/>
      </c>
      <c r="FY68" s="323" t="str">
        <f ca="1">IF(FM68&lt;&gt;"",RANK(FX68,FX65:FX68),"")</f>
        <v/>
      </c>
      <c r="FZ68" s="323" t="str">
        <f ca="1">IF(FM68&lt;&gt;"",SUMPRODUCT((FX65:FX68=FX68)*(FS65:FS68&gt;FS68)),"")</f>
        <v/>
      </c>
      <c r="GA68" s="323" t="str">
        <f ca="1">IF(FM68&lt;&gt;"",SUMPRODUCT((FX65:FX68=FX68)*(FS65:FS68=FS68)*(FQ65:FQ68&gt;FQ68)),"")</f>
        <v/>
      </c>
      <c r="GB68" s="323" t="str">
        <f ca="1">IF(FM68&lt;&gt;"",SUMPRODUCT((FX65:FX68=FX68)*(FS65:FS68=FS68)*(FQ65:FQ68=FQ68)*(FU65:FU68&gt;FU68)),"")</f>
        <v/>
      </c>
      <c r="GC68" s="323" t="str">
        <f ca="1">IF(FM68&lt;&gt;"",SUMPRODUCT((FX65:FX68=FX68)*(FS65:FS68=FS68)*(FQ65:FQ68=FQ68)*(FU65:FU68=FU68)*(FV65:FV68&gt;FV68)),"")</f>
        <v/>
      </c>
      <c r="GD68" s="323" t="str">
        <f ca="1">IF(FM68&lt;&gt;"",SUMPRODUCT((FX65:FX68=FX68)*(FS65:FS68=FS68)*(FQ65:FQ68=FQ68)*(FU65:FU68=FU68)*(FV65:FV68=FV68)*(FW65:FW68&gt;FW68)),"")</f>
        <v/>
      </c>
      <c r="GE68" s="323" t="str">
        <f t="shared" ca="1" si="17660"/>
        <v/>
      </c>
      <c r="JE68" s="323">
        <f ca="1">SUMPRODUCT((JE25:JE28=JE28)*(JD25:JD28=JD28)*(JB25:JB28&gt;JB28))+1</f>
        <v>1</v>
      </c>
      <c r="JP68" s="323" t="str">
        <f ca="1">IF(JQ28&lt;&gt;"",SUMPRODUCT((JX25:JX28=JX28)*(JW25:JW28=JW28)*(JU25:JU28=JU28)*(JV25:JV28=JV28)),"")</f>
        <v/>
      </c>
      <c r="JQ68" s="323" t="str">
        <f t="shared" ca="1" si="17329"/>
        <v/>
      </c>
      <c r="JR68" s="323">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3">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3">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3">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3">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3">
        <f ca="1">JU68-JV68+1000</f>
        <v>1000</v>
      </c>
      <c r="JX68" s="323" t="str">
        <f t="shared" ca="1" si="17330"/>
        <v/>
      </c>
      <c r="JY68" s="323" t="str">
        <f ca="1">IF(JQ68&lt;&gt;"",VLOOKUP(JQ68,IX4:JD40,7,FALSE),"")</f>
        <v/>
      </c>
      <c r="JZ68" s="323" t="str">
        <f ca="1">IF(JQ68&lt;&gt;"",VLOOKUP(JQ68,IX4:JD40,5,FALSE),"")</f>
        <v/>
      </c>
      <c r="KA68" s="323" t="str">
        <f ca="1">IF(JQ68&lt;&gt;"",VLOOKUP(JQ68,IX4:JF40,9,FALSE),"")</f>
        <v/>
      </c>
      <c r="KB68" s="323" t="str">
        <f t="shared" ca="1" si="17331"/>
        <v/>
      </c>
      <c r="KC68" s="323" t="str">
        <f ca="1">IF(JQ68&lt;&gt;"",RANK(KB68,KB65:KB68),"")</f>
        <v/>
      </c>
      <c r="KD68" s="323" t="str">
        <f ca="1">IF(JQ68&lt;&gt;"",SUMPRODUCT((KB65:KB68=KB68)*(JW65:JW68&gt;JW68)),"")</f>
        <v/>
      </c>
      <c r="KE68" s="323" t="str">
        <f ca="1">IF(JQ68&lt;&gt;"",SUMPRODUCT((KB65:KB68=KB68)*(JW65:JW68=JW68)*(JU65:JU68&gt;JU68)),"")</f>
        <v/>
      </c>
      <c r="KF68" s="323" t="str">
        <f ca="1">IF(JQ68&lt;&gt;"",SUMPRODUCT((KB65:KB68=KB68)*(JW65:JW68=JW68)*(JU65:JU68=JU68)*(JY65:JY68&gt;JY68)),"")</f>
        <v/>
      </c>
      <c r="KG68" s="323" t="str">
        <f ca="1">IF(JQ68&lt;&gt;"",SUMPRODUCT((KB65:KB68=KB68)*(JW65:JW68=JW68)*(JU65:JU68=JU68)*(JY65:JY68=JY68)*(JZ65:JZ68&gt;JZ68)),"")</f>
        <v/>
      </c>
      <c r="KH68" s="323" t="str">
        <f ca="1">IF(JQ68&lt;&gt;"",SUMPRODUCT((KB65:KB68=KB68)*(JW65:JW68=JW68)*(JU65:JU68=JU68)*(JY65:JY68=JY68)*(JZ65:JZ68=JZ68)*(KA65:KA68&gt;KA68)),"")</f>
        <v/>
      </c>
      <c r="KI68" s="323" t="str">
        <f ca="1">IF(JQ68&lt;&gt;"",SUM(KC68:KH68),"")</f>
        <v/>
      </c>
      <c r="KJ68" s="323" t="str">
        <f ca="1">IF(KK28&lt;&gt;"",SUMPRODUCT((KR25:KR28=KR28)*(KQ25:KQ28=KQ28)*(KO25:KO28=KO28)*(KP25:KP28=KP28)),"")</f>
        <v/>
      </c>
      <c r="KK68" s="323" t="str">
        <f t="shared" ca="1" si="17332"/>
        <v/>
      </c>
      <c r="KL68" s="323" t="str">
        <f ca="1">IF(KK68&lt;&gt;"",SUMPRODUCT((MV3:MV42=KK68)*(MY3:MY42=KK69)*(MZ3:MZ42="W"))+SUMPRODUCT((MV3:MV42=KK68)*(MY3:MY42=KK66)*(MZ3:MZ42="W"))+SUMPRODUCT((MV3:MV42=KK68)*(MY3:MY42=KK67)*(MZ3:MZ42="W"))+SUMPRODUCT((MV3:MV42=KK69)*(MY3:MY42=KK68)*(NA3:NA42="W"))+SUMPRODUCT((MV3:MV42=KK66)*(MY3:MY42=KK68)*(NA3:NA42="W"))+SUMPRODUCT((MV3:MV42=KK67)*(MY3:MY42=KK68)*(NA3:NA42="W")),"")</f>
        <v/>
      </c>
      <c r="KM68" s="323" t="str">
        <f ca="1">IF(KK68&lt;&gt;"",SUMPRODUCT((MV3:MV42=KK68)*(MY3:MY42=KK69)*(MZ3:MZ42="D"))+SUMPRODUCT((MV3:MV42=KK68)*(MY3:MY42=KK66)*(MZ3:MZ42="D"))+SUMPRODUCT((MV3:MV42=KK68)*(MY3:MY42=KK67)*(MZ3:MZ42="D"))+SUMPRODUCT((MV3:MV42=KK69)*(MY3:MY42=KK68)*(MZ3:MZ42="D"))+SUMPRODUCT((MV3:MV42=KK66)*(MY3:MY42=KK68)*(MZ3:MZ42="D"))+SUMPRODUCT((MV3:MV42=KK67)*(MY3:MY42=KK68)*(MZ3:MZ42="D")),"")</f>
        <v/>
      </c>
      <c r="KN68" s="323" t="str">
        <f ca="1">IF(KK68&lt;&gt;"",SUMPRODUCT((MV3:MV42=KK68)*(MY3:MY42=KK69)*(MZ3:MZ42="L"))+SUMPRODUCT((MV3:MV42=KK68)*(MY3:MY42=KK66)*(MZ3:MZ42="L"))+SUMPRODUCT((MV3:MV42=KK68)*(MY3:MY42=KK67)*(MZ3:MZ42="L"))+SUMPRODUCT((MV3:MV42=KK69)*(MY3:MY42=KK68)*(NA3:NA42="L"))+SUMPRODUCT((MV3:MV42=KK66)*(MY3:MY42=KK68)*(NA3:NA42="L"))+SUMPRODUCT((MV3:MV42=KK67)*(MY3:MY42=KK68)*(NA3:NA42="L")),"")</f>
        <v/>
      </c>
      <c r="KO68" s="323">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3">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3">
        <f ca="1">KO68-KP68+1000</f>
        <v>1000</v>
      </c>
      <c r="KR68" s="323" t="str">
        <f t="shared" ca="1" si="17333"/>
        <v/>
      </c>
      <c r="KS68" s="323" t="str">
        <f ca="1">IF(KK68&lt;&gt;"",VLOOKUP(KK68,IX4:JD40,7,FALSE),"")</f>
        <v/>
      </c>
      <c r="KT68" s="323" t="str">
        <f ca="1">IF(KK68&lt;&gt;"",VLOOKUP(KK68,IX4:JD40,5,FALSE),"")</f>
        <v/>
      </c>
      <c r="KU68" s="323" t="str">
        <f ca="1">IF(KK68&lt;&gt;"",VLOOKUP(KK68,IX4:JF40,9,FALSE),"")</f>
        <v/>
      </c>
      <c r="KV68" s="323" t="str">
        <f t="shared" ca="1" si="17334"/>
        <v/>
      </c>
      <c r="KW68" s="323" t="str">
        <f ca="1">IF(KK68&lt;&gt;"",RANK(KV68,KV65:KV68),"")</f>
        <v/>
      </c>
      <c r="KX68" s="323" t="str">
        <f ca="1">IF(KK68&lt;&gt;"",SUMPRODUCT((KV65:KV68=KV68)*(KQ65:KQ68&gt;KQ68)),"")</f>
        <v/>
      </c>
      <c r="KY68" s="323" t="str">
        <f ca="1">IF(KK68&lt;&gt;"",SUMPRODUCT((KV65:KV68=KV68)*(KQ65:KQ68=KQ68)*(KO65:KO68&gt;KO68)),"")</f>
        <v/>
      </c>
      <c r="KZ68" s="323" t="str">
        <f ca="1">IF(KK68&lt;&gt;"",SUMPRODUCT((KV65:KV68=KV68)*(KQ65:KQ68=KQ68)*(KO65:KO68=KO68)*(KS65:KS68&gt;KS68)),"")</f>
        <v/>
      </c>
      <c r="LA68" s="323" t="str">
        <f ca="1">IF(KK68&lt;&gt;"",SUMPRODUCT((KV65:KV68=KV68)*(KQ65:KQ68=KQ68)*(KO65:KO68=KO68)*(KS65:KS68=KS68)*(KT65:KT68&gt;KT68)),"")</f>
        <v/>
      </c>
      <c r="LB68" s="323" t="str">
        <f ca="1">IF(KK68&lt;&gt;"",SUMPRODUCT((KV65:KV68=KV68)*(KQ65:KQ68=KQ68)*(KO65:KO68=KO68)*(KS65:KS68=KS68)*(KT65:KT68=KT68)*(KU65:KU68&gt;KU68)),"")</f>
        <v/>
      </c>
      <c r="LC68" s="323" t="str">
        <f t="shared" ca="1" si="17661"/>
        <v/>
      </c>
      <c r="OC68" s="323">
        <f ca="1">SUMPRODUCT((OC25:OC28=OC28)*(OB25:OB28=OB28)*(NZ25:NZ28&gt;NZ28))+1</f>
        <v>1</v>
      </c>
      <c r="ON68" s="323" t="str">
        <f t="shared" ref="ON68" ca="1" si="17941">IF(OO28&lt;&gt;"",SUMPRODUCT((OV25:OV28=OV28)*(OU25:OU28=OU28)*(OS25:OS28=OS28)*(OT25:OT28=OT28)),"")</f>
        <v/>
      </c>
      <c r="OO68" s="323" t="str">
        <f t="shared" ca="1" si="17138"/>
        <v/>
      </c>
      <c r="OP68" s="323">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3">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3">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3">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3">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3">
        <f t="shared" ca="1" si="17144"/>
        <v>1000</v>
      </c>
      <c r="OV68" s="323" t="str">
        <f t="shared" ca="1" si="17145"/>
        <v/>
      </c>
      <c r="OW68" s="323" t="str">
        <f t="shared" ref="OW68" ca="1" si="17947">IF(OO68&lt;&gt;"",VLOOKUP(OO68,NV4:OB40,7,FALSE),"")</f>
        <v/>
      </c>
      <c r="OX68" s="323" t="str">
        <f t="shared" ref="OX68" ca="1" si="17948">IF(OO68&lt;&gt;"",VLOOKUP(OO68,NV4:OB40,5,FALSE),"")</f>
        <v/>
      </c>
      <c r="OY68" s="323" t="str">
        <f t="shared" ref="OY68" ca="1" si="17949">IF(OO68&lt;&gt;"",VLOOKUP(OO68,NV4:OD40,9,FALSE),"")</f>
        <v/>
      </c>
      <c r="OZ68" s="323" t="str">
        <f t="shared" ca="1" si="17149"/>
        <v/>
      </c>
      <c r="PA68" s="323" t="str">
        <f t="shared" ref="PA68" ca="1" si="17950">IF(OO68&lt;&gt;"",RANK(OZ68,OZ65:OZ68),"")</f>
        <v/>
      </c>
      <c r="PB68" s="323" t="str">
        <f t="shared" ref="PB68" ca="1" si="17951">IF(OO68&lt;&gt;"",SUMPRODUCT((OZ65:OZ68=OZ68)*(OU65:OU68&gt;OU68)),"")</f>
        <v/>
      </c>
      <c r="PC68" s="323" t="str">
        <f t="shared" ref="PC68" ca="1" si="17952">IF(OO68&lt;&gt;"",SUMPRODUCT((OZ65:OZ68=OZ68)*(OU65:OU68=OU68)*(OS65:OS68&gt;OS68)),"")</f>
        <v/>
      </c>
      <c r="PD68" s="323" t="str">
        <f t="shared" ref="PD68" ca="1" si="17953">IF(OO68&lt;&gt;"",SUMPRODUCT((OZ65:OZ68=OZ68)*(OU65:OU68=OU68)*(OS65:OS68=OS68)*(OW65:OW68&gt;OW68)),"")</f>
        <v/>
      </c>
      <c r="PE68" s="323" t="str">
        <f t="shared" ref="PE68" ca="1" si="17954">IF(OO68&lt;&gt;"",SUMPRODUCT((OZ65:OZ68=OZ68)*(OU65:OU68=OU68)*(OS65:OS68=OS68)*(OW65:OW68=OW68)*(OX65:OX68&gt;OX68)),"")</f>
        <v/>
      </c>
      <c r="PF68" s="323" t="str">
        <f t="shared" ref="PF68" ca="1" si="17955">IF(OO68&lt;&gt;"",SUMPRODUCT((OZ65:OZ68=OZ68)*(OU65:OU68=OU68)*(OS65:OS68=OS68)*(OW65:OW68=OW68)*(OX65:OX68=OX68)*(OY65:OY68&gt;OY68)),"")</f>
        <v/>
      </c>
      <c r="PG68" s="323" t="str">
        <f t="shared" ca="1" si="17156"/>
        <v/>
      </c>
      <c r="PH68" s="323" t="str">
        <f t="shared" ref="PH68" ca="1" si="17956">IF(PI28&lt;&gt;"",SUMPRODUCT((PP25:PP28=PP28)*(PO25:PO28=PO28)*(PM25:PM28=PM28)*(PN25:PN28=PN28)),"")</f>
        <v/>
      </c>
      <c r="PI68" s="323" t="str">
        <f t="shared" ca="1" si="17352"/>
        <v/>
      </c>
      <c r="PJ68" s="323"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3"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3"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3">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3">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3">
        <f t="shared" ca="1" si="17358"/>
        <v>1000</v>
      </c>
      <c r="PP68" s="323" t="str">
        <f t="shared" ca="1" si="17359"/>
        <v/>
      </c>
      <c r="PQ68" s="323" t="str">
        <f t="shared" ref="PQ68" ca="1" si="17962">IF(PI68&lt;&gt;"",VLOOKUP(PI68,NV4:OB40,7,FALSE),"")</f>
        <v/>
      </c>
      <c r="PR68" s="323" t="str">
        <f t="shared" ref="PR68" ca="1" si="17963">IF(PI68&lt;&gt;"",VLOOKUP(PI68,NV4:OB40,5,FALSE),"")</f>
        <v/>
      </c>
      <c r="PS68" s="323" t="str">
        <f t="shared" ref="PS68" ca="1" si="17964">IF(PI68&lt;&gt;"",VLOOKUP(PI68,NV4:OD40,9,FALSE),"")</f>
        <v/>
      </c>
      <c r="PT68" s="323" t="str">
        <f t="shared" ca="1" si="17363"/>
        <v/>
      </c>
      <c r="PU68" s="323" t="str">
        <f t="shared" ref="PU68" ca="1" si="17965">IF(PI68&lt;&gt;"",RANK(PT68,PT65:PT68),"")</f>
        <v/>
      </c>
      <c r="PV68" s="323" t="str">
        <f t="shared" ref="PV68" ca="1" si="17966">IF(PI68&lt;&gt;"",SUMPRODUCT((PT65:PT68=PT68)*(PO65:PO68&gt;PO68)),"")</f>
        <v/>
      </c>
      <c r="PW68" s="323" t="str">
        <f t="shared" ref="PW68" ca="1" si="17967">IF(PI68&lt;&gt;"",SUMPRODUCT((PT65:PT68=PT68)*(PO65:PO68=PO68)*(PM65:PM68&gt;PM68)),"")</f>
        <v/>
      </c>
      <c r="PX68" s="323" t="str">
        <f t="shared" ref="PX68" ca="1" si="17968">IF(PI68&lt;&gt;"",SUMPRODUCT((PT65:PT68=PT68)*(PO65:PO68=PO68)*(PM65:PM68=PM68)*(PQ65:PQ68&gt;PQ68)),"")</f>
        <v/>
      </c>
      <c r="PY68" s="323" t="str">
        <f t="shared" ref="PY68" ca="1" si="17969">IF(PI68&lt;&gt;"",SUMPRODUCT((PT65:PT68=PT68)*(PO65:PO68=PO68)*(PM65:PM68=PM68)*(PQ65:PQ68=PQ68)*(PR65:PR68&gt;PR68)),"")</f>
        <v/>
      </c>
      <c r="PZ68" s="323" t="str">
        <f t="shared" ref="PZ68" ca="1" si="17970">IF(PI68&lt;&gt;"",SUMPRODUCT((PT65:PT68=PT68)*(PO65:PO68=PO68)*(PM65:PM68=PM68)*(PQ65:PQ68=PQ68)*(PR65:PR68=PR68)*(PS65:PS68&gt;PS68)),"")</f>
        <v/>
      </c>
      <c r="QA68" s="323" t="str">
        <f t="shared" ca="1" si="17692"/>
        <v/>
      </c>
      <c r="TA68" s="323">
        <f ca="1">SUMPRODUCT((TA25:TA28=TA28)*(SZ25:SZ28=SZ28)*(SX25:SX28&gt;SX28))+1</f>
        <v>1</v>
      </c>
      <c r="TL68" s="323" t="str">
        <f t="shared" ref="TL68" ca="1" si="17971">IF(TM28&lt;&gt;"",SUMPRODUCT((TT25:TT28=TT28)*(TS25:TS28=TS28)*(TQ25:TQ28=TQ28)*(TR25:TR28=TR28)),"")</f>
        <v/>
      </c>
      <c r="TM68" s="323" t="str">
        <f t="shared" ca="1" si="17158"/>
        <v/>
      </c>
      <c r="TN68" s="323">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3">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3">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3">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3">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3">
        <f t="shared" ca="1" si="17164"/>
        <v>1000</v>
      </c>
      <c r="TT68" s="323" t="str">
        <f t="shared" ca="1" si="17165"/>
        <v/>
      </c>
      <c r="TU68" s="323" t="str">
        <f t="shared" ref="TU68" ca="1" si="17977">IF(TM68&lt;&gt;"",VLOOKUP(TM68,ST4:SZ40,7,FALSE),"")</f>
        <v/>
      </c>
      <c r="TV68" s="323" t="str">
        <f t="shared" ref="TV68" ca="1" si="17978">IF(TM68&lt;&gt;"",VLOOKUP(TM68,ST4:SZ40,5,FALSE),"")</f>
        <v/>
      </c>
      <c r="TW68" s="323" t="str">
        <f t="shared" ref="TW68" ca="1" si="17979">IF(TM68&lt;&gt;"",VLOOKUP(TM68,ST4:TB40,9,FALSE),"")</f>
        <v/>
      </c>
      <c r="TX68" s="323" t="str">
        <f t="shared" ca="1" si="17169"/>
        <v/>
      </c>
      <c r="TY68" s="323" t="str">
        <f t="shared" ref="TY68" ca="1" si="17980">IF(TM68&lt;&gt;"",RANK(TX68,TX65:TX68),"")</f>
        <v/>
      </c>
      <c r="TZ68" s="323" t="str">
        <f t="shared" ref="TZ68" ca="1" si="17981">IF(TM68&lt;&gt;"",SUMPRODUCT((TX65:TX68=TX68)*(TS65:TS68&gt;TS68)),"")</f>
        <v/>
      </c>
      <c r="UA68" s="323" t="str">
        <f t="shared" ref="UA68" ca="1" si="17982">IF(TM68&lt;&gt;"",SUMPRODUCT((TX65:TX68=TX68)*(TS65:TS68=TS68)*(TQ65:TQ68&gt;TQ68)),"")</f>
        <v/>
      </c>
      <c r="UB68" s="323" t="str">
        <f t="shared" ref="UB68" ca="1" si="17983">IF(TM68&lt;&gt;"",SUMPRODUCT((TX65:TX68=TX68)*(TS65:TS68=TS68)*(TQ65:TQ68=TQ68)*(TU65:TU68&gt;TU68)),"")</f>
        <v/>
      </c>
      <c r="UC68" s="323" t="str">
        <f t="shared" ref="UC68" ca="1" si="17984">IF(TM68&lt;&gt;"",SUMPRODUCT((TX65:TX68=TX68)*(TS65:TS68=TS68)*(TQ65:TQ68=TQ68)*(TU65:TU68=TU68)*(TV65:TV68&gt;TV68)),"")</f>
        <v/>
      </c>
      <c r="UD68" s="323" t="str">
        <f t="shared" ref="UD68" ca="1" si="17985">IF(TM68&lt;&gt;"",SUMPRODUCT((TX65:TX68=TX68)*(TS65:TS68=TS68)*(TQ65:TQ68=TQ68)*(TU65:TU68=TU68)*(TV65:TV68=TV68)*(TW65:TW68&gt;TW68)),"")</f>
        <v/>
      </c>
      <c r="UE68" s="323" t="str">
        <f t="shared" ca="1" si="17176"/>
        <v/>
      </c>
      <c r="UF68" s="323" t="str">
        <f t="shared" ref="UF68" ca="1" si="17986">IF(UG28&lt;&gt;"",SUMPRODUCT((UN25:UN28=UN28)*(UM25:UM28=UM28)*(UK25:UK28=UK28)*(UL25:UL28=UL28)),"")</f>
        <v/>
      </c>
      <c r="UG68" s="323" t="str">
        <f t="shared" ca="1" si="17388"/>
        <v/>
      </c>
      <c r="UH68" s="323"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3"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3"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3">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3">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3">
        <f t="shared" ca="1" si="17394"/>
        <v>1000</v>
      </c>
      <c r="UN68" s="323" t="str">
        <f t="shared" ca="1" si="17395"/>
        <v/>
      </c>
      <c r="UO68" s="323" t="str">
        <f t="shared" ref="UO68" ca="1" si="17992">IF(UG68&lt;&gt;"",VLOOKUP(UG68,ST4:SZ40,7,FALSE),"")</f>
        <v/>
      </c>
      <c r="UP68" s="323" t="str">
        <f t="shared" ref="UP68" ca="1" si="17993">IF(UG68&lt;&gt;"",VLOOKUP(UG68,ST4:SZ40,5,FALSE),"")</f>
        <v/>
      </c>
      <c r="UQ68" s="323" t="str">
        <f t="shared" ref="UQ68" ca="1" si="17994">IF(UG68&lt;&gt;"",VLOOKUP(UG68,ST4:TB40,9,FALSE),"")</f>
        <v/>
      </c>
      <c r="UR68" s="323" t="str">
        <f t="shared" ca="1" si="17399"/>
        <v/>
      </c>
      <c r="US68" s="323" t="str">
        <f t="shared" ref="US68" ca="1" si="17995">IF(UG68&lt;&gt;"",RANK(UR68,UR65:UR68),"")</f>
        <v/>
      </c>
      <c r="UT68" s="323" t="str">
        <f t="shared" ref="UT68" ca="1" si="17996">IF(UG68&lt;&gt;"",SUMPRODUCT((UR65:UR68=UR68)*(UM65:UM68&gt;UM68)),"")</f>
        <v/>
      </c>
      <c r="UU68" s="323" t="str">
        <f t="shared" ref="UU68" ca="1" si="17997">IF(UG68&lt;&gt;"",SUMPRODUCT((UR65:UR68=UR68)*(UM65:UM68=UM68)*(UK65:UK68&gt;UK68)),"")</f>
        <v/>
      </c>
      <c r="UV68" s="323" t="str">
        <f t="shared" ref="UV68" ca="1" si="17998">IF(UG68&lt;&gt;"",SUMPRODUCT((UR65:UR68=UR68)*(UM65:UM68=UM68)*(UK65:UK68=UK68)*(UO65:UO68&gt;UO68)),"")</f>
        <v/>
      </c>
      <c r="UW68" s="323" t="str">
        <f t="shared" ref="UW68" ca="1" si="17999">IF(UG68&lt;&gt;"",SUMPRODUCT((UR65:UR68=UR68)*(UM65:UM68=UM68)*(UK65:UK68=UK68)*(UO65:UO68=UO68)*(UP65:UP68&gt;UP68)),"")</f>
        <v/>
      </c>
      <c r="UX68" s="323" t="str">
        <f t="shared" ref="UX68" ca="1" si="18000">IF(UG68&lt;&gt;"",SUMPRODUCT((UR65:UR68=UR68)*(UM65:UM68=UM68)*(UK65:UK68=UK68)*(UO65:UO68=UO68)*(UP65:UP68=UP68)*(UQ65:UQ68&gt;UQ68)),"")</f>
        <v/>
      </c>
      <c r="UY68" s="323" t="str">
        <f t="shared" ca="1" si="17723"/>
        <v/>
      </c>
      <c r="XY68" s="323">
        <f ca="1">SUMPRODUCT((XY25:XY28=XY28)*(XX25:XX28=XX28)*(XV25:XV28&gt;XV28))+1</f>
        <v>1</v>
      </c>
      <c r="YJ68" s="323" t="str">
        <f t="shared" ref="YJ68" ca="1" si="18001">IF(YK28&lt;&gt;"",SUMPRODUCT((YR25:YR28=YR28)*(YQ25:YQ28=YQ28)*(YO25:YO28=YO28)*(YP25:YP28=YP28)),"")</f>
        <v/>
      </c>
      <c r="YK68" s="323" t="str">
        <f t="shared" ca="1" si="17178"/>
        <v/>
      </c>
      <c r="YL68" s="323">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3">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3">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3">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3">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3">
        <f t="shared" ca="1" si="17184"/>
        <v>1000</v>
      </c>
      <c r="YR68" s="323" t="str">
        <f t="shared" ca="1" si="17185"/>
        <v/>
      </c>
      <c r="YS68" s="323" t="str">
        <f t="shared" ref="YS68" ca="1" si="18007">IF(YK68&lt;&gt;"",VLOOKUP(YK68,XR4:XX40,7,FALSE),"")</f>
        <v/>
      </c>
      <c r="YT68" s="323" t="str">
        <f t="shared" ref="YT68" ca="1" si="18008">IF(YK68&lt;&gt;"",VLOOKUP(YK68,XR4:XX40,5,FALSE),"")</f>
        <v/>
      </c>
      <c r="YU68" s="323" t="str">
        <f t="shared" ref="YU68" ca="1" si="18009">IF(YK68&lt;&gt;"",VLOOKUP(YK68,XR4:XZ40,9,FALSE),"")</f>
        <v/>
      </c>
      <c r="YV68" s="323" t="str">
        <f t="shared" ca="1" si="17189"/>
        <v/>
      </c>
      <c r="YW68" s="323" t="str">
        <f t="shared" ref="YW68" ca="1" si="18010">IF(YK68&lt;&gt;"",RANK(YV68,YV65:YV68),"")</f>
        <v/>
      </c>
      <c r="YX68" s="323" t="str">
        <f t="shared" ref="YX68" ca="1" si="18011">IF(YK68&lt;&gt;"",SUMPRODUCT((YV65:YV68=YV68)*(YQ65:YQ68&gt;YQ68)),"")</f>
        <v/>
      </c>
      <c r="YY68" s="323" t="str">
        <f t="shared" ref="YY68" ca="1" si="18012">IF(YK68&lt;&gt;"",SUMPRODUCT((YV65:YV68=YV68)*(YQ65:YQ68=YQ68)*(YO65:YO68&gt;YO68)),"")</f>
        <v/>
      </c>
      <c r="YZ68" s="323" t="str">
        <f t="shared" ref="YZ68" ca="1" si="18013">IF(YK68&lt;&gt;"",SUMPRODUCT((YV65:YV68=YV68)*(YQ65:YQ68=YQ68)*(YO65:YO68=YO68)*(YS65:YS68&gt;YS68)),"")</f>
        <v/>
      </c>
      <c r="ZA68" s="323" t="str">
        <f t="shared" ref="ZA68" ca="1" si="18014">IF(YK68&lt;&gt;"",SUMPRODUCT((YV65:YV68=YV68)*(YQ65:YQ68=YQ68)*(YO65:YO68=YO68)*(YS65:YS68=YS68)*(YT65:YT68&gt;YT68)),"")</f>
        <v/>
      </c>
      <c r="ZB68" s="323" t="str">
        <f t="shared" ref="ZB68" ca="1" si="18015">IF(YK68&lt;&gt;"",SUMPRODUCT((YV65:YV68=YV68)*(YQ65:YQ68=YQ68)*(YO65:YO68=YO68)*(YS65:YS68=YS68)*(YT65:YT68=YT68)*(YU65:YU68&gt;YU68)),"")</f>
        <v/>
      </c>
      <c r="ZC68" s="323" t="str">
        <f t="shared" ca="1" si="17196"/>
        <v/>
      </c>
      <c r="ZD68" s="323" t="str">
        <f t="shared" ref="ZD68" ca="1" si="18016">IF(ZE28&lt;&gt;"",SUMPRODUCT((ZL25:ZL28=ZL28)*(ZK25:ZK28=ZK28)*(ZI25:ZI28=ZI28)*(ZJ25:ZJ28=ZJ28)),"")</f>
        <v/>
      </c>
      <c r="ZE68" s="323" t="str">
        <f t="shared" ca="1" si="17424"/>
        <v/>
      </c>
      <c r="ZF68" s="323"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3"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3"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3">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3">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3">
        <f t="shared" ca="1" si="17430"/>
        <v>1000</v>
      </c>
      <c r="ZL68" s="323" t="str">
        <f t="shared" ca="1" si="17431"/>
        <v/>
      </c>
      <c r="ZM68" s="323" t="str">
        <f t="shared" ref="ZM68" ca="1" si="18022">IF(ZE68&lt;&gt;"",VLOOKUP(ZE68,XR4:XX40,7,FALSE),"")</f>
        <v/>
      </c>
      <c r="ZN68" s="323" t="str">
        <f t="shared" ref="ZN68" ca="1" si="18023">IF(ZE68&lt;&gt;"",VLOOKUP(ZE68,XR4:XX40,5,FALSE),"")</f>
        <v/>
      </c>
      <c r="ZO68" s="323" t="str">
        <f t="shared" ref="ZO68" ca="1" si="18024">IF(ZE68&lt;&gt;"",VLOOKUP(ZE68,XR4:XZ40,9,FALSE),"")</f>
        <v/>
      </c>
      <c r="ZP68" s="323" t="str">
        <f t="shared" ca="1" si="17435"/>
        <v/>
      </c>
      <c r="ZQ68" s="323" t="str">
        <f t="shared" ref="ZQ68" ca="1" si="18025">IF(ZE68&lt;&gt;"",RANK(ZP68,ZP65:ZP68),"")</f>
        <v/>
      </c>
      <c r="ZR68" s="323" t="str">
        <f t="shared" ref="ZR68" ca="1" si="18026">IF(ZE68&lt;&gt;"",SUMPRODUCT((ZP65:ZP68=ZP68)*(ZK65:ZK68&gt;ZK68)),"")</f>
        <v/>
      </c>
      <c r="ZS68" s="323" t="str">
        <f t="shared" ref="ZS68" ca="1" si="18027">IF(ZE68&lt;&gt;"",SUMPRODUCT((ZP65:ZP68=ZP68)*(ZK65:ZK68=ZK68)*(ZI65:ZI68&gt;ZI68)),"")</f>
        <v/>
      </c>
      <c r="ZT68" s="323" t="str">
        <f t="shared" ref="ZT68" ca="1" si="18028">IF(ZE68&lt;&gt;"",SUMPRODUCT((ZP65:ZP68=ZP68)*(ZK65:ZK68=ZK68)*(ZI65:ZI68=ZI68)*(ZM65:ZM68&gt;ZM68)),"")</f>
        <v/>
      </c>
      <c r="ZU68" s="323" t="str">
        <f t="shared" ref="ZU68" ca="1" si="18029">IF(ZE68&lt;&gt;"",SUMPRODUCT((ZP65:ZP68=ZP68)*(ZK65:ZK68=ZK68)*(ZI65:ZI68=ZI68)*(ZM65:ZM68=ZM68)*(ZN65:ZN68&gt;ZN68)),"")</f>
        <v/>
      </c>
      <c r="ZV68" s="323" t="str">
        <f t="shared" ref="ZV68" ca="1" si="18030">IF(ZE68&lt;&gt;"",SUMPRODUCT((ZP65:ZP68=ZP68)*(ZK65:ZK68=ZK68)*(ZI65:ZI68=ZI68)*(ZM65:ZM68=ZM68)*(ZN65:ZN68=ZN68)*(ZO65:ZO68&gt;ZO68)),"")</f>
        <v/>
      </c>
      <c r="ZW68" s="323" t="str">
        <f t="shared" ca="1" si="17754"/>
        <v/>
      </c>
      <c r="ACW68" s="323">
        <f ca="1">SUMPRODUCT((ACW25:ACW28=ACW28)*(ACV25:ACV28=ACV28)*(ACT25:ACT28&gt;ACT28))+1</f>
        <v>1</v>
      </c>
      <c r="ADH68" s="323" t="str">
        <f t="shared" ref="ADH68" ca="1" si="18031">IF(ADI28&lt;&gt;"",SUMPRODUCT((ADP25:ADP28=ADP28)*(ADO25:ADO28=ADO28)*(ADM25:ADM28=ADM28)*(ADN25:ADN28=ADN28)),"")</f>
        <v/>
      </c>
      <c r="ADI68" s="323" t="str">
        <f t="shared" ca="1" si="17198"/>
        <v/>
      </c>
      <c r="ADJ68" s="323">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3">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3">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3">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3">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3">
        <f t="shared" ca="1" si="17204"/>
        <v>1000</v>
      </c>
      <c r="ADP68" s="323" t="str">
        <f t="shared" ca="1" si="17205"/>
        <v/>
      </c>
      <c r="ADQ68" s="323" t="str">
        <f t="shared" ref="ADQ68" ca="1" si="18037">IF(ADI68&lt;&gt;"",VLOOKUP(ADI68,ACP4:ACV40,7,FALSE),"")</f>
        <v/>
      </c>
      <c r="ADR68" s="323" t="str">
        <f t="shared" ref="ADR68" ca="1" si="18038">IF(ADI68&lt;&gt;"",VLOOKUP(ADI68,ACP4:ACV40,5,FALSE),"")</f>
        <v/>
      </c>
      <c r="ADS68" s="323" t="str">
        <f t="shared" ref="ADS68" ca="1" si="18039">IF(ADI68&lt;&gt;"",VLOOKUP(ADI68,ACP4:ACX40,9,FALSE),"")</f>
        <v/>
      </c>
      <c r="ADT68" s="323" t="str">
        <f t="shared" ca="1" si="17209"/>
        <v/>
      </c>
      <c r="ADU68" s="323" t="str">
        <f t="shared" ref="ADU68" ca="1" si="18040">IF(ADI68&lt;&gt;"",RANK(ADT68,ADT65:ADT68),"")</f>
        <v/>
      </c>
      <c r="ADV68" s="323" t="str">
        <f t="shared" ref="ADV68" ca="1" si="18041">IF(ADI68&lt;&gt;"",SUMPRODUCT((ADT65:ADT68=ADT68)*(ADO65:ADO68&gt;ADO68)),"")</f>
        <v/>
      </c>
      <c r="ADW68" s="323" t="str">
        <f t="shared" ref="ADW68" ca="1" si="18042">IF(ADI68&lt;&gt;"",SUMPRODUCT((ADT65:ADT68=ADT68)*(ADO65:ADO68=ADO68)*(ADM65:ADM68&gt;ADM68)),"")</f>
        <v/>
      </c>
      <c r="ADX68" s="323" t="str">
        <f t="shared" ref="ADX68" ca="1" si="18043">IF(ADI68&lt;&gt;"",SUMPRODUCT((ADT65:ADT68=ADT68)*(ADO65:ADO68=ADO68)*(ADM65:ADM68=ADM68)*(ADQ65:ADQ68&gt;ADQ68)),"")</f>
        <v/>
      </c>
      <c r="ADY68" s="323" t="str">
        <f t="shared" ref="ADY68" ca="1" si="18044">IF(ADI68&lt;&gt;"",SUMPRODUCT((ADT65:ADT68=ADT68)*(ADO65:ADO68=ADO68)*(ADM65:ADM68=ADM68)*(ADQ65:ADQ68=ADQ68)*(ADR65:ADR68&gt;ADR68)),"")</f>
        <v/>
      </c>
      <c r="ADZ68" s="323" t="str">
        <f t="shared" ref="ADZ68" ca="1" si="18045">IF(ADI68&lt;&gt;"",SUMPRODUCT((ADT65:ADT68=ADT68)*(ADO65:ADO68=ADO68)*(ADM65:ADM68=ADM68)*(ADQ65:ADQ68=ADQ68)*(ADR65:ADR68=ADR68)*(ADS65:ADS68&gt;ADS68)),"")</f>
        <v/>
      </c>
      <c r="AEA68" s="323" t="str">
        <f t="shared" ca="1" si="17216"/>
        <v/>
      </c>
      <c r="AEB68" s="323" t="str">
        <f t="shared" ref="AEB68" ca="1" si="18046">IF(AEC28&lt;&gt;"",SUMPRODUCT((AEJ25:AEJ28=AEJ28)*(AEI25:AEI28=AEI28)*(AEG25:AEG28=AEG28)*(AEH25:AEH28=AEH28)),"")</f>
        <v/>
      </c>
      <c r="AEC68" s="323" t="str">
        <f t="shared" ca="1" si="17460"/>
        <v/>
      </c>
      <c r="AED68" s="323"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3"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3"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3">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3">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3">
        <f t="shared" ca="1" si="17466"/>
        <v>1000</v>
      </c>
      <c r="AEJ68" s="323" t="str">
        <f t="shared" ca="1" si="17467"/>
        <v/>
      </c>
      <c r="AEK68" s="323" t="str">
        <f t="shared" ref="AEK68" ca="1" si="18052">IF(AEC68&lt;&gt;"",VLOOKUP(AEC68,ACP4:ACV40,7,FALSE),"")</f>
        <v/>
      </c>
      <c r="AEL68" s="323" t="str">
        <f t="shared" ref="AEL68" ca="1" si="18053">IF(AEC68&lt;&gt;"",VLOOKUP(AEC68,ACP4:ACV40,5,FALSE),"")</f>
        <v/>
      </c>
      <c r="AEM68" s="323" t="str">
        <f t="shared" ref="AEM68" ca="1" si="18054">IF(AEC68&lt;&gt;"",VLOOKUP(AEC68,ACP4:ACX40,9,FALSE),"")</f>
        <v/>
      </c>
      <c r="AEN68" s="323" t="str">
        <f t="shared" ca="1" si="17471"/>
        <v/>
      </c>
      <c r="AEO68" s="323" t="str">
        <f t="shared" ref="AEO68" ca="1" si="18055">IF(AEC68&lt;&gt;"",RANK(AEN68,AEN65:AEN68),"")</f>
        <v/>
      </c>
      <c r="AEP68" s="323" t="str">
        <f t="shared" ref="AEP68" ca="1" si="18056">IF(AEC68&lt;&gt;"",SUMPRODUCT((AEN65:AEN68=AEN68)*(AEI65:AEI68&gt;AEI68)),"")</f>
        <v/>
      </c>
      <c r="AEQ68" s="323" t="str">
        <f t="shared" ref="AEQ68" ca="1" si="18057">IF(AEC68&lt;&gt;"",SUMPRODUCT((AEN65:AEN68=AEN68)*(AEI65:AEI68=AEI68)*(AEG65:AEG68&gt;AEG68)),"")</f>
        <v/>
      </c>
      <c r="AER68" s="323" t="str">
        <f t="shared" ref="AER68" ca="1" si="18058">IF(AEC68&lt;&gt;"",SUMPRODUCT((AEN65:AEN68=AEN68)*(AEI65:AEI68=AEI68)*(AEG65:AEG68=AEG68)*(AEK65:AEK68&gt;AEK68)),"")</f>
        <v/>
      </c>
      <c r="AES68" s="323" t="str">
        <f t="shared" ref="AES68" ca="1" si="18059">IF(AEC68&lt;&gt;"",SUMPRODUCT((AEN65:AEN68=AEN68)*(AEI65:AEI68=AEI68)*(AEG65:AEG68=AEG68)*(AEK65:AEK68=AEK68)*(AEL65:AEL68&gt;AEL68)),"")</f>
        <v/>
      </c>
      <c r="AET68" s="323" t="str">
        <f t="shared" ref="AET68" ca="1" si="18060">IF(AEC68&lt;&gt;"",SUMPRODUCT((AEN65:AEN68=AEN68)*(AEI65:AEI68=AEI68)*(AEG65:AEG68=AEG68)*(AEK65:AEK68=AEK68)*(AEL65:AEL68=AEL68)*(AEM65:AEM68&gt;AEM68)),"")</f>
        <v/>
      </c>
      <c r="AEU68" s="323" t="str">
        <f t="shared" ca="1" si="17785"/>
        <v/>
      </c>
      <c r="AHU68" s="323">
        <f ca="1">SUMPRODUCT((AHU25:AHU28=AHU28)*(AHT25:AHT28=AHT28)*(AHR25:AHR28&gt;AHR28))+1</f>
        <v>1</v>
      </c>
      <c r="AIF68" s="323" t="str">
        <f t="shared" ref="AIF68" ca="1" si="18061">IF(AIG28&lt;&gt;"",SUMPRODUCT((AIN25:AIN28=AIN28)*(AIM25:AIM28=AIM28)*(AIK25:AIK28=AIK28)*(AIL25:AIL28=AIL28)),"")</f>
        <v/>
      </c>
      <c r="AIG68" s="323" t="str">
        <f t="shared" ca="1" si="17218"/>
        <v/>
      </c>
      <c r="AIH68" s="323">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3">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3">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3">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3">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3">
        <f t="shared" ca="1" si="17224"/>
        <v>1000</v>
      </c>
      <c r="AIN68" s="323" t="str">
        <f t="shared" ca="1" si="17225"/>
        <v/>
      </c>
      <c r="AIO68" s="323" t="str">
        <f t="shared" ref="AIO68" ca="1" si="18067">IF(AIG68&lt;&gt;"",VLOOKUP(AIG68,AHN4:AHT40,7,FALSE),"")</f>
        <v/>
      </c>
      <c r="AIP68" s="323" t="str">
        <f t="shared" ref="AIP68" ca="1" si="18068">IF(AIG68&lt;&gt;"",VLOOKUP(AIG68,AHN4:AHT40,5,FALSE),"")</f>
        <v/>
      </c>
      <c r="AIQ68" s="323" t="str">
        <f t="shared" ref="AIQ68" ca="1" si="18069">IF(AIG68&lt;&gt;"",VLOOKUP(AIG68,AHN4:AHV40,9,FALSE),"")</f>
        <v/>
      </c>
      <c r="AIR68" s="323" t="str">
        <f t="shared" ca="1" si="17229"/>
        <v/>
      </c>
      <c r="AIS68" s="323" t="str">
        <f t="shared" ref="AIS68" ca="1" si="18070">IF(AIG68&lt;&gt;"",RANK(AIR68,AIR65:AIR68),"")</f>
        <v/>
      </c>
      <c r="AIT68" s="323" t="str">
        <f t="shared" ref="AIT68" ca="1" si="18071">IF(AIG68&lt;&gt;"",SUMPRODUCT((AIR65:AIR68=AIR68)*(AIM65:AIM68&gt;AIM68)),"")</f>
        <v/>
      </c>
      <c r="AIU68" s="323" t="str">
        <f t="shared" ref="AIU68" ca="1" si="18072">IF(AIG68&lt;&gt;"",SUMPRODUCT((AIR65:AIR68=AIR68)*(AIM65:AIM68=AIM68)*(AIK65:AIK68&gt;AIK68)),"")</f>
        <v/>
      </c>
      <c r="AIV68" s="323" t="str">
        <f t="shared" ref="AIV68" ca="1" si="18073">IF(AIG68&lt;&gt;"",SUMPRODUCT((AIR65:AIR68=AIR68)*(AIM65:AIM68=AIM68)*(AIK65:AIK68=AIK68)*(AIO65:AIO68&gt;AIO68)),"")</f>
        <v/>
      </c>
      <c r="AIW68" s="323" t="str">
        <f t="shared" ref="AIW68" ca="1" si="18074">IF(AIG68&lt;&gt;"",SUMPRODUCT((AIR65:AIR68=AIR68)*(AIM65:AIM68=AIM68)*(AIK65:AIK68=AIK68)*(AIO65:AIO68=AIO68)*(AIP65:AIP68&gt;AIP68)),"")</f>
        <v/>
      </c>
      <c r="AIX68" s="323" t="str">
        <f t="shared" ref="AIX68" ca="1" si="18075">IF(AIG68&lt;&gt;"",SUMPRODUCT((AIR65:AIR68=AIR68)*(AIM65:AIM68=AIM68)*(AIK65:AIK68=AIK68)*(AIO65:AIO68=AIO68)*(AIP65:AIP68=AIP68)*(AIQ65:AIQ68&gt;AIQ68)),"")</f>
        <v/>
      </c>
      <c r="AIY68" s="323" t="str">
        <f t="shared" ca="1" si="17236"/>
        <v/>
      </c>
      <c r="AIZ68" s="323" t="str">
        <f t="shared" ref="AIZ68" ca="1" si="18076">IF(AJA28&lt;&gt;"",SUMPRODUCT((AJH25:AJH28=AJH28)*(AJG25:AJG28=AJG28)*(AJE25:AJE28=AJE28)*(AJF25:AJF28=AJF28)),"")</f>
        <v/>
      </c>
      <c r="AJA68" s="323" t="str">
        <f t="shared" ca="1" si="17496"/>
        <v/>
      </c>
      <c r="AJB68" s="323"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3"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3"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3">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3">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3">
        <f t="shared" ca="1" si="17502"/>
        <v>1000</v>
      </c>
      <c r="AJH68" s="323" t="str">
        <f t="shared" ca="1" si="17503"/>
        <v/>
      </c>
      <c r="AJI68" s="323" t="str">
        <f t="shared" ref="AJI68" ca="1" si="18082">IF(AJA68&lt;&gt;"",VLOOKUP(AJA68,AHN4:AHT40,7,FALSE),"")</f>
        <v/>
      </c>
      <c r="AJJ68" s="323" t="str">
        <f t="shared" ref="AJJ68" ca="1" si="18083">IF(AJA68&lt;&gt;"",VLOOKUP(AJA68,AHN4:AHT40,5,FALSE),"")</f>
        <v/>
      </c>
      <c r="AJK68" s="323" t="str">
        <f t="shared" ref="AJK68" ca="1" si="18084">IF(AJA68&lt;&gt;"",VLOOKUP(AJA68,AHN4:AHV40,9,FALSE),"")</f>
        <v/>
      </c>
      <c r="AJL68" s="323" t="str">
        <f t="shared" ca="1" si="17507"/>
        <v/>
      </c>
      <c r="AJM68" s="323" t="str">
        <f t="shared" ref="AJM68" ca="1" si="18085">IF(AJA68&lt;&gt;"",RANK(AJL68,AJL65:AJL68),"")</f>
        <v/>
      </c>
      <c r="AJN68" s="323" t="str">
        <f t="shared" ref="AJN68" ca="1" si="18086">IF(AJA68&lt;&gt;"",SUMPRODUCT((AJL65:AJL68=AJL68)*(AJG65:AJG68&gt;AJG68)),"")</f>
        <v/>
      </c>
      <c r="AJO68" s="323" t="str">
        <f t="shared" ref="AJO68" ca="1" si="18087">IF(AJA68&lt;&gt;"",SUMPRODUCT((AJL65:AJL68=AJL68)*(AJG65:AJG68=AJG68)*(AJE65:AJE68&gt;AJE68)),"")</f>
        <v/>
      </c>
      <c r="AJP68" s="323" t="str">
        <f t="shared" ref="AJP68" ca="1" si="18088">IF(AJA68&lt;&gt;"",SUMPRODUCT((AJL65:AJL68=AJL68)*(AJG65:AJG68=AJG68)*(AJE65:AJE68=AJE68)*(AJI65:AJI68&gt;AJI68)),"")</f>
        <v/>
      </c>
      <c r="AJQ68" s="323" t="str">
        <f t="shared" ref="AJQ68" ca="1" si="18089">IF(AJA68&lt;&gt;"",SUMPRODUCT((AJL65:AJL68=AJL68)*(AJG65:AJG68=AJG68)*(AJE65:AJE68=AJE68)*(AJI65:AJI68=AJI68)*(AJJ65:AJJ68&gt;AJJ68)),"")</f>
        <v/>
      </c>
      <c r="AJR68" s="323" t="str">
        <f t="shared" ref="AJR68" ca="1" si="18090">IF(AJA68&lt;&gt;"",SUMPRODUCT((AJL65:AJL68=AJL68)*(AJG65:AJG68=AJG68)*(AJE65:AJE68=AJE68)*(AJI65:AJI68=AJI68)*(AJJ65:AJJ68=AJJ68)*(AJK65:AJK68&gt;AJK68)),"")</f>
        <v/>
      </c>
      <c r="AJS68" s="323" t="str">
        <f t="shared" ca="1" si="17816"/>
        <v/>
      </c>
      <c r="AMS68" s="323">
        <f ca="1">SUMPRODUCT((AMS25:AMS28=AMS28)*(AMR25:AMR28=AMR28)*(AMP25:AMP28&gt;AMP28))+1</f>
        <v>1</v>
      </c>
      <c r="AND68" s="323" t="str">
        <f t="shared" ref="AND68" ca="1" si="18091">IF(ANE28&lt;&gt;"",SUMPRODUCT((ANL25:ANL28=ANL28)*(ANK25:ANK28=ANK28)*(ANI25:ANI28=ANI28)*(ANJ25:ANJ28=ANJ28)),"")</f>
        <v/>
      </c>
      <c r="ANE68" s="323" t="str">
        <f t="shared" ca="1" si="17238"/>
        <v/>
      </c>
      <c r="ANF68" s="323">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3">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3">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3">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3">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3">
        <f t="shared" ca="1" si="17244"/>
        <v>1000</v>
      </c>
      <c r="ANL68" s="323" t="str">
        <f t="shared" ca="1" si="17245"/>
        <v/>
      </c>
      <c r="ANM68" s="323" t="str">
        <f t="shared" ref="ANM68" ca="1" si="18097">IF(ANE68&lt;&gt;"",VLOOKUP(ANE68,AML4:AMR40,7,FALSE),"")</f>
        <v/>
      </c>
      <c r="ANN68" s="323" t="str">
        <f t="shared" ref="ANN68" ca="1" si="18098">IF(ANE68&lt;&gt;"",VLOOKUP(ANE68,AML4:AMR40,5,FALSE),"")</f>
        <v/>
      </c>
      <c r="ANO68" s="323" t="str">
        <f t="shared" ref="ANO68" ca="1" si="18099">IF(ANE68&lt;&gt;"",VLOOKUP(ANE68,AML4:AMT40,9,FALSE),"")</f>
        <v/>
      </c>
      <c r="ANP68" s="323" t="str">
        <f t="shared" ca="1" si="17249"/>
        <v/>
      </c>
      <c r="ANQ68" s="323" t="str">
        <f t="shared" ref="ANQ68" ca="1" si="18100">IF(ANE68&lt;&gt;"",RANK(ANP68,ANP65:ANP68),"")</f>
        <v/>
      </c>
      <c r="ANR68" s="323" t="str">
        <f t="shared" ref="ANR68" ca="1" si="18101">IF(ANE68&lt;&gt;"",SUMPRODUCT((ANP65:ANP68=ANP68)*(ANK65:ANK68&gt;ANK68)),"")</f>
        <v/>
      </c>
      <c r="ANS68" s="323" t="str">
        <f t="shared" ref="ANS68" ca="1" si="18102">IF(ANE68&lt;&gt;"",SUMPRODUCT((ANP65:ANP68=ANP68)*(ANK65:ANK68=ANK68)*(ANI65:ANI68&gt;ANI68)),"")</f>
        <v/>
      </c>
      <c r="ANT68" s="323" t="str">
        <f t="shared" ref="ANT68" ca="1" si="18103">IF(ANE68&lt;&gt;"",SUMPRODUCT((ANP65:ANP68=ANP68)*(ANK65:ANK68=ANK68)*(ANI65:ANI68=ANI68)*(ANM65:ANM68&gt;ANM68)),"")</f>
        <v/>
      </c>
      <c r="ANU68" s="323" t="str">
        <f t="shared" ref="ANU68" ca="1" si="18104">IF(ANE68&lt;&gt;"",SUMPRODUCT((ANP65:ANP68=ANP68)*(ANK65:ANK68=ANK68)*(ANI65:ANI68=ANI68)*(ANM65:ANM68=ANM68)*(ANN65:ANN68&gt;ANN68)),"")</f>
        <v/>
      </c>
      <c r="ANV68" s="323" t="str">
        <f t="shared" ref="ANV68" ca="1" si="18105">IF(ANE68&lt;&gt;"",SUMPRODUCT((ANP65:ANP68=ANP68)*(ANK65:ANK68=ANK68)*(ANI65:ANI68=ANI68)*(ANM65:ANM68=ANM68)*(ANN65:ANN68=ANN68)*(ANO65:ANO68&gt;ANO68)),"")</f>
        <v/>
      </c>
      <c r="ANW68" s="323" t="str">
        <f t="shared" ca="1" si="17256"/>
        <v/>
      </c>
      <c r="ANX68" s="323" t="str">
        <f t="shared" ref="ANX68" ca="1" si="18106">IF(ANY28&lt;&gt;"",SUMPRODUCT((AOF25:AOF28=AOF28)*(AOE25:AOE28=AOE28)*(AOC25:AOC28=AOC28)*(AOD25:AOD28=AOD28)),"")</f>
        <v/>
      </c>
      <c r="ANY68" s="323" t="str">
        <f t="shared" ca="1" si="17532"/>
        <v/>
      </c>
      <c r="ANZ68" s="323"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3"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3"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3">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3">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3">
        <f t="shared" ca="1" si="17538"/>
        <v>1000</v>
      </c>
      <c r="AOF68" s="323" t="str">
        <f t="shared" ca="1" si="17539"/>
        <v/>
      </c>
      <c r="AOG68" s="323" t="str">
        <f t="shared" ref="AOG68" ca="1" si="18112">IF(ANY68&lt;&gt;"",VLOOKUP(ANY68,AML4:AMR40,7,FALSE),"")</f>
        <v/>
      </c>
      <c r="AOH68" s="323" t="str">
        <f t="shared" ref="AOH68" ca="1" si="18113">IF(ANY68&lt;&gt;"",VLOOKUP(ANY68,AML4:AMR40,5,FALSE),"")</f>
        <v/>
      </c>
      <c r="AOI68" s="323" t="str">
        <f t="shared" ref="AOI68" ca="1" si="18114">IF(ANY68&lt;&gt;"",VLOOKUP(ANY68,AML4:AMT40,9,FALSE),"")</f>
        <v/>
      </c>
      <c r="AOJ68" s="323" t="str">
        <f t="shared" ca="1" si="17543"/>
        <v/>
      </c>
      <c r="AOK68" s="323" t="str">
        <f t="shared" ref="AOK68" ca="1" si="18115">IF(ANY68&lt;&gt;"",RANK(AOJ68,AOJ65:AOJ68),"")</f>
        <v/>
      </c>
      <c r="AOL68" s="323" t="str">
        <f t="shared" ref="AOL68" ca="1" si="18116">IF(ANY68&lt;&gt;"",SUMPRODUCT((AOJ65:AOJ68=AOJ68)*(AOE65:AOE68&gt;AOE68)),"")</f>
        <v/>
      </c>
      <c r="AOM68" s="323" t="str">
        <f t="shared" ref="AOM68" ca="1" si="18117">IF(ANY68&lt;&gt;"",SUMPRODUCT((AOJ65:AOJ68=AOJ68)*(AOE65:AOE68=AOE68)*(AOC65:AOC68&gt;AOC68)),"")</f>
        <v/>
      </c>
      <c r="AON68" s="323" t="str">
        <f t="shared" ref="AON68" ca="1" si="18118">IF(ANY68&lt;&gt;"",SUMPRODUCT((AOJ65:AOJ68=AOJ68)*(AOE65:AOE68=AOE68)*(AOC65:AOC68=AOC68)*(AOG65:AOG68&gt;AOG68)),"")</f>
        <v/>
      </c>
      <c r="AOO68" s="323" t="str">
        <f t="shared" ref="AOO68" ca="1" si="18119">IF(ANY68&lt;&gt;"",SUMPRODUCT((AOJ65:AOJ68=AOJ68)*(AOE65:AOE68=AOE68)*(AOC65:AOC68=AOC68)*(AOG65:AOG68=AOG68)*(AOH65:AOH68&gt;AOH68)),"")</f>
        <v/>
      </c>
      <c r="AOP68" s="323" t="str">
        <f t="shared" ref="AOP68" ca="1" si="18120">IF(ANY68&lt;&gt;"",SUMPRODUCT((AOJ65:AOJ68=AOJ68)*(AOE65:AOE68=AOE68)*(AOC65:AOC68=AOC68)*(AOG65:AOG68=AOG68)*(AOH65:AOH68=AOH68)*(AOI65:AOI68&gt;AOI68)),"")</f>
        <v/>
      </c>
      <c r="AOQ68" s="323" t="str">
        <f t="shared" ca="1" si="17847"/>
        <v/>
      </c>
      <c r="ARQ68" s="323">
        <f ca="1">SUMPRODUCT((ARQ25:ARQ28=ARQ28)*(ARP25:ARP28=ARP28)*(ARN25:ARN28&gt;ARN28))+1</f>
        <v>1</v>
      </c>
      <c r="ASB68" s="323" t="str">
        <f t="shared" ref="ASB68" ca="1" si="18121">IF(ASC28&lt;&gt;"",SUMPRODUCT((ASJ25:ASJ28=ASJ28)*(ASI25:ASI28=ASI28)*(ASG25:ASG28=ASG28)*(ASH25:ASH28=ASH28)),"")</f>
        <v/>
      </c>
      <c r="ASC68" s="323" t="str">
        <f t="shared" ca="1" si="17258"/>
        <v/>
      </c>
      <c r="ASD68" s="323">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3">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3">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3">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3">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3">
        <f t="shared" ca="1" si="17264"/>
        <v>1000</v>
      </c>
      <c r="ASJ68" s="323" t="str">
        <f t="shared" ca="1" si="17265"/>
        <v/>
      </c>
      <c r="ASK68" s="323" t="str">
        <f t="shared" ref="ASK68" ca="1" si="18127">IF(ASC68&lt;&gt;"",VLOOKUP(ASC68,ARJ4:ARP40,7,FALSE),"")</f>
        <v/>
      </c>
      <c r="ASL68" s="323" t="str">
        <f t="shared" ref="ASL68" ca="1" si="18128">IF(ASC68&lt;&gt;"",VLOOKUP(ASC68,ARJ4:ARP40,5,FALSE),"")</f>
        <v/>
      </c>
      <c r="ASM68" s="323" t="str">
        <f t="shared" ref="ASM68" ca="1" si="18129">IF(ASC68&lt;&gt;"",VLOOKUP(ASC68,ARJ4:ARR40,9,FALSE),"")</f>
        <v/>
      </c>
      <c r="ASN68" s="323" t="str">
        <f t="shared" ca="1" si="17269"/>
        <v/>
      </c>
      <c r="ASO68" s="323" t="str">
        <f t="shared" ref="ASO68" ca="1" si="18130">IF(ASC68&lt;&gt;"",RANK(ASN68,ASN65:ASN68),"")</f>
        <v/>
      </c>
      <c r="ASP68" s="323" t="str">
        <f t="shared" ref="ASP68" ca="1" si="18131">IF(ASC68&lt;&gt;"",SUMPRODUCT((ASN65:ASN68=ASN68)*(ASI65:ASI68&gt;ASI68)),"")</f>
        <v/>
      </c>
      <c r="ASQ68" s="323" t="str">
        <f t="shared" ref="ASQ68" ca="1" si="18132">IF(ASC68&lt;&gt;"",SUMPRODUCT((ASN65:ASN68=ASN68)*(ASI65:ASI68=ASI68)*(ASG65:ASG68&gt;ASG68)),"")</f>
        <v/>
      </c>
      <c r="ASR68" s="323" t="str">
        <f t="shared" ref="ASR68" ca="1" si="18133">IF(ASC68&lt;&gt;"",SUMPRODUCT((ASN65:ASN68=ASN68)*(ASI65:ASI68=ASI68)*(ASG65:ASG68=ASG68)*(ASK65:ASK68&gt;ASK68)),"")</f>
        <v/>
      </c>
      <c r="ASS68" s="323" t="str">
        <f t="shared" ref="ASS68" ca="1" si="18134">IF(ASC68&lt;&gt;"",SUMPRODUCT((ASN65:ASN68=ASN68)*(ASI65:ASI68=ASI68)*(ASG65:ASG68=ASG68)*(ASK65:ASK68=ASK68)*(ASL65:ASL68&gt;ASL68)),"")</f>
        <v/>
      </c>
      <c r="AST68" s="323" t="str">
        <f t="shared" ref="AST68" ca="1" si="18135">IF(ASC68&lt;&gt;"",SUMPRODUCT((ASN65:ASN68=ASN68)*(ASI65:ASI68=ASI68)*(ASG65:ASG68=ASG68)*(ASK65:ASK68=ASK68)*(ASL65:ASL68=ASL68)*(ASM65:ASM68&gt;ASM68)),"")</f>
        <v/>
      </c>
      <c r="ASU68" s="323" t="str">
        <f t="shared" ca="1" si="17276"/>
        <v/>
      </c>
      <c r="ASV68" s="323" t="str">
        <f t="shared" ref="ASV68" ca="1" si="18136">IF(ASW28&lt;&gt;"",SUMPRODUCT((ATD25:ATD28=ATD28)*(ATC25:ATC28=ATC28)*(ATA25:ATA28=ATA28)*(ATB25:ATB28=ATB28)),"")</f>
        <v/>
      </c>
      <c r="ASW68" s="323" t="str">
        <f t="shared" ca="1" si="17568"/>
        <v/>
      </c>
      <c r="ASX68" s="323"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3"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3"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3">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3">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3">
        <f t="shared" ca="1" si="17574"/>
        <v>1000</v>
      </c>
      <c r="ATD68" s="323" t="str">
        <f t="shared" ca="1" si="17575"/>
        <v/>
      </c>
      <c r="ATE68" s="323" t="str">
        <f t="shared" ref="ATE68" ca="1" si="18142">IF(ASW68&lt;&gt;"",VLOOKUP(ASW68,ARJ4:ARP40,7,FALSE),"")</f>
        <v/>
      </c>
      <c r="ATF68" s="323" t="str">
        <f t="shared" ref="ATF68" ca="1" si="18143">IF(ASW68&lt;&gt;"",VLOOKUP(ASW68,ARJ4:ARP40,5,FALSE),"")</f>
        <v/>
      </c>
      <c r="ATG68" s="323" t="str">
        <f t="shared" ref="ATG68" ca="1" si="18144">IF(ASW68&lt;&gt;"",VLOOKUP(ASW68,ARJ4:ARR40,9,FALSE),"")</f>
        <v/>
      </c>
      <c r="ATH68" s="323" t="str">
        <f t="shared" ca="1" si="17579"/>
        <v/>
      </c>
      <c r="ATI68" s="323" t="str">
        <f t="shared" ref="ATI68" ca="1" si="18145">IF(ASW68&lt;&gt;"",RANK(ATH68,ATH65:ATH68),"")</f>
        <v/>
      </c>
      <c r="ATJ68" s="323" t="str">
        <f t="shared" ref="ATJ68" ca="1" si="18146">IF(ASW68&lt;&gt;"",SUMPRODUCT((ATH65:ATH68=ATH68)*(ATC65:ATC68&gt;ATC68)),"")</f>
        <v/>
      </c>
      <c r="ATK68" s="323" t="str">
        <f t="shared" ref="ATK68" ca="1" si="18147">IF(ASW68&lt;&gt;"",SUMPRODUCT((ATH65:ATH68=ATH68)*(ATC65:ATC68=ATC68)*(ATA65:ATA68&gt;ATA68)),"")</f>
        <v/>
      </c>
      <c r="ATL68" s="323" t="str">
        <f t="shared" ref="ATL68" ca="1" si="18148">IF(ASW68&lt;&gt;"",SUMPRODUCT((ATH65:ATH68=ATH68)*(ATC65:ATC68=ATC68)*(ATA65:ATA68=ATA68)*(ATE65:ATE68&gt;ATE68)),"")</f>
        <v/>
      </c>
      <c r="ATM68" s="323" t="str">
        <f t="shared" ref="ATM68" ca="1" si="18149">IF(ASW68&lt;&gt;"",SUMPRODUCT((ATH65:ATH68=ATH68)*(ATC65:ATC68=ATC68)*(ATA65:ATA68=ATA68)*(ATE65:ATE68=ATE68)*(ATF65:ATF68&gt;ATF68)),"")</f>
        <v/>
      </c>
      <c r="ATN68" s="323" t="str">
        <f t="shared" ref="ATN68" ca="1" si="18150">IF(ASW68&lt;&gt;"",SUMPRODUCT((ATH65:ATH68=ATH68)*(ATC65:ATC68=ATC68)*(ATA65:ATA68=ATA68)*(ATE65:ATE68=ATE68)*(ATF65:ATF68=ATF68)*(ATG65:ATG68&gt;ATG68)),"")</f>
        <v/>
      </c>
      <c r="ATO68" s="323" t="str">
        <f t="shared" ca="1" si="17878"/>
        <v/>
      </c>
      <c r="AWO68" s="323">
        <f ca="1">SUMPRODUCT((AWO25:AWO28=AWO28)*(AWN25:AWN28=AWN28)*(AWL25:AWL28&gt;AWL28))+1</f>
        <v>1</v>
      </c>
      <c r="AWZ68" s="323" t="str">
        <f t="shared" ref="AWZ68" ca="1" si="18151">IF(AXA28&lt;&gt;"",SUMPRODUCT((AXH25:AXH28=AXH28)*(AXG25:AXG28=AXG28)*(AXE25:AXE28=AXE28)*(AXF25:AXF28=AXF28)),"")</f>
        <v/>
      </c>
      <c r="AXA68" s="323" t="str">
        <f t="shared" ca="1" si="17278"/>
        <v/>
      </c>
      <c r="AXB68" s="323">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3">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3">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3">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3">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3">
        <f t="shared" ca="1" si="17284"/>
        <v>1000</v>
      </c>
      <c r="AXH68" s="323" t="str">
        <f t="shared" ca="1" si="17285"/>
        <v/>
      </c>
      <c r="AXI68" s="323" t="str">
        <f t="shared" ref="AXI68" ca="1" si="18157">IF(AXA68&lt;&gt;"",VLOOKUP(AXA68,AWH4:AWN40,7,FALSE),"")</f>
        <v/>
      </c>
      <c r="AXJ68" s="323" t="str">
        <f t="shared" ref="AXJ68" ca="1" si="18158">IF(AXA68&lt;&gt;"",VLOOKUP(AXA68,AWH4:AWN40,5,FALSE),"")</f>
        <v/>
      </c>
      <c r="AXK68" s="323" t="str">
        <f t="shared" ref="AXK68" ca="1" si="18159">IF(AXA68&lt;&gt;"",VLOOKUP(AXA68,AWH4:AWP40,9,FALSE),"")</f>
        <v/>
      </c>
      <c r="AXL68" s="323" t="str">
        <f t="shared" ca="1" si="17289"/>
        <v/>
      </c>
      <c r="AXM68" s="323" t="str">
        <f t="shared" ref="AXM68" ca="1" si="18160">IF(AXA68&lt;&gt;"",RANK(AXL68,AXL65:AXL68),"")</f>
        <v/>
      </c>
      <c r="AXN68" s="323" t="str">
        <f t="shared" ref="AXN68" ca="1" si="18161">IF(AXA68&lt;&gt;"",SUMPRODUCT((AXL65:AXL68=AXL68)*(AXG65:AXG68&gt;AXG68)),"")</f>
        <v/>
      </c>
      <c r="AXO68" s="323" t="str">
        <f t="shared" ref="AXO68" ca="1" si="18162">IF(AXA68&lt;&gt;"",SUMPRODUCT((AXL65:AXL68=AXL68)*(AXG65:AXG68=AXG68)*(AXE65:AXE68&gt;AXE68)),"")</f>
        <v/>
      </c>
      <c r="AXP68" s="323" t="str">
        <f t="shared" ref="AXP68" ca="1" si="18163">IF(AXA68&lt;&gt;"",SUMPRODUCT((AXL65:AXL68=AXL68)*(AXG65:AXG68=AXG68)*(AXE65:AXE68=AXE68)*(AXI65:AXI68&gt;AXI68)),"")</f>
        <v/>
      </c>
      <c r="AXQ68" s="323" t="str">
        <f t="shared" ref="AXQ68" ca="1" si="18164">IF(AXA68&lt;&gt;"",SUMPRODUCT((AXL65:AXL68=AXL68)*(AXG65:AXG68=AXG68)*(AXE65:AXE68=AXE68)*(AXI65:AXI68=AXI68)*(AXJ65:AXJ68&gt;AXJ68)),"")</f>
        <v/>
      </c>
      <c r="AXR68" s="323" t="str">
        <f t="shared" ref="AXR68" ca="1" si="18165">IF(AXA68&lt;&gt;"",SUMPRODUCT((AXL65:AXL68=AXL68)*(AXG65:AXG68=AXG68)*(AXE65:AXE68=AXE68)*(AXI65:AXI68=AXI68)*(AXJ65:AXJ68=AXJ68)*(AXK65:AXK68&gt;AXK68)),"")</f>
        <v/>
      </c>
      <c r="AXS68" s="323" t="str">
        <f t="shared" ca="1" si="17296"/>
        <v/>
      </c>
      <c r="AXT68" s="323" t="str">
        <f t="shared" ref="AXT68" ca="1" si="18166">IF(AXU28&lt;&gt;"",SUMPRODUCT((AYB25:AYB28=AYB28)*(AYA25:AYA28=AYA28)*(AXY25:AXY28=AXY28)*(AXZ25:AXZ28=AXZ28)),"")</f>
        <v/>
      </c>
      <c r="AXU68" s="323" t="str">
        <f t="shared" ca="1" si="17604"/>
        <v/>
      </c>
      <c r="AXV68" s="323"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3"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3"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3">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3">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3">
        <f t="shared" ca="1" si="17610"/>
        <v>1000</v>
      </c>
      <c r="AYB68" s="323" t="str">
        <f t="shared" ca="1" si="17611"/>
        <v/>
      </c>
      <c r="AYC68" s="323" t="str">
        <f t="shared" ref="AYC68" ca="1" si="18172">IF(AXU68&lt;&gt;"",VLOOKUP(AXU68,AWH4:AWN40,7,FALSE),"")</f>
        <v/>
      </c>
      <c r="AYD68" s="323" t="str">
        <f t="shared" ref="AYD68" ca="1" si="18173">IF(AXU68&lt;&gt;"",VLOOKUP(AXU68,AWH4:AWN40,5,FALSE),"")</f>
        <v/>
      </c>
      <c r="AYE68" s="323" t="str">
        <f t="shared" ref="AYE68" ca="1" si="18174">IF(AXU68&lt;&gt;"",VLOOKUP(AXU68,AWH4:AWP40,9,FALSE),"")</f>
        <v/>
      </c>
      <c r="AYF68" s="323" t="str">
        <f t="shared" ca="1" si="17615"/>
        <v/>
      </c>
      <c r="AYG68" s="323" t="str">
        <f t="shared" ref="AYG68" ca="1" si="18175">IF(AXU68&lt;&gt;"",RANK(AYF68,AYF65:AYF68),"")</f>
        <v/>
      </c>
      <c r="AYH68" s="323" t="str">
        <f t="shared" ref="AYH68" ca="1" si="18176">IF(AXU68&lt;&gt;"",SUMPRODUCT((AYF65:AYF68=AYF68)*(AYA65:AYA68&gt;AYA68)),"")</f>
        <v/>
      </c>
      <c r="AYI68" s="323" t="str">
        <f t="shared" ref="AYI68" ca="1" si="18177">IF(AXU68&lt;&gt;"",SUMPRODUCT((AYF65:AYF68=AYF68)*(AYA65:AYA68=AYA68)*(AXY65:AXY68&gt;AXY68)),"")</f>
        <v/>
      </c>
      <c r="AYJ68" s="323" t="str">
        <f t="shared" ref="AYJ68" ca="1" si="18178">IF(AXU68&lt;&gt;"",SUMPRODUCT((AYF65:AYF68=AYF68)*(AYA65:AYA68=AYA68)*(AXY65:AXY68=AXY68)*(AYC65:AYC68&gt;AYC68)),"")</f>
        <v/>
      </c>
      <c r="AYK68" s="323" t="str">
        <f t="shared" ref="AYK68" ca="1" si="18179">IF(AXU68&lt;&gt;"",SUMPRODUCT((AYF65:AYF68=AYF68)*(AYA65:AYA68=AYA68)*(AXY65:AXY68=AXY68)*(AYC65:AYC68=AYC68)*(AYD65:AYD68&gt;AYD68)),"")</f>
        <v/>
      </c>
      <c r="AYL68" s="323" t="str">
        <f t="shared" ref="AYL68" ca="1" si="18180">IF(AXU68&lt;&gt;"",SUMPRODUCT((AYF65:AYF68=AYF68)*(AYA65:AYA68=AYA68)*(AXY65:AXY68=AXY68)*(AYC65:AYC68=AYC68)*(AYD65:AYD68=AYD68)*(AYE65:AYE68&gt;AYE68)),"")</f>
        <v/>
      </c>
      <c r="AYM68" s="323" t="str">
        <f t="shared" ca="1" si="17909"/>
        <v/>
      </c>
      <c r="BBM68" s="323">
        <f ca="1">SUMPRODUCT((BBM25:BBM28=BBM28)*(BBL25:BBL28=BBL28)*(BBJ25:BBJ28&gt;BBJ28))+1</f>
        <v>1</v>
      </c>
      <c r="BBX68" s="323">
        <f t="shared" ref="BBX68" ca="1" si="18181">IF(BBY28&lt;&gt;"",SUMPRODUCT((BCF25:BCF28=BCF28)*(BCE25:BCE28=BCE28)*(BCC25:BCC28=BCC28)*(BCD25:BCD28=BCD28)),"")</f>
        <v>4</v>
      </c>
      <c r="BBY68" s="323" t="str">
        <f t="shared" ca="1" si="17298"/>
        <v>France</v>
      </c>
      <c r="BBZ68" s="323">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3">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3">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3">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3">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3">
        <f t="shared" ca="1" si="17304"/>
        <v>1000</v>
      </c>
      <c r="BCF68" s="323">
        <f t="shared" ca="1" si="17305"/>
        <v>0</v>
      </c>
      <c r="BCG68" s="323">
        <f t="shared" ref="BCG68" ca="1" si="18187">IF(BBY68&lt;&gt;"",VLOOKUP(BBY68,BBF4:BBL40,7,FALSE),"")</f>
        <v>1000</v>
      </c>
      <c r="BCH68" s="323">
        <f t="shared" ref="BCH68" ca="1" si="18188">IF(BBY68&lt;&gt;"",VLOOKUP(BBY68,BBF4:BBL40,5,FALSE),"")</f>
        <v>0</v>
      </c>
      <c r="BCI68" s="323">
        <f t="shared" ref="BCI68" ca="1" si="18189">IF(BBY68&lt;&gt;"",VLOOKUP(BBY68,BBF4:BBN40,9,FALSE),"")</f>
        <v>52</v>
      </c>
      <c r="BCJ68" s="323">
        <f t="shared" ca="1" si="17309"/>
        <v>0</v>
      </c>
      <c r="BCK68" s="323">
        <f t="shared" ref="BCK68" ca="1" si="18190">IF(BBY68&lt;&gt;"",RANK(BCJ68,BCJ65:BCJ68),"")</f>
        <v>1</v>
      </c>
      <c r="BCL68" s="323">
        <f t="shared" ref="BCL68" ca="1" si="18191">IF(BBY68&lt;&gt;"",SUMPRODUCT((BCJ65:BCJ68=BCJ68)*(BCE65:BCE68&gt;BCE68)),"")</f>
        <v>0</v>
      </c>
      <c r="BCM68" s="323">
        <f t="shared" ref="BCM68" ca="1" si="18192">IF(BBY68&lt;&gt;"",SUMPRODUCT((BCJ65:BCJ68=BCJ68)*(BCE65:BCE68=BCE68)*(BCC65:BCC68&gt;BCC68)),"")</f>
        <v>0</v>
      </c>
      <c r="BCN68" s="323">
        <f t="shared" ref="BCN68" ca="1" si="18193">IF(BBY68&lt;&gt;"",SUMPRODUCT((BCJ65:BCJ68=BCJ68)*(BCE65:BCE68=BCE68)*(BCC65:BCC68=BCC68)*(BCG65:BCG68&gt;BCG68)),"")</f>
        <v>0</v>
      </c>
      <c r="BCO68" s="323">
        <f t="shared" ref="BCO68" ca="1" si="18194">IF(BBY68&lt;&gt;"",SUMPRODUCT((BCJ65:BCJ68=BCJ68)*(BCE65:BCE68=BCE68)*(BCC65:BCC68=BCC68)*(BCG65:BCG68=BCG68)*(BCH65:BCH68&gt;BCH68)),"")</f>
        <v>0</v>
      </c>
      <c r="BCP68" s="323">
        <f t="shared" ref="BCP68" ca="1" si="18195">IF(BBY68&lt;&gt;"",SUMPRODUCT((BCJ65:BCJ68=BCJ68)*(BCE65:BCE68=BCE68)*(BCC65:BCC68=BCC68)*(BCG65:BCG68=BCG68)*(BCH65:BCH68=BCH68)*(BCI65:BCI68&gt;BCI68)),"")</f>
        <v>0</v>
      </c>
      <c r="BCQ68" s="323">
        <f t="shared" ca="1" si="17316"/>
        <v>1</v>
      </c>
      <c r="BCR68" s="323" t="str">
        <f t="shared" ref="BCR68" ca="1" si="18196">IF(BCS28&lt;&gt;"",SUMPRODUCT((BCZ25:BCZ28=BCZ28)*(BCY25:BCY28=BCY28)*(BCW25:BCW28=BCW28)*(BCX25:BCX28=BCX28)),"")</f>
        <v/>
      </c>
      <c r="BCS68" s="323" t="str">
        <f t="shared" ca="1" si="17640"/>
        <v/>
      </c>
      <c r="BCT68" s="323"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3"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3"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3">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3">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3">
        <f t="shared" ca="1" si="17646"/>
        <v>1000</v>
      </c>
      <c r="BCZ68" s="323" t="str">
        <f t="shared" ca="1" si="17647"/>
        <v/>
      </c>
      <c r="BDA68" s="323" t="str">
        <f t="shared" ref="BDA68" ca="1" si="18202">IF(BCS68&lt;&gt;"",VLOOKUP(BCS68,BBF4:BBL40,7,FALSE),"")</f>
        <v/>
      </c>
      <c r="BDB68" s="323" t="str">
        <f t="shared" ref="BDB68" ca="1" si="18203">IF(BCS68&lt;&gt;"",VLOOKUP(BCS68,BBF4:BBL40,5,FALSE),"")</f>
        <v/>
      </c>
      <c r="BDC68" s="323" t="str">
        <f t="shared" ref="BDC68" ca="1" si="18204">IF(BCS68&lt;&gt;"",VLOOKUP(BCS68,BBF4:BBN40,9,FALSE),"")</f>
        <v/>
      </c>
      <c r="BDD68" s="323" t="str">
        <f t="shared" ca="1" si="17651"/>
        <v/>
      </c>
      <c r="BDE68" s="323" t="str">
        <f t="shared" ref="BDE68" ca="1" si="18205">IF(BCS68&lt;&gt;"",RANK(BDD68,BDD65:BDD68),"")</f>
        <v/>
      </c>
      <c r="BDF68" s="323" t="str">
        <f t="shared" ref="BDF68" ca="1" si="18206">IF(BCS68&lt;&gt;"",SUMPRODUCT((BDD65:BDD68=BDD68)*(BCY65:BCY68&gt;BCY68)),"")</f>
        <v/>
      </c>
      <c r="BDG68" s="323" t="str">
        <f t="shared" ref="BDG68" ca="1" si="18207">IF(BCS68&lt;&gt;"",SUMPRODUCT((BDD65:BDD68=BDD68)*(BCY65:BCY68=BCY68)*(BCW65:BCW68&gt;BCW68)),"")</f>
        <v/>
      </c>
      <c r="BDH68" s="323" t="str">
        <f t="shared" ref="BDH68" ca="1" si="18208">IF(BCS68&lt;&gt;"",SUMPRODUCT((BDD65:BDD68=BDD68)*(BCY65:BCY68=BCY68)*(BCW65:BCW68=BCW68)*(BDA65:BDA68&gt;BDA68)),"")</f>
        <v/>
      </c>
      <c r="BDI68" s="323" t="str">
        <f t="shared" ref="BDI68" ca="1" si="18209">IF(BCS68&lt;&gt;"",SUMPRODUCT((BDD65:BDD68=BDD68)*(BCY65:BCY68=BCY68)*(BCW65:BCW68=BCW68)*(BDA65:BDA68=BDA68)*(BDB65:BDB68&gt;BDB68)),"")</f>
        <v/>
      </c>
      <c r="BDJ68" s="323" t="str">
        <f t="shared" ref="BDJ68" ca="1" si="18210">IF(BCS68&lt;&gt;"",SUMPRODUCT((BDD65:BDD68=BDD68)*(BCY65:BCY68=BCY68)*(BCW65:BCW68=BCW68)*(BDA65:BDA68=BDA68)*(BDB65:BDB68=BDB68)*(BDC65:BDC68&gt;BDC68)),"")</f>
        <v/>
      </c>
      <c r="BDK68" s="323" t="str">
        <f t="shared" ca="1" si="17940"/>
        <v/>
      </c>
    </row>
    <row r="70" spans="9:955 1025:1467" x14ac:dyDescent="0.2">
      <c r="T70" s="323">
        <f>IF(U71="",SUM(AG31:AL31),IF(U72="",SUM(AG32:AL32),IF(U73="",SUM(AG33:AL33),IF(U74="",SUM(AG34:AL34),0))))</f>
        <v>0</v>
      </c>
      <c r="AN70" s="323">
        <f>IF(AO72="",SUM(BA32:BF32),IF(AO73="",SUM(BA33:BF33),IF(AO74="",SUM(BA34:BF34),0)))</f>
        <v>0</v>
      </c>
      <c r="ER70" s="323">
        <f ca="1">IF(ES71="",SUM(FE31:FJ31),IF(ES72="",SUM(FE32:FJ32),IF(ES73="",SUM(FE33:FJ33),IF(ES74="",SUM(FE34:FJ34),0))))</f>
        <v>0</v>
      </c>
      <c r="FL70" s="323">
        <f ca="1">IF(FM72="",SUM(FY32:GD32),IF(FM73="",SUM(FY33:GD33),IF(FM74="",SUM(FY34:GD34),0)))</f>
        <v>0</v>
      </c>
      <c r="JP70" s="323">
        <f ca="1">IF(JQ71="",SUM(KC31:KH31),IF(JQ72="",SUM(KC32:KH32),IF(JQ73="",SUM(KC33:KH33),IF(JQ74="",SUM(KC34:KH34),0))))</f>
        <v>0</v>
      </c>
      <c r="KJ70" s="323">
        <f ca="1">IF(KK72="",SUM(KW32:LB32),IF(KK73="",SUM(KW33:LB33),IF(KK74="",SUM(KW34:LB34),0)))</f>
        <v>0</v>
      </c>
      <c r="ON70" s="323">
        <f t="shared" ref="ON70" ca="1" si="18211">IF(OO71="",SUM(PA31:PF31),IF(OO72="",SUM(PA32:PF32),IF(OO73="",SUM(PA33:PF33),IF(OO74="",SUM(PA34:PF34),0))))</f>
        <v>0</v>
      </c>
      <c r="PH70" s="323">
        <f t="shared" ref="PH70" ca="1" si="18212">IF(PI72="",SUM(PU32:PZ32),IF(PI73="",SUM(PU33:PZ33),IF(PI74="",SUM(PU34:PZ34),0)))</f>
        <v>0</v>
      </c>
      <c r="TL70" s="323">
        <f t="shared" ref="TL70" ca="1" si="18213">IF(TM71="",SUM(TY31:UD31),IF(TM72="",SUM(TY32:UD32),IF(TM73="",SUM(TY33:UD33),IF(TM74="",SUM(TY34:UD34),0))))</f>
        <v>0</v>
      </c>
      <c r="UF70" s="323">
        <f t="shared" ref="UF70" ca="1" si="18214">IF(UG72="",SUM(US32:UX32),IF(UG73="",SUM(US33:UX33),IF(UG74="",SUM(US34:UX34),0)))</f>
        <v>0</v>
      </c>
      <c r="YJ70" s="323">
        <f t="shared" ref="YJ70" ca="1" si="18215">IF(YK71="",SUM(YW31:ZB31),IF(YK72="",SUM(YW32:ZB32),IF(YK73="",SUM(YW33:ZB33),IF(YK74="",SUM(YW34:ZB34),0))))</f>
        <v>0</v>
      </c>
      <c r="ZD70" s="323">
        <f t="shared" ref="ZD70" ca="1" si="18216">IF(ZE72="",SUM(ZQ32:ZV32),IF(ZE73="",SUM(ZQ33:ZV33),IF(ZE74="",SUM(ZQ34:ZV34),0)))</f>
        <v>0</v>
      </c>
      <c r="ADH70" s="323">
        <f t="shared" ref="ADH70" ca="1" si="18217">IF(ADI71="",SUM(ADU31:ADZ31),IF(ADI72="",SUM(ADU32:ADZ32),IF(ADI73="",SUM(ADU33:ADZ33),IF(ADI74="",SUM(ADU34:ADZ34),0))))</f>
        <v>0</v>
      </c>
      <c r="AEB70" s="323">
        <f t="shared" ref="AEB70" ca="1" si="18218">IF(AEC72="",SUM(AEO32:AET32),IF(AEC73="",SUM(AEO33:AET33),IF(AEC74="",SUM(AEO34:AET34),0)))</f>
        <v>0</v>
      </c>
      <c r="AIF70" s="323">
        <f t="shared" ref="AIF70" ca="1" si="18219">IF(AIG71="",SUM(AIS31:AIX31),IF(AIG72="",SUM(AIS32:AIX32),IF(AIG73="",SUM(AIS33:AIX33),IF(AIG74="",SUM(AIS34:AIX34),0))))</f>
        <v>0</v>
      </c>
      <c r="AIZ70" s="323">
        <f t="shared" ref="AIZ70" ca="1" si="18220">IF(AJA72="",SUM(AJM32:AJR32),IF(AJA73="",SUM(AJM33:AJR33),IF(AJA74="",SUM(AJM34:AJR34),0)))</f>
        <v>0</v>
      </c>
      <c r="AND70" s="323">
        <f t="shared" ref="AND70" ca="1" si="18221">IF(ANE71="",SUM(ANQ31:ANV31),IF(ANE72="",SUM(ANQ32:ANV32),IF(ANE73="",SUM(ANQ33:ANV33),IF(ANE74="",SUM(ANQ34:ANV34),0))))</f>
        <v>0</v>
      </c>
      <c r="ANX70" s="323">
        <f t="shared" ref="ANX70" ca="1" si="18222">IF(ANY72="",SUM(AOK32:AOP32),IF(ANY73="",SUM(AOK33:AOP33),IF(ANY74="",SUM(AOK34:AOP34),0)))</f>
        <v>3</v>
      </c>
      <c r="ASB70" s="323">
        <f t="shared" ref="ASB70" ca="1" si="18223">IF(ASC71="",SUM(ASO31:AST31),IF(ASC72="",SUM(ASO32:AST32),IF(ASC73="",SUM(ASO33:AST33),IF(ASC74="",SUM(ASO34:AST34),0))))</f>
        <v>0</v>
      </c>
      <c r="ASV70" s="323">
        <f t="shared" ref="ASV70" ca="1" si="18224">IF(ASW72="",SUM(ATI32:ATN32),IF(ASW73="",SUM(ATI33:ATN33),IF(ASW74="",SUM(ATI34:ATN34),0)))</f>
        <v>0</v>
      </c>
      <c r="AWZ70" s="323">
        <f t="shared" ref="AWZ70" ca="1" si="18225">IF(AXA71="",SUM(AXM31:AXR31),IF(AXA72="",SUM(AXM32:AXR32),IF(AXA73="",SUM(AXM33:AXR33),IF(AXA74="",SUM(AXM34:AXR34),0))))</f>
        <v>0</v>
      </c>
      <c r="AXT70" s="323">
        <f t="shared" ref="AXT70" ca="1" si="18226">IF(AXU72="",SUM(AYG32:AYL32),IF(AXU73="",SUM(AYG33:AYL33),IF(AXU74="",SUM(AYG34:AYL34),0)))</f>
        <v>0</v>
      </c>
      <c r="BBX70" s="323">
        <f t="shared" ref="BBX70" ca="1" si="18227">IF(BBY71="",SUM(BCK31:BCP31),IF(BBY72="",SUM(BCK32:BCP32),IF(BBY73="",SUM(BCK33:BCP33),IF(BBY74="",SUM(BCK34:BCP34),0))))</f>
        <v>0</v>
      </c>
      <c r="BCR70" s="323">
        <f t="shared" ref="BCR70" ca="1" si="18228">IF(BCS72="",SUM(BDE32:BDJ32),IF(BCS73="",SUM(BDE33:BDJ33),IF(BCS74="",SUM(BDE34:BDJ34),0)))</f>
        <v>0</v>
      </c>
    </row>
    <row r="71" spans="9:955 1025:1467" x14ac:dyDescent="0.2">
      <c r="I71" s="323">
        <f>SUMPRODUCT((I31:I34=I31)*(H31:H34=H31)*(F31:F34&gt;F31))+1</f>
        <v>2</v>
      </c>
      <c r="T71" s="323" t="str">
        <f>IF(U31&lt;&gt;"",SUMPRODUCT((AB31:AB34=AB31)*(AA31:AA34=AA31)*(Y31:Y34=Y31)*(Z31:Z34=Z31)),"")</f>
        <v/>
      </c>
      <c r="U71" s="323" t="str">
        <f>IF(AND(T71&lt;&gt;"",T71&gt;1),U31,"")</f>
        <v/>
      </c>
      <c r="V71" s="323" t="e">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#N/A</v>
      </c>
      <c r="W71" s="323" t="e">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#N/A</v>
      </c>
      <c r="X71" s="323" t="e">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#N/A</v>
      </c>
      <c r="Y71" s="323" t="e">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#N/A</v>
      </c>
      <c r="Z71" s="323" t="e">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#N/A</v>
      </c>
      <c r="AA71" s="323" t="e">
        <f>Y71-Z71+1000</f>
        <v>#N/A</v>
      </c>
      <c r="AB71" s="323" t="str">
        <f>IF(U71&lt;&gt;"",V71*3+W71*1,"")</f>
        <v/>
      </c>
      <c r="AC71" s="323" t="str">
        <f>IF(U71&lt;&gt;"",VLOOKUP(U71,B4:H40,7,FALSE),"")</f>
        <v/>
      </c>
      <c r="AD71" s="323" t="str">
        <f>IF(U71&lt;&gt;"",VLOOKUP(U71,B4:H40,5,FALSE),"")</f>
        <v/>
      </c>
      <c r="AE71" s="323" t="str">
        <f>IF(U71&lt;&gt;"",VLOOKUP(U71,B4:J40,9,FALSE),"")</f>
        <v/>
      </c>
      <c r="AF71" s="323" t="str">
        <f>AB71</f>
        <v/>
      </c>
      <c r="AG71" s="323" t="str">
        <f>IF(U71&lt;&gt;"",RANK(AF71,AF71:AF74),"")</f>
        <v/>
      </c>
      <c r="AH71" s="323" t="str">
        <f>IF(U71&lt;&gt;"",SUMPRODUCT((AF71:AF74=AF71)*(AA71:AA74&gt;AA71)),"")</f>
        <v/>
      </c>
      <c r="AI71" s="323" t="str">
        <f>IF(U71&lt;&gt;"",SUMPRODUCT((AF71:AF74=AF71)*(AA71:AA74=AA71)*(Y71:Y74&gt;Y71)),"")</f>
        <v/>
      </c>
      <c r="AJ71" s="323" t="str">
        <f>IF(U71&lt;&gt;"",SUMPRODUCT((AF71:AF74=AF71)*(AA71:AA74=AA71)*(Y71:Y74=Y71)*(AC71:AC74&gt;AC71)),"")</f>
        <v/>
      </c>
      <c r="AK71" s="323" t="str">
        <f>IF(U71&lt;&gt;"",SUMPRODUCT((AF71:AF74=AF71)*(AA71:AA74=AA71)*(Y71:Y74=Y71)*(AC71:AC74=AC71)*(AD71:AD74&gt;AD71)),"")</f>
        <v/>
      </c>
      <c r="AL71" s="323" t="str">
        <f>IF(U71&lt;&gt;"",SUMPRODUCT((AF71:AF74=AF71)*(AA71:AA74=AA71)*(Y71:Y74=Y71)*(AC71:AC74=AC71)*(AD71:AD74=AD71)*(AE71:AE74&gt;AE71)),"")</f>
        <v/>
      </c>
      <c r="AM71" s="323" t="str">
        <f>IF(U71&lt;&gt;"",SUM(AG71:AL71),"")</f>
        <v/>
      </c>
      <c r="EG71" s="323">
        <f ca="1">SUMPRODUCT((EG31:EG34=EG31)*(EF31:EF34=EF31)*(ED31:ED34&gt;ED31))+1</f>
        <v>1</v>
      </c>
      <c r="ER71" s="323" t="str">
        <f ca="1">IF(ES31&lt;&gt;"",SUMPRODUCT((EZ31:EZ34=EZ31)*(EY31:EY34=EY31)*(EW31:EW34=EW31)*(EX31:EX34=EX31)),"")</f>
        <v/>
      </c>
      <c r="ES71" s="323" t="str">
        <f ca="1">IF(AND(ER71&lt;&gt;"",ER71&gt;1),ES31,"")</f>
        <v/>
      </c>
      <c r="ET71" s="323">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3">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3">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3">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3">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3">
        <f ca="1">EW71-EX71+1000</f>
        <v>1000</v>
      </c>
      <c r="EZ71" s="323" t="str">
        <f ca="1">IF(ES71&lt;&gt;"",ET71*3+EU71*1,"")</f>
        <v/>
      </c>
      <c r="FA71" s="323" t="str">
        <f ca="1">IF(ES71&lt;&gt;"",VLOOKUP(ES71,DZ4:EF40,7,FALSE),"")</f>
        <v/>
      </c>
      <c r="FB71" s="323" t="str">
        <f ca="1">IF(ES71&lt;&gt;"",VLOOKUP(ES71,DZ4:EF40,5,FALSE),"")</f>
        <v/>
      </c>
      <c r="FC71" s="323" t="str">
        <f ca="1">IF(ES71&lt;&gt;"",VLOOKUP(ES71,DZ4:EH40,9,FALSE),"")</f>
        <v/>
      </c>
      <c r="FD71" s="323" t="str">
        <f ca="1">EZ71</f>
        <v/>
      </c>
      <c r="FE71" s="323" t="str">
        <f ca="1">IF(ES71&lt;&gt;"",RANK(FD71,FD71:FD74),"")</f>
        <v/>
      </c>
      <c r="FF71" s="323" t="str">
        <f ca="1">IF(ES71&lt;&gt;"",SUMPRODUCT((FD71:FD74=FD71)*(EY71:EY74&gt;EY71)),"")</f>
        <v/>
      </c>
      <c r="FG71" s="323" t="str">
        <f ca="1">IF(ES71&lt;&gt;"",SUMPRODUCT((FD71:FD74=FD71)*(EY71:EY74=EY71)*(EW71:EW74&gt;EW71)),"")</f>
        <v/>
      </c>
      <c r="FH71" s="323" t="str">
        <f ca="1">IF(ES71&lt;&gt;"",SUMPRODUCT((FD71:FD74=FD71)*(EY71:EY74=EY71)*(EW71:EW74=EW71)*(FA71:FA74&gt;FA71)),"")</f>
        <v/>
      </c>
      <c r="FI71" s="323" t="str">
        <f ca="1">IF(ES71&lt;&gt;"",SUMPRODUCT((FD71:FD74=FD71)*(EY71:EY74=EY71)*(EW71:EW74=EW71)*(FA71:FA74=FA71)*(FB71:FB74&gt;FB71)),"")</f>
        <v/>
      </c>
      <c r="FJ71" s="323" t="str">
        <f ca="1">IF(ES71&lt;&gt;"",SUMPRODUCT((FD71:FD74=FD71)*(EY71:EY74=EY71)*(EW71:EW74=EW71)*(FA71:FA74=FA71)*(FB71:FB74=FB71)*(FC71:FC74&gt;FC71)),"")</f>
        <v/>
      </c>
      <c r="FK71" s="323" t="str">
        <f ca="1">IF(ES71&lt;&gt;"",SUM(FE71:FJ71),"")</f>
        <v/>
      </c>
      <c r="JE71" s="323">
        <f ca="1">SUMPRODUCT((JE31:JE34=JE31)*(JD31:JD34=JD31)*(JB31:JB34&gt;JB31))+1</f>
        <v>1</v>
      </c>
      <c r="JP71" s="323" t="str">
        <f ca="1">IF(JQ31&lt;&gt;"",SUMPRODUCT((JX31:JX34=JX31)*(JW31:JW34=JW31)*(JU31:JU34=JU31)*(JV31:JV34=JV31)),"")</f>
        <v/>
      </c>
      <c r="JQ71" s="323" t="str">
        <f ca="1">IF(AND(JP71&lt;&gt;"",JP71&gt;1),JQ31,"")</f>
        <v/>
      </c>
      <c r="JR71" s="323">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3">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3">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3">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3">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3">
        <f ca="1">JU71-JV71+1000</f>
        <v>1000</v>
      </c>
      <c r="JX71" s="323" t="str">
        <f ca="1">IF(JQ71&lt;&gt;"",JR71*3+JS71*1,"")</f>
        <v/>
      </c>
      <c r="JY71" s="323" t="str">
        <f ca="1">IF(JQ71&lt;&gt;"",VLOOKUP(JQ71,IX4:JD40,7,FALSE),"")</f>
        <v/>
      </c>
      <c r="JZ71" s="323" t="str">
        <f ca="1">IF(JQ71&lt;&gt;"",VLOOKUP(JQ71,IX4:JD40,5,FALSE),"")</f>
        <v/>
      </c>
      <c r="KA71" s="323" t="str">
        <f ca="1">IF(JQ71&lt;&gt;"",VLOOKUP(JQ71,IX4:JF40,9,FALSE),"")</f>
        <v/>
      </c>
      <c r="KB71" s="323" t="str">
        <f ca="1">JX71</f>
        <v/>
      </c>
      <c r="KC71" s="323" t="str">
        <f ca="1">IF(JQ71&lt;&gt;"",RANK(KB71,KB71:KB74),"")</f>
        <v/>
      </c>
      <c r="KD71" s="323" t="str">
        <f ca="1">IF(JQ71&lt;&gt;"",SUMPRODUCT((KB71:KB74=KB71)*(JW71:JW74&gt;JW71)),"")</f>
        <v/>
      </c>
      <c r="KE71" s="323" t="str">
        <f ca="1">IF(JQ71&lt;&gt;"",SUMPRODUCT((KB71:KB74=KB71)*(JW71:JW74=JW71)*(JU71:JU74&gt;JU71)),"")</f>
        <v/>
      </c>
      <c r="KF71" s="323" t="str">
        <f ca="1">IF(JQ71&lt;&gt;"",SUMPRODUCT((KB71:KB74=KB71)*(JW71:JW74=JW71)*(JU71:JU74=JU71)*(JY71:JY74&gt;JY71)),"")</f>
        <v/>
      </c>
      <c r="KG71" s="323" t="str">
        <f ca="1">IF(JQ71&lt;&gt;"",SUMPRODUCT((KB71:KB74=KB71)*(JW71:JW74=JW71)*(JU71:JU74=JU71)*(JY71:JY74=JY71)*(JZ71:JZ74&gt;JZ71)),"")</f>
        <v/>
      </c>
      <c r="KH71" s="323" t="str">
        <f ca="1">IF(JQ71&lt;&gt;"",SUMPRODUCT((KB71:KB74=KB71)*(JW71:JW74=JW71)*(JU71:JU74=JU71)*(JY71:JY74=JY71)*(JZ71:JZ74=JZ71)*(KA71:KA74&gt;KA71)),"")</f>
        <v/>
      </c>
      <c r="KI71" s="323" t="str">
        <f ca="1">IF(JQ71&lt;&gt;"",SUM(KC71:KH71),"")</f>
        <v/>
      </c>
      <c r="OC71" s="323">
        <f ca="1">SUMPRODUCT((OC31:OC34=OC31)*(OB31:OB34=OB31)*(NZ31:NZ34&gt;NZ31))+1</f>
        <v>1</v>
      </c>
      <c r="ON71" s="323" t="str">
        <f t="shared" ref="ON71" ca="1" si="18229">IF(OO31&lt;&gt;"",SUMPRODUCT((OV31:OV34=OV31)*(OU31:OU34=OU31)*(OS31:OS34=OS31)*(OT31:OT34=OT31)),"")</f>
        <v/>
      </c>
      <c r="OO71" s="323" t="str">
        <f t="shared" ref="OO71:OO74" ca="1" si="18230">IF(AND(ON71&lt;&gt;"",ON71&gt;1),OO31,"")</f>
        <v/>
      </c>
      <c r="OP71" s="323">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3">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3">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3">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3">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3">
        <f t="shared" ref="OU71:OU74" ca="1" si="18236">OS71-OT71+1000</f>
        <v>1000</v>
      </c>
      <c r="OV71" s="323" t="str">
        <f t="shared" ref="OV71:OV74" ca="1" si="18237">IF(OO71&lt;&gt;"",OP71*3+OQ71*1,"")</f>
        <v/>
      </c>
      <c r="OW71" s="323" t="str">
        <f t="shared" ref="OW71" ca="1" si="18238">IF(OO71&lt;&gt;"",VLOOKUP(OO71,NV4:OB40,7,FALSE),"")</f>
        <v/>
      </c>
      <c r="OX71" s="323" t="str">
        <f t="shared" ref="OX71" ca="1" si="18239">IF(OO71&lt;&gt;"",VLOOKUP(OO71,NV4:OB40,5,FALSE),"")</f>
        <v/>
      </c>
      <c r="OY71" s="323" t="str">
        <f t="shared" ref="OY71" ca="1" si="18240">IF(OO71&lt;&gt;"",VLOOKUP(OO71,NV4:OD40,9,FALSE),"")</f>
        <v/>
      </c>
      <c r="OZ71" s="323" t="str">
        <f t="shared" ref="OZ71:OZ74" ca="1" si="18241">OV71</f>
        <v/>
      </c>
      <c r="PA71" s="323" t="str">
        <f t="shared" ref="PA71" ca="1" si="18242">IF(OO71&lt;&gt;"",RANK(OZ71,OZ71:OZ74),"")</f>
        <v/>
      </c>
      <c r="PB71" s="323" t="str">
        <f t="shared" ref="PB71" ca="1" si="18243">IF(OO71&lt;&gt;"",SUMPRODUCT((OZ71:OZ74=OZ71)*(OU71:OU74&gt;OU71)),"")</f>
        <v/>
      </c>
      <c r="PC71" s="323" t="str">
        <f t="shared" ref="PC71" ca="1" si="18244">IF(OO71&lt;&gt;"",SUMPRODUCT((OZ71:OZ74=OZ71)*(OU71:OU74=OU71)*(OS71:OS74&gt;OS71)),"")</f>
        <v/>
      </c>
      <c r="PD71" s="323" t="str">
        <f t="shared" ref="PD71" ca="1" si="18245">IF(OO71&lt;&gt;"",SUMPRODUCT((OZ71:OZ74=OZ71)*(OU71:OU74=OU71)*(OS71:OS74=OS71)*(OW71:OW74&gt;OW71)),"")</f>
        <v/>
      </c>
      <c r="PE71" s="323" t="str">
        <f t="shared" ref="PE71" ca="1" si="18246">IF(OO71&lt;&gt;"",SUMPRODUCT((OZ71:OZ74=OZ71)*(OU71:OU74=OU71)*(OS71:OS74=OS71)*(OW71:OW74=OW71)*(OX71:OX74&gt;OX71)),"")</f>
        <v/>
      </c>
      <c r="PF71" s="323" t="str">
        <f t="shared" ref="PF71" ca="1" si="18247">IF(OO71&lt;&gt;"",SUMPRODUCT((OZ71:OZ74=OZ71)*(OU71:OU74=OU71)*(OS71:OS74=OS71)*(OW71:OW74=OW71)*(OX71:OX74=OX71)*(OY71:OY74&gt;OY71)),"")</f>
        <v/>
      </c>
      <c r="PG71" s="323" t="str">
        <f t="shared" ref="PG71:PG74" ca="1" si="18248">IF(OO71&lt;&gt;"",SUM(PA71:PF71),"")</f>
        <v/>
      </c>
      <c r="TA71" s="323">
        <f ca="1">SUMPRODUCT((TA31:TA34=TA31)*(SZ31:SZ34=SZ31)*(SX31:SX34&gt;SX31))+1</f>
        <v>1</v>
      </c>
      <c r="TL71" s="323" t="str">
        <f t="shared" ref="TL71" ca="1" si="18249">IF(TM31&lt;&gt;"",SUMPRODUCT((TT31:TT34=TT31)*(TS31:TS34=TS31)*(TQ31:TQ34=TQ31)*(TR31:TR34=TR31)),"")</f>
        <v/>
      </c>
      <c r="TM71" s="323" t="str">
        <f t="shared" ref="TM71:TM74" ca="1" si="18250">IF(AND(TL71&lt;&gt;"",TL71&gt;1),TM31,"")</f>
        <v/>
      </c>
      <c r="TN71" s="323">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3">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3">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3">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3">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3">
        <f t="shared" ref="TS71:TS74" ca="1" si="18256">TQ71-TR71+1000</f>
        <v>1000</v>
      </c>
      <c r="TT71" s="323" t="str">
        <f t="shared" ref="TT71:TT74" ca="1" si="18257">IF(TM71&lt;&gt;"",TN71*3+TO71*1,"")</f>
        <v/>
      </c>
      <c r="TU71" s="323" t="str">
        <f t="shared" ref="TU71" ca="1" si="18258">IF(TM71&lt;&gt;"",VLOOKUP(TM71,ST4:SZ40,7,FALSE),"")</f>
        <v/>
      </c>
      <c r="TV71" s="323" t="str">
        <f t="shared" ref="TV71" ca="1" si="18259">IF(TM71&lt;&gt;"",VLOOKUP(TM71,ST4:SZ40,5,FALSE),"")</f>
        <v/>
      </c>
      <c r="TW71" s="323" t="str">
        <f t="shared" ref="TW71" ca="1" si="18260">IF(TM71&lt;&gt;"",VLOOKUP(TM71,ST4:TB40,9,FALSE),"")</f>
        <v/>
      </c>
      <c r="TX71" s="323" t="str">
        <f t="shared" ref="TX71:TX74" ca="1" si="18261">TT71</f>
        <v/>
      </c>
      <c r="TY71" s="323" t="str">
        <f t="shared" ref="TY71" ca="1" si="18262">IF(TM71&lt;&gt;"",RANK(TX71,TX71:TX74),"")</f>
        <v/>
      </c>
      <c r="TZ71" s="323" t="str">
        <f t="shared" ref="TZ71" ca="1" si="18263">IF(TM71&lt;&gt;"",SUMPRODUCT((TX71:TX74=TX71)*(TS71:TS74&gt;TS71)),"")</f>
        <v/>
      </c>
      <c r="UA71" s="323" t="str">
        <f t="shared" ref="UA71" ca="1" si="18264">IF(TM71&lt;&gt;"",SUMPRODUCT((TX71:TX74=TX71)*(TS71:TS74=TS71)*(TQ71:TQ74&gt;TQ71)),"")</f>
        <v/>
      </c>
      <c r="UB71" s="323" t="str">
        <f t="shared" ref="UB71" ca="1" si="18265">IF(TM71&lt;&gt;"",SUMPRODUCT((TX71:TX74=TX71)*(TS71:TS74=TS71)*(TQ71:TQ74=TQ71)*(TU71:TU74&gt;TU71)),"")</f>
        <v/>
      </c>
      <c r="UC71" s="323" t="str">
        <f t="shared" ref="UC71" ca="1" si="18266">IF(TM71&lt;&gt;"",SUMPRODUCT((TX71:TX74=TX71)*(TS71:TS74=TS71)*(TQ71:TQ74=TQ71)*(TU71:TU74=TU71)*(TV71:TV74&gt;TV71)),"")</f>
        <v/>
      </c>
      <c r="UD71" s="323" t="str">
        <f t="shared" ref="UD71" ca="1" si="18267">IF(TM71&lt;&gt;"",SUMPRODUCT((TX71:TX74=TX71)*(TS71:TS74=TS71)*(TQ71:TQ74=TQ71)*(TU71:TU74=TU71)*(TV71:TV74=TV71)*(TW71:TW74&gt;TW71)),"")</f>
        <v/>
      </c>
      <c r="UE71" s="323" t="str">
        <f t="shared" ref="UE71:UE74" ca="1" si="18268">IF(TM71&lt;&gt;"",SUM(TY71:UD71),"")</f>
        <v/>
      </c>
      <c r="XY71" s="323">
        <f ca="1">SUMPRODUCT((XY31:XY34=XY31)*(XX31:XX34=XX31)*(XV31:XV34&gt;XV31))+1</f>
        <v>1</v>
      </c>
      <c r="YJ71" s="323" t="str">
        <f t="shared" ref="YJ71" ca="1" si="18269">IF(YK31&lt;&gt;"",SUMPRODUCT((YR31:YR34=YR31)*(YQ31:YQ34=YQ31)*(YO31:YO34=YO31)*(YP31:YP34=YP31)),"")</f>
        <v/>
      </c>
      <c r="YK71" s="323" t="str">
        <f t="shared" ref="YK71:YK74" ca="1" si="18270">IF(AND(YJ71&lt;&gt;"",YJ71&gt;1),YK31,"")</f>
        <v/>
      </c>
      <c r="YL71" s="323">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3">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3">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3">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3">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3">
        <f t="shared" ref="YQ71:YQ74" ca="1" si="18276">YO71-YP71+1000</f>
        <v>1000</v>
      </c>
      <c r="YR71" s="323" t="str">
        <f t="shared" ref="YR71:YR74" ca="1" si="18277">IF(YK71&lt;&gt;"",YL71*3+YM71*1,"")</f>
        <v/>
      </c>
      <c r="YS71" s="323" t="str">
        <f t="shared" ref="YS71" ca="1" si="18278">IF(YK71&lt;&gt;"",VLOOKUP(YK71,XR4:XX40,7,FALSE),"")</f>
        <v/>
      </c>
      <c r="YT71" s="323" t="str">
        <f t="shared" ref="YT71" ca="1" si="18279">IF(YK71&lt;&gt;"",VLOOKUP(YK71,XR4:XX40,5,FALSE),"")</f>
        <v/>
      </c>
      <c r="YU71" s="323" t="str">
        <f t="shared" ref="YU71" ca="1" si="18280">IF(YK71&lt;&gt;"",VLOOKUP(YK71,XR4:XZ40,9,FALSE),"")</f>
        <v/>
      </c>
      <c r="YV71" s="323" t="str">
        <f t="shared" ref="YV71:YV74" ca="1" si="18281">YR71</f>
        <v/>
      </c>
      <c r="YW71" s="323" t="str">
        <f t="shared" ref="YW71" ca="1" si="18282">IF(YK71&lt;&gt;"",RANK(YV71,YV71:YV74),"")</f>
        <v/>
      </c>
      <c r="YX71" s="323" t="str">
        <f t="shared" ref="YX71" ca="1" si="18283">IF(YK71&lt;&gt;"",SUMPRODUCT((YV71:YV74=YV71)*(YQ71:YQ74&gt;YQ71)),"")</f>
        <v/>
      </c>
      <c r="YY71" s="323" t="str">
        <f t="shared" ref="YY71" ca="1" si="18284">IF(YK71&lt;&gt;"",SUMPRODUCT((YV71:YV74=YV71)*(YQ71:YQ74=YQ71)*(YO71:YO74&gt;YO71)),"")</f>
        <v/>
      </c>
      <c r="YZ71" s="323" t="str">
        <f t="shared" ref="YZ71" ca="1" si="18285">IF(YK71&lt;&gt;"",SUMPRODUCT((YV71:YV74=YV71)*(YQ71:YQ74=YQ71)*(YO71:YO74=YO71)*(YS71:YS74&gt;YS71)),"")</f>
        <v/>
      </c>
      <c r="ZA71" s="323" t="str">
        <f t="shared" ref="ZA71" ca="1" si="18286">IF(YK71&lt;&gt;"",SUMPRODUCT((YV71:YV74=YV71)*(YQ71:YQ74=YQ71)*(YO71:YO74=YO71)*(YS71:YS74=YS71)*(YT71:YT74&gt;YT71)),"")</f>
        <v/>
      </c>
      <c r="ZB71" s="323" t="str">
        <f t="shared" ref="ZB71" ca="1" si="18287">IF(YK71&lt;&gt;"",SUMPRODUCT((YV71:YV74=YV71)*(YQ71:YQ74=YQ71)*(YO71:YO74=YO71)*(YS71:YS74=YS71)*(YT71:YT74=YT71)*(YU71:YU74&gt;YU71)),"")</f>
        <v/>
      </c>
      <c r="ZC71" s="323" t="str">
        <f t="shared" ref="ZC71:ZC74" ca="1" si="18288">IF(YK71&lt;&gt;"",SUM(YW71:ZB71),"")</f>
        <v/>
      </c>
      <c r="ACW71" s="323">
        <f ca="1">SUMPRODUCT((ACW31:ACW34=ACW31)*(ACV31:ACV34=ACV31)*(ACT31:ACT34&gt;ACT31))+1</f>
        <v>1</v>
      </c>
      <c r="ADH71" s="323" t="str">
        <f t="shared" ref="ADH71" ca="1" si="18289">IF(ADI31&lt;&gt;"",SUMPRODUCT((ADP31:ADP34=ADP31)*(ADO31:ADO34=ADO31)*(ADM31:ADM34=ADM31)*(ADN31:ADN34=ADN31)),"")</f>
        <v/>
      </c>
      <c r="ADI71" s="323" t="str">
        <f t="shared" ref="ADI71:ADI74" ca="1" si="18290">IF(AND(ADH71&lt;&gt;"",ADH71&gt;1),ADI31,"")</f>
        <v/>
      </c>
      <c r="ADJ71" s="323">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3">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3">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3">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3">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3">
        <f t="shared" ref="ADO71:ADO74" ca="1" si="18296">ADM71-ADN71+1000</f>
        <v>1000</v>
      </c>
      <c r="ADP71" s="323" t="str">
        <f t="shared" ref="ADP71:ADP74" ca="1" si="18297">IF(ADI71&lt;&gt;"",ADJ71*3+ADK71*1,"")</f>
        <v/>
      </c>
      <c r="ADQ71" s="323" t="str">
        <f t="shared" ref="ADQ71" ca="1" si="18298">IF(ADI71&lt;&gt;"",VLOOKUP(ADI71,ACP4:ACV40,7,FALSE),"")</f>
        <v/>
      </c>
      <c r="ADR71" s="323" t="str">
        <f t="shared" ref="ADR71" ca="1" si="18299">IF(ADI71&lt;&gt;"",VLOOKUP(ADI71,ACP4:ACV40,5,FALSE),"")</f>
        <v/>
      </c>
      <c r="ADS71" s="323" t="str">
        <f t="shared" ref="ADS71" ca="1" si="18300">IF(ADI71&lt;&gt;"",VLOOKUP(ADI71,ACP4:ACX40,9,FALSE),"")</f>
        <v/>
      </c>
      <c r="ADT71" s="323" t="str">
        <f t="shared" ref="ADT71:ADT74" ca="1" si="18301">ADP71</f>
        <v/>
      </c>
      <c r="ADU71" s="323" t="str">
        <f t="shared" ref="ADU71" ca="1" si="18302">IF(ADI71&lt;&gt;"",RANK(ADT71,ADT71:ADT74),"")</f>
        <v/>
      </c>
      <c r="ADV71" s="323" t="str">
        <f t="shared" ref="ADV71" ca="1" si="18303">IF(ADI71&lt;&gt;"",SUMPRODUCT((ADT71:ADT74=ADT71)*(ADO71:ADO74&gt;ADO71)),"")</f>
        <v/>
      </c>
      <c r="ADW71" s="323" t="str">
        <f t="shared" ref="ADW71" ca="1" si="18304">IF(ADI71&lt;&gt;"",SUMPRODUCT((ADT71:ADT74=ADT71)*(ADO71:ADO74=ADO71)*(ADM71:ADM74&gt;ADM71)),"")</f>
        <v/>
      </c>
      <c r="ADX71" s="323" t="str">
        <f t="shared" ref="ADX71" ca="1" si="18305">IF(ADI71&lt;&gt;"",SUMPRODUCT((ADT71:ADT74=ADT71)*(ADO71:ADO74=ADO71)*(ADM71:ADM74=ADM71)*(ADQ71:ADQ74&gt;ADQ71)),"")</f>
        <v/>
      </c>
      <c r="ADY71" s="323" t="str">
        <f t="shared" ref="ADY71" ca="1" si="18306">IF(ADI71&lt;&gt;"",SUMPRODUCT((ADT71:ADT74=ADT71)*(ADO71:ADO74=ADO71)*(ADM71:ADM74=ADM71)*(ADQ71:ADQ74=ADQ71)*(ADR71:ADR74&gt;ADR71)),"")</f>
        <v/>
      </c>
      <c r="ADZ71" s="323" t="str">
        <f t="shared" ref="ADZ71" ca="1" si="18307">IF(ADI71&lt;&gt;"",SUMPRODUCT((ADT71:ADT74=ADT71)*(ADO71:ADO74=ADO71)*(ADM71:ADM74=ADM71)*(ADQ71:ADQ74=ADQ71)*(ADR71:ADR74=ADR71)*(ADS71:ADS74&gt;ADS71)),"")</f>
        <v/>
      </c>
      <c r="AEA71" s="323" t="str">
        <f t="shared" ref="AEA71:AEA74" ca="1" si="18308">IF(ADI71&lt;&gt;"",SUM(ADU71:ADZ71),"")</f>
        <v/>
      </c>
      <c r="AHU71" s="323">
        <f ca="1">SUMPRODUCT((AHU31:AHU34=AHU31)*(AHT31:AHT34=AHT31)*(AHR31:AHR34&gt;AHR31))+1</f>
        <v>1</v>
      </c>
      <c r="AIF71" s="323" t="str">
        <f t="shared" ref="AIF71" ca="1" si="18309">IF(AIG31&lt;&gt;"",SUMPRODUCT((AIN31:AIN34=AIN31)*(AIM31:AIM34=AIM31)*(AIK31:AIK34=AIK31)*(AIL31:AIL34=AIL31)),"")</f>
        <v/>
      </c>
      <c r="AIG71" s="323" t="str">
        <f t="shared" ref="AIG71:AIG74" ca="1" si="18310">IF(AND(AIF71&lt;&gt;"",AIF71&gt;1),AIG31,"")</f>
        <v/>
      </c>
      <c r="AIH71" s="323">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3">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3">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3">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3">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3">
        <f t="shared" ref="AIM71:AIM74" ca="1" si="18316">AIK71-AIL71+1000</f>
        <v>1000</v>
      </c>
      <c r="AIN71" s="323" t="str">
        <f t="shared" ref="AIN71:AIN74" ca="1" si="18317">IF(AIG71&lt;&gt;"",AIH71*3+AII71*1,"")</f>
        <v/>
      </c>
      <c r="AIO71" s="323" t="str">
        <f t="shared" ref="AIO71" ca="1" si="18318">IF(AIG71&lt;&gt;"",VLOOKUP(AIG71,AHN4:AHT40,7,FALSE),"")</f>
        <v/>
      </c>
      <c r="AIP71" s="323" t="str">
        <f t="shared" ref="AIP71" ca="1" si="18319">IF(AIG71&lt;&gt;"",VLOOKUP(AIG71,AHN4:AHT40,5,FALSE),"")</f>
        <v/>
      </c>
      <c r="AIQ71" s="323" t="str">
        <f t="shared" ref="AIQ71" ca="1" si="18320">IF(AIG71&lt;&gt;"",VLOOKUP(AIG71,AHN4:AHV40,9,FALSE),"")</f>
        <v/>
      </c>
      <c r="AIR71" s="323" t="str">
        <f t="shared" ref="AIR71:AIR74" ca="1" si="18321">AIN71</f>
        <v/>
      </c>
      <c r="AIS71" s="323" t="str">
        <f t="shared" ref="AIS71" ca="1" si="18322">IF(AIG71&lt;&gt;"",RANK(AIR71,AIR71:AIR74),"")</f>
        <v/>
      </c>
      <c r="AIT71" s="323" t="str">
        <f t="shared" ref="AIT71" ca="1" si="18323">IF(AIG71&lt;&gt;"",SUMPRODUCT((AIR71:AIR74=AIR71)*(AIM71:AIM74&gt;AIM71)),"")</f>
        <v/>
      </c>
      <c r="AIU71" s="323" t="str">
        <f t="shared" ref="AIU71" ca="1" si="18324">IF(AIG71&lt;&gt;"",SUMPRODUCT((AIR71:AIR74=AIR71)*(AIM71:AIM74=AIM71)*(AIK71:AIK74&gt;AIK71)),"")</f>
        <v/>
      </c>
      <c r="AIV71" s="323" t="str">
        <f t="shared" ref="AIV71" ca="1" si="18325">IF(AIG71&lt;&gt;"",SUMPRODUCT((AIR71:AIR74=AIR71)*(AIM71:AIM74=AIM71)*(AIK71:AIK74=AIK71)*(AIO71:AIO74&gt;AIO71)),"")</f>
        <v/>
      </c>
      <c r="AIW71" s="323" t="str">
        <f t="shared" ref="AIW71" ca="1" si="18326">IF(AIG71&lt;&gt;"",SUMPRODUCT((AIR71:AIR74=AIR71)*(AIM71:AIM74=AIM71)*(AIK71:AIK74=AIK71)*(AIO71:AIO74=AIO71)*(AIP71:AIP74&gt;AIP71)),"")</f>
        <v/>
      </c>
      <c r="AIX71" s="323" t="str">
        <f t="shared" ref="AIX71" ca="1" si="18327">IF(AIG71&lt;&gt;"",SUMPRODUCT((AIR71:AIR74=AIR71)*(AIM71:AIM74=AIM71)*(AIK71:AIK74=AIK71)*(AIO71:AIO74=AIO71)*(AIP71:AIP74=AIP71)*(AIQ71:AIQ74&gt;AIQ71)),"")</f>
        <v/>
      </c>
      <c r="AIY71" s="323" t="str">
        <f t="shared" ref="AIY71:AIY74" ca="1" si="18328">IF(AIG71&lt;&gt;"",SUM(AIS71:AIX71),"")</f>
        <v/>
      </c>
      <c r="AMS71" s="323">
        <f ca="1">SUMPRODUCT((AMS31:AMS34=AMS31)*(AMR31:AMR34=AMR31)*(AMP31:AMP34&gt;AMP31))+1</f>
        <v>1</v>
      </c>
      <c r="AND71" s="323" t="str">
        <f t="shared" ref="AND71" ca="1" si="18329">IF(ANE31&lt;&gt;"",SUMPRODUCT((ANL31:ANL34=ANL31)*(ANK31:ANK34=ANK31)*(ANI31:ANI34=ANI31)*(ANJ31:ANJ34=ANJ31)),"")</f>
        <v/>
      </c>
      <c r="ANE71" s="323" t="str">
        <f t="shared" ref="ANE71:ANE74" ca="1" si="18330">IF(AND(AND71&lt;&gt;"",AND71&gt;1),ANE31,"")</f>
        <v/>
      </c>
      <c r="ANF71" s="323">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3">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3">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3">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3">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3">
        <f t="shared" ref="ANK71:ANK74" ca="1" si="18336">ANI71-ANJ71+1000</f>
        <v>1000</v>
      </c>
      <c r="ANL71" s="323" t="str">
        <f t="shared" ref="ANL71:ANL74" ca="1" si="18337">IF(ANE71&lt;&gt;"",ANF71*3+ANG71*1,"")</f>
        <v/>
      </c>
      <c r="ANM71" s="323" t="str">
        <f t="shared" ref="ANM71" ca="1" si="18338">IF(ANE71&lt;&gt;"",VLOOKUP(ANE71,AML4:AMR40,7,FALSE),"")</f>
        <v/>
      </c>
      <c r="ANN71" s="323" t="str">
        <f t="shared" ref="ANN71" ca="1" si="18339">IF(ANE71&lt;&gt;"",VLOOKUP(ANE71,AML4:AMR40,5,FALSE),"")</f>
        <v/>
      </c>
      <c r="ANO71" s="323" t="str">
        <f t="shared" ref="ANO71" ca="1" si="18340">IF(ANE71&lt;&gt;"",VLOOKUP(ANE71,AML4:AMT40,9,FALSE),"")</f>
        <v/>
      </c>
      <c r="ANP71" s="323" t="str">
        <f t="shared" ref="ANP71:ANP74" ca="1" si="18341">ANL71</f>
        <v/>
      </c>
      <c r="ANQ71" s="323" t="str">
        <f t="shared" ref="ANQ71" ca="1" si="18342">IF(ANE71&lt;&gt;"",RANK(ANP71,ANP71:ANP74),"")</f>
        <v/>
      </c>
      <c r="ANR71" s="323" t="str">
        <f t="shared" ref="ANR71" ca="1" si="18343">IF(ANE71&lt;&gt;"",SUMPRODUCT((ANP71:ANP74=ANP71)*(ANK71:ANK74&gt;ANK71)),"")</f>
        <v/>
      </c>
      <c r="ANS71" s="323" t="str">
        <f t="shared" ref="ANS71" ca="1" si="18344">IF(ANE71&lt;&gt;"",SUMPRODUCT((ANP71:ANP74=ANP71)*(ANK71:ANK74=ANK71)*(ANI71:ANI74&gt;ANI71)),"")</f>
        <v/>
      </c>
      <c r="ANT71" s="323" t="str">
        <f t="shared" ref="ANT71" ca="1" si="18345">IF(ANE71&lt;&gt;"",SUMPRODUCT((ANP71:ANP74=ANP71)*(ANK71:ANK74=ANK71)*(ANI71:ANI74=ANI71)*(ANM71:ANM74&gt;ANM71)),"")</f>
        <v/>
      </c>
      <c r="ANU71" s="323" t="str">
        <f t="shared" ref="ANU71" ca="1" si="18346">IF(ANE71&lt;&gt;"",SUMPRODUCT((ANP71:ANP74=ANP71)*(ANK71:ANK74=ANK71)*(ANI71:ANI74=ANI71)*(ANM71:ANM74=ANM71)*(ANN71:ANN74&gt;ANN71)),"")</f>
        <v/>
      </c>
      <c r="ANV71" s="323" t="str">
        <f t="shared" ref="ANV71" ca="1" si="18347">IF(ANE71&lt;&gt;"",SUMPRODUCT((ANP71:ANP74=ANP71)*(ANK71:ANK74=ANK71)*(ANI71:ANI74=ANI71)*(ANM71:ANM74=ANM71)*(ANN71:ANN74=ANN71)*(ANO71:ANO74&gt;ANO71)),"")</f>
        <v/>
      </c>
      <c r="ANW71" s="323" t="str">
        <f t="shared" ref="ANW71:ANW74" ca="1" si="18348">IF(ANE71&lt;&gt;"",SUM(ANQ71:ANV71),"")</f>
        <v/>
      </c>
      <c r="ARQ71" s="323">
        <f ca="1">SUMPRODUCT((ARQ31:ARQ34=ARQ31)*(ARP31:ARP34=ARP31)*(ARN31:ARN34&gt;ARN31))+1</f>
        <v>1</v>
      </c>
      <c r="ASB71" s="323" t="str">
        <f t="shared" ref="ASB71" ca="1" si="18349">IF(ASC31&lt;&gt;"",SUMPRODUCT((ASJ31:ASJ34=ASJ31)*(ASI31:ASI34=ASI31)*(ASG31:ASG34=ASG31)*(ASH31:ASH34=ASH31)),"")</f>
        <v/>
      </c>
      <c r="ASC71" s="323" t="str">
        <f t="shared" ref="ASC71:ASC74" ca="1" si="18350">IF(AND(ASB71&lt;&gt;"",ASB71&gt;1),ASC31,"")</f>
        <v/>
      </c>
      <c r="ASD71" s="323">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3">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3">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3">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3">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3">
        <f t="shared" ref="ASI71:ASI74" ca="1" si="18356">ASG71-ASH71+1000</f>
        <v>1000</v>
      </c>
      <c r="ASJ71" s="323" t="str">
        <f t="shared" ref="ASJ71:ASJ74" ca="1" si="18357">IF(ASC71&lt;&gt;"",ASD71*3+ASE71*1,"")</f>
        <v/>
      </c>
      <c r="ASK71" s="323" t="str">
        <f t="shared" ref="ASK71" ca="1" si="18358">IF(ASC71&lt;&gt;"",VLOOKUP(ASC71,ARJ4:ARP40,7,FALSE),"")</f>
        <v/>
      </c>
      <c r="ASL71" s="323" t="str">
        <f t="shared" ref="ASL71" ca="1" si="18359">IF(ASC71&lt;&gt;"",VLOOKUP(ASC71,ARJ4:ARP40,5,FALSE),"")</f>
        <v/>
      </c>
      <c r="ASM71" s="323" t="str">
        <f t="shared" ref="ASM71" ca="1" si="18360">IF(ASC71&lt;&gt;"",VLOOKUP(ASC71,ARJ4:ARR40,9,FALSE),"")</f>
        <v/>
      </c>
      <c r="ASN71" s="323" t="str">
        <f t="shared" ref="ASN71:ASN74" ca="1" si="18361">ASJ71</f>
        <v/>
      </c>
      <c r="ASO71" s="323" t="str">
        <f t="shared" ref="ASO71" ca="1" si="18362">IF(ASC71&lt;&gt;"",RANK(ASN71,ASN71:ASN74),"")</f>
        <v/>
      </c>
      <c r="ASP71" s="323" t="str">
        <f t="shared" ref="ASP71" ca="1" si="18363">IF(ASC71&lt;&gt;"",SUMPRODUCT((ASN71:ASN74=ASN71)*(ASI71:ASI74&gt;ASI71)),"")</f>
        <v/>
      </c>
      <c r="ASQ71" s="323" t="str">
        <f t="shared" ref="ASQ71" ca="1" si="18364">IF(ASC71&lt;&gt;"",SUMPRODUCT((ASN71:ASN74=ASN71)*(ASI71:ASI74=ASI71)*(ASG71:ASG74&gt;ASG71)),"")</f>
        <v/>
      </c>
      <c r="ASR71" s="323" t="str">
        <f t="shared" ref="ASR71" ca="1" si="18365">IF(ASC71&lt;&gt;"",SUMPRODUCT((ASN71:ASN74=ASN71)*(ASI71:ASI74=ASI71)*(ASG71:ASG74=ASG71)*(ASK71:ASK74&gt;ASK71)),"")</f>
        <v/>
      </c>
      <c r="ASS71" s="323" t="str">
        <f t="shared" ref="ASS71" ca="1" si="18366">IF(ASC71&lt;&gt;"",SUMPRODUCT((ASN71:ASN74=ASN71)*(ASI71:ASI74=ASI71)*(ASG71:ASG74=ASG71)*(ASK71:ASK74=ASK71)*(ASL71:ASL74&gt;ASL71)),"")</f>
        <v/>
      </c>
      <c r="AST71" s="323" t="str">
        <f t="shared" ref="AST71" ca="1" si="18367">IF(ASC71&lt;&gt;"",SUMPRODUCT((ASN71:ASN74=ASN71)*(ASI71:ASI74=ASI71)*(ASG71:ASG74=ASG71)*(ASK71:ASK74=ASK71)*(ASL71:ASL74=ASL71)*(ASM71:ASM74&gt;ASM71)),"")</f>
        <v/>
      </c>
      <c r="ASU71" s="323" t="str">
        <f t="shared" ref="ASU71:ASU74" ca="1" si="18368">IF(ASC71&lt;&gt;"",SUM(ASO71:AST71),"")</f>
        <v/>
      </c>
      <c r="AWO71" s="323">
        <f ca="1">SUMPRODUCT((AWO31:AWO34=AWO31)*(AWN31:AWN34=AWN31)*(AWL31:AWL34&gt;AWL31))+1</f>
        <v>1</v>
      </c>
      <c r="AWZ71" s="323" t="str">
        <f t="shared" ref="AWZ71" ca="1" si="18369">IF(AXA31&lt;&gt;"",SUMPRODUCT((AXH31:AXH34=AXH31)*(AXG31:AXG34=AXG31)*(AXE31:AXE34=AXE31)*(AXF31:AXF34=AXF31)),"")</f>
        <v/>
      </c>
      <c r="AXA71" s="323" t="str">
        <f t="shared" ref="AXA71:AXA74" ca="1" si="18370">IF(AND(AWZ71&lt;&gt;"",AWZ71&gt;1),AXA31,"")</f>
        <v/>
      </c>
      <c r="AXB71" s="323">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3">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3">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3">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3">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3">
        <f t="shared" ref="AXG71:AXG74" ca="1" si="18376">AXE71-AXF71+1000</f>
        <v>1000</v>
      </c>
      <c r="AXH71" s="323" t="str">
        <f t="shared" ref="AXH71:AXH74" ca="1" si="18377">IF(AXA71&lt;&gt;"",AXB71*3+AXC71*1,"")</f>
        <v/>
      </c>
      <c r="AXI71" s="323" t="str">
        <f t="shared" ref="AXI71" ca="1" si="18378">IF(AXA71&lt;&gt;"",VLOOKUP(AXA71,AWH4:AWN40,7,FALSE),"")</f>
        <v/>
      </c>
      <c r="AXJ71" s="323" t="str">
        <f t="shared" ref="AXJ71" ca="1" si="18379">IF(AXA71&lt;&gt;"",VLOOKUP(AXA71,AWH4:AWN40,5,FALSE),"")</f>
        <v/>
      </c>
      <c r="AXK71" s="323" t="str">
        <f t="shared" ref="AXK71" ca="1" si="18380">IF(AXA71&lt;&gt;"",VLOOKUP(AXA71,AWH4:AWP40,9,FALSE),"")</f>
        <v/>
      </c>
      <c r="AXL71" s="323" t="str">
        <f t="shared" ref="AXL71:AXL74" ca="1" si="18381">AXH71</f>
        <v/>
      </c>
      <c r="AXM71" s="323" t="str">
        <f t="shared" ref="AXM71" ca="1" si="18382">IF(AXA71&lt;&gt;"",RANK(AXL71,AXL71:AXL74),"")</f>
        <v/>
      </c>
      <c r="AXN71" s="323" t="str">
        <f t="shared" ref="AXN71" ca="1" si="18383">IF(AXA71&lt;&gt;"",SUMPRODUCT((AXL71:AXL74=AXL71)*(AXG71:AXG74&gt;AXG71)),"")</f>
        <v/>
      </c>
      <c r="AXO71" s="323" t="str">
        <f t="shared" ref="AXO71" ca="1" si="18384">IF(AXA71&lt;&gt;"",SUMPRODUCT((AXL71:AXL74=AXL71)*(AXG71:AXG74=AXG71)*(AXE71:AXE74&gt;AXE71)),"")</f>
        <v/>
      </c>
      <c r="AXP71" s="323" t="str">
        <f t="shared" ref="AXP71" ca="1" si="18385">IF(AXA71&lt;&gt;"",SUMPRODUCT((AXL71:AXL74=AXL71)*(AXG71:AXG74=AXG71)*(AXE71:AXE74=AXE71)*(AXI71:AXI74&gt;AXI71)),"")</f>
        <v/>
      </c>
      <c r="AXQ71" s="323" t="str">
        <f t="shared" ref="AXQ71" ca="1" si="18386">IF(AXA71&lt;&gt;"",SUMPRODUCT((AXL71:AXL74=AXL71)*(AXG71:AXG74=AXG71)*(AXE71:AXE74=AXE71)*(AXI71:AXI74=AXI71)*(AXJ71:AXJ74&gt;AXJ71)),"")</f>
        <v/>
      </c>
      <c r="AXR71" s="323" t="str">
        <f t="shared" ref="AXR71" ca="1" si="18387">IF(AXA71&lt;&gt;"",SUMPRODUCT((AXL71:AXL74=AXL71)*(AXG71:AXG74=AXG71)*(AXE71:AXE74=AXE71)*(AXI71:AXI74=AXI71)*(AXJ71:AXJ74=AXJ71)*(AXK71:AXK74&gt;AXK71)),"")</f>
        <v/>
      </c>
      <c r="AXS71" s="323" t="str">
        <f t="shared" ref="AXS71:AXS74" ca="1" si="18388">IF(AXA71&lt;&gt;"",SUM(AXM71:AXR71),"")</f>
        <v/>
      </c>
      <c r="BBM71" s="323">
        <f ca="1">SUMPRODUCT((BBM31:BBM34=BBM31)*(BBL31:BBL34=BBL31)*(BBJ31:BBJ34&gt;BBJ31))+1</f>
        <v>1</v>
      </c>
      <c r="BBX71" s="323">
        <f t="shared" ref="BBX71" ca="1" si="18389">IF(BBY31&lt;&gt;"",SUMPRODUCT((BCF31:BCF34=BCF31)*(BCE31:BCE34=BCE31)*(BCC31:BCC34=BCC31)*(BCD31:BCD34=BCD31)),"")</f>
        <v>4</v>
      </c>
      <c r="BBY71" s="323" t="str">
        <f t="shared" ref="BBY71:BBY74" ca="1" si="18390">IF(AND(BBX71&lt;&gt;"",BBX71&gt;1),BBY31,"")</f>
        <v>Ukraine</v>
      </c>
      <c r="BBZ71" s="323">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3">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3">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3">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3">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3">
        <f t="shared" ref="BCE71:BCE74" ca="1" si="18396">BCC71-BCD71+1000</f>
        <v>1000</v>
      </c>
      <c r="BCF71" s="323">
        <f t="shared" ref="BCF71:BCF74" ca="1" si="18397">IF(BBY71&lt;&gt;"",BBZ71*3+BCA71*1,"")</f>
        <v>0</v>
      </c>
      <c r="BCG71" s="323">
        <f t="shared" ref="BCG71" ca="1" si="18398">IF(BBY71&lt;&gt;"",VLOOKUP(BBY71,BBF4:BBL40,7,FALSE),"")</f>
        <v>1000</v>
      </c>
      <c r="BCH71" s="323">
        <f t="shared" ref="BCH71" ca="1" si="18399">IF(BBY71&lt;&gt;"",VLOOKUP(BBY71,BBF4:BBL40,5,FALSE),"")</f>
        <v>0</v>
      </c>
      <c r="BCI71" s="323">
        <f t="shared" ref="BCI71" ca="1" si="18400">IF(BBY71&lt;&gt;"",VLOOKUP(BBY71,BBF4:BBN40,9,FALSE),"")</f>
        <v>2</v>
      </c>
      <c r="BCJ71" s="323">
        <f t="shared" ref="BCJ71:BCJ74" ca="1" si="18401">BCF71</f>
        <v>0</v>
      </c>
      <c r="BCK71" s="323">
        <f t="shared" ref="BCK71" ca="1" si="18402">IF(BBY71&lt;&gt;"",RANK(BCJ71,BCJ71:BCJ74),"")</f>
        <v>1</v>
      </c>
      <c r="BCL71" s="323">
        <f t="shared" ref="BCL71" ca="1" si="18403">IF(BBY71&lt;&gt;"",SUMPRODUCT((BCJ71:BCJ74=BCJ71)*(BCE71:BCE74&gt;BCE71)),"")</f>
        <v>0</v>
      </c>
      <c r="BCM71" s="323">
        <f t="shared" ref="BCM71" ca="1" si="18404">IF(BBY71&lt;&gt;"",SUMPRODUCT((BCJ71:BCJ74=BCJ71)*(BCE71:BCE74=BCE71)*(BCC71:BCC74&gt;BCC71)),"")</f>
        <v>0</v>
      </c>
      <c r="BCN71" s="323">
        <f t="shared" ref="BCN71" ca="1" si="18405">IF(BBY71&lt;&gt;"",SUMPRODUCT((BCJ71:BCJ74=BCJ71)*(BCE71:BCE74=BCE71)*(BCC71:BCC74=BCC71)*(BCG71:BCG74&gt;BCG71)),"")</f>
        <v>0</v>
      </c>
      <c r="BCO71" s="323">
        <f t="shared" ref="BCO71" ca="1" si="18406">IF(BBY71&lt;&gt;"",SUMPRODUCT((BCJ71:BCJ74=BCJ71)*(BCE71:BCE74=BCE71)*(BCC71:BCC74=BCC71)*(BCG71:BCG74=BCG71)*(BCH71:BCH74&gt;BCH71)),"")</f>
        <v>0</v>
      </c>
      <c r="BCP71" s="323">
        <f t="shared" ref="BCP71" ca="1" si="18407">IF(BBY71&lt;&gt;"",SUMPRODUCT((BCJ71:BCJ74=BCJ71)*(BCE71:BCE74=BCE71)*(BCC71:BCC74=BCC71)*(BCG71:BCG74=BCG71)*(BCH71:BCH74=BCH71)*(BCI71:BCI74&gt;BCI71)),"")</f>
        <v>3</v>
      </c>
      <c r="BCQ71" s="323">
        <f t="shared" ref="BCQ71:BCQ74" ca="1" si="18408">IF(BBY71&lt;&gt;"",SUM(BCK71:BCP71),"")</f>
        <v>4</v>
      </c>
    </row>
    <row r="72" spans="9:955 1025:1467" x14ac:dyDescent="0.2">
      <c r="I72" s="323">
        <f>SUMPRODUCT((I31:I34=I32)*(H31:H34=H32)*(F31:F34&gt;F32))+1</f>
        <v>1</v>
      </c>
      <c r="T72" s="323" t="str">
        <f>IF(U32&lt;&gt;"",SUMPRODUCT((AB31:AB34=AB32)*(AA31:AA34=AA32)*(Y31:Y34=Y32)*(Z31:Z34=Z32)),"")</f>
        <v/>
      </c>
      <c r="U72" s="323" t="str">
        <f t="shared" ref="U72:U74" si="18409">IF(AND(T72&lt;&gt;"",T72&gt;1),U32,"")</f>
        <v/>
      </c>
      <c r="V72" s="323" t="e">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#N/A</v>
      </c>
      <c r="W72" s="323" t="e">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#N/A</v>
      </c>
      <c r="X72" s="323" t="e">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#N/A</v>
      </c>
      <c r="Y72" s="323" t="e">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#N/A</v>
      </c>
      <c r="Z72" s="323" t="e">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#N/A</v>
      </c>
      <c r="AA72" s="323" t="e">
        <f>Y72-Z72+1000</f>
        <v>#N/A</v>
      </c>
      <c r="AB72" s="323" t="str">
        <f t="shared" ref="AB72:AB74" si="18410">IF(U72&lt;&gt;"",V72*3+W72*1,"")</f>
        <v/>
      </c>
      <c r="AC72" s="323" t="str">
        <f>IF(U72&lt;&gt;"",VLOOKUP(U72,B4:H40,7,FALSE),"")</f>
        <v/>
      </c>
      <c r="AD72" s="323" t="str">
        <f>IF(U72&lt;&gt;"",VLOOKUP(U72,B4:H40,5,FALSE),"")</f>
        <v/>
      </c>
      <c r="AE72" s="323" t="str">
        <f>IF(U72&lt;&gt;"",VLOOKUP(U72,B4:J40,9,FALSE),"")</f>
        <v/>
      </c>
      <c r="AF72" s="323" t="str">
        <f t="shared" ref="AF72:AF74" si="18411">AB72</f>
        <v/>
      </c>
      <c r="AG72" s="323" t="str">
        <f>IF(U72&lt;&gt;"",RANK(AF72,AF71:AF74),"")</f>
        <v/>
      </c>
      <c r="AH72" s="323" t="str">
        <f>IF(U72&lt;&gt;"",SUMPRODUCT((AF71:AF74=AF72)*(AA71:AA74&gt;AA72)),"")</f>
        <v/>
      </c>
      <c r="AI72" s="323" t="str">
        <f>IF(U72&lt;&gt;"",SUMPRODUCT((AF71:AF74=AF72)*(AA71:AA74=AA72)*(Y71:Y74&gt;Y72)),"")</f>
        <v/>
      </c>
      <c r="AJ72" s="323" t="str">
        <f>IF(U72&lt;&gt;"",SUMPRODUCT((AF71:AF74=AF72)*(AA71:AA74=AA72)*(Y71:Y74=Y72)*(AC71:AC74&gt;AC72)),"")</f>
        <v/>
      </c>
      <c r="AK72" s="323" t="str">
        <f>IF(U72&lt;&gt;"",SUMPRODUCT((AF71:AF74=AF72)*(AA71:AA74=AA72)*(Y71:Y74=Y72)*(AC71:AC74=AC72)*(AD71:AD74&gt;AD72)),"")</f>
        <v/>
      </c>
      <c r="AL72" s="323" t="str">
        <f>IF(U72&lt;&gt;"",SUMPRODUCT((AF71:AF74=AF72)*(AA71:AA74=AA72)*(Y71:Y74=Y72)*(AC71:AC74=AC72)*(AD71:AD74=AD72)*(AE71:AE74&gt;AE72)),"")</f>
        <v/>
      </c>
      <c r="AM72" s="323" t="str">
        <f>IF(U72&lt;&gt;"",SUM(AG72:AL72),"")</f>
        <v/>
      </c>
      <c r="AN72" s="323" t="str">
        <f>IF(AO32&lt;&gt;"",SUMPRODUCT((AV31:AV34=AV32)*(AU31:AU34=AU32)*(AS31:AS34=AS32)*(AT31:AT34=AT32)),"")</f>
        <v/>
      </c>
      <c r="AO72" s="323" t="str">
        <f t="shared" ref="AO72:AO74" si="18412">IF(AND(AN72&lt;&gt;"",AN72&gt;1),AO32,"")</f>
        <v/>
      </c>
      <c r="AP72" s="323" t="e">
        <f>SUMPRODUCT((CZ3:CZ42=AO72)*(DC3:DC42=AO73)*(DD3:DD42="W"))+SUMPRODUCT((CZ3:CZ42=AO72)*(DC3:DC42=AO74)*(DD3:DD42="W"))+SUMPRODUCT((CZ3:CZ42=AO72)*(DC3:DC42=AO75)*(DD3:DD42="W"))+SUMPRODUCT((CZ3:CZ42=AO73)*(DC3:DC42=AO72)*(DE3:DE42="W"))+SUMPRODUCT((CZ3:CZ42=AO74)*(DC3:DC42=AO72)*(DE3:DE42="W"))+SUMPRODUCT((CZ3:CZ42=AO75)*(DC3:DC42=AO72)*(DE3:DE42="W"))</f>
        <v>#N/A</v>
      </c>
      <c r="AQ72" s="323" t="e">
        <f>SUMPRODUCT((CZ3:CZ42=AO72)*(DC3:DC42=AO73)*(DD3:DD42="D"))+SUMPRODUCT((CZ3:CZ42=AO72)*(DC3:DC42=AO74)*(DD3:DD42="D"))+SUMPRODUCT((CZ3:CZ42=AO72)*(DC3:DC42=AO75)*(DD3:DD42="D"))+SUMPRODUCT((CZ3:CZ42=AO73)*(DC3:DC42=AO72)*(DD3:DD42="D"))+SUMPRODUCT((CZ3:CZ42=AO74)*(DC3:DC42=AO72)*(DD3:DD42="D"))+SUMPRODUCT((CZ3:CZ42=AO75)*(DC3:DC42=AO72)*(DD3:DD42="D"))</f>
        <v>#N/A</v>
      </c>
      <c r="AR72" s="323" t="e">
        <f>SUMPRODUCT((CZ3:CZ42=AO72)*(DC3:DC42=AO73)*(DD3:DD42="L"))+SUMPRODUCT((CZ3:CZ42=AO72)*(DC3:DC42=AO74)*(DD3:DD42="L"))+SUMPRODUCT((CZ3:CZ42=AO72)*(DC3:DC42=AO75)*(DD3:DD42="L"))+SUMPRODUCT((CZ3:CZ42=AO73)*(DC3:DC42=AO72)*(DE3:DE42="L"))+SUMPRODUCT((CZ3:CZ42=AO74)*(DC3:DC42=AO72)*(DE3:DE42="L"))+SUMPRODUCT((CZ3:CZ42=AO75)*(DC3:DC42=AO72)*(DE3:DE42="L"))</f>
        <v>#N/A</v>
      </c>
      <c r="AS72" s="323" t="e">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#N/A</v>
      </c>
      <c r="AT72" s="323" t="e">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#N/A</v>
      </c>
      <c r="AU72" s="323" t="e">
        <f>AS72-AT72+1000</f>
        <v>#N/A</v>
      </c>
      <c r="AV72" s="323" t="str">
        <f t="shared" ref="AV72:AV74" si="18413">IF(AO72&lt;&gt;"",AP72*3+AQ72*1,"")</f>
        <v/>
      </c>
      <c r="AW72" s="323" t="str">
        <f>IF(AO72&lt;&gt;"",VLOOKUP(AO72,B4:H40,7,FALSE),"")</f>
        <v/>
      </c>
      <c r="AX72" s="323" t="str">
        <f>IF(AO72&lt;&gt;"",VLOOKUP(AO72,B4:H40,5,FALSE),"")</f>
        <v/>
      </c>
      <c r="AY72" s="323" t="str">
        <f>IF(AO72&lt;&gt;"",VLOOKUP(AO72,B4:J40,9,FALSE),"")</f>
        <v/>
      </c>
      <c r="AZ72" s="323" t="str">
        <f t="shared" ref="AZ72:AZ74" si="18414">AV72</f>
        <v/>
      </c>
      <c r="BA72" s="323" t="str">
        <f>IF(AO72&lt;&gt;"",RANK(AZ72,AZ71:AZ74),"")</f>
        <v/>
      </c>
      <c r="BB72" s="323" t="str">
        <f>IF(AO72&lt;&gt;"",SUMPRODUCT((AZ71:AZ74=AZ72)*(AU71:AU74&gt;AU72)),"")</f>
        <v/>
      </c>
      <c r="BC72" s="323" t="str">
        <f>IF(AO72&lt;&gt;"",SUMPRODUCT((AZ71:AZ74=AZ72)*(AU71:AU74=AU72)*(AS71:AS74&gt;AS72)),"")</f>
        <v/>
      </c>
      <c r="BD72" s="323" t="str">
        <f>IF(AO72&lt;&gt;"",SUMPRODUCT((AZ71:AZ74=AZ72)*(AU71:AU74=AU72)*(AS71:AS74=AS72)*(AW71:AW74&gt;AW72)),"")</f>
        <v/>
      </c>
      <c r="BE72" s="323" t="str">
        <f>IF(AO72&lt;&gt;"",SUMPRODUCT((AZ71:AZ74=AZ72)*(AU71:AU74=AU72)*(AS71:AS74=AS72)*(AW71:AW74=AW72)*(AX71:AX74&gt;AX72)),"")</f>
        <v/>
      </c>
      <c r="BF72" s="323" t="str">
        <f>IF(AO72&lt;&gt;"",SUMPRODUCT((AZ71:AZ74=AZ72)*(AU71:AU74=AU72)*(AS71:AS74=AS72)*(AW71:AW74=AW72)*(AX71:AX74=AX72)*(AY71:AY74&gt;AY72)),"")</f>
        <v/>
      </c>
      <c r="BG72" s="323" t="str">
        <f>IF(AO72&lt;&gt;"",SUM(BA72:BF72)+1,"")</f>
        <v/>
      </c>
      <c r="EG72" s="323">
        <f ca="1">SUMPRODUCT((EG31:EG34=EG32)*(EF31:EF34=EF32)*(ED31:ED34&gt;ED32))+1</f>
        <v>1</v>
      </c>
      <c r="ER72" s="323" t="str">
        <f ca="1">IF(ES32&lt;&gt;"",SUMPRODUCT((EZ31:EZ34=EZ32)*(EY31:EY34=EY32)*(EW31:EW34=EW32)*(EX31:EX34=EX32)),"")</f>
        <v/>
      </c>
      <c r="ES72" s="323" t="str">
        <f t="shared" ref="ES72:ES74" ca="1" si="18415">IF(AND(ER72&lt;&gt;"",ER72&gt;1),ES32,"")</f>
        <v/>
      </c>
      <c r="ET72" s="323">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3">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3">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3">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3">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3">
        <f ca="1">EW72-EX72+1000</f>
        <v>1000</v>
      </c>
      <c r="EZ72" s="323" t="str">
        <f t="shared" ref="EZ72:EZ74" ca="1" si="18416">IF(ES72&lt;&gt;"",ET72*3+EU72*1,"")</f>
        <v/>
      </c>
      <c r="FA72" s="323" t="str">
        <f ca="1">IF(ES72&lt;&gt;"",VLOOKUP(ES72,DZ4:EF40,7,FALSE),"")</f>
        <v/>
      </c>
      <c r="FB72" s="323" t="str">
        <f ca="1">IF(ES72&lt;&gt;"",VLOOKUP(ES72,DZ4:EF40,5,FALSE),"")</f>
        <v/>
      </c>
      <c r="FC72" s="323" t="str">
        <f ca="1">IF(ES72&lt;&gt;"",VLOOKUP(ES72,DZ4:EH40,9,FALSE),"")</f>
        <v/>
      </c>
      <c r="FD72" s="323" t="str">
        <f t="shared" ref="FD72:FD74" ca="1" si="18417">EZ72</f>
        <v/>
      </c>
      <c r="FE72" s="323" t="str">
        <f ca="1">IF(ES72&lt;&gt;"",RANK(FD72,FD71:FD74),"")</f>
        <v/>
      </c>
      <c r="FF72" s="323" t="str">
        <f ca="1">IF(ES72&lt;&gt;"",SUMPRODUCT((FD71:FD74=FD72)*(EY71:EY74&gt;EY72)),"")</f>
        <v/>
      </c>
      <c r="FG72" s="323" t="str">
        <f ca="1">IF(ES72&lt;&gt;"",SUMPRODUCT((FD71:FD74=FD72)*(EY71:EY74=EY72)*(EW71:EW74&gt;EW72)),"")</f>
        <v/>
      </c>
      <c r="FH72" s="323" t="str">
        <f ca="1">IF(ES72&lt;&gt;"",SUMPRODUCT((FD71:FD74=FD72)*(EY71:EY74=EY72)*(EW71:EW74=EW72)*(FA71:FA74&gt;FA72)),"")</f>
        <v/>
      </c>
      <c r="FI72" s="323" t="str">
        <f ca="1">IF(ES72&lt;&gt;"",SUMPRODUCT((FD71:FD74=FD72)*(EY71:EY74=EY72)*(EW71:EW74=EW72)*(FA71:FA74=FA72)*(FB71:FB74&gt;FB72)),"")</f>
        <v/>
      </c>
      <c r="FJ72" s="323" t="str">
        <f ca="1">IF(ES72&lt;&gt;"",SUMPRODUCT((FD71:FD74=FD72)*(EY71:EY74=EY72)*(EW71:EW74=EW72)*(FA71:FA74=FA72)*(FB71:FB74=FB72)*(FC71:FC74&gt;FC72)),"")</f>
        <v/>
      </c>
      <c r="FK72" s="323" t="str">
        <f ca="1">IF(ES72&lt;&gt;"",SUM(FE72:FJ72),"")</f>
        <v/>
      </c>
      <c r="FL72" s="323" t="str">
        <f ca="1">IF(FM32&lt;&gt;"",SUMPRODUCT((FT31:FT34=FT32)*(FS31:FS34=FS32)*(FQ31:FQ34=FQ32)*(FR31:FR34=FR32)),"")</f>
        <v/>
      </c>
      <c r="FM72" s="323" t="str">
        <f t="shared" ref="FM72:FM74" ca="1" si="18418">IF(AND(FL72&lt;&gt;"",FL72&gt;1),FM32,"")</f>
        <v/>
      </c>
      <c r="FN72" s="323">
        <f ca="1">SUMPRODUCT((HX3:HX42=FM72)*(IA3:IA42=FM73)*(IB3:IB42="W"))+SUMPRODUCT((HX3:HX42=FM72)*(IA3:IA42=FM74)*(IB3:IB42="W"))+SUMPRODUCT((HX3:HX42=FM72)*(IA3:IA42=FM75)*(IB3:IB42="W"))+SUMPRODUCT((HX3:HX42=FM73)*(IA3:IA42=FM72)*(IC3:IC42="W"))+SUMPRODUCT((HX3:HX42=FM74)*(IA3:IA42=FM72)*(IC3:IC42="W"))+SUMPRODUCT((HX3:HX42=FM75)*(IA3:IA42=FM72)*(IC3:IC42="W"))</f>
        <v>0</v>
      </c>
      <c r="FO72" s="323">
        <f ca="1">SUMPRODUCT((HX3:HX42=FM72)*(IA3:IA42=FM73)*(IB3:IB42="D"))+SUMPRODUCT((HX3:HX42=FM72)*(IA3:IA42=FM74)*(IB3:IB42="D"))+SUMPRODUCT((HX3:HX42=FM72)*(IA3:IA42=FM75)*(IB3:IB42="D"))+SUMPRODUCT((HX3:HX42=FM73)*(IA3:IA42=FM72)*(IB3:IB42="D"))+SUMPRODUCT((HX3:HX42=FM74)*(IA3:IA42=FM72)*(IB3:IB42="D"))+SUMPRODUCT((HX3:HX42=FM75)*(IA3:IA42=FM72)*(IB3:IB42="D"))</f>
        <v>0</v>
      </c>
      <c r="FP72" s="323">
        <f ca="1">SUMPRODUCT((HX3:HX42=FM72)*(IA3:IA42=FM73)*(IB3:IB42="L"))+SUMPRODUCT((HX3:HX42=FM72)*(IA3:IA42=FM74)*(IB3:IB42="L"))+SUMPRODUCT((HX3:HX42=FM72)*(IA3:IA42=FM75)*(IB3:IB42="L"))+SUMPRODUCT((HX3:HX42=FM73)*(IA3:IA42=FM72)*(IC3:IC42="L"))+SUMPRODUCT((HX3:HX42=FM74)*(IA3:IA42=FM72)*(IC3:IC42="L"))+SUMPRODUCT((HX3:HX42=FM75)*(IA3:IA42=FM72)*(IC3:IC42="L"))</f>
        <v>0</v>
      </c>
      <c r="FQ72" s="323">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3">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3">
        <f ca="1">FQ72-FR72+1000</f>
        <v>1000</v>
      </c>
      <c r="FT72" s="323" t="str">
        <f t="shared" ref="FT72:FT74" ca="1" si="18419">IF(FM72&lt;&gt;"",FN72*3+FO72*1,"")</f>
        <v/>
      </c>
      <c r="FU72" s="323" t="str">
        <f ca="1">IF(FM72&lt;&gt;"",VLOOKUP(FM72,DZ4:EF40,7,FALSE),"")</f>
        <v/>
      </c>
      <c r="FV72" s="323" t="str">
        <f ca="1">IF(FM72&lt;&gt;"",VLOOKUP(FM72,DZ4:EF40,5,FALSE),"")</f>
        <v/>
      </c>
      <c r="FW72" s="323" t="str">
        <f ca="1">IF(FM72&lt;&gt;"",VLOOKUP(FM72,DZ4:EH40,9,FALSE),"")</f>
        <v/>
      </c>
      <c r="FX72" s="323" t="str">
        <f t="shared" ref="FX72:FX74" ca="1" si="18420">FT72</f>
        <v/>
      </c>
      <c r="FY72" s="323" t="str">
        <f ca="1">IF(FM72&lt;&gt;"",RANK(FX72,FX71:FX74),"")</f>
        <v/>
      </c>
      <c r="FZ72" s="323" t="str">
        <f ca="1">IF(FM72&lt;&gt;"",SUMPRODUCT((FX71:FX74=FX72)*(FS71:FS74&gt;FS72)),"")</f>
        <v/>
      </c>
      <c r="GA72" s="323" t="str">
        <f ca="1">IF(FM72&lt;&gt;"",SUMPRODUCT((FX71:FX74=FX72)*(FS71:FS74=FS72)*(FQ71:FQ74&gt;FQ72)),"")</f>
        <v/>
      </c>
      <c r="GB72" s="323" t="str">
        <f ca="1">IF(FM72&lt;&gt;"",SUMPRODUCT((FX71:FX74=FX72)*(FS71:FS74=FS72)*(FQ71:FQ74=FQ72)*(FU71:FU74&gt;FU72)),"")</f>
        <v/>
      </c>
      <c r="GC72" s="323" t="str">
        <f ca="1">IF(FM72&lt;&gt;"",SUMPRODUCT((FX71:FX74=FX72)*(FS71:FS74=FS72)*(FQ71:FQ74=FQ72)*(FU71:FU74=FU72)*(FV71:FV74&gt;FV72)),"")</f>
        <v/>
      </c>
      <c r="GD72" s="323" t="str">
        <f ca="1">IF(FM72&lt;&gt;"",SUMPRODUCT((FX71:FX74=FX72)*(FS71:FS74=FS72)*(FQ71:FQ74=FQ72)*(FU71:FU74=FU72)*(FV71:FV74=FV72)*(FW71:FW74&gt;FW72)),"")</f>
        <v/>
      </c>
      <c r="GE72" s="323" t="str">
        <f ca="1">IF(FM72&lt;&gt;"",SUM(FY72:GD72)+1,"")</f>
        <v/>
      </c>
      <c r="JE72" s="323">
        <f ca="1">SUMPRODUCT((JE31:JE34=JE32)*(JD31:JD34=JD32)*(JB31:JB34&gt;JB32))+1</f>
        <v>1</v>
      </c>
      <c r="JP72" s="323" t="str">
        <f ca="1">IF(JQ32&lt;&gt;"",SUMPRODUCT((JX31:JX34=JX32)*(JW31:JW34=JW32)*(JU31:JU34=JU32)*(JV31:JV34=JV32)),"")</f>
        <v/>
      </c>
      <c r="JQ72" s="323" t="str">
        <f t="shared" ref="JQ72:JQ74" ca="1" si="18421">IF(AND(JP72&lt;&gt;"",JP72&gt;1),JQ32,"")</f>
        <v/>
      </c>
      <c r="JR72" s="323">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3">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3">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3">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3">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3">
        <f ca="1">JU72-JV72+1000</f>
        <v>1000</v>
      </c>
      <c r="JX72" s="323" t="str">
        <f t="shared" ref="JX72:JX74" ca="1" si="18422">IF(JQ72&lt;&gt;"",JR72*3+JS72*1,"")</f>
        <v/>
      </c>
      <c r="JY72" s="323" t="str">
        <f ca="1">IF(JQ72&lt;&gt;"",VLOOKUP(JQ72,IX4:JD40,7,FALSE),"")</f>
        <v/>
      </c>
      <c r="JZ72" s="323" t="str">
        <f ca="1">IF(JQ72&lt;&gt;"",VLOOKUP(JQ72,IX4:JD40,5,FALSE),"")</f>
        <v/>
      </c>
      <c r="KA72" s="323" t="str">
        <f ca="1">IF(JQ72&lt;&gt;"",VLOOKUP(JQ72,IX4:JF40,9,FALSE),"")</f>
        <v/>
      </c>
      <c r="KB72" s="323" t="str">
        <f t="shared" ref="KB72:KB74" ca="1" si="18423">JX72</f>
        <v/>
      </c>
      <c r="KC72" s="323" t="str">
        <f ca="1">IF(JQ72&lt;&gt;"",RANK(KB72,KB71:KB74),"")</f>
        <v/>
      </c>
      <c r="KD72" s="323" t="str">
        <f ca="1">IF(JQ72&lt;&gt;"",SUMPRODUCT((KB71:KB74=KB72)*(JW71:JW74&gt;JW72)),"")</f>
        <v/>
      </c>
      <c r="KE72" s="323" t="str">
        <f ca="1">IF(JQ72&lt;&gt;"",SUMPRODUCT((KB71:KB74=KB72)*(JW71:JW74=JW72)*(JU71:JU74&gt;JU72)),"")</f>
        <v/>
      </c>
      <c r="KF72" s="323" t="str">
        <f ca="1">IF(JQ72&lt;&gt;"",SUMPRODUCT((KB71:KB74=KB72)*(JW71:JW74=JW72)*(JU71:JU74=JU72)*(JY71:JY74&gt;JY72)),"")</f>
        <v/>
      </c>
      <c r="KG72" s="323" t="str">
        <f ca="1">IF(JQ72&lt;&gt;"",SUMPRODUCT((KB71:KB74=KB72)*(JW71:JW74=JW72)*(JU71:JU74=JU72)*(JY71:JY74=JY72)*(JZ71:JZ74&gt;JZ72)),"")</f>
        <v/>
      </c>
      <c r="KH72" s="323" t="str">
        <f ca="1">IF(JQ72&lt;&gt;"",SUMPRODUCT((KB71:KB74=KB72)*(JW71:JW74=JW72)*(JU71:JU74=JU72)*(JY71:JY74=JY72)*(JZ71:JZ74=JZ72)*(KA71:KA74&gt;KA72)),"")</f>
        <v/>
      </c>
      <c r="KI72" s="323" t="str">
        <f ca="1">IF(JQ72&lt;&gt;"",SUM(KC72:KH72),"")</f>
        <v/>
      </c>
      <c r="KJ72" s="323">
        <f ca="1">IF(KK32&lt;&gt;"",SUMPRODUCT((KR31:KR34=KR32)*(KQ31:KQ34=KQ32)*(KO31:KO34=KO32)*(KP31:KP34=KP32)),"")</f>
        <v>2</v>
      </c>
      <c r="KK72" s="323" t="str">
        <f t="shared" ref="KK72:KK74" ca="1" si="18424">IF(AND(KJ72&lt;&gt;"",KJ72&gt;1),KK32,"")</f>
        <v>Ukraine</v>
      </c>
      <c r="KL72" s="323">
        <f ca="1">SUMPRODUCT((MV3:MV42=KK72)*(MY3:MY42=KK73)*(MZ3:MZ42="W"))+SUMPRODUCT((MV3:MV42=KK72)*(MY3:MY42=KK74)*(MZ3:MZ42="W"))+SUMPRODUCT((MV3:MV42=KK72)*(MY3:MY42=KK75)*(MZ3:MZ42="W"))+SUMPRODUCT((MV3:MV42=KK73)*(MY3:MY42=KK72)*(NA3:NA42="W"))+SUMPRODUCT((MV3:MV42=KK74)*(MY3:MY42=KK72)*(NA3:NA42="W"))+SUMPRODUCT((MV3:MV42=KK75)*(MY3:MY42=KK72)*(NA3:NA42="W"))</f>
        <v>0</v>
      </c>
      <c r="KM72" s="323">
        <f ca="1">SUMPRODUCT((MV3:MV42=KK72)*(MY3:MY42=KK73)*(MZ3:MZ42="D"))+SUMPRODUCT((MV3:MV42=KK72)*(MY3:MY42=KK74)*(MZ3:MZ42="D"))+SUMPRODUCT((MV3:MV42=KK72)*(MY3:MY42=KK75)*(MZ3:MZ42="D"))+SUMPRODUCT((MV3:MV42=KK73)*(MY3:MY42=KK72)*(MZ3:MZ42="D"))+SUMPRODUCT((MV3:MV42=KK74)*(MY3:MY42=KK72)*(MZ3:MZ42="D"))+SUMPRODUCT((MV3:MV42=KK75)*(MY3:MY42=KK72)*(MZ3:MZ42="D"))</f>
        <v>1</v>
      </c>
      <c r="KN72" s="323">
        <f ca="1">SUMPRODUCT((MV3:MV42=KK72)*(MY3:MY42=KK73)*(MZ3:MZ42="L"))+SUMPRODUCT((MV3:MV42=KK72)*(MY3:MY42=KK74)*(MZ3:MZ42="L"))+SUMPRODUCT((MV3:MV42=KK72)*(MY3:MY42=KK75)*(MZ3:MZ42="L"))+SUMPRODUCT((MV3:MV42=KK73)*(MY3:MY42=KK72)*(NA3:NA42="L"))+SUMPRODUCT((MV3:MV42=KK74)*(MY3:MY42=KK72)*(NA3:NA42="L"))+SUMPRODUCT((MV3:MV42=KK75)*(MY3:MY42=KK72)*(NA3:NA42="L"))</f>
        <v>0</v>
      </c>
      <c r="KO72" s="323">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3">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3">
        <f ca="1">KO72-KP72+1000</f>
        <v>1000</v>
      </c>
      <c r="KR72" s="323">
        <f t="shared" ref="KR72:KR74" ca="1" si="18425">IF(KK72&lt;&gt;"",KL72*3+KM72*1,"")</f>
        <v>1</v>
      </c>
      <c r="KS72" s="323">
        <f ca="1">IF(KK72&lt;&gt;"",VLOOKUP(KK72,IX4:JD40,7,FALSE),"")</f>
        <v>1000</v>
      </c>
      <c r="KT72" s="323">
        <f ca="1">IF(KK72&lt;&gt;"",VLOOKUP(KK72,IX4:JD40,5,FALSE),"")</f>
        <v>5</v>
      </c>
      <c r="KU72" s="323">
        <f ca="1">IF(KK72&lt;&gt;"",VLOOKUP(KK72,IX4:JF40,9,FALSE),"")</f>
        <v>2</v>
      </c>
      <c r="KV72" s="323">
        <f t="shared" ref="KV72:KV74" ca="1" si="18426">KR72</f>
        <v>1</v>
      </c>
      <c r="KW72" s="323">
        <f ca="1">IF(KK72&lt;&gt;"",RANK(KV72,KV71:KV74),"")</f>
        <v>1</v>
      </c>
      <c r="KX72" s="323">
        <f ca="1">IF(KK72&lt;&gt;"",SUMPRODUCT((KV71:KV74=KV72)*(KQ71:KQ74&gt;KQ72)),"")</f>
        <v>0</v>
      </c>
      <c r="KY72" s="323">
        <f ca="1">IF(KK72&lt;&gt;"",SUMPRODUCT((KV71:KV74=KV72)*(KQ71:KQ74=KQ72)*(KO71:KO74&gt;KO72)),"")</f>
        <v>0</v>
      </c>
      <c r="KZ72" s="323">
        <f ca="1">IF(KK72&lt;&gt;"",SUMPRODUCT((KV71:KV74=KV72)*(KQ71:KQ74=KQ72)*(KO71:KO74=KO72)*(KS71:KS74&gt;KS72)),"")</f>
        <v>0</v>
      </c>
      <c r="LA72" s="323">
        <f ca="1">IF(KK72&lt;&gt;"",SUMPRODUCT((KV71:KV74=KV72)*(KQ71:KQ74=KQ72)*(KO71:KO74=KO72)*(KS71:KS74=KS72)*(KT71:KT74&gt;KT72)),"")</f>
        <v>0</v>
      </c>
      <c r="LB72" s="323">
        <f ca="1">IF(KK72&lt;&gt;"",SUMPRODUCT((KV71:KV74=KV72)*(KQ71:KQ74=KQ72)*(KO71:KO74=KO72)*(KS71:KS74=KS72)*(KT71:KT74=KT72)*(KU71:KU74&gt;KU72)),"")</f>
        <v>0</v>
      </c>
      <c r="LC72" s="323">
        <f ca="1">IF(KK72&lt;&gt;"",SUM(KW72:LB72)+1,"")</f>
        <v>2</v>
      </c>
      <c r="OC72" s="323">
        <f ca="1">SUMPRODUCT((OC31:OC34=OC32)*(OB31:OB34=OB32)*(NZ31:NZ34&gt;NZ32))+1</f>
        <v>1</v>
      </c>
      <c r="ON72" s="323" t="str">
        <f t="shared" ref="ON72" ca="1" si="18427">IF(OO32&lt;&gt;"",SUMPRODUCT((OV31:OV34=OV32)*(OU31:OU34=OU32)*(OS31:OS34=OS32)*(OT31:OT34=OT32)),"")</f>
        <v/>
      </c>
      <c r="OO72" s="323" t="str">
        <f t="shared" ca="1" si="18230"/>
        <v/>
      </c>
      <c r="OP72" s="323">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3">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3">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3">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3">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3">
        <f t="shared" ca="1" si="18236"/>
        <v>1000</v>
      </c>
      <c r="OV72" s="323" t="str">
        <f t="shared" ca="1" si="18237"/>
        <v/>
      </c>
      <c r="OW72" s="323" t="str">
        <f t="shared" ref="OW72" ca="1" si="18433">IF(OO72&lt;&gt;"",VLOOKUP(OO72,NV4:OB40,7,FALSE),"")</f>
        <v/>
      </c>
      <c r="OX72" s="323" t="str">
        <f t="shared" ref="OX72" ca="1" si="18434">IF(OO72&lt;&gt;"",VLOOKUP(OO72,NV4:OB40,5,FALSE),"")</f>
        <v/>
      </c>
      <c r="OY72" s="323" t="str">
        <f t="shared" ref="OY72" ca="1" si="18435">IF(OO72&lt;&gt;"",VLOOKUP(OO72,NV4:OD40,9,FALSE),"")</f>
        <v/>
      </c>
      <c r="OZ72" s="323" t="str">
        <f t="shared" ca="1" si="18241"/>
        <v/>
      </c>
      <c r="PA72" s="323" t="str">
        <f t="shared" ref="PA72" ca="1" si="18436">IF(OO72&lt;&gt;"",RANK(OZ72,OZ71:OZ74),"")</f>
        <v/>
      </c>
      <c r="PB72" s="323" t="str">
        <f t="shared" ref="PB72" ca="1" si="18437">IF(OO72&lt;&gt;"",SUMPRODUCT((OZ71:OZ74=OZ72)*(OU71:OU74&gt;OU72)),"")</f>
        <v/>
      </c>
      <c r="PC72" s="323" t="str">
        <f t="shared" ref="PC72" ca="1" si="18438">IF(OO72&lt;&gt;"",SUMPRODUCT((OZ71:OZ74=OZ72)*(OU71:OU74=OU72)*(OS71:OS74&gt;OS72)),"")</f>
        <v/>
      </c>
      <c r="PD72" s="323" t="str">
        <f t="shared" ref="PD72" ca="1" si="18439">IF(OO72&lt;&gt;"",SUMPRODUCT((OZ71:OZ74=OZ72)*(OU71:OU74=OU72)*(OS71:OS74=OS72)*(OW71:OW74&gt;OW72)),"")</f>
        <v/>
      </c>
      <c r="PE72" s="323" t="str">
        <f t="shared" ref="PE72" ca="1" si="18440">IF(OO72&lt;&gt;"",SUMPRODUCT((OZ71:OZ74=OZ72)*(OU71:OU74=OU72)*(OS71:OS74=OS72)*(OW71:OW74=OW72)*(OX71:OX74&gt;OX72)),"")</f>
        <v/>
      </c>
      <c r="PF72" s="323" t="str">
        <f t="shared" ref="PF72" ca="1" si="18441">IF(OO72&lt;&gt;"",SUMPRODUCT((OZ71:OZ74=OZ72)*(OU71:OU74=OU72)*(OS71:OS74=OS72)*(OW71:OW74=OW72)*(OX71:OX74=OX72)*(OY71:OY74&gt;OY72)),"")</f>
        <v/>
      </c>
      <c r="PG72" s="323" t="str">
        <f t="shared" ca="1" si="18248"/>
        <v/>
      </c>
      <c r="PH72" s="323" t="str">
        <f t="shared" ref="PH72" ca="1" si="18442">IF(PI32&lt;&gt;"",SUMPRODUCT((PP31:PP34=PP32)*(PO31:PO34=PO32)*(PM31:PM34=PM32)*(PN31:PN34=PN32)),"")</f>
        <v/>
      </c>
      <c r="PI72" s="323" t="str">
        <f t="shared" ref="PI72:PI74" ca="1" si="18443">IF(AND(PH72&lt;&gt;"",PH72&gt;1),PI32,"")</f>
        <v/>
      </c>
      <c r="PJ72" s="323">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3">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3">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3">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3">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3">
        <f t="shared" ref="PO72:PO74" ca="1" si="18449">PM72-PN72+1000</f>
        <v>1000</v>
      </c>
      <c r="PP72" s="323" t="str">
        <f t="shared" ref="PP72:PP74" ca="1" si="18450">IF(PI72&lt;&gt;"",PJ72*3+PK72*1,"")</f>
        <v/>
      </c>
      <c r="PQ72" s="323" t="str">
        <f t="shared" ref="PQ72" ca="1" si="18451">IF(PI72&lt;&gt;"",VLOOKUP(PI72,NV4:OB40,7,FALSE),"")</f>
        <v/>
      </c>
      <c r="PR72" s="323" t="str">
        <f t="shared" ref="PR72" ca="1" si="18452">IF(PI72&lt;&gt;"",VLOOKUP(PI72,NV4:OB40,5,FALSE),"")</f>
        <v/>
      </c>
      <c r="PS72" s="323" t="str">
        <f t="shared" ref="PS72" ca="1" si="18453">IF(PI72&lt;&gt;"",VLOOKUP(PI72,NV4:OD40,9,FALSE),"")</f>
        <v/>
      </c>
      <c r="PT72" s="323" t="str">
        <f t="shared" ref="PT72:PT74" ca="1" si="18454">PP72</f>
        <v/>
      </c>
      <c r="PU72" s="323" t="str">
        <f t="shared" ref="PU72" ca="1" si="18455">IF(PI72&lt;&gt;"",RANK(PT72,PT71:PT74),"")</f>
        <v/>
      </c>
      <c r="PV72" s="323" t="str">
        <f t="shared" ref="PV72" ca="1" si="18456">IF(PI72&lt;&gt;"",SUMPRODUCT((PT71:PT74=PT72)*(PO71:PO74&gt;PO72)),"")</f>
        <v/>
      </c>
      <c r="PW72" s="323" t="str">
        <f t="shared" ref="PW72" ca="1" si="18457">IF(PI72&lt;&gt;"",SUMPRODUCT((PT71:PT74=PT72)*(PO71:PO74=PO72)*(PM71:PM74&gt;PM72)),"")</f>
        <v/>
      </c>
      <c r="PX72" s="323" t="str">
        <f t="shared" ref="PX72" ca="1" si="18458">IF(PI72&lt;&gt;"",SUMPRODUCT((PT71:PT74=PT72)*(PO71:PO74=PO72)*(PM71:PM74=PM72)*(PQ71:PQ74&gt;PQ72)),"")</f>
        <v/>
      </c>
      <c r="PY72" s="323" t="str">
        <f t="shared" ref="PY72" ca="1" si="18459">IF(PI72&lt;&gt;"",SUMPRODUCT((PT71:PT74=PT72)*(PO71:PO74=PO72)*(PM71:PM74=PM72)*(PQ71:PQ74=PQ72)*(PR71:PR74&gt;PR72)),"")</f>
        <v/>
      </c>
      <c r="PZ72" s="323" t="str">
        <f t="shared" ref="PZ72" ca="1" si="18460">IF(PI72&lt;&gt;"",SUMPRODUCT((PT71:PT74=PT72)*(PO71:PO74=PO72)*(PM71:PM74=PM72)*(PQ71:PQ74=PQ72)*(PR71:PR74=PR72)*(PS71:PS74&gt;PS72)),"")</f>
        <v/>
      </c>
      <c r="QA72" s="323" t="str">
        <f t="shared" ref="QA72" ca="1" si="18461">IF(PI72&lt;&gt;"",SUM(PU72:PZ72)+1,"")</f>
        <v/>
      </c>
      <c r="TA72" s="323">
        <f ca="1">SUMPRODUCT((TA31:TA34=TA32)*(SZ31:SZ34=SZ32)*(SX31:SX34&gt;SX32))+1</f>
        <v>1</v>
      </c>
      <c r="TL72" s="323" t="str">
        <f t="shared" ref="TL72" ca="1" si="18462">IF(TM32&lt;&gt;"",SUMPRODUCT((TT31:TT34=TT32)*(TS31:TS34=TS32)*(TQ31:TQ34=TQ32)*(TR31:TR34=TR32)),"")</f>
        <v/>
      </c>
      <c r="TM72" s="323" t="str">
        <f t="shared" ca="1" si="18250"/>
        <v/>
      </c>
      <c r="TN72" s="323">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3">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3">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3">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3">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3">
        <f t="shared" ca="1" si="18256"/>
        <v>1000</v>
      </c>
      <c r="TT72" s="323" t="str">
        <f t="shared" ca="1" si="18257"/>
        <v/>
      </c>
      <c r="TU72" s="323" t="str">
        <f t="shared" ref="TU72" ca="1" si="18468">IF(TM72&lt;&gt;"",VLOOKUP(TM72,ST4:SZ40,7,FALSE),"")</f>
        <v/>
      </c>
      <c r="TV72" s="323" t="str">
        <f t="shared" ref="TV72" ca="1" si="18469">IF(TM72&lt;&gt;"",VLOOKUP(TM72,ST4:SZ40,5,FALSE),"")</f>
        <v/>
      </c>
      <c r="TW72" s="323" t="str">
        <f t="shared" ref="TW72" ca="1" si="18470">IF(TM72&lt;&gt;"",VLOOKUP(TM72,ST4:TB40,9,FALSE),"")</f>
        <v/>
      </c>
      <c r="TX72" s="323" t="str">
        <f t="shared" ca="1" si="18261"/>
        <v/>
      </c>
      <c r="TY72" s="323" t="str">
        <f t="shared" ref="TY72" ca="1" si="18471">IF(TM72&lt;&gt;"",RANK(TX72,TX71:TX74),"")</f>
        <v/>
      </c>
      <c r="TZ72" s="323" t="str">
        <f t="shared" ref="TZ72" ca="1" si="18472">IF(TM72&lt;&gt;"",SUMPRODUCT((TX71:TX74=TX72)*(TS71:TS74&gt;TS72)),"")</f>
        <v/>
      </c>
      <c r="UA72" s="323" t="str">
        <f t="shared" ref="UA72" ca="1" si="18473">IF(TM72&lt;&gt;"",SUMPRODUCT((TX71:TX74=TX72)*(TS71:TS74=TS72)*(TQ71:TQ74&gt;TQ72)),"")</f>
        <v/>
      </c>
      <c r="UB72" s="323" t="str">
        <f t="shared" ref="UB72" ca="1" si="18474">IF(TM72&lt;&gt;"",SUMPRODUCT((TX71:TX74=TX72)*(TS71:TS74=TS72)*(TQ71:TQ74=TQ72)*(TU71:TU74&gt;TU72)),"")</f>
        <v/>
      </c>
      <c r="UC72" s="323" t="str">
        <f t="shared" ref="UC72" ca="1" si="18475">IF(TM72&lt;&gt;"",SUMPRODUCT((TX71:TX74=TX72)*(TS71:TS74=TS72)*(TQ71:TQ74=TQ72)*(TU71:TU74=TU72)*(TV71:TV74&gt;TV72)),"")</f>
        <v/>
      </c>
      <c r="UD72" s="323" t="str">
        <f t="shared" ref="UD72" ca="1" si="18476">IF(TM72&lt;&gt;"",SUMPRODUCT((TX71:TX74=TX72)*(TS71:TS74=TS72)*(TQ71:TQ74=TQ72)*(TU71:TU74=TU72)*(TV71:TV74=TV72)*(TW71:TW74&gt;TW72)),"")</f>
        <v/>
      </c>
      <c r="UE72" s="323" t="str">
        <f t="shared" ca="1" si="18268"/>
        <v/>
      </c>
      <c r="UF72" s="323" t="str">
        <f t="shared" ref="UF72" ca="1" si="18477">IF(UG32&lt;&gt;"",SUMPRODUCT((UN31:UN34=UN32)*(UM31:UM34=UM32)*(UK31:UK34=UK32)*(UL31:UL34=UL32)),"")</f>
        <v/>
      </c>
      <c r="UG72" s="323" t="str">
        <f t="shared" ref="UG72:UG74" ca="1" si="18478">IF(AND(UF72&lt;&gt;"",UF72&gt;1),UG32,"")</f>
        <v/>
      </c>
      <c r="UH72" s="323">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3">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3">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3">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3">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3">
        <f t="shared" ref="UM72:UM74" ca="1" si="18484">UK72-UL72+1000</f>
        <v>1000</v>
      </c>
      <c r="UN72" s="323" t="str">
        <f t="shared" ref="UN72:UN74" ca="1" si="18485">IF(UG72&lt;&gt;"",UH72*3+UI72*1,"")</f>
        <v/>
      </c>
      <c r="UO72" s="323" t="str">
        <f t="shared" ref="UO72" ca="1" si="18486">IF(UG72&lt;&gt;"",VLOOKUP(UG72,ST4:SZ40,7,FALSE),"")</f>
        <v/>
      </c>
      <c r="UP72" s="323" t="str">
        <f t="shared" ref="UP72" ca="1" si="18487">IF(UG72&lt;&gt;"",VLOOKUP(UG72,ST4:SZ40,5,FALSE),"")</f>
        <v/>
      </c>
      <c r="UQ72" s="323" t="str">
        <f t="shared" ref="UQ72" ca="1" si="18488">IF(UG72&lt;&gt;"",VLOOKUP(UG72,ST4:TB40,9,FALSE),"")</f>
        <v/>
      </c>
      <c r="UR72" s="323" t="str">
        <f t="shared" ref="UR72:UR74" ca="1" si="18489">UN72</f>
        <v/>
      </c>
      <c r="US72" s="323" t="str">
        <f t="shared" ref="US72" ca="1" si="18490">IF(UG72&lt;&gt;"",RANK(UR72,UR71:UR74),"")</f>
        <v/>
      </c>
      <c r="UT72" s="323" t="str">
        <f t="shared" ref="UT72" ca="1" si="18491">IF(UG72&lt;&gt;"",SUMPRODUCT((UR71:UR74=UR72)*(UM71:UM74&gt;UM72)),"")</f>
        <v/>
      </c>
      <c r="UU72" s="323" t="str">
        <f t="shared" ref="UU72" ca="1" si="18492">IF(UG72&lt;&gt;"",SUMPRODUCT((UR71:UR74=UR72)*(UM71:UM74=UM72)*(UK71:UK74&gt;UK72)),"")</f>
        <v/>
      </c>
      <c r="UV72" s="323" t="str">
        <f t="shared" ref="UV72" ca="1" si="18493">IF(UG72&lt;&gt;"",SUMPRODUCT((UR71:UR74=UR72)*(UM71:UM74=UM72)*(UK71:UK74=UK72)*(UO71:UO74&gt;UO72)),"")</f>
        <v/>
      </c>
      <c r="UW72" s="323" t="str">
        <f t="shared" ref="UW72" ca="1" si="18494">IF(UG72&lt;&gt;"",SUMPRODUCT((UR71:UR74=UR72)*(UM71:UM74=UM72)*(UK71:UK74=UK72)*(UO71:UO74=UO72)*(UP71:UP74&gt;UP72)),"")</f>
        <v/>
      </c>
      <c r="UX72" s="323" t="str">
        <f t="shared" ref="UX72" ca="1" si="18495">IF(UG72&lt;&gt;"",SUMPRODUCT((UR71:UR74=UR72)*(UM71:UM74=UM72)*(UK71:UK74=UK72)*(UO71:UO74=UO72)*(UP71:UP74=UP72)*(UQ71:UQ74&gt;UQ72)),"")</f>
        <v/>
      </c>
      <c r="UY72" s="323" t="str">
        <f t="shared" ref="UY72" ca="1" si="18496">IF(UG72&lt;&gt;"",SUM(US72:UX72)+1,"")</f>
        <v/>
      </c>
      <c r="XY72" s="323">
        <f ca="1">SUMPRODUCT((XY31:XY34=XY32)*(XX31:XX34=XX32)*(XV31:XV34&gt;XV32))+1</f>
        <v>1</v>
      </c>
      <c r="YJ72" s="323" t="str">
        <f t="shared" ref="YJ72" ca="1" si="18497">IF(YK32&lt;&gt;"",SUMPRODUCT((YR31:YR34=YR32)*(YQ31:YQ34=YQ32)*(YO31:YO34=YO32)*(YP31:YP34=YP32)),"")</f>
        <v/>
      </c>
      <c r="YK72" s="323" t="str">
        <f t="shared" ca="1" si="18270"/>
        <v/>
      </c>
      <c r="YL72" s="323">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3">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3">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3">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3">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3">
        <f t="shared" ca="1" si="18276"/>
        <v>1000</v>
      </c>
      <c r="YR72" s="323" t="str">
        <f t="shared" ca="1" si="18277"/>
        <v/>
      </c>
      <c r="YS72" s="323" t="str">
        <f t="shared" ref="YS72" ca="1" si="18503">IF(YK72&lt;&gt;"",VLOOKUP(YK72,XR4:XX40,7,FALSE),"")</f>
        <v/>
      </c>
      <c r="YT72" s="323" t="str">
        <f t="shared" ref="YT72" ca="1" si="18504">IF(YK72&lt;&gt;"",VLOOKUP(YK72,XR4:XX40,5,FALSE),"")</f>
        <v/>
      </c>
      <c r="YU72" s="323" t="str">
        <f t="shared" ref="YU72" ca="1" si="18505">IF(YK72&lt;&gt;"",VLOOKUP(YK72,XR4:XZ40,9,FALSE),"")</f>
        <v/>
      </c>
      <c r="YV72" s="323" t="str">
        <f t="shared" ca="1" si="18281"/>
        <v/>
      </c>
      <c r="YW72" s="323" t="str">
        <f t="shared" ref="YW72" ca="1" si="18506">IF(YK72&lt;&gt;"",RANK(YV72,YV71:YV74),"")</f>
        <v/>
      </c>
      <c r="YX72" s="323" t="str">
        <f t="shared" ref="YX72" ca="1" si="18507">IF(YK72&lt;&gt;"",SUMPRODUCT((YV71:YV74=YV72)*(YQ71:YQ74&gt;YQ72)),"")</f>
        <v/>
      </c>
      <c r="YY72" s="323" t="str">
        <f t="shared" ref="YY72" ca="1" si="18508">IF(YK72&lt;&gt;"",SUMPRODUCT((YV71:YV74=YV72)*(YQ71:YQ74=YQ72)*(YO71:YO74&gt;YO72)),"")</f>
        <v/>
      </c>
      <c r="YZ72" s="323" t="str">
        <f t="shared" ref="YZ72" ca="1" si="18509">IF(YK72&lt;&gt;"",SUMPRODUCT((YV71:YV74=YV72)*(YQ71:YQ74=YQ72)*(YO71:YO74=YO72)*(YS71:YS74&gt;YS72)),"")</f>
        <v/>
      </c>
      <c r="ZA72" s="323" t="str">
        <f t="shared" ref="ZA72" ca="1" si="18510">IF(YK72&lt;&gt;"",SUMPRODUCT((YV71:YV74=YV72)*(YQ71:YQ74=YQ72)*(YO71:YO74=YO72)*(YS71:YS74=YS72)*(YT71:YT74&gt;YT72)),"")</f>
        <v/>
      </c>
      <c r="ZB72" s="323" t="str">
        <f t="shared" ref="ZB72" ca="1" si="18511">IF(YK72&lt;&gt;"",SUMPRODUCT((YV71:YV74=YV72)*(YQ71:YQ74=YQ72)*(YO71:YO74=YO72)*(YS71:YS74=YS72)*(YT71:YT74=YT72)*(YU71:YU74&gt;YU72)),"")</f>
        <v/>
      </c>
      <c r="ZC72" s="323" t="str">
        <f t="shared" ca="1" si="18288"/>
        <v/>
      </c>
      <c r="ZD72" s="323" t="str">
        <f t="shared" ref="ZD72" ca="1" si="18512">IF(ZE32&lt;&gt;"",SUMPRODUCT((ZL31:ZL34=ZL32)*(ZK31:ZK34=ZK32)*(ZI31:ZI34=ZI32)*(ZJ31:ZJ34=ZJ32)),"")</f>
        <v/>
      </c>
      <c r="ZE72" s="323" t="str">
        <f t="shared" ref="ZE72:ZE74" ca="1" si="18513">IF(AND(ZD72&lt;&gt;"",ZD72&gt;1),ZE32,"")</f>
        <v/>
      </c>
      <c r="ZF72" s="323">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3">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3">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3">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3">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3">
        <f t="shared" ref="ZK72:ZK74" ca="1" si="18519">ZI72-ZJ72+1000</f>
        <v>1000</v>
      </c>
      <c r="ZL72" s="323" t="str">
        <f t="shared" ref="ZL72:ZL74" ca="1" si="18520">IF(ZE72&lt;&gt;"",ZF72*3+ZG72*1,"")</f>
        <v/>
      </c>
      <c r="ZM72" s="323" t="str">
        <f t="shared" ref="ZM72" ca="1" si="18521">IF(ZE72&lt;&gt;"",VLOOKUP(ZE72,XR4:XX40,7,FALSE),"")</f>
        <v/>
      </c>
      <c r="ZN72" s="323" t="str">
        <f t="shared" ref="ZN72" ca="1" si="18522">IF(ZE72&lt;&gt;"",VLOOKUP(ZE72,XR4:XX40,5,FALSE),"")</f>
        <v/>
      </c>
      <c r="ZO72" s="323" t="str">
        <f t="shared" ref="ZO72" ca="1" si="18523">IF(ZE72&lt;&gt;"",VLOOKUP(ZE72,XR4:XZ40,9,FALSE),"")</f>
        <v/>
      </c>
      <c r="ZP72" s="323" t="str">
        <f t="shared" ref="ZP72:ZP74" ca="1" si="18524">ZL72</f>
        <v/>
      </c>
      <c r="ZQ72" s="323" t="str">
        <f t="shared" ref="ZQ72" ca="1" si="18525">IF(ZE72&lt;&gt;"",RANK(ZP72,ZP71:ZP74),"")</f>
        <v/>
      </c>
      <c r="ZR72" s="323" t="str">
        <f t="shared" ref="ZR72" ca="1" si="18526">IF(ZE72&lt;&gt;"",SUMPRODUCT((ZP71:ZP74=ZP72)*(ZK71:ZK74&gt;ZK72)),"")</f>
        <v/>
      </c>
      <c r="ZS72" s="323" t="str">
        <f t="shared" ref="ZS72" ca="1" si="18527">IF(ZE72&lt;&gt;"",SUMPRODUCT((ZP71:ZP74=ZP72)*(ZK71:ZK74=ZK72)*(ZI71:ZI74&gt;ZI72)),"")</f>
        <v/>
      </c>
      <c r="ZT72" s="323" t="str">
        <f t="shared" ref="ZT72" ca="1" si="18528">IF(ZE72&lt;&gt;"",SUMPRODUCT((ZP71:ZP74=ZP72)*(ZK71:ZK74=ZK72)*(ZI71:ZI74=ZI72)*(ZM71:ZM74&gt;ZM72)),"")</f>
        <v/>
      </c>
      <c r="ZU72" s="323" t="str">
        <f t="shared" ref="ZU72" ca="1" si="18529">IF(ZE72&lt;&gt;"",SUMPRODUCT((ZP71:ZP74=ZP72)*(ZK71:ZK74=ZK72)*(ZI71:ZI74=ZI72)*(ZM71:ZM74=ZM72)*(ZN71:ZN74&gt;ZN72)),"")</f>
        <v/>
      </c>
      <c r="ZV72" s="323" t="str">
        <f t="shared" ref="ZV72" ca="1" si="18530">IF(ZE72&lt;&gt;"",SUMPRODUCT((ZP71:ZP74=ZP72)*(ZK71:ZK74=ZK72)*(ZI71:ZI74=ZI72)*(ZM71:ZM74=ZM72)*(ZN71:ZN74=ZN72)*(ZO71:ZO74&gt;ZO72)),"")</f>
        <v/>
      </c>
      <c r="ZW72" s="323" t="str">
        <f t="shared" ref="ZW72" ca="1" si="18531">IF(ZE72&lt;&gt;"",SUM(ZQ72:ZV72)+1,"")</f>
        <v/>
      </c>
      <c r="ACW72" s="323">
        <f ca="1">SUMPRODUCT((ACW31:ACW34=ACW32)*(ACV31:ACV34=ACV32)*(ACT31:ACT34&gt;ACT32))+1</f>
        <v>1</v>
      </c>
      <c r="ADH72" s="323" t="str">
        <f t="shared" ref="ADH72" ca="1" si="18532">IF(ADI32&lt;&gt;"",SUMPRODUCT((ADP31:ADP34=ADP32)*(ADO31:ADO34=ADO32)*(ADM31:ADM34=ADM32)*(ADN31:ADN34=ADN32)),"")</f>
        <v/>
      </c>
      <c r="ADI72" s="323" t="str">
        <f t="shared" ca="1" si="18290"/>
        <v/>
      </c>
      <c r="ADJ72" s="323">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3">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3">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3">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3">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3">
        <f t="shared" ca="1" si="18296"/>
        <v>1000</v>
      </c>
      <c r="ADP72" s="323" t="str">
        <f t="shared" ca="1" si="18297"/>
        <v/>
      </c>
      <c r="ADQ72" s="323" t="str">
        <f t="shared" ref="ADQ72" ca="1" si="18538">IF(ADI72&lt;&gt;"",VLOOKUP(ADI72,ACP4:ACV40,7,FALSE),"")</f>
        <v/>
      </c>
      <c r="ADR72" s="323" t="str">
        <f t="shared" ref="ADR72" ca="1" si="18539">IF(ADI72&lt;&gt;"",VLOOKUP(ADI72,ACP4:ACV40,5,FALSE),"")</f>
        <v/>
      </c>
      <c r="ADS72" s="323" t="str">
        <f t="shared" ref="ADS72" ca="1" si="18540">IF(ADI72&lt;&gt;"",VLOOKUP(ADI72,ACP4:ACX40,9,FALSE),"")</f>
        <v/>
      </c>
      <c r="ADT72" s="323" t="str">
        <f t="shared" ca="1" si="18301"/>
        <v/>
      </c>
      <c r="ADU72" s="323" t="str">
        <f t="shared" ref="ADU72" ca="1" si="18541">IF(ADI72&lt;&gt;"",RANK(ADT72,ADT71:ADT74),"")</f>
        <v/>
      </c>
      <c r="ADV72" s="323" t="str">
        <f t="shared" ref="ADV72" ca="1" si="18542">IF(ADI72&lt;&gt;"",SUMPRODUCT((ADT71:ADT74=ADT72)*(ADO71:ADO74&gt;ADO72)),"")</f>
        <v/>
      </c>
      <c r="ADW72" s="323" t="str">
        <f t="shared" ref="ADW72" ca="1" si="18543">IF(ADI72&lt;&gt;"",SUMPRODUCT((ADT71:ADT74=ADT72)*(ADO71:ADO74=ADO72)*(ADM71:ADM74&gt;ADM72)),"")</f>
        <v/>
      </c>
      <c r="ADX72" s="323" t="str">
        <f t="shared" ref="ADX72" ca="1" si="18544">IF(ADI72&lt;&gt;"",SUMPRODUCT((ADT71:ADT74=ADT72)*(ADO71:ADO74=ADO72)*(ADM71:ADM74=ADM72)*(ADQ71:ADQ74&gt;ADQ72)),"")</f>
        <v/>
      </c>
      <c r="ADY72" s="323" t="str">
        <f t="shared" ref="ADY72" ca="1" si="18545">IF(ADI72&lt;&gt;"",SUMPRODUCT((ADT71:ADT74=ADT72)*(ADO71:ADO74=ADO72)*(ADM71:ADM74=ADM72)*(ADQ71:ADQ74=ADQ72)*(ADR71:ADR74&gt;ADR72)),"")</f>
        <v/>
      </c>
      <c r="ADZ72" s="323" t="str">
        <f t="shared" ref="ADZ72" ca="1" si="18546">IF(ADI72&lt;&gt;"",SUMPRODUCT((ADT71:ADT74=ADT72)*(ADO71:ADO74=ADO72)*(ADM71:ADM74=ADM72)*(ADQ71:ADQ74=ADQ72)*(ADR71:ADR74=ADR72)*(ADS71:ADS74&gt;ADS72)),"")</f>
        <v/>
      </c>
      <c r="AEA72" s="323" t="str">
        <f t="shared" ca="1" si="18308"/>
        <v/>
      </c>
      <c r="AEB72" s="323" t="str">
        <f t="shared" ref="AEB72" ca="1" si="18547">IF(AEC32&lt;&gt;"",SUMPRODUCT((AEJ31:AEJ34=AEJ32)*(AEI31:AEI34=AEI32)*(AEG31:AEG34=AEG32)*(AEH31:AEH34=AEH32)),"")</f>
        <v/>
      </c>
      <c r="AEC72" s="323" t="str">
        <f t="shared" ref="AEC72:AEC74" ca="1" si="18548">IF(AND(AEB72&lt;&gt;"",AEB72&gt;1),AEC32,"")</f>
        <v/>
      </c>
      <c r="AED72" s="323">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3">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3">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3">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3">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3">
        <f t="shared" ref="AEI72:AEI74" ca="1" si="18554">AEG72-AEH72+1000</f>
        <v>1000</v>
      </c>
      <c r="AEJ72" s="323" t="str">
        <f t="shared" ref="AEJ72:AEJ74" ca="1" si="18555">IF(AEC72&lt;&gt;"",AED72*3+AEE72*1,"")</f>
        <v/>
      </c>
      <c r="AEK72" s="323" t="str">
        <f t="shared" ref="AEK72" ca="1" si="18556">IF(AEC72&lt;&gt;"",VLOOKUP(AEC72,ACP4:ACV40,7,FALSE),"")</f>
        <v/>
      </c>
      <c r="AEL72" s="323" t="str">
        <f t="shared" ref="AEL72" ca="1" si="18557">IF(AEC72&lt;&gt;"",VLOOKUP(AEC72,ACP4:ACV40,5,FALSE),"")</f>
        <v/>
      </c>
      <c r="AEM72" s="323" t="str">
        <f t="shared" ref="AEM72" ca="1" si="18558">IF(AEC72&lt;&gt;"",VLOOKUP(AEC72,ACP4:ACX40,9,FALSE),"")</f>
        <v/>
      </c>
      <c r="AEN72" s="323" t="str">
        <f t="shared" ref="AEN72:AEN74" ca="1" si="18559">AEJ72</f>
        <v/>
      </c>
      <c r="AEO72" s="323" t="str">
        <f t="shared" ref="AEO72" ca="1" si="18560">IF(AEC72&lt;&gt;"",RANK(AEN72,AEN71:AEN74),"")</f>
        <v/>
      </c>
      <c r="AEP72" s="323" t="str">
        <f t="shared" ref="AEP72" ca="1" si="18561">IF(AEC72&lt;&gt;"",SUMPRODUCT((AEN71:AEN74=AEN72)*(AEI71:AEI74&gt;AEI72)),"")</f>
        <v/>
      </c>
      <c r="AEQ72" s="323" t="str">
        <f t="shared" ref="AEQ72" ca="1" si="18562">IF(AEC72&lt;&gt;"",SUMPRODUCT((AEN71:AEN74=AEN72)*(AEI71:AEI74=AEI72)*(AEG71:AEG74&gt;AEG72)),"")</f>
        <v/>
      </c>
      <c r="AER72" s="323" t="str">
        <f t="shared" ref="AER72" ca="1" si="18563">IF(AEC72&lt;&gt;"",SUMPRODUCT((AEN71:AEN74=AEN72)*(AEI71:AEI74=AEI72)*(AEG71:AEG74=AEG72)*(AEK71:AEK74&gt;AEK72)),"")</f>
        <v/>
      </c>
      <c r="AES72" s="323" t="str">
        <f t="shared" ref="AES72" ca="1" si="18564">IF(AEC72&lt;&gt;"",SUMPRODUCT((AEN71:AEN74=AEN72)*(AEI71:AEI74=AEI72)*(AEG71:AEG74=AEG72)*(AEK71:AEK74=AEK72)*(AEL71:AEL74&gt;AEL72)),"")</f>
        <v/>
      </c>
      <c r="AET72" s="323" t="str">
        <f t="shared" ref="AET72" ca="1" si="18565">IF(AEC72&lt;&gt;"",SUMPRODUCT((AEN71:AEN74=AEN72)*(AEI71:AEI74=AEI72)*(AEG71:AEG74=AEG72)*(AEK71:AEK74=AEK72)*(AEL71:AEL74=AEL72)*(AEM71:AEM74&gt;AEM72)),"")</f>
        <v/>
      </c>
      <c r="AEU72" s="323" t="str">
        <f t="shared" ref="AEU72" ca="1" si="18566">IF(AEC72&lt;&gt;"",SUM(AEO72:AET72)+1,"")</f>
        <v/>
      </c>
      <c r="AHU72" s="323">
        <f ca="1">SUMPRODUCT((AHU31:AHU34=AHU32)*(AHT31:AHT34=AHT32)*(AHR31:AHR34&gt;AHR32))+1</f>
        <v>1</v>
      </c>
      <c r="AIF72" s="323" t="str">
        <f t="shared" ref="AIF72" ca="1" si="18567">IF(AIG32&lt;&gt;"",SUMPRODUCT((AIN31:AIN34=AIN32)*(AIM31:AIM34=AIM32)*(AIK31:AIK34=AIK32)*(AIL31:AIL34=AIL32)),"")</f>
        <v/>
      </c>
      <c r="AIG72" s="323" t="str">
        <f t="shared" ca="1" si="18310"/>
        <v/>
      </c>
      <c r="AIH72" s="323">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3">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3">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3">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3">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3">
        <f t="shared" ca="1" si="18316"/>
        <v>1000</v>
      </c>
      <c r="AIN72" s="323" t="str">
        <f t="shared" ca="1" si="18317"/>
        <v/>
      </c>
      <c r="AIO72" s="323" t="str">
        <f t="shared" ref="AIO72" ca="1" si="18573">IF(AIG72&lt;&gt;"",VLOOKUP(AIG72,AHN4:AHT40,7,FALSE),"")</f>
        <v/>
      </c>
      <c r="AIP72" s="323" t="str">
        <f t="shared" ref="AIP72" ca="1" si="18574">IF(AIG72&lt;&gt;"",VLOOKUP(AIG72,AHN4:AHT40,5,FALSE),"")</f>
        <v/>
      </c>
      <c r="AIQ72" s="323" t="str">
        <f t="shared" ref="AIQ72" ca="1" si="18575">IF(AIG72&lt;&gt;"",VLOOKUP(AIG72,AHN4:AHV40,9,FALSE),"")</f>
        <v/>
      </c>
      <c r="AIR72" s="323" t="str">
        <f t="shared" ca="1" si="18321"/>
        <v/>
      </c>
      <c r="AIS72" s="323" t="str">
        <f t="shared" ref="AIS72" ca="1" si="18576">IF(AIG72&lt;&gt;"",RANK(AIR72,AIR71:AIR74),"")</f>
        <v/>
      </c>
      <c r="AIT72" s="323" t="str">
        <f t="shared" ref="AIT72" ca="1" si="18577">IF(AIG72&lt;&gt;"",SUMPRODUCT((AIR71:AIR74=AIR72)*(AIM71:AIM74&gt;AIM72)),"")</f>
        <v/>
      </c>
      <c r="AIU72" s="323" t="str">
        <f t="shared" ref="AIU72" ca="1" si="18578">IF(AIG72&lt;&gt;"",SUMPRODUCT((AIR71:AIR74=AIR72)*(AIM71:AIM74=AIM72)*(AIK71:AIK74&gt;AIK72)),"")</f>
        <v/>
      </c>
      <c r="AIV72" s="323" t="str">
        <f t="shared" ref="AIV72" ca="1" si="18579">IF(AIG72&lt;&gt;"",SUMPRODUCT((AIR71:AIR74=AIR72)*(AIM71:AIM74=AIM72)*(AIK71:AIK74=AIK72)*(AIO71:AIO74&gt;AIO72)),"")</f>
        <v/>
      </c>
      <c r="AIW72" s="323" t="str">
        <f t="shared" ref="AIW72" ca="1" si="18580">IF(AIG72&lt;&gt;"",SUMPRODUCT((AIR71:AIR74=AIR72)*(AIM71:AIM74=AIM72)*(AIK71:AIK74=AIK72)*(AIO71:AIO74=AIO72)*(AIP71:AIP74&gt;AIP72)),"")</f>
        <v/>
      </c>
      <c r="AIX72" s="323" t="str">
        <f t="shared" ref="AIX72" ca="1" si="18581">IF(AIG72&lt;&gt;"",SUMPRODUCT((AIR71:AIR74=AIR72)*(AIM71:AIM74=AIM72)*(AIK71:AIK74=AIK72)*(AIO71:AIO74=AIO72)*(AIP71:AIP74=AIP72)*(AIQ71:AIQ74&gt;AIQ72)),"")</f>
        <v/>
      </c>
      <c r="AIY72" s="323" t="str">
        <f t="shared" ca="1" si="18328"/>
        <v/>
      </c>
      <c r="AIZ72" s="323" t="str">
        <f t="shared" ref="AIZ72" ca="1" si="18582">IF(AJA32&lt;&gt;"",SUMPRODUCT((AJH31:AJH34=AJH32)*(AJG31:AJG34=AJG32)*(AJE31:AJE34=AJE32)*(AJF31:AJF34=AJF32)),"")</f>
        <v/>
      </c>
      <c r="AJA72" s="323" t="str">
        <f t="shared" ref="AJA72:AJA74" ca="1" si="18583">IF(AND(AIZ72&lt;&gt;"",AIZ72&gt;1),AJA32,"")</f>
        <v/>
      </c>
      <c r="AJB72" s="323">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3">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3">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3">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3">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3">
        <f t="shared" ref="AJG72:AJG74" ca="1" si="18589">AJE72-AJF72+1000</f>
        <v>1000</v>
      </c>
      <c r="AJH72" s="323" t="str">
        <f t="shared" ref="AJH72:AJH74" ca="1" si="18590">IF(AJA72&lt;&gt;"",AJB72*3+AJC72*1,"")</f>
        <v/>
      </c>
      <c r="AJI72" s="323" t="str">
        <f t="shared" ref="AJI72" ca="1" si="18591">IF(AJA72&lt;&gt;"",VLOOKUP(AJA72,AHN4:AHT40,7,FALSE),"")</f>
        <v/>
      </c>
      <c r="AJJ72" s="323" t="str">
        <f t="shared" ref="AJJ72" ca="1" si="18592">IF(AJA72&lt;&gt;"",VLOOKUP(AJA72,AHN4:AHT40,5,FALSE),"")</f>
        <v/>
      </c>
      <c r="AJK72" s="323" t="str">
        <f t="shared" ref="AJK72" ca="1" si="18593">IF(AJA72&lt;&gt;"",VLOOKUP(AJA72,AHN4:AHV40,9,FALSE),"")</f>
        <v/>
      </c>
      <c r="AJL72" s="323" t="str">
        <f t="shared" ref="AJL72:AJL74" ca="1" si="18594">AJH72</f>
        <v/>
      </c>
      <c r="AJM72" s="323" t="str">
        <f t="shared" ref="AJM72" ca="1" si="18595">IF(AJA72&lt;&gt;"",RANK(AJL72,AJL71:AJL74),"")</f>
        <v/>
      </c>
      <c r="AJN72" s="323" t="str">
        <f t="shared" ref="AJN72" ca="1" si="18596">IF(AJA72&lt;&gt;"",SUMPRODUCT((AJL71:AJL74=AJL72)*(AJG71:AJG74&gt;AJG72)),"")</f>
        <v/>
      </c>
      <c r="AJO72" s="323" t="str">
        <f t="shared" ref="AJO72" ca="1" si="18597">IF(AJA72&lt;&gt;"",SUMPRODUCT((AJL71:AJL74=AJL72)*(AJG71:AJG74=AJG72)*(AJE71:AJE74&gt;AJE72)),"")</f>
        <v/>
      </c>
      <c r="AJP72" s="323" t="str">
        <f t="shared" ref="AJP72" ca="1" si="18598">IF(AJA72&lt;&gt;"",SUMPRODUCT((AJL71:AJL74=AJL72)*(AJG71:AJG74=AJG72)*(AJE71:AJE74=AJE72)*(AJI71:AJI74&gt;AJI72)),"")</f>
        <v/>
      </c>
      <c r="AJQ72" s="323" t="str">
        <f t="shared" ref="AJQ72" ca="1" si="18599">IF(AJA72&lt;&gt;"",SUMPRODUCT((AJL71:AJL74=AJL72)*(AJG71:AJG74=AJG72)*(AJE71:AJE74=AJE72)*(AJI71:AJI74=AJI72)*(AJJ71:AJJ74&gt;AJJ72)),"")</f>
        <v/>
      </c>
      <c r="AJR72" s="323" t="str">
        <f t="shared" ref="AJR72" ca="1" si="18600">IF(AJA72&lt;&gt;"",SUMPRODUCT((AJL71:AJL74=AJL72)*(AJG71:AJG74=AJG72)*(AJE71:AJE74=AJE72)*(AJI71:AJI74=AJI72)*(AJJ71:AJJ74=AJJ72)*(AJK71:AJK74&gt;AJK72)),"")</f>
        <v/>
      </c>
      <c r="AJS72" s="323" t="str">
        <f t="shared" ref="AJS72" ca="1" si="18601">IF(AJA72&lt;&gt;"",SUM(AJM72:AJR72)+1,"")</f>
        <v/>
      </c>
      <c r="AMS72" s="323">
        <f ca="1">SUMPRODUCT((AMS31:AMS34=AMS32)*(AMR31:AMR34=AMR32)*(AMP31:AMP34&gt;AMP32))+1</f>
        <v>1</v>
      </c>
      <c r="AND72" s="323" t="str">
        <f t="shared" ref="AND72" ca="1" si="18602">IF(ANE32&lt;&gt;"",SUMPRODUCT((ANL31:ANL34=ANL32)*(ANK31:ANK34=ANK32)*(ANI31:ANI34=ANI32)*(ANJ31:ANJ34=ANJ32)),"")</f>
        <v/>
      </c>
      <c r="ANE72" s="323" t="str">
        <f t="shared" ca="1" si="18330"/>
        <v/>
      </c>
      <c r="ANF72" s="323">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3">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3">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3">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3">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3">
        <f t="shared" ca="1" si="18336"/>
        <v>1000</v>
      </c>
      <c r="ANL72" s="323" t="str">
        <f t="shared" ca="1" si="18337"/>
        <v/>
      </c>
      <c r="ANM72" s="323" t="str">
        <f t="shared" ref="ANM72" ca="1" si="18608">IF(ANE72&lt;&gt;"",VLOOKUP(ANE72,AML4:AMR40,7,FALSE),"")</f>
        <v/>
      </c>
      <c r="ANN72" s="323" t="str">
        <f t="shared" ref="ANN72" ca="1" si="18609">IF(ANE72&lt;&gt;"",VLOOKUP(ANE72,AML4:AMR40,5,FALSE),"")</f>
        <v/>
      </c>
      <c r="ANO72" s="323" t="str">
        <f t="shared" ref="ANO72" ca="1" si="18610">IF(ANE72&lt;&gt;"",VLOOKUP(ANE72,AML4:AMT40,9,FALSE),"")</f>
        <v/>
      </c>
      <c r="ANP72" s="323" t="str">
        <f t="shared" ca="1" si="18341"/>
        <v/>
      </c>
      <c r="ANQ72" s="323" t="str">
        <f t="shared" ref="ANQ72" ca="1" si="18611">IF(ANE72&lt;&gt;"",RANK(ANP72,ANP71:ANP74),"")</f>
        <v/>
      </c>
      <c r="ANR72" s="323" t="str">
        <f t="shared" ref="ANR72" ca="1" si="18612">IF(ANE72&lt;&gt;"",SUMPRODUCT((ANP71:ANP74=ANP72)*(ANK71:ANK74&gt;ANK72)),"")</f>
        <v/>
      </c>
      <c r="ANS72" s="323" t="str">
        <f t="shared" ref="ANS72" ca="1" si="18613">IF(ANE72&lt;&gt;"",SUMPRODUCT((ANP71:ANP74=ANP72)*(ANK71:ANK74=ANK72)*(ANI71:ANI74&gt;ANI72)),"")</f>
        <v/>
      </c>
      <c r="ANT72" s="323" t="str">
        <f t="shared" ref="ANT72" ca="1" si="18614">IF(ANE72&lt;&gt;"",SUMPRODUCT((ANP71:ANP74=ANP72)*(ANK71:ANK74=ANK72)*(ANI71:ANI74=ANI72)*(ANM71:ANM74&gt;ANM72)),"")</f>
        <v/>
      </c>
      <c r="ANU72" s="323" t="str">
        <f t="shared" ref="ANU72" ca="1" si="18615">IF(ANE72&lt;&gt;"",SUMPRODUCT((ANP71:ANP74=ANP72)*(ANK71:ANK74=ANK72)*(ANI71:ANI74=ANI72)*(ANM71:ANM74=ANM72)*(ANN71:ANN74&gt;ANN72)),"")</f>
        <v/>
      </c>
      <c r="ANV72" s="323" t="str">
        <f t="shared" ref="ANV72" ca="1" si="18616">IF(ANE72&lt;&gt;"",SUMPRODUCT((ANP71:ANP74=ANP72)*(ANK71:ANK74=ANK72)*(ANI71:ANI74=ANI72)*(ANM71:ANM74=ANM72)*(ANN71:ANN74=ANN72)*(ANO71:ANO74&gt;ANO72)),"")</f>
        <v/>
      </c>
      <c r="ANW72" s="323" t="str">
        <f t="shared" ca="1" si="18348"/>
        <v/>
      </c>
      <c r="ANX72" s="323">
        <f t="shared" ref="ANX72" ca="1" si="18617">IF(ANY32&lt;&gt;"",SUMPRODUCT((AOF31:AOF34=AOF32)*(AOE31:AOE34=AOE32)*(AOC31:AOC34=AOC32)*(AOD31:AOD34=AOD32)),"")</f>
        <v>2</v>
      </c>
      <c r="ANY72" s="323" t="str">
        <f t="shared" ref="ANY72:ANY74" ca="1" si="18618">IF(AND(ANX72&lt;&gt;"",ANX72&gt;1),ANY32,"")</f>
        <v>Ukraine</v>
      </c>
      <c r="ANZ72" s="323">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3">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3">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3">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3">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3">
        <f t="shared" ref="AOE72:AOE74" ca="1" si="18624">AOC72-AOD72+1000</f>
        <v>1000</v>
      </c>
      <c r="AOF72" s="323">
        <f t="shared" ref="AOF72:AOF74" ca="1" si="18625">IF(ANY72&lt;&gt;"",ANZ72*3+AOA72*1,"")</f>
        <v>1</v>
      </c>
      <c r="AOG72" s="323">
        <f t="shared" ref="AOG72" ca="1" si="18626">IF(ANY72&lt;&gt;"",VLOOKUP(ANY72,AML4:AMR40,7,FALSE),"")</f>
        <v>997</v>
      </c>
      <c r="AOH72" s="323">
        <f t="shared" ref="AOH72" ca="1" si="18627">IF(ANY72&lt;&gt;"",VLOOKUP(ANY72,AML4:AMR40,5,FALSE),"")</f>
        <v>1</v>
      </c>
      <c r="AOI72" s="323">
        <f t="shared" ref="AOI72" ca="1" si="18628">IF(ANY72&lt;&gt;"",VLOOKUP(ANY72,AML4:AMT40,9,FALSE),"")</f>
        <v>2</v>
      </c>
      <c r="AOJ72" s="323">
        <f t="shared" ref="AOJ72:AOJ74" ca="1" si="18629">AOF72</f>
        <v>1</v>
      </c>
      <c r="AOK72" s="323">
        <f t="shared" ref="AOK72" ca="1" si="18630">IF(ANY72&lt;&gt;"",RANK(AOJ72,AOJ71:AOJ74),"")</f>
        <v>1</v>
      </c>
      <c r="AOL72" s="323">
        <f t="shared" ref="AOL72" ca="1" si="18631">IF(ANY72&lt;&gt;"",SUMPRODUCT((AOJ71:AOJ74=AOJ72)*(AOE71:AOE74&gt;AOE72)),"")</f>
        <v>0</v>
      </c>
      <c r="AOM72" s="323">
        <f t="shared" ref="AOM72" ca="1" si="18632">IF(ANY72&lt;&gt;"",SUMPRODUCT((AOJ71:AOJ74=AOJ72)*(AOE71:AOE74=AOE72)*(AOC71:AOC74&gt;AOC72)),"")</f>
        <v>0</v>
      </c>
      <c r="AON72" s="323">
        <f t="shared" ref="AON72" ca="1" si="18633">IF(ANY72&lt;&gt;"",SUMPRODUCT((AOJ71:AOJ74=AOJ72)*(AOE71:AOE74=AOE72)*(AOC71:AOC74=AOC72)*(AOG71:AOG74&gt;AOG72)),"")</f>
        <v>1</v>
      </c>
      <c r="AOO72" s="323">
        <f t="shared" ref="AOO72" ca="1" si="18634">IF(ANY72&lt;&gt;"",SUMPRODUCT((AOJ71:AOJ74=AOJ72)*(AOE71:AOE74=AOE72)*(AOC71:AOC74=AOC72)*(AOG71:AOG74=AOG72)*(AOH71:AOH74&gt;AOH72)),"")</f>
        <v>0</v>
      </c>
      <c r="AOP72" s="323">
        <f t="shared" ref="AOP72" ca="1" si="18635">IF(ANY72&lt;&gt;"",SUMPRODUCT((AOJ71:AOJ74=AOJ72)*(AOE71:AOE74=AOE72)*(AOC71:AOC74=AOC72)*(AOG71:AOG74=AOG72)*(AOH71:AOH74=AOH72)*(AOI71:AOI74&gt;AOI72)),"")</f>
        <v>0</v>
      </c>
      <c r="AOQ72" s="323">
        <f t="shared" ref="AOQ72" ca="1" si="18636">IF(ANY72&lt;&gt;"",SUM(AOK72:AOP72)+1,"")</f>
        <v>3</v>
      </c>
      <c r="ARQ72" s="323">
        <f ca="1">SUMPRODUCT((ARQ31:ARQ34=ARQ32)*(ARP31:ARP34=ARP32)*(ARN31:ARN34&gt;ARN32))+1</f>
        <v>1</v>
      </c>
      <c r="ASB72" s="323" t="str">
        <f t="shared" ref="ASB72" ca="1" si="18637">IF(ASC32&lt;&gt;"",SUMPRODUCT((ASJ31:ASJ34=ASJ32)*(ASI31:ASI34=ASI32)*(ASG31:ASG34=ASG32)*(ASH31:ASH34=ASH32)),"")</f>
        <v/>
      </c>
      <c r="ASC72" s="323" t="str">
        <f t="shared" ca="1" si="18350"/>
        <v/>
      </c>
      <c r="ASD72" s="323">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3">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3">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3">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3">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3">
        <f t="shared" ca="1" si="18356"/>
        <v>1000</v>
      </c>
      <c r="ASJ72" s="323" t="str">
        <f t="shared" ca="1" si="18357"/>
        <v/>
      </c>
      <c r="ASK72" s="323" t="str">
        <f t="shared" ref="ASK72" ca="1" si="18643">IF(ASC72&lt;&gt;"",VLOOKUP(ASC72,ARJ4:ARP40,7,FALSE),"")</f>
        <v/>
      </c>
      <c r="ASL72" s="323" t="str">
        <f t="shared" ref="ASL72" ca="1" si="18644">IF(ASC72&lt;&gt;"",VLOOKUP(ASC72,ARJ4:ARP40,5,FALSE),"")</f>
        <v/>
      </c>
      <c r="ASM72" s="323" t="str">
        <f t="shared" ref="ASM72" ca="1" si="18645">IF(ASC72&lt;&gt;"",VLOOKUP(ASC72,ARJ4:ARR40,9,FALSE),"")</f>
        <v/>
      </c>
      <c r="ASN72" s="323" t="str">
        <f t="shared" ca="1" si="18361"/>
        <v/>
      </c>
      <c r="ASO72" s="323" t="str">
        <f t="shared" ref="ASO72" ca="1" si="18646">IF(ASC72&lt;&gt;"",RANK(ASN72,ASN71:ASN74),"")</f>
        <v/>
      </c>
      <c r="ASP72" s="323" t="str">
        <f t="shared" ref="ASP72" ca="1" si="18647">IF(ASC72&lt;&gt;"",SUMPRODUCT((ASN71:ASN74=ASN72)*(ASI71:ASI74&gt;ASI72)),"")</f>
        <v/>
      </c>
      <c r="ASQ72" s="323" t="str">
        <f t="shared" ref="ASQ72" ca="1" si="18648">IF(ASC72&lt;&gt;"",SUMPRODUCT((ASN71:ASN74=ASN72)*(ASI71:ASI74=ASI72)*(ASG71:ASG74&gt;ASG72)),"")</f>
        <v/>
      </c>
      <c r="ASR72" s="323" t="str">
        <f t="shared" ref="ASR72" ca="1" si="18649">IF(ASC72&lt;&gt;"",SUMPRODUCT((ASN71:ASN74=ASN72)*(ASI71:ASI74=ASI72)*(ASG71:ASG74=ASG72)*(ASK71:ASK74&gt;ASK72)),"")</f>
        <v/>
      </c>
      <c r="ASS72" s="323" t="str">
        <f t="shared" ref="ASS72" ca="1" si="18650">IF(ASC72&lt;&gt;"",SUMPRODUCT((ASN71:ASN74=ASN72)*(ASI71:ASI74=ASI72)*(ASG71:ASG74=ASG72)*(ASK71:ASK74=ASK72)*(ASL71:ASL74&gt;ASL72)),"")</f>
        <v/>
      </c>
      <c r="AST72" s="323" t="str">
        <f t="shared" ref="AST72" ca="1" si="18651">IF(ASC72&lt;&gt;"",SUMPRODUCT((ASN71:ASN74=ASN72)*(ASI71:ASI74=ASI72)*(ASG71:ASG74=ASG72)*(ASK71:ASK74=ASK72)*(ASL71:ASL74=ASL72)*(ASM71:ASM74&gt;ASM72)),"")</f>
        <v/>
      </c>
      <c r="ASU72" s="323" t="str">
        <f t="shared" ca="1" si="18368"/>
        <v/>
      </c>
      <c r="ASV72" s="323" t="str">
        <f t="shared" ref="ASV72" ca="1" si="18652">IF(ASW32&lt;&gt;"",SUMPRODUCT((ATD31:ATD34=ATD32)*(ATC31:ATC34=ATC32)*(ATA31:ATA34=ATA32)*(ATB31:ATB34=ATB32)),"")</f>
        <v/>
      </c>
      <c r="ASW72" s="323" t="str">
        <f t="shared" ref="ASW72:ASW74" ca="1" si="18653">IF(AND(ASV72&lt;&gt;"",ASV72&gt;1),ASW32,"")</f>
        <v/>
      </c>
      <c r="ASX72" s="323">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3">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3">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3">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3">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3">
        <f t="shared" ref="ATC72:ATC74" ca="1" si="18659">ATA72-ATB72+1000</f>
        <v>1000</v>
      </c>
      <c r="ATD72" s="323" t="str">
        <f t="shared" ref="ATD72:ATD74" ca="1" si="18660">IF(ASW72&lt;&gt;"",ASX72*3+ASY72*1,"")</f>
        <v/>
      </c>
      <c r="ATE72" s="323" t="str">
        <f t="shared" ref="ATE72" ca="1" si="18661">IF(ASW72&lt;&gt;"",VLOOKUP(ASW72,ARJ4:ARP40,7,FALSE),"")</f>
        <v/>
      </c>
      <c r="ATF72" s="323" t="str">
        <f t="shared" ref="ATF72" ca="1" si="18662">IF(ASW72&lt;&gt;"",VLOOKUP(ASW72,ARJ4:ARP40,5,FALSE),"")</f>
        <v/>
      </c>
      <c r="ATG72" s="323" t="str">
        <f t="shared" ref="ATG72" ca="1" si="18663">IF(ASW72&lt;&gt;"",VLOOKUP(ASW72,ARJ4:ARR40,9,FALSE),"")</f>
        <v/>
      </c>
      <c r="ATH72" s="323" t="str">
        <f t="shared" ref="ATH72:ATH74" ca="1" si="18664">ATD72</f>
        <v/>
      </c>
      <c r="ATI72" s="323" t="str">
        <f t="shared" ref="ATI72" ca="1" si="18665">IF(ASW72&lt;&gt;"",RANK(ATH72,ATH71:ATH74),"")</f>
        <v/>
      </c>
      <c r="ATJ72" s="323" t="str">
        <f t="shared" ref="ATJ72" ca="1" si="18666">IF(ASW72&lt;&gt;"",SUMPRODUCT((ATH71:ATH74=ATH72)*(ATC71:ATC74&gt;ATC72)),"")</f>
        <v/>
      </c>
      <c r="ATK72" s="323" t="str">
        <f t="shared" ref="ATK72" ca="1" si="18667">IF(ASW72&lt;&gt;"",SUMPRODUCT((ATH71:ATH74=ATH72)*(ATC71:ATC74=ATC72)*(ATA71:ATA74&gt;ATA72)),"")</f>
        <v/>
      </c>
      <c r="ATL72" s="323" t="str">
        <f t="shared" ref="ATL72" ca="1" si="18668">IF(ASW72&lt;&gt;"",SUMPRODUCT((ATH71:ATH74=ATH72)*(ATC71:ATC74=ATC72)*(ATA71:ATA74=ATA72)*(ATE71:ATE74&gt;ATE72)),"")</f>
        <v/>
      </c>
      <c r="ATM72" s="323" t="str">
        <f t="shared" ref="ATM72" ca="1" si="18669">IF(ASW72&lt;&gt;"",SUMPRODUCT((ATH71:ATH74=ATH72)*(ATC71:ATC74=ATC72)*(ATA71:ATA74=ATA72)*(ATE71:ATE74=ATE72)*(ATF71:ATF74&gt;ATF72)),"")</f>
        <v/>
      </c>
      <c r="ATN72" s="323" t="str">
        <f t="shared" ref="ATN72" ca="1" si="18670">IF(ASW72&lt;&gt;"",SUMPRODUCT((ATH71:ATH74=ATH72)*(ATC71:ATC74=ATC72)*(ATA71:ATA74=ATA72)*(ATE71:ATE74=ATE72)*(ATF71:ATF74=ATF72)*(ATG71:ATG74&gt;ATG72)),"")</f>
        <v/>
      </c>
      <c r="ATO72" s="323" t="str">
        <f t="shared" ref="ATO72" ca="1" si="18671">IF(ASW72&lt;&gt;"",SUM(ATI72:ATN72)+1,"")</f>
        <v/>
      </c>
      <c r="AWO72" s="323">
        <f ca="1">SUMPRODUCT((AWO31:AWO34=AWO32)*(AWN31:AWN34=AWN32)*(AWL31:AWL34&gt;AWL32))+1</f>
        <v>1</v>
      </c>
      <c r="AWZ72" s="323" t="str">
        <f t="shared" ref="AWZ72" ca="1" si="18672">IF(AXA32&lt;&gt;"",SUMPRODUCT((AXH31:AXH34=AXH32)*(AXG31:AXG34=AXG32)*(AXE31:AXE34=AXE32)*(AXF31:AXF34=AXF32)),"")</f>
        <v/>
      </c>
      <c r="AXA72" s="323" t="str">
        <f t="shared" ca="1" si="18370"/>
        <v/>
      </c>
      <c r="AXB72" s="323">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3">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3">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3">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3">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3">
        <f t="shared" ca="1" si="18376"/>
        <v>1000</v>
      </c>
      <c r="AXH72" s="323" t="str">
        <f t="shared" ca="1" si="18377"/>
        <v/>
      </c>
      <c r="AXI72" s="323" t="str">
        <f t="shared" ref="AXI72" ca="1" si="18678">IF(AXA72&lt;&gt;"",VLOOKUP(AXA72,AWH4:AWN40,7,FALSE),"")</f>
        <v/>
      </c>
      <c r="AXJ72" s="323" t="str">
        <f t="shared" ref="AXJ72" ca="1" si="18679">IF(AXA72&lt;&gt;"",VLOOKUP(AXA72,AWH4:AWN40,5,FALSE),"")</f>
        <v/>
      </c>
      <c r="AXK72" s="323" t="str">
        <f t="shared" ref="AXK72" ca="1" si="18680">IF(AXA72&lt;&gt;"",VLOOKUP(AXA72,AWH4:AWP40,9,FALSE),"")</f>
        <v/>
      </c>
      <c r="AXL72" s="323" t="str">
        <f t="shared" ca="1" si="18381"/>
        <v/>
      </c>
      <c r="AXM72" s="323" t="str">
        <f t="shared" ref="AXM72" ca="1" si="18681">IF(AXA72&lt;&gt;"",RANK(AXL72,AXL71:AXL74),"")</f>
        <v/>
      </c>
      <c r="AXN72" s="323" t="str">
        <f t="shared" ref="AXN72" ca="1" si="18682">IF(AXA72&lt;&gt;"",SUMPRODUCT((AXL71:AXL74=AXL72)*(AXG71:AXG74&gt;AXG72)),"")</f>
        <v/>
      </c>
      <c r="AXO72" s="323" t="str">
        <f t="shared" ref="AXO72" ca="1" si="18683">IF(AXA72&lt;&gt;"",SUMPRODUCT((AXL71:AXL74=AXL72)*(AXG71:AXG74=AXG72)*(AXE71:AXE74&gt;AXE72)),"")</f>
        <v/>
      </c>
      <c r="AXP72" s="323" t="str">
        <f t="shared" ref="AXP72" ca="1" si="18684">IF(AXA72&lt;&gt;"",SUMPRODUCT((AXL71:AXL74=AXL72)*(AXG71:AXG74=AXG72)*(AXE71:AXE74=AXE72)*(AXI71:AXI74&gt;AXI72)),"")</f>
        <v/>
      </c>
      <c r="AXQ72" s="323" t="str">
        <f t="shared" ref="AXQ72" ca="1" si="18685">IF(AXA72&lt;&gt;"",SUMPRODUCT((AXL71:AXL74=AXL72)*(AXG71:AXG74=AXG72)*(AXE71:AXE74=AXE72)*(AXI71:AXI74=AXI72)*(AXJ71:AXJ74&gt;AXJ72)),"")</f>
        <v/>
      </c>
      <c r="AXR72" s="323" t="str">
        <f t="shared" ref="AXR72" ca="1" si="18686">IF(AXA72&lt;&gt;"",SUMPRODUCT((AXL71:AXL74=AXL72)*(AXG71:AXG74=AXG72)*(AXE71:AXE74=AXE72)*(AXI71:AXI74=AXI72)*(AXJ71:AXJ74=AXJ72)*(AXK71:AXK74&gt;AXK72)),"")</f>
        <v/>
      </c>
      <c r="AXS72" s="323" t="str">
        <f t="shared" ca="1" si="18388"/>
        <v/>
      </c>
      <c r="AXT72" s="323" t="str">
        <f t="shared" ref="AXT72" ca="1" si="18687">IF(AXU32&lt;&gt;"",SUMPRODUCT((AYB31:AYB34=AYB32)*(AYA31:AYA34=AYA32)*(AXY31:AXY34=AXY32)*(AXZ31:AXZ34=AXZ32)),"")</f>
        <v/>
      </c>
      <c r="AXU72" s="323" t="str">
        <f t="shared" ref="AXU72:AXU74" ca="1" si="18688">IF(AND(AXT72&lt;&gt;"",AXT72&gt;1),AXU32,"")</f>
        <v/>
      </c>
      <c r="AXV72" s="323">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3">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3">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3">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3">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3">
        <f t="shared" ref="AYA72:AYA74" ca="1" si="18694">AXY72-AXZ72+1000</f>
        <v>1000</v>
      </c>
      <c r="AYB72" s="323" t="str">
        <f t="shared" ref="AYB72:AYB74" ca="1" si="18695">IF(AXU72&lt;&gt;"",AXV72*3+AXW72*1,"")</f>
        <v/>
      </c>
      <c r="AYC72" s="323" t="str">
        <f t="shared" ref="AYC72" ca="1" si="18696">IF(AXU72&lt;&gt;"",VLOOKUP(AXU72,AWH4:AWN40,7,FALSE),"")</f>
        <v/>
      </c>
      <c r="AYD72" s="323" t="str">
        <f t="shared" ref="AYD72" ca="1" si="18697">IF(AXU72&lt;&gt;"",VLOOKUP(AXU72,AWH4:AWN40,5,FALSE),"")</f>
        <v/>
      </c>
      <c r="AYE72" s="323" t="str">
        <f t="shared" ref="AYE72" ca="1" si="18698">IF(AXU72&lt;&gt;"",VLOOKUP(AXU72,AWH4:AWP40,9,FALSE),"")</f>
        <v/>
      </c>
      <c r="AYF72" s="323" t="str">
        <f t="shared" ref="AYF72:AYF74" ca="1" si="18699">AYB72</f>
        <v/>
      </c>
      <c r="AYG72" s="323" t="str">
        <f t="shared" ref="AYG72" ca="1" si="18700">IF(AXU72&lt;&gt;"",RANK(AYF72,AYF71:AYF74),"")</f>
        <v/>
      </c>
      <c r="AYH72" s="323" t="str">
        <f t="shared" ref="AYH72" ca="1" si="18701">IF(AXU72&lt;&gt;"",SUMPRODUCT((AYF71:AYF74=AYF72)*(AYA71:AYA74&gt;AYA72)),"")</f>
        <v/>
      </c>
      <c r="AYI72" s="323" t="str">
        <f t="shared" ref="AYI72" ca="1" si="18702">IF(AXU72&lt;&gt;"",SUMPRODUCT((AYF71:AYF74=AYF72)*(AYA71:AYA74=AYA72)*(AXY71:AXY74&gt;AXY72)),"")</f>
        <v/>
      </c>
      <c r="AYJ72" s="323" t="str">
        <f t="shared" ref="AYJ72" ca="1" si="18703">IF(AXU72&lt;&gt;"",SUMPRODUCT((AYF71:AYF74=AYF72)*(AYA71:AYA74=AYA72)*(AXY71:AXY74=AXY72)*(AYC71:AYC74&gt;AYC72)),"")</f>
        <v/>
      </c>
      <c r="AYK72" s="323" t="str">
        <f t="shared" ref="AYK72" ca="1" si="18704">IF(AXU72&lt;&gt;"",SUMPRODUCT((AYF71:AYF74=AYF72)*(AYA71:AYA74=AYA72)*(AXY71:AXY74=AXY72)*(AYC71:AYC74=AYC72)*(AYD71:AYD74&gt;AYD72)),"")</f>
        <v/>
      </c>
      <c r="AYL72" s="323" t="str">
        <f t="shared" ref="AYL72" ca="1" si="18705">IF(AXU72&lt;&gt;"",SUMPRODUCT((AYF71:AYF74=AYF72)*(AYA71:AYA74=AYA72)*(AXY71:AXY74=AXY72)*(AYC71:AYC74=AYC72)*(AYD71:AYD74=AYD72)*(AYE71:AYE74&gt;AYE72)),"")</f>
        <v/>
      </c>
      <c r="AYM72" s="323" t="str">
        <f t="shared" ref="AYM72" ca="1" si="18706">IF(AXU72&lt;&gt;"",SUM(AYG72:AYL72)+1,"")</f>
        <v/>
      </c>
      <c r="BBM72" s="323">
        <f ca="1">SUMPRODUCT((BBM31:BBM34=BBM32)*(BBL31:BBL34=BBL32)*(BBJ31:BBJ34&gt;BBJ32))+1</f>
        <v>1</v>
      </c>
      <c r="BBX72" s="323">
        <f t="shared" ref="BBX72" ca="1" si="18707">IF(BBY32&lt;&gt;"",SUMPRODUCT((BCF31:BCF34=BCF32)*(BCE31:BCE34=BCE32)*(BCC31:BCC34=BCC32)*(BCD31:BCD34=BCD32)),"")</f>
        <v>4</v>
      </c>
      <c r="BBY72" s="323" t="str">
        <f t="shared" ca="1" si="18390"/>
        <v>Slovakia</v>
      </c>
      <c r="BBZ72" s="323">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3">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3">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3">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3">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3">
        <f t="shared" ca="1" si="18396"/>
        <v>1000</v>
      </c>
      <c r="BCF72" s="323">
        <f t="shared" ca="1" si="18397"/>
        <v>0</v>
      </c>
      <c r="BCG72" s="323">
        <f t="shared" ref="BCG72" ca="1" si="18713">IF(BBY72&lt;&gt;"",VLOOKUP(BBY72,BBF4:BBL40,7,FALSE),"")</f>
        <v>1000</v>
      </c>
      <c r="BCH72" s="323">
        <f t="shared" ref="BCH72" ca="1" si="18714">IF(BBY72&lt;&gt;"",VLOOKUP(BBY72,BBF4:BBL40,5,FALSE),"")</f>
        <v>0</v>
      </c>
      <c r="BCI72" s="323">
        <f t="shared" ref="BCI72" ca="1" si="18715">IF(BBY72&lt;&gt;"",VLOOKUP(BBY72,BBF4:BBN40,9,FALSE),"")</f>
        <v>38</v>
      </c>
      <c r="BCJ72" s="323">
        <f t="shared" ca="1" si="18401"/>
        <v>0</v>
      </c>
      <c r="BCK72" s="323">
        <f t="shared" ref="BCK72" ca="1" si="18716">IF(BBY72&lt;&gt;"",RANK(BCJ72,BCJ71:BCJ74),"")</f>
        <v>1</v>
      </c>
      <c r="BCL72" s="323">
        <f t="shared" ref="BCL72" ca="1" si="18717">IF(BBY72&lt;&gt;"",SUMPRODUCT((BCJ71:BCJ74=BCJ72)*(BCE71:BCE74&gt;BCE72)),"")</f>
        <v>0</v>
      </c>
      <c r="BCM72" s="323">
        <f t="shared" ref="BCM72" ca="1" si="18718">IF(BBY72&lt;&gt;"",SUMPRODUCT((BCJ71:BCJ74=BCJ72)*(BCE71:BCE74=BCE72)*(BCC71:BCC74&gt;BCC72)),"")</f>
        <v>0</v>
      </c>
      <c r="BCN72" s="323">
        <f t="shared" ref="BCN72" ca="1" si="18719">IF(BBY72&lt;&gt;"",SUMPRODUCT((BCJ71:BCJ74=BCJ72)*(BCE71:BCE74=BCE72)*(BCC71:BCC74=BCC72)*(BCG71:BCG74&gt;BCG72)),"")</f>
        <v>0</v>
      </c>
      <c r="BCO72" s="323">
        <f t="shared" ref="BCO72" ca="1" si="18720">IF(BBY72&lt;&gt;"",SUMPRODUCT((BCJ71:BCJ74=BCJ72)*(BCE71:BCE74=BCE72)*(BCC71:BCC74=BCC72)*(BCG71:BCG74=BCG72)*(BCH71:BCH74&gt;BCH72)),"")</f>
        <v>0</v>
      </c>
      <c r="BCP72" s="323">
        <f t="shared" ref="BCP72" ca="1" si="18721">IF(BBY72&lt;&gt;"",SUMPRODUCT((BCJ71:BCJ74=BCJ72)*(BCE71:BCE74=BCE72)*(BCC71:BCC74=BCC72)*(BCG71:BCG74=BCG72)*(BCH71:BCH74=BCH72)*(BCI71:BCI74&gt;BCI72)),"")</f>
        <v>2</v>
      </c>
      <c r="BCQ72" s="323">
        <f t="shared" ca="1" si="18408"/>
        <v>3</v>
      </c>
      <c r="BCR72" s="323" t="str">
        <f t="shared" ref="BCR72" ca="1" si="18722">IF(BCS32&lt;&gt;"",SUMPRODUCT((BCZ31:BCZ34=BCZ32)*(BCY31:BCY34=BCY32)*(BCW31:BCW34=BCW32)*(BCX31:BCX34=BCX32)),"")</f>
        <v/>
      </c>
      <c r="BCS72" s="323" t="str">
        <f t="shared" ref="BCS72:BCS74" ca="1" si="18723">IF(AND(BCR72&lt;&gt;"",BCR72&gt;1),BCS32,"")</f>
        <v/>
      </c>
      <c r="BCT72" s="323">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3">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3">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3">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3">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3">
        <f t="shared" ref="BCY72:BCY74" ca="1" si="18729">BCW72-BCX72+1000</f>
        <v>1000</v>
      </c>
      <c r="BCZ72" s="323" t="str">
        <f t="shared" ref="BCZ72:BCZ74" ca="1" si="18730">IF(BCS72&lt;&gt;"",BCT72*3+BCU72*1,"")</f>
        <v/>
      </c>
      <c r="BDA72" s="323" t="str">
        <f t="shared" ref="BDA72" ca="1" si="18731">IF(BCS72&lt;&gt;"",VLOOKUP(BCS72,BBF4:BBL40,7,FALSE),"")</f>
        <v/>
      </c>
      <c r="BDB72" s="323" t="str">
        <f t="shared" ref="BDB72" ca="1" si="18732">IF(BCS72&lt;&gt;"",VLOOKUP(BCS72,BBF4:BBL40,5,FALSE),"")</f>
        <v/>
      </c>
      <c r="BDC72" s="323" t="str">
        <f t="shared" ref="BDC72" ca="1" si="18733">IF(BCS72&lt;&gt;"",VLOOKUP(BCS72,BBF4:BBN40,9,FALSE),"")</f>
        <v/>
      </c>
      <c r="BDD72" s="323" t="str">
        <f t="shared" ref="BDD72:BDD74" ca="1" si="18734">BCZ72</f>
        <v/>
      </c>
      <c r="BDE72" s="323" t="str">
        <f t="shared" ref="BDE72" ca="1" si="18735">IF(BCS72&lt;&gt;"",RANK(BDD72,BDD71:BDD74),"")</f>
        <v/>
      </c>
      <c r="BDF72" s="323" t="str">
        <f t="shared" ref="BDF72" ca="1" si="18736">IF(BCS72&lt;&gt;"",SUMPRODUCT((BDD71:BDD74=BDD72)*(BCY71:BCY74&gt;BCY72)),"")</f>
        <v/>
      </c>
      <c r="BDG72" s="323" t="str">
        <f t="shared" ref="BDG72" ca="1" si="18737">IF(BCS72&lt;&gt;"",SUMPRODUCT((BDD71:BDD74=BDD72)*(BCY71:BCY74=BCY72)*(BCW71:BCW74&gt;BCW72)),"")</f>
        <v/>
      </c>
      <c r="BDH72" s="323" t="str">
        <f t="shared" ref="BDH72" ca="1" si="18738">IF(BCS72&lt;&gt;"",SUMPRODUCT((BDD71:BDD74=BDD72)*(BCY71:BCY74=BCY72)*(BCW71:BCW74=BCW72)*(BDA71:BDA74&gt;BDA72)),"")</f>
        <v/>
      </c>
      <c r="BDI72" s="323" t="str">
        <f t="shared" ref="BDI72" ca="1" si="18739">IF(BCS72&lt;&gt;"",SUMPRODUCT((BDD71:BDD74=BDD72)*(BCY71:BCY74=BCY72)*(BCW71:BCW74=BCW72)*(BDA71:BDA74=BDA72)*(BDB71:BDB74&gt;BDB72)),"")</f>
        <v/>
      </c>
      <c r="BDJ72" s="323" t="str">
        <f t="shared" ref="BDJ72" ca="1" si="18740">IF(BCS72&lt;&gt;"",SUMPRODUCT((BDD71:BDD74=BDD72)*(BCY71:BCY74=BCY72)*(BCW71:BCW74=BCW72)*(BDA71:BDA74=BDA72)*(BDB71:BDB74=BDB72)*(BDC71:BDC74&gt;BDC72)),"")</f>
        <v/>
      </c>
      <c r="BDK72" s="323" t="str">
        <f t="shared" ref="BDK72" ca="1" si="18741">IF(BCS72&lt;&gt;"",SUM(BDE72:BDJ72)+1,"")</f>
        <v/>
      </c>
    </row>
    <row r="73" spans="9:955 1025:1467" x14ac:dyDescent="0.2">
      <c r="I73" s="323">
        <f>SUMPRODUCT((I31:I34=I33)*(H31:H34=H33)*(F31:F34&gt;F33))+1</f>
        <v>1</v>
      </c>
      <c r="T73" s="323" t="str">
        <f>IF(U33&lt;&gt;"",SUMPRODUCT((AB31:AB34=AB33)*(AA31:AA34=AA33)*(Y31:Y34=Y33)*(Z31:Z34=Z33)),"")</f>
        <v/>
      </c>
      <c r="U73" s="323" t="str">
        <f t="shared" si="18409"/>
        <v/>
      </c>
      <c r="V73" s="323" t="e">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#N/A</v>
      </c>
      <c r="W73" s="323" t="e">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#N/A</v>
      </c>
      <c r="X73" s="323" t="e">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#N/A</v>
      </c>
      <c r="Y73" s="323" t="e">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#N/A</v>
      </c>
      <c r="Z73" s="323" t="e">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#N/A</v>
      </c>
      <c r="AA73" s="323" t="e">
        <f>Y73-Z73+1000</f>
        <v>#N/A</v>
      </c>
      <c r="AB73" s="323" t="str">
        <f t="shared" si="18410"/>
        <v/>
      </c>
      <c r="AC73" s="323" t="str">
        <f>IF(U73&lt;&gt;"",VLOOKUP(U73,B4:H40,7,FALSE),"")</f>
        <v/>
      </c>
      <c r="AD73" s="323" t="str">
        <f>IF(U73&lt;&gt;"",VLOOKUP(U73,B4:H40,5,FALSE),"")</f>
        <v/>
      </c>
      <c r="AE73" s="323" t="str">
        <f>IF(U73&lt;&gt;"",VLOOKUP(U73,B4:J40,9,FALSE),"")</f>
        <v/>
      </c>
      <c r="AF73" s="323" t="str">
        <f t="shared" si="18411"/>
        <v/>
      </c>
      <c r="AG73" s="323" t="str">
        <f>IF(U73&lt;&gt;"",RANK(AF73,AF71:AF74),"")</f>
        <v/>
      </c>
      <c r="AH73" s="323" t="str">
        <f>IF(U73&lt;&gt;"",SUMPRODUCT((AF71:AF74=AF73)*(AA71:AA74&gt;AA73)),"")</f>
        <v/>
      </c>
      <c r="AI73" s="323" t="str">
        <f>IF(U73&lt;&gt;"",SUMPRODUCT((AF71:AF74=AF73)*(AA71:AA74=AA73)*(Y71:Y74&gt;Y73)),"")</f>
        <v/>
      </c>
      <c r="AJ73" s="323" t="str">
        <f>IF(U73&lt;&gt;"",SUMPRODUCT((AF71:AF74=AF73)*(AA71:AA74=AA73)*(Y71:Y74=Y73)*(AC71:AC74&gt;AC73)),"")</f>
        <v/>
      </c>
      <c r="AK73" s="323" t="str">
        <f>IF(U73&lt;&gt;"",SUMPRODUCT((AF71:AF74=AF73)*(AA71:AA74=AA73)*(Y71:Y74=Y73)*(AC71:AC74=AC73)*(AD71:AD74&gt;AD73)),"")</f>
        <v/>
      </c>
      <c r="AL73" s="323" t="str">
        <f>IF(U73&lt;&gt;"",SUMPRODUCT((AF71:AF74=AF73)*(AA71:AA74=AA73)*(Y71:Y74=Y73)*(AC71:AC74=AC73)*(AD71:AD74=AD73)*(AE71:AE74&gt;AE73)),"")</f>
        <v/>
      </c>
      <c r="AM73" s="323" t="str">
        <f>IF(U73&lt;&gt;"",SUM(AG73:AL73),"")</f>
        <v/>
      </c>
      <c r="AN73" s="323" t="str">
        <f>IF(AO33&lt;&gt;"",SUMPRODUCT((AV31:AV34=AV33)*(AU31:AU34=AU33)*(AS31:AS34=AS33)*(AT31:AT34=AT33)),"")</f>
        <v/>
      </c>
      <c r="AO73" s="323" t="str">
        <f t="shared" si="18412"/>
        <v/>
      </c>
      <c r="AP73" s="323" t="e">
        <f>SUMPRODUCT((CZ3:CZ42=AO73)*(DC3:DC42=AO74)*(DD3:DD42="W"))+SUMPRODUCT((CZ3:CZ42=AO73)*(DC3:DC42=AO75)*(DD3:DD42="W"))+SUMPRODUCT((CZ3:CZ42=AO73)*(DC3:DC42=AO72)*(DD3:DD42="W"))+SUMPRODUCT((CZ3:CZ42=AO74)*(DC3:DC42=AO73)*(DE3:DE42="W"))+SUMPRODUCT((CZ3:CZ42=AO75)*(DC3:DC42=AO73)*(DE3:DE42="W"))+SUMPRODUCT((CZ3:CZ42=AO72)*(DC3:DC42=AO73)*(DE3:DE42="W"))</f>
        <v>#N/A</v>
      </c>
      <c r="AQ73" s="323" t="e">
        <f>SUMPRODUCT((CZ3:CZ42=AO73)*(DC3:DC42=AO74)*(DD3:DD42="D"))+SUMPRODUCT((CZ3:CZ42=AO73)*(DC3:DC42=AO75)*(DD3:DD42="D"))+SUMPRODUCT((CZ3:CZ42=AO73)*(DC3:DC42=AO72)*(DD3:DD42="D"))+SUMPRODUCT((CZ3:CZ42=AO74)*(DC3:DC42=AO73)*(DD3:DD42="D"))+SUMPRODUCT((CZ3:CZ42=AO75)*(DC3:DC42=AO73)*(DD3:DD42="D"))+SUMPRODUCT((CZ3:CZ42=AO72)*(DC3:DC42=AO73)*(DD3:DD42="D"))</f>
        <v>#N/A</v>
      </c>
      <c r="AR73" s="323" t="e">
        <f>SUMPRODUCT((CZ3:CZ42=AO73)*(DC3:DC42=AO74)*(DD3:DD42="L"))+SUMPRODUCT((CZ3:CZ42=AO73)*(DC3:DC42=AO75)*(DD3:DD42="L"))+SUMPRODUCT((CZ3:CZ42=AO73)*(DC3:DC42=AO72)*(DD3:DD42="L"))+SUMPRODUCT((CZ3:CZ42=AO74)*(DC3:DC42=AO73)*(DE3:DE42="L"))+SUMPRODUCT((CZ3:CZ42=AO75)*(DC3:DC42=AO73)*(DE3:DE42="L"))+SUMPRODUCT((CZ3:CZ42=AO72)*(DC3:DC42=AO73)*(DE3:DE42="L"))</f>
        <v>#N/A</v>
      </c>
      <c r="AS73" s="323" t="e">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#N/A</v>
      </c>
      <c r="AT73" s="323" t="e">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#N/A</v>
      </c>
      <c r="AU73" s="323" t="e">
        <f>AS73-AT73+1000</f>
        <v>#N/A</v>
      </c>
      <c r="AV73" s="323" t="str">
        <f t="shared" si="18413"/>
        <v/>
      </c>
      <c r="AW73" s="323" t="str">
        <f>IF(AO73&lt;&gt;"",VLOOKUP(AO73,B4:H40,7,FALSE),"")</f>
        <v/>
      </c>
      <c r="AX73" s="323" t="str">
        <f>IF(AO73&lt;&gt;"",VLOOKUP(AO73,B4:H40,5,FALSE),"")</f>
        <v/>
      </c>
      <c r="AY73" s="323" t="str">
        <f>IF(AO73&lt;&gt;"",VLOOKUP(AO73,B4:J40,9,FALSE),"")</f>
        <v/>
      </c>
      <c r="AZ73" s="323" t="str">
        <f t="shared" si="18414"/>
        <v/>
      </c>
      <c r="BA73" s="323" t="str">
        <f>IF(AO73&lt;&gt;"",RANK(AZ73,AZ71:AZ74),"")</f>
        <v/>
      </c>
      <c r="BB73" s="323" t="str">
        <f>IF(AO73&lt;&gt;"",SUMPRODUCT((AZ71:AZ74=AZ73)*(AU71:AU74&gt;AU73)),"")</f>
        <v/>
      </c>
      <c r="BC73" s="323" t="str">
        <f>IF(AO73&lt;&gt;"",SUMPRODUCT((AZ71:AZ74=AZ73)*(AU71:AU74=AU73)*(AS71:AS74&gt;AS73)),"")</f>
        <v/>
      </c>
      <c r="BD73" s="323" t="str">
        <f>IF(AO73&lt;&gt;"",SUMPRODUCT((AZ71:AZ74=AZ73)*(AU71:AU74=AU73)*(AS71:AS74=AS73)*(AW71:AW74&gt;AW73)),"")</f>
        <v/>
      </c>
      <c r="BE73" s="323" t="str">
        <f>IF(AO73&lt;&gt;"",SUMPRODUCT((AZ71:AZ74=AZ73)*(AU71:AU74=AU73)*(AS71:AS74=AS73)*(AW71:AW74=AW73)*(AX71:AX74&gt;AX73)),"")</f>
        <v/>
      </c>
      <c r="BF73" s="323" t="str">
        <f>IF(AO73&lt;&gt;"",SUMPRODUCT((AZ71:AZ74=AZ73)*(AU71:AU74=AU73)*(AS71:AS74=AS73)*(AW71:AW74=AW73)*(AX71:AX74=AX73)*(AY71:AY74&gt;AY73)),"")</f>
        <v/>
      </c>
      <c r="BG73" s="323" t="str">
        <f t="shared" ref="BG73:BG74" si="18742">IF(AO73&lt;&gt;"",SUM(BA73:BF73)+1,"")</f>
        <v/>
      </c>
      <c r="EG73" s="323">
        <f ca="1">SUMPRODUCT((EG31:EG34=EG33)*(EF31:EF34=EF33)*(ED31:ED34&gt;ED33))+1</f>
        <v>1</v>
      </c>
      <c r="ER73" s="323" t="str">
        <f ca="1">IF(ES33&lt;&gt;"",SUMPRODUCT((EZ31:EZ34=EZ33)*(EY31:EY34=EY33)*(EW31:EW34=EW33)*(EX31:EX34=EX33)),"")</f>
        <v/>
      </c>
      <c r="ES73" s="323" t="str">
        <f t="shared" ca="1" si="18415"/>
        <v/>
      </c>
      <c r="ET73" s="323">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3">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3">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3">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3">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3">
        <f ca="1">EW73-EX73+1000</f>
        <v>1000</v>
      </c>
      <c r="EZ73" s="323" t="str">
        <f t="shared" ca="1" si="18416"/>
        <v/>
      </c>
      <c r="FA73" s="323" t="str">
        <f ca="1">IF(ES73&lt;&gt;"",VLOOKUP(ES73,DZ4:EF40,7,FALSE),"")</f>
        <v/>
      </c>
      <c r="FB73" s="323" t="str">
        <f ca="1">IF(ES73&lt;&gt;"",VLOOKUP(ES73,DZ4:EF40,5,FALSE),"")</f>
        <v/>
      </c>
      <c r="FC73" s="323" t="str">
        <f ca="1">IF(ES73&lt;&gt;"",VLOOKUP(ES73,DZ4:EH40,9,FALSE),"")</f>
        <v/>
      </c>
      <c r="FD73" s="323" t="str">
        <f t="shared" ca="1" si="18417"/>
        <v/>
      </c>
      <c r="FE73" s="323" t="str">
        <f ca="1">IF(ES73&lt;&gt;"",RANK(FD73,FD71:FD74),"")</f>
        <v/>
      </c>
      <c r="FF73" s="323" t="str">
        <f ca="1">IF(ES73&lt;&gt;"",SUMPRODUCT((FD71:FD74=FD73)*(EY71:EY74&gt;EY73)),"")</f>
        <v/>
      </c>
      <c r="FG73" s="323" t="str">
        <f ca="1">IF(ES73&lt;&gt;"",SUMPRODUCT((FD71:FD74=FD73)*(EY71:EY74=EY73)*(EW71:EW74&gt;EW73)),"")</f>
        <v/>
      </c>
      <c r="FH73" s="323" t="str">
        <f ca="1">IF(ES73&lt;&gt;"",SUMPRODUCT((FD71:FD74=FD73)*(EY71:EY74=EY73)*(EW71:EW74=EW73)*(FA71:FA74&gt;FA73)),"")</f>
        <v/>
      </c>
      <c r="FI73" s="323" t="str">
        <f ca="1">IF(ES73&lt;&gt;"",SUMPRODUCT((FD71:FD74=FD73)*(EY71:EY74=EY73)*(EW71:EW74=EW73)*(FA71:FA74=FA73)*(FB71:FB74&gt;FB73)),"")</f>
        <v/>
      </c>
      <c r="FJ73" s="323" t="str">
        <f ca="1">IF(ES73&lt;&gt;"",SUMPRODUCT((FD71:FD74=FD73)*(EY71:EY74=EY73)*(EW71:EW74=EW73)*(FA71:FA74=FA73)*(FB71:FB74=FB73)*(FC71:FC74&gt;FC73)),"")</f>
        <v/>
      </c>
      <c r="FK73" s="323" t="str">
        <f ca="1">IF(ES73&lt;&gt;"",SUM(FE73:FJ73),"")</f>
        <v/>
      </c>
      <c r="FL73" s="323" t="str">
        <f ca="1">IF(FM33&lt;&gt;"",SUMPRODUCT((FT31:FT34=FT33)*(FS31:FS34=FS33)*(FQ31:FQ34=FQ33)*(FR31:FR34=FR33)),"")</f>
        <v/>
      </c>
      <c r="FM73" s="323" t="str">
        <f t="shared" ca="1" si="18418"/>
        <v/>
      </c>
      <c r="FN73" s="323">
        <f ca="1">SUMPRODUCT((HX3:HX42=FM73)*(IA3:IA42=FM74)*(IB3:IB42="W"))+SUMPRODUCT((HX3:HX42=FM73)*(IA3:IA42=FM75)*(IB3:IB42="W"))+SUMPRODUCT((HX3:HX42=FM73)*(IA3:IA42=FM72)*(IB3:IB42="W"))+SUMPRODUCT((HX3:HX42=FM74)*(IA3:IA42=FM73)*(IC3:IC42="W"))+SUMPRODUCT((HX3:HX42=FM75)*(IA3:IA42=FM73)*(IC3:IC42="W"))+SUMPRODUCT((HX3:HX42=FM72)*(IA3:IA42=FM73)*(IC3:IC42="W"))</f>
        <v>0</v>
      </c>
      <c r="FO73" s="323">
        <f ca="1">SUMPRODUCT((HX3:HX42=FM73)*(IA3:IA42=FM74)*(IB3:IB42="D"))+SUMPRODUCT((HX3:HX42=FM73)*(IA3:IA42=FM75)*(IB3:IB42="D"))+SUMPRODUCT((HX3:HX42=FM73)*(IA3:IA42=FM72)*(IB3:IB42="D"))+SUMPRODUCT((HX3:HX42=FM74)*(IA3:IA42=FM73)*(IB3:IB42="D"))+SUMPRODUCT((HX3:HX42=FM75)*(IA3:IA42=FM73)*(IB3:IB42="D"))+SUMPRODUCT((HX3:HX42=FM72)*(IA3:IA42=FM73)*(IB3:IB42="D"))</f>
        <v>0</v>
      </c>
      <c r="FP73" s="323">
        <f ca="1">SUMPRODUCT((HX3:HX42=FM73)*(IA3:IA42=FM74)*(IB3:IB42="L"))+SUMPRODUCT((HX3:HX42=FM73)*(IA3:IA42=FM75)*(IB3:IB42="L"))+SUMPRODUCT((HX3:HX42=FM73)*(IA3:IA42=FM72)*(IB3:IB42="L"))+SUMPRODUCT((HX3:HX42=FM74)*(IA3:IA42=FM73)*(IC3:IC42="L"))+SUMPRODUCT((HX3:HX42=FM75)*(IA3:IA42=FM73)*(IC3:IC42="L"))+SUMPRODUCT((HX3:HX42=FM72)*(IA3:IA42=FM73)*(IC3:IC42="L"))</f>
        <v>0</v>
      </c>
      <c r="FQ73" s="323">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3">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3">
        <f ca="1">FQ73-FR73+1000</f>
        <v>1000</v>
      </c>
      <c r="FT73" s="323" t="str">
        <f t="shared" ca="1" si="18419"/>
        <v/>
      </c>
      <c r="FU73" s="323" t="str">
        <f ca="1">IF(FM73&lt;&gt;"",VLOOKUP(FM73,DZ4:EF40,7,FALSE),"")</f>
        <v/>
      </c>
      <c r="FV73" s="323" t="str">
        <f ca="1">IF(FM73&lt;&gt;"",VLOOKUP(FM73,DZ4:EF40,5,FALSE),"")</f>
        <v/>
      </c>
      <c r="FW73" s="323" t="str">
        <f ca="1">IF(FM73&lt;&gt;"",VLOOKUP(FM73,DZ4:EH40,9,FALSE),"")</f>
        <v/>
      </c>
      <c r="FX73" s="323" t="str">
        <f t="shared" ca="1" si="18420"/>
        <v/>
      </c>
      <c r="FY73" s="323" t="str">
        <f ca="1">IF(FM73&lt;&gt;"",RANK(FX73,FX71:FX74),"")</f>
        <v/>
      </c>
      <c r="FZ73" s="323" t="str">
        <f ca="1">IF(FM73&lt;&gt;"",SUMPRODUCT((FX71:FX74=FX73)*(FS71:FS74&gt;FS73)),"")</f>
        <v/>
      </c>
      <c r="GA73" s="323" t="str">
        <f ca="1">IF(FM73&lt;&gt;"",SUMPRODUCT((FX71:FX74=FX73)*(FS71:FS74=FS73)*(FQ71:FQ74&gt;FQ73)),"")</f>
        <v/>
      </c>
      <c r="GB73" s="323" t="str">
        <f ca="1">IF(FM73&lt;&gt;"",SUMPRODUCT((FX71:FX74=FX73)*(FS71:FS74=FS73)*(FQ71:FQ74=FQ73)*(FU71:FU74&gt;FU73)),"")</f>
        <v/>
      </c>
      <c r="GC73" s="323" t="str">
        <f ca="1">IF(FM73&lt;&gt;"",SUMPRODUCT((FX71:FX74=FX73)*(FS71:FS74=FS73)*(FQ71:FQ74=FQ73)*(FU71:FU74=FU73)*(FV71:FV74&gt;FV73)),"")</f>
        <v/>
      </c>
      <c r="GD73" s="323" t="str">
        <f ca="1">IF(FM73&lt;&gt;"",SUMPRODUCT((FX71:FX74=FX73)*(FS71:FS74=FS73)*(FQ71:FQ74=FQ73)*(FU71:FU74=FU73)*(FV71:FV74=FV73)*(FW71:FW74&gt;FW73)),"")</f>
        <v/>
      </c>
      <c r="GE73" s="323" t="str">
        <f t="shared" ref="GE73:GE74" ca="1" si="18743">IF(FM73&lt;&gt;"",SUM(FY73:GD73)+1,"")</f>
        <v/>
      </c>
      <c r="JE73" s="323">
        <f ca="1">SUMPRODUCT((JE31:JE34=JE33)*(JD31:JD34=JD33)*(JB31:JB34&gt;JB33))+1</f>
        <v>1</v>
      </c>
      <c r="JP73" s="323" t="str">
        <f ca="1">IF(JQ33&lt;&gt;"",SUMPRODUCT((JX31:JX34=JX33)*(JW31:JW34=JW33)*(JU31:JU34=JU33)*(JV31:JV34=JV33)),"")</f>
        <v/>
      </c>
      <c r="JQ73" s="323" t="str">
        <f t="shared" ca="1" si="18421"/>
        <v/>
      </c>
      <c r="JR73" s="323">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3">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3">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3">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3">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3">
        <f ca="1">JU73-JV73+1000</f>
        <v>1000</v>
      </c>
      <c r="JX73" s="323" t="str">
        <f t="shared" ca="1" si="18422"/>
        <v/>
      </c>
      <c r="JY73" s="323" t="str">
        <f ca="1">IF(JQ73&lt;&gt;"",VLOOKUP(JQ73,IX4:JD40,7,FALSE),"")</f>
        <v/>
      </c>
      <c r="JZ73" s="323" t="str">
        <f ca="1">IF(JQ73&lt;&gt;"",VLOOKUP(JQ73,IX4:JD40,5,FALSE),"")</f>
        <v/>
      </c>
      <c r="KA73" s="323" t="str">
        <f ca="1">IF(JQ73&lt;&gt;"",VLOOKUP(JQ73,IX4:JF40,9,FALSE),"")</f>
        <v/>
      </c>
      <c r="KB73" s="323" t="str">
        <f t="shared" ca="1" si="18423"/>
        <v/>
      </c>
      <c r="KC73" s="323" t="str">
        <f ca="1">IF(JQ73&lt;&gt;"",RANK(KB73,KB71:KB74),"")</f>
        <v/>
      </c>
      <c r="KD73" s="323" t="str">
        <f ca="1">IF(JQ73&lt;&gt;"",SUMPRODUCT((KB71:KB74=KB73)*(JW71:JW74&gt;JW73)),"")</f>
        <v/>
      </c>
      <c r="KE73" s="323" t="str">
        <f ca="1">IF(JQ73&lt;&gt;"",SUMPRODUCT((KB71:KB74=KB73)*(JW71:JW74=JW73)*(JU71:JU74&gt;JU73)),"")</f>
        <v/>
      </c>
      <c r="KF73" s="323" t="str">
        <f ca="1">IF(JQ73&lt;&gt;"",SUMPRODUCT((KB71:KB74=KB73)*(JW71:JW74=JW73)*(JU71:JU74=JU73)*(JY71:JY74&gt;JY73)),"")</f>
        <v/>
      </c>
      <c r="KG73" s="323" t="str">
        <f ca="1">IF(JQ73&lt;&gt;"",SUMPRODUCT((KB71:KB74=KB73)*(JW71:JW74=JW73)*(JU71:JU74=JU73)*(JY71:JY74=JY73)*(JZ71:JZ74&gt;JZ73)),"")</f>
        <v/>
      </c>
      <c r="KH73" s="323" t="str">
        <f ca="1">IF(JQ73&lt;&gt;"",SUMPRODUCT((KB71:KB74=KB73)*(JW71:JW74=JW73)*(JU71:JU74=JU73)*(JY71:JY74=JY73)*(JZ71:JZ74=JZ73)*(KA71:KA74&gt;KA73)),"")</f>
        <v/>
      </c>
      <c r="KI73" s="323" t="str">
        <f ca="1">IF(JQ73&lt;&gt;"",SUM(KC73:KH73),"")</f>
        <v/>
      </c>
      <c r="KJ73" s="323">
        <f ca="1">IF(KK33&lt;&gt;"",SUMPRODUCT((KR31:KR34=KR33)*(KQ31:KQ34=KQ33)*(KO31:KO34=KO33)*(KP31:KP34=KP33)),"")</f>
        <v>2</v>
      </c>
      <c r="KK73" s="323" t="str">
        <f t="shared" ca="1" si="18424"/>
        <v>Slovakia</v>
      </c>
      <c r="KL73" s="323">
        <f ca="1">SUMPRODUCT((MV3:MV42=KK73)*(MY3:MY42=KK74)*(MZ3:MZ42="W"))+SUMPRODUCT((MV3:MV42=KK73)*(MY3:MY42=KK75)*(MZ3:MZ42="W"))+SUMPRODUCT((MV3:MV42=KK73)*(MY3:MY42=KK72)*(MZ3:MZ42="W"))+SUMPRODUCT((MV3:MV42=KK74)*(MY3:MY42=KK73)*(NA3:NA42="W"))+SUMPRODUCT((MV3:MV42=KK75)*(MY3:MY42=KK73)*(NA3:NA42="W"))+SUMPRODUCT((MV3:MV42=KK72)*(MY3:MY42=KK73)*(NA3:NA42="W"))</f>
        <v>0</v>
      </c>
      <c r="KM73" s="323">
        <f ca="1">SUMPRODUCT((MV3:MV42=KK73)*(MY3:MY42=KK74)*(MZ3:MZ42="D"))+SUMPRODUCT((MV3:MV42=KK73)*(MY3:MY42=KK75)*(MZ3:MZ42="D"))+SUMPRODUCT((MV3:MV42=KK73)*(MY3:MY42=KK72)*(MZ3:MZ42="D"))+SUMPRODUCT((MV3:MV42=KK74)*(MY3:MY42=KK73)*(MZ3:MZ42="D"))+SUMPRODUCT((MV3:MV42=KK75)*(MY3:MY42=KK73)*(MZ3:MZ42="D"))+SUMPRODUCT((MV3:MV42=KK72)*(MY3:MY42=KK73)*(MZ3:MZ42="D"))</f>
        <v>1</v>
      </c>
      <c r="KN73" s="323">
        <f ca="1">SUMPRODUCT((MV3:MV42=KK73)*(MY3:MY42=KK74)*(MZ3:MZ42="L"))+SUMPRODUCT((MV3:MV42=KK73)*(MY3:MY42=KK75)*(MZ3:MZ42="L"))+SUMPRODUCT((MV3:MV42=KK73)*(MY3:MY42=KK72)*(MZ3:MZ42="L"))+SUMPRODUCT((MV3:MV42=KK74)*(MY3:MY42=KK73)*(NA3:NA42="L"))+SUMPRODUCT((MV3:MV42=KK75)*(MY3:MY42=KK73)*(NA3:NA42="L"))+SUMPRODUCT((MV3:MV42=KK72)*(MY3:MY42=KK73)*(NA3:NA42="L"))</f>
        <v>0</v>
      </c>
      <c r="KO73" s="323">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3">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3">
        <f ca="1">KO73-KP73+1000</f>
        <v>1000</v>
      </c>
      <c r="KR73" s="323">
        <f t="shared" ca="1" si="18425"/>
        <v>1</v>
      </c>
      <c r="KS73" s="323">
        <f ca="1">IF(KK73&lt;&gt;"",VLOOKUP(KK73,IX4:JD40,7,FALSE),"")</f>
        <v>999</v>
      </c>
      <c r="KT73" s="323">
        <f ca="1">IF(KK73&lt;&gt;"",VLOOKUP(KK73,IX4:JD40,5,FALSE),"")</f>
        <v>3</v>
      </c>
      <c r="KU73" s="323">
        <f ca="1">IF(KK73&lt;&gt;"",VLOOKUP(KK73,IX4:JF40,9,FALSE),"")</f>
        <v>38</v>
      </c>
      <c r="KV73" s="323">
        <f t="shared" ca="1" si="18426"/>
        <v>1</v>
      </c>
      <c r="KW73" s="323">
        <f ca="1">IF(KK73&lt;&gt;"",RANK(KV73,KV71:KV74),"")</f>
        <v>1</v>
      </c>
      <c r="KX73" s="323">
        <f ca="1">IF(KK73&lt;&gt;"",SUMPRODUCT((KV71:KV74=KV73)*(KQ71:KQ74&gt;KQ73)),"")</f>
        <v>0</v>
      </c>
      <c r="KY73" s="323">
        <f ca="1">IF(KK73&lt;&gt;"",SUMPRODUCT((KV71:KV74=KV73)*(KQ71:KQ74=KQ73)*(KO71:KO74&gt;KO73)),"")</f>
        <v>0</v>
      </c>
      <c r="KZ73" s="323">
        <f ca="1">IF(KK73&lt;&gt;"",SUMPRODUCT((KV71:KV74=KV73)*(KQ71:KQ74=KQ73)*(KO71:KO74=KO73)*(KS71:KS74&gt;KS73)),"")</f>
        <v>1</v>
      </c>
      <c r="LA73" s="323">
        <f ca="1">IF(KK73&lt;&gt;"",SUMPRODUCT((KV71:KV74=KV73)*(KQ71:KQ74=KQ73)*(KO71:KO74=KO73)*(KS71:KS74=KS73)*(KT71:KT74&gt;KT73)),"")</f>
        <v>0</v>
      </c>
      <c r="LB73" s="323">
        <f ca="1">IF(KK73&lt;&gt;"",SUMPRODUCT((KV71:KV74=KV73)*(KQ71:KQ74=KQ73)*(KO71:KO74=KO73)*(KS71:KS74=KS73)*(KT71:KT74=KT73)*(KU71:KU74&gt;KU73)),"")</f>
        <v>0</v>
      </c>
      <c r="LC73" s="323">
        <f t="shared" ref="LC73:LC74" ca="1" si="18744">IF(KK73&lt;&gt;"",SUM(KW73:LB73)+1,"")</f>
        <v>3</v>
      </c>
      <c r="OC73" s="323">
        <f ca="1">SUMPRODUCT((OC31:OC34=OC33)*(OB31:OB34=OB33)*(NZ31:NZ34&gt;NZ33))+1</f>
        <v>1</v>
      </c>
      <c r="ON73" s="323" t="str">
        <f t="shared" ref="ON73" ca="1" si="18745">IF(OO33&lt;&gt;"",SUMPRODUCT((OV31:OV34=OV33)*(OU31:OU34=OU33)*(OS31:OS34=OS33)*(OT31:OT34=OT33)),"")</f>
        <v/>
      </c>
      <c r="OO73" s="323" t="str">
        <f t="shared" ca="1" si="18230"/>
        <v/>
      </c>
      <c r="OP73" s="323">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3">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3">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3">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3">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3">
        <f t="shared" ca="1" si="18236"/>
        <v>1000</v>
      </c>
      <c r="OV73" s="323" t="str">
        <f t="shared" ca="1" si="18237"/>
        <v/>
      </c>
      <c r="OW73" s="323" t="str">
        <f t="shared" ref="OW73" ca="1" si="18751">IF(OO73&lt;&gt;"",VLOOKUP(OO73,NV4:OB40,7,FALSE),"")</f>
        <v/>
      </c>
      <c r="OX73" s="323" t="str">
        <f t="shared" ref="OX73" ca="1" si="18752">IF(OO73&lt;&gt;"",VLOOKUP(OO73,NV4:OB40,5,FALSE),"")</f>
        <v/>
      </c>
      <c r="OY73" s="323" t="str">
        <f t="shared" ref="OY73" ca="1" si="18753">IF(OO73&lt;&gt;"",VLOOKUP(OO73,NV4:OD40,9,FALSE),"")</f>
        <v/>
      </c>
      <c r="OZ73" s="323" t="str">
        <f t="shared" ca="1" si="18241"/>
        <v/>
      </c>
      <c r="PA73" s="323" t="str">
        <f t="shared" ref="PA73" ca="1" si="18754">IF(OO73&lt;&gt;"",RANK(OZ73,OZ71:OZ74),"")</f>
        <v/>
      </c>
      <c r="PB73" s="323" t="str">
        <f t="shared" ref="PB73" ca="1" si="18755">IF(OO73&lt;&gt;"",SUMPRODUCT((OZ71:OZ74=OZ73)*(OU71:OU74&gt;OU73)),"")</f>
        <v/>
      </c>
      <c r="PC73" s="323" t="str">
        <f t="shared" ref="PC73" ca="1" si="18756">IF(OO73&lt;&gt;"",SUMPRODUCT((OZ71:OZ74=OZ73)*(OU71:OU74=OU73)*(OS71:OS74&gt;OS73)),"")</f>
        <v/>
      </c>
      <c r="PD73" s="323" t="str">
        <f t="shared" ref="PD73" ca="1" si="18757">IF(OO73&lt;&gt;"",SUMPRODUCT((OZ71:OZ74=OZ73)*(OU71:OU74=OU73)*(OS71:OS74=OS73)*(OW71:OW74&gt;OW73)),"")</f>
        <v/>
      </c>
      <c r="PE73" s="323" t="str">
        <f t="shared" ref="PE73" ca="1" si="18758">IF(OO73&lt;&gt;"",SUMPRODUCT((OZ71:OZ74=OZ73)*(OU71:OU74=OU73)*(OS71:OS74=OS73)*(OW71:OW74=OW73)*(OX71:OX74&gt;OX73)),"")</f>
        <v/>
      </c>
      <c r="PF73" s="323" t="str">
        <f t="shared" ref="PF73" ca="1" si="18759">IF(OO73&lt;&gt;"",SUMPRODUCT((OZ71:OZ74=OZ73)*(OU71:OU74=OU73)*(OS71:OS74=OS73)*(OW71:OW74=OW73)*(OX71:OX74=OX73)*(OY71:OY74&gt;OY73)),"")</f>
        <v/>
      </c>
      <c r="PG73" s="323" t="str">
        <f t="shared" ca="1" si="18248"/>
        <v/>
      </c>
      <c r="PH73" s="323" t="str">
        <f t="shared" ref="PH73" ca="1" si="18760">IF(PI33&lt;&gt;"",SUMPRODUCT((PP31:PP34=PP33)*(PO31:PO34=PO33)*(PM31:PM34=PM33)*(PN31:PN34=PN33)),"")</f>
        <v/>
      </c>
      <c r="PI73" s="323" t="str">
        <f t="shared" ca="1" si="18443"/>
        <v/>
      </c>
      <c r="PJ73" s="323">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3">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3">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3">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3">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3">
        <f t="shared" ca="1" si="18449"/>
        <v>1000</v>
      </c>
      <c r="PP73" s="323" t="str">
        <f t="shared" ca="1" si="18450"/>
        <v/>
      </c>
      <c r="PQ73" s="323" t="str">
        <f t="shared" ref="PQ73" ca="1" si="18766">IF(PI73&lt;&gt;"",VLOOKUP(PI73,NV4:OB40,7,FALSE),"")</f>
        <v/>
      </c>
      <c r="PR73" s="323" t="str">
        <f t="shared" ref="PR73" ca="1" si="18767">IF(PI73&lt;&gt;"",VLOOKUP(PI73,NV4:OB40,5,FALSE),"")</f>
        <v/>
      </c>
      <c r="PS73" s="323" t="str">
        <f t="shared" ref="PS73" ca="1" si="18768">IF(PI73&lt;&gt;"",VLOOKUP(PI73,NV4:OD40,9,FALSE),"")</f>
        <v/>
      </c>
      <c r="PT73" s="323" t="str">
        <f t="shared" ca="1" si="18454"/>
        <v/>
      </c>
      <c r="PU73" s="323" t="str">
        <f t="shared" ref="PU73" ca="1" si="18769">IF(PI73&lt;&gt;"",RANK(PT73,PT71:PT74),"")</f>
        <v/>
      </c>
      <c r="PV73" s="323" t="str">
        <f t="shared" ref="PV73" ca="1" si="18770">IF(PI73&lt;&gt;"",SUMPRODUCT((PT71:PT74=PT73)*(PO71:PO74&gt;PO73)),"")</f>
        <v/>
      </c>
      <c r="PW73" s="323" t="str">
        <f t="shared" ref="PW73" ca="1" si="18771">IF(PI73&lt;&gt;"",SUMPRODUCT((PT71:PT74=PT73)*(PO71:PO74=PO73)*(PM71:PM74&gt;PM73)),"")</f>
        <v/>
      </c>
      <c r="PX73" s="323" t="str">
        <f t="shared" ref="PX73" ca="1" si="18772">IF(PI73&lt;&gt;"",SUMPRODUCT((PT71:PT74=PT73)*(PO71:PO74=PO73)*(PM71:PM74=PM73)*(PQ71:PQ74&gt;PQ73)),"")</f>
        <v/>
      </c>
      <c r="PY73" s="323" t="str">
        <f t="shared" ref="PY73" ca="1" si="18773">IF(PI73&lt;&gt;"",SUMPRODUCT((PT71:PT74=PT73)*(PO71:PO74=PO73)*(PM71:PM74=PM73)*(PQ71:PQ74=PQ73)*(PR71:PR74&gt;PR73)),"")</f>
        <v/>
      </c>
      <c r="PZ73" s="323" t="str">
        <f t="shared" ref="PZ73" ca="1" si="18774">IF(PI73&lt;&gt;"",SUMPRODUCT((PT71:PT74=PT73)*(PO71:PO74=PO73)*(PM71:PM74=PM73)*(PQ71:PQ74=PQ73)*(PR71:PR74=PR73)*(PS71:PS74&gt;PS73)),"")</f>
        <v/>
      </c>
      <c r="QA73" s="323" t="str">
        <f t="shared" ref="QA73:QA74" ca="1" si="18775">IF(PI73&lt;&gt;"",SUM(PU73:PZ73)+1,"")</f>
        <v/>
      </c>
      <c r="TA73" s="323">
        <f ca="1">SUMPRODUCT((TA31:TA34=TA33)*(SZ31:SZ34=SZ33)*(SX31:SX34&gt;SX33))+1</f>
        <v>1</v>
      </c>
      <c r="TL73" s="323" t="str">
        <f t="shared" ref="TL73" ca="1" si="18776">IF(TM33&lt;&gt;"",SUMPRODUCT((TT31:TT34=TT33)*(TS31:TS34=TS33)*(TQ31:TQ34=TQ33)*(TR31:TR34=TR33)),"")</f>
        <v/>
      </c>
      <c r="TM73" s="323" t="str">
        <f t="shared" ca="1" si="18250"/>
        <v/>
      </c>
      <c r="TN73" s="323">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3">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3">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3">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3">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3">
        <f t="shared" ca="1" si="18256"/>
        <v>1000</v>
      </c>
      <c r="TT73" s="323" t="str">
        <f t="shared" ca="1" si="18257"/>
        <v/>
      </c>
      <c r="TU73" s="323" t="str">
        <f t="shared" ref="TU73" ca="1" si="18782">IF(TM73&lt;&gt;"",VLOOKUP(TM73,ST4:SZ40,7,FALSE),"")</f>
        <v/>
      </c>
      <c r="TV73" s="323" t="str">
        <f t="shared" ref="TV73" ca="1" si="18783">IF(TM73&lt;&gt;"",VLOOKUP(TM73,ST4:SZ40,5,FALSE),"")</f>
        <v/>
      </c>
      <c r="TW73" s="323" t="str">
        <f t="shared" ref="TW73" ca="1" si="18784">IF(TM73&lt;&gt;"",VLOOKUP(TM73,ST4:TB40,9,FALSE),"")</f>
        <v/>
      </c>
      <c r="TX73" s="323" t="str">
        <f t="shared" ca="1" si="18261"/>
        <v/>
      </c>
      <c r="TY73" s="323" t="str">
        <f t="shared" ref="TY73" ca="1" si="18785">IF(TM73&lt;&gt;"",RANK(TX73,TX71:TX74),"")</f>
        <v/>
      </c>
      <c r="TZ73" s="323" t="str">
        <f t="shared" ref="TZ73" ca="1" si="18786">IF(TM73&lt;&gt;"",SUMPRODUCT((TX71:TX74=TX73)*(TS71:TS74&gt;TS73)),"")</f>
        <v/>
      </c>
      <c r="UA73" s="323" t="str">
        <f t="shared" ref="UA73" ca="1" si="18787">IF(TM73&lt;&gt;"",SUMPRODUCT((TX71:TX74=TX73)*(TS71:TS74=TS73)*(TQ71:TQ74&gt;TQ73)),"")</f>
        <v/>
      </c>
      <c r="UB73" s="323" t="str">
        <f t="shared" ref="UB73" ca="1" si="18788">IF(TM73&lt;&gt;"",SUMPRODUCT((TX71:TX74=TX73)*(TS71:TS74=TS73)*(TQ71:TQ74=TQ73)*(TU71:TU74&gt;TU73)),"")</f>
        <v/>
      </c>
      <c r="UC73" s="323" t="str">
        <f t="shared" ref="UC73" ca="1" si="18789">IF(TM73&lt;&gt;"",SUMPRODUCT((TX71:TX74=TX73)*(TS71:TS74=TS73)*(TQ71:TQ74=TQ73)*(TU71:TU74=TU73)*(TV71:TV74&gt;TV73)),"")</f>
        <v/>
      </c>
      <c r="UD73" s="323" t="str">
        <f t="shared" ref="UD73" ca="1" si="18790">IF(TM73&lt;&gt;"",SUMPRODUCT((TX71:TX74=TX73)*(TS71:TS74=TS73)*(TQ71:TQ74=TQ73)*(TU71:TU74=TU73)*(TV71:TV74=TV73)*(TW71:TW74&gt;TW73)),"")</f>
        <v/>
      </c>
      <c r="UE73" s="323" t="str">
        <f t="shared" ca="1" si="18268"/>
        <v/>
      </c>
      <c r="UF73" s="323" t="str">
        <f t="shared" ref="UF73" ca="1" si="18791">IF(UG33&lt;&gt;"",SUMPRODUCT((UN31:UN34=UN33)*(UM31:UM34=UM33)*(UK31:UK34=UK33)*(UL31:UL34=UL33)),"")</f>
        <v/>
      </c>
      <c r="UG73" s="323" t="str">
        <f t="shared" ca="1" si="18478"/>
        <v/>
      </c>
      <c r="UH73" s="323">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3">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3">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3">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3">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3">
        <f t="shared" ca="1" si="18484"/>
        <v>1000</v>
      </c>
      <c r="UN73" s="323" t="str">
        <f t="shared" ca="1" si="18485"/>
        <v/>
      </c>
      <c r="UO73" s="323" t="str">
        <f t="shared" ref="UO73" ca="1" si="18797">IF(UG73&lt;&gt;"",VLOOKUP(UG73,ST4:SZ40,7,FALSE),"")</f>
        <v/>
      </c>
      <c r="UP73" s="323" t="str">
        <f t="shared" ref="UP73" ca="1" si="18798">IF(UG73&lt;&gt;"",VLOOKUP(UG73,ST4:SZ40,5,FALSE),"")</f>
        <v/>
      </c>
      <c r="UQ73" s="323" t="str">
        <f t="shared" ref="UQ73" ca="1" si="18799">IF(UG73&lt;&gt;"",VLOOKUP(UG73,ST4:TB40,9,FALSE),"")</f>
        <v/>
      </c>
      <c r="UR73" s="323" t="str">
        <f t="shared" ca="1" si="18489"/>
        <v/>
      </c>
      <c r="US73" s="323" t="str">
        <f t="shared" ref="US73" ca="1" si="18800">IF(UG73&lt;&gt;"",RANK(UR73,UR71:UR74),"")</f>
        <v/>
      </c>
      <c r="UT73" s="323" t="str">
        <f t="shared" ref="UT73" ca="1" si="18801">IF(UG73&lt;&gt;"",SUMPRODUCT((UR71:UR74=UR73)*(UM71:UM74&gt;UM73)),"")</f>
        <v/>
      </c>
      <c r="UU73" s="323" t="str">
        <f t="shared" ref="UU73" ca="1" si="18802">IF(UG73&lt;&gt;"",SUMPRODUCT((UR71:UR74=UR73)*(UM71:UM74=UM73)*(UK71:UK74&gt;UK73)),"")</f>
        <v/>
      </c>
      <c r="UV73" s="323" t="str">
        <f t="shared" ref="UV73" ca="1" si="18803">IF(UG73&lt;&gt;"",SUMPRODUCT((UR71:UR74=UR73)*(UM71:UM74=UM73)*(UK71:UK74=UK73)*(UO71:UO74&gt;UO73)),"")</f>
        <v/>
      </c>
      <c r="UW73" s="323" t="str">
        <f t="shared" ref="UW73" ca="1" si="18804">IF(UG73&lt;&gt;"",SUMPRODUCT((UR71:UR74=UR73)*(UM71:UM74=UM73)*(UK71:UK74=UK73)*(UO71:UO74=UO73)*(UP71:UP74&gt;UP73)),"")</f>
        <v/>
      </c>
      <c r="UX73" s="323" t="str">
        <f t="shared" ref="UX73" ca="1" si="18805">IF(UG73&lt;&gt;"",SUMPRODUCT((UR71:UR74=UR73)*(UM71:UM74=UM73)*(UK71:UK74=UK73)*(UO71:UO74=UO73)*(UP71:UP74=UP73)*(UQ71:UQ74&gt;UQ73)),"")</f>
        <v/>
      </c>
      <c r="UY73" s="323" t="str">
        <f t="shared" ref="UY73:UY74" ca="1" si="18806">IF(UG73&lt;&gt;"",SUM(US73:UX73)+1,"")</f>
        <v/>
      </c>
      <c r="XY73" s="323">
        <f ca="1">SUMPRODUCT((XY31:XY34=XY33)*(XX31:XX34=XX33)*(XV31:XV34&gt;XV33))+1</f>
        <v>1</v>
      </c>
      <c r="YJ73" s="323" t="str">
        <f t="shared" ref="YJ73" ca="1" si="18807">IF(YK33&lt;&gt;"",SUMPRODUCT((YR31:YR34=YR33)*(YQ31:YQ34=YQ33)*(YO31:YO34=YO33)*(YP31:YP34=YP33)),"")</f>
        <v/>
      </c>
      <c r="YK73" s="323" t="str">
        <f t="shared" ca="1" si="18270"/>
        <v/>
      </c>
      <c r="YL73" s="323">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3">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3">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3">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3">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3">
        <f t="shared" ca="1" si="18276"/>
        <v>1000</v>
      </c>
      <c r="YR73" s="323" t="str">
        <f t="shared" ca="1" si="18277"/>
        <v/>
      </c>
      <c r="YS73" s="323" t="str">
        <f t="shared" ref="YS73" ca="1" si="18813">IF(YK73&lt;&gt;"",VLOOKUP(YK73,XR4:XX40,7,FALSE),"")</f>
        <v/>
      </c>
      <c r="YT73" s="323" t="str">
        <f t="shared" ref="YT73" ca="1" si="18814">IF(YK73&lt;&gt;"",VLOOKUP(YK73,XR4:XX40,5,FALSE),"")</f>
        <v/>
      </c>
      <c r="YU73" s="323" t="str">
        <f t="shared" ref="YU73" ca="1" si="18815">IF(YK73&lt;&gt;"",VLOOKUP(YK73,XR4:XZ40,9,FALSE),"")</f>
        <v/>
      </c>
      <c r="YV73" s="323" t="str">
        <f t="shared" ca="1" si="18281"/>
        <v/>
      </c>
      <c r="YW73" s="323" t="str">
        <f t="shared" ref="YW73" ca="1" si="18816">IF(YK73&lt;&gt;"",RANK(YV73,YV71:YV74),"")</f>
        <v/>
      </c>
      <c r="YX73" s="323" t="str">
        <f t="shared" ref="YX73" ca="1" si="18817">IF(YK73&lt;&gt;"",SUMPRODUCT((YV71:YV74=YV73)*(YQ71:YQ74&gt;YQ73)),"")</f>
        <v/>
      </c>
      <c r="YY73" s="323" t="str">
        <f t="shared" ref="YY73" ca="1" si="18818">IF(YK73&lt;&gt;"",SUMPRODUCT((YV71:YV74=YV73)*(YQ71:YQ74=YQ73)*(YO71:YO74&gt;YO73)),"")</f>
        <v/>
      </c>
      <c r="YZ73" s="323" t="str">
        <f t="shared" ref="YZ73" ca="1" si="18819">IF(YK73&lt;&gt;"",SUMPRODUCT((YV71:YV74=YV73)*(YQ71:YQ74=YQ73)*(YO71:YO74=YO73)*(YS71:YS74&gt;YS73)),"")</f>
        <v/>
      </c>
      <c r="ZA73" s="323" t="str">
        <f t="shared" ref="ZA73" ca="1" si="18820">IF(YK73&lt;&gt;"",SUMPRODUCT((YV71:YV74=YV73)*(YQ71:YQ74=YQ73)*(YO71:YO74=YO73)*(YS71:YS74=YS73)*(YT71:YT74&gt;YT73)),"")</f>
        <v/>
      </c>
      <c r="ZB73" s="323" t="str">
        <f t="shared" ref="ZB73" ca="1" si="18821">IF(YK73&lt;&gt;"",SUMPRODUCT((YV71:YV74=YV73)*(YQ71:YQ74=YQ73)*(YO71:YO74=YO73)*(YS71:YS74=YS73)*(YT71:YT74=YT73)*(YU71:YU74&gt;YU73)),"")</f>
        <v/>
      </c>
      <c r="ZC73" s="323" t="str">
        <f t="shared" ca="1" si="18288"/>
        <v/>
      </c>
      <c r="ZD73" s="323" t="str">
        <f t="shared" ref="ZD73" ca="1" si="18822">IF(ZE33&lt;&gt;"",SUMPRODUCT((ZL31:ZL34=ZL33)*(ZK31:ZK34=ZK33)*(ZI31:ZI34=ZI33)*(ZJ31:ZJ34=ZJ33)),"")</f>
        <v/>
      </c>
      <c r="ZE73" s="323" t="str">
        <f t="shared" ca="1" si="18513"/>
        <v/>
      </c>
      <c r="ZF73" s="323">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3">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3">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3">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3">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3">
        <f t="shared" ca="1" si="18519"/>
        <v>1000</v>
      </c>
      <c r="ZL73" s="323" t="str">
        <f t="shared" ca="1" si="18520"/>
        <v/>
      </c>
      <c r="ZM73" s="323" t="str">
        <f t="shared" ref="ZM73" ca="1" si="18828">IF(ZE73&lt;&gt;"",VLOOKUP(ZE73,XR4:XX40,7,FALSE),"")</f>
        <v/>
      </c>
      <c r="ZN73" s="323" t="str">
        <f t="shared" ref="ZN73" ca="1" si="18829">IF(ZE73&lt;&gt;"",VLOOKUP(ZE73,XR4:XX40,5,FALSE),"")</f>
        <v/>
      </c>
      <c r="ZO73" s="323" t="str">
        <f t="shared" ref="ZO73" ca="1" si="18830">IF(ZE73&lt;&gt;"",VLOOKUP(ZE73,XR4:XZ40,9,FALSE),"")</f>
        <v/>
      </c>
      <c r="ZP73" s="323" t="str">
        <f t="shared" ca="1" si="18524"/>
        <v/>
      </c>
      <c r="ZQ73" s="323" t="str">
        <f t="shared" ref="ZQ73" ca="1" si="18831">IF(ZE73&lt;&gt;"",RANK(ZP73,ZP71:ZP74),"")</f>
        <v/>
      </c>
      <c r="ZR73" s="323" t="str">
        <f t="shared" ref="ZR73" ca="1" si="18832">IF(ZE73&lt;&gt;"",SUMPRODUCT((ZP71:ZP74=ZP73)*(ZK71:ZK74&gt;ZK73)),"")</f>
        <v/>
      </c>
      <c r="ZS73" s="323" t="str">
        <f t="shared" ref="ZS73" ca="1" si="18833">IF(ZE73&lt;&gt;"",SUMPRODUCT((ZP71:ZP74=ZP73)*(ZK71:ZK74=ZK73)*(ZI71:ZI74&gt;ZI73)),"")</f>
        <v/>
      </c>
      <c r="ZT73" s="323" t="str">
        <f t="shared" ref="ZT73" ca="1" si="18834">IF(ZE73&lt;&gt;"",SUMPRODUCT((ZP71:ZP74=ZP73)*(ZK71:ZK74=ZK73)*(ZI71:ZI74=ZI73)*(ZM71:ZM74&gt;ZM73)),"")</f>
        <v/>
      </c>
      <c r="ZU73" s="323" t="str">
        <f t="shared" ref="ZU73" ca="1" si="18835">IF(ZE73&lt;&gt;"",SUMPRODUCT((ZP71:ZP74=ZP73)*(ZK71:ZK74=ZK73)*(ZI71:ZI74=ZI73)*(ZM71:ZM74=ZM73)*(ZN71:ZN74&gt;ZN73)),"")</f>
        <v/>
      </c>
      <c r="ZV73" s="323" t="str">
        <f t="shared" ref="ZV73" ca="1" si="18836">IF(ZE73&lt;&gt;"",SUMPRODUCT((ZP71:ZP74=ZP73)*(ZK71:ZK74=ZK73)*(ZI71:ZI74=ZI73)*(ZM71:ZM74=ZM73)*(ZN71:ZN74=ZN73)*(ZO71:ZO74&gt;ZO73)),"")</f>
        <v/>
      </c>
      <c r="ZW73" s="323" t="str">
        <f t="shared" ref="ZW73:ZW74" ca="1" si="18837">IF(ZE73&lt;&gt;"",SUM(ZQ73:ZV73)+1,"")</f>
        <v/>
      </c>
      <c r="ACW73" s="323">
        <f ca="1">SUMPRODUCT((ACW31:ACW34=ACW33)*(ACV31:ACV34=ACV33)*(ACT31:ACT34&gt;ACT33))+1</f>
        <v>1</v>
      </c>
      <c r="ADH73" s="323" t="str">
        <f t="shared" ref="ADH73" ca="1" si="18838">IF(ADI33&lt;&gt;"",SUMPRODUCT((ADP31:ADP34=ADP33)*(ADO31:ADO34=ADO33)*(ADM31:ADM34=ADM33)*(ADN31:ADN34=ADN33)),"")</f>
        <v/>
      </c>
      <c r="ADI73" s="323" t="str">
        <f t="shared" ca="1" si="18290"/>
        <v/>
      </c>
      <c r="ADJ73" s="323">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3">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3">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3">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3">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3">
        <f t="shared" ca="1" si="18296"/>
        <v>1000</v>
      </c>
      <c r="ADP73" s="323" t="str">
        <f t="shared" ca="1" si="18297"/>
        <v/>
      </c>
      <c r="ADQ73" s="323" t="str">
        <f t="shared" ref="ADQ73" ca="1" si="18844">IF(ADI73&lt;&gt;"",VLOOKUP(ADI73,ACP4:ACV40,7,FALSE),"")</f>
        <v/>
      </c>
      <c r="ADR73" s="323" t="str">
        <f t="shared" ref="ADR73" ca="1" si="18845">IF(ADI73&lt;&gt;"",VLOOKUP(ADI73,ACP4:ACV40,5,FALSE),"")</f>
        <v/>
      </c>
      <c r="ADS73" s="323" t="str">
        <f t="shared" ref="ADS73" ca="1" si="18846">IF(ADI73&lt;&gt;"",VLOOKUP(ADI73,ACP4:ACX40,9,FALSE),"")</f>
        <v/>
      </c>
      <c r="ADT73" s="323" t="str">
        <f t="shared" ca="1" si="18301"/>
        <v/>
      </c>
      <c r="ADU73" s="323" t="str">
        <f t="shared" ref="ADU73" ca="1" si="18847">IF(ADI73&lt;&gt;"",RANK(ADT73,ADT71:ADT74),"")</f>
        <v/>
      </c>
      <c r="ADV73" s="323" t="str">
        <f t="shared" ref="ADV73" ca="1" si="18848">IF(ADI73&lt;&gt;"",SUMPRODUCT((ADT71:ADT74=ADT73)*(ADO71:ADO74&gt;ADO73)),"")</f>
        <v/>
      </c>
      <c r="ADW73" s="323" t="str">
        <f t="shared" ref="ADW73" ca="1" si="18849">IF(ADI73&lt;&gt;"",SUMPRODUCT((ADT71:ADT74=ADT73)*(ADO71:ADO74=ADO73)*(ADM71:ADM74&gt;ADM73)),"")</f>
        <v/>
      </c>
      <c r="ADX73" s="323" t="str">
        <f t="shared" ref="ADX73" ca="1" si="18850">IF(ADI73&lt;&gt;"",SUMPRODUCT((ADT71:ADT74=ADT73)*(ADO71:ADO74=ADO73)*(ADM71:ADM74=ADM73)*(ADQ71:ADQ74&gt;ADQ73)),"")</f>
        <v/>
      </c>
      <c r="ADY73" s="323" t="str">
        <f t="shared" ref="ADY73" ca="1" si="18851">IF(ADI73&lt;&gt;"",SUMPRODUCT((ADT71:ADT74=ADT73)*(ADO71:ADO74=ADO73)*(ADM71:ADM74=ADM73)*(ADQ71:ADQ74=ADQ73)*(ADR71:ADR74&gt;ADR73)),"")</f>
        <v/>
      </c>
      <c r="ADZ73" s="323" t="str">
        <f t="shared" ref="ADZ73" ca="1" si="18852">IF(ADI73&lt;&gt;"",SUMPRODUCT((ADT71:ADT74=ADT73)*(ADO71:ADO74=ADO73)*(ADM71:ADM74=ADM73)*(ADQ71:ADQ74=ADQ73)*(ADR71:ADR74=ADR73)*(ADS71:ADS74&gt;ADS73)),"")</f>
        <v/>
      </c>
      <c r="AEA73" s="323" t="str">
        <f t="shared" ca="1" si="18308"/>
        <v/>
      </c>
      <c r="AEB73" s="323" t="str">
        <f t="shared" ref="AEB73" ca="1" si="18853">IF(AEC33&lt;&gt;"",SUMPRODUCT((AEJ31:AEJ34=AEJ33)*(AEI31:AEI34=AEI33)*(AEG31:AEG34=AEG33)*(AEH31:AEH34=AEH33)),"")</f>
        <v/>
      </c>
      <c r="AEC73" s="323" t="str">
        <f t="shared" ca="1" si="18548"/>
        <v/>
      </c>
      <c r="AED73" s="323">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3">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3">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3">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3">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3">
        <f t="shared" ca="1" si="18554"/>
        <v>1000</v>
      </c>
      <c r="AEJ73" s="323" t="str">
        <f t="shared" ca="1" si="18555"/>
        <v/>
      </c>
      <c r="AEK73" s="323" t="str">
        <f t="shared" ref="AEK73" ca="1" si="18859">IF(AEC73&lt;&gt;"",VLOOKUP(AEC73,ACP4:ACV40,7,FALSE),"")</f>
        <v/>
      </c>
      <c r="AEL73" s="323" t="str">
        <f t="shared" ref="AEL73" ca="1" si="18860">IF(AEC73&lt;&gt;"",VLOOKUP(AEC73,ACP4:ACV40,5,FALSE),"")</f>
        <v/>
      </c>
      <c r="AEM73" s="323" t="str">
        <f t="shared" ref="AEM73" ca="1" si="18861">IF(AEC73&lt;&gt;"",VLOOKUP(AEC73,ACP4:ACX40,9,FALSE),"")</f>
        <v/>
      </c>
      <c r="AEN73" s="323" t="str">
        <f t="shared" ca="1" si="18559"/>
        <v/>
      </c>
      <c r="AEO73" s="323" t="str">
        <f t="shared" ref="AEO73" ca="1" si="18862">IF(AEC73&lt;&gt;"",RANK(AEN73,AEN71:AEN74),"")</f>
        <v/>
      </c>
      <c r="AEP73" s="323" t="str">
        <f t="shared" ref="AEP73" ca="1" si="18863">IF(AEC73&lt;&gt;"",SUMPRODUCT((AEN71:AEN74=AEN73)*(AEI71:AEI74&gt;AEI73)),"")</f>
        <v/>
      </c>
      <c r="AEQ73" s="323" t="str">
        <f t="shared" ref="AEQ73" ca="1" si="18864">IF(AEC73&lt;&gt;"",SUMPRODUCT((AEN71:AEN74=AEN73)*(AEI71:AEI74=AEI73)*(AEG71:AEG74&gt;AEG73)),"")</f>
        <v/>
      </c>
      <c r="AER73" s="323" t="str">
        <f t="shared" ref="AER73" ca="1" si="18865">IF(AEC73&lt;&gt;"",SUMPRODUCT((AEN71:AEN74=AEN73)*(AEI71:AEI74=AEI73)*(AEG71:AEG74=AEG73)*(AEK71:AEK74&gt;AEK73)),"")</f>
        <v/>
      </c>
      <c r="AES73" s="323" t="str">
        <f t="shared" ref="AES73" ca="1" si="18866">IF(AEC73&lt;&gt;"",SUMPRODUCT((AEN71:AEN74=AEN73)*(AEI71:AEI74=AEI73)*(AEG71:AEG74=AEG73)*(AEK71:AEK74=AEK73)*(AEL71:AEL74&gt;AEL73)),"")</f>
        <v/>
      </c>
      <c r="AET73" s="323" t="str">
        <f t="shared" ref="AET73" ca="1" si="18867">IF(AEC73&lt;&gt;"",SUMPRODUCT((AEN71:AEN74=AEN73)*(AEI71:AEI74=AEI73)*(AEG71:AEG74=AEG73)*(AEK71:AEK74=AEK73)*(AEL71:AEL74=AEL73)*(AEM71:AEM74&gt;AEM73)),"")</f>
        <v/>
      </c>
      <c r="AEU73" s="323" t="str">
        <f t="shared" ref="AEU73:AEU74" ca="1" si="18868">IF(AEC73&lt;&gt;"",SUM(AEO73:AET73)+1,"")</f>
        <v/>
      </c>
      <c r="AHU73" s="323">
        <f ca="1">SUMPRODUCT((AHU31:AHU34=AHU33)*(AHT31:AHT34=AHT33)*(AHR31:AHR34&gt;AHR33))+1</f>
        <v>1</v>
      </c>
      <c r="AIF73" s="323" t="str">
        <f t="shared" ref="AIF73" ca="1" si="18869">IF(AIG33&lt;&gt;"",SUMPRODUCT((AIN31:AIN34=AIN33)*(AIM31:AIM34=AIM33)*(AIK31:AIK34=AIK33)*(AIL31:AIL34=AIL33)),"")</f>
        <v/>
      </c>
      <c r="AIG73" s="323" t="str">
        <f t="shared" ca="1" si="18310"/>
        <v/>
      </c>
      <c r="AIH73" s="323">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3">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3">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3">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3">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3">
        <f t="shared" ca="1" si="18316"/>
        <v>1000</v>
      </c>
      <c r="AIN73" s="323" t="str">
        <f t="shared" ca="1" si="18317"/>
        <v/>
      </c>
      <c r="AIO73" s="323" t="str">
        <f t="shared" ref="AIO73" ca="1" si="18875">IF(AIG73&lt;&gt;"",VLOOKUP(AIG73,AHN4:AHT40,7,FALSE),"")</f>
        <v/>
      </c>
      <c r="AIP73" s="323" t="str">
        <f t="shared" ref="AIP73" ca="1" si="18876">IF(AIG73&lt;&gt;"",VLOOKUP(AIG73,AHN4:AHT40,5,FALSE),"")</f>
        <v/>
      </c>
      <c r="AIQ73" s="323" t="str">
        <f t="shared" ref="AIQ73" ca="1" si="18877">IF(AIG73&lt;&gt;"",VLOOKUP(AIG73,AHN4:AHV40,9,FALSE),"")</f>
        <v/>
      </c>
      <c r="AIR73" s="323" t="str">
        <f t="shared" ca="1" si="18321"/>
        <v/>
      </c>
      <c r="AIS73" s="323" t="str">
        <f t="shared" ref="AIS73" ca="1" si="18878">IF(AIG73&lt;&gt;"",RANK(AIR73,AIR71:AIR74),"")</f>
        <v/>
      </c>
      <c r="AIT73" s="323" t="str">
        <f t="shared" ref="AIT73" ca="1" si="18879">IF(AIG73&lt;&gt;"",SUMPRODUCT((AIR71:AIR74=AIR73)*(AIM71:AIM74&gt;AIM73)),"")</f>
        <v/>
      </c>
      <c r="AIU73" s="323" t="str">
        <f t="shared" ref="AIU73" ca="1" si="18880">IF(AIG73&lt;&gt;"",SUMPRODUCT((AIR71:AIR74=AIR73)*(AIM71:AIM74=AIM73)*(AIK71:AIK74&gt;AIK73)),"")</f>
        <v/>
      </c>
      <c r="AIV73" s="323" t="str">
        <f t="shared" ref="AIV73" ca="1" si="18881">IF(AIG73&lt;&gt;"",SUMPRODUCT((AIR71:AIR74=AIR73)*(AIM71:AIM74=AIM73)*(AIK71:AIK74=AIK73)*(AIO71:AIO74&gt;AIO73)),"")</f>
        <v/>
      </c>
      <c r="AIW73" s="323" t="str">
        <f t="shared" ref="AIW73" ca="1" si="18882">IF(AIG73&lt;&gt;"",SUMPRODUCT((AIR71:AIR74=AIR73)*(AIM71:AIM74=AIM73)*(AIK71:AIK74=AIK73)*(AIO71:AIO74=AIO73)*(AIP71:AIP74&gt;AIP73)),"")</f>
        <v/>
      </c>
      <c r="AIX73" s="323" t="str">
        <f t="shared" ref="AIX73" ca="1" si="18883">IF(AIG73&lt;&gt;"",SUMPRODUCT((AIR71:AIR74=AIR73)*(AIM71:AIM74=AIM73)*(AIK71:AIK74=AIK73)*(AIO71:AIO74=AIO73)*(AIP71:AIP74=AIP73)*(AIQ71:AIQ74&gt;AIQ73)),"")</f>
        <v/>
      </c>
      <c r="AIY73" s="323" t="str">
        <f t="shared" ca="1" si="18328"/>
        <v/>
      </c>
      <c r="AIZ73" s="323" t="str">
        <f t="shared" ref="AIZ73" ca="1" si="18884">IF(AJA33&lt;&gt;"",SUMPRODUCT((AJH31:AJH34=AJH33)*(AJG31:AJG34=AJG33)*(AJE31:AJE34=AJE33)*(AJF31:AJF34=AJF33)),"")</f>
        <v/>
      </c>
      <c r="AJA73" s="323" t="str">
        <f t="shared" ca="1" si="18583"/>
        <v/>
      </c>
      <c r="AJB73" s="323">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3">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3">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3">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3">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3">
        <f t="shared" ca="1" si="18589"/>
        <v>1000</v>
      </c>
      <c r="AJH73" s="323" t="str">
        <f t="shared" ca="1" si="18590"/>
        <v/>
      </c>
      <c r="AJI73" s="323" t="str">
        <f t="shared" ref="AJI73" ca="1" si="18890">IF(AJA73&lt;&gt;"",VLOOKUP(AJA73,AHN4:AHT40,7,FALSE),"")</f>
        <v/>
      </c>
      <c r="AJJ73" s="323" t="str">
        <f t="shared" ref="AJJ73" ca="1" si="18891">IF(AJA73&lt;&gt;"",VLOOKUP(AJA73,AHN4:AHT40,5,FALSE),"")</f>
        <v/>
      </c>
      <c r="AJK73" s="323" t="str">
        <f t="shared" ref="AJK73" ca="1" si="18892">IF(AJA73&lt;&gt;"",VLOOKUP(AJA73,AHN4:AHV40,9,FALSE),"")</f>
        <v/>
      </c>
      <c r="AJL73" s="323" t="str">
        <f t="shared" ca="1" si="18594"/>
        <v/>
      </c>
      <c r="AJM73" s="323" t="str">
        <f t="shared" ref="AJM73" ca="1" si="18893">IF(AJA73&lt;&gt;"",RANK(AJL73,AJL71:AJL74),"")</f>
        <v/>
      </c>
      <c r="AJN73" s="323" t="str">
        <f t="shared" ref="AJN73" ca="1" si="18894">IF(AJA73&lt;&gt;"",SUMPRODUCT((AJL71:AJL74=AJL73)*(AJG71:AJG74&gt;AJG73)),"")</f>
        <v/>
      </c>
      <c r="AJO73" s="323" t="str">
        <f t="shared" ref="AJO73" ca="1" si="18895">IF(AJA73&lt;&gt;"",SUMPRODUCT((AJL71:AJL74=AJL73)*(AJG71:AJG74=AJG73)*(AJE71:AJE74&gt;AJE73)),"")</f>
        <v/>
      </c>
      <c r="AJP73" s="323" t="str">
        <f t="shared" ref="AJP73" ca="1" si="18896">IF(AJA73&lt;&gt;"",SUMPRODUCT((AJL71:AJL74=AJL73)*(AJG71:AJG74=AJG73)*(AJE71:AJE74=AJE73)*(AJI71:AJI74&gt;AJI73)),"")</f>
        <v/>
      </c>
      <c r="AJQ73" s="323" t="str">
        <f t="shared" ref="AJQ73" ca="1" si="18897">IF(AJA73&lt;&gt;"",SUMPRODUCT((AJL71:AJL74=AJL73)*(AJG71:AJG74=AJG73)*(AJE71:AJE74=AJE73)*(AJI71:AJI74=AJI73)*(AJJ71:AJJ74&gt;AJJ73)),"")</f>
        <v/>
      </c>
      <c r="AJR73" s="323" t="str">
        <f t="shared" ref="AJR73" ca="1" si="18898">IF(AJA73&lt;&gt;"",SUMPRODUCT((AJL71:AJL74=AJL73)*(AJG71:AJG74=AJG73)*(AJE71:AJE74=AJE73)*(AJI71:AJI74=AJI73)*(AJJ71:AJJ74=AJJ73)*(AJK71:AJK74&gt;AJK73)),"")</f>
        <v/>
      </c>
      <c r="AJS73" s="323" t="str">
        <f t="shared" ref="AJS73:AJS74" ca="1" si="18899">IF(AJA73&lt;&gt;"",SUM(AJM73:AJR73)+1,"")</f>
        <v/>
      </c>
      <c r="AMS73" s="323">
        <f ca="1">SUMPRODUCT((AMS31:AMS34=AMS33)*(AMR31:AMR34=AMR33)*(AMP31:AMP34&gt;AMP33))+1</f>
        <v>1</v>
      </c>
      <c r="AND73" s="323" t="str">
        <f t="shared" ref="AND73" ca="1" si="18900">IF(ANE33&lt;&gt;"",SUMPRODUCT((ANL31:ANL34=ANL33)*(ANK31:ANK34=ANK33)*(ANI31:ANI34=ANI33)*(ANJ31:ANJ34=ANJ33)),"")</f>
        <v/>
      </c>
      <c r="ANE73" s="323" t="str">
        <f t="shared" ca="1" si="18330"/>
        <v/>
      </c>
      <c r="ANF73" s="323">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3">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3">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3">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3">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3">
        <f t="shared" ca="1" si="18336"/>
        <v>1000</v>
      </c>
      <c r="ANL73" s="323" t="str">
        <f t="shared" ca="1" si="18337"/>
        <v/>
      </c>
      <c r="ANM73" s="323" t="str">
        <f t="shared" ref="ANM73" ca="1" si="18906">IF(ANE73&lt;&gt;"",VLOOKUP(ANE73,AML4:AMR40,7,FALSE),"")</f>
        <v/>
      </c>
      <c r="ANN73" s="323" t="str">
        <f t="shared" ref="ANN73" ca="1" si="18907">IF(ANE73&lt;&gt;"",VLOOKUP(ANE73,AML4:AMR40,5,FALSE),"")</f>
        <v/>
      </c>
      <c r="ANO73" s="323" t="str">
        <f t="shared" ref="ANO73" ca="1" si="18908">IF(ANE73&lt;&gt;"",VLOOKUP(ANE73,AML4:AMT40,9,FALSE),"")</f>
        <v/>
      </c>
      <c r="ANP73" s="323" t="str">
        <f t="shared" ca="1" si="18341"/>
        <v/>
      </c>
      <c r="ANQ73" s="323" t="str">
        <f t="shared" ref="ANQ73" ca="1" si="18909">IF(ANE73&lt;&gt;"",RANK(ANP73,ANP71:ANP74),"")</f>
        <v/>
      </c>
      <c r="ANR73" s="323" t="str">
        <f t="shared" ref="ANR73" ca="1" si="18910">IF(ANE73&lt;&gt;"",SUMPRODUCT((ANP71:ANP74=ANP73)*(ANK71:ANK74&gt;ANK73)),"")</f>
        <v/>
      </c>
      <c r="ANS73" s="323" t="str">
        <f t="shared" ref="ANS73" ca="1" si="18911">IF(ANE73&lt;&gt;"",SUMPRODUCT((ANP71:ANP74=ANP73)*(ANK71:ANK74=ANK73)*(ANI71:ANI74&gt;ANI73)),"")</f>
        <v/>
      </c>
      <c r="ANT73" s="323" t="str">
        <f t="shared" ref="ANT73" ca="1" si="18912">IF(ANE73&lt;&gt;"",SUMPRODUCT((ANP71:ANP74=ANP73)*(ANK71:ANK74=ANK73)*(ANI71:ANI74=ANI73)*(ANM71:ANM74&gt;ANM73)),"")</f>
        <v/>
      </c>
      <c r="ANU73" s="323" t="str">
        <f t="shared" ref="ANU73" ca="1" si="18913">IF(ANE73&lt;&gt;"",SUMPRODUCT((ANP71:ANP74=ANP73)*(ANK71:ANK74=ANK73)*(ANI71:ANI74=ANI73)*(ANM71:ANM74=ANM73)*(ANN71:ANN74&gt;ANN73)),"")</f>
        <v/>
      </c>
      <c r="ANV73" s="323" t="str">
        <f t="shared" ref="ANV73" ca="1" si="18914">IF(ANE73&lt;&gt;"",SUMPRODUCT((ANP71:ANP74=ANP73)*(ANK71:ANK74=ANK73)*(ANI71:ANI74=ANI73)*(ANM71:ANM74=ANM73)*(ANN71:ANN74=ANN73)*(ANO71:ANO74&gt;ANO73)),"")</f>
        <v/>
      </c>
      <c r="ANW73" s="323" t="str">
        <f t="shared" ca="1" si="18348"/>
        <v/>
      </c>
      <c r="ANX73" s="323">
        <f t="shared" ref="ANX73" ca="1" si="18915">IF(ANY33&lt;&gt;"",SUMPRODUCT((AOF31:AOF34=AOF33)*(AOE31:AOE34=AOE33)*(AOC31:AOC34=AOC33)*(AOD31:AOD34=AOD33)),"")</f>
        <v>2</v>
      </c>
      <c r="ANY73" s="323" t="str">
        <f t="shared" ca="1" si="18618"/>
        <v>Slovakia</v>
      </c>
      <c r="ANZ73" s="323">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3">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3">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3">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3">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3">
        <f t="shared" ca="1" si="18624"/>
        <v>1000</v>
      </c>
      <c r="AOF73" s="323">
        <f t="shared" ca="1" si="18625"/>
        <v>1</v>
      </c>
      <c r="AOG73" s="323">
        <f t="shared" ref="AOG73" ca="1" si="18921">IF(ANY73&lt;&gt;"",VLOOKUP(ANY73,AML4:AMR40,7,FALSE),"")</f>
        <v>999</v>
      </c>
      <c r="AOH73" s="323">
        <f t="shared" ref="AOH73" ca="1" si="18922">IF(ANY73&lt;&gt;"",VLOOKUP(ANY73,AML4:AMR40,5,FALSE),"")</f>
        <v>1</v>
      </c>
      <c r="AOI73" s="323">
        <f t="shared" ref="AOI73" ca="1" si="18923">IF(ANY73&lt;&gt;"",VLOOKUP(ANY73,AML4:AMT40,9,FALSE),"")</f>
        <v>38</v>
      </c>
      <c r="AOJ73" s="323">
        <f t="shared" ca="1" si="18629"/>
        <v>1</v>
      </c>
      <c r="AOK73" s="323">
        <f t="shared" ref="AOK73" ca="1" si="18924">IF(ANY73&lt;&gt;"",RANK(AOJ73,AOJ71:AOJ74),"")</f>
        <v>1</v>
      </c>
      <c r="AOL73" s="323">
        <f t="shared" ref="AOL73" ca="1" si="18925">IF(ANY73&lt;&gt;"",SUMPRODUCT((AOJ71:AOJ74=AOJ73)*(AOE71:AOE74&gt;AOE73)),"")</f>
        <v>0</v>
      </c>
      <c r="AOM73" s="323">
        <f t="shared" ref="AOM73" ca="1" si="18926">IF(ANY73&lt;&gt;"",SUMPRODUCT((AOJ71:AOJ74=AOJ73)*(AOE71:AOE74=AOE73)*(AOC71:AOC74&gt;AOC73)),"")</f>
        <v>0</v>
      </c>
      <c r="AON73" s="323">
        <f t="shared" ref="AON73" ca="1" si="18927">IF(ANY73&lt;&gt;"",SUMPRODUCT((AOJ71:AOJ74=AOJ73)*(AOE71:AOE74=AOE73)*(AOC71:AOC74=AOC73)*(AOG71:AOG74&gt;AOG73)),"")</f>
        <v>0</v>
      </c>
      <c r="AOO73" s="323">
        <f t="shared" ref="AOO73" ca="1" si="18928">IF(ANY73&lt;&gt;"",SUMPRODUCT((AOJ71:AOJ74=AOJ73)*(AOE71:AOE74=AOE73)*(AOC71:AOC74=AOC73)*(AOG71:AOG74=AOG73)*(AOH71:AOH74&gt;AOH73)),"")</f>
        <v>0</v>
      </c>
      <c r="AOP73" s="323">
        <f t="shared" ref="AOP73" ca="1" si="18929">IF(ANY73&lt;&gt;"",SUMPRODUCT((AOJ71:AOJ74=AOJ73)*(AOE71:AOE74=AOE73)*(AOC71:AOC74=AOC73)*(AOG71:AOG74=AOG73)*(AOH71:AOH74=AOH73)*(AOI71:AOI74&gt;AOI73)),"")</f>
        <v>0</v>
      </c>
      <c r="AOQ73" s="323">
        <f t="shared" ref="AOQ73:AOQ74" ca="1" si="18930">IF(ANY73&lt;&gt;"",SUM(AOK73:AOP73)+1,"")</f>
        <v>2</v>
      </c>
      <c r="ARQ73" s="323">
        <f ca="1">SUMPRODUCT((ARQ31:ARQ34=ARQ33)*(ARP31:ARP34=ARP33)*(ARN31:ARN34&gt;ARN33))+1</f>
        <v>1</v>
      </c>
      <c r="ASB73" s="323" t="str">
        <f t="shared" ref="ASB73" ca="1" si="18931">IF(ASC33&lt;&gt;"",SUMPRODUCT((ASJ31:ASJ34=ASJ33)*(ASI31:ASI34=ASI33)*(ASG31:ASG34=ASG33)*(ASH31:ASH34=ASH33)),"")</f>
        <v/>
      </c>
      <c r="ASC73" s="323" t="str">
        <f t="shared" ca="1" si="18350"/>
        <v/>
      </c>
      <c r="ASD73" s="323">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3">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3">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3">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3">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3">
        <f t="shared" ca="1" si="18356"/>
        <v>1000</v>
      </c>
      <c r="ASJ73" s="323" t="str">
        <f t="shared" ca="1" si="18357"/>
        <v/>
      </c>
      <c r="ASK73" s="323" t="str">
        <f t="shared" ref="ASK73" ca="1" si="18937">IF(ASC73&lt;&gt;"",VLOOKUP(ASC73,ARJ4:ARP40,7,FALSE),"")</f>
        <v/>
      </c>
      <c r="ASL73" s="323" t="str">
        <f t="shared" ref="ASL73" ca="1" si="18938">IF(ASC73&lt;&gt;"",VLOOKUP(ASC73,ARJ4:ARP40,5,FALSE),"")</f>
        <v/>
      </c>
      <c r="ASM73" s="323" t="str">
        <f t="shared" ref="ASM73" ca="1" si="18939">IF(ASC73&lt;&gt;"",VLOOKUP(ASC73,ARJ4:ARR40,9,FALSE),"")</f>
        <v/>
      </c>
      <c r="ASN73" s="323" t="str">
        <f t="shared" ca="1" si="18361"/>
        <v/>
      </c>
      <c r="ASO73" s="323" t="str">
        <f t="shared" ref="ASO73" ca="1" si="18940">IF(ASC73&lt;&gt;"",RANK(ASN73,ASN71:ASN74),"")</f>
        <v/>
      </c>
      <c r="ASP73" s="323" t="str">
        <f t="shared" ref="ASP73" ca="1" si="18941">IF(ASC73&lt;&gt;"",SUMPRODUCT((ASN71:ASN74=ASN73)*(ASI71:ASI74&gt;ASI73)),"")</f>
        <v/>
      </c>
      <c r="ASQ73" s="323" t="str">
        <f t="shared" ref="ASQ73" ca="1" si="18942">IF(ASC73&lt;&gt;"",SUMPRODUCT((ASN71:ASN74=ASN73)*(ASI71:ASI74=ASI73)*(ASG71:ASG74&gt;ASG73)),"")</f>
        <v/>
      </c>
      <c r="ASR73" s="323" t="str">
        <f t="shared" ref="ASR73" ca="1" si="18943">IF(ASC73&lt;&gt;"",SUMPRODUCT((ASN71:ASN74=ASN73)*(ASI71:ASI74=ASI73)*(ASG71:ASG74=ASG73)*(ASK71:ASK74&gt;ASK73)),"")</f>
        <v/>
      </c>
      <c r="ASS73" s="323" t="str">
        <f t="shared" ref="ASS73" ca="1" si="18944">IF(ASC73&lt;&gt;"",SUMPRODUCT((ASN71:ASN74=ASN73)*(ASI71:ASI74=ASI73)*(ASG71:ASG74=ASG73)*(ASK71:ASK74=ASK73)*(ASL71:ASL74&gt;ASL73)),"")</f>
        <v/>
      </c>
      <c r="AST73" s="323" t="str">
        <f t="shared" ref="AST73" ca="1" si="18945">IF(ASC73&lt;&gt;"",SUMPRODUCT((ASN71:ASN74=ASN73)*(ASI71:ASI74=ASI73)*(ASG71:ASG74=ASG73)*(ASK71:ASK74=ASK73)*(ASL71:ASL74=ASL73)*(ASM71:ASM74&gt;ASM73)),"")</f>
        <v/>
      </c>
      <c r="ASU73" s="323" t="str">
        <f t="shared" ca="1" si="18368"/>
        <v/>
      </c>
      <c r="ASV73" s="323" t="str">
        <f t="shared" ref="ASV73" ca="1" si="18946">IF(ASW33&lt;&gt;"",SUMPRODUCT((ATD31:ATD34=ATD33)*(ATC31:ATC34=ATC33)*(ATA31:ATA34=ATA33)*(ATB31:ATB34=ATB33)),"")</f>
        <v/>
      </c>
      <c r="ASW73" s="323" t="str">
        <f t="shared" ca="1" si="18653"/>
        <v/>
      </c>
      <c r="ASX73" s="323">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3">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3">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3">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3">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3">
        <f t="shared" ca="1" si="18659"/>
        <v>1000</v>
      </c>
      <c r="ATD73" s="323" t="str">
        <f t="shared" ca="1" si="18660"/>
        <v/>
      </c>
      <c r="ATE73" s="323" t="str">
        <f t="shared" ref="ATE73" ca="1" si="18952">IF(ASW73&lt;&gt;"",VLOOKUP(ASW73,ARJ4:ARP40,7,FALSE),"")</f>
        <v/>
      </c>
      <c r="ATF73" s="323" t="str">
        <f t="shared" ref="ATF73" ca="1" si="18953">IF(ASW73&lt;&gt;"",VLOOKUP(ASW73,ARJ4:ARP40,5,FALSE),"")</f>
        <v/>
      </c>
      <c r="ATG73" s="323" t="str">
        <f t="shared" ref="ATG73" ca="1" si="18954">IF(ASW73&lt;&gt;"",VLOOKUP(ASW73,ARJ4:ARR40,9,FALSE),"")</f>
        <v/>
      </c>
      <c r="ATH73" s="323" t="str">
        <f t="shared" ca="1" si="18664"/>
        <v/>
      </c>
      <c r="ATI73" s="323" t="str">
        <f t="shared" ref="ATI73" ca="1" si="18955">IF(ASW73&lt;&gt;"",RANK(ATH73,ATH71:ATH74),"")</f>
        <v/>
      </c>
      <c r="ATJ73" s="323" t="str">
        <f t="shared" ref="ATJ73" ca="1" si="18956">IF(ASW73&lt;&gt;"",SUMPRODUCT((ATH71:ATH74=ATH73)*(ATC71:ATC74&gt;ATC73)),"")</f>
        <v/>
      </c>
      <c r="ATK73" s="323" t="str">
        <f t="shared" ref="ATK73" ca="1" si="18957">IF(ASW73&lt;&gt;"",SUMPRODUCT((ATH71:ATH74=ATH73)*(ATC71:ATC74=ATC73)*(ATA71:ATA74&gt;ATA73)),"")</f>
        <v/>
      </c>
      <c r="ATL73" s="323" t="str">
        <f t="shared" ref="ATL73" ca="1" si="18958">IF(ASW73&lt;&gt;"",SUMPRODUCT((ATH71:ATH74=ATH73)*(ATC71:ATC74=ATC73)*(ATA71:ATA74=ATA73)*(ATE71:ATE74&gt;ATE73)),"")</f>
        <v/>
      </c>
      <c r="ATM73" s="323" t="str">
        <f t="shared" ref="ATM73" ca="1" si="18959">IF(ASW73&lt;&gt;"",SUMPRODUCT((ATH71:ATH74=ATH73)*(ATC71:ATC74=ATC73)*(ATA71:ATA74=ATA73)*(ATE71:ATE74=ATE73)*(ATF71:ATF74&gt;ATF73)),"")</f>
        <v/>
      </c>
      <c r="ATN73" s="323" t="str">
        <f t="shared" ref="ATN73" ca="1" si="18960">IF(ASW73&lt;&gt;"",SUMPRODUCT((ATH71:ATH74=ATH73)*(ATC71:ATC74=ATC73)*(ATA71:ATA74=ATA73)*(ATE71:ATE74=ATE73)*(ATF71:ATF74=ATF73)*(ATG71:ATG74&gt;ATG73)),"")</f>
        <v/>
      </c>
      <c r="ATO73" s="323" t="str">
        <f t="shared" ref="ATO73:ATO74" ca="1" si="18961">IF(ASW73&lt;&gt;"",SUM(ATI73:ATN73)+1,"")</f>
        <v/>
      </c>
      <c r="AWO73" s="323">
        <f ca="1">SUMPRODUCT((AWO31:AWO34=AWO33)*(AWN31:AWN34=AWN33)*(AWL31:AWL34&gt;AWL33))+1</f>
        <v>1</v>
      </c>
      <c r="AWZ73" s="323" t="str">
        <f t="shared" ref="AWZ73" ca="1" si="18962">IF(AXA33&lt;&gt;"",SUMPRODUCT((AXH31:AXH34=AXH33)*(AXG31:AXG34=AXG33)*(AXE31:AXE34=AXE33)*(AXF31:AXF34=AXF33)),"")</f>
        <v/>
      </c>
      <c r="AXA73" s="323" t="str">
        <f t="shared" ca="1" si="18370"/>
        <v/>
      </c>
      <c r="AXB73" s="323">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3">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3">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3">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3">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3">
        <f t="shared" ca="1" si="18376"/>
        <v>1000</v>
      </c>
      <c r="AXH73" s="323" t="str">
        <f t="shared" ca="1" si="18377"/>
        <v/>
      </c>
      <c r="AXI73" s="323" t="str">
        <f t="shared" ref="AXI73" ca="1" si="18968">IF(AXA73&lt;&gt;"",VLOOKUP(AXA73,AWH4:AWN40,7,FALSE),"")</f>
        <v/>
      </c>
      <c r="AXJ73" s="323" t="str">
        <f t="shared" ref="AXJ73" ca="1" si="18969">IF(AXA73&lt;&gt;"",VLOOKUP(AXA73,AWH4:AWN40,5,FALSE),"")</f>
        <v/>
      </c>
      <c r="AXK73" s="323" t="str">
        <f t="shared" ref="AXK73" ca="1" si="18970">IF(AXA73&lt;&gt;"",VLOOKUP(AXA73,AWH4:AWP40,9,FALSE),"")</f>
        <v/>
      </c>
      <c r="AXL73" s="323" t="str">
        <f t="shared" ca="1" si="18381"/>
        <v/>
      </c>
      <c r="AXM73" s="323" t="str">
        <f t="shared" ref="AXM73" ca="1" si="18971">IF(AXA73&lt;&gt;"",RANK(AXL73,AXL71:AXL74),"")</f>
        <v/>
      </c>
      <c r="AXN73" s="323" t="str">
        <f t="shared" ref="AXN73" ca="1" si="18972">IF(AXA73&lt;&gt;"",SUMPRODUCT((AXL71:AXL74=AXL73)*(AXG71:AXG74&gt;AXG73)),"")</f>
        <v/>
      </c>
      <c r="AXO73" s="323" t="str">
        <f t="shared" ref="AXO73" ca="1" si="18973">IF(AXA73&lt;&gt;"",SUMPRODUCT((AXL71:AXL74=AXL73)*(AXG71:AXG74=AXG73)*(AXE71:AXE74&gt;AXE73)),"")</f>
        <v/>
      </c>
      <c r="AXP73" s="323" t="str">
        <f t="shared" ref="AXP73" ca="1" si="18974">IF(AXA73&lt;&gt;"",SUMPRODUCT((AXL71:AXL74=AXL73)*(AXG71:AXG74=AXG73)*(AXE71:AXE74=AXE73)*(AXI71:AXI74&gt;AXI73)),"")</f>
        <v/>
      </c>
      <c r="AXQ73" s="323" t="str">
        <f t="shared" ref="AXQ73" ca="1" si="18975">IF(AXA73&lt;&gt;"",SUMPRODUCT((AXL71:AXL74=AXL73)*(AXG71:AXG74=AXG73)*(AXE71:AXE74=AXE73)*(AXI71:AXI74=AXI73)*(AXJ71:AXJ74&gt;AXJ73)),"")</f>
        <v/>
      </c>
      <c r="AXR73" s="323" t="str">
        <f t="shared" ref="AXR73" ca="1" si="18976">IF(AXA73&lt;&gt;"",SUMPRODUCT((AXL71:AXL74=AXL73)*(AXG71:AXG74=AXG73)*(AXE71:AXE74=AXE73)*(AXI71:AXI74=AXI73)*(AXJ71:AXJ74=AXJ73)*(AXK71:AXK74&gt;AXK73)),"")</f>
        <v/>
      </c>
      <c r="AXS73" s="323" t="str">
        <f t="shared" ca="1" si="18388"/>
        <v/>
      </c>
      <c r="AXT73" s="323" t="str">
        <f t="shared" ref="AXT73" ca="1" si="18977">IF(AXU33&lt;&gt;"",SUMPRODUCT((AYB31:AYB34=AYB33)*(AYA31:AYA34=AYA33)*(AXY31:AXY34=AXY33)*(AXZ31:AXZ34=AXZ33)),"")</f>
        <v/>
      </c>
      <c r="AXU73" s="323" t="str">
        <f t="shared" ca="1" si="18688"/>
        <v/>
      </c>
      <c r="AXV73" s="323">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3">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3">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3">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3">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3">
        <f t="shared" ca="1" si="18694"/>
        <v>1000</v>
      </c>
      <c r="AYB73" s="323" t="str">
        <f t="shared" ca="1" si="18695"/>
        <v/>
      </c>
      <c r="AYC73" s="323" t="str">
        <f t="shared" ref="AYC73" ca="1" si="18983">IF(AXU73&lt;&gt;"",VLOOKUP(AXU73,AWH4:AWN40,7,FALSE),"")</f>
        <v/>
      </c>
      <c r="AYD73" s="323" t="str">
        <f t="shared" ref="AYD73" ca="1" si="18984">IF(AXU73&lt;&gt;"",VLOOKUP(AXU73,AWH4:AWN40,5,FALSE),"")</f>
        <v/>
      </c>
      <c r="AYE73" s="323" t="str">
        <f t="shared" ref="AYE73" ca="1" si="18985">IF(AXU73&lt;&gt;"",VLOOKUP(AXU73,AWH4:AWP40,9,FALSE),"")</f>
        <v/>
      </c>
      <c r="AYF73" s="323" t="str">
        <f t="shared" ca="1" si="18699"/>
        <v/>
      </c>
      <c r="AYG73" s="323" t="str">
        <f t="shared" ref="AYG73" ca="1" si="18986">IF(AXU73&lt;&gt;"",RANK(AYF73,AYF71:AYF74),"")</f>
        <v/>
      </c>
      <c r="AYH73" s="323" t="str">
        <f t="shared" ref="AYH73" ca="1" si="18987">IF(AXU73&lt;&gt;"",SUMPRODUCT((AYF71:AYF74=AYF73)*(AYA71:AYA74&gt;AYA73)),"")</f>
        <v/>
      </c>
      <c r="AYI73" s="323" t="str">
        <f t="shared" ref="AYI73" ca="1" si="18988">IF(AXU73&lt;&gt;"",SUMPRODUCT((AYF71:AYF74=AYF73)*(AYA71:AYA74=AYA73)*(AXY71:AXY74&gt;AXY73)),"")</f>
        <v/>
      </c>
      <c r="AYJ73" s="323" t="str">
        <f t="shared" ref="AYJ73" ca="1" si="18989">IF(AXU73&lt;&gt;"",SUMPRODUCT((AYF71:AYF74=AYF73)*(AYA71:AYA74=AYA73)*(AXY71:AXY74=AXY73)*(AYC71:AYC74&gt;AYC73)),"")</f>
        <v/>
      </c>
      <c r="AYK73" s="323" t="str">
        <f t="shared" ref="AYK73" ca="1" si="18990">IF(AXU73&lt;&gt;"",SUMPRODUCT((AYF71:AYF74=AYF73)*(AYA71:AYA74=AYA73)*(AXY71:AXY74=AXY73)*(AYC71:AYC74=AYC73)*(AYD71:AYD74&gt;AYD73)),"")</f>
        <v/>
      </c>
      <c r="AYL73" s="323" t="str">
        <f t="shared" ref="AYL73" ca="1" si="18991">IF(AXU73&lt;&gt;"",SUMPRODUCT((AYF71:AYF74=AYF73)*(AYA71:AYA74=AYA73)*(AXY71:AXY74=AXY73)*(AYC71:AYC74=AYC73)*(AYD71:AYD74=AYD73)*(AYE71:AYE74&gt;AYE73)),"")</f>
        <v/>
      </c>
      <c r="AYM73" s="323" t="str">
        <f t="shared" ref="AYM73:AYM74" ca="1" si="18992">IF(AXU73&lt;&gt;"",SUM(AYG73:AYL73)+1,"")</f>
        <v/>
      </c>
      <c r="BBM73" s="323">
        <f ca="1">SUMPRODUCT((BBM31:BBM34=BBM33)*(BBL31:BBL34=BBL33)*(BBJ31:BBJ34&gt;BBJ33))+1</f>
        <v>1</v>
      </c>
      <c r="BBX73" s="323">
        <f t="shared" ref="BBX73" ca="1" si="18993">IF(BBY33&lt;&gt;"",SUMPRODUCT((BCF31:BCF34=BCF33)*(BCE31:BCE34=BCE33)*(BCC31:BCC34=BCC33)*(BCD31:BCD34=BCD33)),"")</f>
        <v>4</v>
      </c>
      <c r="BBY73" s="323" t="str">
        <f t="shared" ca="1" si="18390"/>
        <v>Romania</v>
      </c>
      <c r="BBZ73" s="323">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3">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3">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3">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3">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3">
        <f t="shared" ca="1" si="18396"/>
        <v>1000</v>
      </c>
      <c r="BCF73" s="323">
        <f t="shared" ca="1" si="18397"/>
        <v>0</v>
      </c>
      <c r="BCG73" s="323">
        <f t="shared" ref="BCG73" ca="1" si="18999">IF(BBY73&lt;&gt;"",VLOOKUP(BBY73,BBF4:BBL40,7,FALSE),"")</f>
        <v>1000</v>
      </c>
      <c r="BCH73" s="323">
        <f t="shared" ref="BCH73" ca="1" si="19000">IF(BBY73&lt;&gt;"",VLOOKUP(BBY73,BBF4:BBL40,5,FALSE),"")</f>
        <v>0</v>
      </c>
      <c r="BCI73" s="323">
        <f t="shared" ref="BCI73" ca="1" si="19001">IF(BBY73&lt;&gt;"",VLOOKUP(BBY73,BBF4:BBN40,9,FALSE),"")</f>
        <v>46</v>
      </c>
      <c r="BCJ73" s="323">
        <f t="shared" ca="1" si="18401"/>
        <v>0</v>
      </c>
      <c r="BCK73" s="323">
        <f t="shared" ref="BCK73" ca="1" si="19002">IF(BBY73&lt;&gt;"",RANK(BCJ73,BCJ71:BCJ74),"")</f>
        <v>1</v>
      </c>
      <c r="BCL73" s="323">
        <f t="shared" ref="BCL73" ca="1" si="19003">IF(BBY73&lt;&gt;"",SUMPRODUCT((BCJ71:BCJ74=BCJ73)*(BCE71:BCE74&gt;BCE73)),"")</f>
        <v>0</v>
      </c>
      <c r="BCM73" s="323">
        <f t="shared" ref="BCM73" ca="1" si="19004">IF(BBY73&lt;&gt;"",SUMPRODUCT((BCJ71:BCJ74=BCJ73)*(BCE71:BCE74=BCE73)*(BCC71:BCC74&gt;BCC73)),"")</f>
        <v>0</v>
      </c>
      <c r="BCN73" s="323">
        <f t="shared" ref="BCN73" ca="1" si="19005">IF(BBY73&lt;&gt;"",SUMPRODUCT((BCJ71:BCJ74=BCJ73)*(BCE71:BCE74=BCE73)*(BCC71:BCC74=BCC73)*(BCG71:BCG74&gt;BCG73)),"")</f>
        <v>0</v>
      </c>
      <c r="BCO73" s="323">
        <f t="shared" ref="BCO73" ca="1" si="19006">IF(BBY73&lt;&gt;"",SUMPRODUCT((BCJ71:BCJ74=BCJ73)*(BCE71:BCE74=BCE73)*(BCC71:BCC74=BCC73)*(BCG71:BCG74=BCG73)*(BCH71:BCH74&gt;BCH73)),"")</f>
        <v>0</v>
      </c>
      <c r="BCP73" s="323">
        <f t="shared" ref="BCP73" ca="1" si="19007">IF(BBY73&lt;&gt;"",SUMPRODUCT((BCJ71:BCJ74=BCJ73)*(BCE71:BCE74=BCE73)*(BCC71:BCC74=BCC73)*(BCG71:BCG74=BCG73)*(BCH71:BCH74=BCH73)*(BCI71:BCI74&gt;BCI73)),"")</f>
        <v>1</v>
      </c>
      <c r="BCQ73" s="323">
        <f t="shared" ca="1" si="18408"/>
        <v>2</v>
      </c>
      <c r="BCR73" s="323" t="str">
        <f t="shared" ref="BCR73" ca="1" si="19008">IF(BCS33&lt;&gt;"",SUMPRODUCT((BCZ31:BCZ34=BCZ33)*(BCY31:BCY34=BCY33)*(BCW31:BCW34=BCW33)*(BCX31:BCX34=BCX33)),"")</f>
        <v/>
      </c>
      <c r="BCS73" s="323" t="str">
        <f t="shared" ca="1" si="18723"/>
        <v/>
      </c>
      <c r="BCT73" s="323">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3">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3">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3">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3">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3">
        <f t="shared" ca="1" si="18729"/>
        <v>1000</v>
      </c>
      <c r="BCZ73" s="323" t="str">
        <f t="shared" ca="1" si="18730"/>
        <v/>
      </c>
      <c r="BDA73" s="323" t="str">
        <f t="shared" ref="BDA73" ca="1" si="19014">IF(BCS73&lt;&gt;"",VLOOKUP(BCS73,BBF4:BBL40,7,FALSE),"")</f>
        <v/>
      </c>
      <c r="BDB73" s="323" t="str">
        <f t="shared" ref="BDB73" ca="1" si="19015">IF(BCS73&lt;&gt;"",VLOOKUP(BCS73,BBF4:BBL40,5,FALSE),"")</f>
        <v/>
      </c>
      <c r="BDC73" s="323" t="str">
        <f t="shared" ref="BDC73" ca="1" si="19016">IF(BCS73&lt;&gt;"",VLOOKUP(BCS73,BBF4:BBN40,9,FALSE),"")</f>
        <v/>
      </c>
      <c r="BDD73" s="323" t="str">
        <f t="shared" ca="1" si="18734"/>
        <v/>
      </c>
      <c r="BDE73" s="323" t="str">
        <f t="shared" ref="BDE73" ca="1" si="19017">IF(BCS73&lt;&gt;"",RANK(BDD73,BDD71:BDD74),"")</f>
        <v/>
      </c>
      <c r="BDF73" s="323" t="str">
        <f t="shared" ref="BDF73" ca="1" si="19018">IF(BCS73&lt;&gt;"",SUMPRODUCT((BDD71:BDD74=BDD73)*(BCY71:BCY74&gt;BCY73)),"")</f>
        <v/>
      </c>
      <c r="BDG73" s="323" t="str">
        <f t="shared" ref="BDG73" ca="1" si="19019">IF(BCS73&lt;&gt;"",SUMPRODUCT((BDD71:BDD74=BDD73)*(BCY71:BCY74=BCY73)*(BCW71:BCW74&gt;BCW73)),"")</f>
        <v/>
      </c>
      <c r="BDH73" s="323" t="str">
        <f t="shared" ref="BDH73" ca="1" si="19020">IF(BCS73&lt;&gt;"",SUMPRODUCT((BDD71:BDD74=BDD73)*(BCY71:BCY74=BCY73)*(BCW71:BCW74=BCW73)*(BDA71:BDA74&gt;BDA73)),"")</f>
        <v/>
      </c>
      <c r="BDI73" s="323" t="str">
        <f t="shared" ref="BDI73" ca="1" si="19021">IF(BCS73&lt;&gt;"",SUMPRODUCT((BDD71:BDD74=BDD73)*(BCY71:BCY74=BCY73)*(BCW71:BCW74=BCW73)*(BDA71:BDA74=BDA73)*(BDB71:BDB74&gt;BDB73)),"")</f>
        <v/>
      </c>
      <c r="BDJ73" s="323" t="str">
        <f t="shared" ref="BDJ73" ca="1" si="19022">IF(BCS73&lt;&gt;"",SUMPRODUCT((BDD71:BDD74=BDD73)*(BCY71:BCY74=BCY73)*(BCW71:BCW74=BCW73)*(BDA71:BDA74=BDA73)*(BDB71:BDB74=BDB73)*(BDC71:BDC74&gt;BDC73)),"")</f>
        <v/>
      </c>
      <c r="BDK73" s="323" t="str">
        <f t="shared" ref="BDK73:BDK74" ca="1" si="19023">IF(BCS73&lt;&gt;"",SUM(BDE73:BDJ73)+1,"")</f>
        <v/>
      </c>
    </row>
    <row r="74" spans="9:955 1025:1467" x14ac:dyDescent="0.2">
      <c r="I74" s="323">
        <f>SUMPRODUCT((I31:I34=I34)*(H31:H34=H34)*(F31:F34&gt;F34))+1</f>
        <v>1</v>
      </c>
      <c r="T74" s="323" t="e">
        <f>IF(U34&lt;&gt;"",SUMPRODUCT((AB31:AB34=AB34)*(AA31:AA34=AA34)*(Y31:Y34=Y34)*(Z31:Z34=Z34)),"")</f>
        <v>#N/A</v>
      </c>
      <c r="U74" s="323" t="e">
        <f t="shared" si="18409"/>
        <v>#N/A</v>
      </c>
      <c r="V74" s="323" t="e">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#N/A</v>
      </c>
      <c r="W74" s="323" t="e">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#N/A</v>
      </c>
      <c r="X74" s="323" t="e">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#N/A</v>
      </c>
      <c r="Y74" s="323" t="e">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#N/A</v>
      </c>
      <c r="Z74" s="323" t="e">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#N/A</v>
      </c>
      <c r="AA74" s="323" t="e">
        <f>Y74-Z74+1000</f>
        <v>#N/A</v>
      </c>
      <c r="AB74" s="323" t="e">
        <f t="shared" si="18410"/>
        <v>#N/A</v>
      </c>
      <c r="AC74" s="323" t="e">
        <f>IF(U74&lt;&gt;"",VLOOKUP(U74,B4:H40,7,FALSE),"")</f>
        <v>#N/A</v>
      </c>
      <c r="AD74" s="323" t="e">
        <f>IF(U74&lt;&gt;"",VLOOKUP(U74,B4:H40,5,FALSE),"")</f>
        <v>#N/A</v>
      </c>
      <c r="AE74" s="323" t="e">
        <f>IF(U74&lt;&gt;"",VLOOKUP(U74,B4:J40,9,FALSE),"")</f>
        <v>#N/A</v>
      </c>
      <c r="AF74" s="323" t="e">
        <f t="shared" si="18411"/>
        <v>#N/A</v>
      </c>
      <c r="AG74" s="323" t="e">
        <f>IF(U74&lt;&gt;"",RANK(AF74,AF71:AF74),"")</f>
        <v>#N/A</v>
      </c>
      <c r="AH74" s="323" t="e">
        <f>IF(U74&lt;&gt;"",SUMPRODUCT((AF71:AF74=AF74)*(AA71:AA74&gt;AA74)),"")</f>
        <v>#N/A</v>
      </c>
      <c r="AI74" s="323" t="e">
        <f>IF(U74&lt;&gt;"",SUMPRODUCT((AF71:AF74=AF74)*(AA71:AA74=AA74)*(Y71:Y74&gt;Y74)),"")</f>
        <v>#N/A</v>
      </c>
      <c r="AJ74" s="323" t="e">
        <f>IF(U74&lt;&gt;"",SUMPRODUCT((AF71:AF74=AF74)*(AA71:AA74=AA74)*(Y71:Y74=Y74)*(AC71:AC74&gt;AC74)),"")</f>
        <v>#N/A</v>
      </c>
      <c r="AK74" s="323" t="e">
        <f>IF(U74&lt;&gt;"",SUMPRODUCT((AF71:AF74=AF74)*(AA71:AA74=AA74)*(Y71:Y74=Y74)*(AC71:AC74=AC74)*(AD71:AD74&gt;AD74)),"")</f>
        <v>#N/A</v>
      </c>
      <c r="AL74" s="323" t="e">
        <f>IF(U74&lt;&gt;"",SUMPRODUCT((AF71:AF74=AF74)*(AA71:AA74=AA74)*(Y71:Y74=Y74)*(AC71:AC74=AC74)*(AD71:AD74=AD74)*(AE71:AE74&gt;AE74)),"")</f>
        <v>#N/A</v>
      </c>
      <c r="AM74" s="323" t="e">
        <f>IF(U74&lt;&gt;"",SUM(AG74:AL74),"")</f>
        <v>#N/A</v>
      </c>
      <c r="AN74" s="323" t="e">
        <f>IF(AO34&lt;&gt;"",SUMPRODUCT((AV31:AV34=AV34)*(AU31:AU34=AU34)*(AS31:AS34=AS34)*(AT31:AT34=AT34)),"")</f>
        <v>#N/A</v>
      </c>
      <c r="AO74" s="323" t="e">
        <f t="shared" si="18412"/>
        <v>#N/A</v>
      </c>
      <c r="AP74" s="323" t="e">
        <f>IF(AO74&lt;&gt;"",SUMPRODUCT((CZ3:CZ42=AO74)*(DC3:DC42=AO75)*(DD3:DD42="W"))+SUMPRODUCT((CZ3:CZ42=AO74)*(DC3:DC42=AO72)*(DD3:DD42="W"))+SUMPRODUCT((CZ3:CZ42=AO74)*(DC3:DC42=AO73)*(DD3:DD42="W"))+SUMPRODUCT((CZ3:CZ42=AO75)*(DC3:DC42=AO74)*(DE3:DE42="W"))+SUMPRODUCT((CZ3:CZ42=AO72)*(DC3:DC42=AO74)*(DE3:DE42="W"))+SUMPRODUCT((CZ3:CZ42=AO73)*(DC3:DC42=AO74)*(DE3:DE42="W")),"")</f>
        <v>#N/A</v>
      </c>
      <c r="AQ74" s="323" t="e">
        <f>IF(AO74&lt;&gt;"",SUMPRODUCT((CZ3:CZ42=AO74)*(DC3:DC42=AO75)*(DD3:DD42="D"))+SUMPRODUCT((CZ3:CZ42=AO74)*(DC3:DC42=AO72)*(DD3:DD42="D"))+SUMPRODUCT((CZ3:CZ42=AO74)*(DC3:DC42=AO73)*(DD3:DD42="D"))+SUMPRODUCT((CZ3:CZ42=AO75)*(DC3:DC42=AO74)*(DD3:DD42="D"))+SUMPRODUCT((CZ3:CZ42=AO72)*(DC3:DC42=AO74)*(DD3:DD42="D"))+SUMPRODUCT((CZ3:CZ42=AO73)*(DC3:DC42=AO74)*(DD3:DD42="D")),"")</f>
        <v>#N/A</v>
      </c>
      <c r="AR74" s="323" t="e">
        <f>IF(AO74&lt;&gt;"",SUMPRODUCT((CZ3:CZ42=AO74)*(DC3:DC42=AO75)*(DD3:DD42="L"))+SUMPRODUCT((CZ3:CZ42=AO74)*(DC3:DC42=AO72)*(DD3:DD42="L"))+SUMPRODUCT((CZ3:CZ42=AO74)*(DC3:DC42=AO73)*(DD3:DD42="L"))+SUMPRODUCT((CZ3:CZ42=AO75)*(DC3:DC42=AO74)*(DE3:DE42="L"))+SUMPRODUCT((CZ3:CZ42=AO72)*(DC3:DC42=AO74)*(DE3:DE42="L"))+SUMPRODUCT((CZ3:CZ42=AO73)*(DC3:DC42=AO74)*(DE3:DE42="L")),"")</f>
        <v>#N/A</v>
      </c>
      <c r="AS74" s="323" t="e">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#N/A</v>
      </c>
      <c r="AT74" s="323" t="e">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#N/A</v>
      </c>
      <c r="AU74" s="323" t="e">
        <f>AS74-AT74+1000</f>
        <v>#N/A</v>
      </c>
      <c r="AV74" s="323" t="e">
        <f t="shared" si="18413"/>
        <v>#N/A</v>
      </c>
      <c r="AW74" s="323" t="e">
        <f>IF(AO74&lt;&gt;"",VLOOKUP(AO74,B4:H40,7,FALSE),"")</f>
        <v>#N/A</v>
      </c>
      <c r="AX74" s="323" t="e">
        <f>IF(AO74&lt;&gt;"",VLOOKUP(AO74,B4:H40,5,FALSE),"")</f>
        <v>#N/A</v>
      </c>
      <c r="AY74" s="323" t="e">
        <f>IF(AO74&lt;&gt;"",VLOOKUP(AO74,B4:J40,9,FALSE),"")</f>
        <v>#N/A</v>
      </c>
      <c r="AZ74" s="323" t="e">
        <f t="shared" si="18414"/>
        <v>#N/A</v>
      </c>
      <c r="BA74" s="323" t="e">
        <f>IF(AO74&lt;&gt;"",RANK(AZ74,AZ71:AZ74),"")</f>
        <v>#N/A</v>
      </c>
      <c r="BB74" s="323" t="e">
        <f>IF(AO74&lt;&gt;"",SUMPRODUCT((AZ71:AZ74=AZ74)*(AU71:AU74&gt;AU74)),"")</f>
        <v>#N/A</v>
      </c>
      <c r="BC74" s="323" t="e">
        <f>IF(AO74&lt;&gt;"",SUMPRODUCT((AZ71:AZ74=AZ74)*(AU71:AU74=AU74)*(AS71:AS74&gt;AS74)),"")</f>
        <v>#N/A</v>
      </c>
      <c r="BD74" s="323" t="e">
        <f>IF(AO74&lt;&gt;"",SUMPRODUCT((AZ71:AZ74=AZ74)*(AU71:AU74=AU74)*(AS71:AS74=AS74)*(AW71:AW74&gt;AW74)),"")</f>
        <v>#N/A</v>
      </c>
      <c r="BE74" s="323" t="e">
        <f>IF(AO74&lt;&gt;"",SUMPRODUCT((AZ71:AZ74=AZ74)*(AU71:AU74=AU74)*(AS71:AS74=AS74)*(AW71:AW74=AW74)*(AX71:AX74&gt;AX74)),"")</f>
        <v>#N/A</v>
      </c>
      <c r="BF74" s="323" t="e">
        <f>IF(AO74&lt;&gt;"",SUMPRODUCT((AZ71:AZ74=AZ74)*(AU71:AU74=AU74)*(AS71:AS74=AS74)*(AW71:AW74=AW74)*(AX71:AX74=AX74)*(AY71:AY74&gt;AY74)),"")</f>
        <v>#N/A</v>
      </c>
      <c r="BG74" s="323" t="e">
        <f t="shared" si="18742"/>
        <v>#N/A</v>
      </c>
      <c r="EG74" s="323">
        <f ca="1">SUMPRODUCT((EG31:EG34=EG34)*(EF31:EF34=EF34)*(ED31:ED34&gt;ED34))+1</f>
        <v>1</v>
      </c>
      <c r="ER74" s="323" t="str">
        <f ca="1">IF(ES34&lt;&gt;"",SUMPRODUCT((EZ31:EZ34=EZ34)*(EY31:EY34=EY34)*(EW31:EW34=EW34)*(EX31:EX34=EX34)),"")</f>
        <v/>
      </c>
      <c r="ES74" s="323" t="str">
        <f t="shared" ca="1" si="18415"/>
        <v/>
      </c>
      <c r="ET74" s="323">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3">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3">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3">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3">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3">
        <f ca="1">EW74-EX74+1000</f>
        <v>1000</v>
      </c>
      <c r="EZ74" s="323" t="str">
        <f t="shared" ca="1" si="18416"/>
        <v/>
      </c>
      <c r="FA74" s="323" t="str">
        <f ca="1">IF(ES74&lt;&gt;"",VLOOKUP(ES74,DZ4:EF40,7,FALSE),"")</f>
        <v/>
      </c>
      <c r="FB74" s="323" t="str">
        <f ca="1">IF(ES74&lt;&gt;"",VLOOKUP(ES74,DZ4:EF40,5,FALSE),"")</f>
        <v/>
      </c>
      <c r="FC74" s="323" t="str">
        <f ca="1">IF(ES74&lt;&gt;"",VLOOKUP(ES74,DZ4:EH40,9,FALSE),"")</f>
        <v/>
      </c>
      <c r="FD74" s="323" t="str">
        <f t="shared" ca="1" si="18417"/>
        <v/>
      </c>
      <c r="FE74" s="323" t="str">
        <f ca="1">IF(ES74&lt;&gt;"",RANK(FD74,FD71:FD74),"")</f>
        <v/>
      </c>
      <c r="FF74" s="323" t="str">
        <f ca="1">IF(ES74&lt;&gt;"",SUMPRODUCT((FD71:FD74=FD74)*(EY71:EY74&gt;EY74)),"")</f>
        <v/>
      </c>
      <c r="FG74" s="323" t="str">
        <f ca="1">IF(ES74&lt;&gt;"",SUMPRODUCT((FD71:FD74=FD74)*(EY71:EY74=EY74)*(EW71:EW74&gt;EW74)),"")</f>
        <v/>
      </c>
      <c r="FH74" s="323" t="str">
        <f ca="1">IF(ES74&lt;&gt;"",SUMPRODUCT((FD71:FD74=FD74)*(EY71:EY74=EY74)*(EW71:EW74=EW74)*(FA71:FA74&gt;FA74)),"")</f>
        <v/>
      </c>
      <c r="FI74" s="323" t="str">
        <f ca="1">IF(ES74&lt;&gt;"",SUMPRODUCT((FD71:FD74=FD74)*(EY71:EY74=EY74)*(EW71:EW74=EW74)*(FA71:FA74=FA74)*(FB71:FB74&gt;FB74)),"")</f>
        <v/>
      </c>
      <c r="FJ74" s="323" t="str">
        <f ca="1">IF(ES74&lt;&gt;"",SUMPRODUCT((FD71:FD74=FD74)*(EY71:EY74=EY74)*(EW71:EW74=EW74)*(FA71:FA74=FA74)*(FB71:FB74=FB74)*(FC71:FC74&gt;FC74)),"")</f>
        <v/>
      </c>
      <c r="FK74" s="323" t="str">
        <f ca="1">IF(ES74&lt;&gt;"",SUM(FE74:FJ74),"")</f>
        <v/>
      </c>
      <c r="FL74" s="323" t="str">
        <f ca="1">IF(FM34&lt;&gt;"",SUMPRODUCT((FT31:FT34=FT34)*(FS31:FS34=FS34)*(FQ31:FQ34=FQ34)*(FR31:FR34=FR34)),"")</f>
        <v/>
      </c>
      <c r="FM74" s="323" t="str">
        <f t="shared" ca="1" si="18418"/>
        <v/>
      </c>
      <c r="FN74" s="323" t="str">
        <f ca="1">IF(FM74&lt;&gt;"",SUMPRODUCT((HX3:HX42=FM74)*(IA3:IA42=FM75)*(IB3:IB42="W"))+SUMPRODUCT((HX3:HX42=FM74)*(IA3:IA42=FM72)*(IB3:IB42="W"))+SUMPRODUCT((HX3:HX42=FM74)*(IA3:IA42=FM73)*(IB3:IB42="W"))+SUMPRODUCT((HX3:HX42=FM75)*(IA3:IA42=FM74)*(IC3:IC42="W"))+SUMPRODUCT((HX3:HX42=FM72)*(IA3:IA42=FM74)*(IC3:IC42="W"))+SUMPRODUCT((HX3:HX42=FM73)*(IA3:IA42=FM74)*(IC3:IC42="W")),"")</f>
        <v/>
      </c>
      <c r="FO74" s="323" t="str">
        <f ca="1">IF(FM74&lt;&gt;"",SUMPRODUCT((HX3:HX42=FM74)*(IA3:IA42=FM75)*(IB3:IB42="D"))+SUMPRODUCT((HX3:HX42=FM74)*(IA3:IA42=FM72)*(IB3:IB42="D"))+SUMPRODUCT((HX3:HX42=FM74)*(IA3:IA42=FM73)*(IB3:IB42="D"))+SUMPRODUCT((HX3:HX42=FM75)*(IA3:IA42=FM74)*(IB3:IB42="D"))+SUMPRODUCT((HX3:HX42=FM72)*(IA3:IA42=FM74)*(IB3:IB42="D"))+SUMPRODUCT((HX3:HX42=FM73)*(IA3:IA42=FM74)*(IB3:IB42="D")),"")</f>
        <v/>
      </c>
      <c r="FP74" s="323" t="str">
        <f ca="1">IF(FM74&lt;&gt;"",SUMPRODUCT((HX3:HX42=FM74)*(IA3:IA42=FM75)*(IB3:IB42="L"))+SUMPRODUCT((HX3:HX42=FM74)*(IA3:IA42=FM72)*(IB3:IB42="L"))+SUMPRODUCT((HX3:HX42=FM74)*(IA3:IA42=FM73)*(IB3:IB42="L"))+SUMPRODUCT((HX3:HX42=FM75)*(IA3:IA42=FM74)*(IC3:IC42="L"))+SUMPRODUCT((HX3:HX42=FM72)*(IA3:IA42=FM74)*(IC3:IC42="L"))+SUMPRODUCT((HX3:HX42=FM73)*(IA3:IA42=FM74)*(IC3:IC42="L")),"")</f>
        <v/>
      </c>
      <c r="FQ74" s="323">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3">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3">
        <f ca="1">FQ74-FR74+1000</f>
        <v>1000</v>
      </c>
      <c r="FT74" s="323" t="str">
        <f t="shared" ca="1" si="18419"/>
        <v/>
      </c>
      <c r="FU74" s="323" t="str">
        <f ca="1">IF(FM74&lt;&gt;"",VLOOKUP(FM74,DZ4:EF40,7,FALSE),"")</f>
        <v/>
      </c>
      <c r="FV74" s="323" t="str">
        <f ca="1">IF(FM74&lt;&gt;"",VLOOKUP(FM74,DZ4:EF40,5,FALSE),"")</f>
        <v/>
      </c>
      <c r="FW74" s="323" t="str">
        <f ca="1">IF(FM74&lt;&gt;"",VLOOKUP(FM74,DZ4:EH40,9,FALSE),"")</f>
        <v/>
      </c>
      <c r="FX74" s="323" t="str">
        <f t="shared" ca="1" si="18420"/>
        <v/>
      </c>
      <c r="FY74" s="323" t="str">
        <f ca="1">IF(FM74&lt;&gt;"",RANK(FX74,FX71:FX74),"")</f>
        <v/>
      </c>
      <c r="FZ74" s="323" t="str">
        <f ca="1">IF(FM74&lt;&gt;"",SUMPRODUCT((FX71:FX74=FX74)*(FS71:FS74&gt;FS74)),"")</f>
        <v/>
      </c>
      <c r="GA74" s="323" t="str">
        <f ca="1">IF(FM74&lt;&gt;"",SUMPRODUCT((FX71:FX74=FX74)*(FS71:FS74=FS74)*(FQ71:FQ74&gt;FQ74)),"")</f>
        <v/>
      </c>
      <c r="GB74" s="323" t="str">
        <f ca="1">IF(FM74&lt;&gt;"",SUMPRODUCT((FX71:FX74=FX74)*(FS71:FS74=FS74)*(FQ71:FQ74=FQ74)*(FU71:FU74&gt;FU74)),"")</f>
        <v/>
      </c>
      <c r="GC74" s="323" t="str">
        <f ca="1">IF(FM74&lt;&gt;"",SUMPRODUCT((FX71:FX74=FX74)*(FS71:FS74=FS74)*(FQ71:FQ74=FQ74)*(FU71:FU74=FU74)*(FV71:FV74&gt;FV74)),"")</f>
        <v/>
      </c>
      <c r="GD74" s="323" t="str">
        <f ca="1">IF(FM74&lt;&gt;"",SUMPRODUCT((FX71:FX74=FX74)*(FS71:FS74=FS74)*(FQ71:FQ74=FQ74)*(FU71:FU74=FU74)*(FV71:FV74=FV74)*(FW71:FW74&gt;FW74)),"")</f>
        <v/>
      </c>
      <c r="GE74" s="323" t="str">
        <f t="shared" ca="1" si="18743"/>
        <v/>
      </c>
      <c r="JE74" s="323">
        <f ca="1">SUMPRODUCT((JE31:JE34=JE34)*(JD31:JD34=JD34)*(JB31:JB34&gt;JB34))+1</f>
        <v>1</v>
      </c>
      <c r="JP74" s="323" t="str">
        <f ca="1">IF(JQ34&lt;&gt;"",SUMPRODUCT((JX31:JX34=JX34)*(JW31:JW34=JW34)*(JU31:JU34=JU34)*(JV31:JV34=JV34)),"")</f>
        <v/>
      </c>
      <c r="JQ74" s="323" t="str">
        <f t="shared" ca="1" si="18421"/>
        <v/>
      </c>
      <c r="JR74" s="323">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3">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3">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3">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3">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3">
        <f ca="1">JU74-JV74+1000</f>
        <v>1000</v>
      </c>
      <c r="JX74" s="323" t="str">
        <f t="shared" ca="1" si="18422"/>
        <v/>
      </c>
      <c r="JY74" s="323" t="str">
        <f ca="1">IF(JQ74&lt;&gt;"",VLOOKUP(JQ74,IX4:JD40,7,FALSE),"")</f>
        <v/>
      </c>
      <c r="JZ74" s="323" t="str">
        <f ca="1">IF(JQ74&lt;&gt;"",VLOOKUP(JQ74,IX4:JD40,5,FALSE),"")</f>
        <v/>
      </c>
      <c r="KA74" s="323" t="str">
        <f ca="1">IF(JQ74&lt;&gt;"",VLOOKUP(JQ74,IX4:JF40,9,FALSE),"")</f>
        <v/>
      </c>
      <c r="KB74" s="323" t="str">
        <f t="shared" ca="1" si="18423"/>
        <v/>
      </c>
      <c r="KC74" s="323" t="str">
        <f ca="1">IF(JQ74&lt;&gt;"",RANK(KB74,KB71:KB74),"")</f>
        <v/>
      </c>
      <c r="KD74" s="323" t="str">
        <f ca="1">IF(JQ74&lt;&gt;"",SUMPRODUCT((KB71:KB74=KB74)*(JW71:JW74&gt;JW74)),"")</f>
        <v/>
      </c>
      <c r="KE74" s="323" t="str">
        <f ca="1">IF(JQ74&lt;&gt;"",SUMPRODUCT((KB71:KB74=KB74)*(JW71:JW74=JW74)*(JU71:JU74&gt;JU74)),"")</f>
        <v/>
      </c>
      <c r="KF74" s="323" t="str">
        <f ca="1">IF(JQ74&lt;&gt;"",SUMPRODUCT((KB71:KB74=KB74)*(JW71:JW74=JW74)*(JU71:JU74=JU74)*(JY71:JY74&gt;JY74)),"")</f>
        <v/>
      </c>
      <c r="KG74" s="323" t="str">
        <f ca="1">IF(JQ74&lt;&gt;"",SUMPRODUCT((KB71:KB74=KB74)*(JW71:JW74=JW74)*(JU71:JU74=JU74)*(JY71:JY74=JY74)*(JZ71:JZ74&gt;JZ74)),"")</f>
        <v/>
      </c>
      <c r="KH74" s="323" t="str">
        <f ca="1">IF(JQ74&lt;&gt;"",SUMPRODUCT((KB71:KB74=KB74)*(JW71:JW74=JW74)*(JU71:JU74=JU74)*(JY71:JY74=JY74)*(JZ71:JZ74=JZ74)*(KA71:KA74&gt;KA74)),"")</f>
        <v/>
      </c>
      <c r="KI74" s="323" t="str">
        <f ca="1">IF(JQ74&lt;&gt;"",SUM(KC74:KH74),"")</f>
        <v/>
      </c>
      <c r="KJ74" s="323" t="str">
        <f ca="1">IF(KK34&lt;&gt;"",SUMPRODUCT((KR31:KR34=KR34)*(KQ31:KQ34=KQ34)*(KO31:KO34=KO34)*(KP31:KP34=KP34)),"")</f>
        <v/>
      </c>
      <c r="KK74" s="323" t="str">
        <f t="shared" ca="1" si="18424"/>
        <v/>
      </c>
      <c r="KL74" s="323" t="str">
        <f ca="1">IF(KK74&lt;&gt;"",SUMPRODUCT((MV3:MV42=KK74)*(MY3:MY42=KK75)*(MZ3:MZ42="W"))+SUMPRODUCT((MV3:MV42=KK74)*(MY3:MY42=KK72)*(MZ3:MZ42="W"))+SUMPRODUCT((MV3:MV42=KK74)*(MY3:MY42=KK73)*(MZ3:MZ42="W"))+SUMPRODUCT((MV3:MV42=KK75)*(MY3:MY42=KK74)*(NA3:NA42="W"))+SUMPRODUCT((MV3:MV42=KK72)*(MY3:MY42=KK74)*(NA3:NA42="W"))+SUMPRODUCT((MV3:MV42=KK73)*(MY3:MY42=KK74)*(NA3:NA42="W")),"")</f>
        <v/>
      </c>
      <c r="KM74" s="323" t="str">
        <f ca="1">IF(KK74&lt;&gt;"",SUMPRODUCT((MV3:MV42=KK74)*(MY3:MY42=KK75)*(MZ3:MZ42="D"))+SUMPRODUCT((MV3:MV42=KK74)*(MY3:MY42=KK72)*(MZ3:MZ42="D"))+SUMPRODUCT((MV3:MV42=KK74)*(MY3:MY42=KK73)*(MZ3:MZ42="D"))+SUMPRODUCT((MV3:MV42=KK75)*(MY3:MY42=KK74)*(MZ3:MZ42="D"))+SUMPRODUCT((MV3:MV42=KK72)*(MY3:MY42=KK74)*(MZ3:MZ42="D"))+SUMPRODUCT((MV3:MV42=KK73)*(MY3:MY42=KK74)*(MZ3:MZ42="D")),"")</f>
        <v/>
      </c>
      <c r="KN74" s="323" t="str">
        <f ca="1">IF(KK74&lt;&gt;"",SUMPRODUCT((MV3:MV42=KK74)*(MY3:MY42=KK75)*(MZ3:MZ42="L"))+SUMPRODUCT((MV3:MV42=KK74)*(MY3:MY42=KK72)*(MZ3:MZ42="L"))+SUMPRODUCT((MV3:MV42=KK74)*(MY3:MY42=KK73)*(MZ3:MZ42="L"))+SUMPRODUCT((MV3:MV42=KK75)*(MY3:MY42=KK74)*(NA3:NA42="L"))+SUMPRODUCT((MV3:MV42=KK72)*(MY3:MY42=KK74)*(NA3:NA42="L"))+SUMPRODUCT((MV3:MV42=KK73)*(MY3:MY42=KK74)*(NA3:NA42="L")),"")</f>
        <v/>
      </c>
      <c r="KO74" s="323">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3">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3">
        <f ca="1">KO74-KP74+1000</f>
        <v>1000</v>
      </c>
      <c r="KR74" s="323" t="str">
        <f t="shared" ca="1" si="18425"/>
        <v/>
      </c>
      <c r="KS74" s="323" t="str">
        <f ca="1">IF(KK74&lt;&gt;"",VLOOKUP(KK74,IX4:JD40,7,FALSE),"")</f>
        <v/>
      </c>
      <c r="KT74" s="323" t="str">
        <f ca="1">IF(KK74&lt;&gt;"",VLOOKUP(KK74,IX4:JD40,5,FALSE),"")</f>
        <v/>
      </c>
      <c r="KU74" s="323" t="str">
        <f ca="1">IF(KK74&lt;&gt;"",VLOOKUP(KK74,IX4:JF40,9,FALSE),"")</f>
        <v/>
      </c>
      <c r="KV74" s="323" t="str">
        <f t="shared" ca="1" si="18426"/>
        <v/>
      </c>
      <c r="KW74" s="323" t="str">
        <f ca="1">IF(KK74&lt;&gt;"",RANK(KV74,KV71:KV74),"")</f>
        <v/>
      </c>
      <c r="KX74" s="323" t="str">
        <f ca="1">IF(KK74&lt;&gt;"",SUMPRODUCT((KV71:KV74=KV74)*(KQ71:KQ74&gt;KQ74)),"")</f>
        <v/>
      </c>
      <c r="KY74" s="323" t="str">
        <f ca="1">IF(KK74&lt;&gt;"",SUMPRODUCT((KV71:KV74=KV74)*(KQ71:KQ74=KQ74)*(KO71:KO74&gt;KO74)),"")</f>
        <v/>
      </c>
      <c r="KZ74" s="323" t="str">
        <f ca="1">IF(KK74&lt;&gt;"",SUMPRODUCT((KV71:KV74=KV74)*(KQ71:KQ74=KQ74)*(KO71:KO74=KO74)*(KS71:KS74&gt;KS74)),"")</f>
        <v/>
      </c>
      <c r="LA74" s="323" t="str">
        <f ca="1">IF(KK74&lt;&gt;"",SUMPRODUCT((KV71:KV74=KV74)*(KQ71:KQ74=KQ74)*(KO71:KO74=KO74)*(KS71:KS74=KS74)*(KT71:KT74&gt;KT74)),"")</f>
        <v/>
      </c>
      <c r="LB74" s="323" t="str">
        <f ca="1">IF(KK74&lt;&gt;"",SUMPRODUCT((KV71:KV74=KV74)*(KQ71:KQ74=KQ74)*(KO71:KO74=KO74)*(KS71:KS74=KS74)*(KT71:KT74=KT74)*(KU71:KU74&gt;KU74)),"")</f>
        <v/>
      </c>
      <c r="LC74" s="323" t="str">
        <f t="shared" ca="1" si="18744"/>
        <v/>
      </c>
      <c r="OC74" s="323">
        <f ca="1">SUMPRODUCT((OC31:OC34=OC34)*(OB31:OB34=OB34)*(NZ31:NZ34&gt;NZ34))+1</f>
        <v>1</v>
      </c>
      <c r="ON74" s="323" t="str">
        <f t="shared" ref="ON74" ca="1" si="19024">IF(OO34&lt;&gt;"",SUMPRODUCT((OV31:OV34=OV34)*(OU31:OU34=OU34)*(OS31:OS34=OS34)*(OT31:OT34=OT34)),"")</f>
        <v/>
      </c>
      <c r="OO74" s="323" t="str">
        <f t="shared" ca="1" si="18230"/>
        <v/>
      </c>
      <c r="OP74" s="323">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3">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3">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3">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3">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3">
        <f t="shared" ca="1" si="18236"/>
        <v>1000</v>
      </c>
      <c r="OV74" s="323" t="str">
        <f t="shared" ca="1" si="18237"/>
        <v/>
      </c>
      <c r="OW74" s="323" t="str">
        <f t="shared" ref="OW74" ca="1" si="19030">IF(OO74&lt;&gt;"",VLOOKUP(OO74,NV4:OB40,7,FALSE),"")</f>
        <v/>
      </c>
      <c r="OX74" s="323" t="str">
        <f t="shared" ref="OX74" ca="1" si="19031">IF(OO74&lt;&gt;"",VLOOKUP(OO74,NV4:OB40,5,FALSE),"")</f>
        <v/>
      </c>
      <c r="OY74" s="323" t="str">
        <f t="shared" ref="OY74" ca="1" si="19032">IF(OO74&lt;&gt;"",VLOOKUP(OO74,NV4:OD40,9,FALSE),"")</f>
        <v/>
      </c>
      <c r="OZ74" s="323" t="str">
        <f t="shared" ca="1" si="18241"/>
        <v/>
      </c>
      <c r="PA74" s="323" t="str">
        <f t="shared" ref="PA74" ca="1" si="19033">IF(OO74&lt;&gt;"",RANK(OZ74,OZ71:OZ74),"")</f>
        <v/>
      </c>
      <c r="PB74" s="323" t="str">
        <f t="shared" ref="PB74" ca="1" si="19034">IF(OO74&lt;&gt;"",SUMPRODUCT((OZ71:OZ74=OZ74)*(OU71:OU74&gt;OU74)),"")</f>
        <v/>
      </c>
      <c r="PC74" s="323" t="str">
        <f t="shared" ref="PC74" ca="1" si="19035">IF(OO74&lt;&gt;"",SUMPRODUCT((OZ71:OZ74=OZ74)*(OU71:OU74=OU74)*(OS71:OS74&gt;OS74)),"")</f>
        <v/>
      </c>
      <c r="PD74" s="323" t="str">
        <f t="shared" ref="PD74" ca="1" si="19036">IF(OO74&lt;&gt;"",SUMPRODUCT((OZ71:OZ74=OZ74)*(OU71:OU74=OU74)*(OS71:OS74=OS74)*(OW71:OW74&gt;OW74)),"")</f>
        <v/>
      </c>
      <c r="PE74" s="323" t="str">
        <f t="shared" ref="PE74" ca="1" si="19037">IF(OO74&lt;&gt;"",SUMPRODUCT((OZ71:OZ74=OZ74)*(OU71:OU74=OU74)*(OS71:OS74=OS74)*(OW71:OW74=OW74)*(OX71:OX74&gt;OX74)),"")</f>
        <v/>
      </c>
      <c r="PF74" s="323" t="str">
        <f t="shared" ref="PF74" ca="1" si="19038">IF(OO74&lt;&gt;"",SUMPRODUCT((OZ71:OZ74=OZ74)*(OU71:OU74=OU74)*(OS71:OS74=OS74)*(OW71:OW74=OW74)*(OX71:OX74=OX74)*(OY71:OY74&gt;OY74)),"")</f>
        <v/>
      </c>
      <c r="PG74" s="323" t="str">
        <f t="shared" ca="1" si="18248"/>
        <v/>
      </c>
      <c r="PH74" s="323" t="str">
        <f t="shared" ref="PH74" ca="1" si="19039">IF(PI34&lt;&gt;"",SUMPRODUCT((PP31:PP34=PP34)*(PO31:PO34=PO34)*(PM31:PM34=PM34)*(PN31:PN34=PN34)),"")</f>
        <v/>
      </c>
      <c r="PI74" s="323" t="str">
        <f t="shared" ca="1" si="18443"/>
        <v/>
      </c>
      <c r="PJ74" s="323"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3"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3"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3">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3">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3">
        <f t="shared" ca="1" si="18449"/>
        <v>1000</v>
      </c>
      <c r="PP74" s="323" t="str">
        <f t="shared" ca="1" si="18450"/>
        <v/>
      </c>
      <c r="PQ74" s="323" t="str">
        <f t="shared" ref="PQ74" ca="1" si="19045">IF(PI74&lt;&gt;"",VLOOKUP(PI74,NV4:OB40,7,FALSE),"")</f>
        <v/>
      </c>
      <c r="PR74" s="323" t="str">
        <f t="shared" ref="PR74" ca="1" si="19046">IF(PI74&lt;&gt;"",VLOOKUP(PI74,NV4:OB40,5,FALSE),"")</f>
        <v/>
      </c>
      <c r="PS74" s="323" t="str">
        <f t="shared" ref="PS74" ca="1" si="19047">IF(PI74&lt;&gt;"",VLOOKUP(PI74,NV4:OD40,9,FALSE),"")</f>
        <v/>
      </c>
      <c r="PT74" s="323" t="str">
        <f t="shared" ca="1" si="18454"/>
        <v/>
      </c>
      <c r="PU74" s="323" t="str">
        <f t="shared" ref="PU74" ca="1" si="19048">IF(PI74&lt;&gt;"",RANK(PT74,PT71:PT74),"")</f>
        <v/>
      </c>
      <c r="PV74" s="323" t="str">
        <f t="shared" ref="PV74" ca="1" si="19049">IF(PI74&lt;&gt;"",SUMPRODUCT((PT71:PT74=PT74)*(PO71:PO74&gt;PO74)),"")</f>
        <v/>
      </c>
      <c r="PW74" s="323" t="str">
        <f t="shared" ref="PW74" ca="1" si="19050">IF(PI74&lt;&gt;"",SUMPRODUCT((PT71:PT74=PT74)*(PO71:PO74=PO74)*(PM71:PM74&gt;PM74)),"")</f>
        <v/>
      </c>
      <c r="PX74" s="323" t="str">
        <f t="shared" ref="PX74" ca="1" si="19051">IF(PI74&lt;&gt;"",SUMPRODUCT((PT71:PT74=PT74)*(PO71:PO74=PO74)*(PM71:PM74=PM74)*(PQ71:PQ74&gt;PQ74)),"")</f>
        <v/>
      </c>
      <c r="PY74" s="323" t="str">
        <f t="shared" ref="PY74" ca="1" si="19052">IF(PI74&lt;&gt;"",SUMPRODUCT((PT71:PT74=PT74)*(PO71:PO74=PO74)*(PM71:PM74=PM74)*(PQ71:PQ74=PQ74)*(PR71:PR74&gt;PR74)),"")</f>
        <v/>
      </c>
      <c r="PZ74" s="323" t="str">
        <f t="shared" ref="PZ74" ca="1" si="19053">IF(PI74&lt;&gt;"",SUMPRODUCT((PT71:PT74=PT74)*(PO71:PO74=PO74)*(PM71:PM74=PM74)*(PQ71:PQ74=PQ74)*(PR71:PR74=PR74)*(PS71:PS74&gt;PS74)),"")</f>
        <v/>
      </c>
      <c r="QA74" s="323" t="str">
        <f t="shared" ca="1" si="18775"/>
        <v/>
      </c>
      <c r="TA74" s="323">
        <f ca="1">SUMPRODUCT((TA31:TA34=TA34)*(SZ31:SZ34=SZ34)*(SX31:SX34&gt;SX34))+1</f>
        <v>1</v>
      </c>
      <c r="TL74" s="323" t="str">
        <f t="shared" ref="TL74" ca="1" si="19054">IF(TM34&lt;&gt;"",SUMPRODUCT((TT31:TT34=TT34)*(TS31:TS34=TS34)*(TQ31:TQ34=TQ34)*(TR31:TR34=TR34)),"")</f>
        <v/>
      </c>
      <c r="TM74" s="323" t="str">
        <f t="shared" ca="1" si="18250"/>
        <v/>
      </c>
      <c r="TN74" s="323">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3">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3">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3">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3">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3">
        <f t="shared" ca="1" si="18256"/>
        <v>1000</v>
      </c>
      <c r="TT74" s="323" t="str">
        <f t="shared" ca="1" si="18257"/>
        <v/>
      </c>
      <c r="TU74" s="323" t="str">
        <f t="shared" ref="TU74" ca="1" si="19060">IF(TM74&lt;&gt;"",VLOOKUP(TM74,ST4:SZ40,7,FALSE),"")</f>
        <v/>
      </c>
      <c r="TV74" s="323" t="str">
        <f t="shared" ref="TV74" ca="1" si="19061">IF(TM74&lt;&gt;"",VLOOKUP(TM74,ST4:SZ40,5,FALSE),"")</f>
        <v/>
      </c>
      <c r="TW74" s="323" t="str">
        <f t="shared" ref="TW74" ca="1" si="19062">IF(TM74&lt;&gt;"",VLOOKUP(TM74,ST4:TB40,9,FALSE),"")</f>
        <v/>
      </c>
      <c r="TX74" s="323" t="str">
        <f t="shared" ca="1" si="18261"/>
        <v/>
      </c>
      <c r="TY74" s="323" t="str">
        <f t="shared" ref="TY74" ca="1" si="19063">IF(TM74&lt;&gt;"",RANK(TX74,TX71:TX74),"")</f>
        <v/>
      </c>
      <c r="TZ74" s="323" t="str">
        <f t="shared" ref="TZ74" ca="1" si="19064">IF(TM74&lt;&gt;"",SUMPRODUCT((TX71:TX74=TX74)*(TS71:TS74&gt;TS74)),"")</f>
        <v/>
      </c>
      <c r="UA74" s="323" t="str">
        <f t="shared" ref="UA74" ca="1" si="19065">IF(TM74&lt;&gt;"",SUMPRODUCT((TX71:TX74=TX74)*(TS71:TS74=TS74)*(TQ71:TQ74&gt;TQ74)),"")</f>
        <v/>
      </c>
      <c r="UB74" s="323" t="str">
        <f t="shared" ref="UB74" ca="1" si="19066">IF(TM74&lt;&gt;"",SUMPRODUCT((TX71:TX74=TX74)*(TS71:TS74=TS74)*(TQ71:TQ74=TQ74)*(TU71:TU74&gt;TU74)),"")</f>
        <v/>
      </c>
      <c r="UC74" s="323" t="str">
        <f t="shared" ref="UC74" ca="1" si="19067">IF(TM74&lt;&gt;"",SUMPRODUCT((TX71:TX74=TX74)*(TS71:TS74=TS74)*(TQ71:TQ74=TQ74)*(TU71:TU74=TU74)*(TV71:TV74&gt;TV74)),"")</f>
        <v/>
      </c>
      <c r="UD74" s="323" t="str">
        <f t="shared" ref="UD74" ca="1" si="19068">IF(TM74&lt;&gt;"",SUMPRODUCT((TX71:TX74=TX74)*(TS71:TS74=TS74)*(TQ71:TQ74=TQ74)*(TU71:TU74=TU74)*(TV71:TV74=TV74)*(TW71:TW74&gt;TW74)),"")</f>
        <v/>
      </c>
      <c r="UE74" s="323" t="str">
        <f t="shared" ca="1" si="18268"/>
        <v/>
      </c>
      <c r="UF74" s="323" t="str">
        <f t="shared" ref="UF74" ca="1" si="19069">IF(UG34&lt;&gt;"",SUMPRODUCT((UN31:UN34=UN34)*(UM31:UM34=UM34)*(UK31:UK34=UK34)*(UL31:UL34=UL34)),"")</f>
        <v/>
      </c>
      <c r="UG74" s="323" t="str">
        <f t="shared" ca="1" si="18478"/>
        <v/>
      </c>
      <c r="UH74" s="323"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3"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3"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3">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3">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3">
        <f t="shared" ca="1" si="18484"/>
        <v>1000</v>
      </c>
      <c r="UN74" s="323" t="str">
        <f t="shared" ca="1" si="18485"/>
        <v/>
      </c>
      <c r="UO74" s="323" t="str">
        <f t="shared" ref="UO74" ca="1" si="19075">IF(UG74&lt;&gt;"",VLOOKUP(UG74,ST4:SZ40,7,FALSE),"")</f>
        <v/>
      </c>
      <c r="UP74" s="323" t="str">
        <f t="shared" ref="UP74" ca="1" si="19076">IF(UG74&lt;&gt;"",VLOOKUP(UG74,ST4:SZ40,5,FALSE),"")</f>
        <v/>
      </c>
      <c r="UQ74" s="323" t="str">
        <f t="shared" ref="UQ74" ca="1" si="19077">IF(UG74&lt;&gt;"",VLOOKUP(UG74,ST4:TB40,9,FALSE),"")</f>
        <v/>
      </c>
      <c r="UR74" s="323" t="str">
        <f t="shared" ca="1" si="18489"/>
        <v/>
      </c>
      <c r="US74" s="323" t="str">
        <f t="shared" ref="US74" ca="1" si="19078">IF(UG74&lt;&gt;"",RANK(UR74,UR71:UR74),"")</f>
        <v/>
      </c>
      <c r="UT74" s="323" t="str">
        <f t="shared" ref="UT74" ca="1" si="19079">IF(UG74&lt;&gt;"",SUMPRODUCT((UR71:UR74=UR74)*(UM71:UM74&gt;UM74)),"")</f>
        <v/>
      </c>
      <c r="UU74" s="323" t="str">
        <f t="shared" ref="UU74" ca="1" si="19080">IF(UG74&lt;&gt;"",SUMPRODUCT((UR71:UR74=UR74)*(UM71:UM74=UM74)*(UK71:UK74&gt;UK74)),"")</f>
        <v/>
      </c>
      <c r="UV74" s="323" t="str">
        <f t="shared" ref="UV74" ca="1" si="19081">IF(UG74&lt;&gt;"",SUMPRODUCT((UR71:UR74=UR74)*(UM71:UM74=UM74)*(UK71:UK74=UK74)*(UO71:UO74&gt;UO74)),"")</f>
        <v/>
      </c>
      <c r="UW74" s="323" t="str">
        <f t="shared" ref="UW74" ca="1" si="19082">IF(UG74&lt;&gt;"",SUMPRODUCT((UR71:UR74=UR74)*(UM71:UM74=UM74)*(UK71:UK74=UK74)*(UO71:UO74=UO74)*(UP71:UP74&gt;UP74)),"")</f>
        <v/>
      </c>
      <c r="UX74" s="323" t="str">
        <f t="shared" ref="UX74" ca="1" si="19083">IF(UG74&lt;&gt;"",SUMPRODUCT((UR71:UR74=UR74)*(UM71:UM74=UM74)*(UK71:UK74=UK74)*(UO71:UO74=UO74)*(UP71:UP74=UP74)*(UQ71:UQ74&gt;UQ74)),"")</f>
        <v/>
      </c>
      <c r="UY74" s="323" t="str">
        <f t="shared" ca="1" si="18806"/>
        <v/>
      </c>
      <c r="XY74" s="323">
        <f ca="1">SUMPRODUCT((XY31:XY34=XY34)*(XX31:XX34=XX34)*(XV31:XV34&gt;XV34))+1</f>
        <v>1</v>
      </c>
      <c r="YJ74" s="323" t="str">
        <f t="shared" ref="YJ74" ca="1" si="19084">IF(YK34&lt;&gt;"",SUMPRODUCT((YR31:YR34=YR34)*(YQ31:YQ34=YQ34)*(YO31:YO34=YO34)*(YP31:YP34=YP34)),"")</f>
        <v/>
      </c>
      <c r="YK74" s="323" t="str">
        <f t="shared" ca="1" si="18270"/>
        <v/>
      </c>
      <c r="YL74" s="323">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3">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3">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3">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3">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3">
        <f t="shared" ca="1" si="18276"/>
        <v>1000</v>
      </c>
      <c r="YR74" s="323" t="str">
        <f t="shared" ca="1" si="18277"/>
        <v/>
      </c>
      <c r="YS74" s="323" t="str">
        <f t="shared" ref="YS74" ca="1" si="19090">IF(YK74&lt;&gt;"",VLOOKUP(YK74,XR4:XX40,7,FALSE),"")</f>
        <v/>
      </c>
      <c r="YT74" s="323" t="str">
        <f t="shared" ref="YT74" ca="1" si="19091">IF(YK74&lt;&gt;"",VLOOKUP(YK74,XR4:XX40,5,FALSE),"")</f>
        <v/>
      </c>
      <c r="YU74" s="323" t="str">
        <f t="shared" ref="YU74" ca="1" si="19092">IF(YK74&lt;&gt;"",VLOOKUP(YK74,XR4:XZ40,9,FALSE),"")</f>
        <v/>
      </c>
      <c r="YV74" s="323" t="str">
        <f t="shared" ca="1" si="18281"/>
        <v/>
      </c>
      <c r="YW74" s="323" t="str">
        <f t="shared" ref="YW74" ca="1" si="19093">IF(YK74&lt;&gt;"",RANK(YV74,YV71:YV74),"")</f>
        <v/>
      </c>
      <c r="YX74" s="323" t="str">
        <f t="shared" ref="YX74" ca="1" si="19094">IF(YK74&lt;&gt;"",SUMPRODUCT((YV71:YV74=YV74)*(YQ71:YQ74&gt;YQ74)),"")</f>
        <v/>
      </c>
      <c r="YY74" s="323" t="str">
        <f t="shared" ref="YY74" ca="1" si="19095">IF(YK74&lt;&gt;"",SUMPRODUCT((YV71:YV74=YV74)*(YQ71:YQ74=YQ74)*(YO71:YO74&gt;YO74)),"")</f>
        <v/>
      </c>
      <c r="YZ74" s="323" t="str">
        <f t="shared" ref="YZ74" ca="1" si="19096">IF(YK74&lt;&gt;"",SUMPRODUCT((YV71:YV74=YV74)*(YQ71:YQ74=YQ74)*(YO71:YO74=YO74)*(YS71:YS74&gt;YS74)),"")</f>
        <v/>
      </c>
      <c r="ZA74" s="323" t="str">
        <f t="shared" ref="ZA74" ca="1" si="19097">IF(YK74&lt;&gt;"",SUMPRODUCT((YV71:YV74=YV74)*(YQ71:YQ74=YQ74)*(YO71:YO74=YO74)*(YS71:YS74=YS74)*(YT71:YT74&gt;YT74)),"")</f>
        <v/>
      </c>
      <c r="ZB74" s="323" t="str">
        <f t="shared" ref="ZB74" ca="1" si="19098">IF(YK74&lt;&gt;"",SUMPRODUCT((YV71:YV74=YV74)*(YQ71:YQ74=YQ74)*(YO71:YO74=YO74)*(YS71:YS74=YS74)*(YT71:YT74=YT74)*(YU71:YU74&gt;YU74)),"")</f>
        <v/>
      </c>
      <c r="ZC74" s="323" t="str">
        <f t="shared" ca="1" si="18288"/>
        <v/>
      </c>
      <c r="ZD74" s="323" t="str">
        <f t="shared" ref="ZD74" ca="1" si="19099">IF(ZE34&lt;&gt;"",SUMPRODUCT((ZL31:ZL34=ZL34)*(ZK31:ZK34=ZK34)*(ZI31:ZI34=ZI34)*(ZJ31:ZJ34=ZJ34)),"")</f>
        <v/>
      </c>
      <c r="ZE74" s="323" t="str">
        <f t="shared" ca="1" si="18513"/>
        <v/>
      </c>
      <c r="ZF74" s="323"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3"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3"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3">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3">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3">
        <f t="shared" ca="1" si="18519"/>
        <v>1000</v>
      </c>
      <c r="ZL74" s="323" t="str">
        <f t="shared" ca="1" si="18520"/>
        <v/>
      </c>
      <c r="ZM74" s="323" t="str">
        <f t="shared" ref="ZM74" ca="1" si="19105">IF(ZE74&lt;&gt;"",VLOOKUP(ZE74,XR4:XX40,7,FALSE),"")</f>
        <v/>
      </c>
      <c r="ZN74" s="323" t="str">
        <f t="shared" ref="ZN74" ca="1" si="19106">IF(ZE74&lt;&gt;"",VLOOKUP(ZE74,XR4:XX40,5,FALSE),"")</f>
        <v/>
      </c>
      <c r="ZO74" s="323" t="str">
        <f t="shared" ref="ZO74" ca="1" si="19107">IF(ZE74&lt;&gt;"",VLOOKUP(ZE74,XR4:XZ40,9,FALSE),"")</f>
        <v/>
      </c>
      <c r="ZP74" s="323" t="str">
        <f t="shared" ca="1" si="18524"/>
        <v/>
      </c>
      <c r="ZQ74" s="323" t="str">
        <f t="shared" ref="ZQ74" ca="1" si="19108">IF(ZE74&lt;&gt;"",RANK(ZP74,ZP71:ZP74),"")</f>
        <v/>
      </c>
      <c r="ZR74" s="323" t="str">
        <f t="shared" ref="ZR74" ca="1" si="19109">IF(ZE74&lt;&gt;"",SUMPRODUCT((ZP71:ZP74=ZP74)*(ZK71:ZK74&gt;ZK74)),"")</f>
        <v/>
      </c>
      <c r="ZS74" s="323" t="str">
        <f t="shared" ref="ZS74" ca="1" si="19110">IF(ZE74&lt;&gt;"",SUMPRODUCT((ZP71:ZP74=ZP74)*(ZK71:ZK74=ZK74)*(ZI71:ZI74&gt;ZI74)),"")</f>
        <v/>
      </c>
      <c r="ZT74" s="323" t="str">
        <f t="shared" ref="ZT74" ca="1" si="19111">IF(ZE74&lt;&gt;"",SUMPRODUCT((ZP71:ZP74=ZP74)*(ZK71:ZK74=ZK74)*(ZI71:ZI74=ZI74)*(ZM71:ZM74&gt;ZM74)),"")</f>
        <v/>
      </c>
      <c r="ZU74" s="323" t="str">
        <f t="shared" ref="ZU74" ca="1" si="19112">IF(ZE74&lt;&gt;"",SUMPRODUCT((ZP71:ZP74=ZP74)*(ZK71:ZK74=ZK74)*(ZI71:ZI74=ZI74)*(ZM71:ZM74=ZM74)*(ZN71:ZN74&gt;ZN74)),"")</f>
        <v/>
      </c>
      <c r="ZV74" s="323" t="str">
        <f t="shared" ref="ZV74" ca="1" si="19113">IF(ZE74&lt;&gt;"",SUMPRODUCT((ZP71:ZP74=ZP74)*(ZK71:ZK74=ZK74)*(ZI71:ZI74=ZI74)*(ZM71:ZM74=ZM74)*(ZN71:ZN74=ZN74)*(ZO71:ZO74&gt;ZO74)),"")</f>
        <v/>
      </c>
      <c r="ZW74" s="323" t="str">
        <f t="shared" ca="1" si="18837"/>
        <v/>
      </c>
      <c r="ACW74" s="323">
        <f ca="1">SUMPRODUCT((ACW31:ACW34=ACW34)*(ACV31:ACV34=ACV34)*(ACT31:ACT34&gt;ACT34))+1</f>
        <v>1</v>
      </c>
      <c r="ADH74" s="323" t="str">
        <f t="shared" ref="ADH74" ca="1" si="19114">IF(ADI34&lt;&gt;"",SUMPRODUCT((ADP31:ADP34=ADP34)*(ADO31:ADO34=ADO34)*(ADM31:ADM34=ADM34)*(ADN31:ADN34=ADN34)),"")</f>
        <v/>
      </c>
      <c r="ADI74" s="323" t="str">
        <f t="shared" ca="1" si="18290"/>
        <v/>
      </c>
      <c r="ADJ74" s="323">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3">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3">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3">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3">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3">
        <f t="shared" ca="1" si="18296"/>
        <v>1000</v>
      </c>
      <c r="ADP74" s="323" t="str">
        <f t="shared" ca="1" si="18297"/>
        <v/>
      </c>
      <c r="ADQ74" s="323" t="str">
        <f t="shared" ref="ADQ74" ca="1" si="19120">IF(ADI74&lt;&gt;"",VLOOKUP(ADI74,ACP4:ACV40,7,FALSE),"")</f>
        <v/>
      </c>
      <c r="ADR74" s="323" t="str">
        <f t="shared" ref="ADR74" ca="1" si="19121">IF(ADI74&lt;&gt;"",VLOOKUP(ADI74,ACP4:ACV40,5,FALSE),"")</f>
        <v/>
      </c>
      <c r="ADS74" s="323" t="str">
        <f t="shared" ref="ADS74" ca="1" si="19122">IF(ADI74&lt;&gt;"",VLOOKUP(ADI74,ACP4:ACX40,9,FALSE),"")</f>
        <v/>
      </c>
      <c r="ADT74" s="323" t="str">
        <f t="shared" ca="1" si="18301"/>
        <v/>
      </c>
      <c r="ADU74" s="323" t="str">
        <f t="shared" ref="ADU74" ca="1" si="19123">IF(ADI74&lt;&gt;"",RANK(ADT74,ADT71:ADT74),"")</f>
        <v/>
      </c>
      <c r="ADV74" s="323" t="str">
        <f t="shared" ref="ADV74" ca="1" si="19124">IF(ADI74&lt;&gt;"",SUMPRODUCT((ADT71:ADT74=ADT74)*(ADO71:ADO74&gt;ADO74)),"")</f>
        <v/>
      </c>
      <c r="ADW74" s="323" t="str">
        <f t="shared" ref="ADW74" ca="1" si="19125">IF(ADI74&lt;&gt;"",SUMPRODUCT((ADT71:ADT74=ADT74)*(ADO71:ADO74=ADO74)*(ADM71:ADM74&gt;ADM74)),"")</f>
        <v/>
      </c>
      <c r="ADX74" s="323" t="str">
        <f t="shared" ref="ADX74" ca="1" si="19126">IF(ADI74&lt;&gt;"",SUMPRODUCT((ADT71:ADT74=ADT74)*(ADO71:ADO74=ADO74)*(ADM71:ADM74=ADM74)*(ADQ71:ADQ74&gt;ADQ74)),"")</f>
        <v/>
      </c>
      <c r="ADY74" s="323" t="str">
        <f t="shared" ref="ADY74" ca="1" si="19127">IF(ADI74&lt;&gt;"",SUMPRODUCT((ADT71:ADT74=ADT74)*(ADO71:ADO74=ADO74)*(ADM71:ADM74=ADM74)*(ADQ71:ADQ74=ADQ74)*(ADR71:ADR74&gt;ADR74)),"")</f>
        <v/>
      </c>
      <c r="ADZ74" s="323" t="str">
        <f t="shared" ref="ADZ74" ca="1" si="19128">IF(ADI74&lt;&gt;"",SUMPRODUCT((ADT71:ADT74=ADT74)*(ADO71:ADO74=ADO74)*(ADM71:ADM74=ADM74)*(ADQ71:ADQ74=ADQ74)*(ADR71:ADR74=ADR74)*(ADS71:ADS74&gt;ADS74)),"")</f>
        <v/>
      </c>
      <c r="AEA74" s="323" t="str">
        <f t="shared" ca="1" si="18308"/>
        <v/>
      </c>
      <c r="AEB74" s="323" t="str">
        <f t="shared" ref="AEB74" ca="1" si="19129">IF(AEC34&lt;&gt;"",SUMPRODUCT((AEJ31:AEJ34=AEJ34)*(AEI31:AEI34=AEI34)*(AEG31:AEG34=AEG34)*(AEH31:AEH34=AEH34)),"")</f>
        <v/>
      </c>
      <c r="AEC74" s="323" t="str">
        <f t="shared" ca="1" si="18548"/>
        <v/>
      </c>
      <c r="AED74" s="323"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3"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3"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3">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3">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3">
        <f t="shared" ca="1" si="18554"/>
        <v>1000</v>
      </c>
      <c r="AEJ74" s="323" t="str">
        <f t="shared" ca="1" si="18555"/>
        <v/>
      </c>
      <c r="AEK74" s="323" t="str">
        <f t="shared" ref="AEK74" ca="1" si="19135">IF(AEC74&lt;&gt;"",VLOOKUP(AEC74,ACP4:ACV40,7,FALSE),"")</f>
        <v/>
      </c>
      <c r="AEL74" s="323" t="str">
        <f t="shared" ref="AEL74" ca="1" si="19136">IF(AEC74&lt;&gt;"",VLOOKUP(AEC74,ACP4:ACV40,5,FALSE),"")</f>
        <v/>
      </c>
      <c r="AEM74" s="323" t="str">
        <f t="shared" ref="AEM74" ca="1" si="19137">IF(AEC74&lt;&gt;"",VLOOKUP(AEC74,ACP4:ACX40,9,FALSE),"")</f>
        <v/>
      </c>
      <c r="AEN74" s="323" t="str">
        <f t="shared" ca="1" si="18559"/>
        <v/>
      </c>
      <c r="AEO74" s="323" t="str">
        <f t="shared" ref="AEO74" ca="1" si="19138">IF(AEC74&lt;&gt;"",RANK(AEN74,AEN71:AEN74),"")</f>
        <v/>
      </c>
      <c r="AEP74" s="323" t="str">
        <f t="shared" ref="AEP74" ca="1" si="19139">IF(AEC74&lt;&gt;"",SUMPRODUCT((AEN71:AEN74=AEN74)*(AEI71:AEI74&gt;AEI74)),"")</f>
        <v/>
      </c>
      <c r="AEQ74" s="323" t="str">
        <f t="shared" ref="AEQ74" ca="1" si="19140">IF(AEC74&lt;&gt;"",SUMPRODUCT((AEN71:AEN74=AEN74)*(AEI71:AEI74=AEI74)*(AEG71:AEG74&gt;AEG74)),"")</f>
        <v/>
      </c>
      <c r="AER74" s="323" t="str">
        <f t="shared" ref="AER74" ca="1" si="19141">IF(AEC74&lt;&gt;"",SUMPRODUCT((AEN71:AEN74=AEN74)*(AEI71:AEI74=AEI74)*(AEG71:AEG74=AEG74)*(AEK71:AEK74&gt;AEK74)),"")</f>
        <v/>
      </c>
      <c r="AES74" s="323" t="str">
        <f t="shared" ref="AES74" ca="1" si="19142">IF(AEC74&lt;&gt;"",SUMPRODUCT((AEN71:AEN74=AEN74)*(AEI71:AEI74=AEI74)*(AEG71:AEG74=AEG74)*(AEK71:AEK74=AEK74)*(AEL71:AEL74&gt;AEL74)),"")</f>
        <v/>
      </c>
      <c r="AET74" s="323" t="str">
        <f t="shared" ref="AET74" ca="1" si="19143">IF(AEC74&lt;&gt;"",SUMPRODUCT((AEN71:AEN74=AEN74)*(AEI71:AEI74=AEI74)*(AEG71:AEG74=AEG74)*(AEK71:AEK74=AEK74)*(AEL71:AEL74=AEL74)*(AEM71:AEM74&gt;AEM74)),"")</f>
        <v/>
      </c>
      <c r="AEU74" s="323" t="str">
        <f t="shared" ca="1" si="18868"/>
        <v/>
      </c>
      <c r="AHU74" s="323">
        <f ca="1">SUMPRODUCT((AHU31:AHU34=AHU34)*(AHT31:AHT34=AHT34)*(AHR31:AHR34&gt;AHR34))+1</f>
        <v>1</v>
      </c>
      <c r="AIF74" s="323" t="str">
        <f t="shared" ref="AIF74" ca="1" si="19144">IF(AIG34&lt;&gt;"",SUMPRODUCT((AIN31:AIN34=AIN34)*(AIM31:AIM34=AIM34)*(AIK31:AIK34=AIK34)*(AIL31:AIL34=AIL34)),"")</f>
        <v/>
      </c>
      <c r="AIG74" s="323" t="str">
        <f t="shared" ca="1" si="18310"/>
        <v/>
      </c>
      <c r="AIH74" s="323">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3">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3">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3">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3">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3">
        <f t="shared" ca="1" si="18316"/>
        <v>1000</v>
      </c>
      <c r="AIN74" s="323" t="str">
        <f t="shared" ca="1" si="18317"/>
        <v/>
      </c>
      <c r="AIO74" s="323" t="str">
        <f t="shared" ref="AIO74" ca="1" si="19150">IF(AIG74&lt;&gt;"",VLOOKUP(AIG74,AHN4:AHT40,7,FALSE),"")</f>
        <v/>
      </c>
      <c r="AIP74" s="323" t="str">
        <f t="shared" ref="AIP74" ca="1" si="19151">IF(AIG74&lt;&gt;"",VLOOKUP(AIG74,AHN4:AHT40,5,FALSE),"")</f>
        <v/>
      </c>
      <c r="AIQ74" s="323" t="str">
        <f t="shared" ref="AIQ74" ca="1" si="19152">IF(AIG74&lt;&gt;"",VLOOKUP(AIG74,AHN4:AHV40,9,FALSE),"")</f>
        <v/>
      </c>
      <c r="AIR74" s="323" t="str">
        <f t="shared" ca="1" si="18321"/>
        <v/>
      </c>
      <c r="AIS74" s="323" t="str">
        <f t="shared" ref="AIS74" ca="1" si="19153">IF(AIG74&lt;&gt;"",RANK(AIR74,AIR71:AIR74),"")</f>
        <v/>
      </c>
      <c r="AIT74" s="323" t="str">
        <f t="shared" ref="AIT74" ca="1" si="19154">IF(AIG74&lt;&gt;"",SUMPRODUCT((AIR71:AIR74=AIR74)*(AIM71:AIM74&gt;AIM74)),"")</f>
        <v/>
      </c>
      <c r="AIU74" s="323" t="str">
        <f t="shared" ref="AIU74" ca="1" si="19155">IF(AIG74&lt;&gt;"",SUMPRODUCT((AIR71:AIR74=AIR74)*(AIM71:AIM74=AIM74)*(AIK71:AIK74&gt;AIK74)),"")</f>
        <v/>
      </c>
      <c r="AIV74" s="323" t="str">
        <f t="shared" ref="AIV74" ca="1" si="19156">IF(AIG74&lt;&gt;"",SUMPRODUCT((AIR71:AIR74=AIR74)*(AIM71:AIM74=AIM74)*(AIK71:AIK74=AIK74)*(AIO71:AIO74&gt;AIO74)),"")</f>
        <v/>
      </c>
      <c r="AIW74" s="323" t="str">
        <f t="shared" ref="AIW74" ca="1" si="19157">IF(AIG74&lt;&gt;"",SUMPRODUCT((AIR71:AIR74=AIR74)*(AIM71:AIM74=AIM74)*(AIK71:AIK74=AIK74)*(AIO71:AIO74=AIO74)*(AIP71:AIP74&gt;AIP74)),"")</f>
        <v/>
      </c>
      <c r="AIX74" s="323" t="str">
        <f t="shared" ref="AIX74" ca="1" si="19158">IF(AIG74&lt;&gt;"",SUMPRODUCT((AIR71:AIR74=AIR74)*(AIM71:AIM74=AIM74)*(AIK71:AIK74=AIK74)*(AIO71:AIO74=AIO74)*(AIP71:AIP74=AIP74)*(AIQ71:AIQ74&gt;AIQ74)),"")</f>
        <v/>
      </c>
      <c r="AIY74" s="323" t="str">
        <f t="shared" ca="1" si="18328"/>
        <v/>
      </c>
      <c r="AIZ74" s="323" t="str">
        <f t="shared" ref="AIZ74" ca="1" si="19159">IF(AJA34&lt;&gt;"",SUMPRODUCT((AJH31:AJH34=AJH34)*(AJG31:AJG34=AJG34)*(AJE31:AJE34=AJE34)*(AJF31:AJF34=AJF34)),"")</f>
        <v/>
      </c>
      <c r="AJA74" s="323" t="str">
        <f t="shared" ca="1" si="18583"/>
        <v/>
      </c>
      <c r="AJB74" s="323"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3"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3"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3">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3">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3">
        <f t="shared" ca="1" si="18589"/>
        <v>1000</v>
      </c>
      <c r="AJH74" s="323" t="str">
        <f t="shared" ca="1" si="18590"/>
        <v/>
      </c>
      <c r="AJI74" s="323" t="str">
        <f t="shared" ref="AJI74" ca="1" si="19165">IF(AJA74&lt;&gt;"",VLOOKUP(AJA74,AHN4:AHT40,7,FALSE),"")</f>
        <v/>
      </c>
      <c r="AJJ74" s="323" t="str">
        <f t="shared" ref="AJJ74" ca="1" si="19166">IF(AJA74&lt;&gt;"",VLOOKUP(AJA74,AHN4:AHT40,5,FALSE),"")</f>
        <v/>
      </c>
      <c r="AJK74" s="323" t="str">
        <f t="shared" ref="AJK74" ca="1" si="19167">IF(AJA74&lt;&gt;"",VLOOKUP(AJA74,AHN4:AHV40,9,FALSE),"")</f>
        <v/>
      </c>
      <c r="AJL74" s="323" t="str">
        <f t="shared" ca="1" si="18594"/>
        <v/>
      </c>
      <c r="AJM74" s="323" t="str">
        <f t="shared" ref="AJM74" ca="1" si="19168">IF(AJA74&lt;&gt;"",RANK(AJL74,AJL71:AJL74),"")</f>
        <v/>
      </c>
      <c r="AJN74" s="323" t="str">
        <f t="shared" ref="AJN74" ca="1" si="19169">IF(AJA74&lt;&gt;"",SUMPRODUCT((AJL71:AJL74=AJL74)*(AJG71:AJG74&gt;AJG74)),"")</f>
        <v/>
      </c>
      <c r="AJO74" s="323" t="str">
        <f t="shared" ref="AJO74" ca="1" si="19170">IF(AJA74&lt;&gt;"",SUMPRODUCT((AJL71:AJL74=AJL74)*(AJG71:AJG74=AJG74)*(AJE71:AJE74&gt;AJE74)),"")</f>
        <v/>
      </c>
      <c r="AJP74" s="323" t="str">
        <f t="shared" ref="AJP74" ca="1" si="19171">IF(AJA74&lt;&gt;"",SUMPRODUCT((AJL71:AJL74=AJL74)*(AJG71:AJG74=AJG74)*(AJE71:AJE74=AJE74)*(AJI71:AJI74&gt;AJI74)),"")</f>
        <v/>
      </c>
      <c r="AJQ74" s="323" t="str">
        <f t="shared" ref="AJQ74" ca="1" si="19172">IF(AJA74&lt;&gt;"",SUMPRODUCT((AJL71:AJL74=AJL74)*(AJG71:AJG74=AJG74)*(AJE71:AJE74=AJE74)*(AJI71:AJI74=AJI74)*(AJJ71:AJJ74&gt;AJJ74)),"")</f>
        <v/>
      </c>
      <c r="AJR74" s="323" t="str">
        <f t="shared" ref="AJR74" ca="1" si="19173">IF(AJA74&lt;&gt;"",SUMPRODUCT((AJL71:AJL74=AJL74)*(AJG71:AJG74=AJG74)*(AJE71:AJE74=AJE74)*(AJI71:AJI74=AJI74)*(AJJ71:AJJ74=AJJ74)*(AJK71:AJK74&gt;AJK74)),"")</f>
        <v/>
      </c>
      <c r="AJS74" s="323" t="str">
        <f t="shared" ca="1" si="18899"/>
        <v/>
      </c>
      <c r="AMS74" s="323">
        <f ca="1">SUMPRODUCT((AMS31:AMS34=AMS34)*(AMR31:AMR34=AMR34)*(AMP31:AMP34&gt;AMP34))+1</f>
        <v>1</v>
      </c>
      <c r="AND74" s="323" t="str">
        <f t="shared" ref="AND74" ca="1" si="19174">IF(ANE34&lt;&gt;"",SUMPRODUCT((ANL31:ANL34=ANL34)*(ANK31:ANK34=ANK34)*(ANI31:ANI34=ANI34)*(ANJ31:ANJ34=ANJ34)),"")</f>
        <v/>
      </c>
      <c r="ANE74" s="323" t="str">
        <f t="shared" ca="1" si="18330"/>
        <v/>
      </c>
      <c r="ANF74" s="323">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3">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3">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3">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3">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3">
        <f t="shared" ca="1" si="18336"/>
        <v>1000</v>
      </c>
      <c r="ANL74" s="323" t="str">
        <f t="shared" ca="1" si="18337"/>
        <v/>
      </c>
      <c r="ANM74" s="323" t="str">
        <f t="shared" ref="ANM74" ca="1" si="19180">IF(ANE74&lt;&gt;"",VLOOKUP(ANE74,AML4:AMR40,7,FALSE),"")</f>
        <v/>
      </c>
      <c r="ANN74" s="323" t="str">
        <f t="shared" ref="ANN74" ca="1" si="19181">IF(ANE74&lt;&gt;"",VLOOKUP(ANE74,AML4:AMR40,5,FALSE),"")</f>
        <v/>
      </c>
      <c r="ANO74" s="323" t="str">
        <f t="shared" ref="ANO74" ca="1" si="19182">IF(ANE74&lt;&gt;"",VLOOKUP(ANE74,AML4:AMT40,9,FALSE),"")</f>
        <v/>
      </c>
      <c r="ANP74" s="323" t="str">
        <f t="shared" ca="1" si="18341"/>
        <v/>
      </c>
      <c r="ANQ74" s="323" t="str">
        <f t="shared" ref="ANQ74" ca="1" si="19183">IF(ANE74&lt;&gt;"",RANK(ANP74,ANP71:ANP74),"")</f>
        <v/>
      </c>
      <c r="ANR74" s="323" t="str">
        <f t="shared" ref="ANR74" ca="1" si="19184">IF(ANE74&lt;&gt;"",SUMPRODUCT((ANP71:ANP74=ANP74)*(ANK71:ANK74&gt;ANK74)),"")</f>
        <v/>
      </c>
      <c r="ANS74" s="323" t="str">
        <f t="shared" ref="ANS74" ca="1" si="19185">IF(ANE74&lt;&gt;"",SUMPRODUCT((ANP71:ANP74=ANP74)*(ANK71:ANK74=ANK74)*(ANI71:ANI74&gt;ANI74)),"")</f>
        <v/>
      </c>
      <c r="ANT74" s="323" t="str">
        <f t="shared" ref="ANT74" ca="1" si="19186">IF(ANE74&lt;&gt;"",SUMPRODUCT((ANP71:ANP74=ANP74)*(ANK71:ANK74=ANK74)*(ANI71:ANI74=ANI74)*(ANM71:ANM74&gt;ANM74)),"")</f>
        <v/>
      </c>
      <c r="ANU74" s="323" t="str">
        <f t="shared" ref="ANU74" ca="1" si="19187">IF(ANE74&lt;&gt;"",SUMPRODUCT((ANP71:ANP74=ANP74)*(ANK71:ANK74=ANK74)*(ANI71:ANI74=ANI74)*(ANM71:ANM74=ANM74)*(ANN71:ANN74&gt;ANN74)),"")</f>
        <v/>
      </c>
      <c r="ANV74" s="323" t="str">
        <f t="shared" ref="ANV74" ca="1" si="19188">IF(ANE74&lt;&gt;"",SUMPRODUCT((ANP71:ANP74=ANP74)*(ANK71:ANK74=ANK74)*(ANI71:ANI74=ANI74)*(ANM71:ANM74=ANM74)*(ANN71:ANN74=ANN74)*(ANO71:ANO74&gt;ANO74)),"")</f>
        <v/>
      </c>
      <c r="ANW74" s="323" t="str">
        <f t="shared" ca="1" si="18348"/>
        <v/>
      </c>
      <c r="ANX74" s="323">
        <f t="shared" ref="ANX74" ca="1" si="19189">IF(ANY34&lt;&gt;"",SUMPRODUCT((AOF31:AOF34=AOF34)*(AOE31:AOE34=AOE34)*(AOC31:AOC34=AOC34)*(AOD31:AOD34=AOD34)),"")</f>
        <v>1</v>
      </c>
      <c r="ANY74" s="323" t="str">
        <f t="shared" ca="1" si="18618"/>
        <v/>
      </c>
      <c r="ANZ74" s="323"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3"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3"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3">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3">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3">
        <f t="shared" ca="1" si="18624"/>
        <v>1000</v>
      </c>
      <c r="AOF74" s="323" t="str">
        <f t="shared" ca="1" si="18625"/>
        <v/>
      </c>
      <c r="AOG74" s="323" t="str">
        <f t="shared" ref="AOG74" ca="1" si="19195">IF(ANY74&lt;&gt;"",VLOOKUP(ANY74,AML4:AMR40,7,FALSE),"")</f>
        <v/>
      </c>
      <c r="AOH74" s="323" t="str">
        <f t="shared" ref="AOH74" ca="1" si="19196">IF(ANY74&lt;&gt;"",VLOOKUP(ANY74,AML4:AMR40,5,FALSE),"")</f>
        <v/>
      </c>
      <c r="AOI74" s="323" t="str">
        <f t="shared" ref="AOI74" ca="1" si="19197">IF(ANY74&lt;&gt;"",VLOOKUP(ANY74,AML4:AMT40,9,FALSE),"")</f>
        <v/>
      </c>
      <c r="AOJ74" s="323" t="str">
        <f t="shared" ca="1" si="18629"/>
        <v/>
      </c>
      <c r="AOK74" s="323" t="str">
        <f t="shared" ref="AOK74" ca="1" si="19198">IF(ANY74&lt;&gt;"",RANK(AOJ74,AOJ71:AOJ74),"")</f>
        <v/>
      </c>
      <c r="AOL74" s="323" t="str">
        <f t="shared" ref="AOL74" ca="1" si="19199">IF(ANY74&lt;&gt;"",SUMPRODUCT((AOJ71:AOJ74=AOJ74)*(AOE71:AOE74&gt;AOE74)),"")</f>
        <v/>
      </c>
      <c r="AOM74" s="323" t="str">
        <f t="shared" ref="AOM74" ca="1" si="19200">IF(ANY74&lt;&gt;"",SUMPRODUCT((AOJ71:AOJ74=AOJ74)*(AOE71:AOE74=AOE74)*(AOC71:AOC74&gt;AOC74)),"")</f>
        <v/>
      </c>
      <c r="AON74" s="323" t="str">
        <f t="shared" ref="AON74" ca="1" si="19201">IF(ANY74&lt;&gt;"",SUMPRODUCT((AOJ71:AOJ74=AOJ74)*(AOE71:AOE74=AOE74)*(AOC71:AOC74=AOC74)*(AOG71:AOG74&gt;AOG74)),"")</f>
        <v/>
      </c>
      <c r="AOO74" s="323" t="str">
        <f t="shared" ref="AOO74" ca="1" si="19202">IF(ANY74&lt;&gt;"",SUMPRODUCT((AOJ71:AOJ74=AOJ74)*(AOE71:AOE74=AOE74)*(AOC71:AOC74=AOC74)*(AOG71:AOG74=AOG74)*(AOH71:AOH74&gt;AOH74)),"")</f>
        <v/>
      </c>
      <c r="AOP74" s="323" t="str">
        <f t="shared" ref="AOP74" ca="1" si="19203">IF(ANY74&lt;&gt;"",SUMPRODUCT((AOJ71:AOJ74=AOJ74)*(AOE71:AOE74=AOE74)*(AOC71:AOC74=AOC74)*(AOG71:AOG74=AOG74)*(AOH71:AOH74=AOH74)*(AOI71:AOI74&gt;AOI74)),"")</f>
        <v/>
      </c>
      <c r="AOQ74" s="323" t="str">
        <f t="shared" ca="1" si="18930"/>
        <v/>
      </c>
      <c r="ARQ74" s="323">
        <f ca="1">SUMPRODUCT((ARQ31:ARQ34=ARQ34)*(ARP31:ARP34=ARP34)*(ARN31:ARN34&gt;ARN34))+1</f>
        <v>1</v>
      </c>
      <c r="ASB74" s="323" t="str">
        <f t="shared" ref="ASB74" ca="1" si="19204">IF(ASC34&lt;&gt;"",SUMPRODUCT((ASJ31:ASJ34=ASJ34)*(ASI31:ASI34=ASI34)*(ASG31:ASG34=ASG34)*(ASH31:ASH34=ASH34)),"")</f>
        <v/>
      </c>
      <c r="ASC74" s="323" t="str">
        <f t="shared" ca="1" si="18350"/>
        <v/>
      </c>
      <c r="ASD74" s="323">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3">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3">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3">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3">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3">
        <f t="shared" ca="1" si="18356"/>
        <v>1000</v>
      </c>
      <c r="ASJ74" s="323" t="str">
        <f t="shared" ca="1" si="18357"/>
        <v/>
      </c>
      <c r="ASK74" s="323" t="str">
        <f t="shared" ref="ASK74" ca="1" si="19210">IF(ASC74&lt;&gt;"",VLOOKUP(ASC74,ARJ4:ARP40,7,FALSE),"")</f>
        <v/>
      </c>
      <c r="ASL74" s="323" t="str">
        <f t="shared" ref="ASL74" ca="1" si="19211">IF(ASC74&lt;&gt;"",VLOOKUP(ASC74,ARJ4:ARP40,5,FALSE),"")</f>
        <v/>
      </c>
      <c r="ASM74" s="323" t="str">
        <f t="shared" ref="ASM74" ca="1" si="19212">IF(ASC74&lt;&gt;"",VLOOKUP(ASC74,ARJ4:ARR40,9,FALSE),"")</f>
        <v/>
      </c>
      <c r="ASN74" s="323" t="str">
        <f t="shared" ca="1" si="18361"/>
        <v/>
      </c>
      <c r="ASO74" s="323" t="str">
        <f t="shared" ref="ASO74" ca="1" si="19213">IF(ASC74&lt;&gt;"",RANK(ASN74,ASN71:ASN74),"")</f>
        <v/>
      </c>
      <c r="ASP74" s="323" t="str">
        <f t="shared" ref="ASP74" ca="1" si="19214">IF(ASC74&lt;&gt;"",SUMPRODUCT((ASN71:ASN74=ASN74)*(ASI71:ASI74&gt;ASI74)),"")</f>
        <v/>
      </c>
      <c r="ASQ74" s="323" t="str">
        <f t="shared" ref="ASQ74" ca="1" si="19215">IF(ASC74&lt;&gt;"",SUMPRODUCT((ASN71:ASN74=ASN74)*(ASI71:ASI74=ASI74)*(ASG71:ASG74&gt;ASG74)),"")</f>
        <v/>
      </c>
      <c r="ASR74" s="323" t="str">
        <f t="shared" ref="ASR74" ca="1" si="19216">IF(ASC74&lt;&gt;"",SUMPRODUCT((ASN71:ASN74=ASN74)*(ASI71:ASI74=ASI74)*(ASG71:ASG74=ASG74)*(ASK71:ASK74&gt;ASK74)),"")</f>
        <v/>
      </c>
      <c r="ASS74" s="323" t="str">
        <f t="shared" ref="ASS74" ca="1" si="19217">IF(ASC74&lt;&gt;"",SUMPRODUCT((ASN71:ASN74=ASN74)*(ASI71:ASI74=ASI74)*(ASG71:ASG74=ASG74)*(ASK71:ASK74=ASK74)*(ASL71:ASL74&gt;ASL74)),"")</f>
        <v/>
      </c>
      <c r="AST74" s="323" t="str">
        <f t="shared" ref="AST74" ca="1" si="19218">IF(ASC74&lt;&gt;"",SUMPRODUCT((ASN71:ASN74=ASN74)*(ASI71:ASI74=ASI74)*(ASG71:ASG74=ASG74)*(ASK71:ASK74=ASK74)*(ASL71:ASL74=ASL74)*(ASM71:ASM74&gt;ASM74)),"")</f>
        <v/>
      </c>
      <c r="ASU74" s="323" t="str">
        <f t="shared" ca="1" si="18368"/>
        <v/>
      </c>
      <c r="ASV74" s="323" t="str">
        <f t="shared" ref="ASV74" ca="1" si="19219">IF(ASW34&lt;&gt;"",SUMPRODUCT((ATD31:ATD34=ATD34)*(ATC31:ATC34=ATC34)*(ATA31:ATA34=ATA34)*(ATB31:ATB34=ATB34)),"")</f>
        <v/>
      </c>
      <c r="ASW74" s="323" t="str">
        <f t="shared" ca="1" si="18653"/>
        <v/>
      </c>
      <c r="ASX74" s="323"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3"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3"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3">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3">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3">
        <f t="shared" ca="1" si="18659"/>
        <v>1000</v>
      </c>
      <c r="ATD74" s="323" t="str">
        <f t="shared" ca="1" si="18660"/>
        <v/>
      </c>
      <c r="ATE74" s="323" t="str">
        <f t="shared" ref="ATE74" ca="1" si="19225">IF(ASW74&lt;&gt;"",VLOOKUP(ASW74,ARJ4:ARP40,7,FALSE),"")</f>
        <v/>
      </c>
      <c r="ATF74" s="323" t="str">
        <f t="shared" ref="ATF74" ca="1" si="19226">IF(ASW74&lt;&gt;"",VLOOKUP(ASW74,ARJ4:ARP40,5,FALSE),"")</f>
        <v/>
      </c>
      <c r="ATG74" s="323" t="str">
        <f t="shared" ref="ATG74" ca="1" si="19227">IF(ASW74&lt;&gt;"",VLOOKUP(ASW74,ARJ4:ARR40,9,FALSE),"")</f>
        <v/>
      </c>
      <c r="ATH74" s="323" t="str">
        <f t="shared" ca="1" si="18664"/>
        <v/>
      </c>
      <c r="ATI74" s="323" t="str">
        <f t="shared" ref="ATI74" ca="1" si="19228">IF(ASW74&lt;&gt;"",RANK(ATH74,ATH71:ATH74),"")</f>
        <v/>
      </c>
      <c r="ATJ74" s="323" t="str">
        <f t="shared" ref="ATJ74" ca="1" si="19229">IF(ASW74&lt;&gt;"",SUMPRODUCT((ATH71:ATH74=ATH74)*(ATC71:ATC74&gt;ATC74)),"")</f>
        <v/>
      </c>
      <c r="ATK74" s="323" t="str">
        <f t="shared" ref="ATK74" ca="1" si="19230">IF(ASW74&lt;&gt;"",SUMPRODUCT((ATH71:ATH74=ATH74)*(ATC71:ATC74=ATC74)*(ATA71:ATA74&gt;ATA74)),"")</f>
        <v/>
      </c>
      <c r="ATL74" s="323" t="str">
        <f t="shared" ref="ATL74" ca="1" si="19231">IF(ASW74&lt;&gt;"",SUMPRODUCT((ATH71:ATH74=ATH74)*(ATC71:ATC74=ATC74)*(ATA71:ATA74=ATA74)*(ATE71:ATE74&gt;ATE74)),"")</f>
        <v/>
      </c>
      <c r="ATM74" s="323" t="str">
        <f t="shared" ref="ATM74" ca="1" si="19232">IF(ASW74&lt;&gt;"",SUMPRODUCT((ATH71:ATH74=ATH74)*(ATC71:ATC74=ATC74)*(ATA71:ATA74=ATA74)*(ATE71:ATE74=ATE74)*(ATF71:ATF74&gt;ATF74)),"")</f>
        <v/>
      </c>
      <c r="ATN74" s="323" t="str">
        <f t="shared" ref="ATN74" ca="1" si="19233">IF(ASW74&lt;&gt;"",SUMPRODUCT((ATH71:ATH74=ATH74)*(ATC71:ATC74=ATC74)*(ATA71:ATA74=ATA74)*(ATE71:ATE74=ATE74)*(ATF71:ATF74=ATF74)*(ATG71:ATG74&gt;ATG74)),"")</f>
        <v/>
      </c>
      <c r="ATO74" s="323" t="str">
        <f t="shared" ca="1" si="18961"/>
        <v/>
      </c>
      <c r="AWO74" s="323">
        <f ca="1">SUMPRODUCT((AWO31:AWO34=AWO34)*(AWN31:AWN34=AWN34)*(AWL31:AWL34&gt;AWL34))+1</f>
        <v>1</v>
      </c>
      <c r="AWZ74" s="323" t="str">
        <f t="shared" ref="AWZ74" ca="1" si="19234">IF(AXA34&lt;&gt;"",SUMPRODUCT((AXH31:AXH34=AXH34)*(AXG31:AXG34=AXG34)*(AXE31:AXE34=AXE34)*(AXF31:AXF34=AXF34)),"")</f>
        <v/>
      </c>
      <c r="AXA74" s="323" t="str">
        <f t="shared" ca="1" si="18370"/>
        <v/>
      </c>
      <c r="AXB74" s="323">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3">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3">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3">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3">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3">
        <f t="shared" ca="1" si="18376"/>
        <v>1000</v>
      </c>
      <c r="AXH74" s="323" t="str">
        <f t="shared" ca="1" si="18377"/>
        <v/>
      </c>
      <c r="AXI74" s="323" t="str">
        <f t="shared" ref="AXI74" ca="1" si="19240">IF(AXA74&lt;&gt;"",VLOOKUP(AXA74,AWH4:AWN40,7,FALSE),"")</f>
        <v/>
      </c>
      <c r="AXJ74" s="323" t="str">
        <f t="shared" ref="AXJ74" ca="1" si="19241">IF(AXA74&lt;&gt;"",VLOOKUP(AXA74,AWH4:AWN40,5,FALSE),"")</f>
        <v/>
      </c>
      <c r="AXK74" s="323" t="str">
        <f t="shared" ref="AXK74" ca="1" si="19242">IF(AXA74&lt;&gt;"",VLOOKUP(AXA74,AWH4:AWP40,9,FALSE),"")</f>
        <v/>
      </c>
      <c r="AXL74" s="323" t="str">
        <f t="shared" ca="1" si="18381"/>
        <v/>
      </c>
      <c r="AXM74" s="323" t="str">
        <f t="shared" ref="AXM74" ca="1" si="19243">IF(AXA74&lt;&gt;"",RANK(AXL74,AXL71:AXL74),"")</f>
        <v/>
      </c>
      <c r="AXN74" s="323" t="str">
        <f t="shared" ref="AXN74" ca="1" si="19244">IF(AXA74&lt;&gt;"",SUMPRODUCT((AXL71:AXL74=AXL74)*(AXG71:AXG74&gt;AXG74)),"")</f>
        <v/>
      </c>
      <c r="AXO74" s="323" t="str">
        <f t="shared" ref="AXO74" ca="1" si="19245">IF(AXA74&lt;&gt;"",SUMPRODUCT((AXL71:AXL74=AXL74)*(AXG71:AXG74=AXG74)*(AXE71:AXE74&gt;AXE74)),"")</f>
        <v/>
      </c>
      <c r="AXP74" s="323" t="str">
        <f t="shared" ref="AXP74" ca="1" si="19246">IF(AXA74&lt;&gt;"",SUMPRODUCT((AXL71:AXL74=AXL74)*(AXG71:AXG74=AXG74)*(AXE71:AXE74=AXE74)*(AXI71:AXI74&gt;AXI74)),"")</f>
        <v/>
      </c>
      <c r="AXQ74" s="323" t="str">
        <f t="shared" ref="AXQ74" ca="1" si="19247">IF(AXA74&lt;&gt;"",SUMPRODUCT((AXL71:AXL74=AXL74)*(AXG71:AXG74=AXG74)*(AXE71:AXE74=AXE74)*(AXI71:AXI74=AXI74)*(AXJ71:AXJ74&gt;AXJ74)),"")</f>
        <v/>
      </c>
      <c r="AXR74" s="323" t="str">
        <f t="shared" ref="AXR74" ca="1" si="19248">IF(AXA74&lt;&gt;"",SUMPRODUCT((AXL71:AXL74=AXL74)*(AXG71:AXG74=AXG74)*(AXE71:AXE74=AXE74)*(AXI71:AXI74=AXI74)*(AXJ71:AXJ74=AXJ74)*(AXK71:AXK74&gt;AXK74)),"")</f>
        <v/>
      </c>
      <c r="AXS74" s="323" t="str">
        <f t="shared" ca="1" si="18388"/>
        <v/>
      </c>
      <c r="AXT74" s="323" t="str">
        <f t="shared" ref="AXT74" ca="1" si="19249">IF(AXU34&lt;&gt;"",SUMPRODUCT((AYB31:AYB34=AYB34)*(AYA31:AYA34=AYA34)*(AXY31:AXY34=AXY34)*(AXZ31:AXZ34=AXZ34)),"")</f>
        <v/>
      </c>
      <c r="AXU74" s="323" t="str">
        <f t="shared" ca="1" si="18688"/>
        <v/>
      </c>
      <c r="AXV74" s="323"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3"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3"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3">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3">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3">
        <f t="shared" ca="1" si="18694"/>
        <v>1000</v>
      </c>
      <c r="AYB74" s="323" t="str">
        <f t="shared" ca="1" si="18695"/>
        <v/>
      </c>
      <c r="AYC74" s="323" t="str">
        <f t="shared" ref="AYC74" ca="1" si="19255">IF(AXU74&lt;&gt;"",VLOOKUP(AXU74,AWH4:AWN40,7,FALSE),"")</f>
        <v/>
      </c>
      <c r="AYD74" s="323" t="str">
        <f t="shared" ref="AYD74" ca="1" si="19256">IF(AXU74&lt;&gt;"",VLOOKUP(AXU74,AWH4:AWN40,5,FALSE),"")</f>
        <v/>
      </c>
      <c r="AYE74" s="323" t="str">
        <f t="shared" ref="AYE74" ca="1" si="19257">IF(AXU74&lt;&gt;"",VLOOKUP(AXU74,AWH4:AWP40,9,FALSE),"")</f>
        <v/>
      </c>
      <c r="AYF74" s="323" t="str">
        <f t="shared" ca="1" si="18699"/>
        <v/>
      </c>
      <c r="AYG74" s="323" t="str">
        <f t="shared" ref="AYG74" ca="1" si="19258">IF(AXU74&lt;&gt;"",RANK(AYF74,AYF71:AYF74),"")</f>
        <v/>
      </c>
      <c r="AYH74" s="323" t="str">
        <f t="shared" ref="AYH74" ca="1" si="19259">IF(AXU74&lt;&gt;"",SUMPRODUCT((AYF71:AYF74=AYF74)*(AYA71:AYA74&gt;AYA74)),"")</f>
        <v/>
      </c>
      <c r="AYI74" s="323" t="str">
        <f t="shared" ref="AYI74" ca="1" si="19260">IF(AXU74&lt;&gt;"",SUMPRODUCT((AYF71:AYF74=AYF74)*(AYA71:AYA74=AYA74)*(AXY71:AXY74&gt;AXY74)),"")</f>
        <v/>
      </c>
      <c r="AYJ74" s="323" t="str">
        <f t="shared" ref="AYJ74" ca="1" si="19261">IF(AXU74&lt;&gt;"",SUMPRODUCT((AYF71:AYF74=AYF74)*(AYA71:AYA74=AYA74)*(AXY71:AXY74=AXY74)*(AYC71:AYC74&gt;AYC74)),"")</f>
        <v/>
      </c>
      <c r="AYK74" s="323" t="str">
        <f t="shared" ref="AYK74" ca="1" si="19262">IF(AXU74&lt;&gt;"",SUMPRODUCT((AYF71:AYF74=AYF74)*(AYA71:AYA74=AYA74)*(AXY71:AXY74=AXY74)*(AYC71:AYC74=AYC74)*(AYD71:AYD74&gt;AYD74)),"")</f>
        <v/>
      </c>
      <c r="AYL74" s="323" t="str">
        <f t="shared" ref="AYL74" ca="1" si="19263">IF(AXU74&lt;&gt;"",SUMPRODUCT((AYF71:AYF74=AYF74)*(AYA71:AYA74=AYA74)*(AXY71:AXY74=AXY74)*(AYC71:AYC74=AYC74)*(AYD71:AYD74=AYD74)*(AYE71:AYE74&gt;AYE74)),"")</f>
        <v/>
      </c>
      <c r="AYM74" s="323" t="str">
        <f t="shared" ca="1" si="18992"/>
        <v/>
      </c>
      <c r="BBM74" s="323">
        <f ca="1">SUMPRODUCT((BBM31:BBM34=BBM34)*(BBL31:BBL34=BBL34)*(BBJ31:BBJ34&gt;BBJ34))+1</f>
        <v>1</v>
      </c>
      <c r="BBX74" s="323">
        <f t="shared" ref="BBX74" ca="1" si="19264">IF(BBY34&lt;&gt;"",SUMPRODUCT((BCF31:BCF34=BCF34)*(BCE31:BCE34=BCE34)*(BCC31:BCC34=BCC34)*(BCD31:BCD34=BCD34)),"")</f>
        <v>4</v>
      </c>
      <c r="BBY74" s="323" t="str">
        <f t="shared" ca="1" si="18390"/>
        <v>Belgium</v>
      </c>
      <c r="BBZ74" s="323">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3">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3">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3">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3">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3">
        <f t="shared" ca="1" si="18396"/>
        <v>1000</v>
      </c>
      <c r="BCF74" s="323">
        <f t="shared" ca="1" si="18397"/>
        <v>0</v>
      </c>
      <c r="BCG74" s="323">
        <f t="shared" ref="BCG74" ca="1" si="19270">IF(BBY74&lt;&gt;"",VLOOKUP(BBY74,BBF4:BBL40,7,FALSE),"")</f>
        <v>1000</v>
      </c>
      <c r="BCH74" s="323">
        <f t="shared" ref="BCH74" ca="1" si="19271">IF(BBY74&lt;&gt;"",VLOOKUP(BBY74,BBF4:BBL40,5,FALSE),"")</f>
        <v>0</v>
      </c>
      <c r="BCI74" s="323">
        <f t="shared" ref="BCI74" ca="1" si="19272">IF(BBY74&lt;&gt;"",VLOOKUP(BBY74,BBF4:BBN40,9,FALSE),"")</f>
        <v>50</v>
      </c>
      <c r="BCJ74" s="323">
        <f t="shared" ca="1" si="18401"/>
        <v>0</v>
      </c>
      <c r="BCK74" s="323">
        <f t="shared" ref="BCK74" ca="1" si="19273">IF(BBY74&lt;&gt;"",RANK(BCJ74,BCJ71:BCJ74),"")</f>
        <v>1</v>
      </c>
      <c r="BCL74" s="323">
        <f t="shared" ref="BCL74" ca="1" si="19274">IF(BBY74&lt;&gt;"",SUMPRODUCT((BCJ71:BCJ74=BCJ74)*(BCE71:BCE74&gt;BCE74)),"")</f>
        <v>0</v>
      </c>
      <c r="BCM74" s="323">
        <f t="shared" ref="BCM74" ca="1" si="19275">IF(BBY74&lt;&gt;"",SUMPRODUCT((BCJ71:BCJ74=BCJ74)*(BCE71:BCE74=BCE74)*(BCC71:BCC74&gt;BCC74)),"")</f>
        <v>0</v>
      </c>
      <c r="BCN74" s="323">
        <f t="shared" ref="BCN74" ca="1" si="19276">IF(BBY74&lt;&gt;"",SUMPRODUCT((BCJ71:BCJ74=BCJ74)*(BCE71:BCE74=BCE74)*(BCC71:BCC74=BCC74)*(BCG71:BCG74&gt;BCG74)),"")</f>
        <v>0</v>
      </c>
      <c r="BCO74" s="323">
        <f t="shared" ref="BCO74" ca="1" si="19277">IF(BBY74&lt;&gt;"",SUMPRODUCT((BCJ71:BCJ74=BCJ74)*(BCE71:BCE74=BCE74)*(BCC71:BCC74=BCC74)*(BCG71:BCG74=BCG74)*(BCH71:BCH74&gt;BCH74)),"")</f>
        <v>0</v>
      </c>
      <c r="BCP74" s="323">
        <f t="shared" ref="BCP74" ca="1" si="19278">IF(BBY74&lt;&gt;"",SUMPRODUCT((BCJ71:BCJ74=BCJ74)*(BCE71:BCE74=BCE74)*(BCC71:BCC74=BCC74)*(BCG71:BCG74=BCG74)*(BCH71:BCH74=BCH74)*(BCI71:BCI74&gt;BCI74)),"")</f>
        <v>0</v>
      </c>
      <c r="BCQ74" s="323">
        <f t="shared" ca="1" si="18408"/>
        <v>1</v>
      </c>
      <c r="BCR74" s="323" t="str">
        <f t="shared" ref="BCR74" ca="1" si="19279">IF(BCS34&lt;&gt;"",SUMPRODUCT((BCZ31:BCZ34=BCZ34)*(BCY31:BCY34=BCY34)*(BCW31:BCW34=BCW34)*(BCX31:BCX34=BCX34)),"")</f>
        <v/>
      </c>
      <c r="BCS74" s="323" t="str">
        <f t="shared" ca="1" si="18723"/>
        <v/>
      </c>
      <c r="BCT74" s="323"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3"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3"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3">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3">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3">
        <f t="shared" ca="1" si="18729"/>
        <v>1000</v>
      </c>
      <c r="BCZ74" s="323" t="str">
        <f t="shared" ca="1" si="18730"/>
        <v/>
      </c>
      <c r="BDA74" s="323" t="str">
        <f t="shared" ref="BDA74" ca="1" si="19285">IF(BCS74&lt;&gt;"",VLOOKUP(BCS74,BBF4:BBL40,7,FALSE),"")</f>
        <v/>
      </c>
      <c r="BDB74" s="323" t="str">
        <f t="shared" ref="BDB74" ca="1" si="19286">IF(BCS74&lt;&gt;"",VLOOKUP(BCS74,BBF4:BBL40,5,FALSE),"")</f>
        <v/>
      </c>
      <c r="BDC74" s="323" t="str">
        <f t="shared" ref="BDC74" ca="1" si="19287">IF(BCS74&lt;&gt;"",VLOOKUP(BCS74,BBF4:BBN40,9,FALSE),"")</f>
        <v/>
      </c>
      <c r="BDD74" s="323" t="str">
        <f t="shared" ca="1" si="18734"/>
        <v/>
      </c>
      <c r="BDE74" s="323" t="str">
        <f t="shared" ref="BDE74" ca="1" si="19288">IF(BCS74&lt;&gt;"",RANK(BDD74,BDD71:BDD74),"")</f>
        <v/>
      </c>
      <c r="BDF74" s="323" t="str">
        <f t="shared" ref="BDF74" ca="1" si="19289">IF(BCS74&lt;&gt;"",SUMPRODUCT((BDD71:BDD74=BDD74)*(BCY71:BCY74&gt;BCY74)),"")</f>
        <v/>
      </c>
      <c r="BDG74" s="323" t="str">
        <f t="shared" ref="BDG74" ca="1" si="19290">IF(BCS74&lt;&gt;"",SUMPRODUCT((BDD71:BDD74=BDD74)*(BCY71:BCY74=BCY74)*(BCW71:BCW74&gt;BCW74)),"")</f>
        <v/>
      </c>
      <c r="BDH74" s="323" t="str">
        <f t="shared" ref="BDH74" ca="1" si="19291">IF(BCS74&lt;&gt;"",SUMPRODUCT((BDD71:BDD74=BDD74)*(BCY71:BCY74=BCY74)*(BCW71:BCW74=BCW74)*(BDA71:BDA74&gt;BDA74)),"")</f>
        <v/>
      </c>
      <c r="BDI74" s="323" t="str">
        <f t="shared" ref="BDI74" ca="1" si="19292">IF(BCS74&lt;&gt;"",SUMPRODUCT((BDD71:BDD74=BDD74)*(BCY71:BCY74=BCY74)*(BCW71:BCW74=BCW74)*(BDA71:BDA74=BDA74)*(BDB71:BDB74&gt;BDB74)),"")</f>
        <v/>
      </c>
      <c r="BDJ74" s="323" t="str">
        <f t="shared" ref="BDJ74" ca="1" si="19293">IF(BCS74&lt;&gt;"",SUMPRODUCT((BDD71:BDD74=BDD74)*(BCY71:BCY74=BCY74)*(BCW71:BCW74=BCW74)*(BDA71:BDA74=BDA74)*(BDB71:BDB74=BDB74)*(BDC71:BDC74&gt;BDC74)),"")</f>
        <v/>
      </c>
      <c r="BDK74" s="323" t="str">
        <f t="shared" ca="1" si="19023"/>
        <v/>
      </c>
    </row>
    <row r="76" spans="9:955 1025:1467" x14ac:dyDescent="0.2">
      <c r="T76" s="323">
        <f>IF(U77="",SUM(AG37:AL37),IF(U78="",SUM(AG38:AL38),IF(U79="",SUM(AG39:AL39),IF(U80="",SUM(AG40:AL40),0))))</f>
        <v>2</v>
      </c>
      <c r="AN76" s="323">
        <f>IF(AO78="",SUM(BA38:BF38),IF(AO79="",SUM(BA39:BF39),IF(AO80="",SUM(BA40:BF40),0)))</f>
        <v>0</v>
      </c>
      <c r="ER76" s="323">
        <f ca="1">IF(ES77="",SUM(FE37:FJ37),IF(ES78="",SUM(FE38:FJ38),IF(ES79="",SUM(FE39:FJ39),IF(ES80="",SUM(FE40:FJ40),0))))</f>
        <v>0</v>
      </c>
      <c r="FL76" s="323">
        <f ca="1">IF(FM78="",SUM(FY38:GD38),IF(FM79="",SUM(FY39:GD39),IF(FM80="",SUM(FY40:GD40),0)))</f>
        <v>0</v>
      </c>
      <c r="JP76" s="323">
        <f ca="1">IF(JQ77="",SUM(KC37:KH37),IF(JQ78="",SUM(KC38:KH38),IF(JQ79="",SUM(KC39:KH39),IF(JQ80="",SUM(KC40:KH40),0))))</f>
        <v>0</v>
      </c>
      <c r="KJ76" s="323">
        <f ca="1">IF(KK78="",SUM(KW38:LB38),IF(KK79="",SUM(KW39:LB39),IF(KK80="",SUM(KW40:LB40),0)))</f>
        <v>0</v>
      </c>
      <c r="ON76" s="323">
        <f t="shared" ref="ON76" ca="1" si="19294">IF(OO77="",SUM(PA37:PF37),IF(OO78="",SUM(PA38:PF38),IF(OO79="",SUM(PA39:PF39),IF(OO80="",SUM(PA40:PF40),0))))</f>
        <v>0</v>
      </c>
      <c r="PH76" s="323">
        <f t="shared" ref="PH76" ca="1" si="19295">IF(PI78="",SUM(PU38:PZ38),IF(PI79="",SUM(PU39:PZ39),IF(PI80="",SUM(PU40:PZ40),0)))</f>
        <v>0</v>
      </c>
      <c r="TL76" s="323">
        <f t="shared" ref="TL76" ca="1" si="19296">IF(TM77="",SUM(TY37:UD37),IF(TM78="",SUM(TY38:UD38),IF(TM79="",SUM(TY39:UD39),IF(TM80="",SUM(TY40:UD40),0))))</f>
        <v>0</v>
      </c>
      <c r="UF76" s="323">
        <f t="shared" ref="UF76" ca="1" si="19297">IF(UG78="",SUM(US38:UX38),IF(UG79="",SUM(US39:UX39),IF(UG80="",SUM(US40:UX40),0)))</f>
        <v>0</v>
      </c>
      <c r="YJ76" s="323">
        <f t="shared" ref="YJ76" ca="1" si="19298">IF(YK77="",SUM(YW37:ZB37),IF(YK78="",SUM(YW38:ZB38),IF(YK79="",SUM(YW39:ZB39),IF(YK80="",SUM(YW40:ZB40),0))))</f>
        <v>0</v>
      </c>
      <c r="ZD76" s="323">
        <f t="shared" ref="ZD76" ca="1" si="19299">IF(ZE78="",SUM(ZQ38:ZV38),IF(ZE79="",SUM(ZQ39:ZV39),IF(ZE80="",SUM(ZQ40:ZV40),0)))</f>
        <v>0</v>
      </c>
      <c r="ADH76" s="323">
        <f t="shared" ref="ADH76" ca="1" si="19300">IF(ADI77="",SUM(ADU37:ADZ37),IF(ADI78="",SUM(ADU38:ADZ38),IF(ADI79="",SUM(ADU39:ADZ39),IF(ADI80="",SUM(ADU40:ADZ40),0))))</f>
        <v>0</v>
      </c>
      <c r="AEB76" s="323">
        <f t="shared" ref="AEB76" ca="1" si="19301">IF(AEC78="",SUM(AEO38:AET38),IF(AEC79="",SUM(AEO39:AET39),IF(AEC80="",SUM(AEO40:AET40),0)))</f>
        <v>0</v>
      </c>
      <c r="AIF76" s="323">
        <f t="shared" ref="AIF76" ca="1" si="19302">IF(AIG77="",SUM(AIS37:AIX37),IF(AIG78="",SUM(AIS38:AIX38),IF(AIG79="",SUM(AIS39:AIX39),IF(AIG80="",SUM(AIS40:AIX40),0))))</f>
        <v>0</v>
      </c>
      <c r="AIZ76" s="323">
        <f t="shared" ref="AIZ76" ca="1" si="19303">IF(AJA78="",SUM(AJM38:AJR38),IF(AJA79="",SUM(AJM39:AJR39),IF(AJA80="",SUM(AJM40:AJR40),0)))</f>
        <v>0</v>
      </c>
      <c r="AND76" s="323">
        <f t="shared" ref="AND76" ca="1" si="19304">IF(ANE77="",SUM(ANQ37:ANV37),IF(ANE78="",SUM(ANQ38:ANV38),IF(ANE79="",SUM(ANQ39:ANV39),IF(ANE80="",SUM(ANQ40:ANV40),0))))</f>
        <v>0</v>
      </c>
      <c r="ANX76" s="323">
        <f t="shared" ref="ANX76" ca="1" si="19305">IF(ANY78="",SUM(AOK38:AOP38),IF(ANY79="",SUM(AOK39:AOP39),IF(ANY80="",SUM(AOK40:AOP40),0)))</f>
        <v>0</v>
      </c>
      <c r="ASB76" s="323">
        <f t="shared" ref="ASB76" ca="1" si="19306">IF(ASC77="",SUM(ASO37:AST37),IF(ASC78="",SUM(ASO38:AST38),IF(ASC79="",SUM(ASO39:AST39),IF(ASC80="",SUM(ASO40:AST40),0))))</f>
        <v>0</v>
      </c>
      <c r="ASV76" s="323">
        <f t="shared" ref="ASV76" ca="1" si="19307">IF(ASW78="",SUM(ATI38:ATN38),IF(ASW79="",SUM(ATI39:ATN39),IF(ASW80="",SUM(ATI40:ATN40),0)))</f>
        <v>0</v>
      </c>
      <c r="AWZ76" s="323">
        <f t="shared" ref="AWZ76" ca="1" si="19308">IF(AXA77="",SUM(AXM37:AXR37),IF(AXA78="",SUM(AXM38:AXR38),IF(AXA79="",SUM(AXM39:AXR39),IF(AXA80="",SUM(AXM40:AXR40),0))))</f>
        <v>0</v>
      </c>
      <c r="AXT76" s="323">
        <f t="shared" ref="AXT76" ca="1" si="19309">IF(AXU78="",SUM(AYG38:AYL38),IF(AXU79="",SUM(AYG39:AYL39),IF(AXU80="",SUM(AYG40:AYL40),0)))</f>
        <v>0</v>
      </c>
      <c r="BBX76" s="323">
        <f t="shared" ref="BBX76" ca="1" si="19310">IF(BBY77="",SUM(BCK37:BCP37),IF(BBY78="",SUM(BCK38:BCP38),IF(BBY79="",SUM(BCK39:BCP39),IF(BBY80="",SUM(BCK40:BCP40),0))))</f>
        <v>0</v>
      </c>
      <c r="BCR76" s="323">
        <f t="shared" ref="BCR76" ca="1" si="19311">IF(BCS78="",SUM(BDE38:BDJ38),IF(BCS79="",SUM(BDE39:BDJ39),IF(BCS80="",SUM(BDE40:BDJ40),0)))</f>
        <v>0</v>
      </c>
    </row>
    <row r="77" spans="9:955 1025:1467" x14ac:dyDescent="0.2">
      <c r="I77" s="323">
        <f>SUMPRODUCT((I37:I40=I37)*(H37:H40=H37)*(F37:F40&gt;F37))+1</f>
        <v>1</v>
      </c>
      <c r="T77" s="323">
        <f>IF(U37&lt;&gt;"",SUMPRODUCT((AB37:AB40=AB37)*(AA37:AA40=AA37)*(Y37:Y40=Y37)*(Z37:Z40=Z37)),"")</f>
        <v>1</v>
      </c>
      <c r="U77" s="323" t="str">
        <f>IF(AND(T77&lt;&gt;"",T77&gt;1),U37,"")</f>
        <v/>
      </c>
      <c r="V77" s="323">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3">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3">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3">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3">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3">
        <f>Y77-Z77+1000</f>
        <v>1000</v>
      </c>
      <c r="AB77" s="323" t="str">
        <f>IF(U77&lt;&gt;"",V77*3+W77*1,"")</f>
        <v/>
      </c>
      <c r="AC77" s="323" t="str">
        <f>IF(U77&lt;&gt;"",VLOOKUP(U77,B4:H40,7,FALSE),"")</f>
        <v/>
      </c>
      <c r="AD77" s="323" t="str">
        <f>IF(U77&lt;&gt;"",VLOOKUP(U77,B4:H40,5,FALSE),"")</f>
        <v/>
      </c>
      <c r="AE77" s="323" t="str">
        <f>IF(U77&lt;&gt;"",VLOOKUP(U77,B4:J40,9,FALSE),"")</f>
        <v/>
      </c>
      <c r="AF77" s="323" t="str">
        <f>AB77</f>
        <v/>
      </c>
      <c r="AG77" s="323" t="str">
        <f>IF(U77&lt;&gt;"",RANK(AF77,AF77:AF80),"")</f>
        <v/>
      </c>
      <c r="AH77" s="323" t="str">
        <f>IF(U77&lt;&gt;"",SUMPRODUCT((AF77:AF80=AF77)*(AA77:AA80&gt;AA77)),"")</f>
        <v/>
      </c>
      <c r="AI77" s="323" t="str">
        <f>IF(U77&lt;&gt;"",SUMPRODUCT((AF77:AF80=AF77)*(AA77:AA80=AA77)*(Y77:Y80&gt;Y77)),"")</f>
        <v/>
      </c>
      <c r="AJ77" s="323" t="str">
        <f>IF(U77&lt;&gt;"",SUMPRODUCT((AF77:AF80=AF77)*(AA77:AA80=AA77)*(Y77:Y80=Y77)*(AC77:AC80&gt;AC77)),"")</f>
        <v/>
      </c>
      <c r="AK77" s="323" t="str">
        <f>IF(U77&lt;&gt;"",SUMPRODUCT((AF77:AF80=AF77)*(AA77:AA80=AA77)*(Y77:Y80=Y77)*(AC77:AC80=AC77)*(AD77:AD80&gt;AD77)),"")</f>
        <v/>
      </c>
      <c r="AL77" s="323" t="str">
        <f>IF(U77&lt;&gt;"",SUMPRODUCT((AF77:AF80=AF77)*(AA77:AA80=AA77)*(Y77:Y80=Y77)*(AC77:AC80=AC77)*(AD77:AD80=AD77)*(AE77:AE80&gt;AE77)),"")</f>
        <v/>
      </c>
      <c r="AM77" s="323" t="str">
        <f>IF(U77&lt;&gt;"",SUM(AG77:AL77),"")</f>
        <v/>
      </c>
      <c r="EG77" s="323">
        <f ca="1">SUMPRODUCT((EG37:EG40=EG37)*(EF37:EF40=EF37)*(ED37:ED40&gt;ED37))+1</f>
        <v>1</v>
      </c>
      <c r="ER77" s="323" t="str">
        <f ca="1">IF(ES37&lt;&gt;"",SUMPRODUCT((EZ37:EZ40=EZ37)*(EY37:EY40=EY37)*(EW37:EW40=EW37)*(EX37:EX40=EX37)),"")</f>
        <v/>
      </c>
      <c r="ES77" s="323" t="str">
        <f ca="1">IF(AND(ER77&lt;&gt;"",ER77&gt;1),ES37,"")</f>
        <v/>
      </c>
      <c r="ET77" s="323">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3">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3">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3">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3">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3">
        <f ca="1">EW77-EX77+1000</f>
        <v>1000</v>
      </c>
      <c r="EZ77" s="323" t="str">
        <f ca="1">IF(ES77&lt;&gt;"",ET77*3+EU77*1,"")</f>
        <v/>
      </c>
      <c r="FA77" s="323" t="str">
        <f ca="1">IF(ES77&lt;&gt;"",VLOOKUP(ES77,DZ4:EF40,7,FALSE),"")</f>
        <v/>
      </c>
      <c r="FB77" s="323" t="str">
        <f ca="1">IF(ES77&lt;&gt;"",VLOOKUP(ES77,DZ4:EF40,5,FALSE),"")</f>
        <v/>
      </c>
      <c r="FC77" s="323" t="str">
        <f ca="1">IF(ES77&lt;&gt;"",VLOOKUP(ES77,DZ4:EH40,9,FALSE),"")</f>
        <v/>
      </c>
      <c r="FD77" s="323" t="str">
        <f ca="1">EZ77</f>
        <v/>
      </c>
      <c r="FE77" s="323" t="str">
        <f ca="1">IF(ES77&lt;&gt;"",RANK(FD77,FD77:FD80),"")</f>
        <v/>
      </c>
      <c r="FF77" s="323" t="str">
        <f ca="1">IF(ES77&lt;&gt;"",SUMPRODUCT((FD77:FD80=FD77)*(EY77:EY80&gt;EY77)),"")</f>
        <v/>
      </c>
      <c r="FG77" s="323" t="str">
        <f ca="1">IF(ES77&lt;&gt;"",SUMPRODUCT((FD77:FD80=FD77)*(EY77:EY80=EY77)*(EW77:EW80&gt;EW77)),"")</f>
        <v/>
      </c>
      <c r="FH77" s="323" t="str">
        <f ca="1">IF(ES77&lt;&gt;"",SUMPRODUCT((FD77:FD80=FD77)*(EY77:EY80=EY77)*(EW77:EW80=EW77)*(FA77:FA80&gt;FA77)),"")</f>
        <v/>
      </c>
      <c r="FI77" s="323" t="str">
        <f ca="1">IF(ES77&lt;&gt;"",SUMPRODUCT((FD77:FD80=FD77)*(EY77:EY80=EY77)*(EW77:EW80=EW77)*(FA77:FA80=FA77)*(FB77:FB80&gt;FB77)),"")</f>
        <v/>
      </c>
      <c r="FJ77" s="323" t="str">
        <f ca="1">IF(ES77&lt;&gt;"",SUMPRODUCT((FD77:FD80=FD77)*(EY77:EY80=EY77)*(EW77:EW80=EW77)*(FA77:FA80=FA77)*(FB77:FB80=FB77)*(FC77:FC80&gt;FC77)),"")</f>
        <v/>
      </c>
      <c r="FK77" s="323" t="str">
        <f ca="1">IF(ES77&lt;&gt;"",SUM(FE77:FJ77),"")</f>
        <v/>
      </c>
      <c r="JE77" s="323">
        <f ca="1">SUMPRODUCT((JE37:JE40=JE37)*(JD37:JD40=JD37)*(JB37:JB40&gt;JB37))+1</f>
        <v>1</v>
      </c>
      <c r="JP77" s="323" t="str">
        <f ca="1">IF(JQ37&lt;&gt;"",SUMPRODUCT((JX37:JX40=JX37)*(JW37:JW40=JW37)*(JU37:JU40=JU37)*(JV37:JV40=JV37)),"")</f>
        <v/>
      </c>
      <c r="JQ77" s="323" t="str">
        <f ca="1">IF(AND(JP77&lt;&gt;"",JP77&gt;1),JQ37,"")</f>
        <v/>
      </c>
      <c r="JR77" s="323">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3">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3">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3">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3">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3">
        <f ca="1">JU77-JV77+1000</f>
        <v>1000</v>
      </c>
      <c r="JX77" s="323" t="str">
        <f ca="1">IF(JQ77&lt;&gt;"",JR77*3+JS77*1,"")</f>
        <v/>
      </c>
      <c r="JY77" s="323" t="str">
        <f ca="1">IF(JQ77&lt;&gt;"",VLOOKUP(JQ77,IX4:JD40,7,FALSE),"")</f>
        <v/>
      </c>
      <c r="JZ77" s="323" t="str">
        <f ca="1">IF(JQ77&lt;&gt;"",VLOOKUP(JQ77,IX4:JD40,5,FALSE),"")</f>
        <v/>
      </c>
      <c r="KA77" s="323" t="str">
        <f ca="1">IF(JQ77&lt;&gt;"",VLOOKUP(JQ77,IX4:JF40,9,FALSE),"")</f>
        <v/>
      </c>
      <c r="KB77" s="323" t="str">
        <f ca="1">JX77</f>
        <v/>
      </c>
      <c r="KC77" s="323" t="str">
        <f ca="1">IF(JQ77&lt;&gt;"",RANK(KB77,KB77:KB80),"")</f>
        <v/>
      </c>
      <c r="KD77" s="323" t="str">
        <f ca="1">IF(JQ77&lt;&gt;"",SUMPRODUCT((KB77:KB80=KB77)*(JW77:JW80&gt;JW77)),"")</f>
        <v/>
      </c>
      <c r="KE77" s="323" t="str">
        <f ca="1">IF(JQ77&lt;&gt;"",SUMPRODUCT((KB77:KB80=KB77)*(JW77:JW80=JW77)*(JU77:JU80&gt;JU77)),"")</f>
        <v/>
      </c>
      <c r="KF77" s="323" t="str">
        <f ca="1">IF(JQ77&lt;&gt;"",SUMPRODUCT((KB77:KB80=KB77)*(JW77:JW80=JW77)*(JU77:JU80=JU77)*(JY77:JY80&gt;JY77)),"")</f>
        <v/>
      </c>
      <c r="KG77" s="323" t="str">
        <f ca="1">IF(JQ77&lt;&gt;"",SUMPRODUCT((KB77:KB80=KB77)*(JW77:JW80=JW77)*(JU77:JU80=JU77)*(JY77:JY80=JY77)*(JZ77:JZ80&gt;JZ77)),"")</f>
        <v/>
      </c>
      <c r="KH77" s="323" t="str">
        <f ca="1">IF(JQ77&lt;&gt;"",SUMPRODUCT((KB77:KB80=KB77)*(JW77:JW80=JW77)*(JU77:JU80=JU77)*(JY77:JY80=JY77)*(JZ77:JZ80=JZ77)*(KA77:KA80&gt;KA77)),"")</f>
        <v/>
      </c>
      <c r="KI77" s="323" t="str">
        <f ca="1">IF(JQ77&lt;&gt;"",SUM(KC77:KH77),"")</f>
        <v/>
      </c>
      <c r="OC77" s="323">
        <f ca="1">SUMPRODUCT((OC37:OC40=OC37)*(OB37:OB40=OB37)*(NZ37:NZ40&gt;NZ37))+1</f>
        <v>1</v>
      </c>
      <c r="ON77" s="323" t="str">
        <f t="shared" ref="ON77" ca="1" si="19312">IF(OO37&lt;&gt;"",SUMPRODUCT((OV37:OV40=OV37)*(OU37:OU40=OU37)*(OS37:OS40=OS37)*(OT37:OT40=OT37)),"")</f>
        <v/>
      </c>
      <c r="OO77" s="323" t="str">
        <f t="shared" ref="OO77:OO80" ca="1" si="19313">IF(AND(ON77&lt;&gt;"",ON77&gt;1),OO37,"")</f>
        <v/>
      </c>
      <c r="OP77" s="323">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3">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3">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3">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3">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3">
        <f t="shared" ref="OU77:OU80" ca="1" si="19319">OS77-OT77+1000</f>
        <v>1000</v>
      </c>
      <c r="OV77" s="323" t="str">
        <f t="shared" ref="OV77:OV80" ca="1" si="19320">IF(OO77&lt;&gt;"",OP77*3+OQ77*1,"")</f>
        <v/>
      </c>
      <c r="OW77" s="323" t="str">
        <f t="shared" ref="OW77" ca="1" si="19321">IF(OO77&lt;&gt;"",VLOOKUP(OO77,NV4:OB40,7,FALSE),"")</f>
        <v/>
      </c>
      <c r="OX77" s="323" t="str">
        <f t="shared" ref="OX77" ca="1" si="19322">IF(OO77&lt;&gt;"",VLOOKUP(OO77,NV4:OB40,5,FALSE),"")</f>
        <v/>
      </c>
      <c r="OY77" s="323" t="str">
        <f t="shared" ref="OY77" ca="1" si="19323">IF(OO77&lt;&gt;"",VLOOKUP(OO77,NV4:OD40,9,FALSE),"")</f>
        <v/>
      </c>
      <c r="OZ77" s="323" t="str">
        <f t="shared" ref="OZ77:OZ80" ca="1" si="19324">OV77</f>
        <v/>
      </c>
      <c r="PA77" s="323" t="str">
        <f t="shared" ref="PA77" ca="1" si="19325">IF(OO77&lt;&gt;"",RANK(OZ77,OZ77:OZ80),"")</f>
        <v/>
      </c>
      <c r="PB77" s="323" t="str">
        <f t="shared" ref="PB77" ca="1" si="19326">IF(OO77&lt;&gt;"",SUMPRODUCT((OZ77:OZ80=OZ77)*(OU77:OU80&gt;OU77)),"")</f>
        <v/>
      </c>
      <c r="PC77" s="323" t="str">
        <f t="shared" ref="PC77" ca="1" si="19327">IF(OO77&lt;&gt;"",SUMPRODUCT((OZ77:OZ80=OZ77)*(OU77:OU80=OU77)*(OS77:OS80&gt;OS77)),"")</f>
        <v/>
      </c>
      <c r="PD77" s="323" t="str">
        <f t="shared" ref="PD77" ca="1" si="19328">IF(OO77&lt;&gt;"",SUMPRODUCT((OZ77:OZ80=OZ77)*(OU77:OU80=OU77)*(OS77:OS80=OS77)*(OW77:OW80&gt;OW77)),"")</f>
        <v/>
      </c>
      <c r="PE77" s="323" t="str">
        <f t="shared" ref="PE77" ca="1" si="19329">IF(OO77&lt;&gt;"",SUMPRODUCT((OZ77:OZ80=OZ77)*(OU77:OU80=OU77)*(OS77:OS80=OS77)*(OW77:OW80=OW77)*(OX77:OX80&gt;OX77)),"")</f>
        <v/>
      </c>
      <c r="PF77" s="323" t="str">
        <f t="shared" ref="PF77" ca="1" si="19330">IF(OO77&lt;&gt;"",SUMPRODUCT((OZ77:OZ80=OZ77)*(OU77:OU80=OU77)*(OS77:OS80=OS77)*(OW77:OW80=OW77)*(OX77:OX80=OX77)*(OY77:OY80&gt;OY77)),"")</f>
        <v/>
      </c>
      <c r="PG77" s="323" t="str">
        <f t="shared" ref="PG77:PG80" ca="1" si="19331">IF(OO77&lt;&gt;"",SUM(PA77:PF77),"")</f>
        <v/>
      </c>
      <c r="TA77" s="323">
        <f ca="1">SUMPRODUCT((TA37:TA40=TA37)*(SZ37:SZ40=SZ37)*(SX37:SX40&gt;SX37))+1</f>
        <v>1</v>
      </c>
      <c r="TL77" s="323" t="str">
        <f t="shared" ref="TL77" ca="1" si="19332">IF(TM37&lt;&gt;"",SUMPRODUCT((TT37:TT40=TT37)*(TS37:TS40=TS37)*(TQ37:TQ40=TQ37)*(TR37:TR40=TR37)),"")</f>
        <v/>
      </c>
      <c r="TM77" s="323" t="str">
        <f t="shared" ref="TM77:TM80" ca="1" si="19333">IF(AND(TL77&lt;&gt;"",TL77&gt;1),TM37,"")</f>
        <v/>
      </c>
      <c r="TN77" s="323">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3">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3">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3">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3">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3">
        <f t="shared" ref="TS77:TS80" ca="1" si="19339">TQ77-TR77+1000</f>
        <v>1000</v>
      </c>
      <c r="TT77" s="323" t="str">
        <f t="shared" ref="TT77:TT80" ca="1" si="19340">IF(TM77&lt;&gt;"",TN77*3+TO77*1,"")</f>
        <v/>
      </c>
      <c r="TU77" s="323" t="str">
        <f t="shared" ref="TU77" ca="1" si="19341">IF(TM77&lt;&gt;"",VLOOKUP(TM77,ST4:SZ40,7,FALSE),"")</f>
        <v/>
      </c>
      <c r="TV77" s="323" t="str">
        <f t="shared" ref="TV77" ca="1" si="19342">IF(TM77&lt;&gt;"",VLOOKUP(TM77,ST4:SZ40,5,FALSE),"")</f>
        <v/>
      </c>
      <c r="TW77" s="323" t="str">
        <f t="shared" ref="TW77" ca="1" si="19343">IF(TM77&lt;&gt;"",VLOOKUP(TM77,ST4:TB40,9,FALSE),"")</f>
        <v/>
      </c>
      <c r="TX77" s="323" t="str">
        <f t="shared" ref="TX77:TX80" ca="1" si="19344">TT77</f>
        <v/>
      </c>
      <c r="TY77" s="323" t="str">
        <f t="shared" ref="TY77" ca="1" si="19345">IF(TM77&lt;&gt;"",RANK(TX77,TX77:TX80),"")</f>
        <v/>
      </c>
      <c r="TZ77" s="323" t="str">
        <f t="shared" ref="TZ77" ca="1" si="19346">IF(TM77&lt;&gt;"",SUMPRODUCT((TX77:TX80=TX77)*(TS77:TS80&gt;TS77)),"")</f>
        <v/>
      </c>
      <c r="UA77" s="323" t="str">
        <f t="shared" ref="UA77" ca="1" si="19347">IF(TM77&lt;&gt;"",SUMPRODUCT((TX77:TX80=TX77)*(TS77:TS80=TS77)*(TQ77:TQ80&gt;TQ77)),"")</f>
        <v/>
      </c>
      <c r="UB77" s="323" t="str">
        <f t="shared" ref="UB77" ca="1" si="19348">IF(TM77&lt;&gt;"",SUMPRODUCT((TX77:TX80=TX77)*(TS77:TS80=TS77)*(TQ77:TQ80=TQ77)*(TU77:TU80&gt;TU77)),"")</f>
        <v/>
      </c>
      <c r="UC77" s="323" t="str">
        <f t="shared" ref="UC77" ca="1" si="19349">IF(TM77&lt;&gt;"",SUMPRODUCT((TX77:TX80=TX77)*(TS77:TS80=TS77)*(TQ77:TQ80=TQ77)*(TU77:TU80=TU77)*(TV77:TV80&gt;TV77)),"")</f>
        <v/>
      </c>
      <c r="UD77" s="323" t="str">
        <f t="shared" ref="UD77" ca="1" si="19350">IF(TM77&lt;&gt;"",SUMPRODUCT((TX77:TX80=TX77)*(TS77:TS80=TS77)*(TQ77:TQ80=TQ77)*(TU77:TU80=TU77)*(TV77:TV80=TV77)*(TW77:TW80&gt;TW77)),"")</f>
        <v/>
      </c>
      <c r="UE77" s="323" t="str">
        <f t="shared" ref="UE77:UE80" ca="1" si="19351">IF(TM77&lt;&gt;"",SUM(TY77:UD77),"")</f>
        <v/>
      </c>
      <c r="XY77" s="323">
        <f ca="1">SUMPRODUCT((XY37:XY40=XY37)*(XX37:XX40=XX37)*(XV37:XV40&gt;XV37))+1</f>
        <v>1</v>
      </c>
      <c r="YJ77" s="323" t="str">
        <f t="shared" ref="YJ77" ca="1" si="19352">IF(YK37&lt;&gt;"",SUMPRODUCT((YR37:YR40=YR37)*(YQ37:YQ40=YQ37)*(YO37:YO40=YO37)*(YP37:YP40=YP37)),"")</f>
        <v/>
      </c>
      <c r="YK77" s="323" t="str">
        <f t="shared" ref="YK77:YK80" ca="1" si="19353">IF(AND(YJ77&lt;&gt;"",YJ77&gt;1),YK37,"")</f>
        <v/>
      </c>
      <c r="YL77" s="323">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3">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3">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3">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3">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3">
        <f t="shared" ref="YQ77:YQ80" ca="1" si="19359">YO77-YP77+1000</f>
        <v>1000</v>
      </c>
      <c r="YR77" s="323" t="str">
        <f t="shared" ref="YR77:YR80" ca="1" si="19360">IF(YK77&lt;&gt;"",YL77*3+YM77*1,"")</f>
        <v/>
      </c>
      <c r="YS77" s="323" t="str">
        <f t="shared" ref="YS77" ca="1" si="19361">IF(YK77&lt;&gt;"",VLOOKUP(YK77,XR4:XX40,7,FALSE),"")</f>
        <v/>
      </c>
      <c r="YT77" s="323" t="str">
        <f t="shared" ref="YT77" ca="1" si="19362">IF(YK77&lt;&gt;"",VLOOKUP(YK77,XR4:XX40,5,FALSE),"")</f>
        <v/>
      </c>
      <c r="YU77" s="323" t="str">
        <f t="shared" ref="YU77" ca="1" si="19363">IF(YK77&lt;&gt;"",VLOOKUP(YK77,XR4:XZ40,9,FALSE),"")</f>
        <v/>
      </c>
      <c r="YV77" s="323" t="str">
        <f t="shared" ref="YV77:YV80" ca="1" si="19364">YR77</f>
        <v/>
      </c>
      <c r="YW77" s="323" t="str">
        <f t="shared" ref="YW77" ca="1" si="19365">IF(YK77&lt;&gt;"",RANK(YV77,YV77:YV80),"")</f>
        <v/>
      </c>
      <c r="YX77" s="323" t="str">
        <f t="shared" ref="YX77" ca="1" si="19366">IF(YK77&lt;&gt;"",SUMPRODUCT((YV77:YV80=YV77)*(YQ77:YQ80&gt;YQ77)),"")</f>
        <v/>
      </c>
      <c r="YY77" s="323" t="str">
        <f t="shared" ref="YY77" ca="1" si="19367">IF(YK77&lt;&gt;"",SUMPRODUCT((YV77:YV80=YV77)*(YQ77:YQ80=YQ77)*(YO77:YO80&gt;YO77)),"")</f>
        <v/>
      </c>
      <c r="YZ77" s="323" t="str">
        <f t="shared" ref="YZ77" ca="1" si="19368">IF(YK77&lt;&gt;"",SUMPRODUCT((YV77:YV80=YV77)*(YQ77:YQ80=YQ77)*(YO77:YO80=YO77)*(YS77:YS80&gt;YS77)),"")</f>
        <v/>
      </c>
      <c r="ZA77" s="323" t="str">
        <f t="shared" ref="ZA77" ca="1" si="19369">IF(YK77&lt;&gt;"",SUMPRODUCT((YV77:YV80=YV77)*(YQ77:YQ80=YQ77)*(YO77:YO80=YO77)*(YS77:YS80=YS77)*(YT77:YT80&gt;YT77)),"")</f>
        <v/>
      </c>
      <c r="ZB77" s="323" t="str">
        <f t="shared" ref="ZB77" ca="1" si="19370">IF(YK77&lt;&gt;"",SUMPRODUCT((YV77:YV80=YV77)*(YQ77:YQ80=YQ77)*(YO77:YO80=YO77)*(YS77:YS80=YS77)*(YT77:YT80=YT77)*(YU77:YU80&gt;YU77)),"")</f>
        <v/>
      </c>
      <c r="ZC77" s="323" t="str">
        <f t="shared" ref="ZC77:ZC80" ca="1" si="19371">IF(YK77&lt;&gt;"",SUM(YW77:ZB77),"")</f>
        <v/>
      </c>
      <c r="ACW77" s="323">
        <f ca="1">SUMPRODUCT((ACW37:ACW40=ACW37)*(ACV37:ACV40=ACV37)*(ACT37:ACT40&gt;ACT37))+1</f>
        <v>1</v>
      </c>
      <c r="ADH77" s="323">
        <f t="shared" ref="ADH77" ca="1" si="19372">IF(ADI37&lt;&gt;"",SUMPRODUCT((ADP37:ADP40=ADP37)*(ADO37:ADO40=ADO37)*(ADM37:ADM40=ADM37)*(ADN37:ADN40=ADN37)),"")</f>
        <v>2</v>
      </c>
      <c r="ADI77" s="323" t="str">
        <f t="shared" ref="ADI77:ADI80" ca="1" si="19373">IF(AND(ADH77&lt;&gt;"",ADH77&gt;1),ADI37,"")</f>
        <v>Czechia</v>
      </c>
      <c r="ADJ77" s="323">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3">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3">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3">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3">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3">
        <f t="shared" ref="ADO77:ADO80" ca="1" si="19379">ADM77-ADN77+1000</f>
        <v>1000</v>
      </c>
      <c r="ADP77" s="323">
        <f t="shared" ref="ADP77:ADP80" ca="1" si="19380">IF(ADI77&lt;&gt;"",ADJ77*3+ADK77*1,"")</f>
        <v>1</v>
      </c>
      <c r="ADQ77" s="323">
        <f t="shared" ref="ADQ77" ca="1" si="19381">IF(ADI77&lt;&gt;"",VLOOKUP(ADI77,ACP4:ACV40,7,FALSE),"")</f>
        <v>1003</v>
      </c>
      <c r="ADR77" s="323">
        <f t="shared" ref="ADR77" ca="1" si="19382">IF(ADI77&lt;&gt;"",VLOOKUP(ADI77,ACP4:ACV40,5,FALSE),"")</f>
        <v>5</v>
      </c>
      <c r="ADS77" s="323">
        <f t="shared" ref="ADS77" ca="1" si="19383">IF(ADI77&lt;&gt;"",VLOOKUP(ADI77,ACP4:ACX40,9,FALSE),"")</f>
        <v>37</v>
      </c>
      <c r="ADT77" s="323">
        <f t="shared" ref="ADT77:ADT80" ca="1" si="19384">ADP77</f>
        <v>1</v>
      </c>
      <c r="ADU77" s="323">
        <f t="shared" ref="ADU77" ca="1" si="19385">IF(ADI77&lt;&gt;"",RANK(ADT77,ADT77:ADT80),"")</f>
        <v>1</v>
      </c>
      <c r="ADV77" s="323">
        <f t="shared" ref="ADV77" ca="1" si="19386">IF(ADI77&lt;&gt;"",SUMPRODUCT((ADT77:ADT80=ADT77)*(ADO77:ADO80&gt;ADO77)),"")</f>
        <v>0</v>
      </c>
      <c r="ADW77" s="323">
        <f t="shared" ref="ADW77" ca="1" si="19387">IF(ADI77&lt;&gt;"",SUMPRODUCT((ADT77:ADT80=ADT77)*(ADO77:ADO80=ADO77)*(ADM77:ADM80&gt;ADM77)),"")</f>
        <v>0</v>
      </c>
      <c r="ADX77" s="323">
        <f t="shared" ref="ADX77" ca="1" si="19388">IF(ADI77&lt;&gt;"",SUMPRODUCT((ADT77:ADT80=ADT77)*(ADO77:ADO80=ADO77)*(ADM77:ADM80=ADM77)*(ADQ77:ADQ80&gt;ADQ77)),"")</f>
        <v>1</v>
      </c>
      <c r="ADY77" s="323">
        <f t="shared" ref="ADY77" ca="1" si="19389">IF(ADI77&lt;&gt;"",SUMPRODUCT((ADT77:ADT80=ADT77)*(ADO77:ADO80=ADO77)*(ADM77:ADM80=ADM77)*(ADQ77:ADQ80=ADQ77)*(ADR77:ADR80&gt;ADR77)),"")</f>
        <v>0</v>
      </c>
      <c r="ADZ77" s="323">
        <f t="shared" ref="ADZ77" ca="1" si="19390">IF(ADI77&lt;&gt;"",SUMPRODUCT((ADT77:ADT80=ADT77)*(ADO77:ADO80=ADO77)*(ADM77:ADM80=ADM77)*(ADQ77:ADQ80=ADQ77)*(ADR77:ADR80=ADR77)*(ADS77:ADS80&gt;ADS77)),"")</f>
        <v>0</v>
      </c>
      <c r="AEA77" s="323">
        <f t="shared" ref="AEA77:AEA80" ca="1" si="19391">IF(ADI77&lt;&gt;"",SUM(ADU77:ADZ77),"")</f>
        <v>2</v>
      </c>
      <c r="AHU77" s="323">
        <f ca="1">SUMPRODUCT((AHU37:AHU40=AHU37)*(AHT37:AHT40=AHT37)*(AHR37:AHR40&gt;AHR37))+1</f>
        <v>1</v>
      </c>
      <c r="AIF77" s="323" t="str">
        <f t="shared" ref="AIF77" ca="1" si="19392">IF(AIG37&lt;&gt;"",SUMPRODUCT((AIN37:AIN40=AIN37)*(AIM37:AIM40=AIM37)*(AIK37:AIK40=AIK37)*(AIL37:AIL40=AIL37)),"")</f>
        <v/>
      </c>
      <c r="AIG77" s="323" t="str">
        <f t="shared" ref="AIG77:AIG80" ca="1" si="19393">IF(AND(AIF77&lt;&gt;"",AIF77&gt;1),AIG37,"")</f>
        <v/>
      </c>
      <c r="AIH77" s="323">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3">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3">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3">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3">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3">
        <f t="shared" ref="AIM77:AIM80" ca="1" si="19399">AIK77-AIL77+1000</f>
        <v>1000</v>
      </c>
      <c r="AIN77" s="323" t="str">
        <f t="shared" ref="AIN77:AIN80" ca="1" si="19400">IF(AIG77&lt;&gt;"",AIH77*3+AII77*1,"")</f>
        <v/>
      </c>
      <c r="AIO77" s="323" t="str">
        <f t="shared" ref="AIO77" ca="1" si="19401">IF(AIG77&lt;&gt;"",VLOOKUP(AIG77,AHN4:AHT40,7,FALSE),"")</f>
        <v/>
      </c>
      <c r="AIP77" s="323" t="str">
        <f t="shared" ref="AIP77" ca="1" si="19402">IF(AIG77&lt;&gt;"",VLOOKUP(AIG77,AHN4:AHT40,5,FALSE),"")</f>
        <v/>
      </c>
      <c r="AIQ77" s="323" t="str">
        <f t="shared" ref="AIQ77" ca="1" si="19403">IF(AIG77&lt;&gt;"",VLOOKUP(AIG77,AHN4:AHV40,9,FALSE),"")</f>
        <v/>
      </c>
      <c r="AIR77" s="323" t="str">
        <f t="shared" ref="AIR77:AIR80" ca="1" si="19404">AIN77</f>
        <v/>
      </c>
      <c r="AIS77" s="323" t="str">
        <f t="shared" ref="AIS77" ca="1" si="19405">IF(AIG77&lt;&gt;"",RANK(AIR77,AIR77:AIR80),"")</f>
        <v/>
      </c>
      <c r="AIT77" s="323" t="str">
        <f t="shared" ref="AIT77" ca="1" si="19406">IF(AIG77&lt;&gt;"",SUMPRODUCT((AIR77:AIR80=AIR77)*(AIM77:AIM80&gt;AIM77)),"")</f>
        <v/>
      </c>
      <c r="AIU77" s="323" t="str">
        <f t="shared" ref="AIU77" ca="1" si="19407">IF(AIG77&lt;&gt;"",SUMPRODUCT((AIR77:AIR80=AIR77)*(AIM77:AIM80=AIM77)*(AIK77:AIK80&gt;AIK77)),"")</f>
        <v/>
      </c>
      <c r="AIV77" s="323" t="str">
        <f t="shared" ref="AIV77" ca="1" si="19408">IF(AIG77&lt;&gt;"",SUMPRODUCT((AIR77:AIR80=AIR77)*(AIM77:AIM80=AIM77)*(AIK77:AIK80=AIK77)*(AIO77:AIO80&gt;AIO77)),"")</f>
        <v/>
      </c>
      <c r="AIW77" s="323" t="str">
        <f t="shared" ref="AIW77" ca="1" si="19409">IF(AIG77&lt;&gt;"",SUMPRODUCT((AIR77:AIR80=AIR77)*(AIM77:AIM80=AIM77)*(AIK77:AIK80=AIK77)*(AIO77:AIO80=AIO77)*(AIP77:AIP80&gt;AIP77)),"")</f>
        <v/>
      </c>
      <c r="AIX77" s="323" t="str">
        <f t="shared" ref="AIX77" ca="1" si="19410">IF(AIG77&lt;&gt;"",SUMPRODUCT((AIR77:AIR80=AIR77)*(AIM77:AIM80=AIM77)*(AIK77:AIK80=AIK77)*(AIO77:AIO80=AIO77)*(AIP77:AIP80=AIP77)*(AIQ77:AIQ80&gt;AIQ77)),"")</f>
        <v/>
      </c>
      <c r="AIY77" s="323" t="str">
        <f t="shared" ref="AIY77:AIY80" ca="1" si="19411">IF(AIG77&lt;&gt;"",SUM(AIS77:AIX77),"")</f>
        <v/>
      </c>
      <c r="AMS77" s="323">
        <f ca="1">SUMPRODUCT((AMS37:AMS40=AMS37)*(AMR37:AMR40=AMR37)*(AMP37:AMP40&gt;AMP37))+1</f>
        <v>1</v>
      </c>
      <c r="AND77" s="323" t="str">
        <f t="shared" ref="AND77" ca="1" si="19412">IF(ANE37&lt;&gt;"",SUMPRODUCT((ANL37:ANL40=ANL37)*(ANK37:ANK40=ANK37)*(ANI37:ANI40=ANI37)*(ANJ37:ANJ40=ANJ37)),"")</f>
        <v/>
      </c>
      <c r="ANE77" s="323" t="str">
        <f t="shared" ref="ANE77:ANE80" ca="1" si="19413">IF(AND(AND77&lt;&gt;"",AND77&gt;1),ANE37,"")</f>
        <v/>
      </c>
      <c r="ANF77" s="323">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3">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3">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3">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3">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3">
        <f t="shared" ref="ANK77:ANK80" ca="1" si="19419">ANI77-ANJ77+1000</f>
        <v>1000</v>
      </c>
      <c r="ANL77" s="323" t="str">
        <f t="shared" ref="ANL77:ANL80" ca="1" si="19420">IF(ANE77&lt;&gt;"",ANF77*3+ANG77*1,"")</f>
        <v/>
      </c>
      <c r="ANM77" s="323" t="str">
        <f t="shared" ref="ANM77" ca="1" si="19421">IF(ANE77&lt;&gt;"",VLOOKUP(ANE77,AML4:AMR40,7,FALSE),"")</f>
        <v/>
      </c>
      <c r="ANN77" s="323" t="str">
        <f t="shared" ref="ANN77" ca="1" si="19422">IF(ANE77&lt;&gt;"",VLOOKUP(ANE77,AML4:AMR40,5,FALSE),"")</f>
        <v/>
      </c>
      <c r="ANO77" s="323" t="str">
        <f t="shared" ref="ANO77" ca="1" si="19423">IF(ANE77&lt;&gt;"",VLOOKUP(ANE77,AML4:AMT40,9,FALSE),"")</f>
        <v/>
      </c>
      <c r="ANP77" s="323" t="str">
        <f t="shared" ref="ANP77:ANP80" ca="1" si="19424">ANL77</f>
        <v/>
      </c>
      <c r="ANQ77" s="323" t="str">
        <f t="shared" ref="ANQ77" ca="1" si="19425">IF(ANE77&lt;&gt;"",RANK(ANP77,ANP77:ANP80),"")</f>
        <v/>
      </c>
      <c r="ANR77" s="323" t="str">
        <f t="shared" ref="ANR77" ca="1" si="19426">IF(ANE77&lt;&gt;"",SUMPRODUCT((ANP77:ANP80=ANP77)*(ANK77:ANK80&gt;ANK77)),"")</f>
        <v/>
      </c>
      <c r="ANS77" s="323" t="str">
        <f t="shared" ref="ANS77" ca="1" si="19427">IF(ANE77&lt;&gt;"",SUMPRODUCT((ANP77:ANP80=ANP77)*(ANK77:ANK80=ANK77)*(ANI77:ANI80&gt;ANI77)),"")</f>
        <v/>
      </c>
      <c r="ANT77" s="323" t="str">
        <f t="shared" ref="ANT77" ca="1" si="19428">IF(ANE77&lt;&gt;"",SUMPRODUCT((ANP77:ANP80=ANP77)*(ANK77:ANK80=ANK77)*(ANI77:ANI80=ANI77)*(ANM77:ANM80&gt;ANM77)),"")</f>
        <v/>
      </c>
      <c r="ANU77" s="323" t="str">
        <f t="shared" ref="ANU77" ca="1" si="19429">IF(ANE77&lt;&gt;"",SUMPRODUCT((ANP77:ANP80=ANP77)*(ANK77:ANK80=ANK77)*(ANI77:ANI80=ANI77)*(ANM77:ANM80=ANM77)*(ANN77:ANN80&gt;ANN77)),"")</f>
        <v/>
      </c>
      <c r="ANV77" s="323" t="str">
        <f t="shared" ref="ANV77" ca="1" si="19430">IF(ANE77&lt;&gt;"",SUMPRODUCT((ANP77:ANP80=ANP77)*(ANK77:ANK80=ANK77)*(ANI77:ANI80=ANI77)*(ANM77:ANM80=ANM77)*(ANN77:ANN80=ANN77)*(ANO77:ANO80&gt;ANO77)),"")</f>
        <v/>
      </c>
      <c r="ANW77" s="323" t="str">
        <f t="shared" ref="ANW77:ANW80" ca="1" si="19431">IF(ANE77&lt;&gt;"",SUM(ANQ77:ANV77),"")</f>
        <v/>
      </c>
      <c r="ARQ77" s="323">
        <f ca="1">SUMPRODUCT((ARQ37:ARQ40=ARQ37)*(ARP37:ARP40=ARP37)*(ARN37:ARN40&gt;ARN37))+1</f>
        <v>1</v>
      </c>
      <c r="ASB77" s="323" t="str">
        <f t="shared" ref="ASB77" ca="1" si="19432">IF(ASC37&lt;&gt;"",SUMPRODUCT((ASJ37:ASJ40=ASJ37)*(ASI37:ASI40=ASI37)*(ASG37:ASG40=ASG37)*(ASH37:ASH40=ASH37)),"")</f>
        <v/>
      </c>
      <c r="ASC77" s="323" t="str">
        <f t="shared" ref="ASC77:ASC80" ca="1" si="19433">IF(AND(ASB77&lt;&gt;"",ASB77&gt;1),ASC37,"")</f>
        <v/>
      </c>
      <c r="ASD77" s="323">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3">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3">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3">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3">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3">
        <f t="shared" ref="ASI77:ASI80" ca="1" si="19439">ASG77-ASH77+1000</f>
        <v>1000</v>
      </c>
      <c r="ASJ77" s="323" t="str">
        <f t="shared" ref="ASJ77:ASJ80" ca="1" si="19440">IF(ASC77&lt;&gt;"",ASD77*3+ASE77*1,"")</f>
        <v/>
      </c>
      <c r="ASK77" s="323" t="str">
        <f t="shared" ref="ASK77" ca="1" si="19441">IF(ASC77&lt;&gt;"",VLOOKUP(ASC77,ARJ4:ARP40,7,FALSE),"")</f>
        <v/>
      </c>
      <c r="ASL77" s="323" t="str">
        <f t="shared" ref="ASL77" ca="1" si="19442">IF(ASC77&lt;&gt;"",VLOOKUP(ASC77,ARJ4:ARP40,5,FALSE),"")</f>
        <v/>
      </c>
      <c r="ASM77" s="323" t="str">
        <f t="shared" ref="ASM77" ca="1" si="19443">IF(ASC77&lt;&gt;"",VLOOKUP(ASC77,ARJ4:ARR40,9,FALSE),"")</f>
        <v/>
      </c>
      <c r="ASN77" s="323" t="str">
        <f t="shared" ref="ASN77:ASN80" ca="1" si="19444">ASJ77</f>
        <v/>
      </c>
      <c r="ASO77" s="323" t="str">
        <f t="shared" ref="ASO77" ca="1" si="19445">IF(ASC77&lt;&gt;"",RANK(ASN77,ASN77:ASN80),"")</f>
        <v/>
      </c>
      <c r="ASP77" s="323" t="str">
        <f t="shared" ref="ASP77" ca="1" si="19446">IF(ASC77&lt;&gt;"",SUMPRODUCT((ASN77:ASN80=ASN77)*(ASI77:ASI80&gt;ASI77)),"")</f>
        <v/>
      </c>
      <c r="ASQ77" s="323" t="str">
        <f t="shared" ref="ASQ77" ca="1" si="19447">IF(ASC77&lt;&gt;"",SUMPRODUCT((ASN77:ASN80=ASN77)*(ASI77:ASI80=ASI77)*(ASG77:ASG80&gt;ASG77)),"")</f>
        <v/>
      </c>
      <c r="ASR77" s="323" t="str">
        <f t="shared" ref="ASR77" ca="1" si="19448">IF(ASC77&lt;&gt;"",SUMPRODUCT((ASN77:ASN80=ASN77)*(ASI77:ASI80=ASI77)*(ASG77:ASG80=ASG77)*(ASK77:ASK80&gt;ASK77)),"")</f>
        <v/>
      </c>
      <c r="ASS77" s="323" t="str">
        <f t="shared" ref="ASS77" ca="1" si="19449">IF(ASC77&lt;&gt;"",SUMPRODUCT((ASN77:ASN80=ASN77)*(ASI77:ASI80=ASI77)*(ASG77:ASG80=ASG77)*(ASK77:ASK80=ASK77)*(ASL77:ASL80&gt;ASL77)),"")</f>
        <v/>
      </c>
      <c r="AST77" s="323" t="str">
        <f t="shared" ref="AST77" ca="1" si="19450">IF(ASC77&lt;&gt;"",SUMPRODUCT((ASN77:ASN80=ASN77)*(ASI77:ASI80=ASI77)*(ASG77:ASG80=ASG77)*(ASK77:ASK80=ASK77)*(ASL77:ASL80=ASL77)*(ASM77:ASM80&gt;ASM77)),"")</f>
        <v/>
      </c>
      <c r="ASU77" s="323" t="str">
        <f t="shared" ref="ASU77:ASU80" ca="1" si="19451">IF(ASC77&lt;&gt;"",SUM(ASO77:AST77),"")</f>
        <v/>
      </c>
      <c r="AWO77" s="323">
        <f ca="1">SUMPRODUCT((AWO37:AWO40=AWO37)*(AWN37:AWN40=AWN37)*(AWL37:AWL40&gt;AWL37))+1</f>
        <v>1</v>
      </c>
      <c r="AWZ77" s="323" t="str">
        <f t="shared" ref="AWZ77" ca="1" si="19452">IF(AXA37&lt;&gt;"",SUMPRODUCT((AXH37:AXH40=AXH37)*(AXG37:AXG40=AXG37)*(AXE37:AXE40=AXE37)*(AXF37:AXF40=AXF37)),"")</f>
        <v/>
      </c>
      <c r="AXA77" s="323" t="str">
        <f t="shared" ref="AXA77:AXA80" ca="1" si="19453">IF(AND(AWZ77&lt;&gt;"",AWZ77&gt;1),AXA37,"")</f>
        <v/>
      </c>
      <c r="AXB77" s="323">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3">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3">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3">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3">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3">
        <f t="shared" ref="AXG77:AXG80" ca="1" si="19459">AXE77-AXF77+1000</f>
        <v>1000</v>
      </c>
      <c r="AXH77" s="323" t="str">
        <f t="shared" ref="AXH77:AXH80" ca="1" si="19460">IF(AXA77&lt;&gt;"",AXB77*3+AXC77*1,"")</f>
        <v/>
      </c>
      <c r="AXI77" s="323" t="str">
        <f t="shared" ref="AXI77" ca="1" si="19461">IF(AXA77&lt;&gt;"",VLOOKUP(AXA77,AWH4:AWN40,7,FALSE),"")</f>
        <v/>
      </c>
      <c r="AXJ77" s="323" t="str">
        <f t="shared" ref="AXJ77" ca="1" si="19462">IF(AXA77&lt;&gt;"",VLOOKUP(AXA77,AWH4:AWN40,5,FALSE),"")</f>
        <v/>
      </c>
      <c r="AXK77" s="323" t="str">
        <f t="shared" ref="AXK77" ca="1" si="19463">IF(AXA77&lt;&gt;"",VLOOKUP(AXA77,AWH4:AWP40,9,FALSE),"")</f>
        <v/>
      </c>
      <c r="AXL77" s="323" t="str">
        <f t="shared" ref="AXL77:AXL80" ca="1" si="19464">AXH77</f>
        <v/>
      </c>
      <c r="AXM77" s="323" t="str">
        <f t="shared" ref="AXM77" ca="1" si="19465">IF(AXA77&lt;&gt;"",RANK(AXL77,AXL77:AXL80),"")</f>
        <v/>
      </c>
      <c r="AXN77" s="323" t="str">
        <f t="shared" ref="AXN77" ca="1" si="19466">IF(AXA77&lt;&gt;"",SUMPRODUCT((AXL77:AXL80=AXL77)*(AXG77:AXG80&gt;AXG77)),"")</f>
        <v/>
      </c>
      <c r="AXO77" s="323" t="str">
        <f t="shared" ref="AXO77" ca="1" si="19467">IF(AXA77&lt;&gt;"",SUMPRODUCT((AXL77:AXL80=AXL77)*(AXG77:AXG80=AXG77)*(AXE77:AXE80&gt;AXE77)),"")</f>
        <v/>
      </c>
      <c r="AXP77" s="323" t="str">
        <f t="shared" ref="AXP77" ca="1" si="19468">IF(AXA77&lt;&gt;"",SUMPRODUCT((AXL77:AXL80=AXL77)*(AXG77:AXG80=AXG77)*(AXE77:AXE80=AXE77)*(AXI77:AXI80&gt;AXI77)),"")</f>
        <v/>
      </c>
      <c r="AXQ77" s="323" t="str">
        <f t="shared" ref="AXQ77" ca="1" si="19469">IF(AXA77&lt;&gt;"",SUMPRODUCT((AXL77:AXL80=AXL77)*(AXG77:AXG80=AXG77)*(AXE77:AXE80=AXE77)*(AXI77:AXI80=AXI77)*(AXJ77:AXJ80&gt;AXJ77)),"")</f>
        <v/>
      </c>
      <c r="AXR77" s="323" t="str">
        <f t="shared" ref="AXR77" ca="1" si="19470">IF(AXA77&lt;&gt;"",SUMPRODUCT((AXL77:AXL80=AXL77)*(AXG77:AXG80=AXG77)*(AXE77:AXE80=AXE77)*(AXI77:AXI80=AXI77)*(AXJ77:AXJ80=AXJ77)*(AXK77:AXK80&gt;AXK77)),"")</f>
        <v/>
      </c>
      <c r="AXS77" s="323" t="str">
        <f t="shared" ref="AXS77:AXS80" ca="1" si="19471">IF(AXA77&lt;&gt;"",SUM(AXM77:AXR77),"")</f>
        <v/>
      </c>
      <c r="BBM77" s="323">
        <f ca="1">SUMPRODUCT((BBM37:BBM40=BBM37)*(BBL37:BBL40=BBL37)*(BBJ37:BBJ40&gt;BBJ37))+1</f>
        <v>1</v>
      </c>
      <c r="BBX77" s="323">
        <f t="shared" ref="BBX77" ca="1" si="19472">IF(BBY37&lt;&gt;"",SUMPRODUCT((BCF37:BCF40=BCF37)*(BCE37:BCE40=BCE37)*(BCC37:BCC40=BCC37)*(BCD37:BCD40=BCD37)),"")</f>
        <v>4</v>
      </c>
      <c r="BBY77" s="323" t="str">
        <f t="shared" ref="BBY77:BBY80" ca="1" si="19473">IF(AND(BBX77&lt;&gt;"",BBX77&gt;1),BBY37,"")</f>
        <v>Georgia</v>
      </c>
      <c r="BBZ77" s="323">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3">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3">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3">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3">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3">
        <f t="shared" ref="BCE77:BCE80" ca="1" si="19479">BCC77-BCD77+1000</f>
        <v>1000</v>
      </c>
      <c r="BCF77" s="323">
        <f t="shared" ref="BCF77:BCF80" ca="1" si="19480">IF(BBY77&lt;&gt;"",BBZ77*3+BCA77*1,"")</f>
        <v>0</v>
      </c>
      <c r="BCG77" s="323">
        <f t="shared" ref="BCG77" ca="1" si="19481">IF(BBY77&lt;&gt;"",VLOOKUP(BBY77,BBF4:BBL40,7,FALSE),"")</f>
        <v>1000</v>
      </c>
      <c r="BCH77" s="323">
        <f t="shared" ref="BCH77" ca="1" si="19482">IF(BBY77&lt;&gt;"",VLOOKUP(BBY77,BBF4:BBL40,5,FALSE),"")</f>
        <v>0</v>
      </c>
      <c r="BCI77" s="323">
        <f t="shared" ref="BCI77" ca="1" si="19483">IF(BBY77&lt;&gt;"",VLOOKUP(BBY77,BBF4:BBN40,9,FALSE),"")</f>
        <v>0</v>
      </c>
      <c r="BCJ77" s="323">
        <f t="shared" ref="BCJ77:BCJ80" ca="1" si="19484">BCF77</f>
        <v>0</v>
      </c>
      <c r="BCK77" s="323">
        <f t="shared" ref="BCK77" ca="1" si="19485">IF(BBY77&lt;&gt;"",RANK(BCJ77,BCJ77:BCJ80),"")</f>
        <v>1</v>
      </c>
      <c r="BCL77" s="323">
        <f t="shared" ref="BCL77" ca="1" si="19486">IF(BBY77&lt;&gt;"",SUMPRODUCT((BCJ77:BCJ80=BCJ77)*(BCE77:BCE80&gt;BCE77)),"")</f>
        <v>0</v>
      </c>
      <c r="BCM77" s="323">
        <f t="shared" ref="BCM77" ca="1" si="19487">IF(BBY77&lt;&gt;"",SUMPRODUCT((BCJ77:BCJ80=BCJ77)*(BCE77:BCE80=BCE77)*(BCC77:BCC80&gt;BCC77)),"")</f>
        <v>0</v>
      </c>
      <c r="BCN77" s="323">
        <f t="shared" ref="BCN77" ca="1" si="19488">IF(BBY77&lt;&gt;"",SUMPRODUCT((BCJ77:BCJ80=BCJ77)*(BCE77:BCE80=BCE77)*(BCC77:BCC80=BCC77)*(BCG77:BCG80&gt;BCG77)),"")</f>
        <v>0</v>
      </c>
      <c r="BCO77" s="323">
        <f t="shared" ref="BCO77" ca="1" si="19489">IF(BBY77&lt;&gt;"",SUMPRODUCT((BCJ77:BCJ80=BCJ77)*(BCE77:BCE80=BCE77)*(BCC77:BCC80=BCC77)*(BCG77:BCG80=BCG77)*(BCH77:BCH80&gt;BCH77)),"")</f>
        <v>0</v>
      </c>
      <c r="BCP77" s="323">
        <f t="shared" ref="BCP77" ca="1" si="19490">IF(BBY77&lt;&gt;"",SUMPRODUCT((BCJ77:BCJ80=BCJ77)*(BCE77:BCE80=BCE77)*(BCC77:BCC80=BCC77)*(BCG77:BCG80=BCG77)*(BCH77:BCH80=BCH77)*(BCI77:BCI80&gt;BCI77)),"")</f>
        <v>3</v>
      </c>
      <c r="BCQ77" s="323">
        <f t="shared" ref="BCQ77:BCQ80" ca="1" si="19491">IF(BBY77&lt;&gt;"",SUM(BCK77:BCP77),"")</f>
        <v>4</v>
      </c>
    </row>
    <row r="78" spans="9:955 1025:1467" x14ac:dyDescent="0.2">
      <c r="I78" s="323">
        <f>SUMPRODUCT((I37:I40=I38)*(H37:H40=H38)*(F37:F40&gt;F38))+1</f>
        <v>1</v>
      </c>
      <c r="T78" s="323">
        <f>IF(U38&lt;&gt;"",SUMPRODUCT((AB37:AB40=AB38)*(AA37:AA40=AA38)*(Y37:Y40=Y38)*(Z37:Z40=Z38)),"")</f>
        <v>1</v>
      </c>
      <c r="U78" s="323" t="str">
        <f t="shared" ref="U78:U80" si="19492">IF(AND(T78&lt;&gt;"",T78&gt;1),U38,"")</f>
        <v/>
      </c>
      <c r="V78" s="323">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3">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3">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3">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3">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3">
        <f>Y78-Z78+1000</f>
        <v>1000</v>
      </c>
      <c r="AB78" s="323" t="str">
        <f t="shared" ref="AB78:AB80" si="19493">IF(U78&lt;&gt;"",V78*3+W78*1,"")</f>
        <v/>
      </c>
      <c r="AC78" s="323" t="str">
        <f>IF(U78&lt;&gt;"",VLOOKUP(U78,B4:H40,7,FALSE),"")</f>
        <v/>
      </c>
      <c r="AD78" s="323" t="str">
        <f>IF(U78&lt;&gt;"",VLOOKUP(U78,B4:H40,5,FALSE),"")</f>
        <v/>
      </c>
      <c r="AE78" s="323" t="str">
        <f>IF(U78&lt;&gt;"",VLOOKUP(U78,B4:J40,9,FALSE),"")</f>
        <v/>
      </c>
      <c r="AF78" s="323" t="str">
        <f t="shared" ref="AF78:AF80" si="19494">AB78</f>
        <v/>
      </c>
      <c r="AG78" s="323" t="str">
        <f>IF(U78&lt;&gt;"",RANK(AF78,AF77:AF80),"")</f>
        <v/>
      </c>
      <c r="AH78" s="323" t="str">
        <f>IF(U78&lt;&gt;"",SUMPRODUCT((AF77:AF80=AF78)*(AA77:AA80&gt;AA78)),"")</f>
        <v/>
      </c>
      <c r="AI78" s="323" t="str">
        <f>IF(U78&lt;&gt;"",SUMPRODUCT((AF77:AF80=AF78)*(AA77:AA80=AA78)*(Y77:Y80&gt;Y78)),"")</f>
        <v/>
      </c>
      <c r="AJ78" s="323" t="str">
        <f>IF(U78&lt;&gt;"",SUMPRODUCT((AF77:AF80=AF78)*(AA77:AA80=AA78)*(Y77:Y80=Y78)*(AC77:AC80&gt;AC78)),"")</f>
        <v/>
      </c>
      <c r="AK78" s="323" t="str">
        <f>IF(U78&lt;&gt;"",SUMPRODUCT((AF77:AF80=AF78)*(AA77:AA80=AA78)*(Y77:Y80=Y78)*(AC77:AC80=AC78)*(AD77:AD80&gt;AD78)),"")</f>
        <v/>
      </c>
      <c r="AL78" s="323" t="str">
        <f>IF(U78&lt;&gt;"",SUMPRODUCT((AF77:AF80=AF78)*(AA77:AA80=AA78)*(Y77:Y80=Y78)*(AC77:AC80=AC78)*(AD77:AD80=AD78)*(AE77:AE80&gt;AE78)),"")</f>
        <v/>
      </c>
      <c r="AM78" s="323" t="str">
        <f>IF(U78&lt;&gt;"",SUM(AG78:AL78),"")</f>
        <v/>
      </c>
      <c r="AN78" s="323" t="str">
        <f>IF(AO38&lt;&gt;"",SUMPRODUCT((AV37:AV40=AV38)*(AU37:AU40=AU38)*(AS37:AS40=AS38)*(AT37:AT40=AT38)),"")</f>
        <v/>
      </c>
      <c r="AO78" s="323" t="str">
        <f t="shared" ref="AO78:AO80" si="19495">IF(AND(AN78&lt;&gt;"",AN78&gt;1),AO38,"")</f>
        <v/>
      </c>
      <c r="AP78" s="323">
        <f>SUMPRODUCT((CZ3:CZ42=AO78)*(DC3:DC42=AO79)*(DD3:DD42="W"))+SUMPRODUCT((CZ3:CZ42=AO78)*(DC3:DC42=AO80)*(DD3:DD42="W"))+SUMPRODUCT((CZ3:CZ42=AO78)*(DC3:DC42=AO81)*(DD3:DD42="W"))+SUMPRODUCT((CZ3:CZ42=AO79)*(DC3:DC42=AO78)*(DE3:DE42="W"))+SUMPRODUCT((CZ3:CZ42=AO80)*(DC3:DC42=AO78)*(DE3:DE42="W"))+SUMPRODUCT((CZ3:CZ42=AO81)*(DC3:DC42=AO78)*(DE3:DE42="W"))</f>
        <v>0</v>
      </c>
      <c r="AQ78" s="323">
        <f>SUMPRODUCT((CZ3:CZ42=AO78)*(DC3:DC42=AO79)*(DD3:DD42="D"))+SUMPRODUCT((CZ3:CZ42=AO78)*(DC3:DC42=AO80)*(DD3:DD42="D"))+SUMPRODUCT((CZ3:CZ42=AO78)*(DC3:DC42=AO81)*(DD3:DD42="D"))+SUMPRODUCT((CZ3:CZ42=AO79)*(DC3:DC42=AO78)*(DD3:DD42="D"))+SUMPRODUCT((CZ3:CZ42=AO80)*(DC3:DC42=AO78)*(DD3:DD42="D"))+SUMPRODUCT((CZ3:CZ42=AO81)*(DC3:DC42=AO78)*(DD3:DD42="D"))</f>
        <v>0</v>
      </c>
      <c r="AR78" s="323">
        <f>SUMPRODUCT((CZ3:CZ42=AO78)*(DC3:DC42=AO79)*(DD3:DD42="L"))+SUMPRODUCT((CZ3:CZ42=AO78)*(DC3:DC42=AO80)*(DD3:DD42="L"))+SUMPRODUCT((CZ3:CZ42=AO78)*(DC3:DC42=AO81)*(DD3:DD42="L"))+SUMPRODUCT((CZ3:CZ42=AO79)*(DC3:DC42=AO78)*(DE3:DE42="L"))+SUMPRODUCT((CZ3:CZ42=AO80)*(DC3:DC42=AO78)*(DE3:DE42="L"))+SUMPRODUCT((CZ3:CZ42=AO81)*(DC3:DC42=AO78)*(DE3:DE42="L"))</f>
        <v>0</v>
      </c>
      <c r="AS78" s="323">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3">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3">
        <f>AS78-AT78+1000</f>
        <v>1000</v>
      </c>
      <c r="AV78" s="323" t="str">
        <f t="shared" ref="AV78:AV80" si="19496">IF(AO78&lt;&gt;"",AP78*3+AQ78*1,"")</f>
        <v/>
      </c>
      <c r="AW78" s="323" t="str">
        <f>IF(AO78&lt;&gt;"",VLOOKUP(AO78,B4:H40,7,FALSE),"")</f>
        <v/>
      </c>
      <c r="AX78" s="323" t="str">
        <f>IF(AO78&lt;&gt;"",VLOOKUP(AO78,B4:H40,5,FALSE),"")</f>
        <v/>
      </c>
      <c r="AY78" s="323" t="str">
        <f>IF(AO78&lt;&gt;"",VLOOKUP(AO78,B4:J40,9,FALSE),"")</f>
        <v/>
      </c>
      <c r="AZ78" s="323" t="str">
        <f t="shared" ref="AZ78:AZ80" si="19497">AV78</f>
        <v/>
      </c>
      <c r="BA78" s="323" t="str">
        <f>IF(AO78&lt;&gt;"",RANK(AZ78,AZ77:AZ80),"")</f>
        <v/>
      </c>
      <c r="BB78" s="323" t="str">
        <f>IF(AO78&lt;&gt;"",SUMPRODUCT((AZ77:AZ80=AZ78)*(AU77:AU80&gt;AU78)),"")</f>
        <v/>
      </c>
      <c r="BC78" s="323" t="str">
        <f>IF(AO78&lt;&gt;"",SUMPRODUCT((AZ77:AZ80=AZ78)*(AU77:AU80=AU78)*(AS77:AS80&gt;AS78)),"")</f>
        <v/>
      </c>
      <c r="BD78" s="323" t="str">
        <f>IF(AO78&lt;&gt;"",SUMPRODUCT((AZ77:AZ80=AZ78)*(AU77:AU80=AU78)*(AS77:AS80=AS78)*(AW77:AW80&gt;AW78)),"")</f>
        <v/>
      </c>
      <c r="BE78" s="323" t="str">
        <f>IF(AO78&lt;&gt;"",SUMPRODUCT((AZ77:AZ80=AZ78)*(AU77:AU80=AU78)*(AS77:AS80=AS78)*(AW77:AW80=AW78)*(AX77:AX80&gt;AX78)),"")</f>
        <v/>
      </c>
      <c r="BF78" s="323" t="str">
        <f>IF(AO78&lt;&gt;"",SUMPRODUCT((AZ77:AZ80=AZ78)*(AU77:AU80=AU78)*(AS77:AS80=AS78)*(AW77:AW80=AW78)*(AX77:AX80=AX78)*(AY77:AY80&gt;AY78)),"")</f>
        <v/>
      </c>
      <c r="BG78" s="323" t="str">
        <f>IF(AO78&lt;&gt;"",SUM(BA78:BF78)+1,"")</f>
        <v/>
      </c>
      <c r="EG78" s="323">
        <f ca="1">SUMPRODUCT((EG37:EG40=EG38)*(EF37:EF40=EF38)*(ED37:ED40&gt;ED38))+1</f>
        <v>1</v>
      </c>
      <c r="ER78" s="323" t="str">
        <f ca="1">IF(ES38&lt;&gt;"",SUMPRODUCT((EZ37:EZ40=EZ38)*(EY37:EY40=EY38)*(EW37:EW40=EW38)*(EX37:EX40=EX38)),"")</f>
        <v/>
      </c>
      <c r="ES78" s="323" t="str">
        <f t="shared" ref="ES78:ES80" ca="1" si="19498">IF(AND(ER78&lt;&gt;"",ER78&gt;1),ES38,"")</f>
        <v/>
      </c>
      <c r="ET78" s="323">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3">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3">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3">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3">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3">
        <f ca="1">EW78-EX78+1000</f>
        <v>1000</v>
      </c>
      <c r="EZ78" s="323" t="str">
        <f t="shared" ref="EZ78:EZ80" ca="1" si="19499">IF(ES78&lt;&gt;"",ET78*3+EU78*1,"")</f>
        <v/>
      </c>
      <c r="FA78" s="323" t="str">
        <f ca="1">IF(ES78&lt;&gt;"",VLOOKUP(ES78,DZ4:EF40,7,FALSE),"")</f>
        <v/>
      </c>
      <c r="FB78" s="323" t="str">
        <f ca="1">IF(ES78&lt;&gt;"",VLOOKUP(ES78,DZ4:EF40,5,FALSE),"")</f>
        <v/>
      </c>
      <c r="FC78" s="323" t="str">
        <f ca="1">IF(ES78&lt;&gt;"",VLOOKUP(ES78,DZ4:EH40,9,FALSE),"")</f>
        <v/>
      </c>
      <c r="FD78" s="323" t="str">
        <f t="shared" ref="FD78:FD80" ca="1" si="19500">EZ78</f>
        <v/>
      </c>
      <c r="FE78" s="323" t="str">
        <f ca="1">IF(ES78&lt;&gt;"",RANK(FD78,FD77:FD80),"")</f>
        <v/>
      </c>
      <c r="FF78" s="323" t="str">
        <f ca="1">IF(ES78&lt;&gt;"",SUMPRODUCT((FD77:FD80=FD78)*(EY77:EY80&gt;EY78)),"")</f>
        <v/>
      </c>
      <c r="FG78" s="323" t="str">
        <f ca="1">IF(ES78&lt;&gt;"",SUMPRODUCT((FD77:FD80=FD78)*(EY77:EY80=EY78)*(EW77:EW80&gt;EW78)),"")</f>
        <v/>
      </c>
      <c r="FH78" s="323" t="str">
        <f ca="1">IF(ES78&lt;&gt;"",SUMPRODUCT((FD77:FD80=FD78)*(EY77:EY80=EY78)*(EW77:EW80=EW78)*(FA77:FA80&gt;FA78)),"")</f>
        <v/>
      </c>
      <c r="FI78" s="323" t="str">
        <f ca="1">IF(ES78&lt;&gt;"",SUMPRODUCT((FD77:FD80=FD78)*(EY77:EY80=EY78)*(EW77:EW80=EW78)*(FA77:FA80=FA78)*(FB77:FB80&gt;FB78)),"")</f>
        <v/>
      </c>
      <c r="FJ78" s="323" t="str">
        <f ca="1">IF(ES78&lt;&gt;"",SUMPRODUCT((FD77:FD80=FD78)*(EY77:EY80=EY78)*(EW77:EW80=EW78)*(FA77:FA80=FA78)*(FB77:FB80=FB78)*(FC77:FC80&gt;FC78)),"")</f>
        <v/>
      </c>
      <c r="FK78" s="323" t="str">
        <f ca="1">IF(ES78&lt;&gt;"",SUM(FE78:FJ78),"")</f>
        <v/>
      </c>
      <c r="FL78" s="323">
        <f ca="1">IF(FM38&lt;&gt;"",SUMPRODUCT((FT37:FT40=FT38)*(FS37:FS40=FS38)*(FQ37:FQ40=FQ38)*(FR37:FR40=FR38)),"")</f>
        <v>2</v>
      </c>
      <c r="FM78" s="323" t="str">
        <f t="shared" ref="FM78:FM80" ca="1" si="19501">IF(AND(FL78&lt;&gt;"",FL78&gt;1),FM38,"")</f>
        <v>Czechia</v>
      </c>
      <c r="FN78" s="323">
        <f ca="1">SUMPRODUCT((HX3:HX42=FM78)*(IA3:IA42=FM79)*(IB3:IB42="W"))+SUMPRODUCT((HX3:HX42=FM78)*(IA3:IA42=FM80)*(IB3:IB42="W"))+SUMPRODUCT((HX3:HX42=FM78)*(IA3:IA42=FM81)*(IB3:IB42="W"))+SUMPRODUCT((HX3:HX42=FM79)*(IA3:IA42=FM78)*(IC3:IC42="W"))+SUMPRODUCT((HX3:HX42=FM80)*(IA3:IA42=FM78)*(IC3:IC42="W"))+SUMPRODUCT((HX3:HX42=FM81)*(IA3:IA42=FM78)*(IC3:IC42="W"))</f>
        <v>0</v>
      </c>
      <c r="FO78" s="323">
        <f ca="1">SUMPRODUCT((HX3:HX42=FM78)*(IA3:IA42=FM79)*(IB3:IB42="D"))+SUMPRODUCT((HX3:HX42=FM78)*(IA3:IA42=FM80)*(IB3:IB42="D"))+SUMPRODUCT((HX3:HX42=FM78)*(IA3:IA42=FM81)*(IB3:IB42="D"))+SUMPRODUCT((HX3:HX42=FM79)*(IA3:IA42=FM78)*(IB3:IB42="D"))+SUMPRODUCT((HX3:HX42=FM80)*(IA3:IA42=FM78)*(IB3:IB42="D"))+SUMPRODUCT((HX3:HX42=FM81)*(IA3:IA42=FM78)*(IB3:IB42="D"))</f>
        <v>1</v>
      </c>
      <c r="FP78" s="323">
        <f ca="1">SUMPRODUCT((HX3:HX42=FM78)*(IA3:IA42=FM79)*(IB3:IB42="L"))+SUMPRODUCT((HX3:HX42=FM78)*(IA3:IA42=FM80)*(IB3:IB42="L"))+SUMPRODUCT((HX3:HX42=FM78)*(IA3:IA42=FM81)*(IB3:IB42="L"))+SUMPRODUCT((HX3:HX42=FM79)*(IA3:IA42=FM78)*(IC3:IC42="L"))+SUMPRODUCT((HX3:HX42=FM80)*(IA3:IA42=FM78)*(IC3:IC42="L"))+SUMPRODUCT((HX3:HX42=FM81)*(IA3:IA42=FM78)*(IC3:IC42="L"))</f>
        <v>0</v>
      </c>
      <c r="FQ78" s="323">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3">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3">
        <f ca="1">FQ78-FR78+1000</f>
        <v>1000</v>
      </c>
      <c r="FT78" s="323">
        <f t="shared" ref="FT78:FT80" ca="1" si="19502">IF(FM78&lt;&gt;"",FN78*3+FO78*1,"")</f>
        <v>1</v>
      </c>
      <c r="FU78" s="323">
        <f ca="1">IF(FM78&lt;&gt;"",VLOOKUP(FM78,DZ4:EF40,7,FALSE),"")</f>
        <v>1001</v>
      </c>
      <c r="FV78" s="323">
        <f ca="1">IF(FM78&lt;&gt;"",VLOOKUP(FM78,DZ4:EF40,5,FALSE),"")</f>
        <v>4</v>
      </c>
      <c r="FW78" s="323">
        <f ca="1">IF(FM78&lt;&gt;"",VLOOKUP(FM78,DZ4:EH40,9,FALSE),"")</f>
        <v>37</v>
      </c>
      <c r="FX78" s="323">
        <f t="shared" ref="FX78:FX80" ca="1" si="19503">FT78</f>
        <v>1</v>
      </c>
      <c r="FY78" s="323">
        <f ca="1">IF(FM78&lt;&gt;"",RANK(FX78,FX77:FX80),"")</f>
        <v>1</v>
      </c>
      <c r="FZ78" s="323">
        <f ca="1">IF(FM78&lt;&gt;"",SUMPRODUCT((FX77:FX80=FX78)*(FS77:FS80&gt;FS78)),"")</f>
        <v>0</v>
      </c>
      <c r="GA78" s="323">
        <f ca="1">IF(FM78&lt;&gt;"",SUMPRODUCT((FX77:FX80=FX78)*(FS77:FS80=FS78)*(FQ77:FQ80&gt;FQ78)),"")</f>
        <v>0</v>
      </c>
      <c r="GB78" s="323">
        <f ca="1">IF(FM78&lt;&gt;"",SUMPRODUCT((FX77:FX80=FX78)*(FS77:FS80=FS78)*(FQ77:FQ80=FQ78)*(FU77:FU80&gt;FU78)),"")</f>
        <v>0</v>
      </c>
      <c r="GC78" s="323">
        <f ca="1">IF(FM78&lt;&gt;"",SUMPRODUCT((FX77:FX80=FX78)*(FS77:FS80=FS78)*(FQ77:FQ80=FQ78)*(FU77:FU80=FU78)*(FV77:FV80&gt;FV78)),"")</f>
        <v>0</v>
      </c>
      <c r="GD78" s="323">
        <f ca="1">IF(FM78&lt;&gt;"",SUMPRODUCT((FX77:FX80=FX78)*(FS77:FS80=FS78)*(FQ77:FQ80=FQ78)*(FU77:FU80=FU78)*(FV77:FV80=FV78)*(FW77:FW80&gt;FW78)),"")</f>
        <v>1</v>
      </c>
      <c r="GE78" s="323">
        <f ca="1">IF(FM78&lt;&gt;"",SUM(FY78:GD78)+1,"")</f>
        <v>3</v>
      </c>
      <c r="JE78" s="323">
        <f ca="1">SUMPRODUCT((JE37:JE40=JE38)*(JD37:JD40=JD38)*(JB37:JB40&gt;JB38))+1</f>
        <v>1</v>
      </c>
      <c r="JP78" s="323" t="str">
        <f ca="1">IF(JQ38&lt;&gt;"",SUMPRODUCT((JX37:JX40=JX38)*(JW37:JW40=JW38)*(JU37:JU40=JU38)*(JV37:JV40=JV38)),"")</f>
        <v/>
      </c>
      <c r="JQ78" s="323" t="str">
        <f t="shared" ref="JQ78:JQ80" ca="1" si="19504">IF(AND(JP78&lt;&gt;"",JP78&gt;1),JQ38,"")</f>
        <v/>
      </c>
      <c r="JR78" s="323">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3">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3">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3">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3">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3">
        <f ca="1">JU78-JV78+1000</f>
        <v>1000</v>
      </c>
      <c r="JX78" s="323" t="str">
        <f t="shared" ref="JX78:JX80" ca="1" si="19505">IF(JQ78&lt;&gt;"",JR78*3+JS78*1,"")</f>
        <v/>
      </c>
      <c r="JY78" s="323" t="str">
        <f ca="1">IF(JQ78&lt;&gt;"",VLOOKUP(JQ78,IX4:JD40,7,FALSE),"")</f>
        <v/>
      </c>
      <c r="JZ78" s="323" t="str">
        <f ca="1">IF(JQ78&lt;&gt;"",VLOOKUP(JQ78,IX4:JD40,5,FALSE),"")</f>
        <v/>
      </c>
      <c r="KA78" s="323" t="str">
        <f ca="1">IF(JQ78&lt;&gt;"",VLOOKUP(JQ78,IX4:JF40,9,FALSE),"")</f>
        <v/>
      </c>
      <c r="KB78" s="323" t="str">
        <f t="shared" ref="KB78:KB80" ca="1" si="19506">JX78</f>
        <v/>
      </c>
      <c r="KC78" s="323" t="str">
        <f ca="1">IF(JQ78&lt;&gt;"",RANK(KB78,KB77:KB80),"")</f>
        <v/>
      </c>
      <c r="KD78" s="323" t="str">
        <f ca="1">IF(JQ78&lt;&gt;"",SUMPRODUCT((KB77:KB80=KB78)*(JW77:JW80&gt;JW78)),"")</f>
        <v/>
      </c>
      <c r="KE78" s="323" t="str">
        <f ca="1">IF(JQ78&lt;&gt;"",SUMPRODUCT((KB77:KB80=KB78)*(JW77:JW80=JW78)*(JU77:JU80&gt;JU78)),"")</f>
        <v/>
      </c>
      <c r="KF78" s="323" t="str">
        <f ca="1">IF(JQ78&lt;&gt;"",SUMPRODUCT((KB77:KB80=KB78)*(JW77:JW80=JW78)*(JU77:JU80=JU78)*(JY77:JY80&gt;JY78)),"")</f>
        <v/>
      </c>
      <c r="KG78" s="323" t="str">
        <f ca="1">IF(JQ78&lt;&gt;"",SUMPRODUCT((KB77:KB80=KB78)*(JW77:JW80=JW78)*(JU77:JU80=JU78)*(JY77:JY80=JY78)*(JZ77:JZ80&gt;JZ78)),"")</f>
        <v/>
      </c>
      <c r="KH78" s="323" t="str">
        <f ca="1">IF(JQ78&lt;&gt;"",SUMPRODUCT((KB77:KB80=KB78)*(JW77:JW80=JW78)*(JU77:JU80=JU78)*(JY77:JY80=JY78)*(JZ77:JZ80=JZ78)*(KA77:KA80&gt;KA78)),"")</f>
        <v/>
      </c>
      <c r="KI78" s="323" t="str">
        <f ca="1">IF(JQ78&lt;&gt;"",SUM(KC78:KH78),"")</f>
        <v/>
      </c>
      <c r="KJ78" s="323" t="str">
        <f ca="1">IF(KK38&lt;&gt;"",SUMPRODUCT((KR37:KR40=KR38)*(KQ37:KQ40=KQ38)*(KO37:KO40=KO38)*(KP37:KP40=KP38)),"")</f>
        <v/>
      </c>
      <c r="KK78" s="323" t="str">
        <f t="shared" ref="KK78:KK80" ca="1" si="19507">IF(AND(KJ78&lt;&gt;"",KJ78&gt;1),KK38,"")</f>
        <v/>
      </c>
      <c r="KL78" s="323">
        <f ca="1">SUMPRODUCT((MV3:MV42=KK78)*(MY3:MY42=KK79)*(MZ3:MZ42="W"))+SUMPRODUCT((MV3:MV42=KK78)*(MY3:MY42=KK80)*(MZ3:MZ42="W"))+SUMPRODUCT((MV3:MV42=KK78)*(MY3:MY42=KK81)*(MZ3:MZ42="W"))+SUMPRODUCT((MV3:MV42=KK79)*(MY3:MY42=KK78)*(NA3:NA42="W"))+SUMPRODUCT((MV3:MV42=KK80)*(MY3:MY42=KK78)*(NA3:NA42="W"))+SUMPRODUCT((MV3:MV42=KK81)*(MY3:MY42=KK78)*(NA3:NA42="W"))</f>
        <v>0</v>
      </c>
      <c r="KM78" s="323">
        <f ca="1">SUMPRODUCT((MV3:MV42=KK78)*(MY3:MY42=KK79)*(MZ3:MZ42="D"))+SUMPRODUCT((MV3:MV42=KK78)*(MY3:MY42=KK80)*(MZ3:MZ42="D"))+SUMPRODUCT((MV3:MV42=KK78)*(MY3:MY42=KK81)*(MZ3:MZ42="D"))+SUMPRODUCT((MV3:MV42=KK79)*(MY3:MY42=KK78)*(MZ3:MZ42="D"))+SUMPRODUCT((MV3:MV42=KK80)*(MY3:MY42=KK78)*(MZ3:MZ42="D"))+SUMPRODUCT((MV3:MV42=KK81)*(MY3:MY42=KK78)*(MZ3:MZ42="D"))</f>
        <v>0</v>
      </c>
      <c r="KN78" s="323">
        <f ca="1">SUMPRODUCT((MV3:MV42=KK78)*(MY3:MY42=KK79)*(MZ3:MZ42="L"))+SUMPRODUCT((MV3:MV42=KK78)*(MY3:MY42=KK80)*(MZ3:MZ42="L"))+SUMPRODUCT((MV3:MV42=KK78)*(MY3:MY42=KK81)*(MZ3:MZ42="L"))+SUMPRODUCT((MV3:MV42=KK79)*(MY3:MY42=KK78)*(NA3:NA42="L"))+SUMPRODUCT((MV3:MV42=KK80)*(MY3:MY42=KK78)*(NA3:NA42="L"))+SUMPRODUCT((MV3:MV42=KK81)*(MY3:MY42=KK78)*(NA3:NA42="L"))</f>
        <v>0</v>
      </c>
      <c r="KO78" s="323">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3">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3">
        <f ca="1">KO78-KP78+1000</f>
        <v>1000</v>
      </c>
      <c r="KR78" s="323" t="str">
        <f t="shared" ref="KR78:KR80" ca="1" si="19508">IF(KK78&lt;&gt;"",KL78*3+KM78*1,"")</f>
        <v/>
      </c>
      <c r="KS78" s="323" t="str">
        <f ca="1">IF(KK78&lt;&gt;"",VLOOKUP(KK78,IX4:JD40,7,FALSE),"")</f>
        <v/>
      </c>
      <c r="KT78" s="323" t="str">
        <f ca="1">IF(KK78&lt;&gt;"",VLOOKUP(KK78,IX4:JD40,5,FALSE),"")</f>
        <v/>
      </c>
      <c r="KU78" s="323" t="str">
        <f ca="1">IF(KK78&lt;&gt;"",VLOOKUP(KK78,IX4:JF40,9,FALSE),"")</f>
        <v/>
      </c>
      <c r="KV78" s="323" t="str">
        <f t="shared" ref="KV78:KV80" ca="1" si="19509">KR78</f>
        <v/>
      </c>
      <c r="KW78" s="323" t="str">
        <f ca="1">IF(KK78&lt;&gt;"",RANK(KV78,KV77:KV80),"")</f>
        <v/>
      </c>
      <c r="KX78" s="323" t="str">
        <f ca="1">IF(KK78&lt;&gt;"",SUMPRODUCT((KV77:KV80=KV78)*(KQ77:KQ80&gt;KQ78)),"")</f>
        <v/>
      </c>
      <c r="KY78" s="323" t="str">
        <f ca="1">IF(KK78&lt;&gt;"",SUMPRODUCT((KV77:KV80=KV78)*(KQ77:KQ80=KQ78)*(KO77:KO80&gt;KO78)),"")</f>
        <v/>
      </c>
      <c r="KZ78" s="323" t="str">
        <f ca="1">IF(KK78&lt;&gt;"",SUMPRODUCT((KV77:KV80=KV78)*(KQ77:KQ80=KQ78)*(KO77:KO80=KO78)*(KS77:KS80&gt;KS78)),"")</f>
        <v/>
      </c>
      <c r="LA78" s="323" t="str">
        <f ca="1">IF(KK78&lt;&gt;"",SUMPRODUCT((KV77:KV80=KV78)*(KQ77:KQ80=KQ78)*(KO77:KO80=KO78)*(KS77:KS80=KS78)*(KT77:KT80&gt;KT78)),"")</f>
        <v/>
      </c>
      <c r="LB78" s="323" t="str">
        <f ca="1">IF(KK78&lt;&gt;"",SUMPRODUCT((KV77:KV80=KV78)*(KQ77:KQ80=KQ78)*(KO77:KO80=KO78)*(KS77:KS80=KS78)*(KT77:KT80=KT78)*(KU77:KU80&gt;KU78)),"")</f>
        <v/>
      </c>
      <c r="LC78" s="323" t="str">
        <f ca="1">IF(KK78&lt;&gt;"",SUM(KW78:LB78)+1,"")</f>
        <v/>
      </c>
      <c r="OC78" s="323">
        <f ca="1">SUMPRODUCT((OC37:OC40=OC38)*(OB37:OB40=OB38)*(NZ37:NZ40&gt;NZ38))+1</f>
        <v>1</v>
      </c>
      <c r="ON78" s="323" t="str">
        <f t="shared" ref="ON78" ca="1" si="19510">IF(OO38&lt;&gt;"",SUMPRODUCT((OV37:OV40=OV38)*(OU37:OU40=OU38)*(OS37:OS40=OS38)*(OT37:OT40=OT38)),"")</f>
        <v/>
      </c>
      <c r="OO78" s="323" t="str">
        <f t="shared" ca="1" si="19313"/>
        <v/>
      </c>
      <c r="OP78" s="323">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3">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3">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3">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3">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3">
        <f t="shared" ca="1" si="19319"/>
        <v>1000</v>
      </c>
      <c r="OV78" s="323" t="str">
        <f t="shared" ca="1" si="19320"/>
        <v/>
      </c>
      <c r="OW78" s="323" t="str">
        <f t="shared" ref="OW78" ca="1" si="19516">IF(OO78&lt;&gt;"",VLOOKUP(OO78,NV4:OB40,7,FALSE),"")</f>
        <v/>
      </c>
      <c r="OX78" s="323" t="str">
        <f t="shared" ref="OX78" ca="1" si="19517">IF(OO78&lt;&gt;"",VLOOKUP(OO78,NV4:OB40,5,FALSE),"")</f>
        <v/>
      </c>
      <c r="OY78" s="323" t="str">
        <f t="shared" ref="OY78" ca="1" si="19518">IF(OO78&lt;&gt;"",VLOOKUP(OO78,NV4:OD40,9,FALSE),"")</f>
        <v/>
      </c>
      <c r="OZ78" s="323" t="str">
        <f t="shared" ca="1" si="19324"/>
        <v/>
      </c>
      <c r="PA78" s="323" t="str">
        <f t="shared" ref="PA78" ca="1" si="19519">IF(OO78&lt;&gt;"",RANK(OZ78,OZ77:OZ80),"")</f>
        <v/>
      </c>
      <c r="PB78" s="323" t="str">
        <f t="shared" ref="PB78" ca="1" si="19520">IF(OO78&lt;&gt;"",SUMPRODUCT((OZ77:OZ80=OZ78)*(OU77:OU80&gt;OU78)),"")</f>
        <v/>
      </c>
      <c r="PC78" s="323" t="str">
        <f t="shared" ref="PC78" ca="1" si="19521">IF(OO78&lt;&gt;"",SUMPRODUCT((OZ77:OZ80=OZ78)*(OU77:OU80=OU78)*(OS77:OS80&gt;OS78)),"")</f>
        <v/>
      </c>
      <c r="PD78" s="323" t="str">
        <f t="shared" ref="PD78" ca="1" si="19522">IF(OO78&lt;&gt;"",SUMPRODUCT((OZ77:OZ80=OZ78)*(OU77:OU80=OU78)*(OS77:OS80=OS78)*(OW77:OW80&gt;OW78)),"")</f>
        <v/>
      </c>
      <c r="PE78" s="323" t="str">
        <f t="shared" ref="PE78" ca="1" si="19523">IF(OO78&lt;&gt;"",SUMPRODUCT((OZ77:OZ80=OZ78)*(OU77:OU80=OU78)*(OS77:OS80=OS78)*(OW77:OW80=OW78)*(OX77:OX80&gt;OX78)),"")</f>
        <v/>
      </c>
      <c r="PF78" s="323" t="str">
        <f t="shared" ref="PF78" ca="1" si="19524">IF(OO78&lt;&gt;"",SUMPRODUCT((OZ77:OZ80=OZ78)*(OU77:OU80=OU78)*(OS77:OS80=OS78)*(OW77:OW80=OW78)*(OX77:OX80=OX78)*(OY77:OY80&gt;OY78)),"")</f>
        <v/>
      </c>
      <c r="PG78" s="323" t="str">
        <f t="shared" ca="1" si="19331"/>
        <v/>
      </c>
      <c r="PH78" s="323" t="str">
        <f t="shared" ref="PH78" ca="1" si="19525">IF(PI38&lt;&gt;"",SUMPRODUCT((PP37:PP40=PP38)*(PO37:PO40=PO38)*(PM37:PM40=PM38)*(PN37:PN40=PN38)),"")</f>
        <v/>
      </c>
      <c r="PI78" s="323" t="str">
        <f t="shared" ref="PI78:PI80" ca="1" si="19526">IF(AND(PH78&lt;&gt;"",PH78&gt;1),PI38,"")</f>
        <v/>
      </c>
      <c r="PJ78" s="323">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3">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3">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3">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3">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3">
        <f t="shared" ref="PO78:PO80" ca="1" si="19532">PM78-PN78+1000</f>
        <v>1000</v>
      </c>
      <c r="PP78" s="323" t="str">
        <f t="shared" ref="PP78:PP80" ca="1" si="19533">IF(PI78&lt;&gt;"",PJ78*3+PK78*1,"")</f>
        <v/>
      </c>
      <c r="PQ78" s="323" t="str">
        <f t="shared" ref="PQ78" ca="1" si="19534">IF(PI78&lt;&gt;"",VLOOKUP(PI78,NV4:OB40,7,FALSE),"")</f>
        <v/>
      </c>
      <c r="PR78" s="323" t="str">
        <f t="shared" ref="PR78" ca="1" si="19535">IF(PI78&lt;&gt;"",VLOOKUP(PI78,NV4:OB40,5,FALSE),"")</f>
        <v/>
      </c>
      <c r="PS78" s="323" t="str">
        <f t="shared" ref="PS78" ca="1" si="19536">IF(PI78&lt;&gt;"",VLOOKUP(PI78,NV4:OD40,9,FALSE),"")</f>
        <v/>
      </c>
      <c r="PT78" s="323" t="str">
        <f t="shared" ref="PT78:PT80" ca="1" si="19537">PP78</f>
        <v/>
      </c>
      <c r="PU78" s="323" t="str">
        <f t="shared" ref="PU78" ca="1" si="19538">IF(PI78&lt;&gt;"",RANK(PT78,PT77:PT80),"")</f>
        <v/>
      </c>
      <c r="PV78" s="323" t="str">
        <f t="shared" ref="PV78" ca="1" si="19539">IF(PI78&lt;&gt;"",SUMPRODUCT((PT77:PT80=PT78)*(PO77:PO80&gt;PO78)),"")</f>
        <v/>
      </c>
      <c r="PW78" s="323" t="str">
        <f t="shared" ref="PW78" ca="1" si="19540">IF(PI78&lt;&gt;"",SUMPRODUCT((PT77:PT80=PT78)*(PO77:PO80=PO78)*(PM77:PM80&gt;PM78)),"")</f>
        <v/>
      </c>
      <c r="PX78" s="323" t="str">
        <f t="shared" ref="PX78" ca="1" si="19541">IF(PI78&lt;&gt;"",SUMPRODUCT((PT77:PT80=PT78)*(PO77:PO80=PO78)*(PM77:PM80=PM78)*(PQ77:PQ80&gt;PQ78)),"")</f>
        <v/>
      </c>
      <c r="PY78" s="323" t="str">
        <f t="shared" ref="PY78" ca="1" si="19542">IF(PI78&lt;&gt;"",SUMPRODUCT((PT77:PT80=PT78)*(PO77:PO80=PO78)*(PM77:PM80=PM78)*(PQ77:PQ80=PQ78)*(PR77:PR80&gt;PR78)),"")</f>
        <v/>
      </c>
      <c r="PZ78" s="323" t="str">
        <f t="shared" ref="PZ78" ca="1" si="19543">IF(PI78&lt;&gt;"",SUMPRODUCT((PT77:PT80=PT78)*(PO77:PO80=PO78)*(PM77:PM80=PM78)*(PQ77:PQ80=PQ78)*(PR77:PR80=PR78)*(PS77:PS80&gt;PS78)),"")</f>
        <v/>
      </c>
      <c r="QA78" s="323" t="str">
        <f t="shared" ref="QA78" ca="1" si="19544">IF(PI78&lt;&gt;"",SUM(PU78:PZ78)+1,"")</f>
        <v/>
      </c>
      <c r="TA78" s="323">
        <f ca="1">SUMPRODUCT((TA37:TA40=TA38)*(SZ37:SZ40=SZ38)*(SX37:SX40&gt;SX38))+1</f>
        <v>1</v>
      </c>
      <c r="TL78" s="323" t="str">
        <f t="shared" ref="TL78" ca="1" si="19545">IF(TM38&lt;&gt;"",SUMPRODUCT((TT37:TT40=TT38)*(TS37:TS40=TS38)*(TQ37:TQ40=TQ38)*(TR37:TR40=TR38)),"")</f>
        <v/>
      </c>
      <c r="TM78" s="323" t="str">
        <f t="shared" ca="1" si="19333"/>
        <v/>
      </c>
      <c r="TN78" s="323">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3">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3">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3">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3">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3">
        <f t="shared" ca="1" si="19339"/>
        <v>1000</v>
      </c>
      <c r="TT78" s="323" t="str">
        <f t="shared" ca="1" si="19340"/>
        <v/>
      </c>
      <c r="TU78" s="323" t="str">
        <f t="shared" ref="TU78" ca="1" si="19551">IF(TM78&lt;&gt;"",VLOOKUP(TM78,ST4:SZ40,7,FALSE),"")</f>
        <v/>
      </c>
      <c r="TV78" s="323" t="str">
        <f t="shared" ref="TV78" ca="1" si="19552">IF(TM78&lt;&gt;"",VLOOKUP(TM78,ST4:SZ40,5,FALSE),"")</f>
        <v/>
      </c>
      <c r="TW78" s="323" t="str">
        <f t="shared" ref="TW78" ca="1" si="19553">IF(TM78&lt;&gt;"",VLOOKUP(TM78,ST4:TB40,9,FALSE),"")</f>
        <v/>
      </c>
      <c r="TX78" s="323" t="str">
        <f t="shared" ca="1" si="19344"/>
        <v/>
      </c>
      <c r="TY78" s="323" t="str">
        <f t="shared" ref="TY78" ca="1" si="19554">IF(TM78&lt;&gt;"",RANK(TX78,TX77:TX80),"")</f>
        <v/>
      </c>
      <c r="TZ78" s="323" t="str">
        <f t="shared" ref="TZ78" ca="1" si="19555">IF(TM78&lt;&gt;"",SUMPRODUCT((TX77:TX80=TX78)*(TS77:TS80&gt;TS78)),"")</f>
        <v/>
      </c>
      <c r="UA78" s="323" t="str">
        <f t="shared" ref="UA78" ca="1" si="19556">IF(TM78&lt;&gt;"",SUMPRODUCT((TX77:TX80=TX78)*(TS77:TS80=TS78)*(TQ77:TQ80&gt;TQ78)),"")</f>
        <v/>
      </c>
      <c r="UB78" s="323" t="str">
        <f t="shared" ref="UB78" ca="1" si="19557">IF(TM78&lt;&gt;"",SUMPRODUCT((TX77:TX80=TX78)*(TS77:TS80=TS78)*(TQ77:TQ80=TQ78)*(TU77:TU80&gt;TU78)),"")</f>
        <v/>
      </c>
      <c r="UC78" s="323" t="str">
        <f t="shared" ref="UC78" ca="1" si="19558">IF(TM78&lt;&gt;"",SUMPRODUCT((TX77:TX80=TX78)*(TS77:TS80=TS78)*(TQ77:TQ80=TQ78)*(TU77:TU80=TU78)*(TV77:TV80&gt;TV78)),"")</f>
        <v/>
      </c>
      <c r="UD78" s="323" t="str">
        <f t="shared" ref="UD78" ca="1" si="19559">IF(TM78&lt;&gt;"",SUMPRODUCT((TX77:TX80=TX78)*(TS77:TS80=TS78)*(TQ77:TQ80=TQ78)*(TU77:TU80=TU78)*(TV77:TV80=TV78)*(TW77:TW80&gt;TW78)),"")</f>
        <v/>
      </c>
      <c r="UE78" s="323" t="str">
        <f t="shared" ca="1" si="19351"/>
        <v/>
      </c>
      <c r="UF78" s="323">
        <f t="shared" ref="UF78" ca="1" si="19560">IF(UG38&lt;&gt;"",SUMPRODUCT((UN37:UN40=UN38)*(UM37:UM40=UM38)*(UK37:UK40=UK38)*(UL37:UL40=UL38)),"")</f>
        <v>2</v>
      </c>
      <c r="UG78" s="323" t="str">
        <f t="shared" ref="UG78:UG80" ca="1" si="19561">IF(AND(UF78&lt;&gt;"",UF78&gt;1),UG38,"")</f>
        <v>Czechia</v>
      </c>
      <c r="UH78" s="323">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3">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3">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3">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3">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3">
        <f t="shared" ref="UM78:UM80" ca="1" si="19567">UK78-UL78+1000</f>
        <v>1000</v>
      </c>
      <c r="UN78" s="323">
        <f t="shared" ref="UN78:UN80" ca="1" si="19568">IF(UG78&lt;&gt;"",UH78*3+UI78*1,"")</f>
        <v>1</v>
      </c>
      <c r="UO78" s="323">
        <f t="shared" ref="UO78" ca="1" si="19569">IF(UG78&lt;&gt;"",VLOOKUP(UG78,ST4:SZ40,7,FALSE),"")</f>
        <v>1000</v>
      </c>
      <c r="UP78" s="323">
        <f t="shared" ref="UP78" ca="1" si="19570">IF(UG78&lt;&gt;"",VLOOKUP(UG78,ST4:SZ40,5,FALSE),"")</f>
        <v>5</v>
      </c>
      <c r="UQ78" s="323">
        <f t="shared" ref="UQ78" ca="1" si="19571">IF(UG78&lt;&gt;"",VLOOKUP(UG78,ST4:TB40,9,FALSE),"")</f>
        <v>37</v>
      </c>
      <c r="UR78" s="323">
        <f t="shared" ref="UR78:UR80" ca="1" si="19572">UN78</f>
        <v>1</v>
      </c>
      <c r="US78" s="323">
        <f t="shared" ref="US78" ca="1" si="19573">IF(UG78&lt;&gt;"",RANK(UR78,UR77:UR80),"")</f>
        <v>1</v>
      </c>
      <c r="UT78" s="323">
        <f t="shared" ref="UT78" ca="1" si="19574">IF(UG78&lt;&gt;"",SUMPRODUCT((UR77:UR80=UR78)*(UM77:UM80&gt;UM78)),"")</f>
        <v>0</v>
      </c>
      <c r="UU78" s="323">
        <f t="shared" ref="UU78" ca="1" si="19575">IF(UG78&lt;&gt;"",SUMPRODUCT((UR77:UR80=UR78)*(UM77:UM80=UM78)*(UK77:UK80&gt;UK78)),"")</f>
        <v>0</v>
      </c>
      <c r="UV78" s="323">
        <f t="shared" ref="UV78" ca="1" si="19576">IF(UG78&lt;&gt;"",SUMPRODUCT((UR77:UR80=UR78)*(UM77:UM80=UM78)*(UK77:UK80=UK78)*(UO77:UO80&gt;UO78)),"")</f>
        <v>0</v>
      </c>
      <c r="UW78" s="323">
        <f t="shared" ref="UW78" ca="1" si="19577">IF(UG78&lt;&gt;"",SUMPRODUCT((UR77:UR80=UR78)*(UM77:UM80=UM78)*(UK77:UK80=UK78)*(UO77:UO80=UO78)*(UP77:UP80&gt;UP78)),"")</f>
        <v>0</v>
      </c>
      <c r="UX78" s="323">
        <f t="shared" ref="UX78" ca="1" si="19578">IF(UG78&lt;&gt;"",SUMPRODUCT((UR77:UR80=UR78)*(UM77:UM80=UM78)*(UK77:UK80=UK78)*(UO77:UO80=UO78)*(UP77:UP80=UP78)*(UQ77:UQ80&gt;UQ78)),"")</f>
        <v>0</v>
      </c>
      <c r="UY78" s="323">
        <f t="shared" ref="UY78" ca="1" si="19579">IF(UG78&lt;&gt;"",SUM(US78:UX78)+1,"")</f>
        <v>2</v>
      </c>
      <c r="XY78" s="323">
        <f ca="1">SUMPRODUCT((XY37:XY40=XY38)*(XX37:XX40=XX38)*(XV37:XV40&gt;XV38))+1</f>
        <v>1</v>
      </c>
      <c r="YJ78" s="323" t="str">
        <f t="shared" ref="YJ78" ca="1" si="19580">IF(YK38&lt;&gt;"",SUMPRODUCT((YR37:YR40=YR38)*(YQ37:YQ40=YQ38)*(YO37:YO40=YO38)*(YP37:YP40=YP38)),"")</f>
        <v/>
      </c>
      <c r="YK78" s="323" t="str">
        <f t="shared" ca="1" si="19353"/>
        <v/>
      </c>
      <c r="YL78" s="323">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3">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3">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3">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3">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3">
        <f t="shared" ca="1" si="19359"/>
        <v>1000</v>
      </c>
      <c r="YR78" s="323" t="str">
        <f t="shared" ca="1" si="19360"/>
        <v/>
      </c>
      <c r="YS78" s="323" t="str">
        <f t="shared" ref="YS78" ca="1" si="19586">IF(YK78&lt;&gt;"",VLOOKUP(YK78,XR4:XX40,7,FALSE),"")</f>
        <v/>
      </c>
      <c r="YT78" s="323" t="str">
        <f t="shared" ref="YT78" ca="1" si="19587">IF(YK78&lt;&gt;"",VLOOKUP(YK78,XR4:XX40,5,FALSE),"")</f>
        <v/>
      </c>
      <c r="YU78" s="323" t="str">
        <f t="shared" ref="YU78" ca="1" si="19588">IF(YK78&lt;&gt;"",VLOOKUP(YK78,XR4:XZ40,9,FALSE),"")</f>
        <v/>
      </c>
      <c r="YV78" s="323" t="str">
        <f t="shared" ca="1" si="19364"/>
        <v/>
      </c>
      <c r="YW78" s="323" t="str">
        <f t="shared" ref="YW78" ca="1" si="19589">IF(YK78&lt;&gt;"",RANK(YV78,YV77:YV80),"")</f>
        <v/>
      </c>
      <c r="YX78" s="323" t="str">
        <f t="shared" ref="YX78" ca="1" si="19590">IF(YK78&lt;&gt;"",SUMPRODUCT((YV77:YV80=YV78)*(YQ77:YQ80&gt;YQ78)),"")</f>
        <v/>
      </c>
      <c r="YY78" s="323" t="str">
        <f t="shared" ref="YY78" ca="1" si="19591">IF(YK78&lt;&gt;"",SUMPRODUCT((YV77:YV80=YV78)*(YQ77:YQ80=YQ78)*(YO77:YO80&gt;YO78)),"")</f>
        <v/>
      </c>
      <c r="YZ78" s="323" t="str">
        <f t="shared" ref="YZ78" ca="1" si="19592">IF(YK78&lt;&gt;"",SUMPRODUCT((YV77:YV80=YV78)*(YQ77:YQ80=YQ78)*(YO77:YO80=YO78)*(YS77:YS80&gt;YS78)),"")</f>
        <v/>
      </c>
      <c r="ZA78" s="323" t="str">
        <f t="shared" ref="ZA78" ca="1" si="19593">IF(YK78&lt;&gt;"",SUMPRODUCT((YV77:YV80=YV78)*(YQ77:YQ80=YQ78)*(YO77:YO80=YO78)*(YS77:YS80=YS78)*(YT77:YT80&gt;YT78)),"")</f>
        <v/>
      </c>
      <c r="ZB78" s="323" t="str">
        <f t="shared" ref="ZB78" ca="1" si="19594">IF(YK78&lt;&gt;"",SUMPRODUCT((YV77:YV80=YV78)*(YQ77:YQ80=YQ78)*(YO77:YO80=YO78)*(YS77:YS80=YS78)*(YT77:YT80=YT78)*(YU77:YU80&gt;YU78)),"")</f>
        <v/>
      </c>
      <c r="ZC78" s="323" t="str">
        <f t="shared" ca="1" si="19371"/>
        <v/>
      </c>
      <c r="ZD78" s="323">
        <f t="shared" ref="ZD78" ca="1" si="19595">IF(ZE38&lt;&gt;"",SUMPRODUCT((ZL37:ZL40=ZL38)*(ZK37:ZK40=ZK38)*(ZI37:ZI40=ZI38)*(ZJ37:ZJ40=ZJ38)),"")</f>
        <v>2</v>
      </c>
      <c r="ZE78" s="323" t="str">
        <f t="shared" ref="ZE78:ZE80" ca="1" si="19596">IF(AND(ZD78&lt;&gt;"",ZD78&gt;1),ZE38,"")</f>
        <v>Czechia</v>
      </c>
      <c r="ZF78" s="323">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3">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3">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3">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3">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3">
        <f t="shared" ref="ZK78:ZK80" ca="1" si="19602">ZI78-ZJ78+1000</f>
        <v>1000</v>
      </c>
      <c r="ZL78" s="323">
        <f t="shared" ref="ZL78:ZL80" ca="1" si="19603">IF(ZE78&lt;&gt;"",ZF78*3+ZG78*1,"")</f>
        <v>1</v>
      </c>
      <c r="ZM78" s="323">
        <f t="shared" ref="ZM78" ca="1" si="19604">IF(ZE78&lt;&gt;"",VLOOKUP(ZE78,XR4:XX40,7,FALSE),"")</f>
        <v>1000</v>
      </c>
      <c r="ZN78" s="323">
        <f t="shared" ref="ZN78" ca="1" si="19605">IF(ZE78&lt;&gt;"",VLOOKUP(ZE78,XR4:XX40,5,FALSE),"")</f>
        <v>3</v>
      </c>
      <c r="ZO78" s="323">
        <f t="shared" ref="ZO78" ca="1" si="19606">IF(ZE78&lt;&gt;"",VLOOKUP(ZE78,XR4:XZ40,9,FALSE),"")</f>
        <v>37</v>
      </c>
      <c r="ZP78" s="323">
        <f t="shared" ref="ZP78:ZP80" ca="1" si="19607">ZL78</f>
        <v>1</v>
      </c>
      <c r="ZQ78" s="323">
        <f t="shared" ref="ZQ78" ca="1" si="19608">IF(ZE78&lt;&gt;"",RANK(ZP78,ZP77:ZP80),"")</f>
        <v>1</v>
      </c>
      <c r="ZR78" s="323">
        <f t="shared" ref="ZR78" ca="1" si="19609">IF(ZE78&lt;&gt;"",SUMPRODUCT((ZP77:ZP80=ZP78)*(ZK77:ZK80&gt;ZK78)),"")</f>
        <v>0</v>
      </c>
      <c r="ZS78" s="323">
        <f t="shared" ref="ZS78" ca="1" si="19610">IF(ZE78&lt;&gt;"",SUMPRODUCT((ZP77:ZP80=ZP78)*(ZK77:ZK80=ZK78)*(ZI77:ZI80&gt;ZI78)),"")</f>
        <v>0</v>
      </c>
      <c r="ZT78" s="323">
        <f t="shared" ref="ZT78" ca="1" si="19611">IF(ZE78&lt;&gt;"",SUMPRODUCT((ZP77:ZP80=ZP78)*(ZK77:ZK80=ZK78)*(ZI77:ZI80=ZI78)*(ZM77:ZM80&gt;ZM78)),"")</f>
        <v>1</v>
      </c>
      <c r="ZU78" s="323">
        <f t="shared" ref="ZU78" ca="1" si="19612">IF(ZE78&lt;&gt;"",SUMPRODUCT((ZP77:ZP80=ZP78)*(ZK77:ZK80=ZK78)*(ZI77:ZI80=ZI78)*(ZM77:ZM80=ZM78)*(ZN77:ZN80&gt;ZN78)),"")</f>
        <v>0</v>
      </c>
      <c r="ZV78" s="323">
        <f t="shared" ref="ZV78" ca="1" si="19613">IF(ZE78&lt;&gt;"",SUMPRODUCT((ZP77:ZP80=ZP78)*(ZK77:ZK80=ZK78)*(ZI77:ZI80=ZI78)*(ZM77:ZM80=ZM78)*(ZN77:ZN80=ZN78)*(ZO77:ZO80&gt;ZO78)),"")</f>
        <v>0</v>
      </c>
      <c r="ZW78" s="323">
        <f t="shared" ref="ZW78" ca="1" si="19614">IF(ZE78&lt;&gt;"",SUM(ZQ78:ZV78)+1,"")</f>
        <v>3</v>
      </c>
      <c r="ACW78" s="323">
        <f ca="1">SUMPRODUCT((ACW37:ACW40=ACW38)*(ACV37:ACV40=ACV38)*(ACT37:ACT40&gt;ACT38))+1</f>
        <v>1</v>
      </c>
      <c r="ADH78" s="323">
        <f t="shared" ref="ADH78" ca="1" si="19615">IF(ADI38&lt;&gt;"",SUMPRODUCT((ADP37:ADP40=ADP38)*(ADO37:ADO40=ADO38)*(ADM37:ADM40=ADM38)*(ADN37:ADN40=ADN38)),"")</f>
        <v>2</v>
      </c>
      <c r="ADI78" s="323" t="str">
        <f t="shared" ca="1" si="19373"/>
        <v>Türkiye</v>
      </c>
      <c r="ADJ78" s="323">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3">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3">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3">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3">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3">
        <f t="shared" ca="1" si="19379"/>
        <v>1000</v>
      </c>
      <c r="ADP78" s="323">
        <f t="shared" ca="1" si="19380"/>
        <v>1</v>
      </c>
      <c r="ADQ78" s="323">
        <f t="shared" ref="ADQ78" ca="1" si="19621">IF(ADI78&lt;&gt;"",VLOOKUP(ADI78,ACP4:ACV40,7,FALSE),"")</f>
        <v>1004</v>
      </c>
      <c r="ADR78" s="323">
        <f t="shared" ref="ADR78" ca="1" si="19622">IF(ADI78&lt;&gt;"",VLOOKUP(ADI78,ACP4:ACV40,5,FALSE),"")</f>
        <v>6</v>
      </c>
      <c r="ADS78" s="323">
        <f t="shared" ref="ADS78" ca="1" si="19623">IF(ADI78&lt;&gt;"",VLOOKUP(ADI78,ACP4:ACX40,9,FALSE),"")</f>
        <v>47</v>
      </c>
      <c r="ADT78" s="323">
        <f t="shared" ca="1" si="19384"/>
        <v>1</v>
      </c>
      <c r="ADU78" s="323">
        <f t="shared" ref="ADU78" ca="1" si="19624">IF(ADI78&lt;&gt;"",RANK(ADT78,ADT77:ADT80),"")</f>
        <v>1</v>
      </c>
      <c r="ADV78" s="323">
        <f t="shared" ref="ADV78" ca="1" si="19625">IF(ADI78&lt;&gt;"",SUMPRODUCT((ADT77:ADT80=ADT78)*(ADO77:ADO80&gt;ADO78)),"")</f>
        <v>0</v>
      </c>
      <c r="ADW78" s="323">
        <f t="shared" ref="ADW78" ca="1" si="19626">IF(ADI78&lt;&gt;"",SUMPRODUCT((ADT77:ADT80=ADT78)*(ADO77:ADO80=ADO78)*(ADM77:ADM80&gt;ADM78)),"")</f>
        <v>0</v>
      </c>
      <c r="ADX78" s="323">
        <f t="shared" ref="ADX78" ca="1" si="19627">IF(ADI78&lt;&gt;"",SUMPRODUCT((ADT77:ADT80=ADT78)*(ADO77:ADO80=ADO78)*(ADM77:ADM80=ADM78)*(ADQ77:ADQ80&gt;ADQ78)),"")</f>
        <v>0</v>
      </c>
      <c r="ADY78" s="323">
        <f t="shared" ref="ADY78" ca="1" si="19628">IF(ADI78&lt;&gt;"",SUMPRODUCT((ADT77:ADT80=ADT78)*(ADO77:ADO80=ADO78)*(ADM77:ADM80=ADM78)*(ADQ77:ADQ80=ADQ78)*(ADR77:ADR80&gt;ADR78)),"")</f>
        <v>0</v>
      </c>
      <c r="ADZ78" s="323">
        <f t="shared" ref="ADZ78" ca="1" si="19629">IF(ADI78&lt;&gt;"",SUMPRODUCT((ADT77:ADT80=ADT78)*(ADO77:ADO80=ADO78)*(ADM77:ADM80=ADM78)*(ADQ77:ADQ80=ADQ78)*(ADR77:ADR80=ADR78)*(ADS77:ADS80&gt;ADS78)),"")</f>
        <v>0</v>
      </c>
      <c r="AEA78" s="323">
        <f t="shared" ca="1" si="19391"/>
        <v>1</v>
      </c>
      <c r="AEB78" s="323" t="str">
        <f t="shared" ref="AEB78" ca="1" si="19630">IF(AEC38&lt;&gt;"",SUMPRODUCT((AEJ37:AEJ40=AEJ38)*(AEI37:AEI40=AEI38)*(AEG37:AEG40=AEG38)*(AEH37:AEH40=AEH38)),"")</f>
        <v/>
      </c>
      <c r="AEC78" s="323" t="str">
        <f t="shared" ref="AEC78:AEC80" ca="1" si="19631">IF(AND(AEB78&lt;&gt;"",AEB78&gt;1),AEC38,"")</f>
        <v/>
      </c>
      <c r="AED78" s="323">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3">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3">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3">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3">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3">
        <f t="shared" ref="AEI78:AEI80" ca="1" si="19637">AEG78-AEH78+1000</f>
        <v>1000</v>
      </c>
      <c r="AEJ78" s="323" t="str">
        <f t="shared" ref="AEJ78:AEJ80" ca="1" si="19638">IF(AEC78&lt;&gt;"",AED78*3+AEE78*1,"")</f>
        <v/>
      </c>
      <c r="AEK78" s="323" t="str">
        <f t="shared" ref="AEK78" ca="1" si="19639">IF(AEC78&lt;&gt;"",VLOOKUP(AEC78,ACP4:ACV40,7,FALSE),"")</f>
        <v/>
      </c>
      <c r="AEL78" s="323" t="str">
        <f t="shared" ref="AEL78" ca="1" si="19640">IF(AEC78&lt;&gt;"",VLOOKUP(AEC78,ACP4:ACV40,5,FALSE),"")</f>
        <v/>
      </c>
      <c r="AEM78" s="323" t="str">
        <f t="shared" ref="AEM78" ca="1" si="19641">IF(AEC78&lt;&gt;"",VLOOKUP(AEC78,ACP4:ACX40,9,FALSE),"")</f>
        <v/>
      </c>
      <c r="AEN78" s="323" t="str">
        <f t="shared" ref="AEN78:AEN80" ca="1" si="19642">AEJ78</f>
        <v/>
      </c>
      <c r="AEO78" s="323" t="str">
        <f t="shared" ref="AEO78" ca="1" si="19643">IF(AEC78&lt;&gt;"",RANK(AEN78,AEN77:AEN80),"")</f>
        <v/>
      </c>
      <c r="AEP78" s="323" t="str">
        <f t="shared" ref="AEP78" ca="1" si="19644">IF(AEC78&lt;&gt;"",SUMPRODUCT((AEN77:AEN80=AEN78)*(AEI77:AEI80&gt;AEI78)),"")</f>
        <v/>
      </c>
      <c r="AEQ78" s="323" t="str">
        <f t="shared" ref="AEQ78" ca="1" si="19645">IF(AEC78&lt;&gt;"",SUMPRODUCT((AEN77:AEN80=AEN78)*(AEI77:AEI80=AEI78)*(AEG77:AEG80&gt;AEG78)),"")</f>
        <v/>
      </c>
      <c r="AER78" s="323" t="str">
        <f t="shared" ref="AER78" ca="1" si="19646">IF(AEC78&lt;&gt;"",SUMPRODUCT((AEN77:AEN80=AEN78)*(AEI77:AEI80=AEI78)*(AEG77:AEG80=AEG78)*(AEK77:AEK80&gt;AEK78)),"")</f>
        <v/>
      </c>
      <c r="AES78" s="323" t="str">
        <f t="shared" ref="AES78" ca="1" si="19647">IF(AEC78&lt;&gt;"",SUMPRODUCT((AEN77:AEN80=AEN78)*(AEI77:AEI80=AEI78)*(AEG77:AEG80=AEG78)*(AEK77:AEK80=AEK78)*(AEL77:AEL80&gt;AEL78)),"")</f>
        <v/>
      </c>
      <c r="AET78" s="323" t="str">
        <f t="shared" ref="AET78" ca="1" si="19648">IF(AEC78&lt;&gt;"",SUMPRODUCT((AEN77:AEN80=AEN78)*(AEI77:AEI80=AEI78)*(AEG77:AEG80=AEG78)*(AEK77:AEK80=AEK78)*(AEL77:AEL80=AEL78)*(AEM77:AEM80&gt;AEM78)),"")</f>
        <v/>
      </c>
      <c r="AEU78" s="323" t="str">
        <f t="shared" ref="AEU78" ca="1" si="19649">IF(AEC78&lt;&gt;"",SUM(AEO78:AET78)+1,"")</f>
        <v/>
      </c>
      <c r="AHU78" s="323">
        <f ca="1">SUMPRODUCT((AHU37:AHU40=AHU38)*(AHT37:AHT40=AHT38)*(AHR37:AHR40&gt;AHR38))+1</f>
        <v>1</v>
      </c>
      <c r="AIF78" s="323" t="str">
        <f t="shared" ref="AIF78" ca="1" si="19650">IF(AIG38&lt;&gt;"",SUMPRODUCT((AIN37:AIN40=AIN38)*(AIM37:AIM40=AIM38)*(AIK37:AIK40=AIK38)*(AIL37:AIL40=AIL38)),"")</f>
        <v/>
      </c>
      <c r="AIG78" s="323" t="str">
        <f t="shared" ca="1" si="19393"/>
        <v/>
      </c>
      <c r="AIH78" s="323">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3">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3">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3">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3">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3">
        <f t="shared" ca="1" si="19399"/>
        <v>1000</v>
      </c>
      <c r="AIN78" s="323" t="str">
        <f t="shared" ca="1" si="19400"/>
        <v/>
      </c>
      <c r="AIO78" s="323" t="str">
        <f t="shared" ref="AIO78" ca="1" si="19656">IF(AIG78&lt;&gt;"",VLOOKUP(AIG78,AHN4:AHT40,7,FALSE),"")</f>
        <v/>
      </c>
      <c r="AIP78" s="323" t="str">
        <f t="shared" ref="AIP78" ca="1" si="19657">IF(AIG78&lt;&gt;"",VLOOKUP(AIG78,AHN4:AHT40,5,FALSE),"")</f>
        <v/>
      </c>
      <c r="AIQ78" s="323" t="str">
        <f t="shared" ref="AIQ78" ca="1" si="19658">IF(AIG78&lt;&gt;"",VLOOKUP(AIG78,AHN4:AHV40,9,FALSE),"")</f>
        <v/>
      </c>
      <c r="AIR78" s="323" t="str">
        <f t="shared" ca="1" si="19404"/>
        <v/>
      </c>
      <c r="AIS78" s="323" t="str">
        <f t="shared" ref="AIS78" ca="1" si="19659">IF(AIG78&lt;&gt;"",RANK(AIR78,AIR77:AIR80),"")</f>
        <v/>
      </c>
      <c r="AIT78" s="323" t="str">
        <f t="shared" ref="AIT78" ca="1" si="19660">IF(AIG78&lt;&gt;"",SUMPRODUCT((AIR77:AIR80=AIR78)*(AIM77:AIM80&gt;AIM78)),"")</f>
        <v/>
      </c>
      <c r="AIU78" s="323" t="str">
        <f t="shared" ref="AIU78" ca="1" si="19661">IF(AIG78&lt;&gt;"",SUMPRODUCT((AIR77:AIR80=AIR78)*(AIM77:AIM80=AIM78)*(AIK77:AIK80&gt;AIK78)),"")</f>
        <v/>
      </c>
      <c r="AIV78" s="323" t="str">
        <f t="shared" ref="AIV78" ca="1" si="19662">IF(AIG78&lt;&gt;"",SUMPRODUCT((AIR77:AIR80=AIR78)*(AIM77:AIM80=AIM78)*(AIK77:AIK80=AIK78)*(AIO77:AIO80&gt;AIO78)),"")</f>
        <v/>
      </c>
      <c r="AIW78" s="323" t="str">
        <f t="shared" ref="AIW78" ca="1" si="19663">IF(AIG78&lt;&gt;"",SUMPRODUCT((AIR77:AIR80=AIR78)*(AIM77:AIM80=AIM78)*(AIK77:AIK80=AIK78)*(AIO77:AIO80=AIO78)*(AIP77:AIP80&gt;AIP78)),"")</f>
        <v/>
      </c>
      <c r="AIX78" s="323" t="str">
        <f t="shared" ref="AIX78" ca="1" si="19664">IF(AIG78&lt;&gt;"",SUMPRODUCT((AIR77:AIR80=AIR78)*(AIM77:AIM80=AIM78)*(AIK77:AIK80=AIK78)*(AIO77:AIO80=AIO78)*(AIP77:AIP80=AIP78)*(AIQ77:AIQ80&gt;AIQ78)),"")</f>
        <v/>
      </c>
      <c r="AIY78" s="323" t="str">
        <f t="shared" ca="1" si="19411"/>
        <v/>
      </c>
      <c r="AIZ78" s="323" t="str">
        <f t="shared" ref="AIZ78" ca="1" si="19665">IF(AJA38&lt;&gt;"",SUMPRODUCT((AJH37:AJH40=AJH38)*(AJG37:AJG40=AJG38)*(AJE37:AJE40=AJE38)*(AJF37:AJF40=AJF38)),"")</f>
        <v/>
      </c>
      <c r="AJA78" s="323" t="str">
        <f t="shared" ref="AJA78:AJA80" ca="1" si="19666">IF(AND(AIZ78&lt;&gt;"",AIZ78&gt;1),AJA38,"")</f>
        <v/>
      </c>
      <c r="AJB78" s="323">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3">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3">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3">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3">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3">
        <f t="shared" ref="AJG78:AJG80" ca="1" si="19672">AJE78-AJF78+1000</f>
        <v>1000</v>
      </c>
      <c r="AJH78" s="323" t="str">
        <f t="shared" ref="AJH78:AJH80" ca="1" si="19673">IF(AJA78&lt;&gt;"",AJB78*3+AJC78*1,"")</f>
        <v/>
      </c>
      <c r="AJI78" s="323" t="str">
        <f t="shared" ref="AJI78" ca="1" si="19674">IF(AJA78&lt;&gt;"",VLOOKUP(AJA78,AHN4:AHT40,7,FALSE),"")</f>
        <v/>
      </c>
      <c r="AJJ78" s="323" t="str">
        <f t="shared" ref="AJJ78" ca="1" si="19675">IF(AJA78&lt;&gt;"",VLOOKUP(AJA78,AHN4:AHT40,5,FALSE),"")</f>
        <v/>
      </c>
      <c r="AJK78" s="323" t="str">
        <f t="shared" ref="AJK78" ca="1" si="19676">IF(AJA78&lt;&gt;"",VLOOKUP(AJA78,AHN4:AHV40,9,FALSE),"")</f>
        <v/>
      </c>
      <c r="AJL78" s="323" t="str">
        <f t="shared" ref="AJL78:AJL80" ca="1" si="19677">AJH78</f>
        <v/>
      </c>
      <c r="AJM78" s="323" t="str">
        <f t="shared" ref="AJM78" ca="1" si="19678">IF(AJA78&lt;&gt;"",RANK(AJL78,AJL77:AJL80),"")</f>
        <v/>
      </c>
      <c r="AJN78" s="323" t="str">
        <f t="shared" ref="AJN78" ca="1" si="19679">IF(AJA78&lt;&gt;"",SUMPRODUCT((AJL77:AJL80=AJL78)*(AJG77:AJG80&gt;AJG78)),"")</f>
        <v/>
      </c>
      <c r="AJO78" s="323" t="str">
        <f t="shared" ref="AJO78" ca="1" si="19680">IF(AJA78&lt;&gt;"",SUMPRODUCT((AJL77:AJL80=AJL78)*(AJG77:AJG80=AJG78)*(AJE77:AJE80&gt;AJE78)),"")</f>
        <v/>
      </c>
      <c r="AJP78" s="323" t="str">
        <f t="shared" ref="AJP78" ca="1" si="19681">IF(AJA78&lt;&gt;"",SUMPRODUCT((AJL77:AJL80=AJL78)*(AJG77:AJG80=AJG78)*(AJE77:AJE80=AJE78)*(AJI77:AJI80&gt;AJI78)),"")</f>
        <v/>
      </c>
      <c r="AJQ78" s="323" t="str">
        <f t="shared" ref="AJQ78" ca="1" si="19682">IF(AJA78&lt;&gt;"",SUMPRODUCT((AJL77:AJL80=AJL78)*(AJG77:AJG80=AJG78)*(AJE77:AJE80=AJE78)*(AJI77:AJI80=AJI78)*(AJJ77:AJJ80&gt;AJJ78)),"")</f>
        <v/>
      </c>
      <c r="AJR78" s="323" t="str">
        <f t="shared" ref="AJR78" ca="1" si="19683">IF(AJA78&lt;&gt;"",SUMPRODUCT((AJL77:AJL80=AJL78)*(AJG77:AJG80=AJG78)*(AJE77:AJE80=AJE78)*(AJI77:AJI80=AJI78)*(AJJ77:AJJ80=AJJ78)*(AJK77:AJK80&gt;AJK78)),"")</f>
        <v/>
      </c>
      <c r="AJS78" s="323" t="str">
        <f t="shared" ref="AJS78" ca="1" si="19684">IF(AJA78&lt;&gt;"",SUM(AJM78:AJR78)+1,"")</f>
        <v/>
      </c>
      <c r="AMS78" s="323">
        <f ca="1">SUMPRODUCT((AMS37:AMS40=AMS38)*(AMR37:AMR40=AMR38)*(AMP37:AMP40&gt;AMP38))+1</f>
        <v>1</v>
      </c>
      <c r="AND78" s="323" t="str">
        <f t="shared" ref="AND78" ca="1" si="19685">IF(ANE38&lt;&gt;"",SUMPRODUCT((ANL37:ANL40=ANL38)*(ANK37:ANK40=ANK38)*(ANI37:ANI40=ANI38)*(ANJ37:ANJ40=ANJ38)),"")</f>
        <v/>
      </c>
      <c r="ANE78" s="323" t="str">
        <f t="shared" ca="1" si="19413"/>
        <v/>
      </c>
      <c r="ANF78" s="323">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3">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3">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3">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3">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3">
        <f t="shared" ca="1" si="19419"/>
        <v>1000</v>
      </c>
      <c r="ANL78" s="323" t="str">
        <f t="shared" ca="1" si="19420"/>
        <v/>
      </c>
      <c r="ANM78" s="323" t="str">
        <f t="shared" ref="ANM78" ca="1" si="19691">IF(ANE78&lt;&gt;"",VLOOKUP(ANE78,AML4:AMR40,7,FALSE),"")</f>
        <v/>
      </c>
      <c r="ANN78" s="323" t="str">
        <f t="shared" ref="ANN78" ca="1" si="19692">IF(ANE78&lt;&gt;"",VLOOKUP(ANE78,AML4:AMR40,5,FALSE),"")</f>
        <v/>
      </c>
      <c r="ANO78" s="323" t="str">
        <f t="shared" ref="ANO78" ca="1" si="19693">IF(ANE78&lt;&gt;"",VLOOKUP(ANE78,AML4:AMT40,9,FALSE),"")</f>
        <v/>
      </c>
      <c r="ANP78" s="323" t="str">
        <f t="shared" ca="1" si="19424"/>
        <v/>
      </c>
      <c r="ANQ78" s="323" t="str">
        <f t="shared" ref="ANQ78" ca="1" si="19694">IF(ANE78&lt;&gt;"",RANK(ANP78,ANP77:ANP80),"")</f>
        <v/>
      </c>
      <c r="ANR78" s="323" t="str">
        <f t="shared" ref="ANR78" ca="1" si="19695">IF(ANE78&lt;&gt;"",SUMPRODUCT((ANP77:ANP80=ANP78)*(ANK77:ANK80&gt;ANK78)),"")</f>
        <v/>
      </c>
      <c r="ANS78" s="323" t="str">
        <f t="shared" ref="ANS78" ca="1" si="19696">IF(ANE78&lt;&gt;"",SUMPRODUCT((ANP77:ANP80=ANP78)*(ANK77:ANK80=ANK78)*(ANI77:ANI80&gt;ANI78)),"")</f>
        <v/>
      </c>
      <c r="ANT78" s="323" t="str">
        <f t="shared" ref="ANT78" ca="1" si="19697">IF(ANE78&lt;&gt;"",SUMPRODUCT((ANP77:ANP80=ANP78)*(ANK77:ANK80=ANK78)*(ANI77:ANI80=ANI78)*(ANM77:ANM80&gt;ANM78)),"")</f>
        <v/>
      </c>
      <c r="ANU78" s="323" t="str">
        <f t="shared" ref="ANU78" ca="1" si="19698">IF(ANE78&lt;&gt;"",SUMPRODUCT((ANP77:ANP80=ANP78)*(ANK77:ANK80=ANK78)*(ANI77:ANI80=ANI78)*(ANM77:ANM80=ANM78)*(ANN77:ANN80&gt;ANN78)),"")</f>
        <v/>
      </c>
      <c r="ANV78" s="323" t="str">
        <f t="shared" ref="ANV78" ca="1" si="19699">IF(ANE78&lt;&gt;"",SUMPRODUCT((ANP77:ANP80=ANP78)*(ANK77:ANK80=ANK78)*(ANI77:ANI80=ANI78)*(ANM77:ANM80=ANM78)*(ANN77:ANN80=ANN78)*(ANO77:ANO80&gt;ANO78)),"")</f>
        <v/>
      </c>
      <c r="ANW78" s="323" t="str">
        <f t="shared" ca="1" si="19431"/>
        <v/>
      </c>
      <c r="ANX78" s="323" t="str">
        <f t="shared" ref="ANX78" ca="1" si="19700">IF(ANY38&lt;&gt;"",SUMPRODUCT((AOF37:AOF40=AOF38)*(AOE37:AOE40=AOE38)*(AOC37:AOC40=AOC38)*(AOD37:AOD40=AOD38)),"")</f>
        <v/>
      </c>
      <c r="ANY78" s="323" t="str">
        <f t="shared" ref="ANY78:ANY80" ca="1" si="19701">IF(AND(ANX78&lt;&gt;"",ANX78&gt;1),ANY38,"")</f>
        <v/>
      </c>
      <c r="ANZ78" s="323">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3">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3">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3">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3">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3">
        <f t="shared" ref="AOE78:AOE80" ca="1" si="19707">AOC78-AOD78+1000</f>
        <v>1000</v>
      </c>
      <c r="AOF78" s="323" t="str">
        <f t="shared" ref="AOF78:AOF80" ca="1" si="19708">IF(ANY78&lt;&gt;"",ANZ78*3+AOA78*1,"")</f>
        <v/>
      </c>
      <c r="AOG78" s="323" t="str">
        <f t="shared" ref="AOG78" ca="1" si="19709">IF(ANY78&lt;&gt;"",VLOOKUP(ANY78,AML4:AMR40,7,FALSE),"")</f>
        <v/>
      </c>
      <c r="AOH78" s="323" t="str">
        <f t="shared" ref="AOH78" ca="1" si="19710">IF(ANY78&lt;&gt;"",VLOOKUP(ANY78,AML4:AMR40,5,FALSE),"")</f>
        <v/>
      </c>
      <c r="AOI78" s="323" t="str">
        <f t="shared" ref="AOI78" ca="1" si="19711">IF(ANY78&lt;&gt;"",VLOOKUP(ANY78,AML4:AMT40,9,FALSE),"")</f>
        <v/>
      </c>
      <c r="AOJ78" s="323" t="str">
        <f t="shared" ref="AOJ78:AOJ80" ca="1" si="19712">AOF78</f>
        <v/>
      </c>
      <c r="AOK78" s="323" t="str">
        <f t="shared" ref="AOK78" ca="1" si="19713">IF(ANY78&lt;&gt;"",RANK(AOJ78,AOJ77:AOJ80),"")</f>
        <v/>
      </c>
      <c r="AOL78" s="323" t="str">
        <f t="shared" ref="AOL78" ca="1" si="19714">IF(ANY78&lt;&gt;"",SUMPRODUCT((AOJ77:AOJ80=AOJ78)*(AOE77:AOE80&gt;AOE78)),"")</f>
        <v/>
      </c>
      <c r="AOM78" s="323" t="str">
        <f t="shared" ref="AOM78" ca="1" si="19715">IF(ANY78&lt;&gt;"",SUMPRODUCT((AOJ77:AOJ80=AOJ78)*(AOE77:AOE80=AOE78)*(AOC77:AOC80&gt;AOC78)),"")</f>
        <v/>
      </c>
      <c r="AON78" s="323" t="str">
        <f t="shared" ref="AON78" ca="1" si="19716">IF(ANY78&lt;&gt;"",SUMPRODUCT((AOJ77:AOJ80=AOJ78)*(AOE77:AOE80=AOE78)*(AOC77:AOC80=AOC78)*(AOG77:AOG80&gt;AOG78)),"")</f>
        <v/>
      </c>
      <c r="AOO78" s="323" t="str">
        <f t="shared" ref="AOO78" ca="1" si="19717">IF(ANY78&lt;&gt;"",SUMPRODUCT((AOJ77:AOJ80=AOJ78)*(AOE77:AOE80=AOE78)*(AOC77:AOC80=AOC78)*(AOG77:AOG80=AOG78)*(AOH77:AOH80&gt;AOH78)),"")</f>
        <v/>
      </c>
      <c r="AOP78" s="323" t="str">
        <f t="shared" ref="AOP78" ca="1" si="19718">IF(ANY78&lt;&gt;"",SUMPRODUCT((AOJ77:AOJ80=AOJ78)*(AOE77:AOE80=AOE78)*(AOC77:AOC80=AOC78)*(AOG77:AOG80=AOG78)*(AOH77:AOH80=AOH78)*(AOI77:AOI80&gt;AOI78)),"")</f>
        <v/>
      </c>
      <c r="AOQ78" s="323" t="str">
        <f t="shared" ref="AOQ78" ca="1" si="19719">IF(ANY78&lt;&gt;"",SUM(AOK78:AOP78)+1,"")</f>
        <v/>
      </c>
      <c r="ARQ78" s="323">
        <f ca="1">SUMPRODUCT((ARQ37:ARQ40=ARQ38)*(ARP37:ARP40=ARP38)*(ARN37:ARN40&gt;ARN38))+1</f>
        <v>1</v>
      </c>
      <c r="ASB78" s="323" t="str">
        <f t="shared" ref="ASB78" ca="1" si="19720">IF(ASC38&lt;&gt;"",SUMPRODUCT((ASJ37:ASJ40=ASJ38)*(ASI37:ASI40=ASI38)*(ASG37:ASG40=ASG38)*(ASH37:ASH40=ASH38)),"")</f>
        <v/>
      </c>
      <c r="ASC78" s="323" t="str">
        <f t="shared" ca="1" si="19433"/>
        <v/>
      </c>
      <c r="ASD78" s="323">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3">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3">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3">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3">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3">
        <f t="shared" ca="1" si="19439"/>
        <v>1000</v>
      </c>
      <c r="ASJ78" s="323" t="str">
        <f t="shared" ca="1" si="19440"/>
        <v/>
      </c>
      <c r="ASK78" s="323" t="str">
        <f t="shared" ref="ASK78" ca="1" si="19726">IF(ASC78&lt;&gt;"",VLOOKUP(ASC78,ARJ4:ARP40,7,FALSE),"")</f>
        <v/>
      </c>
      <c r="ASL78" s="323" t="str">
        <f t="shared" ref="ASL78" ca="1" si="19727">IF(ASC78&lt;&gt;"",VLOOKUP(ASC78,ARJ4:ARP40,5,FALSE),"")</f>
        <v/>
      </c>
      <c r="ASM78" s="323" t="str">
        <f t="shared" ref="ASM78" ca="1" si="19728">IF(ASC78&lt;&gt;"",VLOOKUP(ASC78,ARJ4:ARR40,9,FALSE),"")</f>
        <v/>
      </c>
      <c r="ASN78" s="323" t="str">
        <f t="shared" ca="1" si="19444"/>
        <v/>
      </c>
      <c r="ASO78" s="323" t="str">
        <f t="shared" ref="ASO78" ca="1" si="19729">IF(ASC78&lt;&gt;"",RANK(ASN78,ASN77:ASN80),"")</f>
        <v/>
      </c>
      <c r="ASP78" s="323" t="str">
        <f t="shared" ref="ASP78" ca="1" si="19730">IF(ASC78&lt;&gt;"",SUMPRODUCT((ASN77:ASN80=ASN78)*(ASI77:ASI80&gt;ASI78)),"")</f>
        <v/>
      </c>
      <c r="ASQ78" s="323" t="str">
        <f t="shared" ref="ASQ78" ca="1" si="19731">IF(ASC78&lt;&gt;"",SUMPRODUCT((ASN77:ASN80=ASN78)*(ASI77:ASI80=ASI78)*(ASG77:ASG80&gt;ASG78)),"")</f>
        <v/>
      </c>
      <c r="ASR78" s="323" t="str">
        <f t="shared" ref="ASR78" ca="1" si="19732">IF(ASC78&lt;&gt;"",SUMPRODUCT((ASN77:ASN80=ASN78)*(ASI77:ASI80=ASI78)*(ASG77:ASG80=ASG78)*(ASK77:ASK80&gt;ASK78)),"")</f>
        <v/>
      </c>
      <c r="ASS78" s="323" t="str">
        <f t="shared" ref="ASS78" ca="1" si="19733">IF(ASC78&lt;&gt;"",SUMPRODUCT((ASN77:ASN80=ASN78)*(ASI77:ASI80=ASI78)*(ASG77:ASG80=ASG78)*(ASK77:ASK80=ASK78)*(ASL77:ASL80&gt;ASL78)),"")</f>
        <v/>
      </c>
      <c r="AST78" s="323" t="str">
        <f t="shared" ref="AST78" ca="1" si="19734">IF(ASC78&lt;&gt;"",SUMPRODUCT((ASN77:ASN80=ASN78)*(ASI77:ASI80=ASI78)*(ASG77:ASG80=ASG78)*(ASK77:ASK80=ASK78)*(ASL77:ASL80=ASL78)*(ASM77:ASM80&gt;ASM78)),"")</f>
        <v/>
      </c>
      <c r="ASU78" s="323" t="str">
        <f t="shared" ca="1" si="19451"/>
        <v/>
      </c>
      <c r="ASV78" s="323" t="str">
        <f t="shared" ref="ASV78" ca="1" si="19735">IF(ASW38&lt;&gt;"",SUMPRODUCT((ATD37:ATD40=ATD38)*(ATC37:ATC40=ATC38)*(ATA37:ATA40=ATA38)*(ATB37:ATB40=ATB38)),"")</f>
        <v/>
      </c>
      <c r="ASW78" s="323" t="str">
        <f t="shared" ref="ASW78:ASW80" ca="1" si="19736">IF(AND(ASV78&lt;&gt;"",ASV78&gt;1),ASW38,"")</f>
        <v/>
      </c>
      <c r="ASX78" s="323">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3">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3">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3">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3">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3">
        <f t="shared" ref="ATC78:ATC80" ca="1" si="19742">ATA78-ATB78+1000</f>
        <v>1000</v>
      </c>
      <c r="ATD78" s="323" t="str">
        <f t="shared" ref="ATD78:ATD80" ca="1" si="19743">IF(ASW78&lt;&gt;"",ASX78*3+ASY78*1,"")</f>
        <v/>
      </c>
      <c r="ATE78" s="323" t="str">
        <f t="shared" ref="ATE78" ca="1" si="19744">IF(ASW78&lt;&gt;"",VLOOKUP(ASW78,ARJ4:ARP40,7,FALSE),"")</f>
        <v/>
      </c>
      <c r="ATF78" s="323" t="str">
        <f t="shared" ref="ATF78" ca="1" si="19745">IF(ASW78&lt;&gt;"",VLOOKUP(ASW78,ARJ4:ARP40,5,FALSE),"")</f>
        <v/>
      </c>
      <c r="ATG78" s="323" t="str">
        <f t="shared" ref="ATG78" ca="1" si="19746">IF(ASW78&lt;&gt;"",VLOOKUP(ASW78,ARJ4:ARR40,9,FALSE),"")</f>
        <v/>
      </c>
      <c r="ATH78" s="323" t="str">
        <f t="shared" ref="ATH78:ATH80" ca="1" si="19747">ATD78</f>
        <v/>
      </c>
      <c r="ATI78" s="323" t="str">
        <f t="shared" ref="ATI78" ca="1" si="19748">IF(ASW78&lt;&gt;"",RANK(ATH78,ATH77:ATH80),"")</f>
        <v/>
      </c>
      <c r="ATJ78" s="323" t="str">
        <f t="shared" ref="ATJ78" ca="1" si="19749">IF(ASW78&lt;&gt;"",SUMPRODUCT((ATH77:ATH80=ATH78)*(ATC77:ATC80&gt;ATC78)),"")</f>
        <v/>
      </c>
      <c r="ATK78" s="323" t="str">
        <f t="shared" ref="ATK78" ca="1" si="19750">IF(ASW78&lt;&gt;"",SUMPRODUCT((ATH77:ATH80=ATH78)*(ATC77:ATC80=ATC78)*(ATA77:ATA80&gt;ATA78)),"")</f>
        <v/>
      </c>
      <c r="ATL78" s="323" t="str">
        <f t="shared" ref="ATL78" ca="1" si="19751">IF(ASW78&lt;&gt;"",SUMPRODUCT((ATH77:ATH80=ATH78)*(ATC77:ATC80=ATC78)*(ATA77:ATA80=ATA78)*(ATE77:ATE80&gt;ATE78)),"")</f>
        <v/>
      </c>
      <c r="ATM78" s="323" t="str">
        <f t="shared" ref="ATM78" ca="1" si="19752">IF(ASW78&lt;&gt;"",SUMPRODUCT((ATH77:ATH80=ATH78)*(ATC77:ATC80=ATC78)*(ATA77:ATA80=ATA78)*(ATE77:ATE80=ATE78)*(ATF77:ATF80&gt;ATF78)),"")</f>
        <v/>
      </c>
      <c r="ATN78" s="323" t="str">
        <f t="shared" ref="ATN78" ca="1" si="19753">IF(ASW78&lt;&gt;"",SUMPRODUCT((ATH77:ATH80=ATH78)*(ATC77:ATC80=ATC78)*(ATA77:ATA80=ATA78)*(ATE77:ATE80=ATE78)*(ATF77:ATF80=ATF78)*(ATG77:ATG80&gt;ATG78)),"")</f>
        <v/>
      </c>
      <c r="ATO78" s="323" t="str">
        <f t="shared" ref="ATO78" ca="1" si="19754">IF(ASW78&lt;&gt;"",SUM(ATI78:ATN78)+1,"")</f>
        <v/>
      </c>
      <c r="AWO78" s="323">
        <f ca="1">SUMPRODUCT((AWO37:AWO40=AWO38)*(AWN37:AWN40=AWN38)*(AWL37:AWL40&gt;AWL38))+1</f>
        <v>1</v>
      </c>
      <c r="AWZ78" s="323" t="str">
        <f t="shared" ref="AWZ78" ca="1" si="19755">IF(AXA38&lt;&gt;"",SUMPRODUCT((AXH37:AXH40=AXH38)*(AXG37:AXG40=AXG38)*(AXE37:AXE40=AXE38)*(AXF37:AXF40=AXF38)),"")</f>
        <v/>
      </c>
      <c r="AXA78" s="323" t="str">
        <f t="shared" ca="1" si="19453"/>
        <v/>
      </c>
      <c r="AXB78" s="323">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3">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3">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3">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3">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3">
        <f t="shared" ca="1" si="19459"/>
        <v>1000</v>
      </c>
      <c r="AXH78" s="323" t="str">
        <f t="shared" ca="1" si="19460"/>
        <v/>
      </c>
      <c r="AXI78" s="323" t="str">
        <f t="shared" ref="AXI78" ca="1" si="19761">IF(AXA78&lt;&gt;"",VLOOKUP(AXA78,AWH4:AWN40,7,FALSE),"")</f>
        <v/>
      </c>
      <c r="AXJ78" s="323" t="str">
        <f t="shared" ref="AXJ78" ca="1" si="19762">IF(AXA78&lt;&gt;"",VLOOKUP(AXA78,AWH4:AWN40,5,FALSE),"")</f>
        <v/>
      </c>
      <c r="AXK78" s="323" t="str">
        <f t="shared" ref="AXK78" ca="1" si="19763">IF(AXA78&lt;&gt;"",VLOOKUP(AXA78,AWH4:AWP40,9,FALSE),"")</f>
        <v/>
      </c>
      <c r="AXL78" s="323" t="str">
        <f t="shared" ca="1" si="19464"/>
        <v/>
      </c>
      <c r="AXM78" s="323" t="str">
        <f t="shared" ref="AXM78" ca="1" si="19764">IF(AXA78&lt;&gt;"",RANK(AXL78,AXL77:AXL80),"")</f>
        <v/>
      </c>
      <c r="AXN78" s="323" t="str">
        <f t="shared" ref="AXN78" ca="1" si="19765">IF(AXA78&lt;&gt;"",SUMPRODUCT((AXL77:AXL80=AXL78)*(AXG77:AXG80&gt;AXG78)),"")</f>
        <v/>
      </c>
      <c r="AXO78" s="323" t="str">
        <f t="shared" ref="AXO78" ca="1" si="19766">IF(AXA78&lt;&gt;"",SUMPRODUCT((AXL77:AXL80=AXL78)*(AXG77:AXG80=AXG78)*(AXE77:AXE80&gt;AXE78)),"")</f>
        <v/>
      </c>
      <c r="AXP78" s="323" t="str">
        <f t="shared" ref="AXP78" ca="1" si="19767">IF(AXA78&lt;&gt;"",SUMPRODUCT((AXL77:AXL80=AXL78)*(AXG77:AXG80=AXG78)*(AXE77:AXE80=AXE78)*(AXI77:AXI80&gt;AXI78)),"")</f>
        <v/>
      </c>
      <c r="AXQ78" s="323" t="str">
        <f t="shared" ref="AXQ78" ca="1" si="19768">IF(AXA78&lt;&gt;"",SUMPRODUCT((AXL77:AXL80=AXL78)*(AXG77:AXG80=AXG78)*(AXE77:AXE80=AXE78)*(AXI77:AXI80=AXI78)*(AXJ77:AXJ80&gt;AXJ78)),"")</f>
        <v/>
      </c>
      <c r="AXR78" s="323" t="str">
        <f t="shared" ref="AXR78" ca="1" si="19769">IF(AXA78&lt;&gt;"",SUMPRODUCT((AXL77:AXL80=AXL78)*(AXG77:AXG80=AXG78)*(AXE77:AXE80=AXE78)*(AXI77:AXI80=AXI78)*(AXJ77:AXJ80=AXJ78)*(AXK77:AXK80&gt;AXK78)),"")</f>
        <v/>
      </c>
      <c r="AXS78" s="323" t="str">
        <f t="shared" ca="1" si="19471"/>
        <v/>
      </c>
      <c r="AXT78" s="323" t="str">
        <f t="shared" ref="AXT78" ca="1" si="19770">IF(AXU38&lt;&gt;"",SUMPRODUCT((AYB37:AYB40=AYB38)*(AYA37:AYA40=AYA38)*(AXY37:AXY40=AXY38)*(AXZ37:AXZ40=AXZ38)),"")</f>
        <v/>
      </c>
      <c r="AXU78" s="323" t="str">
        <f t="shared" ref="AXU78:AXU80" ca="1" si="19771">IF(AND(AXT78&lt;&gt;"",AXT78&gt;1),AXU38,"")</f>
        <v/>
      </c>
      <c r="AXV78" s="323">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3">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3">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3">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3">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3">
        <f t="shared" ref="AYA78:AYA80" ca="1" si="19777">AXY78-AXZ78+1000</f>
        <v>1000</v>
      </c>
      <c r="AYB78" s="323" t="str">
        <f t="shared" ref="AYB78:AYB80" ca="1" si="19778">IF(AXU78&lt;&gt;"",AXV78*3+AXW78*1,"")</f>
        <v/>
      </c>
      <c r="AYC78" s="323" t="str">
        <f t="shared" ref="AYC78" ca="1" si="19779">IF(AXU78&lt;&gt;"",VLOOKUP(AXU78,AWH4:AWN40,7,FALSE),"")</f>
        <v/>
      </c>
      <c r="AYD78" s="323" t="str">
        <f t="shared" ref="AYD78" ca="1" si="19780">IF(AXU78&lt;&gt;"",VLOOKUP(AXU78,AWH4:AWN40,5,FALSE),"")</f>
        <v/>
      </c>
      <c r="AYE78" s="323" t="str">
        <f t="shared" ref="AYE78" ca="1" si="19781">IF(AXU78&lt;&gt;"",VLOOKUP(AXU78,AWH4:AWP40,9,FALSE),"")</f>
        <v/>
      </c>
      <c r="AYF78" s="323" t="str">
        <f t="shared" ref="AYF78:AYF80" ca="1" si="19782">AYB78</f>
        <v/>
      </c>
      <c r="AYG78" s="323" t="str">
        <f t="shared" ref="AYG78" ca="1" si="19783">IF(AXU78&lt;&gt;"",RANK(AYF78,AYF77:AYF80),"")</f>
        <v/>
      </c>
      <c r="AYH78" s="323" t="str">
        <f t="shared" ref="AYH78" ca="1" si="19784">IF(AXU78&lt;&gt;"",SUMPRODUCT((AYF77:AYF80=AYF78)*(AYA77:AYA80&gt;AYA78)),"")</f>
        <v/>
      </c>
      <c r="AYI78" s="323" t="str">
        <f t="shared" ref="AYI78" ca="1" si="19785">IF(AXU78&lt;&gt;"",SUMPRODUCT((AYF77:AYF80=AYF78)*(AYA77:AYA80=AYA78)*(AXY77:AXY80&gt;AXY78)),"")</f>
        <v/>
      </c>
      <c r="AYJ78" s="323" t="str">
        <f t="shared" ref="AYJ78" ca="1" si="19786">IF(AXU78&lt;&gt;"",SUMPRODUCT((AYF77:AYF80=AYF78)*(AYA77:AYA80=AYA78)*(AXY77:AXY80=AXY78)*(AYC77:AYC80&gt;AYC78)),"")</f>
        <v/>
      </c>
      <c r="AYK78" s="323" t="str">
        <f t="shared" ref="AYK78" ca="1" si="19787">IF(AXU78&lt;&gt;"",SUMPRODUCT((AYF77:AYF80=AYF78)*(AYA77:AYA80=AYA78)*(AXY77:AXY80=AXY78)*(AYC77:AYC80=AYC78)*(AYD77:AYD80&gt;AYD78)),"")</f>
        <v/>
      </c>
      <c r="AYL78" s="323" t="str">
        <f t="shared" ref="AYL78" ca="1" si="19788">IF(AXU78&lt;&gt;"",SUMPRODUCT((AYF77:AYF80=AYF78)*(AYA77:AYA80=AYA78)*(AXY77:AXY80=AXY78)*(AYC77:AYC80=AYC78)*(AYD77:AYD80=AYD78)*(AYE77:AYE80&gt;AYE78)),"")</f>
        <v/>
      </c>
      <c r="AYM78" s="323" t="str">
        <f t="shared" ref="AYM78" ca="1" si="19789">IF(AXU78&lt;&gt;"",SUM(AYG78:AYL78)+1,"")</f>
        <v/>
      </c>
      <c r="BBM78" s="323">
        <f ca="1">SUMPRODUCT((BBM37:BBM40=BBM38)*(BBL37:BBL40=BBL38)*(BBJ37:BBJ40&gt;BBJ38))+1</f>
        <v>1</v>
      </c>
      <c r="BBX78" s="323">
        <f t="shared" ref="BBX78" ca="1" si="19790">IF(BBY38&lt;&gt;"",SUMPRODUCT((BCF37:BCF40=BCF38)*(BCE37:BCE40=BCE38)*(BCC37:BCC40=BCC38)*(BCD37:BCD40=BCD38)),"")</f>
        <v>4</v>
      </c>
      <c r="BBY78" s="323" t="str">
        <f t="shared" ca="1" si="19473"/>
        <v>Czechia</v>
      </c>
      <c r="BBZ78" s="323">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3">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3">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3">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3">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3">
        <f t="shared" ca="1" si="19479"/>
        <v>1000</v>
      </c>
      <c r="BCF78" s="323">
        <f t="shared" ca="1" si="19480"/>
        <v>0</v>
      </c>
      <c r="BCG78" s="323">
        <f t="shared" ref="BCG78" ca="1" si="19796">IF(BBY78&lt;&gt;"",VLOOKUP(BBY78,BBF4:BBL40,7,FALSE),"")</f>
        <v>1000</v>
      </c>
      <c r="BCH78" s="323">
        <f t="shared" ref="BCH78" ca="1" si="19797">IF(BBY78&lt;&gt;"",VLOOKUP(BBY78,BBF4:BBL40,5,FALSE),"")</f>
        <v>0</v>
      </c>
      <c r="BCI78" s="323">
        <f t="shared" ref="BCI78" ca="1" si="19798">IF(BBY78&lt;&gt;"",VLOOKUP(BBY78,BBF4:BBN40,9,FALSE),"")</f>
        <v>37</v>
      </c>
      <c r="BCJ78" s="323">
        <f t="shared" ca="1" si="19484"/>
        <v>0</v>
      </c>
      <c r="BCK78" s="323">
        <f t="shared" ref="BCK78" ca="1" si="19799">IF(BBY78&lt;&gt;"",RANK(BCJ78,BCJ77:BCJ80),"")</f>
        <v>1</v>
      </c>
      <c r="BCL78" s="323">
        <f t="shared" ref="BCL78" ca="1" si="19800">IF(BBY78&lt;&gt;"",SUMPRODUCT((BCJ77:BCJ80=BCJ78)*(BCE77:BCE80&gt;BCE78)),"")</f>
        <v>0</v>
      </c>
      <c r="BCM78" s="323">
        <f t="shared" ref="BCM78" ca="1" si="19801">IF(BBY78&lt;&gt;"",SUMPRODUCT((BCJ77:BCJ80=BCJ78)*(BCE77:BCE80=BCE78)*(BCC77:BCC80&gt;BCC78)),"")</f>
        <v>0</v>
      </c>
      <c r="BCN78" s="323">
        <f t="shared" ref="BCN78" ca="1" si="19802">IF(BBY78&lt;&gt;"",SUMPRODUCT((BCJ77:BCJ80=BCJ78)*(BCE77:BCE80=BCE78)*(BCC77:BCC80=BCC78)*(BCG77:BCG80&gt;BCG78)),"")</f>
        <v>0</v>
      </c>
      <c r="BCO78" s="323">
        <f t="shared" ref="BCO78" ca="1" si="19803">IF(BBY78&lt;&gt;"",SUMPRODUCT((BCJ77:BCJ80=BCJ78)*(BCE77:BCE80=BCE78)*(BCC77:BCC80=BCC78)*(BCG77:BCG80=BCG78)*(BCH77:BCH80&gt;BCH78)),"")</f>
        <v>0</v>
      </c>
      <c r="BCP78" s="323">
        <f t="shared" ref="BCP78" ca="1" si="19804">IF(BBY78&lt;&gt;"",SUMPRODUCT((BCJ77:BCJ80=BCJ78)*(BCE77:BCE80=BCE78)*(BCC77:BCC80=BCC78)*(BCG77:BCG80=BCG78)*(BCH77:BCH80=BCH78)*(BCI77:BCI80&gt;BCI78)),"")</f>
        <v>2</v>
      </c>
      <c r="BCQ78" s="323">
        <f t="shared" ca="1" si="19491"/>
        <v>3</v>
      </c>
      <c r="BCR78" s="323" t="str">
        <f t="shared" ref="BCR78" ca="1" si="19805">IF(BCS38&lt;&gt;"",SUMPRODUCT((BCZ37:BCZ40=BCZ38)*(BCY37:BCY40=BCY38)*(BCW37:BCW40=BCW38)*(BCX37:BCX40=BCX38)),"")</f>
        <v/>
      </c>
      <c r="BCS78" s="323" t="str">
        <f t="shared" ref="BCS78:BCS80" ca="1" si="19806">IF(AND(BCR78&lt;&gt;"",BCR78&gt;1),BCS38,"")</f>
        <v/>
      </c>
      <c r="BCT78" s="323">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3">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3">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3">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3">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3">
        <f t="shared" ref="BCY78:BCY80" ca="1" si="19812">BCW78-BCX78+1000</f>
        <v>1000</v>
      </c>
      <c r="BCZ78" s="323" t="str">
        <f t="shared" ref="BCZ78:BCZ80" ca="1" si="19813">IF(BCS78&lt;&gt;"",BCT78*3+BCU78*1,"")</f>
        <v/>
      </c>
      <c r="BDA78" s="323" t="str">
        <f t="shared" ref="BDA78" ca="1" si="19814">IF(BCS78&lt;&gt;"",VLOOKUP(BCS78,BBF4:BBL40,7,FALSE),"")</f>
        <v/>
      </c>
      <c r="BDB78" s="323" t="str">
        <f t="shared" ref="BDB78" ca="1" si="19815">IF(BCS78&lt;&gt;"",VLOOKUP(BCS78,BBF4:BBL40,5,FALSE),"")</f>
        <v/>
      </c>
      <c r="BDC78" s="323" t="str">
        <f t="shared" ref="BDC78" ca="1" si="19816">IF(BCS78&lt;&gt;"",VLOOKUP(BCS78,BBF4:BBN40,9,FALSE),"")</f>
        <v/>
      </c>
      <c r="BDD78" s="323" t="str">
        <f t="shared" ref="BDD78:BDD80" ca="1" si="19817">BCZ78</f>
        <v/>
      </c>
      <c r="BDE78" s="323" t="str">
        <f t="shared" ref="BDE78" ca="1" si="19818">IF(BCS78&lt;&gt;"",RANK(BDD78,BDD77:BDD80),"")</f>
        <v/>
      </c>
      <c r="BDF78" s="323" t="str">
        <f t="shared" ref="BDF78" ca="1" si="19819">IF(BCS78&lt;&gt;"",SUMPRODUCT((BDD77:BDD80=BDD78)*(BCY77:BCY80&gt;BCY78)),"")</f>
        <v/>
      </c>
      <c r="BDG78" s="323" t="str">
        <f t="shared" ref="BDG78" ca="1" si="19820">IF(BCS78&lt;&gt;"",SUMPRODUCT((BDD77:BDD80=BDD78)*(BCY77:BCY80=BCY78)*(BCW77:BCW80&gt;BCW78)),"")</f>
        <v/>
      </c>
      <c r="BDH78" s="323" t="str">
        <f t="shared" ref="BDH78" ca="1" si="19821">IF(BCS78&lt;&gt;"",SUMPRODUCT((BDD77:BDD80=BDD78)*(BCY77:BCY80=BCY78)*(BCW77:BCW80=BCW78)*(BDA77:BDA80&gt;BDA78)),"")</f>
        <v/>
      </c>
      <c r="BDI78" s="323" t="str">
        <f t="shared" ref="BDI78" ca="1" si="19822">IF(BCS78&lt;&gt;"",SUMPRODUCT((BDD77:BDD80=BDD78)*(BCY77:BCY80=BCY78)*(BCW77:BCW80=BCW78)*(BDA77:BDA80=BDA78)*(BDB77:BDB80&gt;BDB78)),"")</f>
        <v/>
      </c>
      <c r="BDJ78" s="323" t="str">
        <f t="shared" ref="BDJ78" ca="1" si="19823">IF(BCS78&lt;&gt;"",SUMPRODUCT((BDD77:BDD80=BDD78)*(BCY77:BCY80=BCY78)*(BCW77:BCW80=BCW78)*(BDA77:BDA80=BDA78)*(BDB77:BDB80=BDB78)*(BDC77:BDC80&gt;BDC78)),"")</f>
        <v/>
      </c>
      <c r="BDK78" s="323" t="str">
        <f t="shared" ref="BDK78" ca="1" si="19824">IF(BCS78&lt;&gt;"",SUM(BDE78:BDJ78)+1,"")</f>
        <v/>
      </c>
    </row>
    <row r="79" spans="9:955 1025:1467" x14ac:dyDescent="0.2">
      <c r="I79" s="323">
        <f>SUMPRODUCT((I37:I40=I39)*(H37:H40=H39)*(F37:F40&gt;F39))+1</f>
        <v>1</v>
      </c>
      <c r="T79" s="323" t="str">
        <f>IF(U39&lt;&gt;"",SUMPRODUCT((AB37:AB40=AB39)*(AA37:AA40=AA39)*(Y37:Y40=Y39)*(Z37:Z40=Z39)),"")</f>
        <v/>
      </c>
      <c r="U79" s="323" t="str">
        <f t="shared" si="19492"/>
        <v/>
      </c>
      <c r="V79" s="323">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3">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3">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3">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3">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3">
        <f>Y79-Z79+1000</f>
        <v>1000</v>
      </c>
      <c r="AB79" s="323" t="str">
        <f t="shared" si="19493"/>
        <v/>
      </c>
      <c r="AC79" s="323" t="str">
        <f>IF(U79&lt;&gt;"",VLOOKUP(U79,B4:H40,7,FALSE),"")</f>
        <v/>
      </c>
      <c r="AD79" s="323" t="str">
        <f>IF(U79&lt;&gt;"",VLOOKUP(U79,B4:H40,5,FALSE),"")</f>
        <v/>
      </c>
      <c r="AE79" s="323" t="str">
        <f>IF(U79&lt;&gt;"",VLOOKUP(U79,B4:J40,9,FALSE),"")</f>
        <v/>
      </c>
      <c r="AF79" s="323" t="str">
        <f t="shared" si="19494"/>
        <v/>
      </c>
      <c r="AG79" s="323" t="str">
        <f>IF(U79&lt;&gt;"",RANK(AF79,AF77:AF80),"")</f>
        <v/>
      </c>
      <c r="AH79" s="323" t="str">
        <f>IF(U79&lt;&gt;"",SUMPRODUCT((AF77:AF80=AF79)*(AA77:AA80&gt;AA79)),"")</f>
        <v/>
      </c>
      <c r="AI79" s="323" t="str">
        <f>IF(U79&lt;&gt;"",SUMPRODUCT((AF77:AF80=AF79)*(AA77:AA80=AA79)*(Y77:Y80&gt;Y79)),"")</f>
        <v/>
      </c>
      <c r="AJ79" s="323" t="str">
        <f>IF(U79&lt;&gt;"",SUMPRODUCT((AF77:AF80=AF79)*(AA77:AA80=AA79)*(Y77:Y80=Y79)*(AC77:AC80&gt;AC79)),"")</f>
        <v/>
      </c>
      <c r="AK79" s="323" t="str">
        <f>IF(U79&lt;&gt;"",SUMPRODUCT((AF77:AF80=AF79)*(AA77:AA80=AA79)*(Y77:Y80=Y79)*(AC77:AC80=AC79)*(AD77:AD80&gt;AD79)),"")</f>
        <v/>
      </c>
      <c r="AL79" s="323" t="str">
        <f>IF(U79&lt;&gt;"",SUMPRODUCT((AF77:AF80=AF79)*(AA77:AA80=AA79)*(Y77:Y80=Y79)*(AC77:AC80=AC79)*(AD77:AD80=AD79)*(AE77:AE80&gt;AE79)),"")</f>
        <v/>
      </c>
      <c r="AM79" s="323" t="str">
        <f>IF(U79&lt;&gt;"",SUM(AG79:AL79),"")</f>
        <v/>
      </c>
      <c r="AN79" s="323" t="str">
        <f>IF(AO39&lt;&gt;"",SUMPRODUCT((AV37:AV40=AV39)*(AU37:AU40=AU39)*(AS37:AS40=AS39)*(AT37:AT40=AT39)),"")</f>
        <v/>
      </c>
      <c r="AO79" s="323" t="str">
        <f t="shared" si="19495"/>
        <v/>
      </c>
      <c r="AP79" s="323">
        <f>SUMPRODUCT((CZ3:CZ42=AO79)*(DC3:DC42=AO80)*(DD3:DD42="W"))+SUMPRODUCT((CZ3:CZ42=AO79)*(DC3:DC42=AO81)*(DD3:DD42="W"))+SUMPRODUCT((CZ3:CZ42=AO79)*(DC3:DC42=AO78)*(DD3:DD42="W"))+SUMPRODUCT((CZ3:CZ42=AO80)*(DC3:DC42=AO79)*(DE3:DE42="W"))+SUMPRODUCT((CZ3:CZ42=AO81)*(DC3:DC42=AO79)*(DE3:DE42="W"))+SUMPRODUCT((CZ3:CZ42=AO78)*(DC3:DC42=AO79)*(DE3:DE42="W"))</f>
        <v>0</v>
      </c>
      <c r="AQ79" s="323">
        <f>SUMPRODUCT((CZ3:CZ42=AO79)*(DC3:DC42=AO80)*(DD3:DD42="D"))+SUMPRODUCT((CZ3:CZ42=AO79)*(DC3:DC42=AO81)*(DD3:DD42="D"))+SUMPRODUCT((CZ3:CZ42=AO79)*(DC3:DC42=AO78)*(DD3:DD42="D"))+SUMPRODUCT((CZ3:CZ42=AO80)*(DC3:DC42=AO79)*(DD3:DD42="D"))+SUMPRODUCT((CZ3:CZ42=AO81)*(DC3:DC42=AO79)*(DD3:DD42="D"))+SUMPRODUCT((CZ3:CZ42=AO78)*(DC3:DC42=AO79)*(DD3:DD42="D"))</f>
        <v>0</v>
      </c>
      <c r="AR79" s="323">
        <f>SUMPRODUCT((CZ3:CZ42=AO79)*(DC3:DC42=AO80)*(DD3:DD42="L"))+SUMPRODUCT((CZ3:CZ42=AO79)*(DC3:DC42=AO81)*(DD3:DD42="L"))+SUMPRODUCT((CZ3:CZ42=AO79)*(DC3:DC42=AO78)*(DD3:DD42="L"))+SUMPRODUCT((CZ3:CZ42=AO80)*(DC3:DC42=AO79)*(DE3:DE42="L"))+SUMPRODUCT((CZ3:CZ42=AO81)*(DC3:DC42=AO79)*(DE3:DE42="L"))+SUMPRODUCT((CZ3:CZ42=AO78)*(DC3:DC42=AO79)*(DE3:DE42="L"))</f>
        <v>0</v>
      </c>
      <c r="AS79" s="323">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3">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3">
        <f>AS79-AT79+1000</f>
        <v>1000</v>
      </c>
      <c r="AV79" s="323" t="str">
        <f t="shared" si="19496"/>
        <v/>
      </c>
      <c r="AW79" s="323" t="str">
        <f>IF(AO79&lt;&gt;"",VLOOKUP(AO79,B4:H40,7,FALSE),"")</f>
        <v/>
      </c>
      <c r="AX79" s="323" t="str">
        <f>IF(AO79&lt;&gt;"",VLOOKUP(AO79,B4:H40,5,FALSE),"")</f>
        <v/>
      </c>
      <c r="AY79" s="323" t="str">
        <f>IF(AO79&lt;&gt;"",VLOOKUP(AO79,B4:J40,9,FALSE),"")</f>
        <v/>
      </c>
      <c r="AZ79" s="323" t="str">
        <f t="shared" si="19497"/>
        <v/>
      </c>
      <c r="BA79" s="323" t="str">
        <f>IF(AO79&lt;&gt;"",RANK(AZ79,AZ77:AZ80),"")</f>
        <v/>
      </c>
      <c r="BB79" s="323" t="str">
        <f>IF(AO79&lt;&gt;"",SUMPRODUCT((AZ77:AZ80=AZ79)*(AU77:AU80&gt;AU79)),"")</f>
        <v/>
      </c>
      <c r="BC79" s="323" t="str">
        <f>IF(AO79&lt;&gt;"",SUMPRODUCT((AZ77:AZ80=AZ79)*(AU77:AU80=AU79)*(AS77:AS80&gt;AS79)),"")</f>
        <v/>
      </c>
      <c r="BD79" s="323" t="str">
        <f>IF(AO79&lt;&gt;"",SUMPRODUCT((AZ77:AZ80=AZ79)*(AU77:AU80=AU79)*(AS77:AS80=AS79)*(AW77:AW80&gt;AW79)),"")</f>
        <v/>
      </c>
      <c r="BE79" s="323" t="str">
        <f>IF(AO79&lt;&gt;"",SUMPRODUCT((AZ77:AZ80=AZ79)*(AU77:AU80=AU79)*(AS77:AS80=AS79)*(AW77:AW80=AW79)*(AX77:AX80&gt;AX79)),"")</f>
        <v/>
      </c>
      <c r="BF79" s="323" t="str">
        <f>IF(AO79&lt;&gt;"",SUMPRODUCT((AZ77:AZ80=AZ79)*(AU77:AU80=AU79)*(AS77:AS80=AS79)*(AW77:AW80=AW79)*(AX77:AX80=AX79)*(AY77:AY80&gt;AY79)),"")</f>
        <v/>
      </c>
      <c r="BG79" s="323" t="str">
        <f t="shared" ref="BG79:BG80" si="19825">IF(AO79&lt;&gt;"",SUM(BA79:BF79)+1,"")</f>
        <v/>
      </c>
      <c r="EG79" s="323">
        <f ca="1">SUMPRODUCT((EG37:EG40=EG39)*(EF37:EF40=EF39)*(ED37:ED40&gt;ED39))+1</f>
        <v>1</v>
      </c>
      <c r="ER79" s="323" t="str">
        <f ca="1">IF(ES39&lt;&gt;"",SUMPRODUCT((EZ37:EZ40=EZ39)*(EY37:EY40=EY39)*(EW37:EW40=EW39)*(EX37:EX40=EX39)),"")</f>
        <v/>
      </c>
      <c r="ES79" s="323" t="str">
        <f t="shared" ca="1" si="19498"/>
        <v/>
      </c>
      <c r="ET79" s="323">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3">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3">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3">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3">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3">
        <f ca="1">EW79-EX79+1000</f>
        <v>1000</v>
      </c>
      <c r="EZ79" s="323" t="str">
        <f t="shared" ca="1" si="19499"/>
        <v/>
      </c>
      <c r="FA79" s="323" t="str">
        <f ca="1">IF(ES79&lt;&gt;"",VLOOKUP(ES79,DZ4:EF40,7,FALSE),"")</f>
        <v/>
      </c>
      <c r="FB79" s="323" t="str">
        <f ca="1">IF(ES79&lt;&gt;"",VLOOKUP(ES79,DZ4:EF40,5,FALSE),"")</f>
        <v/>
      </c>
      <c r="FC79" s="323" t="str">
        <f ca="1">IF(ES79&lt;&gt;"",VLOOKUP(ES79,DZ4:EH40,9,FALSE),"")</f>
        <v/>
      </c>
      <c r="FD79" s="323" t="str">
        <f t="shared" ca="1" si="19500"/>
        <v/>
      </c>
      <c r="FE79" s="323" t="str">
        <f ca="1">IF(ES79&lt;&gt;"",RANK(FD79,FD77:FD80),"")</f>
        <v/>
      </c>
      <c r="FF79" s="323" t="str">
        <f ca="1">IF(ES79&lt;&gt;"",SUMPRODUCT((FD77:FD80=FD79)*(EY77:EY80&gt;EY79)),"")</f>
        <v/>
      </c>
      <c r="FG79" s="323" t="str">
        <f ca="1">IF(ES79&lt;&gt;"",SUMPRODUCT((FD77:FD80=FD79)*(EY77:EY80=EY79)*(EW77:EW80&gt;EW79)),"")</f>
        <v/>
      </c>
      <c r="FH79" s="323" t="str">
        <f ca="1">IF(ES79&lt;&gt;"",SUMPRODUCT((FD77:FD80=FD79)*(EY77:EY80=EY79)*(EW77:EW80=EW79)*(FA77:FA80&gt;FA79)),"")</f>
        <v/>
      </c>
      <c r="FI79" s="323" t="str">
        <f ca="1">IF(ES79&lt;&gt;"",SUMPRODUCT((FD77:FD80=FD79)*(EY77:EY80=EY79)*(EW77:EW80=EW79)*(FA77:FA80=FA79)*(FB77:FB80&gt;FB79)),"")</f>
        <v/>
      </c>
      <c r="FJ79" s="323" t="str">
        <f ca="1">IF(ES79&lt;&gt;"",SUMPRODUCT((FD77:FD80=FD79)*(EY77:EY80=EY79)*(EW77:EW80=EW79)*(FA77:FA80=FA79)*(FB77:FB80=FB79)*(FC77:FC80&gt;FC79)),"")</f>
        <v/>
      </c>
      <c r="FK79" s="323" t="str">
        <f ca="1">IF(ES79&lt;&gt;"",SUM(FE79:FJ79),"")</f>
        <v/>
      </c>
      <c r="FL79" s="323">
        <f ca="1">IF(FM39&lt;&gt;"",SUMPRODUCT((FT37:FT40=FT39)*(FS37:FS40=FS39)*(FQ37:FQ40=FQ39)*(FR37:FR40=FR39)),"")</f>
        <v>2</v>
      </c>
      <c r="FM79" s="323" t="str">
        <f t="shared" ca="1" si="19501"/>
        <v>Türkiye</v>
      </c>
      <c r="FN79" s="323">
        <f ca="1">SUMPRODUCT((HX3:HX42=FM79)*(IA3:IA42=FM80)*(IB3:IB42="W"))+SUMPRODUCT((HX3:HX42=FM79)*(IA3:IA42=FM81)*(IB3:IB42="W"))+SUMPRODUCT((HX3:HX42=FM79)*(IA3:IA42=FM78)*(IB3:IB42="W"))+SUMPRODUCT((HX3:HX42=FM80)*(IA3:IA42=FM79)*(IC3:IC42="W"))+SUMPRODUCT((HX3:HX42=FM81)*(IA3:IA42=FM79)*(IC3:IC42="W"))+SUMPRODUCT((HX3:HX42=FM78)*(IA3:IA42=FM79)*(IC3:IC42="W"))</f>
        <v>0</v>
      </c>
      <c r="FO79" s="323">
        <f ca="1">SUMPRODUCT((HX3:HX42=FM79)*(IA3:IA42=FM80)*(IB3:IB42="D"))+SUMPRODUCT((HX3:HX42=FM79)*(IA3:IA42=FM81)*(IB3:IB42="D"))+SUMPRODUCT((HX3:HX42=FM79)*(IA3:IA42=FM78)*(IB3:IB42="D"))+SUMPRODUCT((HX3:HX42=FM80)*(IA3:IA42=FM79)*(IB3:IB42="D"))+SUMPRODUCT((HX3:HX42=FM81)*(IA3:IA42=FM79)*(IB3:IB42="D"))+SUMPRODUCT((HX3:HX42=FM78)*(IA3:IA42=FM79)*(IB3:IB42="D"))</f>
        <v>1</v>
      </c>
      <c r="FP79" s="323">
        <f ca="1">SUMPRODUCT((HX3:HX42=FM79)*(IA3:IA42=FM80)*(IB3:IB42="L"))+SUMPRODUCT((HX3:HX42=FM79)*(IA3:IA42=FM81)*(IB3:IB42="L"))+SUMPRODUCT((HX3:HX42=FM79)*(IA3:IA42=FM78)*(IB3:IB42="L"))+SUMPRODUCT((HX3:HX42=FM80)*(IA3:IA42=FM79)*(IC3:IC42="L"))+SUMPRODUCT((HX3:HX42=FM81)*(IA3:IA42=FM79)*(IC3:IC42="L"))+SUMPRODUCT((HX3:HX42=FM78)*(IA3:IA42=FM79)*(IC3:IC42="L"))</f>
        <v>0</v>
      </c>
      <c r="FQ79" s="323">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3">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3">
        <f ca="1">FQ79-FR79+1000</f>
        <v>1000</v>
      </c>
      <c r="FT79" s="323">
        <f t="shared" ca="1" si="19502"/>
        <v>1</v>
      </c>
      <c r="FU79" s="323">
        <f ca="1">IF(FM79&lt;&gt;"",VLOOKUP(FM79,DZ4:EF40,7,FALSE),"")</f>
        <v>1001</v>
      </c>
      <c r="FV79" s="323">
        <f ca="1">IF(FM79&lt;&gt;"",VLOOKUP(FM79,DZ4:EF40,5,FALSE),"")</f>
        <v>4</v>
      </c>
      <c r="FW79" s="323">
        <f ca="1">IF(FM79&lt;&gt;"",VLOOKUP(FM79,DZ4:EH40,9,FALSE),"")</f>
        <v>47</v>
      </c>
      <c r="FX79" s="323">
        <f t="shared" ca="1" si="19503"/>
        <v>1</v>
      </c>
      <c r="FY79" s="323">
        <f ca="1">IF(FM79&lt;&gt;"",RANK(FX79,FX77:FX80),"")</f>
        <v>1</v>
      </c>
      <c r="FZ79" s="323">
        <f ca="1">IF(FM79&lt;&gt;"",SUMPRODUCT((FX77:FX80=FX79)*(FS77:FS80&gt;FS79)),"")</f>
        <v>0</v>
      </c>
      <c r="GA79" s="323">
        <f ca="1">IF(FM79&lt;&gt;"",SUMPRODUCT((FX77:FX80=FX79)*(FS77:FS80=FS79)*(FQ77:FQ80&gt;FQ79)),"")</f>
        <v>0</v>
      </c>
      <c r="GB79" s="323">
        <f ca="1">IF(FM79&lt;&gt;"",SUMPRODUCT((FX77:FX80=FX79)*(FS77:FS80=FS79)*(FQ77:FQ80=FQ79)*(FU77:FU80&gt;FU79)),"")</f>
        <v>0</v>
      </c>
      <c r="GC79" s="323">
        <f ca="1">IF(FM79&lt;&gt;"",SUMPRODUCT((FX77:FX80=FX79)*(FS77:FS80=FS79)*(FQ77:FQ80=FQ79)*(FU77:FU80=FU79)*(FV77:FV80&gt;FV79)),"")</f>
        <v>0</v>
      </c>
      <c r="GD79" s="323">
        <f ca="1">IF(FM79&lt;&gt;"",SUMPRODUCT((FX77:FX80=FX79)*(FS77:FS80=FS79)*(FQ77:FQ80=FQ79)*(FU77:FU80=FU79)*(FV77:FV80=FV79)*(FW77:FW80&gt;FW79)),"")</f>
        <v>0</v>
      </c>
      <c r="GE79" s="323">
        <f t="shared" ref="GE79:GE80" ca="1" si="19826">IF(FM79&lt;&gt;"",SUM(FY79:GD79)+1,"")</f>
        <v>2</v>
      </c>
      <c r="JE79" s="323">
        <f ca="1">SUMPRODUCT((JE37:JE40=JE39)*(JD37:JD40=JD39)*(JB37:JB40&gt;JB39))+1</f>
        <v>1</v>
      </c>
      <c r="JP79" s="323" t="str">
        <f ca="1">IF(JQ39&lt;&gt;"",SUMPRODUCT((JX37:JX40=JX39)*(JW37:JW40=JW39)*(JU37:JU40=JU39)*(JV37:JV40=JV39)),"")</f>
        <v/>
      </c>
      <c r="JQ79" s="323" t="str">
        <f t="shared" ca="1" si="19504"/>
        <v/>
      </c>
      <c r="JR79" s="323">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3">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3">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3">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3">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3">
        <f ca="1">JU79-JV79+1000</f>
        <v>1000</v>
      </c>
      <c r="JX79" s="323" t="str">
        <f t="shared" ca="1" si="19505"/>
        <v/>
      </c>
      <c r="JY79" s="323" t="str">
        <f ca="1">IF(JQ79&lt;&gt;"",VLOOKUP(JQ79,IX4:JD40,7,FALSE),"")</f>
        <v/>
      </c>
      <c r="JZ79" s="323" t="str">
        <f ca="1">IF(JQ79&lt;&gt;"",VLOOKUP(JQ79,IX4:JD40,5,FALSE),"")</f>
        <v/>
      </c>
      <c r="KA79" s="323" t="str">
        <f ca="1">IF(JQ79&lt;&gt;"",VLOOKUP(JQ79,IX4:JF40,9,FALSE),"")</f>
        <v/>
      </c>
      <c r="KB79" s="323" t="str">
        <f t="shared" ca="1" si="19506"/>
        <v/>
      </c>
      <c r="KC79" s="323" t="str">
        <f ca="1">IF(JQ79&lt;&gt;"",RANK(KB79,KB77:KB80),"")</f>
        <v/>
      </c>
      <c r="KD79" s="323" t="str">
        <f ca="1">IF(JQ79&lt;&gt;"",SUMPRODUCT((KB77:KB80=KB79)*(JW77:JW80&gt;JW79)),"")</f>
        <v/>
      </c>
      <c r="KE79" s="323" t="str">
        <f ca="1">IF(JQ79&lt;&gt;"",SUMPRODUCT((KB77:KB80=KB79)*(JW77:JW80=JW79)*(JU77:JU80&gt;JU79)),"")</f>
        <v/>
      </c>
      <c r="KF79" s="323" t="str">
        <f ca="1">IF(JQ79&lt;&gt;"",SUMPRODUCT((KB77:KB80=KB79)*(JW77:JW80=JW79)*(JU77:JU80=JU79)*(JY77:JY80&gt;JY79)),"")</f>
        <v/>
      </c>
      <c r="KG79" s="323" t="str">
        <f ca="1">IF(JQ79&lt;&gt;"",SUMPRODUCT((KB77:KB80=KB79)*(JW77:JW80=JW79)*(JU77:JU80=JU79)*(JY77:JY80=JY79)*(JZ77:JZ80&gt;JZ79)),"")</f>
        <v/>
      </c>
      <c r="KH79" s="323" t="str">
        <f ca="1">IF(JQ79&lt;&gt;"",SUMPRODUCT((KB77:KB80=KB79)*(JW77:JW80=JW79)*(JU77:JU80=JU79)*(JY77:JY80=JY79)*(JZ77:JZ80=JZ79)*(KA77:KA80&gt;KA79)),"")</f>
        <v/>
      </c>
      <c r="KI79" s="323" t="str">
        <f ca="1">IF(JQ79&lt;&gt;"",SUM(KC79:KH79),"")</f>
        <v/>
      </c>
      <c r="KJ79" s="323" t="str">
        <f ca="1">IF(KK39&lt;&gt;"",SUMPRODUCT((KR37:KR40=KR39)*(KQ37:KQ40=KQ39)*(KO37:KO40=KO39)*(KP37:KP40=KP39)),"")</f>
        <v/>
      </c>
      <c r="KK79" s="323" t="str">
        <f t="shared" ca="1" si="19507"/>
        <v/>
      </c>
      <c r="KL79" s="323">
        <f ca="1">SUMPRODUCT((MV3:MV42=KK79)*(MY3:MY42=KK80)*(MZ3:MZ42="W"))+SUMPRODUCT((MV3:MV42=KK79)*(MY3:MY42=KK81)*(MZ3:MZ42="W"))+SUMPRODUCT((MV3:MV42=KK79)*(MY3:MY42=KK78)*(MZ3:MZ42="W"))+SUMPRODUCT((MV3:MV42=KK80)*(MY3:MY42=KK79)*(NA3:NA42="W"))+SUMPRODUCT((MV3:MV42=KK81)*(MY3:MY42=KK79)*(NA3:NA42="W"))+SUMPRODUCT((MV3:MV42=KK78)*(MY3:MY42=KK79)*(NA3:NA42="W"))</f>
        <v>0</v>
      </c>
      <c r="KM79" s="323">
        <f ca="1">SUMPRODUCT((MV3:MV42=KK79)*(MY3:MY42=KK80)*(MZ3:MZ42="D"))+SUMPRODUCT((MV3:MV42=KK79)*(MY3:MY42=KK81)*(MZ3:MZ42="D"))+SUMPRODUCT((MV3:MV42=KK79)*(MY3:MY42=KK78)*(MZ3:MZ42="D"))+SUMPRODUCT((MV3:MV42=KK80)*(MY3:MY42=KK79)*(MZ3:MZ42="D"))+SUMPRODUCT((MV3:MV42=KK81)*(MY3:MY42=KK79)*(MZ3:MZ42="D"))+SUMPRODUCT((MV3:MV42=KK78)*(MY3:MY42=KK79)*(MZ3:MZ42="D"))</f>
        <v>0</v>
      </c>
      <c r="KN79" s="323">
        <f ca="1">SUMPRODUCT((MV3:MV42=KK79)*(MY3:MY42=KK80)*(MZ3:MZ42="L"))+SUMPRODUCT((MV3:MV42=KK79)*(MY3:MY42=KK81)*(MZ3:MZ42="L"))+SUMPRODUCT((MV3:MV42=KK79)*(MY3:MY42=KK78)*(MZ3:MZ42="L"))+SUMPRODUCT((MV3:MV42=KK80)*(MY3:MY42=KK79)*(NA3:NA42="L"))+SUMPRODUCT((MV3:MV42=KK81)*(MY3:MY42=KK79)*(NA3:NA42="L"))+SUMPRODUCT((MV3:MV42=KK78)*(MY3:MY42=KK79)*(NA3:NA42="L"))</f>
        <v>0</v>
      </c>
      <c r="KO79" s="323">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3">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3">
        <f ca="1">KO79-KP79+1000</f>
        <v>1000</v>
      </c>
      <c r="KR79" s="323" t="str">
        <f t="shared" ca="1" si="19508"/>
        <v/>
      </c>
      <c r="KS79" s="323" t="str">
        <f ca="1">IF(KK79&lt;&gt;"",VLOOKUP(KK79,IX4:JD40,7,FALSE),"")</f>
        <v/>
      </c>
      <c r="KT79" s="323" t="str">
        <f ca="1">IF(KK79&lt;&gt;"",VLOOKUP(KK79,IX4:JD40,5,FALSE),"")</f>
        <v/>
      </c>
      <c r="KU79" s="323" t="str">
        <f ca="1">IF(KK79&lt;&gt;"",VLOOKUP(KK79,IX4:JF40,9,FALSE),"")</f>
        <v/>
      </c>
      <c r="KV79" s="323" t="str">
        <f t="shared" ca="1" si="19509"/>
        <v/>
      </c>
      <c r="KW79" s="323" t="str">
        <f ca="1">IF(KK79&lt;&gt;"",RANK(KV79,KV77:KV80),"")</f>
        <v/>
      </c>
      <c r="KX79" s="323" t="str">
        <f ca="1">IF(KK79&lt;&gt;"",SUMPRODUCT((KV77:KV80=KV79)*(KQ77:KQ80&gt;KQ79)),"")</f>
        <v/>
      </c>
      <c r="KY79" s="323" t="str">
        <f ca="1">IF(KK79&lt;&gt;"",SUMPRODUCT((KV77:KV80=KV79)*(KQ77:KQ80=KQ79)*(KO77:KO80&gt;KO79)),"")</f>
        <v/>
      </c>
      <c r="KZ79" s="323" t="str">
        <f ca="1">IF(KK79&lt;&gt;"",SUMPRODUCT((KV77:KV80=KV79)*(KQ77:KQ80=KQ79)*(KO77:KO80=KO79)*(KS77:KS80&gt;KS79)),"")</f>
        <v/>
      </c>
      <c r="LA79" s="323" t="str">
        <f ca="1">IF(KK79&lt;&gt;"",SUMPRODUCT((KV77:KV80=KV79)*(KQ77:KQ80=KQ79)*(KO77:KO80=KO79)*(KS77:KS80=KS79)*(KT77:KT80&gt;KT79)),"")</f>
        <v/>
      </c>
      <c r="LB79" s="323" t="str">
        <f ca="1">IF(KK79&lt;&gt;"",SUMPRODUCT((KV77:KV80=KV79)*(KQ77:KQ80=KQ79)*(KO77:KO80=KO79)*(KS77:KS80=KS79)*(KT77:KT80=KT79)*(KU77:KU80&gt;KU79)),"")</f>
        <v/>
      </c>
      <c r="LC79" s="323" t="str">
        <f t="shared" ref="LC79:LC80" ca="1" si="19827">IF(KK79&lt;&gt;"",SUM(KW79:LB79)+1,"")</f>
        <v/>
      </c>
      <c r="OC79" s="323">
        <f ca="1">SUMPRODUCT((OC37:OC40=OC39)*(OB37:OB40=OB39)*(NZ37:NZ40&gt;NZ39))+1</f>
        <v>1</v>
      </c>
      <c r="ON79" s="323" t="str">
        <f t="shared" ref="ON79" ca="1" si="19828">IF(OO39&lt;&gt;"",SUMPRODUCT((OV37:OV40=OV39)*(OU37:OU40=OU39)*(OS37:OS40=OS39)*(OT37:OT40=OT39)),"")</f>
        <v/>
      </c>
      <c r="OO79" s="323" t="str">
        <f t="shared" ca="1" si="19313"/>
        <v/>
      </c>
      <c r="OP79" s="323">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3">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3">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3">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3">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3">
        <f t="shared" ca="1" si="19319"/>
        <v>1000</v>
      </c>
      <c r="OV79" s="323" t="str">
        <f t="shared" ca="1" si="19320"/>
        <v/>
      </c>
      <c r="OW79" s="323" t="str">
        <f t="shared" ref="OW79" ca="1" si="19834">IF(OO79&lt;&gt;"",VLOOKUP(OO79,NV4:OB40,7,FALSE),"")</f>
        <v/>
      </c>
      <c r="OX79" s="323" t="str">
        <f t="shared" ref="OX79" ca="1" si="19835">IF(OO79&lt;&gt;"",VLOOKUP(OO79,NV4:OB40,5,FALSE),"")</f>
        <v/>
      </c>
      <c r="OY79" s="323" t="str">
        <f t="shared" ref="OY79" ca="1" si="19836">IF(OO79&lt;&gt;"",VLOOKUP(OO79,NV4:OD40,9,FALSE),"")</f>
        <v/>
      </c>
      <c r="OZ79" s="323" t="str">
        <f t="shared" ca="1" si="19324"/>
        <v/>
      </c>
      <c r="PA79" s="323" t="str">
        <f t="shared" ref="PA79" ca="1" si="19837">IF(OO79&lt;&gt;"",RANK(OZ79,OZ77:OZ80),"")</f>
        <v/>
      </c>
      <c r="PB79" s="323" t="str">
        <f t="shared" ref="PB79" ca="1" si="19838">IF(OO79&lt;&gt;"",SUMPRODUCT((OZ77:OZ80=OZ79)*(OU77:OU80&gt;OU79)),"")</f>
        <v/>
      </c>
      <c r="PC79" s="323" t="str">
        <f t="shared" ref="PC79" ca="1" si="19839">IF(OO79&lt;&gt;"",SUMPRODUCT((OZ77:OZ80=OZ79)*(OU77:OU80=OU79)*(OS77:OS80&gt;OS79)),"")</f>
        <v/>
      </c>
      <c r="PD79" s="323" t="str">
        <f t="shared" ref="PD79" ca="1" si="19840">IF(OO79&lt;&gt;"",SUMPRODUCT((OZ77:OZ80=OZ79)*(OU77:OU80=OU79)*(OS77:OS80=OS79)*(OW77:OW80&gt;OW79)),"")</f>
        <v/>
      </c>
      <c r="PE79" s="323" t="str">
        <f t="shared" ref="PE79" ca="1" si="19841">IF(OO79&lt;&gt;"",SUMPRODUCT((OZ77:OZ80=OZ79)*(OU77:OU80=OU79)*(OS77:OS80=OS79)*(OW77:OW80=OW79)*(OX77:OX80&gt;OX79)),"")</f>
        <v/>
      </c>
      <c r="PF79" s="323" t="str">
        <f t="shared" ref="PF79" ca="1" si="19842">IF(OO79&lt;&gt;"",SUMPRODUCT((OZ77:OZ80=OZ79)*(OU77:OU80=OU79)*(OS77:OS80=OS79)*(OW77:OW80=OW79)*(OX77:OX80=OX79)*(OY77:OY80&gt;OY79)),"")</f>
        <v/>
      </c>
      <c r="PG79" s="323" t="str">
        <f t="shared" ca="1" si="19331"/>
        <v/>
      </c>
      <c r="PH79" s="323" t="str">
        <f t="shared" ref="PH79" ca="1" si="19843">IF(PI39&lt;&gt;"",SUMPRODUCT((PP37:PP40=PP39)*(PO37:PO40=PO39)*(PM37:PM40=PM39)*(PN37:PN40=PN39)),"")</f>
        <v/>
      </c>
      <c r="PI79" s="323" t="str">
        <f t="shared" ca="1" si="19526"/>
        <v/>
      </c>
      <c r="PJ79" s="323">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3">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3">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3">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3">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3">
        <f t="shared" ca="1" si="19532"/>
        <v>1000</v>
      </c>
      <c r="PP79" s="323" t="str">
        <f t="shared" ca="1" si="19533"/>
        <v/>
      </c>
      <c r="PQ79" s="323" t="str">
        <f t="shared" ref="PQ79" ca="1" si="19849">IF(PI79&lt;&gt;"",VLOOKUP(PI79,NV4:OB40,7,FALSE),"")</f>
        <v/>
      </c>
      <c r="PR79" s="323" t="str">
        <f t="shared" ref="PR79" ca="1" si="19850">IF(PI79&lt;&gt;"",VLOOKUP(PI79,NV4:OB40,5,FALSE),"")</f>
        <v/>
      </c>
      <c r="PS79" s="323" t="str">
        <f t="shared" ref="PS79" ca="1" si="19851">IF(PI79&lt;&gt;"",VLOOKUP(PI79,NV4:OD40,9,FALSE),"")</f>
        <v/>
      </c>
      <c r="PT79" s="323" t="str">
        <f t="shared" ca="1" si="19537"/>
        <v/>
      </c>
      <c r="PU79" s="323" t="str">
        <f t="shared" ref="PU79" ca="1" si="19852">IF(PI79&lt;&gt;"",RANK(PT79,PT77:PT80),"")</f>
        <v/>
      </c>
      <c r="PV79" s="323" t="str">
        <f t="shared" ref="PV79" ca="1" si="19853">IF(PI79&lt;&gt;"",SUMPRODUCT((PT77:PT80=PT79)*(PO77:PO80&gt;PO79)),"")</f>
        <v/>
      </c>
      <c r="PW79" s="323" t="str">
        <f t="shared" ref="PW79" ca="1" si="19854">IF(PI79&lt;&gt;"",SUMPRODUCT((PT77:PT80=PT79)*(PO77:PO80=PO79)*(PM77:PM80&gt;PM79)),"")</f>
        <v/>
      </c>
      <c r="PX79" s="323" t="str">
        <f t="shared" ref="PX79" ca="1" si="19855">IF(PI79&lt;&gt;"",SUMPRODUCT((PT77:PT80=PT79)*(PO77:PO80=PO79)*(PM77:PM80=PM79)*(PQ77:PQ80&gt;PQ79)),"")</f>
        <v/>
      </c>
      <c r="PY79" s="323" t="str">
        <f t="shared" ref="PY79" ca="1" si="19856">IF(PI79&lt;&gt;"",SUMPRODUCT((PT77:PT80=PT79)*(PO77:PO80=PO79)*(PM77:PM80=PM79)*(PQ77:PQ80=PQ79)*(PR77:PR80&gt;PR79)),"")</f>
        <v/>
      </c>
      <c r="PZ79" s="323" t="str">
        <f t="shared" ref="PZ79" ca="1" si="19857">IF(PI79&lt;&gt;"",SUMPRODUCT((PT77:PT80=PT79)*(PO77:PO80=PO79)*(PM77:PM80=PM79)*(PQ77:PQ80=PQ79)*(PR77:PR80=PR79)*(PS77:PS80&gt;PS79)),"")</f>
        <v/>
      </c>
      <c r="QA79" s="323" t="str">
        <f t="shared" ref="QA79:QA80" ca="1" si="19858">IF(PI79&lt;&gt;"",SUM(PU79:PZ79)+1,"")</f>
        <v/>
      </c>
      <c r="TA79" s="323">
        <f ca="1">SUMPRODUCT((TA37:TA40=TA39)*(SZ37:SZ40=SZ39)*(SX37:SX40&gt;SX39))+1</f>
        <v>1</v>
      </c>
      <c r="TL79" s="323" t="str">
        <f t="shared" ref="TL79" ca="1" si="19859">IF(TM39&lt;&gt;"",SUMPRODUCT((TT37:TT40=TT39)*(TS37:TS40=TS39)*(TQ37:TQ40=TQ39)*(TR37:TR40=TR39)),"")</f>
        <v/>
      </c>
      <c r="TM79" s="323" t="str">
        <f t="shared" ca="1" si="19333"/>
        <v/>
      </c>
      <c r="TN79" s="323">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3">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3">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3">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3">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3">
        <f t="shared" ca="1" si="19339"/>
        <v>1000</v>
      </c>
      <c r="TT79" s="323" t="str">
        <f t="shared" ca="1" si="19340"/>
        <v/>
      </c>
      <c r="TU79" s="323" t="str">
        <f t="shared" ref="TU79" ca="1" si="19865">IF(TM79&lt;&gt;"",VLOOKUP(TM79,ST4:SZ40,7,FALSE),"")</f>
        <v/>
      </c>
      <c r="TV79" s="323" t="str">
        <f t="shared" ref="TV79" ca="1" si="19866">IF(TM79&lt;&gt;"",VLOOKUP(TM79,ST4:SZ40,5,FALSE),"")</f>
        <v/>
      </c>
      <c r="TW79" s="323" t="str">
        <f t="shared" ref="TW79" ca="1" si="19867">IF(TM79&lt;&gt;"",VLOOKUP(TM79,ST4:TB40,9,FALSE),"")</f>
        <v/>
      </c>
      <c r="TX79" s="323" t="str">
        <f t="shared" ca="1" si="19344"/>
        <v/>
      </c>
      <c r="TY79" s="323" t="str">
        <f t="shared" ref="TY79" ca="1" si="19868">IF(TM79&lt;&gt;"",RANK(TX79,TX77:TX80),"")</f>
        <v/>
      </c>
      <c r="TZ79" s="323" t="str">
        <f t="shared" ref="TZ79" ca="1" si="19869">IF(TM79&lt;&gt;"",SUMPRODUCT((TX77:TX80=TX79)*(TS77:TS80&gt;TS79)),"")</f>
        <v/>
      </c>
      <c r="UA79" s="323" t="str">
        <f t="shared" ref="UA79" ca="1" si="19870">IF(TM79&lt;&gt;"",SUMPRODUCT((TX77:TX80=TX79)*(TS77:TS80=TS79)*(TQ77:TQ80&gt;TQ79)),"")</f>
        <v/>
      </c>
      <c r="UB79" s="323" t="str">
        <f t="shared" ref="UB79" ca="1" si="19871">IF(TM79&lt;&gt;"",SUMPRODUCT((TX77:TX80=TX79)*(TS77:TS80=TS79)*(TQ77:TQ80=TQ79)*(TU77:TU80&gt;TU79)),"")</f>
        <v/>
      </c>
      <c r="UC79" s="323" t="str">
        <f t="shared" ref="UC79" ca="1" si="19872">IF(TM79&lt;&gt;"",SUMPRODUCT((TX77:TX80=TX79)*(TS77:TS80=TS79)*(TQ77:TQ80=TQ79)*(TU77:TU80=TU79)*(TV77:TV80&gt;TV79)),"")</f>
        <v/>
      </c>
      <c r="UD79" s="323" t="str">
        <f t="shared" ref="UD79" ca="1" si="19873">IF(TM79&lt;&gt;"",SUMPRODUCT((TX77:TX80=TX79)*(TS77:TS80=TS79)*(TQ77:TQ80=TQ79)*(TU77:TU80=TU79)*(TV77:TV80=TV79)*(TW77:TW80&gt;TW79)),"")</f>
        <v/>
      </c>
      <c r="UE79" s="323" t="str">
        <f t="shared" ca="1" si="19351"/>
        <v/>
      </c>
      <c r="UF79" s="323">
        <f t="shared" ref="UF79" ca="1" si="19874">IF(UG39&lt;&gt;"",SUMPRODUCT((UN37:UN40=UN39)*(UM37:UM40=UM39)*(UK37:UK40=UK39)*(UL37:UL40=UL39)),"")</f>
        <v>2</v>
      </c>
      <c r="UG79" s="323" t="str">
        <f t="shared" ca="1" si="19561"/>
        <v>Türkiye</v>
      </c>
      <c r="UH79" s="323">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3">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3">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3">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3">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3">
        <f t="shared" ca="1" si="19567"/>
        <v>1000</v>
      </c>
      <c r="UN79" s="323">
        <f t="shared" ca="1" si="19568"/>
        <v>1</v>
      </c>
      <c r="UO79" s="323">
        <f t="shared" ref="UO79" ca="1" si="19880">IF(UG79&lt;&gt;"",VLOOKUP(UG79,ST4:SZ40,7,FALSE),"")</f>
        <v>999</v>
      </c>
      <c r="UP79" s="323">
        <f t="shared" ref="UP79" ca="1" si="19881">IF(UG79&lt;&gt;"",VLOOKUP(UG79,ST4:SZ40,5,FALSE),"")</f>
        <v>4</v>
      </c>
      <c r="UQ79" s="323">
        <f t="shared" ref="UQ79" ca="1" si="19882">IF(UG79&lt;&gt;"",VLOOKUP(UG79,ST4:TB40,9,FALSE),"")</f>
        <v>47</v>
      </c>
      <c r="UR79" s="323">
        <f t="shared" ca="1" si="19572"/>
        <v>1</v>
      </c>
      <c r="US79" s="323">
        <f t="shared" ref="US79" ca="1" si="19883">IF(UG79&lt;&gt;"",RANK(UR79,UR77:UR80),"")</f>
        <v>1</v>
      </c>
      <c r="UT79" s="323">
        <f t="shared" ref="UT79" ca="1" si="19884">IF(UG79&lt;&gt;"",SUMPRODUCT((UR77:UR80=UR79)*(UM77:UM80&gt;UM79)),"")</f>
        <v>0</v>
      </c>
      <c r="UU79" s="323">
        <f t="shared" ref="UU79" ca="1" si="19885">IF(UG79&lt;&gt;"",SUMPRODUCT((UR77:UR80=UR79)*(UM77:UM80=UM79)*(UK77:UK80&gt;UK79)),"")</f>
        <v>0</v>
      </c>
      <c r="UV79" s="323">
        <f t="shared" ref="UV79" ca="1" si="19886">IF(UG79&lt;&gt;"",SUMPRODUCT((UR77:UR80=UR79)*(UM77:UM80=UM79)*(UK77:UK80=UK79)*(UO77:UO80&gt;UO79)),"")</f>
        <v>1</v>
      </c>
      <c r="UW79" s="323">
        <f t="shared" ref="UW79" ca="1" si="19887">IF(UG79&lt;&gt;"",SUMPRODUCT((UR77:UR80=UR79)*(UM77:UM80=UM79)*(UK77:UK80=UK79)*(UO77:UO80=UO79)*(UP77:UP80&gt;UP79)),"")</f>
        <v>0</v>
      </c>
      <c r="UX79" s="323">
        <f t="shared" ref="UX79" ca="1" si="19888">IF(UG79&lt;&gt;"",SUMPRODUCT((UR77:UR80=UR79)*(UM77:UM80=UM79)*(UK77:UK80=UK79)*(UO77:UO80=UO79)*(UP77:UP80=UP79)*(UQ77:UQ80&gt;UQ79)),"")</f>
        <v>0</v>
      </c>
      <c r="UY79" s="323">
        <f t="shared" ref="UY79:UY80" ca="1" si="19889">IF(UG79&lt;&gt;"",SUM(US79:UX79)+1,"")</f>
        <v>3</v>
      </c>
      <c r="XY79" s="323">
        <f ca="1">SUMPRODUCT((XY37:XY40=XY39)*(XX37:XX40=XX39)*(XV37:XV40&gt;XV39))+1</f>
        <v>1</v>
      </c>
      <c r="YJ79" s="323" t="str">
        <f t="shared" ref="YJ79" ca="1" si="19890">IF(YK39&lt;&gt;"",SUMPRODUCT((YR37:YR40=YR39)*(YQ37:YQ40=YQ39)*(YO37:YO40=YO39)*(YP37:YP40=YP39)),"")</f>
        <v/>
      </c>
      <c r="YK79" s="323" t="str">
        <f t="shared" ca="1" si="19353"/>
        <v/>
      </c>
      <c r="YL79" s="323">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3">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3">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3">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3">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3">
        <f t="shared" ca="1" si="19359"/>
        <v>1000</v>
      </c>
      <c r="YR79" s="323" t="str">
        <f t="shared" ca="1" si="19360"/>
        <v/>
      </c>
      <c r="YS79" s="323" t="str">
        <f t="shared" ref="YS79" ca="1" si="19896">IF(YK79&lt;&gt;"",VLOOKUP(YK79,XR4:XX40,7,FALSE),"")</f>
        <v/>
      </c>
      <c r="YT79" s="323" t="str">
        <f t="shared" ref="YT79" ca="1" si="19897">IF(YK79&lt;&gt;"",VLOOKUP(YK79,XR4:XX40,5,FALSE),"")</f>
        <v/>
      </c>
      <c r="YU79" s="323" t="str">
        <f t="shared" ref="YU79" ca="1" si="19898">IF(YK79&lt;&gt;"",VLOOKUP(YK79,XR4:XZ40,9,FALSE),"")</f>
        <v/>
      </c>
      <c r="YV79" s="323" t="str">
        <f t="shared" ca="1" si="19364"/>
        <v/>
      </c>
      <c r="YW79" s="323" t="str">
        <f t="shared" ref="YW79" ca="1" si="19899">IF(YK79&lt;&gt;"",RANK(YV79,YV77:YV80),"")</f>
        <v/>
      </c>
      <c r="YX79" s="323" t="str">
        <f t="shared" ref="YX79" ca="1" si="19900">IF(YK79&lt;&gt;"",SUMPRODUCT((YV77:YV80=YV79)*(YQ77:YQ80&gt;YQ79)),"")</f>
        <v/>
      </c>
      <c r="YY79" s="323" t="str">
        <f t="shared" ref="YY79" ca="1" si="19901">IF(YK79&lt;&gt;"",SUMPRODUCT((YV77:YV80=YV79)*(YQ77:YQ80=YQ79)*(YO77:YO80&gt;YO79)),"")</f>
        <v/>
      </c>
      <c r="YZ79" s="323" t="str">
        <f t="shared" ref="YZ79" ca="1" si="19902">IF(YK79&lt;&gt;"",SUMPRODUCT((YV77:YV80=YV79)*(YQ77:YQ80=YQ79)*(YO77:YO80=YO79)*(YS77:YS80&gt;YS79)),"")</f>
        <v/>
      </c>
      <c r="ZA79" s="323" t="str">
        <f t="shared" ref="ZA79" ca="1" si="19903">IF(YK79&lt;&gt;"",SUMPRODUCT((YV77:YV80=YV79)*(YQ77:YQ80=YQ79)*(YO77:YO80=YO79)*(YS77:YS80=YS79)*(YT77:YT80&gt;YT79)),"")</f>
        <v/>
      </c>
      <c r="ZB79" s="323" t="str">
        <f t="shared" ref="ZB79" ca="1" si="19904">IF(YK79&lt;&gt;"",SUMPRODUCT((YV77:YV80=YV79)*(YQ77:YQ80=YQ79)*(YO77:YO80=YO79)*(YS77:YS80=YS79)*(YT77:YT80=YT79)*(YU77:YU80&gt;YU79)),"")</f>
        <v/>
      </c>
      <c r="ZC79" s="323" t="str">
        <f t="shared" ca="1" si="19371"/>
        <v/>
      </c>
      <c r="ZD79" s="323">
        <f t="shared" ref="ZD79" ca="1" si="19905">IF(ZE39&lt;&gt;"",SUMPRODUCT((ZL37:ZL40=ZL39)*(ZK37:ZK40=ZK39)*(ZI37:ZI40=ZI39)*(ZJ37:ZJ40=ZJ39)),"")</f>
        <v>2</v>
      </c>
      <c r="ZE79" s="323" t="str">
        <f t="shared" ca="1" si="19596"/>
        <v>Portugal</v>
      </c>
      <c r="ZF79" s="323">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3">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3">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3">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3">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3">
        <f t="shared" ca="1" si="19602"/>
        <v>1000</v>
      </c>
      <c r="ZL79" s="323">
        <f t="shared" ca="1" si="19603"/>
        <v>1</v>
      </c>
      <c r="ZM79" s="323">
        <f t="shared" ref="ZM79" ca="1" si="19911">IF(ZE79&lt;&gt;"",VLOOKUP(ZE79,XR4:XX40,7,FALSE),"")</f>
        <v>1002</v>
      </c>
      <c r="ZN79" s="323">
        <f t="shared" ref="ZN79" ca="1" si="19912">IF(ZE79&lt;&gt;"",VLOOKUP(ZE79,XR4:XX40,5,FALSE),"")</f>
        <v>5</v>
      </c>
      <c r="ZO79" s="323">
        <f t="shared" ref="ZO79" ca="1" si="19913">IF(ZE79&lt;&gt;"",VLOOKUP(ZE79,XR4:XZ40,9,FALSE),"")</f>
        <v>53</v>
      </c>
      <c r="ZP79" s="323">
        <f t="shared" ca="1" si="19607"/>
        <v>1</v>
      </c>
      <c r="ZQ79" s="323">
        <f t="shared" ref="ZQ79" ca="1" si="19914">IF(ZE79&lt;&gt;"",RANK(ZP79,ZP77:ZP80),"")</f>
        <v>1</v>
      </c>
      <c r="ZR79" s="323">
        <f t="shared" ref="ZR79" ca="1" si="19915">IF(ZE79&lt;&gt;"",SUMPRODUCT((ZP77:ZP80=ZP79)*(ZK77:ZK80&gt;ZK79)),"")</f>
        <v>0</v>
      </c>
      <c r="ZS79" s="323">
        <f t="shared" ref="ZS79" ca="1" si="19916">IF(ZE79&lt;&gt;"",SUMPRODUCT((ZP77:ZP80=ZP79)*(ZK77:ZK80=ZK79)*(ZI77:ZI80&gt;ZI79)),"")</f>
        <v>0</v>
      </c>
      <c r="ZT79" s="323">
        <f t="shared" ref="ZT79" ca="1" si="19917">IF(ZE79&lt;&gt;"",SUMPRODUCT((ZP77:ZP80=ZP79)*(ZK77:ZK80=ZK79)*(ZI77:ZI80=ZI79)*(ZM77:ZM80&gt;ZM79)),"")</f>
        <v>0</v>
      </c>
      <c r="ZU79" s="323">
        <f t="shared" ref="ZU79" ca="1" si="19918">IF(ZE79&lt;&gt;"",SUMPRODUCT((ZP77:ZP80=ZP79)*(ZK77:ZK80=ZK79)*(ZI77:ZI80=ZI79)*(ZM77:ZM80=ZM79)*(ZN77:ZN80&gt;ZN79)),"")</f>
        <v>0</v>
      </c>
      <c r="ZV79" s="323">
        <f t="shared" ref="ZV79" ca="1" si="19919">IF(ZE79&lt;&gt;"",SUMPRODUCT((ZP77:ZP80=ZP79)*(ZK77:ZK80=ZK79)*(ZI77:ZI80=ZI79)*(ZM77:ZM80=ZM79)*(ZN77:ZN80=ZN79)*(ZO77:ZO80&gt;ZO79)),"")</f>
        <v>0</v>
      </c>
      <c r="ZW79" s="323">
        <f t="shared" ref="ZW79:ZW80" ca="1" si="19920">IF(ZE79&lt;&gt;"",SUM(ZQ79:ZV79)+1,"")</f>
        <v>2</v>
      </c>
      <c r="ACW79" s="323">
        <f ca="1">SUMPRODUCT((ACW37:ACW40=ACW39)*(ACV37:ACV40=ACV39)*(ACT37:ACT40&gt;ACT39))+1</f>
        <v>1</v>
      </c>
      <c r="ADH79" s="323" t="str">
        <f t="shared" ref="ADH79" ca="1" si="19921">IF(ADI39&lt;&gt;"",SUMPRODUCT((ADP37:ADP40=ADP39)*(ADO37:ADO40=ADO39)*(ADM37:ADM40=ADM39)*(ADN37:ADN40=ADN39)),"")</f>
        <v/>
      </c>
      <c r="ADI79" s="323" t="str">
        <f t="shared" ca="1" si="19373"/>
        <v/>
      </c>
      <c r="ADJ79" s="323">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3">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3">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3">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3">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3">
        <f t="shared" ca="1" si="19379"/>
        <v>1000</v>
      </c>
      <c r="ADP79" s="323" t="str">
        <f t="shared" ca="1" si="19380"/>
        <v/>
      </c>
      <c r="ADQ79" s="323" t="str">
        <f t="shared" ref="ADQ79" ca="1" si="19927">IF(ADI79&lt;&gt;"",VLOOKUP(ADI79,ACP4:ACV40,7,FALSE),"")</f>
        <v/>
      </c>
      <c r="ADR79" s="323" t="str">
        <f t="shared" ref="ADR79" ca="1" si="19928">IF(ADI79&lt;&gt;"",VLOOKUP(ADI79,ACP4:ACV40,5,FALSE),"")</f>
        <v/>
      </c>
      <c r="ADS79" s="323" t="str">
        <f t="shared" ref="ADS79" ca="1" si="19929">IF(ADI79&lt;&gt;"",VLOOKUP(ADI79,ACP4:ACX40,9,FALSE),"")</f>
        <v/>
      </c>
      <c r="ADT79" s="323" t="str">
        <f t="shared" ca="1" si="19384"/>
        <v/>
      </c>
      <c r="ADU79" s="323" t="str">
        <f t="shared" ref="ADU79" ca="1" si="19930">IF(ADI79&lt;&gt;"",RANK(ADT79,ADT77:ADT80),"")</f>
        <v/>
      </c>
      <c r="ADV79" s="323" t="str">
        <f t="shared" ref="ADV79" ca="1" si="19931">IF(ADI79&lt;&gt;"",SUMPRODUCT((ADT77:ADT80=ADT79)*(ADO77:ADO80&gt;ADO79)),"")</f>
        <v/>
      </c>
      <c r="ADW79" s="323" t="str">
        <f t="shared" ref="ADW79" ca="1" si="19932">IF(ADI79&lt;&gt;"",SUMPRODUCT((ADT77:ADT80=ADT79)*(ADO77:ADO80=ADO79)*(ADM77:ADM80&gt;ADM79)),"")</f>
        <v/>
      </c>
      <c r="ADX79" s="323" t="str">
        <f t="shared" ref="ADX79" ca="1" si="19933">IF(ADI79&lt;&gt;"",SUMPRODUCT((ADT77:ADT80=ADT79)*(ADO77:ADO80=ADO79)*(ADM77:ADM80=ADM79)*(ADQ77:ADQ80&gt;ADQ79)),"")</f>
        <v/>
      </c>
      <c r="ADY79" s="323" t="str">
        <f t="shared" ref="ADY79" ca="1" si="19934">IF(ADI79&lt;&gt;"",SUMPRODUCT((ADT77:ADT80=ADT79)*(ADO77:ADO80=ADO79)*(ADM77:ADM80=ADM79)*(ADQ77:ADQ80=ADQ79)*(ADR77:ADR80&gt;ADR79)),"")</f>
        <v/>
      </c>
      <c r="ADZ79" s="323" t="str">
        <f t="shared" ref="ADZ79" ca="1" si="19935">IF(ADI79&lt;&gt;"",SUMPRODUCT((ADT77:ADT80=ADT79)*(ADO77:ADO80=ADO79)*(ADM77:ADM80=ADM79)*(ADQ77:ADQ80=ADQ79)*(ADR77:ADR80=ADR79)*(ADS77:ADS80&gt;ADS79)),"")</f>
        <v/>
      </c>
      <c r="AEA79" s="323" t="str">
        <f t="shared" ca="1" si="19391"/>
        <v/>
      </c>
      <c r="AEB79" s="323" t="str">
        <f t="shared" ref="AEB79" ca="1" si="19936">IF(AEC39&lt;&gt;"",SUMPRODUCT((AEJ37:AEJ40=AEJ39)*(AEI37:AEI40=AEI39)*(AEG37:AEG40=AEG39)*(AEH37:AEH40=AEH39)),"")</f>
        <v/>
      </c>
      <c r="AEC79" s="323" t="str">
        <f t="shared" ca="1" si="19631"/>
        <v/>
      </c>
      <c r="AED79" s="323">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3">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3">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3">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3">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3">
        <f t="shared" ca="1" si="19637"/>
        <v>1000</v>
      </c>
      <c r="AEJ79" s="323" t="str">
        <f t="shared" ca="1" si="19638"/>
        <v/>
      </c>
      <c r="AEK79" s="323" t="str">
        <f t="shared" ref="AEK79" ca="1" si="19942">IF(AEC79&lt;&gt;"",VLOOKUP(AEC79,ACP4:ACV40,7,FALSE),"")</f>
        <v/>
      </c>
      <c r="AEL79" s="323" t="str">
        <f t="shared" ref="AEL79" ca="1" si="19943">IF(AEC79&lt;&gt;"",VLOOKUP(AEC79,ACP4:ACV40,5,FALSE),"")</f>
        <v/>
      </c>
      <c r="AEM79" s="323" t="str">
        <f t="shared" ref="AEM79" ca="1" si="19944">IF(AEC79&lt;&gt;"",VLOOKUP(AEC79,ACP4:ACX40,9,FALSE),"")</f>
        <v/>
      </c>
      <c r="AEN79" s="323" t="str">
        <f t="shared" ca="1" si="19642"/>
        <v/>
      </c>
      <c r="AEO79" s="323" t="str">
        <f t="shared" ref="AEO79" ca="1" si="19945">IF(AEC79&lt;&gt;"",RANK(AEN79,AEN77:AEN80),"")</f>
        <v/>
      </c>
      <c r="AEP79" s="323" t="str">
        <f t="shared" ref="AEP79" ca="1" si="19946">IF(AEC79&lt;&gt;"",SUMPRODUCT((AEN77:AEN80=AEN79)*(AEI77:AEI80&gt;AEI79)),"")</f>
        <v/>
      </c>
      <c r="AEQ79" s="323" t="str">
        <f t="shared" ref="AEQ79" ca="1" si="19947">IF(AEC79&lt;&gt;"",SUMPRODUCT((AEN77:AEN80=AEN79)*(AEI77:AEI80=AEI79)*(AEG77:AEG80&gt;AEG79)),"")</f>
        <v/>
      </c>
      <c r="AER79" s="323" t="str">
        <f t="shared" ref="AER79" ca="1" si="19948">IF(AEC79&lt;&gt;"",SUMPRODUCT((AEN77:AEN80=AEN79)*(AEI77:AEI80=AEI79)*(AEG77:AEG80=AEG79)*(AEK77:AEK80&gt;AEK79)),"")</f>
        <v/>
      </c>
      <c r="AES79" s="323" t="str">
        <f t="shared" ref="AES79" ca="1" si="19949">IF(AEC79&lt;&gt;"",SUMPRODUCT((AEN77:AEN80=AEN79)*(AEI77:AEI80=AEI79)*(AEG77:AEG80=AEG79)*(AEK77:AEK80=AEK79)*(AEL77:AEL80&gt;AEL79)),"")</f>
        <v/>
      </c>
      <c r="AET79" s="323" t="str">
        <f t="shared" ref="AET79" ca="1" si="19950">IF(AEC79&lt;&gt;"",SUMPRODUCT((AEN77:AEN80=AEN79)*(AEI77:AEI80=AEI79)*(AEG77:AEG80=AEG79)*(AEK77:AEK80=AEK79)*(AEL77:AEL80=AEL79)*(AEM77:AEM80&gt;AEM79)),"")</f>
        <v/>
      </c>
      <c r="AEU79" s="323" t="str">
        <f t="shared" ref="AEU79:AEU80" ca="1" si="19951">IF(AEC79&lt;&gt;"",SUM(AEO79:AET79)+1,"")</f>
        <v/>
      </c>
      <c r="AHU79" s="323">
        <f ca="1">SUMPRODUCT((AHU37:AHU40=AHU39)*(AHT37:AHT40=AHT39)*(AHR37:AHR40&gt;AHR39))+1</f>
        <v>1</v>
      </c>
      <c r="AIF79" s="323" t="str">
        <f t="shared" ref="AIF79" ca="1" si="19952">IF(AIG39&lt;&gt;"",SUMPRODUCT((AIN37:AIN40=AIN39)*(AIM37:AIM40=AIM39)*(AIK37:AIK40=AIK39)*(AIL37:AIL40=AIL39)),"")</f>
        <v/>
      </c>
      <c r="AIG79" s="323" t="str">
        <f t="shared" ca="1" si="19393"/>
        <v/>
      </c>
      <c r="AIH79" s="323">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3">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3">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3">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3">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3">
        <f t="shared" ca="1" si="19399"/>
        <v>1000</v>
      </c>
      <c r="AIN79" s="323" t="str">
        <f t="shared" ca="1" si="19400"/>
        <v/>
      </c>
      <c r="AIO79" s="323" t="str">
        <f t="shared" ref="AIO79" ca="1" si="19958">IF(AIG79&lt;&gt;"",VLOOKUP(AIG79,AHN4:AHT40,7,FALSE),"")</f>
        <v/>
      </c>
      <c r="AIP79" s="323" t="str">
        <f t="shared" ref="AIP79" ca="1" si="19959">IF(AIG79&lt;&gt;"",VLOOKUP(AIG79,AHN4:AHT40,5,FALSE),"")</f>
        <v/>
      </c>
      <c r="AIQ79" s="323" t="str">
        <f t="shared" ref="AIQ79" ca="1" si="19960">IF(AIG79&lt;&gt;"",VLOOKUP(AIG79,AHN4:AHV40,9,FALSE),"")</f>
        <v/>
      </c>
      <c r="AIR79" s="323" t="str">
        <f t="shared" ca="1" si="19404"/>
        <v/>
      </c>
      <c r="AIS79" s="323" t="str">
        <f t="shared" ref="AIS79" ca="1" si="19961">IF(AIG79&lt;&gt;"",RANK(AIR79,AIR77:AIR80),"")</f>
        <v/>
      </c>
      <c r="AIT79" s="323" t="str">
        <f t="shared" ref="AIT79" ca="1" si="19962">IF(AIG79&lt;&gt;"",SUMPRODUCT((AIR77:AIR80=AIR79)*(AIM77:AIM80&gt;AIM79)),"")</f>
        <v/>
      </c>
      <c r="AIU79" s="323" t="str">
        <f t="shared" ref="AIU79" ca="1" si="19963">IF(AIG79&lt;&gt;"",SUMPRODUCT((AIR77:AIR80=AIR79)*(AIM77:AIM80=AIM79)*(AIK77:AIK80&gt;AIK79)),"")</f>
        <v/>
      </c>
      <c r="AIV79" s="323" t="str">
        <f t="shared" ref="AIV79" ca="1" si="19964">IF(AIG79&lt;&gt;"",SUMPRODUCT((AIR77:AIR80=AIR79)*(AIM77:AIM80=AIM79)*(AIK77:AIK80=AIK79)*(AIO77:AIO80&gt;AIO79)),"")</f>
        <v/>
      </c>
      <c r="AIW79" s="323" t="str">
        <f t="shared" ref="AIW79" ca="1" si="19965">IF(AIG79&lt;&gt;"",SUMPRODUCT((AIR77:AIR80=AIR79)*(AIM77:AIM80=AIM79)*(AIK77:AIK80=AIK79)*(AIO77:AIO80=AIO79)*(AIP77:AIP80&gt;AIP79)),"")</f>
        <v/>
      </c>
      <c r="AIX79" s="323" t="str">
        <f t="shared" ref="AIX79" ca="1" si="19966">IF(AIG79&lt;&gt;"",SUMPRODUCT((AIR77:AIR80=AIR79)*(AIM77:AIM80=AIM79)*(AIK77:AIK80=AIK79)*(AIO77:AIO80=AIO79)*(AIP77:AIP80=AIP79)*(AIQ77:AIQ80&gt;AIQ79)),"")</f>
        <v/>
      </c>
      <c r="AIY79" s="323" t="str">
        <f t="shared" ca="1" si="19411"/>
        <v/>
      </c>
      <c r="AIZ79" s="323" t="str">
        <f t="shared" ref="AIZ79" ca="1" si="19967">IF(AJA39&lt;&gt;"",SUMPRODUCT((AJH37:AJH40=AJH39)*(AJG37:AJG40=AJG39)*(AJE37:AJE40=AJE39)*(AJF37:AJF40=AJF39)),"")</f>
        <v/>
      </c>
      <c r="AJA79" s="323" t="str">
        <f t="shared" ca="1" si="19666"/>
        <v/>
      </c>
      <c r="AJB79" s="323">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3">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3">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3">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3">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3">
        <f t="shared" ca="1" si="19672"/>
        <v>1000</v>
      </c>
      <c r="AJH79" s="323" t="str">
        <f t="shared" ca="1" si="19673"/>
        <v/>
      </c>
      <c r="AJI79" s="323" t="str">
        <f t="shared" ref="AJI79" ca="1" si="19973">IF(AJA79&lt;&gt;"",VLOOKUP(AJA79,AHN4:AHT40,7,FALSE),"")</f>
        <v/>
      </c>
      <c r="AJJ79" s="323" t="str">
        <f t="shared" ref="AJJ79" ca="1" si="19974">IF(AJA79&lt;&gt;"",VLOOKUP(AJA79,AHN4:AHT40,5,FALSE),"")</f>
        <v/>
      </c>
      <c r="AJK79" s="323" t="str">
        <f t="shared" ref="AJK79" ca="1" si="19975">IF(AJA79&lt;&gt;"",VLOOKUP(AJA79,AHN4:AHV40,9,FALSE),"")</f>
        <v/>
      </c>
      <c r="AJL79" s="323" t="str">
        <f t="shared" ca="1" si="19677"/>
        <v/>
      </c>
      <c r="AJM79" s="323" t="str">
        <f t="shared" ref="AJM79" ca="1" si="19976">IF(AJA79&lt;&gt;"",RANK(AJL79,AJL77:AJL80),"")</f>
        <v/>
      </c>
      <c r="AJN79" s="323" t="str">
        <f t="shared" ref="AJN79" ca="1" si="19977">IF(AJA79&lt;&gt;"",SUMPRODUCT((AJL77:AJL80=AJL79)*(AJG77:AJG80&gt;AJG79)),"")</f>
        <v/>
      </c>
      <c r="AJO79" s="323" t="str">
        <f t="shared" ref="AJO79" ca="1" si="19978">IF(AJA79&lt;&gt;"",SUMPRODUCT((AJL77:AJL80=AJL79)*(AJG77:AJG80=AJG79)*(AJE77:AJE80&gt;AJE79)),"")</f>
        <v/>
      </c>
      <c r="AJP79" s="323" t="str">
        <f t="shared" ref="AJP79" ca="1" si="19979">IF(AJA79&lt;&gt;"",SUMPRODUCT((AJL77:AJL80=AJL79)*(AJG77:AJG80=AJG79)*(AJE77:AJE80=AJE79)*(AJI77:AJI80&gt;AJI79)),"")</f>
        <v/>
      </c>
      <c r="AJQ79" s="323" t="str">
        <f t="shared" ref="AJQ79" ca="1" si="19980">IF(AJA79&lt;&gt;"",SUMPRODUCT((AJL77:AJL80=AJL79)*(AJG77:AJG80=AJG79)*(AJE77:AJE80=AJE79)*(AJI77:AJI80=AJI79)*(AJJ77:AJJ80&gt;AJJ79)),"")</f>
        <v/>
      </c>
      <c r="AJR79" s="323" t="str">
        <f t="shared" ref="AJR79" ca="1" si="19981">IF(AJA79&lt;&gt;"",SUMPRODUCT((AJL77:AJL80=AJL79)*(AJG77:AJG80=AJG79)*(AJE77:AJE80=AJE79)*(AJI77:AJI80=AJI79)*(AJJ77:AJJ80=AJJ79)*(AJK77:AJK80&gt;AJK79)),"")</f>
        <v/>
      </c>
      <c r="AJS79" s="323" t="str">
        <f t="shared" ref="AJS79:AJS80" ca="1" si="19982">IF(AJA79&lt;&gt;"",SUM(AJM79:AJR79)+1,"")</f>
        <v/>
      </c>
      <c r="AMS79" s="323">
        <f ca="1">SUMPRODUCT((AMS37:AMS40=AMS39)*(AMR37:AMR40=AMR39)*(AMP37:AMP40&gt;AMP39))+1</f>
        <v>1</v>
      </c>
      <c r="AND79" s="323" t="str">
        <f t="shared" ref="AND79" ca="1" si="19983">IF(ANE39&lt;&gt;"",SUMPRODUCT((ANL37:ANL40=ANL39)*(ANK37:ANK40=ANK39)*(ANI37:ANI40=ANI39)*(ANJ37:ANJ40=ANJ39)),"")</f>
        <v/>
      </c>
      <c r="ANE79" s="323" t="str">
        <f t="shared" ca="1" si="19413"/>
        <v/>
      </c>
      <c r="ANF79" s="323">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3">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3">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3">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3">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3">
        <f t="shared" ca="1" si="19419"/>
        <v>1000</v>
      </c>
      <c r="ANL79" s="323" t="str">
        <f t="shared" ca="1" si="19420"/>
        <v/>
      </c>
      <c r="ANM79" s="323" t="str">
        <f t="shared" ref="ANM79" ca="1" si="19989">IF(ANE79&lt;&gt;"",VLOOKUP(ANE79,AML4:AMR40,7,FALSE),"")</f>
        <v/>
      </c>
      <c r="ANN79" s="323" t="str">
        <f t="shared" ref="ANN79" ca="1" si="19990">IF(ANE79&lt;&gt;"",VLOOKUP(ANE79,AML4:AMR40,5,FALSE),"")</f>
        <v/>
      </c>
      <c r="ANO79" s="323" t="str">
        <f t="shared" ref="ANO79" ca="1" si="19991">IF(ANE79&lt;&gt;"",VLOOKUP(ANE79,AML4:AMT40,9,FALSE),"")</f>
        <v/>
      </c>
      <c r="ANP79" s="323" t="str">
        <f t="shared" ca="1" si="19424"/>
        <v/>
      </c>
      <c r="ANQ79" s="323" t="str">
        <f t="shared" ref="ANQ79" ca="1" si="19992">IF(ANE79&lt;&gt;"",RANK(ANP79,ANP77:ANP80),"")</f>
        <v/>
      </c>
      <c r="ANR79" s="323" t="str">
        <f t="shared" ref="ANR79" ca="1" si="19993">IF(ANE79&lt;&gt;"",SUMPRODUCT((ANP77:ANP80=ANP79)*(ANK77:ANK80&gt;ANK79)),"")</f>
        <v/>
      </c>
      <c r="ANS79" s="323" t="str">
        <f t="shared" ref="ANS79" ca="1" si="19994">IF(ANE79&lt;&gt;"",SUMPRODUCT((ANP77:ANP80=ANP79)*(ANK77:ANK80=ANK79)*(ANI77:ANI80&gt;ANI79)),"")</f>
        <v/>
      </c>
      <c r="ANT79" s="323" t="str">
        <f t="shared" ref="ANT79" ca="1" si="19995">IF(ANE79&lt;&gt;"",SUMPRODUCT((ANP77:ANP80=ANP79)*(ANK77:ANK80=ANK79)*(ANI77:ANI80=ANI79)*(ANM77:ANM80&gt;ANM79)),"")</f>
        <v/>
      </c>
      <c r="ANU79" s="323" t="str">
        <f t="shared" ref="ANU79" ca="1" si="19996">IF(ANE79&lt;&gt;"",SUMPRODUCT((ANP77:ANP80=ANP79)*(ANK77:ANK80=ANK79)*(ANI77:ANI80=ANI79)*(ANM77:ANM80=ANM79)*(ANN77:ANN80&gt;ANN79)),"")</f>
        <v/>
      </c>
      <c r="ANV79" s="323" t="str">
        <f t="shared" ref="ANV79" ca="1" si="19997">IF(ANE79&lt;&gt;"",SUMPRODUCT((ANP77:ANP80=ANP79)*(ANK77:ANK80=ANK79)*(ANI77:ANI80=ANI79)*(ANM77:ANM80=ANM79)*(ANN77:ANN80=ANN79)*(ANO77:ANO80&gt;ANO79)),"")</f>
        <v/>
      </c>
      <c r="ANW79" s="323" t="str">
        <f t="shared" ca="1" si="19431"/>
        <v/>
      </c>
      <c r="ANX79" s="323" t="str">
        <f t="shared" ref="ANX79" ca="1" si="19998">IF(ANY39&lt;&gt;"",SUMPRODUCT((AOF37:AOF40=AOF39)*(AOE37:AOE40=AOE39)*(AOC37:AOC40=AOC39)*(AOD37:AOD40=AOD39)),"")</f>
        <v/>
      </c>
      <c r="ANY79" s="323" t="str">
        <f t="shared" ca="1" si="19701"/>
        <v/>
      </c>
      <c r="ANZ79" s="323">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3">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3">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3">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3">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3">
        <f t="shared" ca="1" si="19707"/>
        <v>1000</v>
      </c>
      <c r="AOF79" s="323" t="str">
        <f t="shared" ca="1" si="19708"/>
        <v/>
      </c>
      <c r="AOG79" s="323" t="str">
        <f t="shared" ref="AOG79" ca="1" si="20004">IF(ANY79&lt;&gt;"",VLOOKUP(ANY79,AML4:AMR40,7,FALSE),"")</f>
        <v/>
      </c>
      <c r="AOH79" s="323" t="str">
        <f t="shared" ref="AOH79" ca="1" si="20005">IF(ANY79&lt;&gt;"",VLOOKUP(ANY79,AML4:AMR40,5,FALSE),"")</f>
        <v/>
      </c>
      <c r="AOI79" s="323" t="str">
        <f t="shared" ref="AOI79" ca="1" si="20006">IF(ANY79&lt;&gt;"",VLOOKUP(ANY79,AML4:AMT40,9,FALSE),"")</f>
        <v/>
      </c>
      <c r="AOJ79" s="323" t="str">
        <f t="shared" ca="1" si="19712"/>
        <v/>
      </c>
      <c r="AOK79" s="323" t="str">
        <f t="shared" ref="AOK79" ca="1" si="20007">IF(ANY79&lt;&gt;"",RANK(AOJ79,AOJ77:AOJ80),"")</f>
        <v/>
      </c>
      <c r="AOL79" s="323" t="str">
        <f t="shared" ref="AOL79" ca="1" si="20008">IF(ANY79&lt;&gt;"",SUMPRODUCT((AOJ77:AOJ80=AOJ79)*(AOE77:AOE80&gt;AOE79)),"")</f>
        <v/>
      </c>
      <c r="AOM79" s="323" t="str">
        <f t="shared" ref="AOM79" ca="1" si="20009">IF(ANY79&lt;&gt;"",SUMPRODUCT((AOJ77:AOJ80=AOJ79)*(AOE77:AOE80=AOE79)*(AOC77:AOC80&gt;AOC79)),"")</f>
        <v/>
      </c>
      <c r="AON79" s="323" t="str">
        <f t="shared" ref="AON79" ca="1" si="20010">IF(ANY79&lt;&gt;"",SUMPRODUCT((AOJ77:AOJ80=AOJ79)*(AOE77:AOE80=AOE79)*(AOC77:AOC80=AOC79)*(AOG77:AOG80&gt;AOG79)),"")</f>
        <v/>
      </c>
      <c r="AOO79" s="323" t="str">
        <f t="shared" ref="AOO79" ca="1" si="20011">IF(ANY79&lt;&gt;"",SUMPRODUCT((AOJ77:AOJ80=AOJ79)*(AOE77:AOE80=AOE79)*(AOC77:AOC80=AOC79)*(AOG77:AOG80=AOG79)*(AOH77:AOH80&gt;AOH79)),"")</f>
        <v/>
      </c>
      <c r="AOP79" s="323" t="str">
        <f t="shared" ref="AOP79" ca="1" si="20012">IF(ANY79&lt;&gt;"",SUMPRODUCT((AOJ77:AOJ80=AOJ79)*(AOE77:AOE80=AOE79)*(AOC77:AOC80=AOC79)*(AOG77:AOG80=AOG79)*(AOH77:AOH80=AOH79)*(AOI77:AOI80&gt;AOI79)),"")</f>
        <v/>
      </c>
      <c r="AOQ79" s="323" t="str">
        <f t="shared" ref="AOQ79:AOQ80" ca="1" si="20013">IF(ANY79&lt;&gt;"",SUM(AOK79:AOP79)+1,"")</f>
        <v/>
      </c>
      <c r="ARQ79" s="323">
        <f ca="1">SUMPRODUCT((ARQ37:ARQ40=ARQ39)*(ARP37:ARP40=ARP39)*(ARN37:ARN40&gt;ARN39))+1</f>
        <v>1</v>
      </c>
      <c r="ASB79" s="323" t="str">
        <f t="shared" ref="ASB79" ca="1" si="20014">IF(ASC39&lt;&gt;"",SUMPRODUCT((ASJ37:ASJ40=ASJ39)*(ASI37:ASI40=ASI39)*(ASG37:ASG40=ASG39)*(ASH37:ASH40=ASH39)),"")</f>
        <v/>
      </c>
      <c r="ASC79" s="323" t="str">
        <f t="shared" ca="1" si="19433"/>
        <v/>
      </c>
      <c r="ASD79" s="323">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3">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3">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3">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3">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3">
        <f t="shared" ca="1" si="19439"/>
        <v>1000</v>
      </c>
      <c r="ASJ79" s="323" t="str">
        <f t="shared" ca="1" si="19440"/>
        <v/>
      </c>
      <c r="ASK79" s="323" t="str">
        <f t="shared" ref="ASK79" ca="1" si="20020">IF(ASC79&lt;&gt;"",VLOOKUP(ASC79,ARJ4:ARP40,7,FALSE),"")</f>
        <v/>
      </c>
      <c r="ASL79" s="323" t="str">
        <f t="shared" ref="ASL79" ca="1" si="20021">IF(ASC79&lt;&gt;"",VLOOKUP(ASC79,ARJ4:ARP40,5,FALSE),"")</f>
        <v/>
      </c>
      <c r="ASM79" s="323" t="str">
        <f t="shared" ref="ASM79" ca="1" si="20022">IF(ASC79&lt;&gt;"",VLOOKUP(ASC79,ARJ4:ARR40,9,FALSE),"")</f>
        <v/>
      </c>
      <c r="ASN79" s="323" t="str">
        <f t="shared" ca="1" si="19444"/>
        <v/>
      </c>
      <c r="ASO79" s="323" t="str">
        <f t="shared" ref="ASO79" ca="1" si="20023">IF(ASC79&lt;&gt;"",RANK(ASN79,ASN77:ASN80),"")</f>
        <v/>
      </c>
      <c r="ASP79" s="323" t="str">
        <f t="shared" ref="ASP79" ca="1" si="20024">IF(ASC79&lt;&gt;"",SUMPRODUCT((ASN77:ASN80=ASN79)*(ASI77:ASI80&gt;ASI79)),"")</f>
        <v/>
      </c>
      <c r="ASQ79" s="323" t="str">
        <f t="shared" ref="ASQ79" ca="1" si="20025">IF(ASC79&lt;&gt;"",SUMPRODUCT((ASN77:ASN80=ASN79)*(ASI77:ASI80=ASI79)*(ASG77:ASG80&gt;ASG79)),"")</f>
        <v/>
      </c>
      <c r="ASR79" s="323" t="str">
        <f t="shared" ref="ASR79" ca="1" si="20026">IF(ASC79&lt;&gt;"",SUMPRODUCT((ASN77:ASN80=ASN79)*(ASI77:ASI80=ASI79)*(ASG77:ASG80=ASG79)*(ASK77:ASK80&gt;ASK79)),"")</f>
        <v/>
      </c>
      <c r="ASS79" s="323" t="str">
        <f t="shared" ref="ASS79" ca="1" si="20027">IF(ASC79&lt;&gt;"",SUMPRODUCT((ASN77:ASN80=ASN79)*(ASI77:ASI80=ASI79)*(ASG77:ASG80=ASG79)*(ASK77:ASK80=ASK79)*(ASL77:ASL80&gt;ASL79)),"")</f>
        <v/>
      </c>
      <c r="AST79" s="323" t="str">
        <f t="shared" ref="AST79" ca="1" si="20028">IF(ASC79&lt;&gt;"",SUMPRODUCT((ASN77:ASN80=ASN79)*(ASI77:ASI80=ASI79)*(ASG77:ASG80=ASG79)*(ASK77:ASK80=ASK79)*(ASL77:ASL80=ASL79)*(ASM77:ASM80&gt;ASM79)),"")</f>
        <v/>
      </c>
      <c r="ASU79" s="323" t="str">
        <f t="shared" ca="1" si="19451"/>
        <v/>
      </c>
      <c r="ASV79" s="323" t="str">
        <f t="shared" ref="ASV79" ca="1" si="20029">IF(ASW39&lt;&gt;"",SUMPRODUCT((ATD37:ATD40=ATD39)*(ATC37:ATC40=ATC39)*(ATA37:ATA40=ATA39)*(ATB37:ATB40=ATB39)),"")</f>
        <v/>
      </c>
      <c r="ASW79" s="323" t="str">
        <f t="shared" ca="1" si="19736"/>
        <v/>
      </c>
      <c r="ASX79" s="323">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3">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3">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3">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3">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3">
        <f t="shared" ca="1" si="19742"/>
        <v>1000</v>
      </c>
      <c r="ATD79" s="323" t="str">
        <f t="shared" ca="1" si="19743"/>
        <v/>
      </c>
      <c r="ATE79" s="323" t="str">
        <f t="shared" ref="ATE79" ca="1" si="20035">IF(ASW79&lt;&gt;"",VLOOKUP(ASW79,ARJ4:ARP40,7,FALSE),"")</f>
        <v/>
      </c>
      <c r="ATF79" s="323" t="str">
        <f t="shared" ref="ATF79" ca="1" si="20036">IF(ASW79&lt;&gt;"",VLOOKUP(ASW79,ARJ4:ARP40,5,FALSE),"")</f>
        <v/>
      </c>
      <c r="ATG79" s="323" t="str">
        <f t="shared" ref="ATG79" ca="1" si="20037">IF(ASW79&lt;&gt;"",VLOOKUP(ASW79,ARJ4:ARR40,9,FALSE),"")</f>
        <v/>
      </c>
      <c r="ATH79" s="323" t="str">
        <f t="shared" ca="1" si="19747"/>
        <v/>
      </c>
      <c r="ATI79" s="323" t="str">
        <f t="shared" ref="ATI79" ca="1" si="20038">IF(ASW79&lt;&gt;"",RANK(ATH79,ATH77:ATH80),"")</f>
        <v/>
      </c>
      <c r="ATJ79" s="323" t="str">
        <f t="shared" ref="ATJ79" ca="1" si="20039">IF(ASW79&lt;&gt;"",SUMPRODUCT((ATH77:ATH80=ATH79)*(ATC77:ATC80&gt;ATC79)),"")</f>
        <v/>
      </c>
      <c r="ATK79" s="323" t="str">
        <f t="shared" ref="ATK79" ca="1" si="20040">IF(ASW79&lt;&gt;"",SUMPRODUCT((ATH77:ATH80=ATH79)*(ATC77:ATC80=ATC79)*(ATA77:ATA80&gt;ATA79)),"")</f>
        <v/>
      </c>
      <c r="ATL79" s="323" t="str">
        <f t="shared" ref="ATL79" ca="1" si="20041">IF(ASW79&lt;&gt;"",SUMPRODUCT((ATH77:ATH80=ATH79)*(ATC77:ATC80=ATC79)*(ATA77:ATA80=ATA79)*(ATE77:ATE80&gt;ATE79)),"")</f>
        <v/>
      </c>
      <c r="ATM79" s="323" t="str">
        <f t="shared" ref="ATM79" ca="1" si="20042">IF(ASW79&lt;&gt;"",SUMPRODUCT((ATH77:ATH80=ATH79)*(ATC77:ATC80=ATC79)*(ATA77:ATA80=ATA79)*(ATE77:ATE80=ATE79)*(ATF77:ATF80&gt;ATF79)),"")</f>
        <v/>
      </c>
      <c r="ATN79" s="323" t="str">
        <f t="shared" ref="ATN79" ca="1" si="20043">IF(ASW79&lt;&gt;"",SUMPRODUCT((ATH77:ATH80=ATH79)*(ATC77:ATC80=ATC79)*(ATA77:ATA80=ATA79)*(ATE77:ATE80=ATE79)*(ATF77:ATF80=ATF79)*(ATG77:ATG80&gt;ATG79)),"")</f>
        <v/>
      </c>
      <c r="ATO79" s="323" t="str">
        <f t="shared" ref="ATO79:ATO80" ca="1" si="20044">IF(ASW79&lt;&gt;"",SUM(ATI79:ATN79)+1,"")</f>
        <v/>
      </c>
      <c r="AWO79" s="323">
        <f ca="1">SUMPRODUCT((AWO37:AWO40=AWO39)*(AWN37:AWN40=AWN39)*(AWL37:AWL40&gt;AWL39))+1</f>
        <v>1</v>
      </c>
      <c r="AWZ79" s="323" t="str">
        <f t="shared" ref="AWZ79" ca="1" si="20045">IF(AXA39&lt;&gt;"",SUMPRODUCT((AXH37:AXH40=AXH39)*(AXG37:AXG40=AXG39)*(AXE37:AXE40=AXE39)*(AXF37:AXF40=AXF39)),"")</f>
        <v/>
      </c>
      <c r="AXA79" s="323" t="str">
        <f t="shared" ca="1" si="19453"/>
        <v/>
      </c>
      <c r="AXB79" s="323">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3">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3">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3">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3">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3">
        <f t="shared" ca="1" si="19459"/>
        <v>1000</v>
      </c>
      <c r="AXH79" s="323" t="str">
        <f t="shared" ca="1" si="19460"/>
        <v/>
      </c>
      <c r="AXI79" s="323" t="str">
        <f t="shared" ref="AXI79" ca="1" si="20051">IF(AXA79&lt;&gt;"",VLOOKUP(AXA79,AWH4:AWN40,7,FALSE),"")</f>
        <v/>
      </c>
      <c r="AXJ79" s="323" t="str">
        <f t="shared" ref="AXJ79" ca="1" si="20052">IF(AXA79&lt;&gt;"",VLOOKUP(AXA79,AWH4:AWN40,5,FALSE),"")</f>
        <v/>
      </c>
      <c r="AXK79" s="323" t="str">
        <f t="shared" ref="AXK79" ca="1" si="20053">IF(AXA79&lt;&gt;"",VLOOKUP(AXA79,AWH4:AWP40,9,FALSE),"")</f>
        <v/>
      </c>
      <c r="AXL79" s="323" t="str">
        <f t="shared" ca="1" si="19464"/>
        <v/>
      </c>
      <c r="AXM79" s="323" t="str">
        <f t="shared" ref="AXM79" ca="1" si="20054">IF(AXA79&lt;&gt;"",RANK(AXL79,AXL77:AXL80),"")</f>
        <v/>
      </c>
      <c r="AXN79" s="323" t="str">
        <f t="shared" ref="AXN79" ca="1" si="20055">IF(AXA79&lt;&gt;"",SUMPRODUCT((AXL77:AXL80=AXL79)*(AXG77:AXG80&gt;AXG79)),"")</f>
        <v/>
      </c>
      <c r="AXO79" s="323" t="str">
        <f t="shared" ref="AXO79" ca="1" si="20056">IF(AXA79&lt;&gt;"",SUMPRODUCT((AXL77:AXL80=AXL79)*(AXG77:AXG80=AXG79)*(AXE77:AXE80&gt;AXE79)),"")</f>
        <v/>
      </c>
      <c r="AXP79" s="323" t="str">
        <f t="shared" ref="AXP79" ca="1" si="20057">IF(AXA79&lt;&gt;"",SUMPRODUCT((AXL77:AXL80=AXL79)*(AXG77:AXG80=AXG79)*(AXE77:AXE80=AXE79)*(AXI77:AXI80&gt;AXI79)),"")</f>
        <v/>
      </c>
      <c r="AXQ79" s="323" t="str">
        <f t="shared" ref="AXQ79" ca="1" si="20058">IF(AXA79&lt;&gt;"",SUMPRODUCT((AXL77:AXL80=AXL79)*(AXG77:AXG80=AXG79)*(AXE77:AXE80=AXE79)*(AXI77:AXI80=AXI79)*(AXJ77:AXJ80&gt;AXJ79)),"")</f>
        <v/>
      </c>
      <c r="AXR79" s="323" t="str">
        <f t="shared" ref="AXR79" ca="1" si="20059">IF(AXA79&lt;&gt;"",SUMPRODUCT((AXL77:AXL80=AXL79)*(AXG77:AXG80=AXG79)*(AXE77:AXE80=AXE79)*(AXI77:AXI80=AXI79)*(AXJ77:AXJ80=AXJ79)*(AXK77:AXK80&gt;AXK79)),"")</f>
        <v/>
      </c>
      <c r="AXS79" s="323" t="str">
        <f t="shared" ca="1" si="19471"/>
        <v/>
      </c>
      <c r="AXT79" s="323" t="str">
        <f t="shared" ref="AXT79" ca="1" si="20060">IF(AXU39&lt;&gt;"",SUMPRODUCT((AYB37:AYB40=AYB39)*(AYA37:AYA40=AYA39)*(AXY37:AXY40=AXY39)*(AXZ37:AXZ40=AXZ39)),"")</f>
        <v/>
      </c>
      <c r="AXU79" s="323" t="str">
        <f t="shared" ca="1" si="19771"/>
        <v/>
      </c>
      <c r="AXV79" s="323">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3">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3">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3">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3">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3">
        <f t="shared" ca="1" si="19777"/>
        <v>1000</v>
      </c>
      <c r="AYB79" s="323" t="str">
        <f t="shared" ca="1" si="19778"/>
        <v/>
      </c>
      <c r="AYC79" s="323" t="str">
        <f t="shared" ref="AYC79" ca="1" si="20066">IF(AXU79&lt;&gt;"",VLOOKUP(AXU79,AWH4:AWN40,7,FALSE),"")</f>
        <v/>
      </c>
      <c r="AYD79" s="323" t="str">
        <f t="shared" ref="AYD79" ca="1" si="20067">IF(AXU79&lt;&gt;"",VLOOKUP(AXU79,AWH4:AWN40,5,FALSE),"")</f>
        <v/>
      </c>
      <c r="AYE79" s="323" t="str">
        <f t="shared" ref="AYE79" ca="1" si="20068">IF(AXU79&lt;&gt;"",VLOOKUP(AXU79,AWH4:AWP40,9,FALSE),"")</f>
        <v/>
      </c>
      <c r="AYF79" s="323" t="str">
        <f t="shared" ca="1" si="19782"/>
        <v/>
      </c>
      <c r="AYG79" s="323" t="str">
        <f t="shared" ref="AYG79" ca="1" si="20069">IF(AXU79&lt;&gt;"",RANK(AYF79,AYF77:AYF80),"")</f>
        <v/>
      </c>
      <c r="AYH79" s="323" t="str">
        <f t="shared" ref="AYH79" ca="1" si="20070">IF(AXU79&lt;&gt;"",SUMPRODUCT((AYF77:AYF80=AYF79)*(AYA77:AYA80&gt;AYA79)),"")</f>
        <v/>
      </c>
      <c r="AYI79" s="323" t="str">
        <f t="shared" ref="AYI79" ca="1" si="20071">IF(AXU79&lt;&gt;"",SUMPRODUCT((AYF77:AYF80=AYF79)*(AYA77:AYA80=AYA79)*(AXY77:AXY80&gt;AXY79)),"")</f>
        <v/>
      </c>
      <c r="AYJ79" s="323" t="str">
        <f t="shared" ref="AYJ79" ca="1" si="20072">IF(AXU79&lt;&gt;"",SUMPRODUCT((AYF77:AYF80=AYF79)*(AYA77:AYA80=AYA79)*(AXY77:AXY80=AXY79)*(AYC77:AYC80&gt;AYC79)),"")</f>
        <v/>
      </c>
      <c r="AYK79" s="323" t="str">
        <f t="shared" ref="AYK79" ca="1" si="20073">IF(AXU79&lt;&gt;"",SUMPRODUCT((AYF77:AYF80=AYF79)*(AYA77:AYA80=AYA79)*(AXY77:AXY80=AXY79)*(AYC77:AYC80=AYC79)*(AYD77:AYD80&gt;AYD79)),"")</f>
        <v/>
      </c>
      <c r="AYL79" s="323" t="str">
        <f t="shared" ref="AYL79" ca="1" si="20074">IF(AXU79&lt;&gt;"",SUMPRODUCT((AYF77:AYF80=AYF79)*(AYA77:AYA80=AYA79)*(AXY77:AXY80=AXY79)*(AYC77:AYC80=AYC79)*(AYD77:AYD80=AYD79)*(AYE77:AYE80&gt;AYE79)),"")</f>
        <v/>
      </c>
      <c r="AYM79" s="323" t="str">
        <f t="shared" ref="AYM79:AYM80" ca="1" si="20075">IF(AXU79&lt;&gt;"",SUM(AYG79:AYL79)+1,"")</f>
        <v/>
      </c>
      <c r="BBM79" s="323">
        <f ca="1">SUMPRODUCT((BBM37:BBM40=BBM39)*(BBL37:BBL40=BBL39)*(BBJ37:BBJ40&gt;BBJ39))+1</f>
        <v>1</v>
      </c>
      <c r="BBX79" s="323">
        <f t="shared" ref="BBX79" ca="1" si="20076">IF(BBY39&lt;&gt;"",SUMPRODUCT((BCF37:BCF40=BCF39)*(BCE37:BCE40=BCE39)*(BCC37:BCC40=BCC39)*(BCD37:BCD40=BCD39)),"")</f>
        <v>4</v>
      </c>
      <c r="BBY79" s="323" t="str">
        <f t="shared" ca="1" si="19473"/>
        <v>Türkiye</v>
      </c>
      <c r="BBZ79" s="323">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3">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3">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3">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3">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3">
        <f t="shared" ca="1" si="19479"/>
        <v>1000</v>
      </c>
      <c r="BCF79" s="323">
        <f t="shared" ca="1" si="19480"/>
        <v>0</v>
      </c>
      <c r="BCG79" s="323">
        <f t="shared" ref="BCG79" ca="1" si="20082">IF(BBY79&lt;&gt;"",VLOOKUP(BBY79,BBF4:BBL40,7,FALSE),"")</f>
        <v>1000</v>
      </c>
      <c r="BCH79" s="323">
        <f t="shared" ref="BCH79" ca="1" si="20083">IF(BBY79&lt;&gt;"",VLOOKUP(BBY79,BBF4:BBL40,5,FALSE),"")</f>
        <v>0</v>
      </c>
      <c r="BCI79" s="323">
        <f t="shared" ref="BCI79" ca="1" si="20084">IF(BBY79&lt;&gt;"",VLOOKUP(BBY79,BBF4:BBN40,9,FALSE),"")</f>
        <v>47</v>
      </c>
      <c r="BCJ79" s="323">
        <f t="shared" ca="1" si="19484"/>
        <v>0</v>
      </c>
      <c r="BCK79" s="323">
        <f t="shared" ref="BCK79" ca="1" si="20085">IF(BBY79&lt;&gt;"",RANK(BCJ79,BCJ77:BCJ80),"")</f>
        <v>1</v>
      </c>
      <c r="BCL79" s="323">
        <f t="shared" ref="BCL79" ca="1" si="20086">IF(BBY79&lt;&gt;"",SUMPRODUCT((BCJ77:BCJ80=BCJ79)*(BCE77:BCE80&gt;BCE79)),"")</f>
        <v>0</v>
      </c>
      <c r="BCM79" s="323">
        <f t="shared" ref="BCM79" ca="1" si="20087">IF(BBY79&lt;&gt;"",SUMPRODUCT((BCJ77:BCJ80=BCJ79)*(BCE77:BCE80=BCE79)*(BCC77:BCC80&gt;BCC79)),"")</f>
        <v>0</v>
      </c>
      <c r="BCN79" s="323">
        <f t="shared" ref="BCN79" ca="1" si="20088">IF(BBY79&lt;&gt;"",SUMPRODUCT((BCJ77:BCJ80=BCJ79)*(BCE77:BCE80=BCE79)*(BCC77:BCC80=BCC79)*(BCG77:BCG80&gt;BCG79)),"")</f>
        <v>0</v>
      </c>
      <c r="BCO79" s="323">
        <f t="shared" ref="BCO79" ca="1" si="20089">IF(BBY79&lt;&gt;"",SUMPRODUCT((BCJ77:BCJ80=BCJ79)*(BCE77:BCE80=BCE79)*(BCC77:BCC80=BCC79)*(BCG77:BCG80=BCG79)*(BCH77:BCH80&gt;BCH79)),"")</f>
        <v>0</v>
      </c>
      <c r="BCP79" s="323">
        <f t="shared" ref="BCP79" ca="1" si="20090">IF(BBY79&lt;&gt;"",SUMPRODUCT((BCJ77:BCJ80=BCJ79)*(BCE77:BCE80=BCE79)*(BCC77:BCC80=BCC79)*(BCG77:BCG80=BCG79)*(BCH77:BCH80=BCH79)*(BCI77:BCI80&gt;BCI79)),"")</f>
        <v>1</v>
      </c>
      <c r="BCQ79" s="323">
        <f t="shared" ca="1" si="19491"/>
        <v>2</v>
      </c>
      <c r="BCR79" s="323" t="str">
        <f t="shared" ref="BCR79" ca="1" si="20091">IF(BCS39&lt;&gt;"",SUMPRODUCT((BCZ37:BCZ40=BCZ39)*(BCY37:BCY40=BCY39)*(BCW37:BCW40=BCW39)*(BCX37:BCX40=BCX39)),"")</f>
        <v/>
      </c>
      <c r="BCS79" s="323" t="str">
        <f t="shared" ca="1" si="19806"/>
        <v/>
      </c>
      <c r="BCT79" s="323">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3">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3">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3">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3">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3">
        <f t="shared" ca="1" si="19812"/>
        <v>1000</v>
      </c>
      <c r="BCZ79" s="323" t="str">
        <f t="shared" ca="1" si="19813"/>
        <v/>
      </c>
      <c r="BDA79" s="323" t="str">
        <f t="shared" ref="BDA79" ca="1" si="20097">IF(BCS79&lt;&gt;"",VLOOKUP(BCS79,BBF4:BBL40,7,FALSE),"")</f>
        <v/>
      </c>
      <c r="BDB79" s="323" t="str">
        <f t="shared" ref="BDB79" ca="1" si="20098">IF(BCS79&lt;&gt;"",VLOOKUP(BCS79,BBF4:BBL40,5,FALSE),"")</f>
        <v/>
      </c>
      <c r="BDC79" s="323" t="str">
        <f t="shared" ref="BDC79" ca="1" si="20099">IF(BCS79&lt;&gt;"",VLOOKUP(BCS79,BBF4:BBN40,9,FALSE),"")</f>
        <v/>
      </c>
      <c r="BDD79" s="323" t="str">
        <f t="shared" ca="1" si="19817"/>
        <v/>
      </c>
      <c r="BDE79" s="323" t="str">
        <f t="shared" ref="BDE79" ca="1" si="20100">IF(BCS79&lt;&gt;"",RANK(BDD79,BDD77:BDD80),"")</f>
        <v/>
      </c>
      <c r="BDF79" s="323" t="str">
        <f t="shared" ref="BDF79" ca="1" si="20101">IF(BCS79&lt;&gt;"",SUMPRODUCT((BDD77:BDD80=BDD79)*(BCY77:BCY80&gt;BCY79)),"")</f>
        <v/>
      </c>
      <c r="BDG79" s="323" t="str">
        <f t="shared" ref="BDG79" ca="1" si="20102">IF(BCS79&lt;&gt;"",SUMPRODUCT((BDD77:BDD80=BDD79)*(BCY77:BCY80=BCY79)*(BCW77:BCW80&gt;BCW79)),"")</f>
        <v/>
      </c>
      <c r="BDH79" s="323" t="str">
        <f t="shared" ref="BDH79" ca="1" si="20103">IF(BCS79&lt;&gt;"",SUMPRODUCT((BDD77:BDD80=BDD79)*(BCY77:BCY80=BCY79)*(BCW77:BCW80=BCW79)*(BDA77:BDA80&gt;BDA79)),"")</f>
        <v/>
      </c>
      <c r="BDI79" s="323" t="str">
        <f t="shared" ref="BDI79" ca="1" si="20104">IF(BCS79&lt;&gt;"",SUMPRODUCT((BDD77:BDD80=BDD79)*(BCY77:BCY80=BCY79)*(BCW77:BCW80=BCW79)*(BDA77:BDA80=BDA79)*(BDB77:BDB80&gt;BDB79)),"")</f>
        <v/>
      </c>
      <c r="BDJ79" s="323" t="str">
        <f t="shared" ref="BDJ79" ca="1" si="20105">IF(BCS79&lt;&gt;"",SUMPRODUCT((BDD77:BDD80=BDD79)*(BCY77:BCY80=BCY79)*(BCW77:BCW80=BCW79)*(BDA77:BDA80=BDA79)*(BDB77:BDB80=BDB79)*(BDC77:BDC80&gt;BDC79)),"")</f>
        <v/>
      </c>
      <c r="BDK79" s="323" t="str">
        <f t="shared" ref="BDK79:BDK80" ca="1" si="20106">IF(BCS79&lt;&gt;"",SUM(BDE79:BDJ79)+1,"")</f>
        <v/>
      </c>
    </row>
    <row r="80" spans="9:955 1025:1467" x14ac:dyDescent="0.2">
      <c r="I80" s="323">
        <f>SUMPRODUCT((I37:I40=I40)*(H37:H40=H40)*(F37:F40&gt;F40))+1</f>
        <v>1</v>
      </c>
      <c r="T80" s="323" t="str">
        <f>IF(U40&lt;&gt;"",SUMPRODUCT((AB37:AB40=AB40)*(AA37:AA40=AA40)*(Y37:Y40=Y40)*(Z37:Z40=Z40)),"")</f>
        <v/>
      </c>
      <c r="U80" s="323" t="str">
        <f t="shared" si="19492"/>
        <v/>
      </c>
      <c r="V80" s="323">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3">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3">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3">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3">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3">
        <f>Y80-Z80+1000</f>
        <v>1000</v>
      </c>
      <c r="AB80" s="323" t="str">
        <f t="shared" si="19493"/>
        <v/>
      </c>
      <c r="AC80" s="323" t="str">
        <f>IF(U80&lt;&gt;"",VLOOKUP(U80,B4:H40,7,FALSE),"")</f>
        <v/>
      </c>
      <c r="AD80" s="323" t="str">
        <f>IF(U80&lt;&gt;"",VLOOKUP(U80,B4:H40,5,FALSE),"")</f>
        <v/>
      </c>
      <c r="AE80" s="323" t="str">
        <f>IF(U80&lt;&gt;"",VLOOKUP(U80,B4:J40,9,FALSE),"")</f>
        <v/>
      </c>
      <c r="AF80" s="323" t="str">
        <f t="shared" si="19494"/>
        <v/>
      </c>
      <c r="AG80" s="323" t="str">
        <f>IF(U80&lt;&gt;"",RANK(AF80,AF77:AF80),"")</f>
        <v/>
      </c>
      <c r="AH80" s="323" t="str">
        <f>IF(U80&lt;&gt;"",SUMPRODUCT((AF77:AF80=AF80)*(AA77:AA80&gt;AA80)),"")</f>
        <v/>
      </c>
      <c r="AI80" s="323" t="str">
        <f>IF(U80&lt;&gt;"",SUMPRODUCT((AF77:AF80=AF80)*(AA77:AA80=AA80)*(Y77:Y80&gt;Y80)),"")</f>
        <v/>
      </c>
      <c r="AJ80" s="323" t="str">
        <f>IF(U80&lt;&gt;"",SUMPRODUCT((AF77:AF80=AF80)*(AA77:AA80=AA80)*(Y77:Y80=Y80)*(AC77:AC80&gt;AC80)),"")</f>
        <v/>
      </c>
      <c r="AK80" s="323" t="str">
        <f>IF(U80&lt;&gt;"",SUMPRODUCT((AF77:AF80=AF80)*(AA77:AA80=AA80)*(Y77:Y80=Y80)*(AC77:AC80=AC80)*(AD77:AD80&gt;AD80)),"")</f>
        <v/>
      </c>
      <c r="AL80" s="323" t="str">
        <f>IF(U80&lt;&gt;"",SUMPRODUCT((AF77:AF80=AF80)*(AA77:AA80=AA80)*(Y77:Y80=Y80)*(AC77:AC80=AC80)*(AD77:AD80=AD80)*(AE77:AE80&gt;AE80)),"")</f>
        <v/>
      </c>
      <c r="AM80" s="323" t="str">
        <f>IF(U80&lt;&gt;"",SUM(AG80:AL80),"")</f>
        <v/>
      </c>
      <c r="AN80" s="323" t="str">
        <f>IF(AO40&lt;&gt;"",SUMPRODUCT((AV37:AV40=AV40)*(AU37:AU40=AU40)*(AS37:AS40=AS40)*(AT37:AT40=AT40)),"")</f>
        <v/>
      </c>
      <c r="AO80" s="323" t="str">
        <f t="shared" si="19495"/>
        <v/>
      </c>
      <c r="AP80" s="323" t="str">
        <f>IF(AO80&lt;&gt;"",SUMPRODUCT((CZ3:CZ42=AO80)*(DC3:DC42=AO81)*(DD3:DD42="W"))+SUMPRODUCT((CZ3:CZ42=AO80)*(DC3:DC42=AO78)*(DD3:DD42="W"))+SUMPRODUCT((CZ3:CZ42=AO80)*(DC3:DC42=AO79)*(DD3:DD42="W"))+SUMPRODUCT((CZ3:CZ42=AO81)*(DC3:DC42=AO80)*(DE3:DE42="W"))+SUMPRODUCT((CZ3:CZ42=AO78)*(DC3:DC42=AO80)*(DE3:DE42="W"))+SUMPRODUCT((CZ3:CZ42=AO79)*(DC3:DC42=AO80)*(DE3:DE42="W")),"")</f>
        <v/>
      </c>
      <c r="AQ80" s="323" t="str">
        <f>IF(AO80&lt;&gt;"",SUMPRODUCT((CZ3:CZ42=AO80)*(DC3:DC42=AO81)*(DD3:DD42="D"))+SUMPRODUCT((CZ3:CZ42=AO80)*(DC3:DC42=AO78)*(DD3:DD42="D"))+SUMPRODUCT((CZ3:CZ42=AO80)*(DC3:DC42=AO79)*(DD3:DD42="D"))+SUMPRODUCT((CZ3:CZ42=AO81)*(DC3:DC42=AO80)*(DD3:DD42="D"))+SUMPRODUCT((CZ3:CZ42=AO78)*(DC3:DC42=AO80)*(DD3:DD42="D"))+SUMPRODUCT((CZ3:CZ42=AO79)*(DC3:DC42=AO80)*(DD3:DD42="D")),"")</f>
        <v/>
      </c>
      <c r="AR80" s="323" t="str">
        <f>IF(AO80&lt;&gt;"",SUMPRODUCT((CZ3:CZ42=AO80)*(DC3:DC42=AO81)*(DD3:DD42="L"))+SUMPRODUCT((CZ3:CZ42=AO80)*(DC3:DC42=AO78)*(DD3:DD42="L"))+SUMPRODUCT((CZ3:CZ42=AO80)*(DC3:DC42=AO79)*(DD3:DD42="L"))+SUMPRODUCT((CZ3:CZ42=AO81)*(DC3:DC42=AO80)*(DE3:DE42="L"))+SUMPRODUCT((CZ3:CZ42=AO78)*(DC3:DC42=AO80)*(DE3:DE42="L"))+SUMPRODUCT((CZ3:CZ42=AO79)*(DC3:DC42=AO80)*(DE3:DE42="L")),"")</f>
        <v/>
      </c>
      <c r="AS80" s="323">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3">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3">
        <f>AS80-AT80+1000</f>
        <v>1000</v>
      </c>
      <c r="AV80" s="323" t="str">
        <f t="shared" si="19496"/>
        <v/>
      </c>
      <c r="AW80" s="323" t="str">
        <f>IF(AO80&lt;&gt;"",VLOOKUP(AO80,B4:H40,7,FALSE),"")</f>
        <v/>
      </c>
      <c r="AX80" s="323" t="str">
        <f>IF(AO80&lt;&gt;"",VLOOKUP(AO80,B4:H40,5,FALSE),"")</f>
        <v/>
      </c>
      <c r="AY80" s="323" t="str">
        <f>IF(AO80&lt;&gt;"",VLOOKUP(AO80,B4:J40,9,FALSE),"")</f>
        <v/>
      </c>
      <c r="AZ80" s="323" t="str">
        <f t="shared" si="19497"/>
        <v/>
      </c>
      <c r="BA80" s="323" t="str">
        <f>IF(AO80&lt;&gt;"",RANK(AZ80,AZ77:AZ80),"")</f>
        <v/>
      </c>
      <c r="BB80" s="323" t="str">
        <f>IF(AO80&lt;&gt;"",SUMPRODUCT((AZ77:AZ80=AZ80)*(AU77:AU80&gt;AU80)),"")</f>
        <v/>
      </c>
      <c r="BC80" s="323" t="str">
        <f>IF(AO80&lt;&gt;"",SUMPRODUCT((AZ77:AZ80=AZ80)*(AU77:AU80=AU80)*(AS77:AS80&gt;AS80)),"")</f>
        <v/>
      </c>
      <c r="BD80" s="323" t="str">
        <f>IF(AO80&lt;&gt;"",SUMPRODUCT((AZ77:AZ80=AZ80)*(AU77:AU80=AU80)*(AS77:AS80=AS80)*(AW77:AW80&gt;AW80)),"")</f>
        <v/>
      </c>
      <c r="BE80" s="323" t="str">
        <f>IF(AO80&lt;&gt;"",SUMPRODUCT((AZ77:AZ80=AZ80)*(AU77:AU80=AU80)*(AS77:AS80=AS80)*(AW77:AW80=AW80)*(AX77:AX80&gt;AX80)),"")</f>
        <v/>
      </c>
      <c r="BF80" s="323" t="str">
        <f>IF(AO80&lt;&gt;"",SUMPRODUCT((AZ77:AZ80=AZ80)*(AU77:AU80=AU80)*(AS77:AS80=AS80)*(AW77:AW80=AW80)*(AX77:AX80=AX80)*(AY77:AY80&gt;AY80)),"")</f>
        <v/>
      </c>
      <c r="BG80" s="323" t="str">
        <f t="shared" si="19825"/>
        <v/>
      </c>
      <c r="EG80" s="323">
        <f ca="1">SUMPRODUCT((EG37:EG40=EG40)*(EF37:EF40=EF40)*(ED37:ED40&gt;ED40))+1</f>
        <v>1</v>
      </c>
      <c r="ER80" s="323" t="str">
        <f ca="1">IF(ES40&lt;&gt;"",SUMPRODUCT((EZ37:EZ40=EZ40)*(EY37:EY40=EY40)*(EW37:EW40=EW40)*(EX37:EX40=EX40)),"")</f>
        <v/>
      </c>
      <c r="ES80" s="323" t="str">
        <f t="shared" ca="1" si="19498"/>
        <v/>
      </c>
      <c r="ET80" s="323">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3">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3">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3">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3">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3">
        <f ca="1">EW80-EX80+1000</f>
        <v>1000</v>
      </c>
      <c r="EZ80" s="323" t="str">
        <f t="shared" ca="1" si="19499"/>
        <v/>
      </c>
      <c r="FA80" s="323" t="str">
        <f ca="1">IF(ES80&lt;&gt;"",VLOOKUP(ES80,DZ4:EF40,7,FALSE),"")</f>
        <v/>
      </c>
      <c r="FB80" s="323" t="str">
        <f ca="1">IF(ES80&lt;&gt;"",VLOOKUP(ES80,DZ4:EF40,5,FALSE),"")</f>
        <v/>
      </c>
      <c r="FC80" s="323" t="str">
        <f ca="1">IF(ES80&lt;&gt;"",VLOOKUP(ES80,DZ4:EH40,9,FALSE),"")</f>
        <v/>
      </c>
      <c r="FD80" s="323" t="str">
        <f t="shared" ca="1" si="19500"/>
        <v/>
      </c>
      <c r="FE80" s="323" t="str">
        <f ca="1">IF(ES80&lt;&gt;"",RANK(FD80,FD77:FD80),"")</f>
        <v/>
      </c>
      <c r="FF80" s="323" t="str">
        <f ca="1">IF(ES80&lt;&gt;"",SUMPRODUCT((FD77:FD80=FD80)*(EY77:EY80&gt;EY80)),"")</f>
        <v/>
      </c>
      <c r="FG80" s="323" t="str">
        <f ca="1">IF(ES80&lt;&gt;"",SUMPRODUCT((FD77:FD80=FD80)*(EY77:EY80=EY80)*(EW77:EW80&gt;EW80)),"")</f>
        <v/>
      </c>
      <c r="FH80" s="323" t="str">
        <f ca="1">IF(ES80&lt;&gt;"",SUMPRODUCT((FD77:FD80=FD80)*(EY77:EY80=EY80)*(EW77:EW80=EW80)*(FA77:FA80&gt;FA80)),"")</f>
        <v/>
      </c>
      <c r="FI80" s="323" t="str">
        <f ca="1">IF(ES80&lt;&gt;"",SUMPRODUCT((FD77:FD80=FD80)*(EY77:EY80=EY80)*(EW77:EW80=EW80)*(FA77:FA80=FA80)*(FB77:FB80&gt;FB80)),"")</f>
        <v/>
      </c>
      <c r="FJ80" s="323" t="str">
        <f ca="1">IF(ES80&lt;&gt;"",SUMPRODUCT((FD77:FD80=FD80)*(EY77:EY80=EY80)*(EW77:EW80=EW80)*(FA77:FA80=FA80)*(FB77:FB80=FB80)*(FC77:FC80&gt;FC80)),"")</f>
        <v/>
      </c>
      <c r="FK80" s="323" t="str">
        <f ca="1">IF(ES80&lt;&gt;"",SUM(FE80:FJ80),"")</f>
        <v/>
      </c>
      <c r="FL80" s="323" t="str">
        <f ca="1">IF(FM40&lt;&gt;"",SUMPRODUCT((FT37:FT40=FT40)*(FS37:FS40=FS40)*(FQ37:FQ40=FQ40)*(FR37:FR40=FR40)),"")</f>
        <v/>
      </c>
      <c r="FM80" s="323" t="str">
        <f t="shared" ca="1" si="19501"/>
        <v/>
      </c>
      <c r="FN80" s="323" t="str">
        <f ca="1">IF(FM80&lt;&gt;"",SUMPRODUCT((HX3:HX42=FM80)*(IA3:IA42=FM81)*(IB3:IB42="W"))+SUMPRODUCT((HX3:HX42=FM80)*(IA3:IA42=FM78)*(IB3:IB42="W"))+SUMPRODUCT((HX3:HX42=FM80)*(IA3:IA42=FM79)*(IB3:IB42="W"))+SUMPRODUCT((HX3:HX42=FM81)*(IA3:IA42=FM80)*(IC3:IC42="W"))+SUMPRODUCT((HX3:HX42=FM78)*(IA3:IA42=FM80)*(IC3:IC42="W"))+SUMPRODUCT((HX3:HX42=FM79)*(IA3:IA42=FM80)*(IC3:IC42="W")),"")</f>
        <v/>
      </c>
      <c r="FO80" s="323" t="str">
        <f ca="1">IF(FM80&lt;&gt;"",SUMPRODUCT((HX3:HX42=FM80)*(IA3:IA42=FM81)*(IB3:IB42="D"))+SUMPRODUCT((HX3:HX42=FM80)*(IA3:IA42=FM78)*(IB3:IB42="D"))+SUMPRODUCT((HX3:HX42=FM80)*(IA3:IA42=FM79)*(IB3:IB42="D"))+SUMPRODUCT((HX3:HX42=FM81)*(IA3:IA42=FM80)*(IB3:IB42="D"))+SUMPRODUCT((HX3:HX42=FM78)*(IA3:IA42=FM80)*(IB3:IB42="D"))+SUMPRODUCT((HX3:HX42=FM79)*(IA3:IA42=FM80)*(IB3:IB42="D")),"")</f>
        <v/>
      </c>
      <c r="FP80" s="323" t="str">
        <f ca="1">IF(FM80&lt;&gt;"",SUMPRODUCT((HX3:HX42=FM80)*(IA3:IA42=FM81)*(IB3:IB42="L"))+SUMPRODUCT((HX3:HX42=FM80)*(IA3:IA42=FM78)*(IB3:IB42="L"))+SUMPRODUCT((HX3:HX42=FM80)*(IA3:IA42=FM79)*(IB3:IB42="L"))+SUMPRODUCT((HX3:HX42=FM81)*(IA3:IA42=FM80)*(IC3:IC42="L"))+SUMPRODUCT((HX3:HX42=FM78)*(IA3:IA42=FM80)*(IC3:IC42="L"))+SUMPRODUCT((HX3:HX42=FM79)*(IA3:IA42=FM80)*(IC3:IC42="L")),"")</f>
        <v/>
      </c>
      <c r="FQ80" s="323">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3">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3">
        <f ca="1">FQ80-FR80+1000</f>
        <v>1000</v>
      </c>
      <c r="FT80" s="323" t="str">
        <f t="shared" ca="1" si="19502"/>
        <v/>
      </c>
      <c r="FU80" s="323" t="str">
        <f ca="1">IF(FM80&lt;&gt;"",VLOOKUP(FM80,DZ4:EF40,7,FALSE),"")</f>
        <v/>
      </c>
      <c r="FV80" s="323" t="str">
        <f ca="1">IF(FM80&lt;&gt;"",VLOOKUP(FM80,DZ4:EF40,5,FALSE),"")</f>
        <v/>
      </c>
      <c r="FW80" s="323" t="str">
        <f ca="1">IF(FM80&lt;&gt;"",VLOOKUP(FM80,DZ4:EH40,9,FALSE),"")</f>
        <v/>
      </c>
      <c r="FX80" s="323" t="str">
        <f t="shared" ca="1" si="19503"/>
        <v/>
      </c>
      <c r="FY80" s="323" t="str">
        <f ca="1">IF(FM80&lt;&gt;"",RANK(FX80,FX77:FX80),"")</f>
        <v/>
      </c>
      <c r="FZ80" s="323" t="str">
        <f ca="1">IF(FM80&lt;&gt;"",SUMPRODUCT((FX77:FX80=FX80)*(FS77:FS80&gt;FS80)),"")</f>
        <v/>
      </c>
      <c r="GA80" s="323" t="str">
        <f ca="1">IF(FM80&lt;&gt;"",SUMPRODUCT((FX77:FX80=FX80)*(FS77:FS80=FS80)*(FQ77:FQ80&gt;FQ80)),"")</f>
        <v/>
      </c>
      <c r="GB80" s="323" t="str">
        <f ca="1">IF(FM80&lt;&gt;"",SUMPRODUCT((FX77:FX80=FX80)*(FS77:FS80=FS80)*(FQ77:FQ80=FQ80)*(FU77:FU80&gt;FU80)),"")</f>
        <v/>
      </c>
      <c r="GC80" s="323" t="str">
        <f ca="1">IF(FM80&lt;&gt;"",SUMPRODUCT((FX77:FX80=FX80)*(FS77:FS80=FS80)*(FQ77:FQ80=FQ80)*(FU77:FU80=FU80)*(FV77:FV80&gt;FV80)),"")</f>
        <v/>
      </c>
      <c r="GD80" s="323" t="str">
        <f ca="1">IF(FM80&lt;&gt;"",SUMPRODUCT((FX77:FX80=FX80)*(FS77:FS80=FS80)*(FQ77:FQ80=FQ80)*(FU77:FU80=FU80)*(FV77:FV80=FV80)*(FW77:FW80&gt;FW80)),"")</f>
        <v/>
      </c>
      <c r="GE80" s="323" t="str">
        <f t="shared" ca="1" si="19826"/>
        <v/>
      </c>
      <c r="JE80" s="323">
        <f ca="1">SUMPRODUCT((JE37:JE40=JE40)*(JD37:JD40=JD40)*(JB37:JB40&gt;JB40))+1</f>
        <v>1</v>
      </c>
      <c r="JP80" s="323" t="str">
        <f ca="1">IF(JQ40&lt;&gt;"",SUMPRODUCT((JX37:JX40=JX40)*(JW37:JW40=JW40)*(JU37:JU40=JU40)*(JV37:JV40=JV40)),"")</f>
        <v/>
      </c>
      <c r="JQ80" s="323" t="str">
        <f t="shared" ca="1" si="19504"/>
        <v/>
      </c>
      <c r="JR80" s="323">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3">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3">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3">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3">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3">
        <f ca="1">JU80-JV80+1000</f>
        <v>1000</v>
      </c>
      <c r="JX80" s="323" t="str">
        <f t="shared" ca="1" si="19505"/>
        <v/>
      </c>
      <c r="JY80" s="323" t="str">
        <f ca="1">IF(JQ80&lt;&gt;"",VLOOKUP(JQ80,IX4:JD40,7,FALSE),"")</f>
        <v/>
      </c>
      <c r="JZ80" s="323" t="str">
        <f ca="1">IF(JQ80&lt;&gt;"",VLOOKUP(JQ80,IX4:JD40,5,FALSE),"")</f>
        <v/>
      </c>
      <c r="KA80" s="323" t="str">
        <f ca="1">IF(JQ80&lt;&gt;"",VLOOKUP(JQ80,IX4:JF40,9,FALSE),"")</f>
        <v/>
      </c>
      <c r="KB80" s="323" t="str">
        <f t="shared" ca="1" si="19506"/>
        <v/>
      </c>
      <c r="KC80" s="323" t="str">
        <f ca="1">IF(JQ80&lt;&gt;"",RANK(KB80,KB77:KB80),"")</f>
        <v/>
      </c>
      <c r="KD80" s="323" t="str">
        <f ca="1">IF(JQ80&lt;&gt;"",SUMPRODUCT((KB77:KB80=KB80)*(JW77:JW80&gt;JW80)),"")</f>
        <v/>
      </c>
      <c r="KE80" s="323" t="str">
        <f ca="1">IF(JQ80&lt;&gt;"",SUMPRODUCT((KB77:KB80=KB80)*(JW77:JW80=JW80)*(JU77:JU80&gt;JU80)),"")</f>
        <v/>
      </c>
      <c r="KF80" s="323" t="str">
        <f ca="1">IF(JQ80&lt;&gt;"",SUMPRODUCT((KB77:KB80=KB80)*(JW77:JW80=JW80)*(JU77:JU80=JU80)*(JY77:JY80&gt;JY80)),"")</f>
        <v/>
      </c>
      <c r="KG80" s="323" t="str">
        <f ca="1">IF(JQ80&lt;&gt;"",SUMPRODUCT((KB77:KB80=KB80)*(JW77:JW80=JW80)*(JU77:JU80=JU80)*(JY77:JY80=JY80)*(JZ77:JZ80&gt;JZ80)),"")</f>
        <v/>
      </c>
      <c r="KH80" s="323" t="str">
        <f ca="1">IF(JQ80&lt;&gt;"",SUMPRODUCT((KB77:KB80=KB80)*(JW77:JW80=JW80)*(JU77:JU80=JU80)*(JY77:JY80=JY80)*(JZ77:JZ80=JZ80)*(KA77:KA80&gt;KA80)),"")</f>
        <v/>
      </c>
      <c r="KI80" s="323" t="str">
        <f ca="1">IF(JQ80&lt;&gt;"",SUM(KC80:KH80),"")</f>
        <v/>
      </c>
      <c r="KJ80" s="323" t="str">
        <f ca="1">IF(KK40&lt;&gt;"",SUMPRODUCT((KR37:KR40=KR40)*(KQ37:KQ40=KQ40)*(KO37:KO40=KO40)*(KP37:KP40=KP40)),"")</f>
        <v/>
      </c>
      <c r="KK80" s="323" t="str">
        <f t="shared" ca="1" si="19507"/>
        <v/>
      </c>
      <c r="KL80" s="323" t="str">
        <f ca="1">IF(KK80&lt;&gt;"",SUMPRODUCT((MV3:MV42=KK80)*(MY3:MY42=KK81)*(MZ3:MZ42="W"))+SUMPRODUCT((MV3:MV42=KK80)*(MY3:MY42=KK78)*(MZ3:MZ42="W"))+SUMPRODUCT((MV3:MV42=KK80)*(MY3:MY42=KK79)*(MZ3:MZ42="W"))+SUMPRODUCT((MV3:MV42=KK81)*(MY3:MY42=KK80)*(NA3:NA42="W"))+SUMPRODUCT((MV3:MV42=KK78)*(MY3:MY42=KK80)*(NA3:NA42="W"))+SUMPRODUCT((MV3:MV42=KK79)*(MY3:MY42=KK80)*(NA3:NA42="W")),"")</f>
        <v/>
      </c>
      <c r="KM80" s="323" t="str">
        <f ca="1">IF(KK80&lt;&gt;"",SUMPRODUCT((MV3:MV42=KK80)*(MY3:MY42=KK81)*(MZ3:MZ42="D"))+SUMPRODUCT((MV3:MV42=KK80)*(MY3:MY42=KK78)*(MZ3:MZ42="D"))+SUMPRODUCT((MV3:MV42=KK80)*(MY3:MY42=KK79)*(MZ3:MZ42="D"))+SUMPRODUCT((MV3:MV42=KK81)*(MY3:MY42=KK80)*(MZ3:MZ42="D"))+SUMPRODUCT((MV3:MV42=KK78)*(MY3:MY42=KK80)*(MZ3:MZ42="D"))+SUMPRODUCT((MV3:MV42=KK79)*(MY3:MY42=KK80)*(MZ3:MZ42="D")),"")</f>
        <v/>
      </c>
      <c r="KN80" s="323" t="str">
        <f ca="1">IF(KK80&lt;&gt;"",SUMPRODUCT((MV3:MV42=KK80)*(MY3:MY42=KK81)*(MZ3:MZ42="L"))+SUMPRODUCT((MV3:MV42=KK80)*(MY3:MY42=KK78)*(MZ3:MZ42="L"))+SUMPRODUCT((MV3:MV42=KK80)*(MY3:MY42=KK79)*(MZ3:MZ42="L"))+SUMPRODUCT((MV3:MV42=KK81)*(MY3:MY42=KK80)*(NA3:NA42="L"))+SUMPRODUCT((MV3:MV42=KK78)*(MY3:MY42=KK80)*(NA3:NA42="L"))+SUMPRODUCT((MV3:MV42=KK79)*(MY3:MY42=KK80)*(NA3:NA42="L")),"")</f>
        <v/>
      </c>
      <c r="KO80" s="323">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3">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3">
        <f ca="1">KO80-KP80+1000</f>
        <v>1000</v>
      </c>
      <c r="KR80" s="323" t="str">
        <f t="shared" ca="1" si="19508"/>
        <v/>
      </c>
      <c r="KS80" s="323" t="str">
        <f ca="1">IF(KK80&lt;&gt;"",VLOOKUP(KK80,IX4:JD40,7,FALSE),"")</f>
        <v/>
      </c>
      <c r="KT80" s="323" t="str">
        <f ca="1">IF(KK80&lt;&gt;"",VLOOKUP(KK80,IX4:JD40,5,FALSE),"")</f>
        <v/>
      </c>
      <c r="KU80" s="323" t="str">
        <f ca="1">IF(KK80&lt;&gt;"",VLOOKUP(KK80,IX4:JF40,9,FALSE),"")</f>
        <v/>
      </c>
      <c r="KV80" s="323" t="str">
        <f t="shared" ca="1" si="19509"/>
        <v/>
      </c>
      <c r="KW80" s="323" t="str">
        <f ca="1">IF(KK80&lt;&gt;"",RANK(KV80,KV77:KV80),"")</f>
        <v/>
      </c>
      <c r="KX80" s="323" t="str">
        <f ca="1">IF(KK80&lt;&gt;"",SUMPRODUCT((KV77:KV80=KV80)*(KQ77:KQ80&gt;KQ80)),"")</f>
        <v/>
      </c>
      <c r="KY80" s="323" t="str">
        <f ca="1">IF(KK80&lt;&gt;"",SUMPRODUCT((KV77:KV80=KV80)*(KQ77:KQ80=KQ80)*(KO77:KO80&gt;KO80)),"")</f>
        <v/>
      </c>
      <c r="KZ80" s="323" t="str">
        <f ca="1">IF(KK80&lt;&gt;"",SUMPRODUCT((KV77:KV80=KV80)*(KQ77:KQ80=KQ80)*(KO77:KO80=KO80)*(KS77:KS80&gt;KS80)),"")</f>
        <v/>
      </c>
      <c r="LA80" s="323" t="str">
        <f ca="1">IF(KK80&lt;&gt;"",SUMPRODUCT((KV77:KV80=KV80)*(KQ77:KQ80=KQ80)*(KO77:KO80=KO80)*(KS77:KS80=KS80)*(KT77:KT80&gt;KT80)),"")</f>
        <v/>
      </c>
      <c r="LB80" s="323" t="str">
        <f ca="1">IF(KK80&lt;&gt;"",SUMPRODUCT((KV77:KV80=KV80)*(KQ77:KQ80=KQ80)*(KO77:KO80=KO80)*(KS77:KS80=KS80)*(KT77:KT80=KT80)*(KU77:KU80&gt;KU80)),"")</f>
        <v/>
      </c>
      <c r="LC80" s="323" t="str">
        <f t="shared" ca="1" si="19827"/>
        <v/>
      </c>
      <c r="OC80" s="323">
        <f ca="1">SUMPRODUCT((OC37:OC40=OC40)*(OB37:OB40=OB40)*(NZ37:NZ40&gt;NZ40))+1</f>
        <v>1</v>
      </c>
      <c r="ON80" s="323" t="str">
        <f t="shared" ref="ON80" ca="1" si="20107">IF(OO40&lt;&gt;"",SUMPRODUCT((OV37:OV40=OV40)*(OU37:OU40=OU40)*(OS37:OS40=OS40)*(OT37:OT40=OT40)),"")</f>
        <v/>
      </c>
      <c r="OO80" s="323" t="str">
        <f t="shared" ca="1" si="19313"/>
        <v/>
      </c>
      <c r="OP80" s="323">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3">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3">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3">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3">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3">
        <f t="shared" ca="1" si="19319"/>
        <v>1000</v>
      </c>
      <c r="OV80" s="323" t="str">
        <f t="shared" ca="1" si="19320"/>
        <v/>
      </c>
      <c r="OW80" s="323" t="str">
        <f t="shared" ref="OW80" ca="1" si="20113">IF(OO80&lt;&gt;"",VLOOKUP(OO80,NV4:OB40,7,FALSE),"")</f>
        <v/>
      </c>
      <c r="OX80" s="323" t="str">
        <f t="shared" ref="OX80" ca="1" si="20114">IF(OO80&lt;&gt;"",VLOOKUP(OO80,NV4:OB40,5,FALSE),"")</f>
        <v/>
      </c>
      <c r="OY80" s="323" t="str">
        <f t="shared" ref="OY80" ca="1" si="20115">IF(OO80&lt;&gt;"",VLOOKUP(OO80,NV4:OD40,9,FALSE),"")</f>
        <v/>
      </c>
      <c r="OZ80" s="323" t="str">
        <f t="shared" ca="1" si="19324"/>
        <v/>
      </c>
      <c r="PA80" s="323" t="str">
        <f t="shared" ref="PA80" ca="1" si="20116">IF(OO80&lt;&gt;"",RANK(OZ80,OZ77:OZ80),"")</f>
        <v/>
      </c>
      <c r="PB80" s="323" t="str">
        <f t="shared" ref="PB80" ca="1" si="20117">IF(OO80&lt;&gt;"",SUMPRODUCT((OZ77:OZ80=OZ80)*(OU77:OU80&gt;OU80)),"")</f>
        <v/>
      </c>
      <c r="PC80" s="323" t="str">
        <f t="shared" ref="PC80" ca="1" si="20118">IF(OO80&lt;&gt;"",SUMPRODUCT((OZ77:OZ80=OZ80)*(OU77:OU80=OU80)*(OS77:OS80&gt;OS80)),"")</f>
        <v/>
      </c>
      <c r="PD80" s="323" t="str">
        <f t="shared" ref="PD80" ca="1" si="20119">IF(OO80&lt;&gt;"",SUMPRODUCT((OZ77:OZ80=OZ80)*(OU77:OU80=OU80)*(OS77:OS80=OS80)*(OW77:OW80&gt;OW80)),"")</f>
        <v/>
      </c>
      <c r="PE80" s="323" t="str">
        <f t="shared" ref="PE80" ca="1" si="20120">IF(OO80&lt;&gt;"",SUMPRODUCT((OZ77:OZ80=OZ80)*(OU77:OU80=OU80)*(OS77:OS80=OS80)*(OW77:OW80=OW80)*(OX77:OX80&gt;OX80)),"")</f>
        <v/>
      </c>
      <c r="PF80" s="323" t="str">
        <f t="shared" ref="PF80" ca="1" si="20121">IF(OO80&lt;&gt;"",SUMPRODUCT((OZ77:OZ80=OZ80)*(OU77:OU80=OU80)*(OS77:OS80=OS80)*(OW77:OW80=OW80)*(OX77:OX80=OX80)*(OY77:OY80&gt;OY80)),"")</f>
        <v/>
      </c>
      <c r="PG80" s="323" t="str">
        <f t="shared" ca="1" si="19331"/>
        <v/>
      </c>
      <c r="PH80" s="323" t="str">
        <f t="shared" ref="PH80" ca="1" si="20122">IF(PI40&lt;&gt;"",SUMPRODUCT((PP37:PP40=PP40)*(PO37:PO40=PO40)*(PM37:PM40=PM40)*(PN37:PN40=PN40)),"")</f>
        <v/>
      </c>
      <c r="PI80" s="323" t="str">
        <f t="shared" ca="1" si="19526"/>
        <v/>
      </c>
      <c r="PJ80" s="323"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3"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3"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3">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3">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3">
        <f t="shared" ca="1" si="19532"/>
        <v>1000</v>
      </c>
      <c r="PP80" s="323" t="str">
        <f t="shared" ca="1" si="19533"/>
        <v/>
      </c>
      <c r="PQ80" s="323" t="str">
        <f t="shared" ref="PQ80" ca="1" si="20128">IF(PI80&lt;&gt;"",VLOOKUP(PI80,NV4:OB40,7,FALSE),"")</f>
        <v/>
      </c>
      <c r="PR80" s="323" t="str">
        <f t="shared" ref="PR80" ca="1" si="20129">IF(PI80&lt;&gt;"",VLOOKUP(PI80,NV4:OB40,5,FALSE),"")</f>
        <v/>
      </c>
      <c r="PS80" s="323" t="str">
        <f t="shared" ref="PS80" ca="1" si="20130">IF(PI80&lt;&gt;"",VLOOKUP(PI80,NV4:OD40,9,FALSE),"")</f>
        <v/>
      </c>
      <c r="PT80" s="323" t="str">
        <f t="shared" ca="1" si="19537"/>
        <v/>
      </c>
      <c r="PU80" s="323" t="str">
        <f t="shared" ref="PU80" ca="1" si="20131">IF(PI80&lt;&gt;"",RANK(PT80,PT77:PT80),"")</f>
        <v/>
      </c>
      <c r="PV80" s="323" t="str">
        <f t="shared" ref="PV80" ca="1" si="20132">IF(PI80&lt;&gt;"",SUMPRODUCT((PT77:PT80=PT80)*(PO77:PO80&gt;PO80)),"")</f>
        <v/>
      </c>
      <c r="PW80" s="323" t="str">
        <f t="shared" ref="PW80" ca="1" si="20133">IF(PI80&lt;&gt;"",SUMPRODUCT((PT77:PT80=PT80)*(PO77:PO80=PO80)*(PM77:PM80&gt;PM80)),"")</f>
        <v/>
      </c>
      <c r="PX80" s="323" t="str">
        <f t="shared" ref="PX80" ca="1" si="20134">IF(PI80&lt;&gt;"",SUMPRODUCT((PT77:PT80=PT80)*(PO77:PO80=PO80)*(PM77:PM80=PM80)*(PQ77:PQ80&gt;PQ80)),"")</f>
        <v/>
      </c>
      <c r="PY80" s="323" t="str">
        <f t="shared" ref="PY80" ca="1" si="20135">IF(PI80&lt;&gt;"",SUMPRODUCT((PT77:PT80=PT80)*(PO77:PO80=PO80)*(PM77:PM80=PM80)*(PQ77:PQ80=PQ80)*(PR77:PR80&gt;PR80)),"")</f>
        <v/>
      </c>
      <c r="PZ80" s="323" t="str">
        <f t="shared" ref="PZ80" ca="1" si="20136">IF(PI80&lt;&gt;"",SUMPRODUCT((PT77:PT80=PT80)*(PO77:PO80=PO80)*(PM77:PM80=PM80)*(PQ77:PQ80=PQ80)*(PR77:PR80=PR80)*(PS77:PS80&gt;PS80)),"")</f>
        <v/>
      </c>
      <c r="QA80" s="323" t="str">
        <f t="shared" ca="1" si="19858"/>
        <v/>
      </c>
      <c r="TA80" s="323">
        <f ca="1">SUMPRODUCT((TA37:TA40=TA40)*(SZ37:SZ40=SZ40)*(SX37:SX40&gt;SX40))+1</f>
        <v>1</v>
      </c>
      <c r="TL80" s="323" t="str">
        <f t="shared" ref="TL80" ca="1" si="20137">IF(TM40&lt;&gt;"",SUMPRODUCT((TT37:TT40=TT40)*(TS37:TS40=TS40)*(TQ37:TQ40=TQ40)*(TR37:TR40=TR40)),"")</f>
        <v/>
      </c>
      <c r="TM80" s="323" t="str">
        <f t="shared" ca="1" si="19333"/>
        <v/>
      </c>
      <c r="TN80" s="323">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3">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3">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3">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3">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3">
        <f t="shared" ca="1" si="19339"/>
        <v>1000</v>
      </c>
      <c r="TT80" s="323" t="str">
        <f t="shared" ca="1" si="19340"/>
        <v/>
      </c>
      <c r="TU80" s="323" t="str">
        <f t="shared" ref="TU80" ca="1" si="20143">IF(TM80&lt;&gt;"",VLOOKUP(TM80,ST4:SZ40,7,FALSE),"")</f>
        <v/>
      </c>
      <c r="TV80" s="323" t="str">
        <f t="shared" ref="TV80" ca="1" si="20144">IF(TM80&lt;&gt;"",VLOOKUP(TM80,ST4:SZ40,5,FALSE),"")</f>
        <v/>
      </c>
      <c r="TW80" s="323" t="str">
        <f t="shared" ref="TW80" ca="1" si="20145">IF(TM80&lt;&gt;"",VLOOKUP(TM80,ST4:TB40,9,FALSE),"")</f>
        <v/>
      </c>
      <c r="TX80" s="323" t="str">
        <f t="shared" ca="1" si="19344"/>
        <v/>
      </c>
      <c r="TY80" s="323" t="str">
        <f t="shared" ref="TY80" ca="1" si="20146">IF(TM80&lt;&gt;"",RANK(TX80,TX77:TX80),"")</f>
        <v/>
      </c>
      <c r="TZ80" s="323" t="str">
        <f t="shared" ref="TZ80" ca="1" si="20147">IF(TM80&lt;&gt;"",SUMPRODUCT((TX77:TX80=TX80)*(TS77:TS80&gt;TS80)),"")</f>
        <v/>
      </c>
      <c r="UA80" s="323" t="str">
        <f t="shared" ref="UA80" ca="1" si="20148">IF(TM80&lt;&gt;"",SUMPRODUCT((TX77:TX80=TX80)*(TS77:TS80=TS80)*(TQ77:TQ80&gt;TQ80)),"")</f>
        <v/>
      </c>
      <c r="UB80" s="323" t="str">
        <f t="shared" ref="UB80" ca="1" si="20149">IF(TM80&lt;&gt;"",SUMPRODUCT((TX77:TX80=TX80)*(TS77:TS80=TS80)*(TQ77:TQ80=TQ80)*(TU77:TU80&gt;TU80)),"")</f>
        <v/>
      </c>
      <c r="UC80" s="323" t="str">
        <f t="shared" ref="UC80" ca="1" si="20150">IF(TM80&lt;&gt;"",SUMPRODUCT((TX77:TX80=TX80)*(TS77:TS80=TS80)*(TQ77:TQ80=TQ80)*(TU77:TU80=TU80)*(TV77:TV80&gt;TV80)),"")</f>
        <v/>
      </c>
      <c r="UD80" s="323" t="str">
        <f t="shared" ref="UD80" ca="1" si="20151">IF(TM80&lt;&gt;"",SUMPRODUCT((TX77:TX80=TX80)*(TS77:TS80=TS80)*(TQ77:TQ80=TQ80)*(TU77:TU80=TU80)*(TV77:TV80=TV80)*(TW77:TW80&gt;TW80)),"")</f>
        <v/>
      </c>
      <c r="UE80" s="323" t="str">
        <f t="shared" ca="1" si="19351"/>
        <v/>
      </c>
      <c r="UF80" s="323" t="str">
        <f t="shared" ref="UF80" ca="1" si="20152">IF(UG40&lt;&gt;"",SUMPRODUCT((UN37:UN40=UN40)*(UM37:UM40=UM40)*(UK37:UK40=UK40)*(UL37:UL40=UL40)),"")</f>
        <v/>
      </c>
      <c r="UG80" s="323" t="str">
        <f t="shared" ca="1" si="19561"/>
        <v/>
      </c>
      <c r="UH80" s="323"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3"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3"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3">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3">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3">
        <f t="shared" ca="1" si="19567"/>
        <v>1000</v>
      </c>
      <c r="UN80" s="323" t="str">
        <f t="shared" ca="1" si="19568"/>
        <v/>
      </c>
      <c r="UO80" s="323" t="str">
        <f t="shared" ref="UO80" ca="1" si="20158">IF(UG80&lt;&gt;"",VLOOKUP(UG80,ST4:SZ40,7,FALSE),"")</f>
        <v/>
      </c>
      <c r="UP80" s="323" t="str">
        <f t="shared" ref="UP80" ca="1" si="20159">IF(UG80&lt;&gt;"",VLOOKUP(UG80,ST4:SZ40,5,FALSE),"")</f>
        <v/>
      </c>
      <c r="UQ80" s="323" t="str">
        <f t="shared" ref="UQ80" ca="1" si="20160">IF(UG80&lt;&gt;"",VLOOKUP(UG80,ST4:TB40,9,FALSE),"")</f>
        <v/>
      </c>
      <c r="UR80" s="323" t="str">
        <f t="shared" ca="1" si="19572"/>
        <v/>
      </c>
      <c r="US80" s="323" t="str">
        <f t="shared" ref="US80" ca="1" si="20161">IF(UG80&lt;&gt;"",RANK(UR80,UR77:UR80),"")</f>
        <v/>
      </c>
      <c r="UT80" s="323" t="str">
        <f t="shared" ref="UT80" ca="1" si="20162">IF(UG80&lt;&gt;"",SUMPRODUCT((UR77:UR80=UR80)*(UM77:UM80&gt;UM80)),"")</f>
        <v/>
      </c>
      <c r="UU80" s="323" t="str">
        <f t="shared" ref="UU80" ca="1" si="20163">IF(UG80&lt;&gt;"",SUMPRODUCT((UR77:UR80=UR80)*(UM77:UM80=UM80)*(UK77:UK80&gt;UK80)),"")</f>
        <v/>
      </c>
      <c r="UV80" s="323" t="str">
        <f t="shared" ref="UV80" ca="1" si="20164">IF(UG80&lt;&gt;"",SUMPRODUCT((UR77:UR80=UR80)*(UM77:UM80=UM80)*(UK77:UK80=UK80)*(UO77:UO80&gt;UO80)),"")</f>
        <v/>
      </c>
      <c r="UW80" s="323" t="str">
        <f t="shared" ref="UW80" ca="1" si="20165">IF(UG80&lt;&gt;"",SUMPRODUCT((UR77:UR80=UR80)*(UM77:UM80=UM80)*(UK77:UK80=UK80)*(UO77:UO80=UO80)*(UP77:UP80&gt;UP80)),"")</f>
        <v/>
      </c>
      <c r="UX80" s="323" t="str">
        <f t="shared" ref="UX80" ca="1" si="20166">IF(UG80&lt;&gt;"",SUMPRODUCT((UR77:UR80=UR80)*(UM77:UM80=UM80)*(UK77:UK80=UK80)*(UO77:UO80=UO80)*(UP77:UP80=UP80)*(UQ77:UQ80&gt;UQ80)),"")</f>
        <v/>
      </c>
      <c r="UY80" s="323" t="str">
        <f t="shared" ca="1" si="19889"/>
        <v/>
      </c>
      <c r="XY80" s="323">
        <f ca="1">SUMPRODUCT((XY37:XY40=XY40)*(XX37:XX40=XX40)*(XV37:XV40&gt;XV40))+1</f>
        <v>1</v>
      </c>
      <c r="YJ80" s="323" t="str">
        <f t="shared" ref="YJ80" ca="1" si="20167">IF(YK40&lt;&gt;"",SUMPRODUCT((YR37:YR40=YR40)*(YQ37:YQ40=YQ40)*(YO37:YO40=YO40)*(YP37:YP40=YP40)),"")</f>
        <v/>
      </c>
      <c r="YK80" s="323" t="str">
        <f t="shared" ca="1" si="19353"/>
        <v/>
      </c>
      <c r="YL80" s="323">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3">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3">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3">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3">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3">
        <f t="shared" ca="1" si="19359"/>
        <v>1000</v>
      </c>
      <c r="YR80" s="323" t="str">
        <f t="shared" ca="1" si="19360"/>
        <v/>
      </c>
      <c r="YS80" s="323" t="str">
        <f t="shared" ref="YS80" ca="1" si="20173">IF(YK80&lt;&gt;"",VLOOKUP(YK80,XR4:XX40,7,FALSE),"")</f>
        <v/>
      </c>
      <c r="YT80" s="323" t="str">
        <f t="shared" ref="YT80" ca="1" si="20174">IF(YK80&lt;&gt;"",VLOOKUP(YK80,XR4:XX40,5,FALSE),"")</f>
        <v/>
      </c>
      <c r="YU80" s="323" t="str">
        <f t="shared" ref="YU80" ca="1" si="20175">IF(YK80&lt;&gt;"",VLOOKUP(YK80,XR4:XZ40,9,FALSE),"")</f>
        <v/>
      </c>
      <c r="YV80" s="323" t="str">
        <f t="shared" ca="1" si="19364"/>
        <v/>
      </c>
      <c r="YW80" s="323" t="str">
        <f t="shared" ref="YW80" ca="1" si="20176">IF(YK80&lt;&gt;"",RANK(YV80,YV77:YV80),"")</f>
        <v/>
      </c>
      <c r="YX80" s="323" t="str">
        <f t="shared" ref="YX80" ca="1" si="20177">IF(YK80&lt;&gt;"",SUMPRODUCT((YV77:YV80=YV80)*(YQ77:YQ80&gt;YQ80)),"")</f>
        <v/>
      </c>
      <c r="YY80" s="323" t="str">
        <f t="shared" ref="YY80" ca="1" si="20178">IF(YK80&lt;&gt;"",SUMPRODUCT((YV77:YV80=YV80)*(YQ77:YQ80=YQ80)*(YO77:YO80&gt;YO80)),"")</f>
        <v/>
      </c>
      <c r="YZ80" s="323" t="str">
        <f t="shared" ref="YZ80" ca="1" si="20179">IF(YK80&lt;&gt;"",SUMPRODUCT((YV77:YV80=YV80)*(YQ77:YQ80=YQ80)*(YO77:YO80=YO80)*(YS77:YS80&gt;YS80)),"")</f>
        <v/>
      </c>
      <c r="ZA80" s="323" t="str">
        <f t="shared" ref="ZA80" ca="1" si="20180">IF(YK80&lt;&gt;"",SUMPRODUCT((YV77:YV80=YV80)*(YQ77:YQ80=YQ80)*(YO77:YO80=YO80)*(YS77:YS80=YS80)*(YT77:YT80&gt;YT80)),"")</f>
        <v/>
      </c>
      <c r="ZB80" s="323" t="str">
        <f t="shared" ref="ZB80" ca="1" si="20181">IF(YK80&lt;&gt;"",SUMPRODUCT((YV77:YV80=YV80)*(YQ77:YQ80=YQ80)*(YO77:YO80=YO80)*(YS77:YS80=YS80)*(YT77:YT80=YT80)*(YU77:YU80&gt;YU80)),"")</f>
        <v/>
      </c>
      <c r="ZC80" s="323" t="str">
        <f t="shared" ca="1" si="19371"/>
        <v/>
      </c>
      <c r="ZD80" s="323" t="str">
        <f t="shared" ref="ZD80" ca="1" si="20182">IF(ZE40&lt;&gt;"",SUMPRODUCT((ZL37:ZL40=ZL40)*(ZK37:ZK40=ZK40)*(ZI37:ZI40=ZI40)*(ZJ37:ZJ40=ZJ40)),"")</f>
        <v/>
      </c>
      <c r="ZE80" s="323" t="str">
        <f t="shared" ca="1" si="19596"/>
        <v/>
      </c>
      <c r="ZF80" s="323"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3"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3"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3">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3">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3">
        <f t="shared" ca="1" si="19602"/>
        <v>1000</v>
      </c>
      <c r="ZL80" s="323" t="str">
        <f t="shared" ca="1" si="19603"/>
        <v/>
      </c>
      <c r="ZM80" s="323" t="str">
        <f t="shared" ref="ZM80" ca="1" si="20188">IF(ZE80&lt;&gt;"",VLOOKUP(ZE80,XR4:XX40,7,FALSE),"")</f>
        <v/>
      </c>
      <c r="ZN80" s="323" t="str">
        <f t="shared" ref="ZN80" ca="1" si="20189">IF(ZE80&lt;&gt;"",VLOOKUP(ZE80,XR4:XX40,5,FALSE),"")</f>
        <v/>
      </c>
      <c r="ZO80" s="323" t="str">
        <f t="shared" ref="ZO80" ca="1" si="20190">IF(ZE80&lt;&gt;"",VLOOKUP(ZE80,XR4:XZ40,9,FALSE),"")</f>
        <v/>
      </c>
      <c r="ZP80" s="323" t="str">
        <f t="shared" ca="1" si="19607"/>
        <v/>
      </c>
      <c r="ZQ80" s="323" t="str">
        <f t="shared" ref="ZQ80" ca="1" si="20191">IF(ZE80&lt;&gt;"",RANK(ZP80,ZP77:ZP80),"")</f>
        <v/>
      </c>
      <c r="ZR80" s="323" t="str">
        <f t="shared" ref="ZR80" ca="1" si="20192">IF(ZE80&lt;&gt;"",SUMPRODUCT((ZP77:ZP80=ZP80)*(ZK77:ZK80&gt;ZK80)),"")</f>
        <v/>
      </c>
      <c r="ZS80" s="323" t="str">
        <f t="shared" ref="ZS80" ca="1" si="20193">IF(ZE80&lt;&gt;"",SUMPRODUCT((ZP77:ZP80=ZP80)*(ZK77:ZK80=ZK80)*(ZI77:ZI80&gt;ZI80)),"")</f>
        <v/>
      </c>
      <c r="ZT80" s="323" t="str">
        <f t="shared" ref="ZT80" ca="1" si="20194">IF(ZE80&lt;&gt;"",SUMPRODUCT((ZP77:ZP80=ZP80)*(ZK77:ZK80=ZK80)*(ZI77:ZI80=ZI80)*(ZM77:ZM80&gt;ZM80)),"")</f>
        <v/>
      </c>
      <c r="ZU80" s="323" t="str">
        <f t="shared" ref="ZU80" ca="1" si="20195">IF(ZE80&lt;&gt;"",SUMPRODUCT((ZP77:ZP80=ZP80)*(ZK77:ZK80=ZK80)*(ZI77:ZI80=ZI80)*(ZM77:ZM80=ZM80)*(ZN77:ZN80&gt;ZN80)),"")</f>
        <v/>
      </c>
      <c r="ZV80" s="323" t="str">
        <f t="shared" ref="ZV80" ca="1" si="20196">IF(ZE80&lt;&gt;"",SUMPRODUCT((ZP77:ZP80=ZP80)*(ZK77:ZK80=ZK80)*(ZI77:ZI80=ZI80)*(ZM77:ZM80=ZM80)*(ZN77:ZN80=ZN80)*(ZO77:ZO80&gt;ZO80)),"")</f>
        <v/>
      </c>
      <c r="ZW80" s="323" t="str">
        <f t="shared" ca="1" si="19920"/>
        <v/>
      </c>
      <c r="ACW80" s="323">
        <f ca="1">SUMPRODUCT((ACW37:ACW40=ACW40)*(ACV37:ACV40=ACV40)*(ACT37:ACT40&gt;ACT40))+1</f>
        <v>1</v>
      </c>
      <c r="ADH80" s="323" t="str">
        <f t="shared" ref="ADH80" ca="1" si="20197">IF(ADI40&lt;&gt;"",SUMPRODUCT((ADP37:ADP40=ADP40)*(ADO37:ADO40=ADO40)*(ADM37:ADM40=ADM40)*(ADN37:ADN40=ADN40)),"")</f>
        <v/>
      </c>
      <c r="ADI80" s="323" t="str">
        <f t="shared" ca="1" si="19373"/>
        <v/>
      </c>
      <c r="ADJ80" s="323">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3">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3">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3">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3">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3">
        <f t="shared" ca="1" si="19379"/>
        <v>1000</v>
      </c>
      <c r="ADP80" s="323" t="str">
        <f t="shared" ca="1" si="19380"/>
        <v/>
      </c>
      <c r="ADQ80" s="323" t="str">
        <f t="shared" ref="ADQ80" ca="1" si="20203">IF(ADI80&lt;&gt;"",VLOOKUP(ADI80,ACP4:ACV40,7,FALSE),"")</f>
        <v/>
      </c>
      <c r="ADR80" s="323" t="str">
        <f t="shared" ref="ADR80" ca="1" si="20204">IF(ADI80&lt;&gt;"",VLOOKUP(ADI80,ACP4:ACV40,5,FALSE),"")</f>
        <v/>
      </c>
      <c r="ADS80" s="323" t="str">
        <f t="shared" ref="ADS80" ca="1" si="20205">IF(ADI80&lt;&gt;"",VLOOKUP(ADI80,ACP4:ACX40,9,FALSE),"")</f>
        <v/>
      </c>
      <c r="ADT80" s="323" t="str">
        <f t="shared" ca="1" si="19384"/>
        <v/>
      </c>
      <c r="ADU80" s="323" t="str">
        <f t="shared" ref="ADU80" ca="1" si="20206">IF(ADI80&lt;&gt;"",RANK(ADT80,ADT77:ADT80),"")</f>
        <v/>
      </c>
      <c r="ADV80" s="323" t="str">
        <f t="shared" ref="ADV80" ca="1" si="20207">IF(ADI80&lt;&gt;"",SUMPRODUCT((ADT77:ADT80=ADT80)*(ADO77:ADO80&gt;ADO80)),"")</f>
        <v/>
      </c>
      <c r="ADW80" s="323" t="str">
        <f t="shared" ref="ADW80" ca="1" si="20208">IF(ADI80&lt;&gt;"",SUMPRODUCT((ADT77:ADT80=ADT80)*(ADO77:ADO80=ADO80)*(ADM77:ADM80&gt;ADM80)),"")</f>
        <v/>
      </c>
      <c r="ADX80" s="323" t="str">
        <f t="shared" ref="ADX80" ca="1" si="20209">IF(ADI80&lt;&gt;"",SUMPRODUCT((ADT77:ADT80=ADT80)*(ADO77:ADO80=ADO80)*(ADM77:ADM80=ADM80)*(ADQ77:ADQ80&gt;ADQ80)),"")</f>
        <v/>
      </c>
      <c r="ADY80" s="323" t="str">
        <f t="shared" ref="ADY80" ca="1" si="20210">IF(ADI80&lt;&gt;"",SUMPRODUCT((ADT77:ADT80=ADT80)*(ADO77:ADO80=ADO80)*(ADM77:ADM80=ADM80)*(ADQ77:ADQ80=ADQ80)*(ADR77:ADR80&gt;ADR80)),"")</f>
        <v/>
      </c>
      <c r="ADZ80" s="323" t="str">
        <f t="shared" ref="ADZ80" ca="1" si="20211">IF(ADI80&lt;&gt;"",SUMPRODUCT((ADT77:ADT80=ADT80)*(ADO77:ADO80=ADO80)*(ADM77:ADM80=ADM80)*(ADQ77:ADQ80=ADQ80)*(ADR77:ADR80=ADR80)*(ADS77:ADS80&gt;ADS80)),"")</f>
        <v/>
      </c>
      <c r="AEA80" s="323" t="str">
        <f t="shared" ca="1" si="19391"/>
        <v/>
      </c>
      <c r="AEB80" s="323" t="str">
        <f t="shared" ref="AEB80" ca="1" si="20212">IF(AEC40&lt;&gt;"",SUMPRODUCT((AEJ37:AEJ40=AEJ40)*(AEI37:AEI40=AEI40)*(AEG37:AEG40=AEG40)*(AEH37:AEH40=AEH40)),"")</f>
        <v/>
      </c>
      <c r="AEC80" s="323" t="str">
        <f t="shared" ca="1" si="19631"/>
        <v/>
      </c>
      <c r="AED80" s="323"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3"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3"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3">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3">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3">
        <f t="shared" ca="1" si="19637"/>
        <v>1000</v>
      </c>
      <c r="AEJ80" s="323" t="str">
        <f t="shared" ca="1" si="19638"/>
        <v/>
      </c>
      <c r="AEK80" s="323" t="str">
        <f t="shared" ref="AEK80" ca="1" si="20218">IF(AEC80&lt;&gt;"",VLOOKUP(AEC80,ACP4:ACV40,7,FALSE),"")</f>
        <v/>
      </c>
      <c r="AEL80" s="323" t="str">
        <f t="shared" ref="AEL80" ca="1" si="20219">IF(AEC80&lt;&gt;"",VLOOKUP(AEC80,ACP4:ACV40,5,FALSE),"")</f>
        <v/>
      </c>
      <c r="AEM80" s="323" t="str">
        <f t="shared" ref="AEM80" ca="1" si="20220">IF(AEC80&lt;&gt;"",VLOOKUP(AEC80,ACP4:ACX40,9,FALSE),"")</f>
        <v/>
      </c>
      <c r="AEN80" s="323" t="str">
        <f t="shared" ca="1" si="19642"/>
        <v/>
      </c>
      <c r="AEO80" s="323" t="str">
        <f t="shared" ref="AEO80" ca="1" si="20221">IF(AEC80&lt;&gt;"",RANK(AEN80,AEN77:AEN80),"")</f>
        <v/>
      </c>
      <c r="AEP80" s="323" t="str">
        <f t="shared" ref="AEP80" ca="1" si="20222">IF(AEC80&lt;&gt;"",SUMPRODUCT((AEN77:AEN80=AEN80)*(AEI77:AEI80&gt;AEI80)),"")</f>
        <v/>
      </c>
      <c r="AEQ80" s="323" t="str">
        <f t="shared" ref="AEQ80" ca="1" si="20223">IF(AEC80&lt;&gt;"",SUMPRODUCT((AEN77:AEN80=AEN80)*(AEI77:AEI80=AEI80)*(AEG77:AEG80&gt;AEG80)),"")</f>
        <v/>
      </c>
      <c r="AER80" s="323" t="str">
        <f t="shared" ref="AER80" ca="1" si="20224">IF(AEC80&lt;&gt;"",SUMPRODUCT((AEN77:AEN80=AEN80)*(AEI77:AEI80=AEI80)*(AEG77:AEG80=AEG80)*(AEK77:AEK80&gt;AEK80)),"")</f>
        <v/>
      </c>
      <c r="AES80" s="323" t="str">
        <f t="shared" ref="AES80" ca="1" si="20225">IF(AEC80&lt;&gt;"",SUMPRODUCT((AEN77:AEN80=AEN80)*(AEI77:AEI80=AEI80)*(AEG77:AEG80=AEG80)*(AEK77:AEK80=AEK80)*(AEL77:AEL80&gt;AEL80)),"")</f>
        <v/>
      </c>
      <c r="AET80" s="323" t="str">
        <f t="shared" ref="AET80" ca="1" si="20226">IF(AEC80&lt;&gt;"",SUMPRODUCT((AEN77:AEN80=AEN80)*(AEI77:AEI80=AEI80)*(AEG77:AEG80=AEG80)*(AEK77:AEK80=AEK80)*(AEL77:AEL80=AEL80)*(AEM77:AEM80&gt;AEM80)),"")</f>
        <v/>
      </c>
      <c r="AEU80" s="323" t="str">
        <f t="shared" ca="1" si="19951"/>
        <v/>
      </c>
      <c r="AHU80" s="323">
        <f ca="1">SUMPRODUCT((AHU37:AHU40=AHU40)*(AHT37:AHT40=AHT40)*(AHR37:AHR40&gt;AHR40))+1</f>
        <v>1</v>
      </c>
      <c r="AIF80" s="323" t="str">
        <f t="shared" ref="AIF80" ca="1" si="20227">IF(AIG40&lt;&gt;"",SUMPRODUCT((AIN37:AIN40=AIN40)*(AIM37:AIM40=AIM40)*(AIK37:AIK40=AIK40)*(AIL37:AIL40=AIL40)),"")</f>
        <v/>
      </c>
      <c r="AIG80" s="323" t="str">
        <f t="shared" ca="1" si="19393"/>
        <v/>
      </c>
      <c r="AIH80" s="323">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3">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3">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3">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3">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3">
        <f t="shared" ca="1" si="19399"/>
        <v>1000</v>
      </c>
      <c r="AIN80" s="323" t="str">
        <f t="shared" ca="1" si="19400"/>
        <v/>
      </c>
      <c r="AIO80" s="323" t="str">
        <f t="shared" ref="AIO80" ca="1" si="20233">IF(AIG80&lt;&gt;"",VLOOKUP(AIG80,AHN4:AHT40,7,FALSE),"")</f>
        <v/>
      </c>
      <c r="AIP80" s="323" t="str">
        <f t="shared" ref="AIP80" ca="1" si="20234">IF(AIG80&lt;&gt;"",VLOOKUP(AIG80,AHN4:AHT40,5,FALSE),"")</f>
        <v/>
      </c>
      <c r="AIQ80" s="323" t="str">
        <f t="shared" ref="AIQ80" ca="1" si="20235">IF(AIG80&lt;&gt;"",VLOOKUP(AIG80,AHN4:AHV40,9,FALSE),"")</f>
        <v/>
      </c>
      <c r="AIR80" s="323" t="str">
        <f t="shared" ca="1" si="19404"/>
        <v/>
      </c>
      <c r="AIS80" s="323" t="str">
        <f t="shared" ref="AIS80" ca="1" si="20236">IF(AIG80&lt;&gt;"",RANK(AIR80,AIR77:AIR80),"")</f>
        <v/>
      </c>
      <c r="AIT80" s="323" t="str">
        <f t="shared" ref="AIT80" ca="1" si="20237">IF(AIG80&lt;&gt;"",SUMPRODUCT((AIR77:AIR80=AIR80)*(AIM77:AIM80&gt;AIM80)),"")</f>
        <v/>
      </c>
      <c r="AIU80" s="323" t="str">
        <f t="shared" ref="AIU80" ca="1" si="20238">IF(AIG80&lt;&gt;"",SUMPRODUCT((AIR77:AIR80=AIR80)*(AIM77:AIM80=AIM80)*(AIK77:AIK80&gt;AIK80)),"")</f>
        <v/>
      </c>
      <c r="AIV80" s="323" t="str">
        <f t="shared" ref="AIV80" ca="1" si="20239">IF(AIG80&lt;&gt;"",SUMPRODUCT((AIR77:AIR80=AIR80)*(AIM77:AIM80=AIM80)*(AIK77:AIK80=AIK80)*(AIO77:AIO80&gt;AIO80)),"")</f>
        <v/>
      </c>
      <c r="AIW80" s="323" t="str">
        <f t="shared" ref="AIW80" ca="1" si="20240">IF(AIG80&lt;&gt;"",SUMPRODUCT((AIR77:AIR80=AIR80)*(AIM77:AIM80=AIM80)*(AIK77:AIK80=AIK80)*(AIO77:AIO80=AIO80)*(AIP77:AIP80&gt;AIP80)),"")</f>
        <v/>
      </c>
      <c r="AIX80" s="323" t="str">
        <f t="shared" ref="AIX80" ca="1" si="20241">IF(AIG80&lt;&gt;"",SUMPRODUCT((AIR77:AIR80=AIR80)*(AIM77:AIM80=AIM80)*(AIK77:AIK80=AIK80)*(AIO77:AIO80=AIO80)*(AIP77:AIP80=AIP80)*(AIQ77:AIQ80&gt;AIQ80)),"")</f>
        <v/>
      </c>
      <c r="AIY80" s="323" t="str">
        <f t="shared" ca="1" si="19411"/>
        <v/>
      </c>
      <c r="AIZ80" s="323" t="str">
        <f t="shared" ref="AIZ80" ca="1" si="20242">IF(AJA40&lt;&gt;"",SUMPRODUCT((AJH37:AJH40=AJH40)*(AJG37:AJG40=AJG40)*(AJE37:AJE40=AJE40)*(AJF37:AJF40=AJF40)),"")</f>
        <v/>
      </c>
      <c r="AJA80" s="323" t="str">
        <f t="shared" ca="1" si="19666"/>
        <v/>
      </c>
      <c r="AJB80" s="323"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3"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3"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3">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3">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3">
        <f t="shared" ca="1" si="19672"/>
        <v>1000</v>
      </c>
      <c r="AJH80" s="323" t="str">
        <f t="shared" ca="1" si="19673"/>
        <v/>
      </c>
      <c r="AJI80" s="323" t="str">
        <f t="shared" ref="AJI80" ca="1" si="20248">IF(AJA80&lt;&gt;"",VLOOKUP(AJA80,AHN4:AHT40,7,FALSE),"")</f>
        <v/>
      </c>
      <c r="AJJ80" s="323" t="str">
        <f t="shared" ref="AJJ80" ca="1" si="20249">IF(AJA80&lt;&gt;"",VLOOKUP(AJA80,AHN4:AHT40,5,FALSE),"")</f>
        <v/>
      </c>
      <c r="AJK80" s="323" t="str">
        <f t="shared" ref="AJK80" ca="1" si="20250">IF(AJA80&lt;&gt;"",VLOOKUP(AJA80,AHN4:AHV40,9,FALSE),"")</f>
        <v/>
      </c>
      <c r="AJL80" s="323" t="str">
        <f t="shared" ca="1" si="19677"/>
        <v/>
      </c>
      <c r="AJM80" s="323" t="str">
        <f t="shared" ref="AJM80" ca="1" si="20251">IF(AJA80&lt;&gt;"",RANK(AJL80,AJL77:AJL80),"")</f>
        <v/>
      </c>
      <c r="AJN80" s="323" t="str">
        <f t="shared" ref="AJN80" ca="1" si="20252">IF(AJA80&lt;&gt;"",SUMPRODUCT((AJL77:AJL80=AJL80)*(AJG77:AJG80&gt;AJG80)),"")</f>
        <v/>
      </c>
      <c r="AJO80" s="323" t="str">
        <f t="shared" ref="AJO80" ca="1" si="20253">IF(AJA80&lt;&gt;"",SUMPRODUCT((AJL77:AJL80=AJL80)*(AJG77:AJG80=AJG80)*(AJE77:AJE80&gt;AJE80)),"")</f>
        <v/>
      </c>
      <c r="AJP80" s="323" t="str">
        <f t="shared" ref="AJP80" ca="1" si="20254">IF(AJA80&lt;&gt;"",SUMPRODUCT((AJL77:AJL80=AJL80)*(AJG77:AJG80=AJG80)*(AJE77:AJE80=AJE80)*(AJI77:AJI80&gt;AJI80)),"")</f>
        <v/>
      </c>
      <c r="AJQ80" s="323" t="str">
        <f t="shared" ref="AJQ80" ca="1" si="20255">IF(AJA80&lt;&gt;"",SUMPRODUCT((AJL77:AJL80=AJL80)*(AJG77:AJG80=AJG80)*(AJE77:AJE80=AJE80)*(AJI77:AJI80=AJI80)*(AJJ77:AJJ80&gt;AJJ80)),"")</f>
        <v/>
      </c>
      <c r="AJR80" s="323" t="str">
        <f t="shared" ref="AJR80" ca="1" si="20256">IF(AJA80&lt;&gt;"",SUMPRODUCT((AJL77:AJL80=AJL80)*(AJG77:AJG80=AJG80)*(AJE77:AJE80=AJE80)*(AJI77:AJI80=AJI80)*(AJJ77:AJJ80=AJJ80)*(AJK77:AJK80&gt;AJK80)),"")</f>
        <v/>
      </c>
      <c r="AJS80" s="323" t="str">
        <f t="shared" ca="1" si="19982"/>
        <v/>
      </c>
      <c r="AMS80" s="323">
        <f ca="1">SUMPRODUCT((AMS37:AMS40=AMS40)*(AMR37:AMR40=AMR40)*(AMP37:AMP40&gt;AMP40))+1</f>
        <v>1</v>
      </c>
      <c r="AND80" s="323" t="str">
        <f t="shared" ref="AND80" ca="1" si="20257">IF(ANE40&lt;&gt;"",SUMPRODUCT((ANL37:ANL40=ANL40)*(ANK37:ANK40=ANK40)*(ANI37:ANI40=ANI40)*(ANJ37:ANJ40=ANJ40)),"")</f>
        <v/>
      </c>
      <c r="ANE80" s="323" t="str">
        <f t="shared" ca="1" si="19413"/>
        <v/>
      </c>
      <c r="ANF80" s="323">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3">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3">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3">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3">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3">
        <f t="shared" ca="1" si="19419"/>
        <v>1000</v>
      </c>
      <c r="ANL80" s="323" t="str">
        <f t="shared" ca="1" si="19420"/>
        <v/>
      </c>
      <c r="ANM80" s="323" t="str">
        <f t="shared" ref="ANM80" ca="1" si="20263">IF(ANE80&lt;&gt;"",VLOOKUP(ANE80,AML4:AMR40,7,FALSE),"")</f>
        <v/>
      </c>
      <c r="ANN80" s="323" t="str">
        <f t="shared" ref="ANN80" ca="1" si="20264">IF(ANE80&lt;&gt;"",VLOOKUP(ANE80,AML4:AMR40,5,FALSE),"")</f>
        <v/>
      </c>
      <c r="ANO80" s="323" t="str">
        <f t="shared" ref="ANO80" ca="1" si="20265">IF(ANE80&lt;&gt;"",VLOOKUP(ANE80,AML4:AMT40,9,FALSE),"")</f>
        <v/>
      </c>
      <c r="ANP80" s="323" t="str">
        <f t="shared" ca="1" si="19424"/>
        <v/>
      </c>
      <c r="ANQ80" s="323" t="str">
        <f t="shared" ref="ANQ80" ca="1" si="20266">IF(ANE80&lt;&gt;"",RANK(ANP80,ANP77:ANP80),"")</f>
        <v/>
      </c>
      <c r="ANR80" s="323" t="str">
        <f t="shared" ref="ANR80" ca="1" si="20267">IF(ANE80&lt;&gt;"",SUMPRODUCT((ANP77:ANP80=ANP80)*(ANK77:ANK80&gt;ANK80)),"")</f>
        <v/>
      </c>
      <c r="ANS80" s="323" t="str">
        <f t="shared" ref="ANS80" ca="1" si="20268">IF(ANE80&lt;&gt;"",SUMPRODUCT((ANP77:ANP80=ANP80)*(ANK77:ANK80=ANK80)*(ANI77:ANI80&gt;ANI80)),"")</f>
        <v/>
      </c>
      <c r="ANT80" s="323" t="str">
        <f t="shared" ref="ANT80" ca="1" si="20269">IF(ANE80&lt;&gt;"",SUMPRODUCT((ANP77:ANP80=ANP80)*(ANK77:ANK80=ANK80)*(ANI77:ANI80=ANI80)*(ANM77:ANM80&gt;ANM80)),"")</f>
        <v/>
      </c>
      <c r="ANU80" s="323" t="str">
        <f t="shared" ref="ANU80" ca="1" si="20270">IF(ANE80&lt;&gt;"",SUMPRODUCT((ANP77:ANP80=ANP80)*(ANK77:ANK80=ANK80)*(ANI77:ANI80=ANI80)*(ANM77:ANM80=ANM80)*(ANN77:ANN80&gt;ANN80)),"")</f>
        <v/>
      </c>
      <c r="ANV80" s="323" t="str">
        <f t="shared" ref="ANV80" ca="1" si="20271">IF(ANE80&lt;&gt;"",SUMPRODUCT((ANP77:ANP80=ANP80)*(ANK77:ANK80=ANK80)*(ANI77:ANI80=ANI80)*(ANM77:ANM80=ANM80)*(ANN77:ANN80=ANN80)*(ANO77:ANO80&gt;ANO80)),"")</f>
        <v/>
      </c>
      <c r="ANW80" s="323" t="str">
        <f t="shared" ca="1" si="19431"/>
        <v/>
      </c>
      <c r="ANX80" s="323" t="str">
        <f t="shared" ref="ANX80" ca="1" si="20272">IF(ANY40&lt;&gt;"",SUMPRODUCT((AOF37:AOF40=AOF40)*(AOE37:AOE40=AOE40)*(AOC37:AOC40=AOC40)*(AOD37:AOD40=AOD40)),"")</f>
        <v/>
      </c>
      <c r="ANY80" s="323" t="str">
        <f t="shared" ca="1" si="19701"/>
        <v/>
      </c>
      <c r="ANZ80" s="323"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3"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3"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3">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3">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3">
        <f t="shared" ca="1" si="19707"/>
        <v>1000</v>
      </c>
      <c r="AOF80" s="323" t="str">
        <f t="shared" ca="1" si="19708"/>
        <v/>
      </c>
      <c r="AOG80" s="323" t="str">
        <f t="shared" ref="AOG80" ca="1" si="20278">IF(ANY80&lt;&gt;"",VLOOKUP(ANY80,AML4:AMR40,7,FALSE),"")</f>
        <v/>
      </c>
      <c r="AOH80" s="323" t="str">
        <f t="shared" ref="AOH80" ca="1" si="20279">IF(ANY80&lt;&gt;"",VLOOKUP(ANY80,AML4:AMR40,5,FALSE),"")</f>
        <v/>
      </c>
      <c r="AOI80" s="323" t="str">
        <f t="shared" ref="AOI80" ca="1" si="20280">IF(ANY80&lt;&gt;"",VLOOKUP(ANY80,AML4:AMT40,9,FALSE),"")</f>
        <v/>
      </c>
      <c r="AOJ80" s="323" t="str">
        <f t="shared" ca="1" si="19712"/>
        <v/>
      </c>
      <c r="AOK80" s="323" t="str">
        <f t="shared" ref="AOK80" ca="1" si="20281">IF(ANY80&lt;&gt;"",RANK(AOJ80,AOJ77:AOJ80),"")</f>
        <v/>
      </c>
      <c r="AOL80" s="323" t="str">
        <f t="shared" ref="AOL80" ca="1" si="20282">IF(ANY80&lt;&gt;"",SUMPRODUCT((AOJ77:AOJ80=AOJ80)*(AOE77:AOE80&gt;AOE80)),"")</f>
        <v/>
      </c>
      <c r="AOM80" s="323" t="str">
        <f t="shared" ref="AOM80" ca="1" si="20283">IF(ANY80&lt;&gt;"",SUMPRODUCT((AOJ77:AOJ80=AOJ80)*(AOE77:AOE80=AOE80)*(AOC77:AOC80&gt;AOC80)),"")</f>
        <v/>
      </c>
      <c r="AON80" s="323" t="str">
        <f t="shared" ref="AON80" ca="1" si="20284">IF(ANY80&lt;&gt;"",SUMPRODUCT((AOJ77:AOJ80=AOJ80)*(AOE77:AOE80=AOE80)*(AOC77:AOC80=AOC80)*(AOG77:AOG80&gt;AOG80)),"")</f>
        <v/>
      </c>
      <c r="AOO80" s="323" t="str">
        <f t="shared" ref="AOO80" ca="1" si="20285">IF(ANY80&lt;&gt;"",SUMPRODUCT((AOJ77:AOJ80=AOJ80)*(AOE77:AOE80=AOE80)*(AOC77:AOC80=AOC80)*(AOG77:AOG80=AOG80)*(AOH77:AOH80&gt;AOH80)),"")</f>
        <v/>
      </c>
      <c r="AOP80" s="323" t="str">
        <f t="shared" ref="AOP80" ca="1" si="20286">IF(ANY80&lt;&gt;"",SUMPRODUCT((AOJ77:AOJ80=AOJ80)*(AOE77:AOE80=AOE80)*(AOC77:AOC80=AOC80)*(AOG77:AOG80=AOG80)*(AOH77:AOH80=AOH80)*(AOI77:AOI80&gt;AOI80)),"")</f>
        <v/>
      </c>
      <c r="AOQ80" s="323" t="str">
        <f t="shared" ca="1" si="20013"/>
        <v/>
      </c>
      <c r="ARQ80" s="323">
        <f ca="1">SUMPRODUCT((ARQ37:ARQ40=ARQ40)*(ARP37:ARP40=ARP40)*(ARN37:ARN40&gt;ARN40))+1</f>
        <v>1</v>
      </c>
      <c r="ASB80" s="323" t="str">
        <f t="shared" ref="ASB80" ca="1" si="20287">IF(ASC40&lt;&gt;"",SUMPRODUCT((ASJ37:ASJ40=ASJ40)*(ASI37:ASI40=ASI40)*(ASG37:ASG40=ASG40)*(ASH37:ASH40=ASH40)),"")</f>
        <v/>
      </c>
      <c r="ASC80" s="323" t="str">
        <f t="shared" ca="1" si="19433"/>
        <v/>
      </c>
      <c r="ASD80" s="323">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3">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3">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3">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3">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3">
        <f t="shared" ca="1" si="19439"/>
        <v>1000</v>
      </c>
      <c r="ASJ80" s="323" t="str">
        <f t="shared" ca="1" si="19440"/>
        <v/>
      </c>
      <c r="ASK80" s="323" t="str">
        <f t="shared" ref="ASK80" ca="1" si="20293">IF(ASC80&lt;&gt;"",VLOOKUP(ASC80,ARJ4:ARP40,7,FALSE),"")</f>
        <v/>
      </c>
      <c r="ASL80" s="323" t="str">
        <f t="shared" ref="ASL80" ca="1" si="20294">IF(ASC80&lt;&gt;"",VLOOKUP(ASC80,ARJ4:ARP40,5,FALSE),"")</f>
        <v/>
      </c>
      <c r="ASM80" s="323" t="str">
        <f t="shared" ref="ASM80" ca="1" si="20295">IF(ASC80&lt;&gt;"",VLOOKUP(ASC80,ARJ4:ARR40,9,FALSE),"")</f>
        <v/>
      </c>
      <c r="ASN80" s="323" t="str">
        <f t="shared" ca="1" si="19444"/>
        <v/>
      </c>
      <c r="ASO80" s="323" t="str">
        <f t="shared" ref="ASO80" ca="1" si="20296">IF(ASC80&lt;&gt;"",RANK(ASN80,ASN77:ASN80),"")</f>
        <v/>
      </c>
      <c r="ASP80" s="323" t="str">
        <f t="shared" ref="ASP80" ca="1" si="20297">IF(ASC80&lt;&gt;"",SUMPRODUCT((ASN77:ASN80=ASN80)*(ASI77:ASI80&gt;ASI80)),"")</f>
        <v/>
      </c>
      <c r="ASQ80" s="323" t="str">
        <f t="shared" ref="ASQ80" ca="1" si="20298">IF(ASC80&lt;&gt;"",SUMPRODUCT((ASN77:ASN80=ASN80)*(ASI77:ASI80=ASI80)*(ASG77:ASG80&gt;ASG80)),"")</f>
        <v/>
      </c>
      <c r="ASR80" s="323" t="str">
        <f t="shared" ref="ASR80" ca="1" si="20299">IF(ASC80&lt;&gt;"",SUMPRODUCT((ASN77:ASN80=ASN80)*(ASI77:ASI80=ASI80)*(ASG77:ASG80=ASG80)*(ASK77:ASK80&gt;ASK80)),"")</f>
        <v/>
      </c>
      <c r="ASS80" s="323" t="str">
        <f t="shared" ref="ASS80" ca="1" si="20300">IF(ASC80&lt;&gt;"",SUMPRODUCT((ASN77:ASN80=ASN80)*(ASI77:ASI80=ASI80)*(ASG77:ASG80=ASG80)*(ASK77:ASK80=ASK80)*(ASL77:ASL80&gt;ASL80)),"")</f>
        <v/>
      </c>
      <c r="AST80" s="323" t="str">
        <f t="shared" ref="AST80" ca="1" si="20301">IF(ASC80&lt;&gt;"",SUMPRODUCT((ASN77:ASN80=ASN80)*(ASI77:ASI80=ASI80)*(ASG77:ASG80=ASG80)*(ASK77:ASK80=ASK80)*(ASL77:ASL80=ASL80)*(ASM77:ASM80&gt;ASM80)),"")</f>
        <v/>
      </c>
      <c r="ASU80" s="323" t="str">
        <f t="shared" ca="1" si="19451"/>
        <v/>
      </c>
      <c r="ASV80" s="323" t="str">
        <f t="shared" ref="ASV80" ca="1" si="20302">IF(ASW40&lt;&gt;"",SUMPRODUCT((ATD37:ATD40=ATD40)*(ATC37:ATC40=ATC40)*(ATA37:ATA40=ATA40)*(ATB37:ATB40=ATB40)),"")</f>
        <v/>
      </c>
      <c r="ASW80" s="323" t="str">
        <f t="shared" ca="1" si="19736"/>
        <v/>
      </c>
      <c r="ASX80" s="323"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3"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3"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3">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3">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3">
        <f t="shared" ca="1" si="19742"/>
        <v>1000</v>
      </c>
      <c r="ATD80" s="323" t="str">
        <f t="shared" ca="1" si="19743"/>
        <v/>
      </c>
      <c r="ATE80" s="323" t="str">
        <f t="shared" ref="ATE80" ca="1" si="20308">IF(ASW80&lt;&gt;"",VLOOKUP(ASW80,ARJ4:ARP40,7,FALSE),"")</f>
        <v/>
      </c>
      <c r="ATF80" s="323" t="str">
        <f t="shared" ref="ATF80" ca="1" si="20309">IF(ASW80&lt;&gt;"",VLOOKUP(ASW80,ARJ4:ARP40,5,FALSE),"")</f>
        <v/>
      </c>
      <c r="ATG80" s="323" t="str">
        <f t="shared" ref="ATG80" ca="1" si="20310">IF(ASW80&lt;&gt;"",VLOOKUP(ASW80,ARJ4:ARR40,9,FALSE),"")</f>
        <v/>
      </c>
      <c r="ATH80" s="323" t="str">
        <f t="shared" ca="1" si="19747"/>
        <v/>
      </c>
      <c r="ATI80" s="323" t="str">
        <f t="shared" ref="ATI80" ca="1" si="20311">IF(ASW80&lt;&gt;"",RANK(ATH80,ATH77:ATH80),"")</f>
        <v/>
      </c>
      <c r="ATJ80" s="323" t="str">
        <f t="shared" ref="ATJ80" ca="1" si="20312">IF(ASW80&lt;&gt;"",SUMPRODUCT((ATH77:ATH80=ATH80)*(ATC77:ATC80&gt;ATC80)),"")</f>
        <v/>
      </c>
      <c r="ATK80" s="323" t="str">
        <f t="shared" ref="ATK80" ca="1" si="20313">IF(ASW80&lt;&gt;"",SUMPRODUCT((ATH77:ATH80=ATH80)*(ATC77:ATC80=ATC80)*(ATA77:ATA80&gt;ATA80)),"")</f>
        <v/>
      </c>
      <c r="ATL80" s="323" t="str">
        <f t="shared" ref="ATL80" ca="1" si="20314">IF(ASW80&lt;&gt;"",SUMPRODUCT((ATH77:ATH80=ATH80)*(ATC77:ATC80=ATC80)*(ATA77:ATA80=ATA80)*(ATE77:ATE80&gt;ATE80)),"")</f>
        <v/>
      </c>
      <c r="ATM80" s="323" t="str">
        <f t="shared" ref="ATM80" ca="1" si="20315">IF(ASW80&lt;&gt;"",SUMPRODUCT((ATH77:ATH80=ATH80)*(ATC77:ATC80=ATC80)*(ATA77:ATA80=ATA80)*(ATE77:ATE80=ATE80)*(ATF77:ATF80&gt;ATF80)),"")</f>
        <v/>
      </c>
      <c r="ATN80" s="323" t="str">
        <f t="shared" ref="ATN80" ca="1" si="20316">IF(ASW80&lt;&gt;"",SUMPRODUCT((ATH77:ATH80=ATH80)*(ATC77:ATC80=ATC80)*(ATA77:ATA80=ATA80)*(ATE77:ATE80=ATE80)*(ATF77:ATF80=ATF80)*(ATG77:ATG80&gt;ATG80)),"")</f>
        <v/>
      </c>
      <c r="ATO80" s="323" t="str">
        <f t="shared" ca="1" si="20044"/>
        <v/>
      </c>
      <c r="AWO80" s="323">
        <f ca="1">SUMPRODUCT((AWO37:AWO40=AWO40)*(AWN37:AWN40=AWN40)*(AWL37:AWL40&gt;AWL40))+1</f>
        <v>1</v>
      </c>
      <c r="AWZ80" s="323" t="str">
        <f t="shared" ref="AWZ80" ca="1" si="20317">IF(AXA40&lt;&gt;"",SUMPRODUCT((AXH37:AXH40=AXH40)*(AXG37:AXG40=AXG40)*(AXE37:AXE40=AXE40)*(AXF37:AXF40=AXF40)),"")</f>
        <v/>
      </c>
      <c r="AXA80" s="323" t="str">
        <f t="shared" ca="1" si="19453"/>
        <v/>
      </c>
      <c r="AXB80" s="323">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3">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3">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3">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3">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3">
        <f t="shared" ca="1" si="19459"/>
        <v>1000</v>
      </c>
      <c r="AXH80" s="323" t="str">
        <f t="shared" ca="1" si="19460"/>
        <v/>
      </c>
      <c r="AXI80" s="323" t="str">
        <f t="shared" ref="AXI80" ca="1" si="20323">IF(AXA80&lt;&gt;"",VLOOKUP(AXA80,AWH4:AWN40,7,FALSE),"")</f>
        <v/>
      </c>
      <c r="AXJ80" s="323" t="str">
        <f t="shared" ref="AXJ80" ca="1" si="20324">IF(AXA80&lt;&gt;"",VLOOKUP(AXA80,AWH4:AWN40,5,FALSE),"")</f>
        <v/>
      </c>
      <c r="AXK80" s="323" t="str">
        <f t="shared" ref="AXK80" ca="1" si="20325">IF(AXA80&lt;&gt;"",VLOOKUP(AXA80,AWH4:AWP40,9,FALSE),"")</f>
        <v/>
      </c>
      <c r="AXL80" s="323" t="str">
        <f t="shared" ca="1" si="19464"/>
        <v/>
      </c>
      <c r="AXM80" s="323" t="str">
        <f t="shared" ref="AXM80" ca="1" si="20326">IF(AXA80&lt;&gt;"",RANK(AXL80,AXL77:AXL80),"")</f>
        <v/>
      </c>
      <c r="AXN80" s="323" t="str">
        <f t="shared" ref="AXN80" ca="1" si="20327">IF(AXA80&lt;&gt;"",SUMPRODUCT((AXL77:AXL80=AXL80)*(AXG77:AXG80&gt;AXG80)),"")</f>
        <v/>
      </c>
      <c r="AXO80" s="323" t="str">
        <f t="shared" ref="AXO80" ca="1" si="20328">IF(AXA80&lt;&gt;"",SUMPRODUCT((AXL77:AXL80=AXL80)*(AXG77:AXG80=AXG80)*(AXE77:AXE80&gt;AXE80)),"")</f>
        <v/>
      </c>
      <c r="AXP80" s="323" t="str">
        <f t="shared" ref="AXP80" ca="1" si="20329">IF(AXA80&lt;&gt;"",SUMPRODUCT((AXL77:AXL80=AXL80)*(AXG77:AXG80=AXG80)*(AXE77:AXE80=AXE80)*(AXI77:AXI80&gt;AXI80)),"")</f>
        <v/>
      </c>
      <c r="AXQ80" s="323" t="str">
        <f t="shared" ref="AXQ80" ca="1" si="20330">IF(AXA80&lt;&gt;"",SUMPRODUCT((AXL77:AXL80=AXL80)*(AXG77:AXG80=AXG80)*(AXE77:AXE80=AXE80)*(AXI77:AXI80=AXI80)*(AXJ77:AXJ80&gt;AXJ80)),"")</f>
        <v/>
      </c>
      <c r="AXR80" s="323" t="str">
        <f t="shared" ref="AXR80" ca="1" si="20331">IF(AXA80&lt;&gt;"",SUMPRODUCT((AXL77:AXL80=AXL80)*(AXG77:AXG80=AXG80)*(AXE77:AXE80=AXE80)*(AXI77:AXI80=AXI80)*(AXJ77:AXJ80=AXJ80)*(AXK77:AXK80&gt;AXK80)),"")</f>
        <v/>
      </c>
      <c r="AXS80" s="323" t="str">
        <f t="shared" ca="1" si="19471"/>
        <v/>
      </c>
      <c r="AXT80" s="323" t="str">
        <f t="shared" ref="AXT80" ca="1" si="20332">IF(AXU40&lt;&gt;"",SUMPRODUCT((AYB37:AYB40=AYB40)*(AYA37:AYA40=AYA40)*(AXY37:AXY40=AXY40)*(AXZ37:AXZ40=AXZ40)),"")</f>
        <v/>
      </c>
      <c r="AXU80" s="323" t="str">
        <f t="shared" ca="1" si="19771"/>
        <v/>
      </c>
      <c r="AXV80" s="323"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3"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3"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3">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3">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3">
        <f t="shared" ca="1" si="19777"/>
        <v>1000</v>
      </c>
      <c r="AYB80" s="323" t="str">
        <f t="shared" ca="1" si="19778"/>
        <v/>
      </c>
      <c r="AYC80" s="323" t="str">
        <f t="shared" ref="AYC80" ca="1" si="20338">IF(AXU80&lt;&gt;"",VLOOKUP(AXU80,AWH4:AWN40,7,FALSE),"")</f>
        <v/>
      </c>
      <c r="AYD80" s="323" t="str">
        <f t="shared" ref="AYD80" ca="1" si="20339">IF(AXU80&lt;&gt;"",VLOOKUP(AXU80,AWH4:AWN40,5,FALSE),"")</f>
        <v/>
      </c>
      <c r="AYE80" s="323" t="str">
        <f t="shared" ref="AYE80" ca="1" si="20340">IF(AXU80&lt;&gt;"",VLOOKUP(AXU80,AWH4:AWP40,9,FALSE),"")</f>
        <v/>
      </c>
      <c r="AYF80" s="323" t="str">
        <f t="shared" ca="1" si="19782"/>
        <v/>
      </c>
      <c r="AYG80" s="323" t="str">
        <f t="shared" ref="AYG80" ca="1" si="20341">IF(AXU80&lt;&gt;"",RANK(AYF80,AYF77:AYF80),"")</f>
        <v/>
      </c>
      <c r="AYH80" s="323" t="str">
        <f t="shared" ref="AYH80" ca="1" si="20342">IF(AXU80&lt;&gt;"",SUMPRODUCT((AYF77:AYF80=AYF80)*(AYA77:AYA80&gt;AYA80)),"")</f>
        <v/>
      </c>
      <c r="AYI80" s="323" t="str">
        <f t="shared" ref="AYI80" ca="1" si="20343">IF(AXU80&lt;&gt;"",SUMPRODUCT((AYF77:AYF80=AYF80)*(AYA77:AYA80=AYA80)*(AXY77:AXY80&gt;AXY80)),"")</f>
        <v/>
      </c>
      <c r="AYJ80" s="323" t="str">
        <f t="shared" ref="AYJ80" ca="1" si="20344">IF(AXU80&lt;&gt;"",SUMPRODUCT((AYF77:AYF80=AYF80)*(AYA77:AYA80=AYA80)*(AXY77:AXY80=AXY80)*(AYC77:AYC80&gt;AYC80)),"")</f>
        <v/>
      </c>
      <c r="AYK80" s="323" t="str">
        <f t="shared" ref="AYK80" ca="1" si="20345">IF(AXU80&lt;&gt;"",SUMPRODUCT((AYF77:AYF80=AYF80)*(AYA77:AYA80=AYA80)*(AXY77:AXY80=AXY80)*(AYC77:AYC80=AYC80)*(AYD77:AYD80&gt;AYD80)),"")</f>
        <v/>
      </c>
      <c r="AYL80" s="323" t="str">
        <f t="shared" ref="AYL80" ca="1" si="20346">IF(AXU80&lt;&gt;"",SUMPRODUCT((AYF77:AYF80=AYF80)*(AYA77:AYA80=AYA80)*(AXY77:AXY80=AXY80)*(AYC77:AYC80=AYC80)*(AYD77:AYD80=AYD80)*(AYE77:AYE80&gt;AYE80)),"")</f>
        <v/>
      </c>
      <c r="AYM80" s="323" t="str">
        <f t="shared" ca="1" si="20075"/>
        <v/>
      </c>
      <c r="BBM80" s="323">
        <f ca="1">SUMPRODUCT((BBM37:BBM40=BBM40)*(BBL37:BBL40=BBL40)*(BBJ37:BBJ40&gt;BBJ40))+1</f>
        <v>1</v>
      </c>
      <c r="BBX80" s="323">
        <f t="shared" ref="BBX80" ca="1" si="20347">IF(BBY40&lt;&gt;"",SUMPRODUCT((BCF37:BCF40=BCF40)*(BCE37:BCE40=BCE40)*(BCC37:BCC40=BCC40)*(BCD37:BCD40=BCD40)),"")</f>
        <v>4</v>
      </c>
      <c r="BBY80" s="323" t="str">
        <f t="shared" ca="1" si="19473"/>
        <v>Portugal</v>
      </c>
      <c r="BBZ80" s="323">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3">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3">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3">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3">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3">
        <f t="shared" ca="1" si="19479"/>
        <v>1000</v>
      </c>
      <c r="BCF80" s="323">
        <f t="shared" ca="1" si="19480"/>
        <v>0</v>
      </c>
      <c r="BCG80" s="323">
        <f t="shared" ref="BCG80" ca="1" si="20353">IF(BBY80&lt;&gt;"",VLOOKUP(BBY80,BBF4:BBL40,7,FALSE),"")</f>
        <v>1000</v>
      </c>
      <c r="BCH80" s="323">
        <f t="shared" ref="BCH80" ca="1" si="20354">IF(BBY80&lt;&gt;"",VLOOKUP(BBY80,BBF4:BBL40,5,FALSE),"")</f>
        <v>0</v>
      </c>
      <c r="BCI80" s="323">
        <f t="shared" ref="BCI80" ca="1" si="20355">IF(BBY80&lt;&gt;"",VLOOKUP(BBY80,BBF4:BBN40,9,FALSE),"")</f>
        <v>53</v>
      </c>
      <c r="BCJ80" s="323">
        <f t="shared" ca="1" si="19484"/>
        <v>0</v>
      </c>
      <c r="BCK80" s="323">
        <f t="shared" ref="BCK80" ca="1" si="20356">IF(BBY80&lt;&gt;"",RANK(BCJ80,BCJ77:BCJ80),"")</f>
        <v>1</v>
      </c>
      <c r="BCL80" s="323">
        <f t="shared" ref="BCL80" ca="1" si="20357">IF(BBY80&lt;&gt;"",SUMPRODUCT((BCJ77:BCJ80=BCJ80)*(BCE77:BCE80&gt;BCE80)),"")</f>
        <v>0</v>
      </c>
      <c r="BCM80" s="323">
        <f t="shared" ref="BCM80" ca="1" si="20358">IF(BBY80&lt;&gt;"",SUMPRODUCT((BCJ77:BCJ80=BCJ80)*(BCE77:BCE80=BCE80)*(BCC77:BCC80&gt;BCC80)),"")</f>
        <v>0</v>
      </c>
      <c r="BCN80" s="323">
        <f t="shared" ref="BCN80" ca="1" si="20359">IF(BBY80&lt;&gt;"",SUMPRODUCT((BCJ77:BCJ80=BCJ80)*(BCE77:BCE80=BCE80)*(BCC77:BCC80=BCC80)*(BCG77:BCG80&gt;BCG80)),"")</f>
        <v>0</v>
      </c>
      <c r="BCO80" s="323">
        <f t="shared" ref="BCO80" ca="1" si="20360">IF(BBY80&lt;&gt;"",SUMPRODUCT((BCJ77:BCJ80=BCJ80)*(BCE77:BCE80=BCE80)*(BCC77:BCC80=BCC80)*(BCG77:BCG80=BCG80)*(BCH77:BCH80&gt;BCH80)),"")</f>
        <v>0</v>
      </c>
      <c r="BCP80" s="323">
        <f t="shared" ref="BCP80" ca="1" si="20361">IF(BBY80&lt;&gt;"",SUMPRODUCT((BCJ77:BCJ80=BCJ80)*(BCE77:BCE80=BCE80)*(BCC77:BCC80=BCC80)*(BCG77:BCG80=BCG80)*(BCH77:BCH80=BCH80)*(BCI77:BCI80&gt;BCI80)),"")</f>
        <v>0</v>
      </c>
      <c r="BCQ80" s="323">
        <f t="shared" ca="1" si="19491"/>
        <v>1</v>
      </c>
      <c r="BCR80" s="323" t="str">
        <f t="shared" ref="BCR80" ca="1" si="20362">IF(BCS40&lt;&gt;"",SUMPRODUCT((BCZ37:BCZ40=BCZ40)*(BCY37:BCY40=BCY40)*(BCW37:BCW40=BCW40)*(BCX37:BCX40=BCX40)),"")</f>
        <v/>
      </c>
      <c r="BCS80" s="323" t="str">
        <f t="shared" ca="1" si="19806"/>
        <v/>
      </c>
      <c r="BCT80" s="323"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3"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3"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3">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3">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3">
        <f t="shared" ca="1" si="19812"/>
        <v>1000</v>
      </c>
      <c r="BCZ80" s="323" t="str">
        <f t="shared" ca="1" si="19813"/>
        <v/>
      </c>
      <c r="BDA80" s="323" t="str">
        <f t="shared" ref="BDA80" ca="1" si="20368">IF(BCS80&lt;&gt;"",VLOOKUP(BCS80,BBF4:BBL40,7,FALSE),"")</f>
        <v/>
      </c>
      <c r="BDB80" s="323" t="str">
        <f t="shared" ref="BDB80" ca="1" si="20369">IF(BCS80&lt;&gt;"",VLOOKUP(BCS80,BBF4:BBL40,5,FALSE),"")</f>
        <v/>
      </c>
      <c r="BDC80" s="323" t="str">
        <f t="shared" ref="BDC80" ca="1" si="20370">IF(BCS80&lt;&gt;"",VLOOKUP(BCS80,BBF4:BBN40,9,FALSE),"")</f>
        <v/>
      </c>
      <c r="BDD80" s="323" t="str">
        <f t="shared" ca="1" si="19817"/>
        <v/>
      </c>
      <c r="BDE80" s="323" t="str">
        <f t="shared" ref="BDE80" ca="1" si="20371">IF(BCS80&lt;&gt;"",RANK(BDD80,BDD77:BDD80),"")</f>
        <v/>
      </c>
      <c r="BDF80" s="323" t="str">
        <f t="shared" ref="BDF80" ca="1" si="20372">IF(BCS80&lt;&gt;"",SUMPRODUCT((BDD77:BDD80=BDD80)*(BCY77:BCY80&gt;BCY80)),"")</f>
        <v/>
      </c>
      <c r="BDG80" s="323" t="str">
        <f t="shared" ref="BDG80" ca="1" si="20373">IF(BCS80&lt;&gt;"",SUMPRODUCT((BDD77:BDD80=BDD80)*(BCY77:BCY80=BCY80)*(BCW77:BCW80&gt;BCW80)),"")</f>
        <v/>
      </c>
      <c r="BDH80" s="323" t="str">
        <f t="shared" ref="BDH80" ca="1" si="20374">IF(BCS80&lt;&gt;"",SUMPRODUCT((BDD77:BDD80=BDD80)*(BCY77:BCY80=BCY80)*(BCW77:BCW80=BCW80)*(BDA77:BDA80&gt;BDA80)),"")</f>
        <v/>
      </c>
      <c r="BDI80" s="323" t="str">
        <f t="shared" ref="BDI80" ca="1" si="20375">IF(BCS80&lt;&gt;"",SUMPRODUCT((BDD77:BDD80=BDD80)*(BCY77:BCY80=BCY80)*(BCW77:BCW80=BCW80)*(BDA77:BDA80=BDA80)*(BDB77:BDB80&gt;BDB80)),"")</f>
        <v/>
      </c>
      <c r="BDJ80" s="323" t="str">
        <f t="shared" ref="BDJ80" ca="1" si="20376">IF(BCS80&lt;&gt;"",SUMPRODUCT((BDD77:BDD80=BDD80)*(BCY77:BCY80=BCY80)*(BCW77:BCW80=BCW80)*(BDA77:BDA80=BDA80)*(BDB77:BDB80=BDB80)*(BDC77:BDC80&gt;BDC80)),"")</f>
        <v/>
      </c>
      <c r="BDK80" s="323" t="str">
        <f t="shared" ca="1" si="20106"/>
        <v/>
      </c>
    </row>
  </sheetData>
  <sheetProtection algorithmName="SHA-512" hashValue="4+Glsq4Cj4HAGvsrAxDR8zG0dYxWh3W8ZTJ6TjHw/fGUGcuYWpgqbFC/l3+kmQBDpDcnjpUmjrh03Yx3Nn9KKw==" saltValue="YnjdeS8dpaXNRjYtAml9eA==" spinCount="100000" sheet="1" objects="1" scenarios="1" selectLockedCells="1" selectUnlockedCells="1"/>
  <sortState xmlns:xlrd2="http://schemas.microsoft.com/office/spreadsheetml/2017/richdata2" ref="C32:C70">
    <sortCondition ref="C70"/>
  </sortState>
  <phoneticPr fontId="4"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147</v>
      </c>
    </row>
    <row r="3" spans="1:7" ht="4.6500000000000004" customHeight="1" x14ac:dyDescent="0.3"/>
    <row r="4" spans="1:7" ht="3" customHeight="1" x14ac:dyDescent="0.3"/>
    <row r="5" spans="1:7" ht="6.6" customHeight="1" x14ac:dyDescent="0.3">
      <c r="B5" s="141"/>
      <c r="C5" s="141"/>
      <c r="D5" s="141"/>
      <c r="E5" s="141"/>
    </row>
    <row r="6" spans="1:7" ht="43.2" x14ac:dyDescent="0.25">
      <c r="A6" s="142" t="s">
        <v>135</v>
      </c>
      <c r="B6" s="143" t="s">
        <v>148</v>
      </c>
      <c r="C6" s="143" t="s">
        <v>149</v>
      </c>
      <c r="D6" s="143" t="s">
        <v>150</v>
      </c>
      <c r="E6" s="143" t="s">
        <v>151</v>
      </c>
      <c r="F6" s="142" t="s">
        <v>152</v>
      </c>
      <c r="G6" s="142" t="s">
        <v>151</v>
      </c>
    </row>
    <row r="7" spans="1:7" x14ac:dyDescent="0.3">
      <c r="A7" s="144">
        <f>IF('Player Scoreboard'!C10&lt;&gt;"",'Player Scoreboard'!B10,"")</f>
        <v>1</v>
      </c>
      <c r="B7" s="144">
        <f ca="1">IF('Player Scoreboard'!C10&lt;&gt;"",RANK('Player Scoreboard'!D10,'Player Scoreboard'!D10:D19),"")</f>
        <v>2</v>
      </c>
      <c r="C7" s="144">
        <f ca="1">SUMPRODUCT((B7:B16=B7)*('Player Scoreboard'!H10:H19&gt;'Player Scoreboard'!H10))</f>
        <v>0</v>
      </c>
      <c r="D7" s="144">
        <f ca="1">SUMPRODUCT((B7:B16=B7)*(C7:C16=C7)*(A7:A16&lt;A7))</f>
        <v>0</v>
      </c>
      <c r="E7" s="144">
        <f ca="1">B7+C7+D7</f>
        <v>2</v>
      </c>
      <c r="F7" s="145" t="str">
        <f>'Player Scoreboard'!C10</f>
        <v>Håvard (ChatGPT)</v>
      </c>
      <c r="G7" s="146">
        <f ca="1">E7</f>
        <v>2</v>
      </c>
    </row>
    <row r="8" spans="1:7" x14ac:dyDescent="0.3">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Levi (happy go lucky)</v>
      </c>
      <c r="G8" s="146">
        <f t="shared" ref="G8:G16" ca="1" si="1">E8</f>
        <v>1</v>
      </c>
    </row>
    <row r="9" spans="1:7" x14ac:dyDescent="0.3">
      <c r="A9" s="144">
        <f>IF('Player Scoreboard'!C12&lt;&gt;"",'Player Scoreboard'!B12,"")</f>
        <v>3</v>
      </c>
      <c r="B9" s="144">
        <f ca="1">IF('Player Scoreboard'!C12&lt;&gt;"",RANK('Player Scoreboard'!D12,'Player Scoreboard'!D10:D19),"")</f>
        <v>9</v>
      </c>
      <c r="C9" s="144">
        <f ca="1">SUMPRODUCT((B7:B16=B9)*('Player Scoreboard'!H10:H19&gt;'Player Scoreboard'!H12))</f>
        <v>0</v>
      </c>
      <c r="D9" s="144">
        <f ca="1">SUMPRODUCT((B7:B16=B9)*(C7:C16=C9)*(A7:A16&lt;A9))</f>
        <v>0</v>
      </c>
      <c r="E9" s="144">
        <f t="shared" ca="1" si="0"/>
        <v>9</v>
      </c>
      <c r="F9" s="145" t="str">
        <f>'Player Scoreboard'!C12</f>
        <v>Iben</v>
      </c>
      <c r="G9" s="146">
        <f t="shared" ca="1" si="1"/>
        <v>9</v>
      </c>
    </row>
    <row r="10" spans="1:7" x14ac:dyDescent="0.3">
      <c r="A10" s="144">
        <f>IF('Player Scoreboard'!C13&lt;&gt;"",'Player Scoreboard'!B13,"")</f>
        <v>4</v>
      </c>
      <c r="B10" s="144">
        <f ca="1">IF('Player Scoreboard'!C13&lt;&gt;"",RANK('Player Scoreboard'!D13,'Player Scoreboard'!D10:D19),"")</f>
        <v>5</v>
      </c>
      <c r="C10" s="144">
        <f ca="1">SUMPRODUCT((B7:B16=B10)*('Player Scoreboard'!H10:H19&gt;'Player Scoreboard'!H13))</f>
        <v>0</v>
      </c>
      <c r="D10" s="144">
        <f ca="1">SUMPRODUCT((B7:B16=B10)*(C7:C16=C10)*(A7:A16&lt;A10))</f>
        <v>0</v>
      </c>
      <c r="E10" s="144">
        <f t="shared" ca="1" si="0"/>
        <v>5</v>
      </c>
      <c r="F10" s="145" t="str">
        <f>'Player Scoreboard'!C13</f>
        <v>Joakim</v>
      </c>
      <c r="G10" s="146">
        <f t="shared" ca="1" si="1"/>
        <v>5</v>
      </c>
    </row>
    <row r="11" spans="1:7" x14ac:dyDescent="0.3">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Kristoffer (Fasiten)</v>
      </c>
      <c r="G11" s="146">
        <f t="shared" ca="1" si="1"/>
        <v>7</v>
      </c>
    </row>
    <row r="12" spans="1:7" x14ac:dyDescent="0.3">
      <c r="A12" s="144">
        <f>IF('Player Scoreboard'!C15&lt;&gt;"",'Player Scoreboard'!B15,"")</f>
        <v>6</v>
      </c>
      <c r="B12" s="144">
        <f ca="1">IF('Player Scoreboard'!C15&lt;&gt;"",RANK('Player Scoreboard'!D15,'Player Scoreboard'!D10:D19),"")</f>
        <v>6</v>
      </c>
      <c r="C12" s="144">
        <f ca="1">SUMPRODUCT((B7:B16=B12)*('Player Scoreboard'!H10:H19&gt;'Player Scoreboard'!H15))</f>
        <v>0</v>
      </c>
      <c r="D12" s="144">
        <f ca="1">SUMPRODUCT((B7:B16=B12)*(C7:C16=C12)*(A7:A16&lt;A12))</f>
        <v>0</v>
      </c>
      <c r="E12" s="144">
        <f t="shared" ca="1" si="0"/>
        <v>6</v>
      </c>
      <c r="F12" s="145" t="str">
        <f>'Player Scoreboard'!C15</f>
        <v>George</v>
      </c>
      <c r="G12" s="146">
        <f t="shared" ca="1" si="1"/>
        <v>6</v>
      </c>
    </row>
    <row r="13" spans="1:7" x14ac:dyDescent="0.3">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0</v>
      </c>
      <c r="E13" s="144">
        <f t="shared" ca="1" si="0"/>
        <v>4</v>
      </c>
      <c r="F13" s="145" t="str">
        <f>'Player Scoreboard'!C16</f>
        <v>Sverre</v>
      </c>
      <c r="G13" s="146">
        <f t="shared" ca="1" si="1"/>
        <v>4</v>
      </c>
    </row>
    <row r="14" spans="1:7" x14ac:dyDescent="0.3">
      <c r="A14" s="144">
        <f>IF('Player Scoreboard'!C17&lt;&gt;"",'Player Scoreboard'!B17,"")</f>
        <v>8</v>
      </c>
      <c r="B14" s="144">
        <f ca="1">IF('Player Scoreboard'!C17&lt;&gt;"",RANK('Player Scoreboard'!D17,'Player Scoreboard'!D10:D19),"")</f>
        <v>3</v>
      </c>
      <c r="C14" s="144">
        <f ca="1">SUMPRODUCT((B7:B16=B14)*('Player Scoreboard'!H10:H19&gt;'Player Scoreboard'!H17))</f>
        <v>0</v>
      </c>
      <c r="D14" s="144">
        <f ca="1">SUMPRODUCT((B7:B16=B14)*(C7:C16=C14)*(A7:A16&lt;A14))</f>
        <v>0</v>
      </c>
      <c r="E14" s="144">
        <f t="shared" ca="1" si="0"/>
        <v>3</v>
      </c>
      <c r="F14" s="145" t="str">
        <f>'Player Scoreboard'!C17</f>
        <v>Therese</v>
      </c>
      <c r="G14" s="146">
        <f t="shared" ca="1" si="1"/>
        <v>3</v>
      </c>
    </row>
    <row r="15" spans="1:7" x14ac:dyDescent="0.3">
      <c r="A15" s="144">
        <f>IF('Player Scoreboard'!C18&lt;&gt;"",'Player Scoreboard'!B18,"")</f>
        <v>9</v>
      </c>
      <c r="B15" s="144">
        <f ca="1">IF('Player Scoreboard'!C18&lt;&gt;"",RANK('Player Scoreboard'!D18,'Player Scoreboard'!D10:D19),"")</f>
        <v>10</v>
      </c>
      <c r="C15" s="144">
        <f ca="1">SUMPRODUCT((B7:B16=B15)*('Player Scoreboard'!H10:H19&gt;'Player Scoreboard'!H18))</f>
        <v>0</v>
      </c>
      <c r="D15" s="144">
        <f ca="1">SUMPRODUCT((B7:B16=B15)*(C7:C16=C15)*(A7:A16&lt;A15))</f>
        <v>0</v>
      </c>
      <c r="E15" s="144">
        <f t="shared" ca="1" si="0"/>
        <v>10</v>
      </c>
      <c r="F15" s="145" t="str">
        <f>'Player Scoreboard'!C18</f>
        <v>Wanja</v>
      </c>
      <c r="G15" s="146">
        <f t="shared" ca="1" si="1"/>
        <v>10</v>
      </c>
    </row>
    <row r="16" spans="1:7" x14ac:dyDescent="0.3">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0</v>
      </c>
      <c r="E16" s="144">
        <f t="shared" ca="1" si="0"/>
        <v>8</v>
      </c>
      <c r="F16" s="145" t="str">
        <f>'Player Scoreboard'!C19</f>
        <v>Baptiste</v>
      </c>
      <c r="G16" s="146">
        <f t="shared" ca="1" si="1"/>
        <v>8</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E23" sqref="E23"/>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297</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135</v>
      </c>
      <c r="C5" s="247" t="s">
        <v>136</v>
      </c>
      <c r="D5" s="252" t="s">
        <v>298</v>
      </c>
      <c r="E5" s="248" t="s">
        <v>299</v>
      </c>
      <c r="F5" s="247" t="s">
        <v>300</v>
      </c>
      <c r="G5" s="247" t="s">
        <v>301</v>
      </c>
    </row>
    <row r="6" spans="2:14" ht="15" customHeight="1" x14ac:dyDescent="0.3">
      <c r="B6" s="272">
        <v>1</v>
      </c>
      <c r="C6" s="266" t="s">
        <v>372</v>
      </c>
      <c r="D6" s="267">
        <v>0</v>
      </c>
      <c r="E6" s="268">
        <v>0</v>
      </c>
      <c r="F6" s="269"/>
      <c r="G6" s="269"/>
      <c r="K6" s="257" t="s">
        <v>302</v>
      </c>
      <c r="L6" s="1" t="s">
        <v>303</v>
      </c>
    </row>
    <row r="7" spans="2:14" ht="15" customHeight="1" x14ac:dyDescent="0.3">
      <c r="B7" s="273">
        <v>2</v>
      </c>
      <c r="C7" s="270" t="s">
        <v>373</v>
      </c>
      <c r="D7" s="267">
        <v>0</v>
      </c>
      <c r="E7" s="268">
        <v>0</v>
      </c>
      <c r="F7" s="271"/>
      <c r="G7" s="271"/>
      <c r="L7" s="2" t="s">
        <v>304</v>
      </c>
    </row>
    <row r="8" spans="2:14" ht="15" customHeight="1" x14ac:dyDescent="0.3">
      <c r="B8" s="273">
        <v>3</v>
      </c>
      <c r="C8" s="270" t="s">
        <v>374</v>
      </c>
      <c r="D8" s="267">
        <v>0</v>
      </c>
      <c r="E8" s="268">
        <v>0</v>
      </c>
      <c r="F8" s="271"/>
      <c r="G8" s="271"/>
      <c r="K8" s="257" t="s">
        <v>302</v>
      </c>
      <c r="L8" s="2" t="s">
        <v>305</v>
      </c>
    </row>
    <row r="9" spans="2:14" ht="15" customHeight="1" x14ac:dyDescent="0.3">
      <c r="B9" s="273">
        <v>4</v>
      </c>
      <c r="C9" s="270" t="s">
        <v>375</v>
      </c>
      <c r="D9" s="267">
        <v>0</v>
      </c>
      <c r="E9" s="268">
        <v>0</v>
      </c>
      <c r="F9" s="271"/>
      <c r="G9" s="271"/>
      <c r="K9" s="257" t="s">
        <v>302</v>
      </c>
      <c r="L9" s="2" t="s">
        <v>306</v>
      </c>
    </row>
    <row r="10" spans="2:14" ht="15" customHeight="1" x14ac:dyDescent="0.3">
      <c r="B10" s="273">
        <v>5</v>
      </c>
      <c r="C10" s="270" t="s">
        <v>376</v>
      </c>
      <c r="D10" s="267">
        <v>0</v>
      </c>
      <c r="E10" s="268">
        <v>0</v>
      </c>
      <c r="F10" s="271"/>
      <c r="G10" s="271"/>
      <c r="L10" s="2" t="s">
        <v>307</v>
      </c>
    </row>
    <row r="11" spans="2:14" ht="15" customHeight="1" x14ac:dyDescent="0.3">
      <c r="B11" s="273">
        <v>6</v>
      </c>
      <c r="C11" s="270" t="s">
        <v>377</v>
      </c>
      <c r="D11" s="267">
        <v>0</v>
      </c>
      <c r="E11" s="268">
        <v>0</v>
      </c>
      <c r="F11" s="271"/>
      <c r="G11" s="271"/>
      <c r="K11" s="257"/>
      <c r="L11" s="2" t="s">
        <v>308</v>
      </c>
    </row>
    <row r="12" spans="2:14" ht="15" customHeight="1" x14ac:dyDescent="0.3">
      <c r="B12" s="273">
        <v>7</v>
      </c>
      <c r="C12" s="270" t="s">
        <v>378</v>
      </c>
      <c r="D12" s="267">
        <v>0</v>
      </c>
      <c r="E12" s="268">
        <v>0</v>
      </c>
      <c r="F12" s="271"/>
      <c r="G12" s="271"/>
      <c r="L12" s="2" t="s">
        <v>309</v>
      </c>
    </row>
    <row r="13" spans="2:14" ht="15" customHeight="1" x14ac:dyDescent="0.3">
      <c r="B13" s="273">
        <v>8</v>
      </c>
      <c r="C13" s="270" t="s">
        <v>379</v>
      </c>
      <c r="D13" s="267">
        <v>0</v>
      </c>
      <c r="E13" s="268">
        <v>0</v>
      </c>
      <c r="F13" s="271"/>
      <c r="G13" s="271"/>
      <c r="L13" s="258" t="s">
        <v>310</v>
      </c>
      <c r="M13" s="2" t="s">
        <v>311</v>
      </c>
    </row>
    <row r="14" spans="2:14" ht="15" customHeight="1" x14ac:dyDescent="0.3">
      <c r="B14" s="273">
        <v>9</v>
      </c>
      <c r="C14" s="270" t="s">
        <v>380</v>
      </c>
      <c r="D14" s="267">
        <v>0</v>
      </c>
      <c r="E14" s="268">
        <v>0</v>
      </c>
      <c r="F14" s="271"/>
      <c r="G14" s="271"/>
      <c r="L14" s="258" t="s">
        <v>310</v>
      </c>
      <c r="M14" s="2" t="s">
        <v>312</v>
      </c>
    </row>
    <row r="15" spans="2:14" ht="15" customHeight="1" x14ac:dyDescent="0.3">
      <c r="B15" s="273">
        <v>10</v>
      </c>
      <c r="C15" s="270" t="s">
        <v>381</v>
      </c>
      <c r="D15" s="267">
        <v>0</v>
      </c>
      <c r="E15" s="268">
        <v>0</v>
      </c>
      <c r="F15" s="271"/>
      <c r="G15" s="271"/>
      <c r="L15" s="258" t="s">
        <v>310</v>
      </c>
      <c r="M15" s="2" t="s">
        <v>313</v>
      </c>
    </row>
    <row r="16" spans="2:14" ht="15" customHeight="1" x14ac:dyDescent="0.3">
      <c r="E16" s="255"/>
      <c r="F16" s="255"/>
      <c r="G16" s="255"/>
      <c r="K16" s="257" t="s">
        <v>302</v>
      </c>
      <c r="L16" s="259" t="s">
        <v>314</v>
      </c>
    </row>
    <row r="17" spans="5:13" ht="15" customHeight="1" x14ac:dyDescent="0.3">
      <c r="E17" s="255"/>
      <c r="F17" s="255"/>
      <c r="G17" s="255"/>
    </row>
    <row r="18" spans="5:13" ht="15" customHeight="1" x14ac:dyDescent="0.3">
      <c r="E18" s="255"/>
      <c r="F18" s="255"/>
      <c r="G18" s="255"/>
      <c r="K18" s="249" t="s">
        <v>302</v>
      </c>
      <c r="L18" s="250" t="s">
        <v>315</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50" activePane="bottomRight" state="frozen"/>
      <selection pane="topRight" activeCell="N1" sqref="N1"/>
      <selection pane="bottomLeft" activeCell="A9" sqref="A9"/>
      <selection pane="bottomRight" activeCell="H69" sqref="H69:I72"/>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160</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84" t="s">
        <v>195</v>
      </c>
      <c r="C3" s="384"/>
      <c r="D3" s="384"/>
      <c r="E3" s="384"/>
      <c r="F3" s="384"/>
      <c r="G3" s="384"/>
      <c r="H3" s="384"/>
      <c r="I3" s="384"/>
      <c r="J3" s="125"/>
      <c r="K3" s="125"/>
      <c r="L3" s="125"/>
      <c r="M3" s="125"/>
      <c r="N3" s="357" t="s">
        <v>143</v>
      </c>
      <c r="O3" s="358"/>
      <c r="P3" s="358"/>
      <c r="Q3" s="358"/>
      <c r="R3" s="358"/>
      <c r="S3" s="358"/>
      <c r="T3" s="358"/>
      <c r="U3" s="358"/>
      <c r="V3" s="358"/>
      <c r="W3" s="358"/>
      <c r="X3" s="358"/>
      <c r="Y3" s="358"/>
      <c r="Z3" s="358"/>
      <c r="AA3" s="358"/>
      <c r="AB3" s="358"/>
      <c r="AC3" s="358"/>
      <c r="AD3" s="358"/>
      <c r="AE3" s="44"/>
      <c r="AF3" s="44"/>
      <c r="AG3" s="44"/>
      <c r="AH3" s="393"/>
      <c r="AI3" s="394"/>
      <c r="AJ3" s="394"/>
      <c r="AK3" s="394"/>
      <c r="AL3" s="394"/>
      <c r="AM3" s="44"/>
      <c r="AN3" s="44"/>
      <c r="AO3" s="44"/>
      <c r="AP3" s="44"/>
      <c r="AQ3" s="44"/>
      <c r="AR3" s="393"/>
      <c r="AS3" s="394"/>
      <c r="AT3" s="394"/>
      <c r="AU3" s="394"/>
      <c r="AV3" s="394"/>
      <c r="AW3" s="44"/>
      <c r="AX3" s="44"/>
      <c r="AY3" s="44"/>
      <c r="AZ3" s="44"/>
      <c r="BA3" s="44"/>
      <c r="BB3" s="393"/>
      <c r="BC3" s="394"/>
      <c r="BD3" s="394"/>
      <c r="BE3" s="394"/>
      <c r="BF3" s="394"/>
      <c r="BG3" s="44"/>
      <c r="BH3" s="44"/>
      <c r="BI3" s="44"/>
      <c r="BJ3" s="44"/>
      <c r="BK3" s="44"/>
      <c r="BL3" s="393"/>
      <c r="BM3" s="394"/>
      <c r="BN3" s="394"/>
      <c r="BO3" s="394"/>
      <c r="BP3" s="394"/>
      <c r="BQ3" s="44"/>
      <c r="BR3" s="44"/>
      <c r="BS3" s="44"/>
      <c r="BT3" s="44"/>
      <c r="BU3" s="44"/>
      <c r="BV3" s="393"/>
      <c r="BW3" s="394"/>
      <c r="BX3" s="394"/>
      <c r="BY3" s="394"/>
      <c r="BZ3" s="394"/>
      <c r="CA3" s="44"/>
      <c r="CB3" s="44"/>
      <c r="CC3" s="44"/>
      <c r="CD3" s="44"/>
      <c r="CE3" s="44"/>
      <c r="CF3" s="393"/>
      <c r="CG3" s="394"/>
      <c r="CH3" s="394"/>
      <c r="CI3" s="394"/>
      <c r="CJ3" s="394"/>
      <c r="CK3" s="44"/>
      <c r="CL3" s="44"/>
      <c r="CM3" s="44"/>
      <c r="CN3" s="44"/>
      <c r="CO3" s="44"/>
      <c r="CP3" s="393"/>
      <c r="CQ3" s="394"/>
      <c r="CR3" s="394"/>
      <c r="CS3" s="394"/>
      <c r="CT3" s="394"/>
      <c r="CU3" s="44"/>
      <c r="CV3" s="44"/>
      <c r="CW3" s="44"/>
      <c r="CX3" s="44"/>
      <c r="CY3" s="44"/>
      <c r="CZ3" s="393"/>
      <c r="DA3" s="394"/>
      <c r="DB3" s="394"/>
      <c r="DC3" s="394"/>
      <c r="DD3" s="394"/>
      <c r="DE3" s="44"/>
      <c r="DF3" s="44"/>
      <c r="DG3" s="44"/>
      <c r="DH3" s="44"/>
      <c r="DI3" s="44"/>
    </row>
    <row r="4" spans="1:113" s="43" customFormat="1" ht="15" customHeight="1" x14ac:dyDescent="0.25">
      <c r="A4" s="41"/>
      <c r="B4" s="384"/>
      <c r="C4" s="384"/>
      <c r="D4" s="384"/>
      <c r="E4" s="384"/>
      <c r="F4" s="384"/>
      <c r="G4" s="384"/>
      <c r="H4" s="384"/>
      <c r="I4" s="384"/>
      <c r="J4" s="125"/>
      <c r="K4" s="125"/>
      <c r="L4" s="125"/>
      <c r="M4" s="125"/>
      <c r="N4" s="357"/>
      <c r="O4" s="358"/>
      <c r="P4" s="358"/>
      <c r="Q4" s="358"/>
      <c r="R4" s="358"/>
      <c r="S4" s="358"/>
      <c r="T4" s="358"/>
      <c r="U4" s="358"/>
      <c r="V4" s="358"/>
      <c r="W4" s="358"/>
      <c r="X4" s="358"/>
      <c r="Y4" s="358"/>
      <c r="Z4" s="358"/>
      <c r="AA4" s="358"/>
      <c r="AB4" s="358"/>
      <c r="AC4" s="358"/>
      <c r="AD4" s="358"/>
      <c r="AE4" s="46"/>
      <c r="AF4" s="45"/>
      <c r="AG4" s="45"/>
      <c r="AH4" s="393"/>
      <c r="AI4" s="394"/>
      <c r="AJ4" s="394"/>
      <c r="AK4" s="394"/>
      <c r="AL4" s="394"/>
      <c r="AM4" s="46"/>
      <c r="AN4" s="46"/>
      <c r="AO4" s="46"/>
      <c r="AP4" s="45"/>
      <c r="AQ4" s="45"/>
      <c r="AR4" s="393"/>
      <c r="AS4" s="394"/>
      <c r="AT4" s="394"/>
      <c r="AU4" s="394"/>
      <c r="AV4" s="394"/>
      <c r="AW4" s="46"/>
      <c r="AX4" s="46"/>
      <c r="AY4" s="46"/>
      <c r="AZ4" s="45"/>
      <c r="BA4" s="45"/>
      <c r="BB4" s="393"/>
      <c r="BC4" s="394"/>
      <c r="BD4" s="394"/>
      <c r="BE4" s="394"/>
      <c r="BF4" s="394"/>
      <c r="BG4" s="46"/>
      <c r="BH4" s="46"/>
      <c r="BI4" s="46"/>
      <c r="BJ4" s="45"/>
      <c r="BK4" s="45"/>
      <c r="BL4" s="393"/>
      <c r="BM4" s="394"/>
      <c r="BN4" s="394"/>
      <c r="BO4" s="394"/>
      <c r="BP4" s="394"/>
      <c r="BQ4" s="46"/>
      <c r="BR4" s="46"/>
      <c r="BS4" s="46"/>
      <c r="BT4" s="45"/>
      <c r="BU4" s="45"/>
      <c r="BV4" s="393"/>
      <c r="BW4" s="394"/>
      <c r="BX4" s="394"/>
      <c r="BY4" s="394"/>
      <c r="BZ4" s="394"/>
      <c r="CA4" s="46"/>
      <c r="CB4" s="46"/>
      <c r="CC4" s="46"/>
      <c r="CD4" s="45"/>
      <c r="CE4" s="45"/>
      <c r="CF4" s="393"/>
      <c r="CG4" s="394"/>
      <c r="CH4" s="394"/>
      <c r="CI4" s="394"/>
      <c r="CJ4" s="394"/>
      <c r="CK4" s="46"/>
      <c r="CL4" s="46"/>
      <c r="CM4" s="46"/>
      <c r="CN4" s="45"/>
      <c r="CO4" s="45"/>
      <c r="CP4" s="393"/>
      <c r="CQ4" s="394"/>
      <c r="CR4" s="394"/>
      <c r="CS4" s="394"/>
      <c r="CT4" s="394"/>
      <c r="CU4" s="46"/>
      <c r="CV4" s="46"/>
      <c r="CW4" s="46"/>
      <c r="CX4" s="45"/>
      <c r="CY4" s="45"/>
      <c r="CZ4" s="393"/>
      <c r="DA4" s="394"/>
      <c r="DB4" s="394"/>
      <c r="DC4" s="394"/>
      <c r="DD4" s="394"/>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144</v>
      </c>
      <c r="P6" s="53" t="str">
        <f>VLOOKUP(N6,'Player Scoreboard'!B10:C19,2,FALSE)</f>
        <v>Håvard (ChatGPT)</v>
      </c>
      <c r="Q6" s="52"/>
      <c r="R6" s="52"/>
      <c r="S6" s="52"/>
      <c r="T6" s="52"/>
      <c r="U6" s="54" t="s">
        <v>196</v>
      </c>
      <c r="V6" s="54" t="s">
        <v>170</v>
      </c>
      <c r="W6" s="54" t="s">
        <v>197</v>
      </c>
      <c r="X6" s="51">
        <f>N6+1</f>
        <v>2</v>
      </c>
      <c r="Y6" s="52" t="s">
        <v>144</v>
      </c>
      <c r="Z6" s="53" t="str">
        <f>VLOOKUP(X6,'Player Scoreboard'!B10:C19,2,FALSE)</f>
        <v>Levi (happy go lucky)</v>
      </c>
      <c r="AA6" s="52"/>
      <c r="AB6" s="52"/>
      <c r="AC6" s="52"/>
      <c r="AD6" s="52"/>
      <c r="AE6" s="54" t="s">
        <v>196</v>
      </c>
      <c r="AF6" s="54" t="s">
        <v>170</v>
      </c>
      <c r="AG6" s="54" t="s">
        <v>197</v>
      </c>
      <c r="AH6" s="51">
        <f t="shared" ref="AH6" si="64">X6+1</f>
        <v>3</v>
      </c>
      <c r="AI6" s="52" t="s">
        <v>144</v>
      </c>
      <c r="AJ6" s="53" t="str">
        <f>VLOOKUP(AH6,'Player Scoreboard'!B10:C19,2,FALSE)</f>
        <v>Iben</v>
      </c>
      <c r="AK6" s="52"/>
      <c r="AL6" s="52"/>
      <c r="AM6" s="52"/>
      <c r="AN6" s="52"/>
      <c r="AO6" s="54" t="s">
        <v>196</v>
      </c>
      <c r="AP6" s="54" t="s">
        <v>170</v>
      </c>
      <c r="AQ6" s="54" t="s">
        <v>197</v>
      </c>
      <c r="AR6" s="51">
        <f t="shared" ref="AR6" si="65">AH6+1</f>
        <v>4</v>
      </c>
      <c r="AS6" s="52" t="s">
        <v>144</v>
      </c>
      <c r="AT6" s="53" t="str">
        <f>VLOOKUP(AR6,'Player Scoreboard'!B10:C19,2,FALSE)</f>
        <v>Joakim</v>
      </c>
      <c r="AU6" s="52"/>
      <c r="AV6" s="52"/>
      <c r="AW6" s="52"/>
      <c r="AX6" s="52"/>
      <c r="AY6" s="54" t="s">
        <v>196</v>
      </c>
      <c r="AZ6" s="54" t="s">
        <v>170</v>
      </c>
      <c r="BA6" s="54" t="s">
        <v>197</v>
      </c>
      <c r="BB6" s="51">
        <f t="shared" ref="BB6" si="66">AR6+1</f>
        <v>5</v>
      </c>
      <c r="BC6" s="52" t="s">
        <v>144</v>
      </c>
      <c r="BD6" s="53" t="str">
        <f>VLOOKUP(BB6,'Player Scoreboard'!B10:C19,2,FALSE)</f>
        <v>Kristoffer (Fasiten)</v>
      </c>
      <c r="BE6" s="52"/>
      <c r="BF6" s="52"/>
      <c r="BG6" s="52"/>
      <c r="BH6" s="52"/>
      <c r="BI6" s="54" t="s">
        <v>196</v>
      </c>
      <c r="BJ6" s="54" t="s">
        <v>170</v>
      </c>
      <c r="BK6" s="54" t="s">
        <v>197</v>
      </c>
      <c r="BL6" s="51">
        <f t="shared" ref="BL6" si="67">BB6+1</f>
        <v>6</v>
      </c>
      <c r="BM6" s="52" t="s">
        <v>144</v>
      </c>
      <c r="BN6" s="53" t="str">
        <f>VLOOKUP(BL6,'Player Scoreboard'!B10:C19,2,FALSE)</f>
        <v>George</v>
      </c>
      <c r="BO6" s="52"/>
      <c r="BP6" s="52"/>
      <c r="BQ6" s="52"/>
      <c r="BR6" s="52"/>
      <c r="BS6" s="54" t="s">
        <v>196</v>
      </c>
      <c r="BT6" s="54" t="s">
        <v>170</v>
      </c>
      <c r="BU6" s="54" t="s">
        <v>197</v>
      </c>
      <c r="BV6" s="51">
        <f t="shared" ref="BV6" si="68">BL6+1</f>
        <v>7</v>
      </c>
      <c r="BW6" s="52" t="s">
        <v>144</v>
      </c>
      <c r="BX6" s="53" t="str">
        <f>VLOOKUP(BV6,'Player Scoreboard'!B10:C19,2,FALSE)</f>
        <v>Sverre</v>
      </c>
      <c r="BY6" s="52"/>
      <c r="BZ6" s="52"/>
      <c r="CA6" s="52"/>
      <c r="CB6" s="52"/>
      <c r="CC6" s="54" t="s">
        <v>196</v>
      </c>
      <c r="CD6" s="54" t="s">
        <v>170</v>
      </c>
      <c r="CE6" s="54" t="s">
        <v>197</v>
      </c>
      <c r="CF6" s="51">
        <f t="shared" ref="CF6" si="69">BV6+1</f>
        <v>8</v>
      </c>
      <c r="CG6" s="52" t="s">
        <v>144</v>
      </c>
      <c r="CH6" s="53" t="str">
        <f>VLOOKUP(CF6,'Player Scoreboard'!B10:C19,2,FALSE)</f>
        <v>Therese</v>
      </c>
      <c r="CI6" s="52"/>
      <c r="CJ6" s="52"/>
      <c r="CK6" s="52"/>
      <c r="CL6" s="52"/>
      <c r="CM6" s="54" t="s">
        <v>196</v>
      </c>
      <c r="CN6" s="54" t="s">
        <v>170</v>
      </c>
      <c r="CO6" s="54" t="s">
        <v>197</v>
      </c>
      <c r="CP6" s="51">
        <f t="shared" ref="CP6" si="70">CF6+1</f>
        <v>9</v>
      </c>
      <c r="CQ6" s="52" t="s">
        <v>144</v>
      </c>
      <c r="CR6" s="53" t="str">
        <f>VLOOKUP(CP6,'Player Scoreboard'!B10:C19,2,FALSE)</f>
        <v>Wanja</v>
      </c>
      <c r="CS6" s="52"/>
      <c r="CT6" s="52"/>
      <c r="CU6" s="52"/>
      <c r="CV6" s="52"/>
      <c r="CW6" s="54" t="s">
        <v>196</v>
      </c>
      <c r="CX6" s="54" t="s">
        <v>170</v>
      </c>
      <c r="CY6" s="54" t="s">
        <v>197</v>
      </c>
      <c r="CZ6" s="51">
        <f t="shared" ref="CZ6" si="71">CP6+1</f>
        <v>10</v>
      </c>
      <c r="DA6" s="52" t="s">
        <v>144</v>
      </c>
      <c r="DB6" s="53" t="str">
        <f>VLOOKUP(CZ6,'Player Scoreboard'!B10:C19,2,FALSE)</f>
        <v>Baptiste</v>
      </c>
      <c r="DC6" s="52"/>
      <c r="DD6" s="52"/>
      <c r="DE6" s="52"/>
      <c r="DF6" s="52"/>
      <c r="DG6" s="54" t="s">
        <v>196</v>
      </c>
      <c r="DH6" s="54" t="s">
        <v>170</v>
      </c>
      <c r="DI6" s="54" t="s">
        <v>197</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90" t="str">
        <f>'Language Table'!C38</f>
        <v>Score</v>
      </c>
      <c r="I7" s="390"/>
      <c r="J7" s="123" t="str">
        <f>G7</f>
        <v>Country</v>
      </c>
      <c r="K7" s="56"/>
      <c r="L7" s="56"/>
      <c r="M7" s="55"/>
      <c r="N7" s="51"/>
      <c r="O7" s="52" t="s">
        <v>199</v>
      </c>
      <c r="P7" s="57">
        <f ca="1">VLOOKUP(P6,'Dummy Rank'!F7:G16,2,FALSE)</f>
        <v>2</v>
      </c>
      <c r="Q7" s="52"/>
      <c r="R7" s="52"/>
      <c r="S7" s="52"/>
      <c r="T7" s="52"/>
      <c r="U7" s="58">
        <f ca="1">V7+W7</f>
        <v>262</v>
      </c>
      <c r="V7" s="58">
        <f ca="1">SUM(V10:V75)</f>
        <v>54</v>
      </c>
      <c r="W7" s="59">
        <f ca="1">SUM(W10:W88)</f>
        <v>208</v>
      </c>
      <c r="X7" s="51"/>
      <c r="Y7" s="52" t="s">
        <v>199</v>
      </c>
      <c r="Z7" s="148">
        <f ca="1">VLOOKUP(Z6,'Dummy Rank'!F7:G16,2,FALSE)</f>
        <v>1</v>
      </c>
      <c r="AA7" s="52"/>
      <c r="AB7" s="52"/>
      <c r="AC7" s="52"/>
      <c r="AD7" s="52"/>
      <c r="AE7" s="58">
        <f ca="1">AF7+AG7</f>
        <v>300</v>
      </c>
      <c r="AF7" s="58">
        <f ca="1">SUM(AF10:AF75)</f>
        <v>76</v>
      </c>
      <c r="AG7" s="59">
        <f ca="1">SUM(AG10:AG88)</f>
        <v>224</v>
      </c>
      <c r="AH7" s="51"/>
      <c r="AI7" s="52" t="s">
        <v>199</v>
      </c>
      <c r="AJ7" s="148">
        <f ca="1">VLOOKUP(AJ6,'Dummy Rank'!F7:G16,2,FALSE)</f>
        <v>9</v>
      </c>
      <c r="AK7" s="52"/>
      <c r="AL7" s="52"/>
      <c r="AM7" s="52"/>
      <c r="AN7" s="52"/>
      <c r="AO7" s="58">
        <f t="shared" ref="AO7" ca="1" si="72">AP7+AQ7</f>
        <v>190</v>
      </c>
      <c r="AP7" s="58">
        <f t="shared" ref="AP7" ca="1" si="73">SUM(AP10:AP75)</f>
        <v>54</v>
      </c>
      <c r="AQ7" s="59">
        <f t="shared" ref="AQ7" ca="1" si="74">SUM(AQ10:AQ88)</f>
        <v>136</v>
      </c>
      <c r="AR7" s="51"/>
      <c r="AS7" s="52" t="s">
        <v>199</v>
      </c>
      <c r="AT7" s="148">
        <f ca="1">VLOOKUP(AT6,'Dummy Rank'!F7:G16,2,FALSE)</f>
        <v>5</v>
      </c>
      <c r="AU7" s="52"/>
      <c r="AV7" s="52"/>
      <c r="AW7" s="52"/>
      <c r="AX7" s="52"/>
      <c r="AY7" s="58">
        <f t="shared" ref="AY7" ca="1" si="75">AZ7+BA7</f>
        <v>244</v>
      </c>
      <c r="AZ7" s="58">
        <f t="shared" ref="AZ7" ca="1" si="76">SUM(AZ10:AZ75)</f>
        <v>76</v>
      </c>
      <c r="BA7" s="59">
        <f t="shared" ref="BA7" ca="1" si="77">SUM(BA10:BA88)</f>
        <v>168</v>
      </c>
      <c r="BB7" s="51"/>
      <c r="BC7" s="52" t="s">
        <v>199</v>
      </c>
      <c r="BD7" s="148">
        <f ca="1">VLOOKUP(BD6,'Dummy Rank'!F7:G16,2,FALSE)</f>
        <v>7</v>
      </c>
      <c r="BE7" s="52"/>
      <c r="BF7" s="52"/>
      <c r="BG7" s="52"/>
      <c r="BH7" s="52"/>
      <c r="BI7" s="58">
        <f t="shared" ref="BI7" ca="1" si="78">BJ7+BK7</f>
        <v>202</v>
      </c>
      <c r="BJ7" s="58">
        <f t="shared" ref="BJ7" ca="1" si="79">SUM(BJ10:BJ75)</f>
        <v>66</v>
      </c>
      <c r="BK7" s="59">
        <f t="shared" ref="BK7" ca="1" si="80">SUM(BK10:BK88)</f>
        <v>136</v>
      </c>
      <c r="BL7" s="51"/>
      <c r="BM7" s="52" t="s">
        <v>199</v>
      </c>
      <c r="BN7" s="148">
        <f ca="1">VLOOKUP(BN6,'Dummy Rank'!F7:G16,2,FALSE)</f>
        <v>6</v>
      </c>
      <c r="BO7" s="52"/>
      <c r="BP7" s="52"/>
      <c r="BQ7" s="52"/>
      <c r="BR7" s="52"/>
      <c r="BS7" s="58">
        <f t="shared" ref="BS7" ca="1" si="81">BT7+BU7</f>
        <v>204</v>
      </c>
      <c r="BT7" s="58">
        <f t="shared" ref="BT7" ca="1" si="82">SUM(BT10:BT75)</f>
        <v>68</v>
      </c>
      <c r="BU7" s="59">
        <f t="shared" ref="BU7" ca="1" si="83">SUM(BU10:BU88)</f>
        <v>136</v>
      </c>
      <c r="BV7" s="51"/>
      <c r="BW7" s="52" t="s">
        <v>199</v>
      </c>
      <c r="BX7" s="148">
        <f ca="1">VLOOKUP(BX6,'Dummy Rank'!F7:G16,2,FALSE)</f>
        <v>4</v>
      </c>
      <c r="BY7" s="52"/>
      <c r="BZ7" s="52"/>
      <c r="CA7" s="52"/>
      <c r="CB7" s="52"/>
      <c r="CC7" s="58">
        <f t="shared" ref="CC7" ca="1" si="84">CD7+CE7</f>
        <v>246</v>
      </c>
      <c r="CD7" s="58">
        <f t="shared" ref="CD7" ca="1" si="85">SUM(CD10:CD75)</f>
        <v>78</v>
      </c>
      <c r="CE7" s="59">
        <f t="shared" ref="CE7" ca="1" si="86">SUM(CE10:CE88)</f>
        <v>168</v>
      </c>
      <c r="CF7" s="51"/>
      <c r="CG7" s="52" t="s">
        <v>199</v>
      </c>
      <c r="CH7" s="148">
        <f ca="1">VLOOKUP(CH6,'Dummy Rank'!F7:G16,2,FALSE)</f>
        <v>3</v>
      </c>
      <c r="CI7" s="52"/>
      <c r="CJ7" s="52"/>
      <c r="CK7" s="52"/>
      <c r="CL7" s="52"/>
      <c r="CM7" s="58">
        <f t="shared" ref="CM7" ca="1" si="87">CN7+CO7</f>
        <v>248</v>
      </c>
      <c r="CN7" s="58">
        <f t="shared" ref="CN7" ca="1" si="88">SUM(CN10:CN75)</f>
        <v>72</v>
      </c>
      <c r="CO7" s="59">
        <f t="shared" ref="CO7" ca="1" si="89">SUM(CO10:CO88)</f>
        <v>176</v>
      </c>
      <c r="CP7" s="51"/>
      <c r="CQ7" s="52" t="s">
        <v>199</v>
      </c>
      <c r="CR7" s="148">
        <f ca="1">VLOOKUP(CR6,'Dummy Rank'!F7:G16,2,FALSE)</f>
        <v>10</v>
      </c>
      <c r="CS7" s="52"/>
      <c r="CT7" s="52"/>
      <c r="CU7" s="52"/>
      <c r="CV7" s="52"/>
      <c r="CW7" s="58">
        <f t="shared" ref="CW7" ca="1" si="90">CX7+CY7</f>
        <v>116</v>
      </c>
      <c r="CX7" s="58">
        <f t="shared" ref="CX7" ca="1" si="91">SUM(CX10:CX75)</f>
        <v>44</v>
      </c>
      <c r="CY7" s="59">
        <f t="shared" ref="CY7" ca="1" si="92">SUM(CY10:CY88)</f>
        <v>72</v>
      </c>
      <c r="CZ7" s="51"/>
      <c r="DA7" s="52" t="s">
        <v>199</v>
      </c>
      <c r="DB7" s="148">
        <f ca="1">VLOOKUP(DB6,'Dummy Rank'!F7:G16,2,FALSE)</f>
        <v>8</v>
      </c>
      <c r="DC7" s="52"/>
      <c r="DD7" s="52"/>
      <c r="DE7" s="52"/>
      <c r="DF7" s="52"/>
      <c r="DG7" s="58">
        <f t="shared" ref="DG7" ca="1" si="93">DH7+DI7</f>
        <v>192</v>
      </c>
      <c r="DH7" s="58">
        <f t="shared" ref="DH7" ca="1" si="94">SUM(DH10:DH75)</f>
        <v>48</v>
      </c>
      <c r="DI7" s="59">
        <f t="shared" ref="DI7" ca="1" si="95">SUM(DI10:DI88)</f>
        <v>144</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4</v>
      </c>
      <c r="V9" s="68"/>
      <c r="W9" s="69"/>
      <c r="X9" s="126">
        <f>SUM(AE10:AE45)</f>
        <v>4</v>
      </c>
      <c r="Z9" s="43" t="s">
        <v>6</v>
      </c>
      <c r="AF9" s="68"/>
      <c r="AG9" s="69"/>
      <c r="AH9" s="126">
        <f t="shared" ref="AH9" si="96">SUM(AO10:AO45)</f>
        <v>2</v>
      </c>
      <c r="AJ9" s="43" t="s">
        <v>6</v>
      </c>
      <c r="AP9" s="68"/>
      <c r="AQ9" s="69"/>
      <c r="AR9" s="126">
        <f t="shared" ref="AR9" si="97">SUM(AY10:AY45)</f>
        <v>5</v>
      </c>
      <c r="AT9" s="43" t="s">
        <v>6</v>
      </c>
      <c r="AZ9" s="68"/>
      <c r="BA9" s="69"/>
      <c r="BB9" s="126">
        <f t="shared" ref="BB9" si="98">SUM(BI10:BI45)</f>
        <v>5</v>
      </c>
      <c r="BD9" s="43" t="s">
        <v>6</v>
      </c>
      <c r="BJ9" s="68"/>
      <c r="BK9" s="69"/>
      <c r="BL9" s="126">
        <f t="shared" ref="BL9" si="99">SUM(BS10:BS45)</f>
        <v>6</v>
      </c>
      <c r="BN9" s="43" t="s">
        <v>6</v>
      </c>
      <c r="BT9" s="68"/>
      <c r="BU9" s="69"/>
      <c r="BV9" s="126">
        <f t="shared" ref="BV9" si="100">SUM(CC10:CC45)</f>
        <v>1</v>
      </c>
      <c r="BX9" s="43" t="s">
        <v>6</v>
      </c>
      <c r="CD9" s="68"/>
      <c r="CE9" s="69"/>
      <c r="CF9" s="126">
        <f t="shared" ref="CF9" si="101">SUM(CM10:CM45)</f>
        <v>4</v>
      </c>
      <c r="CH9" s="43" t="s">
        <v>6</v>
      </c>
      <c r="CN9" s="68"/>
      <c r="CO9" s="69"/>
      <c r="CP9" s="126">
        <f t="shared" ref="CP9" si="102">SUM(CW10:CW45)</f>
        <v>2</v>
      </c>
      <c r="CR9" s="43" t="s">
        <v>6</v>
      </c>
      <c r="CX9" s="68"/>
      <c r="CY9" s="69"/>
      <c r="CZ9" s="126">
        <f t="shared" ref="CZ9" si="103">SUM(DG10:DG45)</f>
        <v>3</v>
      </c>
      <c r="DB9" s="43" t="s">
        <v>6</v>
      </c>
      <c r="DH9" s="68"/>
      <c r="DI9" s="69"/>
    </row>
    <row r="10" spans="1:113" s="43" customFormat="1" ht="15" customHeight="1" x14ac:dyDescent="0.25">
      <c r="A10" s="41">
        <v>15</v>
      </c>
      <c r="B10" s="65"/>
      <c r="C10" s="55">
        <v>1</v>
      </c>
      <c r="D10" s="20" t="s">
        <v>15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5">
      <c r="A11" s="41">
        <v>16</v>
      </c>
      <c r="B11" s="65"/>
      <c r="C11" s="55">
        <v>2</v>
      </c>
      <c r="D11" s="20" t="s">
        <v>15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5">
      <c r="A12" s="41">
        <v>17</v>
      </c>
      <c r="B12" s="65"/>
      <c r="C12" s="55">
        <v>3</v>
      </c>
      <c r="D12" s="20" t="s">
        <v>3</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5">
      <c r="A13" s="41">
        <v>18</v>
      </c>
      <c r="B13" s="65"/>
      <c r="C13" s="55">
        <v>4</v>
      </c>
      <c r="D13" s="20" t="s">
        <v>3</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5">
      <c r="A14" s="41">
        <v>19</v>
      </c>
      <c r="B14" s="65"/>
      <c r="C14" s="55">
        <v>5</v>
      </c>
      <c r="D14" s="20" t="s">
        <v>4</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5">
      <c r="A15" s="41">
        <v>20</v>
      </c>
      <c r="B15" s="65"/>
      <c r="C15" s="55">
        <v>6</v>
      </c>
      <c r="D15" s="20" t="s">
        <v>4</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5">
      <c r="A16" s="41">
        <v>21</v>
      </c>
      <c r="B16" s="65"/>
      <c r="C16" s="55">
        <v>7</v>
      </c>
      <c r="D16" s="20" t="s">
        <v>13</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5">
      <c r="A17" s="41">
        <v>22</v>
      </c>
      <c r="B17" s="65"/>
      <c r="C17" s="55">
        <v>8</v>
      </c>
      <c r="D17" s="20" t="s">
        <v>13</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5">
      <c r="A18" s="41">
        <v>23</v>
      </c>
      <c r="B18" s="65"/>
      <c r="C18" s="55">
        <v>9</v>
      </c>
      <c r="D18" s="20" t="s">
        <v>94</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5">
      <c r="A19" s="41">
        <v>24</v>
      </c>
      <c r="B19" s="65"/>
      <c r="C19" s="55">
        <v>10</v>
      </c>
      <c r="D19" s="20" t="s">
        <v>94</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5">
      <c r="A20" s="41">
        <v>25</v>
      </c>
      <c r="B20" s="65"/>
      <c r="C20" s="55">
        <v>11</v>
      </c>
      <c r="D20" s="20" t="s">
        <v>95</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5">
      <c r="A21" s="41">
        <v>26</v>
      </c>
      <c r="B21" s="65"/>
      <c r="C21" s="55">
        <v>12</v>
      </c>
      <c r="D21" s="20" t="s">
        <v>95</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5">
      <c r="A22" s="41">
        <v>27</v>
      </c>
      <c r="B22" s="65"/>
      <c r="C22" s="55">
        <v>13</v>
      </c>
      <c r="D22" s="20" t="s">
        <v>15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5">
      <c r="A23" s="41">
        <v>28</v>
      </c>
      <c r="B23" s="65"/>
      <c r="C23" s="55">
        <v>14</v>
      </c>
      <c r="D23" s="20" t="s">
        <v>15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5">
      <c r="A24" s="41">
        <v>29</v>
      </c>
      <c r="B24" s="65"/>
      <c r="C24" s="55">
        <v>15</v>
      </c>
      <c r="D24" s="20" t="s">
        <v>3</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5">
      <c r="A25" s="41">
        <v>30</v>
      </c>
      <c r="B25" s="65"/>
      <c r="C25" s="55">
        <v>16</v>
      </c>
      <c r="D25" s="20" t="s">
        <v>3</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5">
      <c r="A26" s="41">
        <v>31</v>
      </c>
      <c r="B26" s="65"/>
      <c r="C26" s="55">
        <v>17</v>
      </c>
      <c r="D26" s="20" t="s">
        <v>4</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5">
      <c r="A27" s="41">
        <v>32</v>
      </c>
      <c r="B27" s="65"/>
      <c r="C27" s="55">
        <v>18</v>
      </c>
      <c r="D27" s="20" t="s">
        <v>4</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5">
      <c r="A28" s="41">
        <v>33</v>
      </c>
      <c r="B28" s="65"/>
      <c r="C28" s="55">
        <v>19</v>
      </c>
      <c r="D28" s="20" t="s">
        <v>13</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2</v>
      </c>
      <c r="Q28" s="75">
        <v>1</v>
      </c>
      <c r="R28" s="76" t="str">
        <f t="shared" si="105"/>
        <v>Austria</v>
      </c>
      <c r="U28" s="77">
        <f t="shared" si="106"/>
        <v>0</v>
      </c>
      <c r="V28" s="78">
        <f t="shared" si="107"/>
        <v>0</v>
      </c>
      <c r="W28" s="69"/>
      <c r="X28" s="127"/>
      <c r="Y28" s="74" t="str">
        <f t="shared" si="108"/>
        <v>Poland</v>
      </c>
      <c r="Z28" s="75">
        <v>2</v>
      </c>
      <c r="AA28" s="75">
        <v>1</v>
      </c>
      <c r="AB28" s="76" t="str">
        <f t="shared" si="109"/>
        <v>Austria</v>
      </c>
      <c r="AE28" s="77">
        <f t="shared" si="110"/>
        <v>0</v>
      </c>
      <c r="AF28" s="78">
        <f t="shared" si="111"/>
        <v>0</v>
      </c>
      <c r="AG28" s="69"/>
      <c r="AH28" s="127"/>
      <c r="AI28" s="74" t="str">
        <f t="shared" si="112"/>
        <v>Poland</v>
      </c>
      <c r="AJ28" s="75">
        <v>0</v>
      </c>
      <c r="AK28" s="75">
        <v>1</v>
      </c>
      <c r="AL28" s="76" t="str">
        <f t="shared" si="113"/>
        <v>Austria</v>
      </c>
      <c r="AO28" s="77">
        <f t="shared" si="114"/>
        <v>0</v>
      </c>
      <c r="AP28" s="78">
        <f t="shared" si="115"/>
        <v>2</v>
      </c>
      <c r="AQ28" s="69"/>
      <c r="AR28" s="127"/>
      <c r="AS28" s="74" t="str">
        <f t="shared" si="116"/>
        <v>Poland</v>
      </c>
      <c r="AT28" s="75">
        <v>2</v>
      </c>
      <c r="AU28" s="75">
        <v>1</v>
      </c>
      <c r="AV28" s="76" t="str">
        <f t="shared" si="117"/>
        <v>Austria</v>
      </c>
      <c r="AY28" s="77">
        <f t="shared" si="118"/>
        <v>0</v>
      </c>
      <c r="AZ28" s="78">
        <f t="shared" si="119"/>
        <v>0</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v>3</v>
      </c>
      <c r="BO28" s="75">
        <v>2</v>
      </c>
      <c r="BP28" s="76" t="str">
        <f t="shared" si="125"/>
        <v>Austria</v>
      </c>
      <c r="BS28" s="77">
        <f t="shared" si="126"/>
        <v>0</v>
      </c>
      <c r="BT28" s="78">
        <f t="shared" si="127"/>
        <v>0</v>
      </c>
      <c r="BU28" s="69"/>
      <c r="BV28" s="127"/>
      <c r="BW28" s="74" t="str">
        <f t="shared" si="128"/>
        <v>Poland</v>
      </c>
      <c r="BX28" s="75">
        <v>0</v>
      </c>
      <c r="BY28" s="75">
        <v>1</v>
      </c>
      <c r="BZ28" s="76" t="str">
        <f t="shared" si="129"/>
        <v>Austria</v>
      </c>
      <c r="CC28" s="77">
        <f t="shared" si="130"/>
        <v>0</v>
      </c>
      <c r="CD28" s="78">
        <f t="shared" si="131"/>
        <v>2</v>
      </c>
      <c r="CE28" s="69"/>
      <c r="CF28" s="127"/>
      <c r="CG28" s="74" t="str">
        <f t="shared" si="132"/>
        <v>Poland</v>
      </c>
      <c r="CH28" s="75">
        <v>1</v>
      </c>
      <c r="CI28" s="75">
        <v>1</v>
      </c>
      <c r="CJ28" s="76" t="str">
        <f t="shared" si="133"/>
        <v>Austria</v>
      </c>
      <c r="CM28" s="77">
        <f t="shared" si="134"/>
        <v>0</v>
      </c>
      <c r="CN28" s="78">
        <f t="shared" si="135"/>
        <v>0</v>
      </c>
      <c r="CO28" s="69"/>
      <c r="CP28" s="127"/>
      <c r="CQ28" s="74" t="str">
        <f t="shared" si="136"/>
        <v>Poland</v>
      </c>
      <c r="CR28" s="75">
        <v>2</v>
      </c>
      <c r="CS28" s="75">
        <v>1</v>
      </c>
      <c r="CT28" s="76" t="str">
        <f t="shared" si="137"/>
        <v>Austria</v>
      </c>
      <c r="CW28" s="77">
        <f t="shared" si="138"/>
        <v>0</v>
      </c>
      <c r="CX28" s="78">
        <f t="shared" si="139"/>
        <v>0</v>
      </c>
      <c r="CY28" s="69"/>
      <c r="CZ28" s="127"/>
      <c r="DA28" s="74" t="str">
        <f t="shared" si="140"/>
        <v>Poland</v>
      </c>
      <c r="DB28" s="75">
        <v>2</v>
      </c>
      <c r="DC28" s="75">
        <v>1</v>
      </c>
      <c r="DD28" s="76" t="str">
        <f t="shared" si="141"/>
        <v>Austria</v>
      </c>
      <c r="DG28" s="77">
        <f t="shared" si="142"/>
        <v>0</v>
      </c>
      <c r="DH28" s="78">
        <f t="shared" si="143"/>
        <v>0</v>
      </c>
      <c r="DI28" s="69"/>
    </row>
    <row r="29" spans="1:113" s="43" customFormat="1" ht="15" customHeight="1" x14ac:dyDescent="0.25">
      <c r="A29" s="41">
        <v>34</v>
      </c>
      <c r="B29" s="65"/>
      <c r="C29" s="55">
        <v>20</v>
      </c>
      <c r="D29" s="20" t="s">
        <v>13</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2</v>
      </c>
      <c r="AA29" s="75">
        <v>2</v>
      </c>
      <c r="AB29" s="76" t="str">
        <f t="shared" si="109"/>
        <v>France</v>
      </c>
      <c r="AE29" s="77">
        <f t="shared" si="110"/>
        <v>0</v>
      </c>
      <c r="AF29" s="78">
        <f t="shared" si="111"/>
        <v>4</v>
      </c>
      <c r="AG29" s="69"/>
      <c r="AH29" s="127"/>
      <c r="AI29" s="74" t="str">
        <f t="shared" si="112"/>
        <v>Netherlands</v>
      </c>
      <c r="AJ29" s="75">
        <v>2</v>
      </c>
      <c r="AK29" s="75">
        <v>2</v>
      </c>
      <c r="AL29" s="76" t="str">
        <f t="shared" si="113"/>
        <v>France</v>
      </c>
      <c r="AO29" s="77">
        <f t="shared" si="114"/>
        <v>0</v>
      </c>
      <c r="AP29" s="78">
        <f t="shared" si="115"/>
        <v>4</v>
      </c>
      <c r="AQ29" s="69"/>
      <c r="AR29" s="127"/>
      <c r="AS29" s="74" t="str">
        <f t="shared" si="116"/>
        <v>Netherlands</v>
      </c>
      <c r="AT29" s="75">
        <v>2</v>
      </c>
      <c r="AU29" s="75">
        <v>3</v>
      </c>
      <c r="AV29" s="76" t="str">
        <f t="shared" si="117"/>
        <v>France</v>
      </c>
      <c r="AY29" s="77">
        <f t="shared" si="118"/>
        <v>0</v>
      </c>
      <c r="AZ29" s="78">
        <f t="shared" si="119"/>
        <v>0</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v>1</v>
      </c>
      <c r="BO29" s="75">
        <v>1</v>
      </c>
      <c r="BP29" s="76" t="str">
        <f t="shared" si="125"/>
        <v>France</v>
      </c>
      <c r="BS29" s="77">
        <f t="shared" si="126"/>
        <v>0</v>
      </c>
      <c r="BT29" s="78">
        <f t="shared" si="127"/>
        <v>4</v>
      </c>
      <c r="BU29" s="69"/>
      <c r="BV29" s="127"/>
      <c r="BW29" s="74" t="str">
        <f t="shared" si="128"/>
        <v>Netherlands</v>
      </c>
      <c r="BX29" s="75">
        <v>2</v>
      </c>
      <c r="BY29" s="75">
        <v>2</v>
      </c>
      <c r="BZ29" s="76" t="str">
        <f t="shared" si="129"/>
        <v>France</v>
      </c>
      <c r="CC29" s="77">
        <f t="shared" si="130"/>
        <v>0</v>
      </c>
      <c r="CD29" s="78">
        <f t="shared" si="131"/>
        <v>4</v>
      </c>
      <c r="CE29" s="69"/>
      <c r="CF29" s="127"/>
      <c r="CG29" s="74" t="str">
        <f t="shared" si="132"/>
        <v>Netherlands</v>
      </c>
      <c r="CH29" s="75">
        <v>2</v>
      </c>
      <c r="CI29" s="75">
        <v>3</v>
      </c>
      <c r="CJ29" s="76" t="str">
        <f t="shared" si="133"/>
        <v>France</v>
      </c>
      <c r="CM29" s="77">
        <f t="shared" si="134"/>
        <v>0</v>
      </c>
      <c r="CN29" s="78">
        <f t="shared" si="135"/>
        <v>0</v>
      </c>
      <c r="CO29" s="69"/>
      <c r="CP29" s="127"/>
      <c r="CQ29" s="74" t="str">
        <f t="shared" si="136"/>
        <v>Netherlands</v>
      </c>
      <c r="CR29" s="75">
        <v>0</v>
      </c>
      <c r="CS29" s="75">
        <v>1</v>
      </c>
      <c r="CT29" s="76" t="str">
        <f t="shared" si="137"/>
        <v>France</v>
      </c>
      <c r="CW29" s="77">
        <f t="shared" si="138"/>
        <v>0</v>
      </c>
      <c r="CX29" s="78">
        <f t="shared" si="139"/>
        <v>0</v>
      </c>
      <c r="CY29" s="69"/>
      <c r="CZ29" s="127"/>
      <c r="DA29" s="74" t="str">
        <f t="shared" si="140"/>
        <v>Netherlands</v>
      </c>
      <c r="DB29" s="75">
        <v>1</v>
      </c>
      <c r="DC29" s="75">
        <v>2</v>
      </c>
      <c r="DD29" s="76" t="str">
        <f t="shared" si="141"/>
        <v>France</v>
      </c>
      <c r="DG29" s="77">
        <f t="shared" si="142"/>
        <v>0</v>
      </c>
      <c r="DH29" s="78">
        <f t="shared" si="143"/>
        <v>0</v>
      </c>
      <c r="DI29" s="69"/>
    </row>
    <row r="30" spans="1:113" s="43" customFormat="1" ht="15" customHeight="1" x14ac:dyDescent="0.25">
      <c r="A30" s="41">
        <v>35</v>
      </c>
      <c r="B30" s="65"/>
      <c r="C30" s="55">
        <v>21</v>
      </c>
      <c r="D30" s="20" t="s">
        <v>94</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1</v>
      </c>
      <c r="AA30" s="75">
        <v>1</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2</v>
      </c>
      <c r="AU30" s="75">
        <v>3</v>
      </c>
      <c r="AV30" s="76" t="str">
        <f t="shared" si="117"/>
        <v>Ukraine</v>
      </c>
      <c r="AY30" s="77">
        <f t="shared" si="118"/>
        <v>0</v>
      </c>
      <c r="AZ30" s="78">
        <f t="shared" si="119"/>
        <v>4</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v>2</v>
      </c>
      <c r="BO30" s="75">
        <v>1</v>
      </c>
      <c r="BP30" s="76" t="str">
        <f t="shared" si="125"/>
        <v>Ukraine</v>
      </c>
      <c r="BS30" s="77">
        <f t="shared" si="126"/>
        <v>0</v>
      </c>
      <c r="BT30" s="78">
        <f t="shared" si="127"/>
        <v>0</v>
      </c>
      <c r="BU30" s="69"/>
      <c r="BV30" s="127"/>
      <c r="BW30" s="74" t="str">
        <f t="shared" si="128"/>
        <v>Slovakia</v>
      </c>
      <c r="BX30" s="75">
        <v>0</v>
      </c>
      <c r="BY30" s="75">
        <v>0</v>
      </c>
      <c r="BZ30" s="76" t="str">
        <f t="shared" si="129"/>
        <v>Ukraine</v>
      </c>
      <c r="CC30" s="77">
        <f t="shared" si="130"/>
        <v>0</v>
      </c>
      <c r="CD30" s="78">
        <f t="shared" si="131"/>
        <v>0</v>
      </c>
      <c r="CE30" s="69"/>
      <c r="CF30" s="127"/>
      <c r="CG30" s="74" t="str">
        <f t="shared" si="132"/>
        <v>Slovakia</v>
      </c>
      <c r="CH30" s="75">
        <v>1</v>
      </c>
      <c r="CI30" s="75">
        <v>1</v>
      </c>
      <c r="CJ30" s="76" t="str">
        <f t="shared" si="133"/>
        <v>Ukraine</v>
      </c>
      <c r="CM30" s="77">
        <f t="shared" si="134"/>
        <v>0</v>
      </c>
      <c r="CN30" s="78">
        <f t="shared" si="135"/>
        <v>0</v>
      </c>
      <c r="CO30" s="69"/>
      <c r="CP30" s="127"/>
      <c r="CQ30" s="74" t="str">
        <f t="shared" si="136"/>
        <v>Slovakia</v>
      </c>
      <c r="CR30" s="75">
        <v>3</v>
      </c>
      <c r="CS30" s="75">
        <v>2</v>
      </c>
      <c r="CT30" s="76" t="str">
        <f t="shared" si="137"/>
        <v>Ukraine</v>
      </c>
      <c r="CW30" s="77">
        <f t="shared" si="138"/>
        <v>0</v>
      </c>
      <c r="CX30" s="78">
        <f t="shared" si="139"/>
        <v>0</v>
      </c>
      <c r="CY30" s="69"/>
      <c r="CZ30" s="127"/>
      <c r="DA30" s="74" t="str">
        <f t="shared" si="140"/>
        <v>Slovakia</v>
      </c>
      <c r="DB30" s="75">
        <v>2</v>
      </c>
      <c r="DC30" s="75">
        <v>0</v>
      </c>
      <c r="DD30" s="76" t="str">
        <f t="shared" si="141"/>
        <v>Ukraine</v>
      </c>
      <c r="DG30" s="77">
        <f t="shared" si="142"/>
        <v>0</v>
      </c>
      <c r="DH30" s="78">
        <f t="shared" si="143"/>
        <v>0</v>
      </c>
      <c r="DI30" s="69"/>
    </row>
    <row r="31" spans="1:113" s="43" customFormat="1" ht="15" customHeight="1" x14ac:dyDescent="0.25">
      <c r="A31" s="41">
        <v>36</v>
      </c>
      <c r="B31" s="65"/>
      <c r="C31" s="55">
        <v>22</v>
      </c>
      <c r="D31" s="20" t="s">
        <v>94</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3</v>
      </c>
      <c r="Q31" s="75">
        <v>1</v>
      </c>
      <c r="R31" s="76" t="str">
        <f t="shared" si="105"/>
        <v>Romania</v>
      </c>
      <c r="U31" s="77">
        <f t="shared" si="106"/>
        <v>0</v>
      </c>
      <c r="V31" s="78">
        <f t="shared" si="107"/>
        <v>4</v>
      </c>
      <c r="W31" s="69"/>
      <c r="X31" s="127"/>
      <c r="Y31" s="74" t="str">
        <f t="shared" si="108"/>
        <v>Belgium</v>
      </c>
      <c r="Z31" s="75">
        <v>3</v>
      </c>
      <c r="AA31" s="75">
        <v>0</v>
      </c>
      <c r="AB31" s="76" t="str">
        <f t="shared" si="109"/>
        <v>Romania</v>
      </c>
      <c r="AE31" s="77">
        <f t="shared" si="110"/>
        <v>0</v>
      </c>
      <c r="AF31" s="78">
        <f t="shared" si="111"/>
        <v>2</v>
      </c>
      <c r="AG31" s="69"/>
      <c r="AH31" s="127"/>
      <c r="AI31" s="74" t="str">
        <f t="shared" si="112"/>
        <v>Belgium</v>
      </c>
      <c r="AJ31" s="75">
        <v>2</v>
      </c>
      <c r="AK31" s="75">
        <v>0</v>
      </c>
      <c r="AL31" s="76" t="str">
        <f t="shared" si="113"/>
        <v>Romania</v>
      </c>
      <c r="AO31" s="77">
        <f t="shared" si="114"/>
        <v>1</v>
      </c>
      <c r="AP31" s="78">
        <f t="shared" si="115"/>
        <v>6</v>
      </c>
      <c r="AQ31" s="69"/>
      <c r="AR31" s="127"/>
      <c r="AS31" s="74" t="str">
        <f t="shared" si="116"/>
        <v>Belgium</v>
      </c>
      <c r="AT31" s="75">
        <v>4</v>
      </c>
      <c r="AU31" s="75">
        <v>1</v>
      </c>
      <c r="AV31" s="76" t="str">
        <f t="shared" si="117"/>
        <v>Romania</v>
      </c>
      <c r="AY31" s="77">
        <f t="shared" si="118"/>
        <v>0</v>
      </c>
      <c r="AZ31" s="78">
        <f t="shared" si="119"/>
        <v>2</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1</v>
      </c>
      <c r="BY31" s="75">
        <v>0</v>
      </c>
      <c r="BZ31" s="76" t="str">
        <f t="shared" si="129"/>
        <v>Romania</v>
      </c>
      <c r="CC31" s="77">
        <f t="shared" si="130"/>
        <v>0</v>
      </c>
      <c r="CD31" s="78">
        <f t="shared" si="131"/>
        <v>2</v>
      </c>
      <c r="CE31" s="69"/>
      <c r="CF31" s="127"/>
      <c r="CG31" s="74" t="str">
        <f t="shared" si="132"/>
        <v>Belgium</v>
      </c>
      <c r="CH31" s="75">
        <v>3</v>
      </c>
      <c r="CI31" s="75">
        <v>1</v>
      </c>
      <c r="CJ31" s="76" t="str">
        <f t="shared" si="133"/>
        <v>Romania</v>
      </c>
      <c r="CM31" s="77">
        <f t="shared" si="134"/>
        <v>0</v>
      </c>
      <c r="CN31" s="78">
        <f t="shared" si="135"/>
        <v>4</v>
      </c>
      <c r="CO31" s="69"/>
      <c r="CP31" s="127"/>
      <c r="CQ31" s="74" t="str">
        <f t="shared" si="136"/>
        <v>Belgium</v>
      </c>
      <c r="CR31" s="75">
        <v>1</v>
      </c>
      <c r="CS31" s="75">
        <v>0</v>
      </c>
      <c r="CT31" s="76" t="str">
        <f t="shared" si="137"/>
        <v>Romania</v>
      </c>
      <c r="CW31" s="77">
        <f t="shared" si="138"/>
        <v>0</v>
      </c>
      <c r="CX31" s="78">
        <f t="shared" si="139"/>
        <v>2</v>
      </c>
      <c r="CY31" s="69"/>
      <c r="CZ31" s="127"/>
      <c r="DA31" s="74" t="str">
        <f t="shared" si="140"/>
        <v>Belgium</v>
      </c>
      <c r="DB31" s="75">
        <v>4</v>
      </c>
      <c r="DC31" s="75">
        <v>2</v>
      </c>
      <c r="DD31" s="76" t="str">
        <f t="shared" si="141"/>
        <v>Romania</v>
      </c>
      <c r="DG31" s="77">
        <f t="shared" si="142"/>
        <v>0</v>
      </c>
      <c r="DH31" s="78">
        <f t="shared" si="143"/>
        <v>4</v>
      </c>
      <c r="DI31" s="69"/>
    </row>
    <row r="32" spans="1:113" s="43" customFormat="1" ht="15" customHeight="1" x14ac:dyDescent="0.25">
      <c r="A32" s="41">
        <v>37</v>
      </c>
      <c r="B32" s="65"/>
      <c r="C32" s="55">
        <v>23</v>
      </c>
      <c r="D32" s="20" t="s">
        <v>95</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2</v>
      </c>
      <c r="R32" s="76" t="str">
        <f t="shared" si="105"/>
        <v>Portugal</v>
      </c>
      <c r="U32" s="77">
        <f t="shared" si="106"/>
        <v>0</v>
      </c>
      <c r="V32" s="78">
        <f t="shared" si="107"/>
        <v>2</v>
      </c>
      <c r="W32" s="69"/>
      <c r="X32" s="127"/>
      <c r="Y32" s="74" t="str">
        <f t="shared" si="108"/>
        <v>Türkiye</v>
      </c>
      <c r="Z32" s="75">
        <v>1</v>
      </c>
      <c r="AA32" s="75">
        <v>2</v>
      </c>
      <c r="AB32" s="76" t="str">
        <f t="shared" si="109"/>
        <v>Portugal</v>
      </c>
      <c r="AE32" s="77">
        <f t="shared" si="110"/>
        <v>0</v>
      </c>
      <c r="AF32" s="78">
        <f t="shared" si="111"/>
        <v>2</v>
      </c>
      <c r="AG32" s="69"/>
      <c r="AH32" s="127"/>
      <c r="AI32" s="74" t="str">
        <f t="shared" si="112"/>
        <v>Türkiye</v>
      </c>
      <c r="AJ32" s="75">
        <v>0</v>
      </c>
      <c r="AK32" s="75">
        <v>2</v>
      </c>
      <c r="AL32" s="76" t="str">
        <f t="shared" si="113"/>
        <v>Portugal</v>
      </c>
      <c r="AO32" s="77">
        <f t="shared" si="114"/>
        <v>0</v>
      </c>
      <c r="AP32" s="78">
        <f t="shared" si="115"/>
        <v>2</v>
      </c>
      <c r="AQ32" s="69"/>
      <c r="AR32" s="127"/>
      <c r="AS32" s="74" t="str">
        <f t="shared" si="116"/>
        <v>Türkiye</v>
      </c>
      <c r="AT32" s="75">
        <v>1</v>
      </c>
      <c r="AU32" s="75">
        <v>3</v>
      </c>
      <c r="AV32" s="76" t="str">
        <f t="shared" si="117"/>
        <v>Portugal</v>
      </c>
      <c r="AY32" s="77">
        <f t="shared" si="118"/>
        <v>0</v>
      </c>
      <c r="AZ32" s="78">
        <f t="shared" si="119"/>
        <v>2</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v>2</v>
      </c>
      <c r="BO32" s="75">
        <v>1</v>
      </c>
      <c r="BP32" s="76" t="str">
        <f t="shared" si="125"/>
        <v>Portugal</v>
      </c>
      <c r="BS32" s="77">
        <f t="shared" si="126"/>
        <v>0</v>
      </c>
      <c r="BT32" s="78">
        <f t="shared" si="127"/>
        <v>0</v>
      </c>
      <c r="BU32" s="69"/>
      <c r="BV32" s="127"/>
      <c r="BW32" s="74" t="str">
        <f t="shared" si="128"/>
        <v>Türkiye</v>
      </c>
      <c r="BX32" s="75">
        <v>0</v>
      </c>
      <c r="BY32" s="75">
        <v>2</v>
      </c>
      <c r="BZ32" s="76" t="str">
        <f t="shared" si="129"/>
        <v>Portugal</v>
      </c>
      <c r="CC32" s="77">
        <f t="shared" si="130"/>
        <v>0</v>
      </c>
      <c r="CD32" s="78">
        <f t="shared" si="131"/>
        <v>2</v>
      </c>
      <c r="CE32" s="69"/>
      <c r="CF32" s="127"/>
      <c r="CG32" s="74" t="str">
        <f t="shared" si="132"/>
        <v>Türkiye</v>
      </c>
      <c r="CH32" s="75">
        <v>1</v>
      </c>
      <c r="CI32" s="75">
        <v>3</v>
      </c>
      <c r="CJ32" s="76" t="str">
        <f t="shared" si="133"/>
        <v>Portugal</v>
      </c>
      <c r="CM32" s="77">
        <f t="shared" si="134"/>
        <v>0</v>
      </c>
      <c r="CN32" s="78">
        <f t="shared" si="135"/>
        <v>2</v>
      </c>
      <c r="CO32" s="69"/>
      <c r="CP32" s="127"/>
      <c r="CQ32" s="74" t="str">
        <f t="shared" si="136"/>
        <v>Türkiye</v>
      </c>
      <c r="CR32" s="75">
        <v>2</v>
      </c>
      <c r="CS32" s="75">
        <v>0</v>
      </c>
      <c r="CT32" s="76" t="str">
        <f t="shared" si="137"/>
        <v>Portugal</v>
      </c>
      <c r="CW32" s="77">
        <f t="shared" si="138"/>
        <v>0</v>
      </c>
      <c r="CX32" s="78">
        <f t="shared" si="139"/>
        <v>0</v>
      </c>
      <c r="CY32" s="69"/>
      <c r="CZ32" s="127"/>
      <c r="DA32" s="74" t="str">
        <f t="shared" si="140"/>
        <v>Türkiye</v>
      </c>
      <c r="DB32" s="75">
        <v>1</v>
      </c>
      <c r="DC32" s="75">
        <v>3</v>
      </c>
      <c r="DD32" s="76" t="str">
        <f t="shared" si="141"/>
        <v>Portugal</v>
      </c>
      <c r="DG32" s="77">
        <f t="shared" si="142"/>
        <v>0</v>
      </c>
      <c r="DH32" s="78">
        <f t="shared" si="143"/>
        <v>2</v>
      </c>
      <c r="DI32" s="69"/>
    </row>
    <row r="33" spans="1:113" s="43" customFormat="1" ht="15" customHeight="1" x14ac:dyDescent="0.25">
      <c r="A33" s="41">
        <v>38</v>
      </c>
      <c r="B33" s="65"/>
      <c r="C33" s="55">
        <v>24</v>
      </c>
      <c r="D33" s="20" t="s">
        <v>95</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0</v>
      </c>
      <c r="Q33" s="75">
        <v>2</v>
      </c>
      <c r="R33" s="76" t="str">
        <f t="shared" si="105"/>
        <v>Czechia</v>
      </c>
      <c r="U33" s="77">
        <f t="shared" si="106"/>
        <v>0</v>
      </c>
      <c r="V33" s="78">
        <f t="shared" si="107"/>
        <v>0</v>
      </c>
      <c r="W33" s="69"/>
      <c r="X33" s="127"/>
      <c r="Y33" s="74" t="str">
        <f t="shared" si="108"/>
        <v>Georgia</v>
      </c>
      <c r="Z33" s="75">
        <v>1</v>
      </c>
      <c r="AA33" s="75">
        <v>1</v>
      </c>
      <c r="AB33" s="76" t="str">
        <f t="shared" si="109"/>
        <v>Czechia</v>
      </c>
      <c r="AE33" s="77">
        <f t="shared" si="110"/>
        <v>1</v>
      </c>
      <c r="AF33" s="78">
        <f t="shared" si="111"/>
        <v>6</v>
      </c>
      <c r="AG33" s="69"/>
      <c r="AH33" s="127"/>
      <c r="AI33" s="74" t="str">
        <f t="shared" si="112"/>
        <v>Georgia</v>
      </c>
      <c r="AJ33" s="75">
        <v>0</v>
      </c>
      <c r="AK33" s="75">
        <v>0</v>
      </c>
      <c r="AL33" s="76" t="str">
        <f t="shared" si="113"/>
        <v>Czechia</v>
      </c>
      <c r="AO33" s="77">
        <f t="shared" si="114"/>
        <v>0</v>
      </c>
      <c r="AP33" s="78">
        <f t="shared" si="115"/>
        <v>4</v>
      </c>
      <c r="AQ33" s="69"/>
      <c r="AR33" s="127"/>
      <c r="AS33" s="74" t="str">
        <f t="shared" si="116"/>
        <v>Georgia</v>
      </c>
      <c r="AT33" s="75">
        <v>1</v>
      </c>
      <c r="AU33" s="75">
        <v>2</v>
      </c>
      <c r="AV33" s="76" t="str">
        <f t="shared" si="117"/>
        <v>Czechia</v>
      </c>
      <c r="AY33" s="77">
        <f t="shared" si="118"/>
        <v>0</v>
      </c>
      <c r="AZ33" s="78">
        <f t="shared" si="119"/>
        <v>0</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v>0</v>
      </c>
      <c r="BO33" s="75">
        <v>2</v>
      </c>
      <c r="BP33" s="76" t="str">
        <f t="shared" si="125"/>
        <v>Czechia</v>
      </c>
      <c r="BS33" s="77">
        <f t="shared" si="126"/>
        <v>0</v>
      </c>
      <c r="BT33" s="78">
        <f t="shared" si="127"/>
        <v>0</v>
      </c>
      <c r="BU33" s="69"/>
      <c r="BV33" s="127"/>
      <c r="BW33" s="74" t="str">
        <f t="shared" si="128"/>
        <v>Georgia</v>
      </c>
      <c r="BX33" s="75">
        <v>0</v>
      </c>
      <c r="BY33" s="75">
        <v>0</v>
      </c>
      <c r="BZ33" s="76" t="str">
        <f t="shared" si="129"/>
        <v>Czechia</v>
      </c>
      <c r="CC33" s="77">
        <f t="shared" si="130"/>
        <v>0</v>
      </c>
      <c r="CD33" s="78">
        <f t="shared" si="131"/>
        <v>4</v>
      </c>
      <c r="CE33" s="69"/>
      <c r="CF33" s="127"/>
      <c r="CG33" s="74" t="str">
        <f t="shared" si="132"/>
        <v>Georgia</v>
      </c>
      <c r="CH33" s="75">
        <v>0</v>
      </c>
      <c r="CI33" s="75">
        <v>1</v>
      </c>
      <c r="CJ33" s="76" t="str">
        <f t="shared" si="133"/>
        <v>Czechia</v>
      </c>
      <c r="CM33" s="77">
        <f t="shared" si="134"/>
        <v>0</v>
      </c>
      <c r="CN33" s="78">
        <f t="shared" si="135"/>
        <v>0</v>
      </c>
      <c r="CO33" s="69"/>
      <c r="CP33" s="127"/>
      <c r="CQ33" s="74" t="str">
        <f t="shared" si="136"/>
        <v>Georgia</v>
      </c>
      <c r="CR33" s="75">
        <v>3</v>
      </c>
      <c r="CS33" s="75">
        <v>3</v>
      </c>
      <c r="CT33" s="76" t="str">
        <f t="shared" si="137"/>
        <v>Czechia</v>
      </c>
      <c r="CW33" s="77">
        <f t="shared" si="138"/>
        <v>0</v>
      </c>
      <c r="CX33" s="78">
        <f t="shared" si="139"/>
        <v>4</v>
      </c>
      <c r="CY33" s="69"/>
      <c r="CZ33" s="127"/>
      <c r="DA33" s="74" t="str">
        <f t="shared" si="140"/>
        <v>Georgia</v>
      </c>
      <c r="DB33" s="75">
        <v>2</v>
      </c>
      <c r="DC33" s="75">
        <v>1</v>
      </c>
      <c r="DD33" s="76" t="str">
        <f t="shared" si="141"/>
        <v>Czechia</v>
      </c>
      <c r="DG33" s="77">
        <f t="shared" si="142"/>
        <v>0</v>
      </c>
      <c r="DH33" s="78">
        <f t="shared" si="143"/>
        <v>0</v>
      </c>
      <c r="DI33" s="69"/>
    </row>
    <row r="34" spans="1:113" s="43" customFormat="1" ht="15" customHeight="1" x14ac:dyDescent="0.25">
      <c r="A34" s="41">
        <v>39</v>
      </c>
      <c r="B34" s="65"/>
      <c r="C34" s="55">
        <v>25</v>
      </c>
      <c r="D34" s="20" t="s">
        <v>15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1</v>
      </c>
      <c r="Q34" s="75">
        <v>3</v>
      </c>
      <c r="R34" s="76" t="str">
        <f t="shared" si="105"/>
        <v>Germany</v>
      </c>
      <c r="U34" s="77">
        <f t="shared" si="106"/>
        <v>0</v>
      </c>
      <c r="V34" s="78">
        <f t="shared" si="107"/>
        <v>0</v>
      </c>
      <c r="W34" s="69"/>
      <c r="X34" s="127"/>
      <c r="Y34" s="74" t="str">
        <f t="shared" si="108"/>
        <v>Switzerland</v>
      </c>
      <c r="Z34" s="75">
        <v>1</v>
      </c>
      <c r="AA34" s="75">
        <v>3</v>
      </c>
      <c r="AB34" s="76" t="str">
        <f t="shared" si="109"/>
        <v>Germany</v>
      </c>
      <c r="AE34" s="77">
        <f t="shared" si="110"/>
        <v>0</v>
      </c>
      <c r="AF34" s="78">
        <f t="shared" si="111"/>
        <v>0</v>
      </c>
      <c r="AG34" s="69"/>
      <c r="AH34" s="127"/>
      <c r="AI34" s="74" t="str">
        <f t="shared" si="112"/>
        <v>Switzerland</v>
      </c>
      <c r="AJ34" s="75">
        <v>1</v>
      </c>
      <c r="AK34" s="75">
        <v>2</v>
      </c>
      <c r="AL34" s="76" t="str">
        <f t="shared" si="113"/>
        <v>Germany</v>
      </c>
      <c r="AO34" s="77">
        <f t="shared" si="114"/>
        <v>0</v>
      </c>
      <c r="AP34" s="78">
        <f t="shared" si="115"/>
        <v>0</v>
      </c>
      <c r="AQ34" s="69"/>
      <c r="AR34" s="127"/>
      <c r="AS34" s="74" t="str">
        <f t="shared" si="116"/>
        <v>Switzerland</v>
      </c>
      <c r="AT34" s="75">
        <v>1</v>
      </c>
      <c r="AU34" s="75">
        <v>2</v>
      </c>
      <c r="AV34" s="76" t="str">
        <f t="shared" si="117"/>
        <v>Germany</v>
      </c>
      <c r="AY34" s="77">
        <f t="shared" si="118"/>
        <v>0</v>
      </c>
      <c r="AZ34" s="78">
        <f t="shared" si="119"/>
        <v>0</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0</v>
      </c>
      <c r="BY34" s="75">
        <v>1</v>
      </c>
      <c r="BZ34" s="76" t="str">
        <f t="shared" si="129"/>
        <v>Germany</v>
      </c>
      <c r="CC34" s="77">
        <f t="shared" si="130"/>
        <v>0</v>
      </c>
      <c r="CD34" s="78">
        <f t="shared" si="131"/>
        <v>0</v>
      </c>
      <c r="CE34" s="69"/>
      <c r="CF34" s="127"/>
      <c r="CG34" s="74" t="str">
        <f t="shared" si="132"/>
        <v>Switzerland</v>
      </c>
      <c r="CH34" s="75">
        <v>1</v>
      </c>
      <c r="CI34" s="75">
        <v>1</v>
      </c>
      <c r="CJ34" s="76" t="str">
        <f t="shared" si="133"/>
        <v>Germany</v>
      </c>
      <c r="CM34" s="77">
        <f t="shared" si="134"/>
        <v>1</v>
      </c>
      <c r="CN34" s="78">
        <f t="shared" si="135"/>
        <v>6</v>
      </c>
      <c r="CO34" s="69"/>
      <c r="CP34" s="127"/>
      <c r="CQ34" s="74" t="str">
        <f t="shared" si="136"/>
        <v>Switzerland</v>
      </c>
      <c r="CR34" s="75">
        <v>1</v>
      </c>
      <c r="CS34" s="75">
        <v>2</v>
      </c>
      <c r="CT34" s="76" t="str">
        <f t="shared" si="137"/>
        <v>Germany</v>
      </c>
      <c r="CW34" s="77">
        <f t="shared" si="138"/>
        <v>0</v>
      </c>
      <c r="CX34" s="78">
        <f t="shared" si="139"/>
        <v>0</v>
      </c>
      <c r="CY34" s="69"/>
      <c r="CZ34" s="127"/>
      <c r="DA34" s="74" t="str">
        <f t="shared" si="140"/>
        <v>Switzerland</v>
      </c>
      <c r="DB34" s="75">
        <v>1</v>
      </c>
      <c r="DC34" s="75">
        <v>4</v>
      </c>
      <c r="DD34" s="76" t="str">
        <f t="shared" si="141"/>
        <v>Germany</v>
      </c>
      <c r="DG34" s="77">
        <f t="shared" si="142"/>
        <v>0</v>
      </c>
      <c r="DH34" s="78">
        <f t="shared" si="143"/>
        <v>0</v>
      </c>
      <c r="DI34" s="69"/>
    </row>
    <row r="35" spans="1:113" s="43" customFormat="1" ht="15" customHeight="1" x14ac:dyDescent="0.25">
      <c r="A35" s="41">
        <v>40</v>
      </c>
      <c r="B35" s="65"/>
      <c r="C35" s="55">
        <v>26</v>
      </c>
      <c r="D35" s="20" t="s">
        <v>15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2</v>
      </c>
      <c r="Q35" s="75">
        <v>1</v>
      </c>
      <c r="R35" s="76" t="str">
        <f t="shared" si="105"/>
        <v>Hungary</v>
      </c>
      <c r="U35" s="77">
        <f t="shared" si="106"/>
        <v>0</v>
      </c>
      <c r="V35" s="78">
        <f t="shared" si="107"/>
        <v>0</v>
      </c>
      <c r="W35" s="69"/>
      <c r="X35" s="127"/>
      <c r="Y35" s="74" t="str">
        <f t="shared" si="108"/>
        <v>Scotland</v>
      </c>
      <c r="Z35" s="75">
        <v>2</v>
      </c>
      <c r="AA35" s="75">
        <v>1</v>
      </c>
      <c r="AB35" s="76" t="str">
        <f t="shared" si="109"/>
        <v>Hungary</v>
      </c>
      <c r="AE35" s="77">
        <f t="shared" si="110"/>
        <v>0</v>
      </c>
      <c r="AF35" s="78">
        <f t="shared" si="111"/>
        <v>0</v>
      </c>
      <c r="AG35" s="69"/>
      <c r="AH35" s="127"/>
      <c r="AI35" s="74" t="str">
        <f t="shared" si="112"/>
        <v>Scotland</v>
      </c>
      <c r="AJ35" s="75">
        <v>1</v>
      </c>
      <c r="AK35" s="75">
        <v>0</v>
      </c>
      <c r="AL35" s="76" t="str">
        <f t="shared" si="113"/>
        <v>Hungary</v>
      </c>
      <c r="AO35" s="77">
        <f t="shared" si="114"/>
        <v>0</v>
      </c>
      <c r="AP35" s="78">
        <f t="shared" si="115"/>
        <v>0</v>
      </c>
      <c r="AQ35" s="69"/>
      <c r="AR35" s="127"/>
      <c r="AS35" s="74" t="str">
        <f t="shared" si="116"/>
        <v>Scotland</v>
      </c>
      <c r="AT35" s="75">
        <v>2</v>
      </c>
      <c r="AU35" s="75">
        <v>2</v>
      </c>
      <c r="AV35" s="76" t="str">
        <f t="shared" si="117"/>
        <v>Hungary</v>
      </c>
      <c r="AY35" s="77">
        <f t="shared" si="118"/>
        <v>0</v>
      </c>
      <c r="AZ35" s="78">
        <f t="shared" si="119"/>
        <v>0</v>
      </c>
      <c r="BA35" s="69"/>
      <c r="BB35" s="127"/>
      <c r="BC35" s="74" t="str">
        <f t="shared" si="120"/>
        <v>Scotland</v>
      </c>
      <c r="BD35" s="75">
        <v>1</v>
      </c>
      <c r="BE35" s="75">
        <v>1</v>
      </c>
      <c r="BF35" s="76" t="str">
        <f t="shared" si="121"/>
        <v>Hungary</v>
      </c>
      <c r="BI35" s="77">
        <f t="shared" si="122"/>
        <v>0</v>
      </c>
      <c r="BJ35" s="78">
        <f t="shared" si="123"/>
        <v>0</v>
      </c>
      <c r="BK35" s="69"/>
      <c r="BL35" s="127"/>
      <c r="BM35" s="74" t="str">
        <f t="shared" si="124"/>
        <v>Scotland</v>
      </c>
      <c r="BN35" s="75">
        <v>1</v>
      </c>
      <c r="BO35" s="75">
        <v>1</v>
      </c>
      <c r="BP35" s="76" t="str">
        <f t="shared" si="125"/>
        <v>Hungary</v>
      </c>
      <c r="BS35" s="77">
        <f t="shared" si="126"/>
        <v>0</v>
      </c>
      <c r="BT35" s="78">
        <f t="shared" si="127"/>
        <v>0</v>
      </c>
      <c r="BU35" s="69"/>
      <c r="BV35" s="127"/>
      <c r="BW35" s="74" t="str">
        <f t="shared" si="128"/>
        <v>Scotland</v>
      </c>
      <c r="BX35" s="75">
        <v>1</v>
      </c>
      <c r="BY35" s="75">
        <v>0</v>
      </c>
      <c r="BZ35" s="76" t="str">
        <f t="shared" si="129"/>
        <v>Hungary</v>
      </c>
      <c r="CC35" s="77">
        <f t="shared" si="130"/>
        <v>0</v>
      </c>
      <c r="CD35" s="78">
        <f t="shared" si="131"/>
        <v>0</v>
      </c>
      <c r="CE35" s="69"/>
      <c r="CF35" s="127"/>
      <c r="CG35" s="74" t="str">
        <f t="shared" si="132"/>
        <v>Scotland</v>
      </c>
      <c r="CH35" s="75">
        <v>1</v>
      </c>
      <c r="CI35" s="75">
        <v>0</v>
      </c>
      <c r="CJ35" s="76" t="str">
        <f t="shared" si="133"/>
        <v>Hungary</v>
      </c>
      <c r="CM35" s="77">
        <f t="shared" si="134"/>
        <v>0</v>
      </c>
      <c r="CN35" s="78">
        <f t="shared" si="135"/>
        <v>0</v>
      </c>
      <c r="CO35" s="69"/>
      <c r="CP35" s="127"/>
      <c r="CQ35" s="74" t="str">
        <f t="shared" si="136"/>
        <v>Scotland</v>
      </c>
      <c r="CR35" s="75">
        <v>2</v>
      </c>
      <c r="CS35" s="75">
        <v>1</v>
      </c>
      <c r="CT35" s="76" t="str">
        <f t="shared" si="137"/>
        <v>Hungary</v>
      </c>
      <c r="CW35" s="77">
        <f t="shared" si="138"/>
        <v>0</v>
      </c>
      <c r="CX35" s="78">
        <f t="shared" si="139"/>
        <v>0</v>
      </c>
      <c r="CY35" s="69"/>
      <c r="CZ35" s="127"/>
      <c r="DA35" s="74" t="str">
        <f t="shared" si="140"/>
        <v>Scotland</v>
      </c>
      <c r="DB35" s="75">
        <v>3</v>
      </c>
      <c r="DC35" s="75">
        <v>2</v>
      </c>
      <c r="DD35" s="76" t="str">
        <f t="shared" si="141"/>
        <v>Hungary</v>
      </c>
      <c r="DG35" s="77">
        <f t="shared" si="142"/>
        <v>0</v>
      </c>
      <c r="DH35" s="78">
        <f t="shared" si="143"/>
        <v>0</v>
      </c>
      <c r="DI35" s="69"/>
    </row>
    <row r="36" spans="1:113" s="43" customFormat="1" ht="15" customHeight="1" x14ac:dyDescent="0.25">
      <c r="A36" s="41">
        <v>41</v>
      </c>
      <c r="B36" s="65"/>
      <c r="C36" s="55">
        <v>27</v>
      </c>
      <c r="D36" s="20" t="s">
        <v>3</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3</v>
      </c>
      <c r="R36" s="76" t="str">
        <f t="shared" si="105"/>
        <v>Spain</v>
      </c>
      <c r="U36" s="77">
        <f t="shared" si="106"/>
        <v>0</v>
      </c>
      <c r="V36" s="78">
        <f t="shared" si="107"/>
        <v>2</v>
      </c>
      <c r="W36" s="69"/>
      <c r="X36" s="127"/>
      <c r="Y36" s="74" t="str">
        <f t="shared" si="108"/>
        <v>Albania</v>
      </c>
      <c r="Z36" s="75">
        <v>0</v>
      </c>
      <c r="AA36" s="75">
        <v>3</v>
      </c>
      <c r="AB36" s="76" t="str">
        <f t="shared" si="109"/>
        <v>Spain</v>
      </c>
      <c r="AE36" s="77">
        <f t="shared" si="110"/>
        <v>0</v>
      </c>
      <c r="AF36" s="78">
        <f t="shared" si="111"/>
        <v>2</v>
      </c>
      <c r="AG36" s="69"/>
      <c r="AH36" s="127"/>
      <c r="AI36" s="74" t="str">
        <f t="shared" si="112"/>
        <v>Albania</v>
      </c>
      <c r="AJ36" s="75">
        <v>1</v>
      </c>
      <c r="AK36" s="75">
        <v>3</v>
      </c>
      <c r="AL36" s="76" t="str">
        <f t="shared" si="113"/>
        <v>Spain</v>
      </c>
      <c r="AO36" s="77">
        <f t="shared" si="114"/>
        <v>0</v>
      </c>
      <c r="AP36" s="78">
        <f t="shared" si="115"/>
        <v>2</v>
      </c>
      <c r="AQ36" s="69"/>
      <c r="AR36" s="127"/>
      <c r="AS36" s="74" t="str">
        <f t="shared" si="116"/>
        <v>Albania</v>
      </c>
      <c r="AT36" s="75">
        <v>1</v>
      </c>
      <c r="AU36" s="75">
        <v>2</v>
      </c>
      <c r="AV36" s="76" t="str">
        <f t="shared" si="117"/>
        <v>Spain</v>
      </c>
      <c r="AY36" s="77">
        <f t="shared" si="118"/>
        <v>0</v>
      </c>
      <c r="AZ36" s="78">
        <f t="shared" si="119"/>
        <v>4</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v>0</v>
      </c>
      <c r="BO36" s="75">
        <v>1</v>
      </c>
      <c r="BP36" s="76" t="str">
        <f t="shared" si="125"/>
        <v>Spain</v>
      </c>
      <c r="BS36" s="77">
        <f t="shared" si="126"/>
        <v>1</v>
      </c>
      <c r="BT36" s="78">
        <f t="shared" si="127"/>
        <v>6</v>
      </c>
      <c r="BU36" s="69"/>
      <c r="BV36" s="127"/>
      <c r="BW36" s="74" t="str">
        <f t="shared" si="128"/>
        <v>Albania</v>
      </c>
      <c r="BX36" s="75">
        <v>0</v>
      </c>
      <c r="BY36" s="75">
        <v>2</v>
      </c>
      <c r="BZ36" s="76" t="str">
        <f t="shared" si="129"/>
        <v>Spain</v>
      </c>
      <c r="CC36" s="77">
        <f t="shared" si="130"/>
        <v>0</v>
      </c>
      <c r="CD36" s="78">
        <f t="shared" si="131"/>
        <v>2</v>
      </c>
      <c r="CE36" s="69"/>
      <c r="CF36" s="127"/>
      <c r="CG36" s="74" t="str">
        <f t="shared" si="132"/>
        <v>Albania</v>
      </c>
      <c r="CH36" s="75">
        <v>0</v>
      </c>
      <c r="CI36" s="75">
        <v>5</v>
      </c>
      <c r="CJ36" s="76" t="str">
        <f t="shared" si="133"/>
        <v>Spain</v>
      </c>
      <c r="CM36" s="77">
        <f t="shared" si="134"/>
        <v>0</v>
      </c>
      <c r="CN36" s="78">
        <f t="shared" si="135"/>
        <v>2</v>
      </c>
      <c r="CO36" s="69"/>
      <c r="CP36" s="127"/>
      <c r="CQ36" s="74" t="str">
        <f t="shared" si="136"/>
        <v>Albania</v>
      </c>
      <c r="CR36" s="75">
        <v>1</v>
      </c>
      <c r="CS36" s="75">
        <v>1</v>
      </c>
      <c r="CT36" s="76" t="str">
        <f t="shared" si="137"/>
        <v>Spain</v>
      </c>
      <c r="CW36" s="77">
        <f t="shared" si="138"/>
        <v>0</v>
      </c>
      <c r="CX36" s="78">
        <f t="shared" si="139"/>
        <v>0</v>
      </c>
      <c r="CY36" s="69"/>
      <c r="CZ36" s="127"/>
      <c r="DA36" s="74" t="str">
        <f t="shared" si="140"/>
        <v>Albania</v>
      </c>
      <c r="DB36" s="75">
        <v>1</v>
      </c>
      <c r="DC36" s="75">
        <v>4</v>
      </c>
      <c r="DD36" s="76" t="str">
        <f t="shared" si="141"/>
        <v>Spain</v>
      </c>
      <c r="DG36" s="77">
        <f t="shared" si="142"/>
        <v>0</v>
      </c>
      <c r="DH36" s="78">
        <f t="shared" si="143"/>
        <v>2</v>
      </c>
      <c r="DI36" s="69"/>
    </row>
    <row r="37" spans="1:113" s="43" customFormat="1" ht="15" customHeight="1" x14ac:dyDescent="0.25">
      <c r="A37" s="41">
        <v>42</v>
      </c>
      <c r="B37" s="65"/>
      <c r="C37" s="55">
        <v>28</v>
      </c>
      <c r="D37" s="20" t="s">
        <v>3</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1</v>
      </c>
      <c r="Q37" s="75">
        <v>1</v>
      </c>
      <c r="R37" s="76" t="str">
        <f t="shared" si="105"/>
        <v>Italy</v>
      </c>
      <c r="U37" s="77">
        <f t="shared" si="106"/>
        <v>1</v>
      </c>
      <c r="V37" s="78">
        <f t="shared" si="107"/>
        <v>6</v>
      </c>
      <c r="W37" s="69"/>
      <c r="X37" s="127"/>
      <c r="Y37" s="74" t="str">
        <f t="shared" si="108"/>
        <v>Croatia</v>
      </c>
      <c r="Z37" s="75">
        <v>2</v>
      </c>
      <c r="AA37" s="75">
        <v>2</v>
      </c>
      <c r="AB37" s="76" t="str">
        <f t="shared" si="109"/>
        <v>Italy</v>
      </c>
      <c r="AE37" s="77">
        <f t="shared" si="110"/>
        <v>0</v>
      </c>
      <c r="AF37" s="78">
        <f t="shared" si="111"/>
        <v>4</v>
      </c>
      <c r="AG37" s="69"/>
      <c r="AH37" s="127"/>
      <c r="AI37" s="74" t="str">
        <f t="shared" si="112"/>
        <v>Croatia</v>
      </c>
      <c r="AJ37" s="75">
        <v>2</v>
      </c>
      <c r="AK37" s="75">
        <v>2</v>
      </c>
      <c r="AL37" s="76" t="str">
        <f t="shared" si="113"/>
        <v>Italy</v>
      </c>
      <c r="AO37" s="77">
        <f t="shared" si="114"/>
        <v>0</v>
      </c>
      <c r="AP37" s="78">
        <f t="shared" si="115"/>
        <v>4</v>
      </c>
      <c r="AQ37" s="69"/>
      <c r="AR37" s="127"/>
      <c r="AS37" s="74" t="str">
        <f t="shared" si="116"/>
        <v>Croatia</v>
      </c>
      <c r="AT37" s="75">
        <v>1</v>
      </c>
      <c r="AU37" s="75">
        <v>1</v>
      </c>
      <c r="AV37" s="76" t="str">
        <f t="shared" si="117"/>
        <v>Italy</v>
      </c>
      <c r="AY37" s="77">
        <f t="shared" si="118"/>
        <v>1</v>
      </c>
      <c r="AZ37" s="78">
        <f t="shared" si="119"/>
        <v>6</v>
      </c>
      <c r="BA37" s="69"/>
      <c r="BB37" s="127"/>
      <c r="BC37" s="74" t="str">
        <f t="shared" si="120"/>
        <v>Croatia</v>
      </c>
      <c r="BD37" s="75">
        <v>2</v>
      </c>
      <c r="BE37" s="75">
        <v>1</v>
      </c>
      <c r="BF37" s="76" t="str">
        <f t="shared" si="121"/>
        <v>Italy</v>
      </c>
      <c r="BI37" s="77">
        <f t="shared" si="122"/>
        <v>0</v>
      </c>
      <c r="BJ37" s="78">
        <f t="shared" si="123"/>
        <v>0</v>
      </c>
      <c r="BK37" s="69"/>
      <c r="BL37" s="127"/>
      <c r="BM37" s="74" t="str">
        <f t="shared" si="124"/>
        <v>Croatia</v>
      </c>
      <c r="BN37" s="75">
        <v>0</v>
      </c>
      <c r="BO37" s="75">
        <v>0</v>
      </c>
      <c r="BP37" s="76" t="str">
        <f t="shared" si="125"/>
        <v>Italy</v>
      </c>
      <c r="BS37" s="77">
        <f t="shared" si="126"/>
        <v>0</v>
      </c>
      <c r="BT37" s="78">
        <f t="shared" si="127"/>
        <v>4</v>
      </c>
      <c r="BU37" s="69"/>
      <c r="BV37" s="127"/>
      <c r="BW37" s="74" t="str">
        <f t="shared" si="128"/>
        <v>Croatia</v>
      </c>
      <c r="BX37" s="75">
        <v>1</v>
      </c>
      <c r="BY37" s="75">
        <v>2</v>
      </c>
      <c r="BZ37" s="76" t="str">
        <f t="shared" si="129"/>
        <v>Italy</v>
      </c>
      <c r="CC37" s="77">
        <f t="shared" si="130"/>
        <v>0</v>
      </c>
      <c r="CD37" s="78">
        <f t="shared" si="131"/>
        <v>0</v>
      </c>
      <c r="CE37" s="69"/>
      <c r="CF37" s="127"/>
      <c r="CG37" s="74" t="str">
        <f t="shared" si="132"/>
        <v>Croatia</v>
      </c>
      <c r="CH37" s="75">
        <v>2</v>
      </c>
      <c r="CI37" s="75">
        <v>2</v>
      </c>
      <c r="CJ37" s="76" t="str">
        <f t="shared" si="133"/>
        <v>Italy</v>
      </c>
      <c r="CM37" s="77">
        <f t="shared" si="134"/>
        <v>0</v>
      </c>
      <c r="CN37" s="78">
        <f t="shared" si="135"/>
        <v>4</v>
      </c>
      <c r="CO37" s="69"/>
      <c r="CP37" s="127"/>
      <c r="CQ37" s="74" t="str">
        <f t="shared" si="136"/>
        <v>Croatia</v>
      </c>
      <c r="CR37" s="75">
        <v>3</v>
      </c>
      <c r="CS37" s="75">
        <v>3</v>
      </c>
      <c r="CT37" s="76" t="str">
        <f t="shared" si="137"/>
        <v>Italy</v>
      </c>
      <c r="CW37" s="77">
        <f t="shared" si="138"/>
        <v>0</v>
      </c>
      <c r="CX37" s="78">
        <f t="shared" si="139"/>
        <v>4</v>
      </c>
      <c r="CY37" s="69"/>
      <c r="CZ37" s="127"/>
      <c r="DA37" s="74" t="str">
        <f t="shared" si="140"/>
        <v>Croatia</v>
      </c>
      <c r="DB37" s="75">
        <v>2</v>
      </c>
      <c r="DC37" s="75">
        <v>4</v>
      </c>
      <c r="DD37" s="76" t="str">
        <f t="shared" si="141"/>
        <v>Italy</v>
      </c>
      <c r="DG37" s="77">
        <f t="shared" si="142"/>
        <v>0</v>
      </c>
      <c r="DH37" s="78">
        <f t="shared" si="143"/>
        <v>0</v>
      </c>
      <c r="DI37" s="69"/>
    </row>
    <row r="38" spans="1:113" s="43" customFormat="1" ht="15" customHeight="1" x14ac:dyDescent="0.25">
      <c r="A38" s="41">
        <v>43</v>
      </c>
      <c r="B38" s="65"/>
      <c r="C38" s="55">
        <v>29</v>
      </c>
      <c r="D38" s="20" t="s">
        <v>4</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75">
        <v>3</v>
      </c>
      <c r="Q38" s="75">
        <v>0</v>
      </c>
      <c r="R38" s="76" t="str">
        <f t="shared" si="105"/>
        <v>Slovenia</v>
      </c>
      <c r="U38" s="77">
        <f t="shared" si="106"/>
        <v>0</v>
      </c>
      <c r="V38" s="78">
        <f t="shared" si="107"/>
        <v>0</v>
      </c>
      <c r="W38" s="69"/>
      <c r="X38" s="127"/>
      <c r="Y38" s="74" t="str">
        <f t="shared" si="108"/>
        <v>England</v>
      </c>
      <c r="Z38" s="75">
        <v>2</v>
      </c>
      <c r="AA38" s="75">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1</v>
      </c>
      <c r="AU38" s="75">
        <v>0</v>
      </c>
      <c r="AV38" s="76" t="str">
        <f t="shared" si="117"/>
        <v>Slovenia</v>
      </c>
      <c r="AY38" s="77">
        <f t="shared" si="118"/>
        <v>0</v>
      </c>
      <c r="AZ38" s="78">
        <f t="shared" si="119"/>
        <v>0</v>
      </c>
      <c r="BA38" s="69"/>
      <c r="BB38" s="127"/>
      <c r="BC38" s="74" t="str">
        <f t="shared" si="120"/>
        <v>England</v>
      </c>
      <c r="BD38" s="75">
        <v>3</v>
      </c>
      <c r="BE38" s="75">
        <v>0</v>
      </c>
      <c r="BF38" s="76" t="str">
        <f t="shared" si="121"/>
        <v>Slovenia</v>
      </c>
      <c r="BI38" s="77">
        <f t="shared" si="122"/>
        <v>0</v>
      </c>
      <c r="BJ38" s="78">
        <f t="shared" si="123"/>
        <v>0</v>
      </c>
      <c r="BK38" s="69"/>
      <c r="BL38" s="127"/>
      <c r="BM38" s="74" t="str">
        <f t="shared" si="124"/>
        <v>England</v>
      </c>
      <c r="BN38" s="75">
        <v>0</v>
      </c>
      <c r="BO38" s="75">
        <v>0</v>
      </c>
      <c r="BP38" s="76" t="str">
        <f t="shared" si="125"/>
        <v>Slovenia</v>
      </c>
      <c r="BS38" s="77">
        <f t="shared" si="126"/>
        <v>1</v>
      </c>
      <c r="BT38" s="78">
        <f t="shared" si="127"/>
        <v>6</v>
      </c>
      <c r="BU38" s="69"/>
      <c r="BV38" s="127"/>
      <c r="BW38" s="74" t="str">
        <f t="shared" si="128"/>
        <v>England</v>
      </c>
      <c r="BX38" s="75">
        <v>2</v>
      </c>
      <c r="BY38" s="75">
        <v>1</v>
      </c>
      <c r="BZ38" s="76" t="str">
        <f t="shared" si="129"/>
        <v>Slovenia</v>
      </c>
      <c r="CC38" s="77">
        <f t="shared" si="130"/>
        <v>0</v>
      </c>
      <c r="CD38" s="78">
        <f t="shared" si="131"/>
        <v>0</v>
      </c>
      <c r="CE38" s="69"/>
      <c r="CF38" s="127"/>
      <c r="CG38" s="74" t="str">
        <f t="shared" si="132"/>
        <v>England</v>
      </c>
      <c r="CH38" s="75">
        <v>3</v>
      </c>
      <c r="CI38" s="75">
        <v>1</v>
      </c>
      <c r="CJ38" s="76" t="str">
        <f t="shared" si="133"/>
        <v>Slovenia</v>
      </c>
      <c r="CM38" s="77">
        <f t="shared" si="134"/>
        <v>0</v>
      </c>
      <c r="CN38" s="78">
        <f t="shared" si="135"/>
        <v>0</v>
      </c>
      <c r="CO38" s="69"/>
      <c r="CP38" s="127"/>
      <c r="CQ38" s="74" t="str">
        <f t="shared" si="136"/>
        <v>England</v>
      </c>
      <c r="CR38" s="75">
        <v>0</v>
      </c>
      <c r="CS38" s="75">
        <v>2</v>
      </c>
      <c r="CT38" s="76" t="str">
        <f t="shared" si="137"/>
        <v>Slovenia</v>
      </c>
      <c r="CW38" s="77">
        <f t="shared" si="138"/>
        <v>0</v>
      </c>
      <c r="CX38" s="78">
        <f t="shared" si="139"/>
        <v>0</v>
      </c>
      <c r="CY38" s="69"/>
      <c r="CZ38" s="127"/>
      <c r="DA38" s="74" t="str">
        <f t="shared" si="140"/>
        <v>England</v>
      </c>
      <c r="DB38" s="75">
        <v>4</v>
      </c>
      <c r="DC38" s="75">
        <v>0</v>
      </c>
      <c r="DD38" s="76" t="str">
        <f t="shared" si="141"/>
        <v>Slovenia</v>
      </c>
      <c r="DG38" s="77">
        <f t="shared" si="142"/>
        <v>0</v>
      </c>
      <c r="DH38" s="78">
        <f t="shared" si="143"/>
        <v>0</v>
      </c>
      <c r="DI38" s="69"/>
    </row>
    <row r="39" spans="1:113" s="43" customFormat="1" ht="15" customHeight="1" x14ac:dyDescent="0.25">
      <c r="A39" s="41">
        <v>44</v>
      </c>
      <c r="B39" s="65"/>
      <c r="C39" s="55">
        <v>30</v>
      </c>
      <c r="D39" s="20" t="s">
        <v>4</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75">
        <v>2</v>
      </c>
      <c r="Q39" s="75">
        <v>1</v>
      </c>
      <c r="R39" s="76" t="str">
        <f t="shared" si="105"/>
        <v>Serbia</v>
      </c>
      <c r="U39" s="77">
        <f t="shared" si="106"/>
        <v>0</v>
      </c>
      <c r="V39" s="78">
        <f t="shared" si="107"/>
        <v>0</v>
      </c>
      <c r="W39" s="69"/>
      <c r="X39" s="127"/>
      <c r="Y39" s="74" t="str">
        <f t="shared" si="108"/>
        <v>Denmark</v>
      </c>
      <c r="Z39" s="75">
        <v>2</v>
      </c>
      <c r="AA39" s="75">
        <v>1</v>
      </c>
      <c r="AB39" s="76" t="str">
        <f t="shared" si="109"/>
        <v>Serbia</v>
      </c>
      <c r="AE39" s="77">
        <f t="shared" si="110"/>
        <v>0</v>
      </c>
      <c r="AF39" s="78">
        <f t="shared" si="111"/>
        <v>0</v>
      </c>
      <c r="AG39" s="69"/>
      <c r="AH39" s="127"/>
      <c r="AI39" s="74" t="str">
        <f t="shared" si="112"/>
        <v>Denmark</v>
      </c>
      <c r="AJ39" s="75">
        <v>2</v>
      </c>
      <c r="AK39" s="75">
        <v>0</v>
      </c>
      <c r="AL39" s="76" t="str">
        <f t="shared" si="113"/>
        <v>Serbia</v>
      </c>
      <c r="AO39" s="77">
        <f t="shared" si="114"/>
        <v>0</v>
      </c>
      <c r="AP39" s="78">
        <f t="shared" si="115"/>
        <v>0</v>
      </c>
      <c r="AQ39" s="69"/>
      <c r="AR39" s="127"/>
      <c r="AS39" s="74" t="str">
        <f t="shared" si="116"/>
        <v>Denmark</v>
      </c>
      <c r="AT39" s="75">
        <v>2</v>
      </c>
      <c r="AU39" s="75">
        <v>1</v>
      </c>
      <c r="AV39" s="76" t="str">
        <f t="shared" si="117"/>
        <v>Serbia</v>
      </c>
      <c r="AY39" s="77">
        <f t="shared" si="118"/>
        <v>0</v>
      </c>
      <c r="AZ39" s="78">
        <f t="shared" si="119"/>
        <v>0</v>
      </c>
      <c r="BA39" s="69"/>
      <c r="BB39" s="127"/>
      <c r="BC39" s="74" t="str">
        <f t="shared" si="120"/>
        <v>Denmark</v>
      </c>
      <c r="BD39" s="75">
        <v>3</v>
      </c>
      <c r="BE39" s="75">
        <v>2</v>
      </c>
      <c r="BF39" s="76" t="str">
        <f t="shared" si="121"/>
        <v>Serbia</v>
      </c>
      <c r="BI39" s="77">
        <f t="shared" si="122"/>
        <v>0</v>
      </c>
      <c r="BJ39" s="78">
        <f t="shared" si="123"/>
        <v>0</v>
      </c>
      <c r="BK39" s="69"/>
      <c r="BL39" s="127"/>
      <c r="BM39" s="74" t="str">
        <f t="shared" si="124"/>
        <v>Denmark</v>
      </c>
      <c r="BN39" s="75">
        <v>1</v>
      </c>
      <c r="BO39" s="75">
        <v>0</v>
      </c>
      <c r="BP39" s="76" t="str">
        <f t="shared" si="125"/>
        <v>Serbia</v>
      </c>
      <c r="BS39" s="77">
        <f t="shared" si="126"/>
        <v>0</v>
      </c>
      <c r="BT39" s="78">
        <f t="shared" si="127"/>
        <v>0</v>
      </c>
      <c r="BU39" s="69"/>
      <c r="BV39" s="127"/>
      <c r="BW39" s="74" t="str">
        <f t="shared" si="128"/>
        <v>Denmark</v>
      </c>
      <c r="BX39" s="75">
        <v>1</v>
      </c>
      <c r="BY39" s="75">
        <v>0</v>
      </c>
      <c r="BZ39" s="76" t="str">
        <f t="shared" si="129"/>
        <v>Serbia</v>
      </c>
      <c r="CC39" s="77">
        <f t="shared" si="130"/>
        <v>0</v>
      </c>
      <c r="CD39" s="78">
        <f t="shared" si="131"/>
        <v>0</v>
      </c>
      <c r="CE39" s="69"/>
      <c r="CF39" s="127"/>
      <c r="CG39" s="74" t="str">
        <f t="shared" si="132"/>
        <v>Denmark</v>
      </c>
      <c r="CH39" s="75">
        <v>2</v>
      </c>
      <c r="CI39" s="75">
        <v>1</v>
      </c>
      <c r="CJ39" s="76" t="str">
        <f t="shared" si="133"/>
        <v>Serbia</v>
      </c>
      <c r="CM39" s="77">
        <f t="shared" si="134"/>
        <v>0</v>
      </c>
      <c r="CN39" s="78">
        <f t="shared" si="135"/>
        <v>0</v>
      </c>
      <c r="CO39" s="69"/>
      <c r="CP39" s="127"/>
      <c r="CQ39" s="74" t="str">
        <f t="shared" si="136"/>
        <v>Denmark</v>
      </c>
      <c r="CR39" s="75">
        <v>2</v>
      </c>
      <c r="CS39" s="75">
        <v>1</v>
      </c>
      <c r="CT39" s="76" t="str">
        <f t="shared" si="137"/>
        <v>Serbia</v>
      </c>
      <c r="CW39" s="77">
        <f t="shared" si="138"/>
        <v>0</v>
      </c>
      <c r="CX39" s="78">
        <f t="shared" si="139"/>
        <v>0</v>
      </c>
      <c r="CY39" s="69"/>
      <c r="CZ39" s="127"/>
      <c r="DA39" s="74" t="str">
        <f t="shared" si="140"/>
        <v>Denmark</v>
      </c>
      <c r="DB39" s="75">
        <v>3</v>
      </c>
      <c r="DC39" s="75">
        <v>1</v>
      </c>
      <c r="DD39" s="76" t="str">
        <f t="shared" si="141"/>
        <v>Serbia</v>
      </c>
      <c r="DG39" s="77">
        <f t="shared" si="142"/>
        <v>0</v>
      </c>
      <c r="DH39" s="78">
        <f t="shared" si="143"/>
        <v>0</v>
      </c>
      <c r="DI39" s="69"/>
    </row>
    <row r="40" spans="1:113" s="43" customFormat="1" ht="15" customHeight="1" x14ac:dyDescent="0.25">
      <c r="A40" s="41">
        <v>45</v>
      </c>
      <c r="B40" s="65"/>
      <c r="C40" s="55">
        <v>31</v>
      </c>
      <c r="D40" s="20" t="s">
        <v>13</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75">
        <v>2</v>
      </c>
      <c r="Q40" s="75">
        <v>0</v>
      </c>
      <c r="R40" s="76" t="str">
        <f t="shared" si="105"/>
        <v>Austria</v>
      </c>
      <c r="U40" s="77">
        <f t="shared" si="106"/>
        <v>0</v>
      </c>
      <c r="V40" s="78">
        <f t="shared" si="107"/>
        <v>0</v>
      </c>
      <c r="W40" s="69"/>
      <c r="X40" s="127"/>
      <c r="Y40" s="74" t="str">
        <f t="shared" si="108"/>
        <v>Netherlands</v>
      </c>
      <c r="Z40" s="75">
        <v>3</v>
      </c>
      <c r="AA40" s="75">
        <v>0</v>
      </c>
      <c r="AB40" s="76" t="str">
        <f t="shared" si="109"/>
        <v>Austria</v>
      </c>
      <c r="AE40" s="77">
        <f t="shared" si="110"/>
        <v>0</v>
      </c>
      <c r="AF40" s="78">
        <f t="shared" si="111"/>
        <v>0</v>
      </c>
      <c r="AG40" s="69"/>
      <c r="AH40" s="127"/>
      <c r="AI40" s="74" t="str">
        <f t="shared" si="112"/>
        <v>Netherlands</v>
      </c>
      <c r="AJ40" s="75">
        <v>2</v>
      </c>
      <c r="AK40" s="75">
        <v>1</v>
      </c>
      <c r="AL40" s="76" t="str">
        <f t="shared" si="113"/>
        <v>Austria</v>
      </c>
      <c r="AO40" s="77">
        <f t="shared" si="114"/>
        <v>0</v>
      </c>
      <c r="AP40" s="78">
        <f t="shared" si="115"/>
        <v>0</v>
      </c>
      <c r="AQ40" s="69"/>
      <c r="AR40" s="127"/>
      <c r="AS40" s="74" t="str">
        <f t="shared" si="116"/>
        <v>Netherlands</v>
      </c>
      <c r="AT40" s="75">
        <v>2</v>
      </c>
      <c r="AU40" s="75">
        <v>2</v>
      </c>
      <c r="AV40" s="76" t="str">
        <f t="shared" si="117"/>
        <v>Austria</v>
      </c>
      <c r="AY40" s="77">
        <f t="shared" si="118"/>
        <v>0</v>
      </c>
      <c r="AZ40" s="78">
        <f t="shared" si="119"/>
        <v>0</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v>2</v>
      </c>
      <c r="BO40" s="75">
        <v>0</v>
      </c>
      <c r="BP40" s="76" t="str">
        <f t="shared" si="125"/>
        <v>Austria</v>
      </c>
      <c r="BS40" s="77">
        <f t="shared" si="126"/>
        <v>0</v>
      </c>
      <c r="BT40" s="78">
        <f t="shared" si="127"/>
        <v>0</v>
      </c>
      <c r="BU40" s="69"/>
      <c r="BV40" s="127"/>
      <c r="BW40" s="74" t="str">
        <f t="shared" si="128"/>
        <v>Netherlands</v>
      </c>
      <c r="BX40" s="75">
        <v>2</v>
      </c>
      <c r="BY40" s="75">
        <v>1</v>
      </c>
      <c r="BZ40" s="76" t="str">
        <f t="shared" si="129"/>
        <v>Austria</v>
      </c>
      <c r="CC40" s="77">
        <f t="shared" si="130"/>
        <v>0</v>
      </c>
      <c r="CD40" s="78">
        <f t="shared" si="131"/>
        <v>0</v>
      </c>
      <c r="CE40" s="69"/>
      <c r="CF40" s="127"/>
      <c r="CG40" s="74" t="str">
        <f t="shared" si="132"/>
        <v>Netherlands</v>
      </c>
      <c r="CH40" s="75">
        <v>2</v>
      </c>
      <c r="CI40" s="75">
        <v>1</v>
      </c>
      <c r="CJ40" s="76" t="str">
        <f t="shared" si="133"/>
        <v>Austria</v>
      </c>
      <c r="CM40" s="77">
        <f t="shared" si="134"/>
        <v>0</v>
      </c>
      <c r="CN40" s="78">
        <f t="shared" si="135"/>
        <v>0</v>
      </c>
      <c r="CO40" s="69"/>
      <c r="CP40" s="127"/>
      <c r="CQ40" s="74" t="str">
        <f t="shared" si="136"/>
        <v>Netherlands</v>
      </c>
      <c r="CR40" s="75">
        <v>2</v>
      </c>
      <c r="CS40" s="75">
        <v>1</v>
      </c>
      <c r="CT40" s="76" t="str">
        <f t="shared" si="137"/>
        <v>Austria</v>
      </c>
      <c r="CW40" s="77">
        <f t="shared" si="138"/>
        <v>0</v>
      </c>
      <c r="CX40" s="78">
        <f t="shared" si="139"/>
        <v>0</v>
      </c>
      <c r="CY40" s="69"/>
      <c r="CZ40" s="127"/>
      <c r="DA40" s="74" t="str">
        <f t="shared" si="140"/>
        <v>Netherlands</v>
      </c>
      <c r="DB40" s="75">
        <v>3</v>
      </c>
      <c r="DC40" s="75">
        <v>1</v>
      </c>
      <c r="DD40" s="76" t="str">
        <f t="shared" si="141"/>
        <v>Austria</v>
      </c>
      <c r="DG40" s="77">
        <f t="shared" si="142"/>
        <v>0</v>
      </c>
      <c r="DH40" s="78">
        <f t="shared" si="143"/>
        <v>0</v>
      </c>
      <c r="DI40" s="69"/>
    </row>
    <row r="41" spans="1:113" s="43" customFormat="1" ht="15" customHeight="1" x14ac:dyDescent="0.25">
      <c r="A41" s="41">
        <v>46</v>
      </c>
      <c r="B41" s="65"/>
      <c r="C41" s="55">
        <v>32</v>
      </c>
      <c r="D41" s="20" t="s">
        <v>13</v>
      </c>
      <c r="E41" s="157">
        <f t="shared" si="144"/>
        <v>45468.75</v>
      </c>
      <c r="F41" s="158">
        <v>45468.75</v>
      </c>
      <c r="G41" s="72" t="str">
        <f>Matches!G39</f>
        <v>France</v>
      </c>
      <c r="H41" s="75">
        <v>1</v>
      </c>
      <c r="I41" s="75">
        <v>1</v>
      </c>
      <c r="J41" s="73" t="str">
        <f>Matches!J39</f>
        <v>Poland</v>
      </c>
      <c r="K41" s="55"/>
      <c r="L41" s="55"/>
      <c r="M41" s="67"/>
      <c r="N41" s="127"/>
      <c r="O41" s="74" t="str">
        <f t="shared" si="104"/>
        <v>France</v>
      </c>
      <c r="P41" s="75">
        <v>2</v>
      </c>
      <c r="Q41" s="75">
        <v>0</v>
      </c>
      <c r="R41" s="76" t="str">
        <f t="shared" si="105"/>
        <v>Poland</v>
      </c>
      <c r="U41" s="77">
        <f t="shared" si="106"/>
        <v>0</v>
      </c>
      <c r="V41" s="78">
        <f t="shared" si="107"/>
        <v>0</v>
      </c>
      <c r="W41" s="69"/>
      <c r="X41" s="127"/>
      <c r="Y41" s="74" t="str">
        <f t="shared" si="108"/>
        <v>France</v>
      </c>
      <c r="Z41" s="75">
        <v>2</v>
      </c>
      <c r="AA41" s="75">
        <v>1</v>
      </c>
      <c r="AB41" s="76" t="str">
        <f t="shared" si="109"/>
        <v>Poland</v>
      </c>
      <c r="AE41" s="77">
        <f t="shared" si="110"/>
        <v>0</v>
      </c>
      <c r="AF41" s="78">
        <f t="shared" si="111"/>
        <v>0</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3</v>
      </c>
      <c r="AU41" s="75">
        <v>0</v>
      </c>
      <c r="AV41" s="76" t="str">
        <f t="shared" si="117"/>
        <v>Poland</v>
      </c>
      <c r="AY41" s="77">
        <f t="shared" si="118"/>
        <v>0</v>
      </c>
      <c r="AZ41" s="78">
        <f t="shared" si="119"/>
        <v>0</v>
      </c>
      <c r="BA41" s="69"/>
      <c r="BB41" s="127"/>
      <c r="BC41" s="74" t="str">
        <f t="shared" si="120"/>
        <v>France</v>
      </c>
      <c r="BD41" s="75">
        <v>3</v>
      </c>
      <c r="BE41" s="75">
        <v>1</v>
      </c>
      <c r="BF41" s="76" t="str">
        <f t="shared" si="121"/>
        <v>Poland</v>
      </c>
      <c r="BI41" s="77">
        <f t="shared" si="122"/>
        <v>0</v>
      </c>
      <c r="BJ41" s="78">
        <f t="shared" si="123"/>
        <v>0</v>
      </c>
      <c r="BK41" s="69"/>
      <c r="BL41" s="127"/>
      <c r="BM41" s="74" t="str">
        <f t="shared" si="124"/>
        <v>France</v>
      </c>
      <c r="BN41" s="75">
        <v>2</v>
      </c>
      <c r="BO41" s="75">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v>3</v>
      </c>
      <c r="CI41" s="75">
        <v>0</v>
      </c>
      <c r="CJ41" s="76" t="str">
        <f t="shared" si="133"/>
        <v>Poland</v>
      </c>
      <c r="CM41" s="77">
        <f t="shared" si="134"/>
        <v>0</v>
      </c>
      <c r="CN41" s="78">
        <f t="shared" si="135"/>
        <v>0</v>
      </c>
      <c r="CO41" s="69"/>
      <c r="CP41" s="127"/>
      <c r="CQ41" s="74" t="str">
        <f t="shared" si="136"/>
        <v>France</v>
      </c>
      <c r="CR41" s="75">
        <v>3</v>
      </c>
      <c r="CS41" s="75">
        <v>0</v>
      </c>
      <c r="CT41" s="76" t="str">
        <f t="shared" si="137"/>
        <v>Poland</v>
      </c>
      <c r="CW41" s="77">
        <f t="shared" si="138"/>
        <v>0</v>
      </c>
      <c r="CX41" s="78">
        <f t="shared" si="139"/>
        <v>0</v>
      </c>
      <c r="CY41" s="69"/>
      <c r="CZ41" s="127"/>
      <c r="DA41" s="74" t="str">
        <f t="shared" si="140"/>
        <v>France</v>
      </c>
      <c r="DB41" s="75">
        <v>4</v>
      </c>
      <c r="DC41" s="75">
        <v>0</v>
      </c>
      <c r="DD41" s="76" t="str">
        <f t="shared" si="141"/>
        <v>Poland</v>
      </c>
      <c r="DG41" s="77">
        <f t="shared" si="142"/>
        <v>0</v>
      </c>
      <c r="DH41" s="78">
        <f t="shared" si="143"/>
        <v>0</v>
      </c>
      <c r="DI41" s="69"/>
    </row>
    <row r="42" spans="1:113" s="43" customFormat="1" ht="15" customHeight="1" x14ac:dyDescent="0.25">
      <c r="A42" s="41">
        <v>47</v>
      </c>
      <c r="B42" s="65"/>
      <c r="C42" s="55">
        <v>33</v>
      </c>
      <c r="D42" s="20" t="s">
        <v>94</v>
      </c>
      <c r="E42" s="157">
        <f t="shared" si="144"/>
        <v>45469.75</v>
      </c>
      <c r="F42" s="158">
        <v>45469.75</v>
      </c>
      <c r="G42" s="72" t="str">
        <f>Matches!G40</f>
        <v>Slovakia</v>
      </c>
      <c r="H42" s="75">
        <v>1</v>
      </c>
      <c r="I42" s="75">
        <v>1</v>
      </c>
      <c r="J42" s="73" t="str">
        <f>Matches!J40</f>
        <v>Romania</v>
      </c>
      <c r="K42" s="55"/>
      <c r="L42" s="55"/>
      <c r="M42" s="67"/>
      <c r="N42" s="127"/>
      <c r="O42" s="74" t="str">
        <f t="shared" si="104"/>
        <v>Slovakia</v>
      </c>
      <c r="P42" s="75">
        <v>1</v>
      </c>
      <c r="Q42" s="75">
        <v>0</v>
      </c>
      <c r="R42" s="76" t="str">
        <f t="shared" si="105"/>
        <v>Romania</v>
      </c>
      <c r="U42" s="77">
        <f t="shared" si="106"/>
        <v>0</v>
      </c>
      <c r="V42" s="78">
        <f t="shared" si="107"/>
        <v>0</v>
      </c>
      <c r="W42" s="69"/>
      <c r="X42" s="127"/>
      <c r="Y42" s="74" t="str">
        <f t="shared" si="108"/>
        <v>Slovakia</v>
      </c>
      <c r="Z42" s="75">
        <v>2</v>
      </c>
      <c r="AA42" s="75">
        <v>1</v>
      </c>
      <c r="AB42" s="76" t="str">
        <f t="shared" si="109"/>
        <v>Romania</v>
      </c>
      <c r="AE42" s="77">
        <f t="shared" si="110"/>
        <v>0</v>
      </c>
      <c r="AF42" s="78">
        <f t="shared" si="111"/>
        <v>0</v>
      </c>
      <c r="AG42" s="69"/>
      <c r="AH42" s="127"/>
      <c r="AI42" s="74" t="str">
        <f t="shared" si="112"/>
        <v>Slovakia</v>
      </c>
      <c r="AJ42" s="75">
        <v>2</v>
      </c>
      <c r="AK42" s="75">
        <v>0</v>
      </c>
      <c r="AL42" s="76" t="str">
        <f t="shared" si="113"/>
        <v>Romania</v>
      </c>
      <c r="AO42" s="77">
        <f t="shared" si="114"/>
        <v>0</v>
      </c>
      <c r="AP42" s="78">
        <f t="shared" si="115"/>
        <v>0</v>
      </c>
      <c r="AQ42" s="69"/>
      <c r="AR42" s="127"/>
      <c r="AS42" s="74" t="str">
        <f t="shared" si="116"/>
        <v>Slovakia</v>
      </c>
      <c r="AT42" s="75">
        <v>1</v>
      </c>
      <c r="AU42" s="75">
        <v>1</v>
      </c>
      <c r="AV42" s="76" t="str">
        <f t="shared" si="117"/>
        <v>Romania</v>
      </c>
      <c r="AY42" s="77">
        <f t="shared" si="118"/>
        <v>1</v>
      </c>
      <c r="AZ42" s="78">
        <f t="shared" si="119"/>
        <v>6</v>
      </c>
      <c r="BA42" s="69"/>
      <c r="BB42" s="127"/>
      <c r="BC42" s="74" t="str">
        <f t="shared" si="120"/>
        <v>Slovakia</v>
      </c>
      <c r="BD42" s="75">
        <v>2</v>
      </c>
      <c r="BE42" s="75">
        <v>2</v>
      </c>
      <c r="BF42" s="76" t="str">
        <f t="shared" si="121"/>
        <v>Romania</v>
      </c>
      <c r="BI42" s="77">
        <f t="shared" si="122"/>
        <v>0</v>
      </c>
      <c r="BJ42" s="78">
        <f t="shared" si="123"/>
        <v>4</v>
      </c>
      <c r="BK42" s="69"/>
      <c r="BL42" s="127"/>
      <c r="BM42" s="74" t="str">
        <f t="shared" si="124"/>
        <v>Slovakia</v>
      </c>
      <c r="BN42" s="75">
        <v>1</v>
      </c>
      <c r="BO42" s="75">
        <v>0</v>
      </c>
      <c r="BP42" s="76" t="str">
        <f t="shared" si="125"/>
        <v>Romania</v>
      </c>
      <c r="BS42" s="77">
        <f t="shared" si="126"/>
        <v>0</v>
      </c>
      <c r="BT42" s="78">
        <f t="shared" si="127"/>
        <v>0</v>
      </c>
      <c r="BU42" s="69"/>
      <c r="BV42" s="127"/>
      <c r="BW42" s="74" t="str">
        <f t="shared" si="128"/>
        <v>Slovakia</v>
      </c>
      <c r="BX42" s="75">
        <v>0</v>
      </c>
      <c r="BY42" s="75">
        <v>0</v>
      </c>
      <c r="BZ42" s="76" t="str">
        <f t="shared" si="129"/>
        <v>Romania</v>
      </c>
      <c r="CC42" s="77">
        <f t="shared" si="130"/>
        <v>0</v>
      </c>
      <c r="CD42" s="78">
        <f t="shared" si="131"/>
        <v>4</v>
      </c>
      <c r="CE42" s="69"/>
      <c r="CF42" s="127"/>
      <c r="CG42" s="74" t="str">
        <f t="shared" si="132"/>
        <v>Slovakia</v>
      </c>
      <c r="CH42" s="75">
        <v>0</v>
      </c>
      <c r="CI42" s="75">
        <v>0</v>
      </c>
      <c r="CJ42" s="76" t="str">
        <f t="shared" si="133"/>
        <v>Romania</v>
      </c>
      <c r="CM42" s="77">
        <f t="shared" si="134"/>
        <v>0</v>
      </c>
      <c r="CN42" s="78">
        <f t="shared" si="135"/>
        <v>4</v>
      </c>
      <c r="CO42" s="69"/>
      <c r="CP42" s="127"/>
      <c r="CQ42" s="74" t="str">
        <f t="shared" si="136"/>
        <v>Slovakia</v>
      </c>
      <c r="CR42" s="75">
        <v>1</v>
      </c>
      <c r="CS42" s="75">
        <v>1</v>
      </c>
      <c r="CT42" s="76" t="str">
        <f t="shared" si="137"/>
        <v>Romania</v>
      </c>
      <c r="CW42" s="77">
        <f t="shared" si="138"/>
        <v>1</v>
      </c>
      <c r="CX42" s="78">
        <f t="shared" si="139"/>
        <v>6</v>
      </c>
      <c r="CY42" s="69"/>
      <c r="CZ42" s="127"/>
      <c r="DA42" s="74" t="str">
        <f t="shared" si="140"/>
        <v>Slovakia</v>
      </c>
      <c r="DB42" s="75">
        <v>2</v>
      </c>
      <c r="DC42" s="75">
        <v>1</v>
      </c>
      <c r="DD42" s="76" t="str">
        <f t="shared" si="141"/>
        <v>Romania</v>
      </c>
      <c r="DG42" s="77">
        <f t="shared" si="142"/>
        <v>0</v>
      </c>
      <c r="DH42" s="78">
        <f t="shared" si="143"/>
        <v>0</v>
      </c>
      <c r="DI42" s="69"/>
    </row>
    <row r="43" spans="1:113" s="43" customFormat="1" ht="15" customHeight="1" x14ac:dyDescent="0.25">
      <c r="A43" s="41">
        <v>48</v>
      </c>
      <c r="B43" s="65"/>
      <c r="C43" s="55">
        <v>34</v>
      </c>
      <c r="D43" s="20" t="s">
        <v>94</v>
      </c>
      <c r="E43" s="157">
        <f t="shared" si="144"/>
        <v>45469.75</v>
      </c>
      <c r="F43" s="158">
        <v>45469.75</v>
      </c>
      <c r="G43" s="72" t="str">
        <f>Matches!G41</f>
        <v>Ukraine</v>
      </c>
      <c r="H43" s="75">
        <v>0</v>
      </c>
      <c r="I43" s="75">
        <v>0</v>
      </c>
      <c r="J43" s="73" t="str">
        <f>Matches!J41</f>
        <v>Belgium</v>
      </c>
      <c r="K43" s="55"/>
      <c r="L43" s="55"/>
      <c r="M43" s="67"/>
      <c r="N43" s="127"/>
      <c r="O43" s="74" t="str">
        <f t="shared" si="104"/>
        <v>Ukraine</v>
      </c>
      <c r="P43" s="75">
        <v>1</v>
      </c>
      <c r="Q43" s="75">
        <v>2</v>
      </c>
      <c r="R43" s="76" t="str">
        <f t="shared" si="105"/>
        <v>Belgium</v>
      </c>
      <c r="U43" s="77">
        <f t="shared" si="106"/>
        <v>0</v>
      </c>
      <c r="V43" s="78">
        <f t="shared" si="107"/>
        <v>0</v>
      </c>
      <c r="W43" s="69"/>
      <c r="X43" s="127"/>
      <c r="Y43" s="74" t="str">
        <f t="shared" si="108"/>
        <v>Ukraine</v>
      </c>
      <c r="Z43" s="75">
        <v>1</v>
      </c>
      <c r="AA43" s="75">
        <v>3</v>
      </c>
      <c r="AB43" s="76" t="str">
        <f t="shared" si="109"/>
        <v>Belgium</v>
      </c>
      <c r="AE43" s="77">
        <f t="shared" si="110"/>
        <v>0</v>
      </c>
      <c r="AF43" s="78">
        <f t="shared" si="111"/>
        <v>0</v>
      </c>
      <c r="AG43" s="69"/>
      <c r="AH43" s="127"/>
      <c r="AI43" s="74" t="str">
        <f t="shared" si="112"/>
        <v>Ukraine</v>
      </c>
      <c r="AJ43" s="75">
        <v>2</v>
      </c>
      <c r="AK43" s="75">
        <v>3</v>
      </c>
      <c r="AL43" s="76" t="str">
        <f t="shared" si="113"/>
        <v>Belgium</v>
      </c>
      <c r="AO43" s="77">
        <f t="shared" si="114"/>
        <v>0</v>
      </c>
      <c r="AP43" s="78">
        <f t="shared" si="115"/>
        <v>0</v>
      </c>
      <c r="AQ43" s="69"/>
      <c r="AR43" s="127"/>
      <c r="AS43" s="74" t="str">
        <f t="shared" si="116"/>
        <v>Ukraine</v>
      </c>
      <c r="AT43" s="75">
        <v>0</v>
      </c>
      <c r="AU43" s="75">
        <v>2</v>
      </c>
      <c r="AV43" s="76" t="str">
        <f t="shared" si="117"/>
        <v>Belgium</v>
      </c>
      <c r="AY43" s="77">
        <f t="shared" si="118"/>
        <v>0</v>
      </c>
      <c r="AZ43" s="78">
        <f t="shared" si="119"/>
        <v>0</v>
      </c>
      <c r="BA43" s="69"/>
      <c r="BB43" s="127"/>
      <c r="BC43" s="74" t="str">
        <f t="shared" si="120"/>
        <v>Ukraine</v>
      </c>
      <c r="BD43" s="75">
        <v>1</v>
      </c>
      <c r="BE43" s="75">
        <v>2</v>
      </c>
      <c r="BF43" s="76" t="str">
        <f t="shared" si="121"/>
        <v>Belgium</v>
      </c>
      <c r="BI43" s="77">
        <f t="shared" si="122"/>
        <v>0</v>
      </c>
      <c r="BJ43" s="78">
        <f t="shared" si="123"/>
        <v>0</v>
      </c>
      <c r="BK43" s="69"/>
      <c r="BL43" s="127"/>
      <c r="BM43" s="74" t="str">
        <f t="shared" si="124"/>
        <v>Ukraine</v>
      </c>
      <c r="BN43" s="75">
        <v>0</v>
      </c>
      <c r="BO43" s="75">
        <v>2</v>
      </c>
      <c r="BP43" s="76" t="str">
        <f t="shared" si="125"/>
        <v>Belgium</v>
      </c>
      <c r="BS43" s="77">
        <f t="shared" si="126"/>
        <v>0</v>
      </c>
      <c r="BT43" s="78">
        <f t="shared" si="127"/>
        <v>0</v>
      </c>
      <c r="BU43" s="69"/>
      <c r="BV43" s="127"/>
      <c r="BW43" s="74" t="str">
        <f t="shared" si="128"/>
        <v>Ukraine</v>
      </c>
      <c r="BX43" s="75">
        <v>0</v>
      </c>
      <c r="BY43" s="75">
        <v>2</v>
      </c>
      <c r="BZ43" s="76" t="str">
        <f t="shared" si="129"/>
        <v>Belgium</v>
      </c>
      <c r="CC43" s="77">
        <f t="shared" si="130"/>
        <v>0</v>
      </c>
      <c r="CD43" s="78">
        <f t="shared" si="131"/>
        <v>0</v>
      </c>
      <c r="CE43" s="69"/>
      <c r="CF43" s="127"/>
      <c r="CG43" s="74" t="str">
        <f t="shared" si="132"/>
        <v>Ukraine</v>
      </c>
      <c r="CH43" s="75">
        <v>0</v>
      </c>
      <c r="CI43" s="75">
        <v>3</v>
      </c>
      <c r="CJ43" s="76" t="str">
        <f t="shared" si="133"/>
        <v>Belgium</v>
      </c>
      <c r="CM43" s="77">
        <f t="shared" si="134"/>
        <v>0</v>
      </c>
      <c r="CN43" s="78">
        <f t="shared" si="135"/>
        <v>0</v>
      </c>
      <c r="CO43" s="69"/>
      <c r="CP43" s="127"/>
      <c r="CQ43" s="74" t="str">
        <f t="shared" si="136"/>
        <v>Ukraine</v>
      </c>
      <c r="CR43" s="75">
        <v>1</v>
      </c>
      <c r="CS43" s="75">
        <v>3</v>
      </c>
      <c r="CT43" s="76" t="str">
        <f t="shared" si="137"/>
        <v>Belgium</v>
      </c>
      <c r="CW43" s="77">
        <f t="shared" si="138"/>
        <v>0</v>
      </c>
      <c r="CX43" s="78">
        <f t="shared" si="139"/>
        <v>0</v>
      </c>
      <c r="CY43" s="69"/>
      <c r="CZ43" s="127"/>
      <c r="DA43" s="74" t="str">
        <f t="shared" si="140"/>
        <v>Ukraine</v>
      </c>
      <c r="DB43" s="75">
        <v>1</v>
      </c>
      <c r="DC43" s="75">
        <v>3</v>
      </c>
      <c r="DD43" s="76" t="str">
        <f t="shared" si="141"/>
        <v>Belgium</v>
      </c>
      <c r="DG43" s="77">
        <f t="shared" si="142"/>
        <v>0</v>
      </c>
      <c r="DH43" s="78">
        <f t="shared" si="143"/>
        <v>0</v>
      </c>
      <c r="DI43" s="69"/>
    </row>
    <row r="44" spans="1:113" s="43" customFormat="1" ht="15" customHeight="1" x14ac:dyDescent="0.25">
      <c r="A44" s="41">
        <v>49</v>
      </c>
      <c r="B44" s="65"/>
      <c r="C44" s="55">
        <v>35</v>
      </c>
      <c r="D44" s="20" t="s">
        <v>95</v>
      </c>
      <c r="E44" s="157">
        <f t="shared" si="144"/>
        <v>45469.875</v>
      </c>
      <c r="F44" s="158">
        <v>45469.875</v>
      </c>
      <c r="G44" s="72" t="str">
        <f>Matches!G42</f>
        <v>Georgia</v>
      </c>
      <c r="H44" s="75">
        <v>2</v>
      </c>
      <c r="I44" s="75">
        <v>0</v>
      </c>
      <c r="J44" s="73" t="str">
        <f>Matches!J42</f>
        <v>Portugal</v>
      </c>
      <c r="K44" s="55"/>
      <c r="L44" s="55"/>
      <c r="M44" s="67"/>
      <c r="N44" s="127"/>
      <c r="O44" s="74" t="str">
        <f t="shared" si="104"/>
        <v>Georgia</v>
      </c>
      <c r="P44" s="75">
        <v>0</v>
      </c>
      <c r="Q44" s="75">
        <v>3</v>
      </c>
      <c r="R44" s="76" t="str">
        <f t="shared" si="105"/>
        <v>Portugal</v>
      </c>
      <c r="U44" s="77">
        <f t="shared" si="106"/>
        <v>0</v>
      </c>
      <c r="V44" s="78">
        <f t="shared" si="107"/>
        <v>0</v>
      </c>
      <c r="W44" s="69"/>
      <c r="X44" s="127"/>
      <c r="Y44" s="74" t="str">
        <f t="shared" si="108"/>
        <v>Georgia</v>
      </c>
      <c r="Z44" s="75">
        <v>0</v>
      </c>
      <c r="AA44" s="75">
        <v>2</v>
      </c>
      <c r="AB44" s="76" t="str">
        <f t="shared" si="109"/>
        <v>Portugal</v>
      </c>
      <c r="AE44" s="77">
        <f t="shared" si="110"/>
        <v>0</v>
      </c>
      <c r="AF44" s="78">
        <f t="shared" si="111"/>
        <v>0</v>
      </c>
      <c r="AG44" s="69"/>
      <c r="AH44" s="127"/>
      <c r="AI44" s="74" t="str">
        <f t="shared" si="112"/>
        <v>Georgia</v>
      </c>
      <c r="AJ44" s="75">
        <v>0</v>
      </c>
      <c r="AK44" s="75">
        <v>2</v>
      </c>
      <c r="AL44" s="76" t="str">
        <f t="shared" si="113"/>
        <v>Portugal</v>
      </c>
      <c r="AO44" s="77">
        <f t="shared" si="114"/>
        <v>0</v>
      </c>
      <c r="AP44" s="78">
        <f t="shared" si="115"/>
        <v>0</v>
      </c>
      <c r="AQ44" s="69"/>
      <c r="AR44" s="127"/>
      <c r="AS44" s="74" t="str">
        <f t="shared" si="116"/>
        <v>Georgia</v>
      </c>
      <c r="AT44" s="75">
        <v>1</v>
      </c>
      <c r="AU44" s="75">
        <v>4</v>
      </c>
      <c r="AV44" s="76" t="str">
        <f t="shared" si="117"/>
        <v>Portugal</v>
      </c>
      <c r="AY44" s="77">
        <f t="shared" si="118"/>
        <v>0</v>
      </c>
      <c r="AZ44" s="78">
        <f t="shared" si="119"/>
        <v>0</v>
      </c>
      <c r="BA44" s="69"/>
      <c r="BB44" s="127"/>
      <c r="BC44" s="74" t="str">
        <f t="shared" si="120"/>
        <v>Georgia</v>
      </c>
      <c r="BD44" s="75">
        <v>0</v>
      </c>
      <c r="BE44" s="75">
        <v>3</v>
      </c>
      <c r="BF44" s="76" t="str">
        <f t="shared" si="121"/>
        <v>Portugal</v>
      </c>
      <c r="BI44" s="77">
        <f t="shared" si="122"/>
        <v>0</v>
      </c>
      <c r="BJ44" s="78">
        <f t="shared" si="123"/>
        <v>0</v>
      </c>
      <c r="BK44" s="69"/>
      <c r="BL44" s="127"/>
      <c r="BM44" s="74" t="str">
        <f t="shared" si="124"/>
        <v>Georgia</v>
      </c>
      <c r="BN44" s="75">
        <v>0</v>
      </c>
      <c r="BO44" s="75">
        <v>1</v>
      </c>
      <c r="BP44" s="76" t="str">
        <f t="shared" si="125"/>
        <v>Portugal</v>
      </c>
      <c r="BS44" s="77">
        <f t="shared" si="126"/>
        <v>0</v>
      </c>
      <c r="BT44" s="78">
        <f t="shared" si="127"/>
        <v>0</v>
      </c>
      <c r="BU44" s="69"/>
      <c r="BV44" s="127"/>
      <c r="BW44" s="74" t="str">
        <f t="shared" si="128"/>
        <v>Georgia</v>
      </c>
      <c r="BX44" s="75">
        <v>0</v>
      </c>
      <c r="BY44" s="75">
        <v>2</v>
      </c>
      <c r="BZ44" s="76" t="str">
        <f t="shared" si="129"/>
        <v>Portugal</v>
      </c>
      <c r="CC44" s="77">
        <f t="shared" si="130"/>
        <v>0</v>
      </c>
      <c r="CD44" s="78">
        <f t="shared" si="131"/>
        <v>0</v>
      </c>
      <c r="CE44" s="69"/>
      <c r="CF44" s="127"/>
      <c r="CG44" s="74" t="str">
        <f t="shared" si="132"/>
        <v>Georgia</v>
      </c>
      <c r="CH44" s="75">
        <v>0</v>
      </c>
      <c r="CI44" s="75">
        <v>2</v>
      </c>
      <c r="CJ44" s="76" t="str">
        <f t="shared" si="133"/>
        <v>Portugal</v>
      </c>
      <c r="CM44" s="77">
        <f t="shared" si="134"/>
        <v>0</v>
      </c>
      <c r="CN44" s="78">
        <f t="shared" si="135"/>
        <v>0</v>
      </c>
      <c r="CO44" s="69"/>
      <c r="CP44" s="127"/>
      <c r="CQ44" s="74" t="str">
        <f t="shared" si="136"/>
        <v>Georgia</v>
      </c>
      <c r="CR44" s="75">
        <v>2</v>
      </c>
      <c r="CS44" s="75">
        <v>2</v>
      </c>
      <c r="CT44" s="76" t="str">
        <f t="shared" si="137"/>
        <v>Portugal</v>
      </c>
      <c r="CW44" s="77">
        <f t="shared" si="138"/>
        <v>0</v>
      </c>
      <c r="CX44" s="78">
        <f t="shared" si="139"/>
        <v>0</v>
      </c>
      <c r="CY44" s="69"/>
      <c r="CZ44" s="127"/>
      <c r="DA44" s="74" t="str">
        <f t="shared" si="140"/>
        <v>Georgia</v>
      </c>
      <c r="DB44" s="75">
        <v>1</v>
      </c>
      <c r="DC44" s="75">
        <v>3</v>
      </c>
      <c r="DD44" s="76" t="str">
        <f t="shared" si="141"/>
        <v>Portugal</v>
      </c>
      <c r="DG44" s="77">
        <f t="shared" si="142"/>
        <v>0</v>
      </c>
      <c r="DH44" s="78">
        <f t="shared" si="143"/>
        <v>0</v>
      </c>
      <c r="DI44" s="69"/>
    </row>
    <row r="45" spans="1:113" s="43" customFormat="1" ht="15" customHeight="1" x14ac:dyDescent="0.25">
      <c r="A45" s="41">
        <v>50</v>
      </c>
      <c r="B45" s="65"/>
      <c r="C45" s="55">
        <v>36</v>
      </c>
      <c r="D45" s="20" t="s">
        <v>95</v>
      </c>
      <c r="E45" s="157">
        <f t="shared" si="144"/>
        <v>45469.875</v>
      </c>
      <c r="F45" s="158">
        <v>45469.875</v>
      </c>
      <c r="G45" s="72" t="str">
        <f>Matches!G43</f>
        <v>Czechia</v>
      </c>
      <c r="H45" s="75">
        <v>1</v>
      </c>
      <c r="I45" s="75">
        <v>2</v>
      </c>
      <c r="J45" s="73" t="str">
        <f>Matches!J43</f>
        <v>Türkiye</v>
      </c>
      <c r="K45" s="55"/>
      <c r="L45" s="55"/>
      <c r="M45" s="67"/>
      <c r="N45" s="127"/>
      <c r="O45" s="74" t="str">
        <f t="shared" si="104"/>
        <v>Czechia</v>
      </c>
      <c r="P45" s="75">
        <v>1</v>
      </c>
      <c r="Q45" s="75">
        <v>1</v>
      </c>
      <c r="R45" s="76" t="str">
        <f t="shared" si="105"/>
        <v>Türkiye</v>
      </c>
      <c r="U45" s="77">
        <f t="shared" si="106"/>
        <v>0</v>
      </c>
      <c r="V45" s="78">
        <f t="shared" si="107"/>
        <v>0</v>
      </c>
      <c r="W45" s="69"/>
      <c r="X45" s="127"/>
      <c r="Y45" s="74" t="str">
        <f t="shared" si="108"/>
        <v>Czechia</v>
      </c>
      <c r="Z45" s="75">
        <v>2</v>
      </c>
      <c r="AA45" s="75">
        <v>2</v>
      </c>
      <c r="AB45" s="76" t="str">
        <f t="shared" si="109"/>
        <v>Türkiye</v>
      </c>
      <c r="AE45" s="77">
        <f t="shared" si="110"/>
        <v>0</v>
      </c>
      <c r="AF45" s="78">
        <f t="shared" si="111"/>
        <v>0</v>
      </c>
      <c r="AG45" s="69"/>
      <c r="AH45" s="127"/>
      <c r="AI45" s="74" t="str">
        <f t="shared" si="112"/>
        <v>Czechia</v>
      </c>
      <c r="AJ45" s="75">
        <v>0</v>
      </c>
      <c r="AK45" s="75">
        <v>2</v>
      </c>
      <c r="AL45" s="76" t="str">
        <f t="shared" si="113"/>
        <v>Türkiye</v>
      </c>
      <c r="AO45" s="77">
        <f t="shared" si="114"/>
        <v>0</v>
      </c>
      <c r="AP45" s="78">
        <f t="shared" si="115"/>
        <v>2</v>
      </c>
      <c r="AQ45" s="69"/>
      <c r="AR45" s="127"/>
      <c r="AS45" s="74" t="str">
        <f t="shared" si="116"/>
        <v>Czechia</v>
      </c>
      <c r="AT45" s="75">
        <v>2</v>
      </c>
      <c r="AU45" s="75">
        <v>2</v>
      </c>
      <c r="AV45" s="76" t="str">
        <f t="shared" si="117"/>
        <v>Türkiye</v>
      </c>
      <c r="AY45" s="77">
        <f t="shared" si="118"/>
        <v>0</v>
      </c>
      <c r="AZ45" s="78">
        <f t="shared" si="119"/>
        <v>0</v>
      </c>
      <c r="BA45" s="69"/>
      <c r="BB45" s="127"/>
      <c r="BC45" s="74" t="str">
        <f t="shared" si="120"/>
        <v>Czechia</v>
      </c>
      <c r="BD45" s="75">
        <v>1</v>
      </c>
      <c r="BE45" s="75">
        <v>2</v>
      </c>
      <c r="BF45" s="76" t="str">
        <f t="shared" si="121"/>
        <v>Türkiye</v>
      </c>
      <c r="BI45" s="77">
        <f t="shared" si="122"/>
        <v>1</v>
      </c>
      <c r="BJ45" s="78">
        <f t="shared" si="123"/>
        <v>6</v>
      </c>
      <c r="BK45" s="69"/>
      <c r="BL45" s="127"/>
      <c r="BM45" s="74" t="str">
        <f t="shared" si="124"/>
        <v>Czechia</v>
      </c>
      <c r="BN45" s="75">
        <v>1</v>
      </c>
      <c r="BO45" s="75">
        <v>1</v>
      </c>
      <c r="BP45" s="76" t="str">
        <f t="shared" si="125"/>
        <v>Türkiye</v>
      </c>
      <c r="BS45" s="77">
        <f t="shared" si="126"/>
        <v>0</v>
      </c>
      <c r="BT45" s="78">
        <f t="shared" si="127"/>
        <v>0</v>
      </c>
      <c r="BU45" s="69"/>
      <c r="BV45" s="127"/>
      <c r="BW45" s="74" t="str">
        <f t="shared" si="128"/>
        <v>Czechia</v>
      </c>
      <c r="BX45" s="75">
        <v>0</v>
      </c>
      <c r="BY45" s="75">
        <v>1</v>
      </c>
      <c r="BZ45" s="76" t="str">
        <f t="shared" si="129"/>
        <v>Türkiye</v>
      </c>
      <c r="CC45" s="77">
        <f t="shared" si="130"/>
        <v>0</v>
      </c>
      <c r="CD45" s="78">
        <f t="shared" si="131"/>
        <v>4</v>
      </c>
      <c r="CE45" s="69"/>
      <c r="CF45" s="127"/>
      <c r="CG45" s="74" t="str">
        <f t="shared" si="132"/>
        <v>Czechia</v>
      </c>
      <c r="CH45" s="75">
        <v>2</v>
      </c>
      <c r="CI45" s="75">
        <v>2</v>
      </c>
      <c r="CJ45" s="76" t="str">
        <f t="shared" si="133"/>
        <v>Türkiye</v>
      </c>
      <c r="CM45" s="77">
        <f t="shared" si="134"/>
        <v>0</v>
      </c>
      <c r="CN45" s="78">
        <f t="shared" si="135"/>
        <v>0</v>
      </c>
      <c r="CO45" s="69"/>
      <c r="CP45" s="127"/>
      <c r="CQ45" s="74" t="str">
        <f t="shared" si="136"/>
        <v>Czechia</v>
      </c>
      <c r="CR45" s="75">
        <v>0</v>
      </c>
      <c r="CS45" s="75">
        <v>2</v>
      </c>
      <c r="CT45" s="76" t="str">
        <f t="shared" si="137"/>
        <v>Türkiye</v>
      </c>
      <c r="CW45" s="77">
        <f t="shared" si="138"/>
        <v>0</v>
      </c>
      <c r="CX45" s="78">
        <f t="shared" si="139"/>
        <v>2</v>
      </c>
      <c r="CY45" s="69"/>
      <c r="CZ45" s="127"/>
      <c r="DA45" s="74" t="str">
        <f t="shared" si="140"/>
        <v>Czechia</v>
      </c>
      <c r="DB45" s="75">
        <v>1</v>
      </c>
      <c r="DC45" s="75">
        <v>2</v>
      </c>
      <c r="DD45" s="76" t="str">
        <f t="shared" si="141"/>
        <v>Türkiye</v>
      </c>
      <c r="DG45" s="77">
        <f t="shared" si="142"/>
        <v>1</v>
      </c>
      <c r="DH45" s="78">
        <f t="shared" si="143"/>
        <v>6</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89" t="s">
        <v>65</v>
      </c>
      <c r="E50" s="379"/>
      <c r="F50" s="379"/>
      <c r="G50" s="389" t="s">
        <v>43</v>
      </c>
      <c r="H50" s="379"/>
      <c r="I50" s="379" t="s">
        <v>155</v>
      </c>
      <c r="J50" s="379"/>
      <c r="K50" s="66"/>
      <c r="L50" s="66"/>
      <c r="M50" s="67"/>
      <c r="N50" s="86">
        <f ca="1">SUM(W51:W58)</f>
        <v>176</v>
      </c>
      <c r="O50" s="378" t="str">
        <f>D50</f>
        <v>Winner</v>
      </c>
      <c r="P50" s="378"/>
      <c r="Q50" s="378" t="str">
        <f>G50</f>
        <v>Runner Up</v>
      </c>
      <c r="R50" s="378"/>
      <c r="S50" s="378" t="str">
        <f>I50</f>
        <v>Third Place</v>
      </c>
      <c r="T50" s="378"/>
      <c r="U50" s="378"/>
      <c r="V50" s="68"/>
      <c r="W50" s="69"/>
      <c r="X50" s="86">
        <f ca="1">SUM(AG51:AG58)</f>
        <v>160</v>
      </c>
      <c r="Y50" s="378" t="str">
        <f>O50</f>
        <v>Winner</v>
      </c>
      <c r="Z50" s="378"/>
      <c r="AA50" s="378" t="str">
        <f>Q50</f>
        <v>Runner Up</v>
      </c>
      <c r="AB50" s="378"/>
      <c r="AC50" s="378" t="str">
        <f>S50</f>
        <v>Third Place</v>
      </c>
      <c r="AD50" s="378"/>
      <c r="AE50" s="378"/>
      <c r="AF50" s="68"/>
      <c r="AG50" s="69"/>
      <c r="AH50" s="86">
        <f t="shared" ref="AH50" ca="1" si="153">SUM(AQ51:AQ58)</f>
        <v>120</v>
      </c>
      <c r="AI50" s="378" t="str">
        <f t="shared" si="145"/>
        <v>Winner</v>
      </c>
      <c r="AJ50" s="378"/>
      <c r="AK50" s="378" t="str">
        <f t="shared" ref="AK50" si="154">AA50</f>
        <v>Runner Up</v>
      </c>
      <c r="AL50" s="378"/>
      <c r="AM50" s="378" t="str">
        <f t="shared" ref="AM50" si="155">AC50</f>
        <v>Third Place</v>
      </c>
      <c r="AN50" s="378"/>
      <c r="AO50" s="378"/>
      <c r="AP50" s="68"/>
      <c r="AQ50" s="69"/>
      <c r="AR50" s="86">
        <f t="shared" ref="AR50" ca="1" si="156">SUM(BA51:BA58)</f>
        <v>136</v>
      </c>
      <c r="AS50" s="378" t="str">
        <f t="shared" si="146"/>
        <v>Winner</v>
      </c>
      <c r="AT50" s="378"/>
      <c r="AU50" s="378" t="str">
        <f t="shared" ref="AU50" si="157">AK50</f>
        <v>Runner Up</v>
      </c>
      <c r="AV50" s="378"/>
      <c r="AW50" s="378" t="str">
        <f t="shared" ref="AW50" si="158">AM50</f>
        <v>Third Place</v>
      </c>
      <c r="AX50" s="378"/>
      <c r="AY50" s="378"/>
      <c r="AZ50" s="68"/>
      <c r="BA50" s="69"/>
      <c r="BB50" s="86">
        <f t="shared" ref="BB50" ca="1" si="159">SUM(BK51:BK58)</f>
        <v>104</v>
      </c>
      <c r="BC50" s="378" t="str">
        <f t="shared" si="147"/>
        <v>Winner</v>
      </c>
      <c r="BD50" s="378"/>
      <c r="BE50" s="378" t="str">
        <f t="shared" ref="BE50" si="160">AU50</f>
        <v>Runner Up</v>
      </c>
      <c r="BF50" s="378"/>
      <c r="BG50" s="378" t="str">
        <f t="shared" ref="BG50" si="161">AW50</f>
        <v>Third Place</v>
      </c>
      <c r="BH50" s="378"/>
      <c r="BI50" s="378"/>
      <c r="BJ50" s="68"/>
      <c r="BK50" s="69"/>
      <c r="BL50" s="86">
        <f t="shared" ref="BL50" ca="1" si="162">SUM(BU51:BU58)</f>
        <v>120</v>
      </c>
      <c r="BM50" s="378" t="str">
        <f t="shared" si="148"/>
        <v>Winner</v>
      </c>
      <c r="BN50" s="378"/>
      <c r="BO50" s="378" t="str">
        <f t="shared" ref="BO50" si="163">BE50</f>
        <v>Runner Up</v>
      </c>
      <c r="BP50" s="378"/>
      <c r="BQ50" s="378" t="str">
        <f t="shared" ref="BQ50" si="164">BG50</f>
        <v>Third Place</v>
      </c>
      <c r="BR50" s="378"/>
      <c r="BS50" s="378"/>
      <c r="BT50" s="68"/>
      <c r="BU50" s="69"/>
      <c r="BV50" s="86">
        <f t="shared" ref="BV50" ca="1" si="165">SUM(CE51:CE58)</f>
        <v>136</v>
      </c>
      <c r="BW50" s="378" t="str">
        <f t="shared" si="149"/>
        <v>Winner</v>
      </c>
      <c r="BX50" s="378"/>
      <c r="BY50" s="378" t="str">
        <f t="shared" ref="BY50" si="166">BO50</f>
        <v>Runner Up</v>
      </c>
      <c r="BZ50" s="378"/>
      <c r="CA50" s="378" t="str">
        <f t="shared" ref="CA50" si="167">BQ50</f>
        <v>Third Place</v>
      </c>
      <c r="CB50" s="378"/>
      <c r="CC50" s="378"/>
      <c r="CD50" s="68"/>
      <c r="CE50" s="69"/>
      <c r="CF50" s="86">
        <f t="shared" ref="CF50" ca="1" si="168">SUM(CO51:CO58)</f>
        <v>144</v>
      </c>
      <c r="CG50" s="378" t="str">
        <f t="shared" si="150"/>
        <v>Winner</v>
      </c>
      <c r="CH50" s="378"/>
      <c r="CI50" s="378" t="str">
        <f t="shared" ref="CI50" si="169">BY50</f>
        <v>Runner Up</v>
      </c>
      <c r="CJ50" s="378"/>
      <c r="CK50" s="378" t="str">
        <f t="shared" ref="CK50" si="170">CA50</f>
        <v>Third Place</v>
      </c>
      <c r="CL50" s="378"/>
      <c r="CM50" s="378"/>
      <c r="CN50" s="68"/>
      <c r="CO50" s="69"/>
      <c r="CP50" s="86">
        <f t="shared" ref="CP50" ca="1" si="171">SUM(CY51:CY58)</f>
        <v>72</v>
      </c>
      <c r="CQ50" s="378" t="str">
        <f t="shared" si="151"/>
        <v>Winner</v>
      </c>
      <c r="CR50" s="378"/>
      <c r="CS50" s="378" t="str">
        <f t="shared" ref="CS50" si="172">CI50</f>
        <v>Runner Up</v>
      </c>
      <c r="CT50" s="378"/>
      <c r="CU50" s="378" t="str">
        <f t="shared" ref="CU50" si="173">CK50</f>
        <v>Third Place</v>
      </c>
      <c r="CV50" s="378"/>
      <c r="CW50" s="378"/>
      <c r="CX50" s="68"/>
      <c r="CY50" s="69"/>
      <c r="CZ50" s="86">
        <f t="shared" ref="CZ50" ca="1" si="174">SUM(DI51:DI58)</f>
        <v>128</v>
      </c>
      <c r="DA50" s="378" t="str">
        <f t="shared" si="152"/>
        <v>Winner</v>
      </c>
      <c r="DB50" s="378"/>
      <c r="DC50" s="378" t="str">
        <f t="shared" ref="DC50" si="175">CS50</f>
        <v>Runner Up</v>
      </c>
      <c r="DD50" s="378"/>
      <c r="DE50" s="378" t="str">
        <f t="shared" ref="DE50" si="176">CU50</f>
        <v>Third Place</v>
      </c>
      <c r="DF50" s="378"/>
      <c r="DG50" s="378"/>
      <c r="DH50" s="68"/>
      <c r="DI50" s="69"/>
    </row>
    <row r="51" spans="1:113" s="43" customFormat="1" ht="15" customHeight="1" x14ac:dyDescent="0.25">
      <c r="A51" s="41"/>
      <c r="B51" s="65"/>
      <c r="C51" s="87" t="s">
        <v>15</v>
      </c>
      <c r="D51" s="374" t="str">
        <f>Matches!P7</f>
        <v>Germany</v>
      </c>
      <c r="E51" s="374"/>
      <c r="F51" s="374"/>
      <c r="G51" s="374" t="str">
        <f>Matches!P8</f>
        <v>Switzerland</v>
      </c>
      <c r="H51" s="374"/>
      <c r="I51" s="387" t="str">
        <f>IF(ISNA(MATCH(Matches!P9,Qual3,0)),"",Matches!P9)</f>
        <v/>
      </c>
      <c r="J51" s="388"/>
      <c r="K51" s="66"/>
      <c r="L51" s="66"/>
      <c r="M51" s="67"/>
      <c r="N51" s="126">
        <v>0</v>
      </c>
      <c r="O51" s="364" t="str">
        <f ca="1">VLOOKUP(1,OFFSET('Dummy Table'!DY4:DZ7,0,N51),2,FALSE)</f>
        <v>Germany</v>
      </c>
      <c r="P51" s="364"/>
      <c r="Q51" s="364" t="str">
        <f ca="1">VLOOKUP(2,OFFSET('Dummy Table'!DY4:DZ7,0,N51),2,FALSE)</f>
        <v>Switzerland</v>
      </c>
      <c r="R51" s="364"/>
      <c r="S51" s="366" t="str">
        <f ca="1">IFERROR(IF(MATCH(VLOOKUP(3,OFFSET('Dummy Table'!DY4:DZ7,0,N51),2,FALSE),OFFSET('Dummy Table'!IU13:IU16,0,N51),0),VLOOKUP(3,OFFSET('Dummy Table'!DY4:DZ7,0,N51),2,FALSE),""),"")</f>
        <v>Scotland</v>
      </c>
      <c r="T51" s="366"/>
      <c r="U51" s="366"/>
      <c r="V51" s="68"/>
      <c r="W51" s="78">
        <f ca="1">IF(P45&lt;&gt;"",IF(SUM(Matches!T7:T10)=12,IF(O51=D51,Bonu1,0)+IF(Q51=G51,Bonu2,0)+IF(AND(S51&lt;&gt;"",I51&lt;&gt;"",S51=I51),Bonu3,0),0),"")</f>
        <v>40</v>
      </c>
      <c r="X51" s="126">
        <f>N51+128</f>
        <v>128</v>
      </c>
      <c r="Y51" s="364" t="str">
        <f ca="1">VLOOKUP(1,OFFSET('Dummy Table'!DY4:DZ7,0,X51),2,FALSE)</f>
        <v>Germany</v>
      </c>
      <c r="Z51" s="364"/>
      <c r="AA51" s="364" t="str">
        <f ca="1">VLOOKUP(2,OFFSET('Dummy Table'!DY4:DZ7,0,X51),2,FALSE)</f>
        <v>Scotland</v>
      </c>
      <c r="AB51" s="364"/>
      <c r="AC51" s="366" t="str">
        <f ca="1">IFERROR(IF(MATCH(VLOOKUP(3,OFFSET('Dummy Table'!DY4:DZ7,0,X51),2,FALSE),OFFSET('Dummy Table'!IU13:IU16,0,X51),0),VLOOKUP(3,OFFSET('Dummy Table'!DY4:DZ7,0,X51),2,FALSE),""),"")</f>
        <v>Hungary</v>
      </c>
      <c r="AD51" s="366"/>
      <c r="AE51" s="366"/>
      <c r="AF51" s="68"/>
      <c r="AG51" s="78">
        <f ca="1">IF(Z45&lt;&gt;"",IF(SUM(Matches!T7:T10)=12,IF(Y51=D51,Bonu1,0)+IF(AA51=G51,Bonu2,0)+IF(AND(AC51&lt;&gt;"",I51&lt;&gt;"",AC51=I51),Bonu3,0),0),"")</f>
        <v>24</v>
      </c>
      <c r="AH51" s="126">
        <f t="shared" ref="AH51" si="177">X51+128</f>
        <v>256</v>
      </c>
      <c r="AI51" s="364" t="str">
        <f ca="1">VLOOKUP(1,OFFSET('Dummy Table'!DY4:DZ7,0,AH51),2,FALSE)</f>
        <v>Germany</v>
      </c>
      <c r="AJ51" s="364"/>
      <c r="AK51" s="364" t="str">
        <f ca="1">VLOOKUP(2,OFFSET('Dummy Table'!DY4:DZ7,0,AH51),2,FALSE)</f>
        <v>Scotland</v>
      </c>
      <c r="AL51" s="364"/>
      <c r="AM51" s="366" t="str">
        <f ca="1">IFERROR(IF(MATCH(VLOOKUP(3,OFFSET('Dummy Table'!DY4:DZ7,0,AH51),2,FALSE),OFFSET('Dummy Table'!IU13:IU16,0,AH51),0),VLOOKUP(3,OFFSET('Dummy Table'!DY4:DZ7,0,AH51),2,FALSE),""),"")</f>
        <v/>
      </c>
      <c r="AN51" s="366"/>
      <c r="AO51" s="366"/>
      <c r="AP51" s="68"/>
      <c r="AQ51" s="78">
        <f ca="1">IF(AJ45&lt;&gt;"",IF(SUM(Matches!T7:T10)=12,IF(AI51=D51,Bonu1,0)+IF(AK51=G51,Bonu2,0)+IF(AND(AM51&lt;&gt;"",I51&lt;&gt;"",AM51=I51),Bonu3,0),0),"")</f>
        <v>24</v>
      </c>
      <c r="AR51" s="126">
        <f t="shared" ref="AR51" si="178">AH51+128</f>
        <v>384</v>
      </c>
      <c r="AS51" s="364" t="str">
        <f ca="1">VLOOKUP(1,OFFSET('Dummy Table'!DY4:DZ7,0,AR51),2,FALSE)</f>
        <v>Germany</v>
      </c>
      <c r="AT51" s="364"/>
      <c r="AU51" s="364" t="str">
        <f ca="1">VLOOKUP(2,OFFSET('Dummy Table'!DY4:DZ7,0,AR51),2,FALSE)</f>
        <v>Switzerland</v>
      </c>
      <c r="AV51" s="364"/>
      <c r="AW51" s="366" t="str">
        <f ca="1">IFERROR(IF(MATCH(VLOOKUP(3,OFFSET('Dummy Table'!DY4:DZ7,0,AR51),2,FALSE),OFFSET('Dummy Table'!IU13:IU16,0,AR51),0),VLOOKUP(3,OFFSET('Dummy Table'!DY4:DZ7,0,AR51),2,FALSE),""),"")</f>
        <v/>
      </c>
      <c r="AX51" s="366"/>
      <c r="AY51" s="366"/>
      <c r="AZ51" s="68"/>
      <c r="BA51" s="78">
        <f ca="1">IF(AT45&lt;&gt;"",IF(SUM(Matches!T7:T10)=12,IF(AS51=D51,Bonu1,0)+IF(AU51=G51,Bonu2,0)+IF(AND(AW51&lt;&gt;"",I51&lt;&gt;"",AW51=I51),Bonu3,0),0),"")</f>
        <v>40</v>
      </c>
      <c r="BB51" s="126">
        <f t="shared" ref="BB51" si="179">AR51+128</f>
        <v>512</v>
      </c>
      <c r="BC51" s="364" t="str">
        <f ca="1">VLOOKUP(1,OFFSET('Dummy Table'!DY4:DZ7,0,BB51),2,FALSE)</f>
        <v>Germany</v>
      </c>
      <c r="BD51" s="364"/>
      <c r="BE51" s="364" t="str">
        <f ca="1">VLOOKUP(2,OFFSET('Dummy Table'!DY4:DZ7,0,BB51),2,FALSE)</f>
        <v>Switzerland</v>
      </c>
      <c r="BF51" s="364"/>
      <c r="BG51" s="366" t="str">
        <f ca="1">IFERROR(IF(MATCH(VLOOKUP(3,OFFSET('Dummy Table'!DY4:DZ7,0,BB51),2,FALSE),OFFSET('Dummy Table'!IU13:IU16,0,BB51),0),VLOOKUP(3,OFFSET('Dummy Table'!DY4:DZ7,0,BB51),2,FALSE),""),"")</f>
        <v/>
      </c>
      <c r="BH51" s="366"/>
      <c r="BI51" s="366"/>
      <c r="BJ51" s="68"/>
      <c r="BK51" s="78">
        <f ca="1">IF(BD45&lt;&gt;"",IF(SUM(Matches!T7:T10)=12,IF(BC51=D51,Bonu1,0)+IF(BE51=G51,Bonu2,0)+IF(AND(BG51&lt;&gt;"",I51&lt;&gt;"",BG51=I51),Bonu3,0),0),"")</f>
        <v>40</v>
      </c>
      <c r="BL51" s="126">
        <f t="shared" ref="BL51" si="180">BB51+128</f>
        <v>640</v>
      </c>
      <c r="BM51" s="364" t="str">
        <f ca="1">VLOOKUP(1,OFFSET('Dummy Table'!DY4:DZ7,0,BL51),2,FALSE)</f>
        <v>Germany</v>
      </c>
      <c r="BN51" s="364"/>
      <c r="BO51" s="364" t="str">
        <f ca="1">VLOOKUP(2,OFFSET('Dummy Table'!DY4:DZ7,0,BL51),2,FALSE)</f>
        <v>Switzerland</v>
      </c>
      <c r="BP51" s="364"/>
      <c r="BQ51" s="366" t="str">
        <f ca="1">IFERROR(IF(MATCH(VLOOKUP(3,OFFSET('Dummy Table'!DY4:DZ7,0,BL51),2,FALSE),OFFSET('Dummy Table'!IU13:IU16,0,BL51),0),VLOOKUP(3,OFFSET('Dummy Table'!DY4:DZ7,0,BL51),2,FALSE),""),"")</f>
        <v/>
      </c>
      <c r="BR51" s="366"/>
      <c r="BS51" s="366"/>
      <c r="BT51" s="68"/>
      <c r="BU51" s="78">
        <f ca="1">IF(BN45&lt;&gt;"",IF(SUM(Matches!T7:T10)=12,IF(BM51=D51,Bonu1,0)+IF(BO51=G51,Bonu2,0)+IF(AND(BQ51&lt;&gt;"",I51&lt;&gt;"",BQ51=I51),Bonu3,0),0),"")</f>
        <v>40</v>
      </c>
      <c r="BV51" s="126">
        <f t="shared" ref="BV51" si="181">BL51+128</f>
        <v>768</v>
      </c>
      <c r="BW51" s="364" t="str">
        <f ca="1">VLOOKUP(1,OFFSET('Dummy Table'!DY4:DZ7,0,BV51),2,FALSE)</f>
        <v>Germany</v>
      </c>
      <c r="BX51" s="364"/>
      <c r="BY51" s="364" t="str">
        <f ca="1">VLOOKUP(2,OFFSET('Dummy Table'!DY4:DZ7,0,BV51),2,FALSE)</f>
        <v>Scotland</v>
      </c>
      <c r="BZ51" s="364"/>
      <c r="CA51" s="366" t="str">
        <f ca="1">IFERROR(IF(MATCH(VLOOKUP(3,OFFSET('Dummy Table'!DY4:DZ7,0,BV51),2,FALSE),OFFSET('Dummy Table'!IU13:IU16,0,BV51),0),VLOOKUP(3,OFFSET('Dummy Table'!DY4:DZ7,0,BV51),2,FALSE),""),"")</f>
        <v/>
      </c>
      <c r="CB51" s="366"/>
      <c r="CC51" s="366"/>
      <c r="CD51" s="68"/>
      <c r="CE51" s="78">
        <f ca="1">IF(BX45&lt;&gt;"",IF(SUM(Matches!T7:T10)=12,IF(BW51=D51,Bonu1,0)+IF(BY51=G51,Bonu2,0)+IF(AND(CA51&lt;&gt;"",I51&lt;&gt;"",CA51=I51),Bonu3,0),0),"")</f>
        <v>24</v>
      </c>
      <c r="CF51" s="126">
        <f t="shared" ref="CF51" si="182">BV51+128</f>
        <v>896</v>
      </c>
      <c r="CG51" s="364" t="str">
        <f ca="1">VLOOKUP(1,OFFSET('Dummy Table'!DY4:DZ7,0,CF51),2,FALSE)</f>
        <v>Germany</v>
      </c>
      <c r="CH51" s="364"/>
      <c r="CI51" s="364" t="str">
        <f ca="1">VLOOKUP(2,OFFSET('Dummy Table'!DY4:DZ7,0,CF51),2,FALSE)</f>
        <v>Scotland</v>
      </c>
      <c r="CJ51" s="364"/>
      <c r="CK51" s="366" t="str">
        <f ca="1">IFERROR(IF(MATCH(VLOOKUP(3,OFFSET('Dummy Table'!DY4:DZ7,0,CF51),2,FALSE),OFFSET('Dummy Table'!IU13:IU16,0,CF51),0),VLOOKUP(3,OFFSET('Dummy Table'!DY4:DZ7,0,CF51),2,FALSE),""),"")</f>
        <v>Switzerland</v>
      </c>
      <c r="CL51" s="366"/>
      <c r="CM51" s="366"/>
      <c r="CN51" s="68"/>
      <c r="CO51" s="78">
        <f ca="1">IF(CH45&lt;&gt;"",IF(SUM(Matches!T7:T10)=12,IF(CG51=D51,Bonu1,0)+IF(CI51=G51,Bonu2,0)+IF(AND(CK51&lt;&gt;"",I51&lt;&gt;"",CK51=I51),Bonu3,0),0),"")</f>
        <v>24</v>
      </c>
      <c r="CP51" s="126">
        <f t="shared" ref="CP51" si="183">CF51+128</f>
        <v>1024</v>
      </c>
      <c r="CQ51" s="364" t="str">
        <f ca="1">VLOOKUP(1,OFFSET('Dummy Table'!DY4:DZ7,0,CP51),2,FALSE)</f>
        <v>Germany</v>
      </c>
      <c r="CR51" s="364"/>
      <c r="CS51" s="364" t="str">
        <f ca="1">VLOOKUP(2,OFFSET('Dummy Table'!DY4:DZ7,0,CP51),2,FALSE)</f>
        <v>Switzerland</v>
      </c>
      <c r="CT51" s="364"/>
      <c r="CU51" s="366" t="str">
        <f ca="1">IFERROR(IF(MATCH(VLOOKUP(3,OFFSET('Dummy Table'!DY4:DZ7,0,CP51),2,FALSE),OFFSET('Dummy Table'!IU13:IU16,0,CP51),0),VLOOKUP(3,OFFSET('Dummy Table'!DY4:DZ7,0,CP51),2,FALSE),""),"")</f>
        <v>Scotland</v>
      </c>
      <c r="CV51" s="366"/>
      <c r="CW51" s="366"/>
      <c r="CX51" s="68"/>
      <c r="CY51" s="78">
        <f ca="1">IF(CR45&lt;&gt;"",IF(SUM(Matches!T7:T10)=12,IF(CQ51=D51,Bonu1,0)+IF(CS51=G51,Bonu2,0)+IF(AND(CU51&lt;&gt;"",I51&lt;&gt;"",CU51=I51),Bonu3,0),0),"")</f>
        <v>40</v>
      </c>
      <c r="CZ51" s="126">
        <f t="shared" ref="CZ51" si="184">CP51+128</f>
        <v>1152</v>
      </c>
      <c r="DA51" s="364" t="str">
        <f ca="1">VLOOKUP(1,OFFSET('Dummy Table'!DY4:DZ7,0,CZ51),2,FALSE)</f>
        <v>Germany</v>
      </c>
      <c r="DB51" s="364"/>
      <c r="DC51" s="364" t="str">
        <f ca="1">VLOOKUP(2,OFFSET('Dummy Table'!DY4:DZ7,0,CZ51),2,FALSE)</f>
        <v>Scotland</v>
      </c>
      <c r="DD51" s="364"/>
      <c r="DE51" s="366" t="str">
        <f ca="1">IFERROR(IF(MATCH(VLOOKUP(3,OFFSET('Dummy Table'!DY4:DZ7,0,CZ51),2,FALSE),OFFSET('Dummy Table'!IU13:IU16,0,CZ51),0),VLOOKUP(3,OFFSET('Dummy Table'!DY4:DZ7,0,CZ51),2,FALSE),""),"")</f>
        <v>Hungary</v>
      </c>
      <c r="DF51" s="366"/>
      <c r="DG51" s="366"/>
      <c r="DH51" s="68"/>
      <c r="DI51" s="78">
        <f ca="1">IF(DB45&lt;&gt;"",IF(SUM(Matches!T7:T10)=12,IF(DA51=D51,Bonu1,0)+IF(DC51=G51,Bonu2,0)+IF(AND(DE51&lt;&gt;"",I51&lt;&gt;"",DE51=I51),Bonu3,0),0),"")</f>
        <v>24</v>
      </c>
    </row>
    <row r="52" spans="1:113" s="43" customFormat="1" ht="15" customHeight="1" x14ac:dyDescent="0.25">
      <c r="A52" s="41"/>
      <c r="B52" s="65"/>
      <c r="C52" s="87" t="s">
        <v>3</v>
      </c>
      <c r="D52" s="374" t="str">
        <f>Matches!P12</f>
        <v>Spain</v>
      </c>
      <c r="E52" s="374"/>
      <c r="F52" s="374"/>
      <c r="G52" s="374" t="str">
        <f>Matches!P13</f>
        <v>Italy</v>
      </c>
      <c r="H52" s="374"/>
      <c r="I52" s="387" t="str">
        <f>IF(ISNA(MATCH(Matches!P14,Qual3,0)),"",Matches!P14)</f>
        <v/>
      </c>
      <c r="J52" s="388"/>
      <c r="K52" s="66"/>
      <c r="L52" s="66"/>
      <c r="M52" s="67"/>
      <c r="N52" s="126">
        <f ca="1">SUM(U61:U75)</f>
        <v>0</v>
      </c>
      <c r="O52" s="364" t="str">
        <f ca="1">VLOOKUP(1,OFFSET('Dummy Table'!DY11:DZ14,0,N51),2,FALSE)</f>
        <v>Spain</v>
      </c>
      <c r="P52" s="364"/>
      <c r="Q52" s="364" t="str">
        <f ca="1">VLOOKUP(2,OFFSET('Dummy Table'!DY11:DZ14,0,N51),2,FALSE)</f>
        <v>Italy</v>
      </c>
      <c r="R52" s="364"/>
      <c r="S52" s="366" t="str">
        <f ca="1">IFERROR(IF(MATCH(VLOOKUP(3,OFFSET('Dummy Table'!DY11:DZ14,0,N51),2,FALSE),OFFSET('Dummy Table'!IU13:IU16,0,N51),0),VLOOKUP(3,OFFSET('Dummy Table'!DY11:DZ14,0,N51),2,FALSE),""),"")</f>
        <v>Croatia</v>
      </c>
      <c r="T52" s="366"/>
      <c r="U52" s="366"/>
      <c r="V52" s="68"/>
      <c r="W52" s="78">
        <f ca="1">IF(P45&lt;&gt;"",IF(SUM(Matches!T12:T15)=12,IF(O52=D52,Bonu1,0)+IF(Q52=G52,Bonu2,0)+IF(AND(S52&lt;&gt;"",I52&lt;&gt;"",S52=I52),Bonu3,0),0),"")</f>
        <v>40</v>
      </c>
      <c r="X52" s="126">
        <f ca="1">SUM(AE61:AE75)</f>
        <v>0</v>
      </c>
      <c r="Y52" s="364" t="str">
        <f ca="1">VLOOKUP(1,OFFSET('Dummy Table'!DY11:DZ14,0,X51),2,FALSE)</f>
        <v>Spain</v>
      </c>
      <c r="Z52" s="364"/>
      <c r="AA52" s="364" t="str">
        <f ca="1">VLOOKUP(2,OFFSET('Dummy Table'!DY11:DZ14,0,X51),2,FALSE)</f>
        <v>Croatia</v>
      </c>
      <c r="AB52" s="364"/>
      <c r="AC52" s="366" t="str">
        <f ca="1">IFERROR(IF(MATCH(VLOOKUP(3,OFFSET('Dummy Table'!DY11:DZ14,0,X51),2,FALSE),OFFSET('Dummy Table'!IU13:IU16,0,X51),0),VLOOKUP(3,OFFSET('Dummy Table'!DY11:DZ14,0,X51),2,FALSE),""),"")</f>
        <v>Italy</v>
      </c>
      <c r="AD52" s="366"/>
      <c r="AE52" s="366"/>
      <c r="AF52" s="68"/>
      <c r="AG52" s="78">
        <f ca="1">IF(Z45&lt;&gt;"",IF(SUM(Matches!T12:T15)=12,IF(Y52=D52,Bonu1,0)+IF(AA52=G52,Bonu2,0)+IF(AND(AC52&lt;&gt;"",I52&lt;&gt;"",AC52=I52),Bonu3,0),0),"")</f>
        <v>24</v>
      </c>
      <c r="AH52" s="126">
        <f t="shared" ref="AH52" ca="1" si="185">SUM(AO61:AO75)</f>
        <v>0</v>
      </c>
      <c r="AI52" s="364" t="str">
        <f ca="1">VLOOKUP(1,OFFSET('Dummy Table'!DY11:DZ14,0,AH51),2,FALSE)</f>
        <v>Spain</v>
      </c>
      <c r="AJ52" s="364"/>
      <c r="AK52" s="364" t="str">
        <f ca="1">VLOOKUP(2,OFFSET('Dummy Table'!DY11:DZ14,0,AH51),2,FALSE)</f>
        <v>Italy</v>
      </c>
      <c r="AL52" s="364"/>
      <c r="AM52" s="366" t="str">
        <f ca="1">IFERROR(IF(MATCH(VLOOKUP(3,OFFSET('Dummy Table'!DY11:DZ14,0,AH51),2,FALSE),OFFSET('Dummy Table'!IU13:IU16,0,AH51),0),VLOOKUP(3,OFFSET('Dummy Table'!DY11:DZ14,0,AH51),2,FALSE),""),"")</f>
        <v>Croatia</v>
      </c>
      <c r="AN52" s="366"/>
      <c r="AO52" s="366"/>
      <c r="AP52" s="68"/>
      <c r="AQ52" s="78">
        <f ca="1">IF(AJ45&lt;&gt;"",IF(SUM(Matches!T12:T15)=12,IF(AI52=D52,Bonu1,0)+IF(AK52=G52,Bonu2,0)+IF(AND(AM52&lt;&gt;"",I52&lt;&gt;"",AM52=I52),Bonu3,0),0),"")</f>
        <v>40</v>
      </c>
      <c r="AR52" s="126">
        <f t="shared" ref="AR52" ca="1" si="186">SUM(AY61:AY75)</f>
        <v>1</v>
      </c>
      <c r="AS52" s="364" t="str">
        <f ca="1">VLOOKUP(1,OFFSET('Dummy Table'!DY11:DZ14,0,AR51),2,FALSE)</f>
        <v>Spain</v>
      </c>
      <c r="AT52" s="364"/>
      <c r="AU52" s="364" t="str">
        <f ca="1">VLOOKUP(2,OFFSET('Dummy Table'!DY11:DZ14,0,AR51),2,FALSE)</f>
        <v>Croatia</v>
      </c>
      <c r="AV52" s="364"/>
      <c r="AW52" s="366" t="str">
        <f ca="1">IFERROR(IF(MATCH(VLOOKUP(3,OFFSET('Dummy Table'!DY11:DZ14,0,AR51),2,FALSE),OFFSET('Dummy Table'!IU13:IU16,0,AR51),0),VLOOKUP(3,OFFSET('Dummy Table'!DY11:DZ14,0,AR51),2,FALSE),""),"")</f>
        <v>Italy</v>
      </c>
      <c r="AX52" s="366"/>
      <c r="AY52" s="366"/>
      <c r="AZ52" s="68"/>
      <c r="BA52" s="78">
        <f ca="1">IF(AT45&lt;&gt;"",IF(SUM(Matches!T12:T15)=12,IF(AS52=D52,Bonu1,0)+IF(AU52=G52,Bonu2,0)+IF(AND(AW52&lt;&gt;"",I52&lt;&gt;"",AW52=I52),Bonu3,0),0),"")</f>
        <v>24</v>
      </c>
      <c r="BB52" s="126">
        <f t="shared" ref="BB52" ca="1" si="187">SUM(BI61:BI75)</f>
        <v>1</v>
      </c>
      <c r="BC52" s="364" t="str">
        <f ca="1">VLOOKUP(1,OFFSET('Dummy Table'!DY11:DZ14,0,BB51),2,FALSE)</f>
        <v>Croatia</v>
      </c>
      <c r="BD52" s="364"/>
      <c r="BE52" s="364" t="str">
        <f ca="1">VLOOKUP(2,OFFSET('Dummy Table'!DY11:DZ14,0,BB51),2,FALSE)</f>
        <v>Spain</v>
      </c>
      <c r="BF52" s="364"/>
      <c r="BG52" s="366" t="str">
        <f ca="1">IFERROR(IF(MATCH(VLOOKUP(3,OFFSET('Dummy Table'!DY11:DZ14,0,BB51),2,FALSE),OFFSET('Dummy Table'!IU13:IU16,0,BB51),0),VLOOKUP(3,OFFSET('Dummy Table'!DY11:DZ14,0,BB51),2,FALSE),""),"")</f>
        <v>Italy</v>
      </c>
      <c r="BH52" s="366"/>
      <c r="BI52" s="366"/>
      <c r="BJ52" s="68"/>
      <c r="BK52" s="78">
        <f ca="1">IF(BD45&lt;&gt;"",IF(SUM(Matches!T12:T15)=12,IF(BC52=D52,Bonu1,0)+IF(BE52=G52,Bonu2,0)+IF(AND(BG52&lt;&gt;"",I52&lt;&gt;"",BG52=I52),Bonu3,0),0),"")</f>
        <v>0</v>
      </c>
      <c r="BL52" s="126">
        <f t="shared" ref="BL52" ca="1" si="188">SUM(BS61:BS75)</f>
        <v>0</v>
      </c>
      <c r="BM52" s="364" t="str">
        <f ca="1">VLOOKUP(1,OFFSET('Dummy Table'!DY11:DZ14,0,BL51),2,FALSE)</f>
        <v>Croatia</v>
      </c>
      <c r="BN52" s="364"/>
      <c r="BO52" s="364" t="str">
        <f ca="1">VLOOKUP(2,OFFSET('Dummy Table'!DY11:DZ14,0,BL51),2,FALSE)</f>
        <v>Spain</v>
      </c>
      <c r="BP52" s="364"/>
      <c r="BQ52" s="366" t="str">
        <f ca="1">IFERROR(IF(MATCH(VLOOKUP(3,OFFSET('Dummy Table'!DY11:DZ14,0,BL51),2,FALSE),OFFSET('Dummy Table'!IU13:IU16,0,BL51),0),VLOOKUP(3,OFFSET('Dummy Table'!DY11:DZ14,0,BL51),2,FALSE),""),"")</f>
        <v>Italy</v>
      </c>
      <c r="BR52" s="366"/>
      <c r="BS52" s="366"/>
      <c r="BT52" s="68"/>
      <c r="BU52" s="78">
        <f ca="1">IF(BN45&lt;&gt;"",IF(SUM(Matches!T12:T15)=12,IF(BM52=D52,Bonu1,0)+IF(BO52=G52,Bonu2,0)+IF(AND(BQ52&lt;&gt;"",I52&lt;&gt;"",BQ52=I52),Bonu3,0),0),"")</f>
        <v>0</v>
      </c>
      <c r="BV52" s="126">
        <f t="shared" ref="BV52" ca="1" si="189">SUM(CC61:CC75)</f>
        <v>0</v>
      </c>
      <c r="BW52" s="364" t="str">
        <f ca="1">VLOOKUP(1,OFFSET('Dummy Table'!DY11:DZ14,0,BV51),2,FALSE)</f>
        <v>Italy</v>
      </c>
      <c r="BX52" s="364"/>
      <c r="BY52" s="364" t="str">
        <f ca="1">VLOOKUP(2,OFFSET('Dummy Table'!DY11:DZ14,0,BV51),2,FALSE)</f>
        <v>Spain</v>
      </c>
      <c r="BZ52" s="364"/>
      <c r="CA52" s="366" t="str">
        <f ca="1">IFERROR(IF(MATCH(VLOOKUP(3,OFFSET('Dummy Table'!DY11:DZ14,0,BV51),2,FALSE),OFFSET('Dummy Table'!IU13:IU16,0,BV51),0),VLOOKUP(3,OFFSET('Dummy Table'!DY11:DZ14,0,BV51),2,FALSE),""),"")</f>
        <v>Croatia</v>
      </c>
      <c r="CB52" s="366"/>
      <c r="CC52" s="366"/>
      <c r="CD52" s="68"/>
      <c r="CE52" s="78">
        <f ca="1">IF(BX45&lt;&gt;"",IF(SUM(Matches!T12:T15)=12,IF(BW52=D52,Bonu1,0)+IF(BY52=G52,Bonu2,0)+IF(AND(CA52&lt;&gt;"",I52&lt;&gt;"",CA52=I52),Bonu3,0),0),"")</f>
        <v>0</v>
      </c>
      <c r="CF52" s="126">
        <f t="shared" ref="CF52" ca="1" si="190">SUM(CM61:CM75)</f>
        <v>0</v>
      </c>
      <c r="CG52" s="364" t="str">
        <f ca="1">VLOOKUP(1,OFFSET('Dummy Table'!DY11:DZ14,0,CF51),2,FALSE)</f>
        <v>Spain</v>
      </c>
      <c r="CH52" s="364"/>
      <c r="CI52" s="364" t="str">
        <f ca="1">VLOOKUP(2,OFFSET('Dummy Table'!DY11:DZ14,0,CF51),2,FALSE)</f>
        <v>Italy</v>
      </c>
      <c r="CJ52" s="364"/>
      <c r="CK52" s="366" t="str">
        <f ca="1">IFERROR(IF(MATCH(VLOOKUP(3,OFFSET('Dummy Table'!DY11:DZ14,0,CF51),2,FALSE),OFFSET('Dummy Table'!IU13:IU16,0,CF51),0),VLOOKUP(3,OFFSET('Dummy Table'!DY11:DZ14,0,CF51),2,FALSE),""),"")</f>
        <v>Croatia</v>
      </c>
      <c r="CL52" s="366"/>
      <c r="CM52" s="366"/>
      <c r="CN52" s="68"/>
      <c r="CO52" s="78">
        <f ca="1">IF(CH45&lt;&gt;"",IF(SUM(Matches!T12:T15)=12,IF(CG52=D52,Bonu1,0)+IF(CI52=G52,Bonu2,0)+IF(AND(CK52&lt;&gt;"",I52&lt;&gt;"",CK52=I52),Bonu3,0),0),"")</f>
        <v>40</v>
      </c>
      <c r="CP52" s="126">
        <f t="shared" ref="CP52" ca="1" si="191">SUM(CW61:CW75)</f>
        <v>0</v>
      </c>
      <c r="CQ52" s="364" t="str">
        <f ca="1">VLOOKUP(1,OFFSET('Dummy Table'!DY11:DZ14,0,CP51),2,FALSE)</f>
        <v>Italy</v>
      </c>
      <c r="CR52" s="364"/>
      <c r="CS52" s="364" t="str">
        <f ca="1">VLOOKUP(2,OFFSET('Dummy Table'!DY11:DZ14,0,CP51),2,FALSE)</f>
        <v>Spain</v>
      </c>
      <c r="CT52" s="364"/>
      <c r="CU52" s="366" t="str">
        <f ca="1">IFERROR(IF(MATCH(VLOOKUP(3,OFFSET('Dummy Table'!DY11:DZ14,0,CP51),2,FALSE),OFFSET('Dummy Table'!IU13:IU16,0,CP51),0),VLOOKUP(3,OFFSET('Dummy Table'!DY11:DZ14,0,CP51),2,FALSE),""),"")</f>
        <v>Croatia</v>
      </c>
      <c r="CV52" s="366"/>
      <c r="CW52" s="366"/>
      <c r="CX52" s="68"/>
      <c r="CY52" s="78">
        <f ca="1">IF(CR45&lt;&gt;"",IF(SUM(Matches!T12:T15)=12,IF(CQ52=D52,Bonu1,0)+IF(CS52=G52,Bonu2,0)+IF(AND(CU52&lt;&gt;"",I52&lt;&gt;"",CU52=I52),Bonu3,0),0),"")</f>
        <v>0</v>
      </c>
      <c r="CZ52" s="126">
        <f t="shared" ref="CZ52" ca="1" si="192">SUM(DG61:DG75)</f>
        <v>0</v>
      </c>
      <c r="DA52" s="364" t="str">
        <f ca="1">VLOOKUP(1,OFFSET('Dummy Table'!DY11:DZ14,0,CZ51),2,FALSE)</f>
        <v>Italy</v>
      </c>
      <c r="DB52" s="364"/>
      <c r="DC52" s="364" t="str">
        <f ca="1">VLOOKUP(2,OFFSET('Dummy Table'!DY11:DZ14,0,CZ51),2,FALSE)</f>
        <v>Spain</v>
      </c>
      <c r="DD52" s="364"/>
      <c r="DE52" s="366" t="str">
        <f ca="1">IFERROR(IF(MATCH(VLOOKUP(3,OFFSET('Dummy Table'!DY11:DZ14,0,CZ51),2,FALSE),OFFSET('Dummy Table'!IU13:IU16,0,CZ51),0),VLOOKUP(3,OFFSET('Dummy Table'!DY11:DZ14,0,CZ51),2,FALSE),""),"")</f>
        <v>Croatia</v>
      </c>
      <c r="DF52" s="366"/>
      <c r="DG52" s="366"/>
      <c r="DH52" s="68"/>
      <c r="DI52" s="78">
        <f ca="1">IF(DB45&lt;&gt;"",IF(SUM(Matches!T12:T15)=12,IF(DA52=D52,Bonu1,0)+IF(DC52=G52,Bonu2,0)+IF(AND(DE52&lt;&gt;"",I52&lt;&gt;"",DE52=I52),Bonu3,0),0),"")</f>
        <v>0</v>
      </c>
    </row>
    <row r="53" spans="1:113" s="43" customFormat="1" ht="15" customHeight="1" x14ac:dyDescent="0.25">
      <c r="A53" s="41"/>
      <c r="B53" s="65"/>
      <c r="C53" s="87" t="s">
        <v>4</v>
      </c>
      <c r="D53" s="374" t="str">
        <f>Matches!P17</f>
        <v>England</v>
      </c>
      <c r="E53" s="374"/>
      <c r="F53" s="374"/>
      <c r="G53" s="374" t="str">
        <f>Matches!P18</f>
        <v>Denmark</v>
      </c>
      <c r="H53" s="374"/>
      <c r="I53" s="387" t="str">
        <f>IF(ISNA(MATCH(Matches!P19,Qual3,0)),"",Matches!P19)</f>
        <v>Slovenia</v>
      </c>
      <c r="J53" s="388"/>
      <c r="K53" s="66"/>
      <c r="L53" s="66"/>
      <c r="M53" s="67"/>
      <c r="N53" s="86">
        <f ca="1">SUM(W61:W88)</f>
        <v>32</v>
      </c>
      <c r="O53" s="364" t="str">
        <f ca="1">VLOOKUP(1,OFFSET('Dummy Table'!DY18:DZ21,0,N51),2,FALSE)</f>
        <v>England</v>
      </c>
      <c r="P53" s="364"/>
      <c r="Q53" s="364" t="str">
        <f ca="1">VLOOKUP(2,OFFSET('Dummy Table'!DY18:DZ21,0,N51),2,FALSE)</f>
        <v>Denmark</v>
      </c>
      <c r="R53" s="364"/>
      <c r="S53" s="366" t="str">
        <f ca="1">IFERROR(IF(MATCH(VLOOKUP(3,OFFSET('Dummy Table'!DY18:DZ21,0,N51),2,FALSE),OFFSET('Dummy Table'!IU13:IU16,0,N51),0),VLOOKUP(3,OFFSET('Dummy Table'!DY18:DZ21,0,N51),2,FALSE),""),"")</f>
        <v>Serbia</v>
      </c>
      <c r="T53" s="366"/>
      <c r="U53" s="366"/>
      <c r="V53" s="68"/>
      <c r="W53" s="78">
        <f ca="1">IF(P45&lt;&gt;"",IF(SUM(Matches!T17:T20)=12,IF(O53=D53,Bonu1,0)+IF(Q53=G53,Bonu2,0)+IF(AND(S53&lt;&gt;"",I53&lt;&gt;"",S53=I53),Bonu3,0),0),"")</f>
        <v>40</v>
      </c>
      <c r="X53" s="86">
        <f ca="1">SUM(AG61:AG88)</f>
        <v>64</v>
      </c>
      <c r="Y53" s="364" t="str">
        <f ca="1">VLOOKUP(1,OFFSET('Dummy Table'!DY18:DZ21,0,X51),2,FALSE)</f>
        <v>England</v>
      </c>
      <c r="Z53" s="364"/>
      <c r="AA53" s="364" t="str">
        <f ca="1">VLOOKUP(2,OFFSET('Dummy Table'!DY18:DZ21,0,X51),2,FALSE)</f>
        <v>Denmark</v>
      </c>
      <c r="AB53" s="364"/>
      <c r="AC53" s="366" t="str">
        <f ca="1">IFERROR(IF(MATCH(VLOOKUP(3,OFFSET('Dummy Table'!DY18:DZ21,0,X51),2,FALSE),OFFSET('Dummy Table'!IU13:IU16,0,X51),0),VLOOKUP(3,OFFSET('Dummy Table'!DY18:DZ21,0,X51),2,FALSE),""),"")</f>
        <v/>
      </c>
      <c r="AD53" s="366"/>
      <c r="AE53" s="366"/>
      <c r="AF53" s="68"/>
      <c r="AG53" s="78">
        <f ca="1">IF(Z45&lt;&gt;"",IF(SUM(Matches!T17:T20)=12,IF(Y53=D53,Bonu1,0)+IF(AA53=G53,Bonu2,0)+IF(AND(AC53&lt;&gt;"",I53&lt;&gt;"",AC53=I53),Bonu3,0),0),"")</f>
        <v>40</v>
      </c>
      <c r="AH53" s="86">
        <f t="shared" ref="AH53" ca="1" si="193">SUM(AQ61:AQ88)</f>
        <v>16</v>
      </c>
      <c r="AI53" s="364" t="str">
        <f ca="1">VLOOKUP(1,OFFSET('Dummy Table'!DY18:DZ21,0,AH51),2,FALSE)</f>
        <v>Denmark</v>
      </c>
      <c r="AJ53" s="364"/>
      <c r="AK53" s="364" t="str">
        <f ca="1">VLOOKUP(2,OFFSET('Dummy Table'!DY18:DZ21,0,AH51),2,FALSE)</f>
        <v>England</v>
      </c>
      <c r="AL53" s="364"/>
      <c r="AM53" s="366" t="str">
        <f ca="1">IFERROR(IF(MATCH(VLOOKUP(3,OFFSET('Dummy Table'!DY18:DZ21,0,AH51),2,FALSE),OFFSET('Dummy Table'!IU13:IU16,0,AH51),0),VLOOKUP(3,OFFSET('Dummy Table'!DY18:DZ21,0,AH51),2,FALSE),""),"")</f>
        <v>Slovenia</v>
      </c>
      <c r="AN53" s="366"/>
      <c r="AO53" s="366"/>
      <c r="AP53" s="68"/>
      <c r="AQ53" s="78">
        <f ca="1">IF(AJ45&lt;&gt;"",IF(SUM(Matches!T17:T20)=12,IF(AI53=D53,Bonu1,0)+IF(AK53=G53,Bonu2,0)+IF(AND(AM53&lt;&gt;"",I53&lt;&gt;"",AM53=I53),Bonu3,0),0),"")</f>
        <v>8</v>
      </c>
      <c r="AR53" s="86">
        <f t="shared" ref="AR53" ca="1" si="194">SUM(BA61:BA88)</f>
        <v>32</v>
      </c>
      <c r="AS53" s="364" t="str">
        <f ca="1">VLOOKUP(1,OFFSET('Dummy Table'!DY18:DZ21,0,AR51),2,FALSE)</f>
        <v>England</v>
      </c>
      <c r="AT53" s="364"/>
      <c r="AU53" s="364" t="str">
        <f ca="1">VLOOKUP(2,OFFSET('Dummy Table'!DY18:DZ21,0,AR51),2,FALSE)</f>
        <v>Denmark</v>
      </c>
      <c r="AV53" s="364"/>
      <c r="AW53" s="366" t="str">
        <f ca="1">IFERROR(IF(MATCH(VLOOKUP(3,OFFSET('Dummy Table'!DY18:DZ21,0,AR51),2,FALSE),OFFSET('Dummy Table'!IU13:IU16,0,AR51),0),VLOOKUP(3,OFFSET('Dummy Table'!DY18:DZ21,0,AR51),2,FALSE),""),"")</f>
        <v>Serbia</v>
      </c>
      <c r="AX53" s="366"/>
      <c r="AY53" s="366"/>
      <c r="AZ53" s="68"/>
      <c r="BA53" s="78">
        <f ca="1">IF(AT45&lt;&gt;"",IF(SUM(Matches!T17:T20)=12,IF(AS53=D53,Bonu1,0)+IF(AU53=G53,Bonu2,0)+IF(AND(AW53&lt;&gt;"",I53&lt;&gt;"",AW53=I53),Bonu3,0),0),"")</f>
        <v>40</v>
      </c>
      <c r="BB53" s="86">
        <f t="shared" ref="BB53" ca="1" si="195">SUM(BK61:BK88)</f>
        <v>32</v>
      </c>
      <c r="BC53" s="364" t="str">
        <f ca="1">VLOOKUP(1,OFFSET('Dummy Table'!DY18:DZ21,0,BB51),2,FALSE)</f>
        <v>England</v>
      </c>
      <c r="BD53" s="364"/>
      <c r="BE53" s="364" t="str">
        <f ca="1">VLOOKUP(2,OFFSET('Dummy Table'!DY18:DZ21,0,BB51),2,FALSE)</f>
        <v>Denmark</v>
      </c>
      <c r="BF53" s="364"/>
      <c r="BG53" s="366" t="str">
        <f ca="1">IFERROR(IF(MATCH(VLOOKUP(3,OFFSET('Dummy Table'!DY18:DZ21,0,BB51),2,FALSE),OFFSET('Dummy Table'!IU13:IU16,0,BB51),0),VLOOKUP(3,OFFSET('Dummy Table'!DY18:DZ21,0,BB51),2,FALSE),""),"")</f>
        <v/>
      </c>
      <c r="BH53" s="366"/>
      <c r="BI53" s="366"/>
      <c r="BJ53" s="68"/>
      <c r="BK53" s="78">
        <f ca="1">IF(BD45&lt;&gt;"",IF(SUM(Matches!T17:T20)=12,IF(BC53=D53,Bonu1,0)+IF(BE53=G53,Bonu2,0)+IF(AND(BG53&lt;&gt;"",I53&lt;&gt;"",BG53=I53),Bonu3,0),0),"")</f>
        <v>40</v>
      </c>
      <c r="BL53" s="86">
        <f t="shared" ref="BL53" ca="1" si="196">SUM(BU61:BU88)</f>
        <v>16</v>
      </c>
      <c r="BM53" s="364" t="str">
        <f ca="1">VLOOKUP(1,OFFSET('Dummy Table'!DY18:DZ21,0,BL51),2,FALSE)</f>
        <v>England</v>
      </c>
      <c r="BN53" s="364"/>
      <c r="BO53" s="364" t="str">
        <f ca="1">VLOOKUP(2,OFFSET('Dummy Table'!DY18:DZ21,0,BL51),2,FALSE)</f>
        <v>Denmark</v>
      </c>
      <c r="BP53" s="364"/>
      <c r="BQ53" s="366" t="str">
        <f ca="1">IFERROR(IF(MATCH(VLOOKUP(3,OFFSET('Dummy Table'!DY18:DZ21,0,BL51),2,FALSE),OFFSET('Dummy Table'!IU13:IU16,0,BL51),0),VLOOKUP(3,OFFSET('Dummy Table'!DY18:DZ21,0,BL51),2,FALSE),""),"")</f>
        <v>Slovenia</v>
      </c>
      <c r="BR53" s="366"/>
      <c r="BS53" s="366"/>
      <c r="BT53" s="68"/>
      <c r="BU53" s="78">
        <f ca="1">IF(BN45&lt;&gt;"",IF(SUM(Matches!T17:T20)=12,IF(BM53=D53,Bonu1,0)+IF(BO53=G53,Bonu2,0)+IF(AND(BQ53&lt;&gt;"",I53&lt;&gt;"",BQ53=I53),Bonu3,0),0),"")</f>
        <v>48</v>
      </c>
      <c r="BV53" s="86">
        <f t="shared" ref="BV53" ca="1" si="197">SUM(CE61:CE88)</f>
        <v>32</v>
      </c>
      <c r="BW53" s="364" t="str">
        <f ca="1">VLOOKUP(1,OFFSET('Dummy Table'!DY18:DZ21,0,BV51),2,FALSE)</f>
        <v>England</v>
      </c>
      <c r="BX53" s="364"/>
      <c r="BY53" s="364" t="str">
        <f ca="1">VLOOKUP(2,OFFSET('Dummy Table'!DY18:DZ21,0,BV51),2,FALSE)</f>
        <v>Denmark</v>
      </c>
      <c r="BZ53" s="364"/>
      <c r="CA53" s="366" t="str">
        <f ca="1">IFERROR(IF(MATCH(VLOOKUP(3,OFFSET('Dummy Table'!DY18:DZ21,0,BV51),2,FALSE),OFFSET('Dummy Table'!IU13:IU16,0,BV51),0),VLOOKUP(3,OFFSET('Dummy Table'!DY18:DZ21,0,BV51),2,FALSE),""),"")</f>
        <v>Slovenia</v>
      </c>
      <c r="CB53" s="366"/>
      <c r="CC53" s="366"/>
      <c r="CD53" s="68"/>
      <c r="CE53" s="78">
        <f ca="1">IF(BX45&lt;&gt;"",IF(SUM(Matches!T17:T20)=12,IF(BW53=D53,Bonu1,0)+IF(BY53=G53,Bonu2,0)+IF(AND(CA53&lt;&gt;"",I53&lt;&gt;"",CA53=I53),Bonu3,0),0),"")</f>
        <v>48</v>
      </c>
      <c r="CF53" s="86">
        <f t="shared" ref="CF53" ca="1" si="198">SUM(CO61:CO88)</f>
        <v>32</v>
      </c>
      <c r="CG53" s="364" t="str">
        <f ca="1">VLOOKUP(1,OFFSET('Dummy Table'!DY18:DZ21,0,CF51),2,FALSE)</f>
        <v>England</v>
      </c>
      <c r="CH53" s="364"/>
      <c r="CI53" s="364" t="str">
        <f ca="1">VLOOKUP(2,OFFSET('Dummy Table'!DY18:DZ21,0,CF51),2,FALSE)</f>
        <v>Denmark</v>
      </c>
      <c r="CJ53" s="364"/>
      <c r="CK53" s="366" t="str">
        <f ca="1">IFERROR(IF(MATCH(VLOOKUP(3,OFFSET('Dummy Table'!DY18:DZ21,0,CF51),2,FALSE),OFFSET('Dummy Table'!IU13:IU16,0,CF51),0),VLOOKUP(3,OFFSET('Dummy Table'!DY18:DZ21,0,CF51),2,FALSE),""),"")</f>
        <v/>
      </c>
      <c r="CL53" s="366"/>
      <c r="CM53" s="366"/>
      <c r="CN53" s="68"/>
      <c r="CO53" s="78">
        <f ca="1">IF(CH45&lt;&gt;"",IF(SUM(Matches!T17:T20)=12,IF(CG53=D53,Bonu1,0)+IF(CI53=G53,Bonu2,0)+IF(AND(CK53&lt;&gt;"",I53&lt;&gt;"",CK53=I53),Bonu3,0),0),"")</f>
        <v>40</v>
      </c>
      <c r="CP53" s="86">
        <f t="shared" ref="CP53" ca="1" si="199">SUM(CY61:CY88)</f>
        <v>0</v>
      </c>
      <c r="CQ53" s="364" t="str">
        <f ca="1">VLOOKUP(1,OFFSET('Dummy Table'!DY18:DZ21,0,CP51),2,FALSE)</f>
        <v>Slovenia</v>
      </c>
      <c r="CR53" s="364"/>
      <c r="CS53" s="364" t="str">
        <f ca="1">VLOOKUP(2,OFFSET('Dummy Table'!DY18:DZ21,0,CP51),2,FALSE)</f>
        <v>Serbia</v>
      </c>
      <c r="CT53" s="364"/>
      <c r="CU53" s="366" t="str">
        <f ca="1">IFERROR(IF(MATCH(VLOOKUP(3,OFFSET('Dummy Table'!DY18:DZ21,0,CP51),2,FALSE),OFFSET('Dummy Table'!IU13:IU16,0,CP51),0),VLOOKUP(3,OFFSET('Dummy Table'!DY18:DZ21,0,CP51),2,FALSE),""),"")</f>
        <v>England</v>
      </c>
      <c r="CV53" s="366"/>
      <c r="CW53" s="366"/>
      <c r="CX53" s="68"/>
      <c r="CY53" s="78">
        <f ca="1">IF(CR45&lt;&gt;"",IF(SUM(Matches!T17:T20)=12,IF(CQ53=D53,Bonu1,0)+IF(CS53=G53,Bonu2,0)+IF(AND(CU53&lt;&gt;"",I53&lt;&gt;"",CU53=I53),Bonu3,0),0),"")</f>
        <v>0</v>
      </c>
      <c r="CZ53" s="86">
        <f t="shared" ref="CZ53" ca="1" si="200">SUM(DI61:DI88)</f>
        <v>16</v>
      </c>
      <c r="DA53" s="364" t="str">
        <f ca="1">VLOOKUP(1,OFFSET('Dummy Table'!DY18:DZ21,0,CZ51),2,FALSE)</f>
        <v>England</v>
      </c>
      <c r="DB53" s="364"/>
      <c r="DC53" s="364" t="str">
        <f ca="1">VLOOKUP(2,OFFSET('Dummy Table'!DY18:DZ21,0,CZ51),2,FALSE)</f>
        <v>Denmark</v>
      </c>
      <c r="DD53" s="364"/>
      <c r="DE53" s="366" t="str">
        <f ca="1">IFERROR(IF(MATCH(VLOOKUP(3,OFFSET('Dummy Table'!DY18:DZ21,0,CZ51),2,FALSE),OFFSET('Dummy Table'!IU13:IU16,0,CZ51),0),VLOOKUP(3,OFFSET('Dummy Table'!DY18:DZ21,0,CZ51),2,FALSE),""),"")</f>
        <v/>
      </c>
      <c r="DF53" s="366"/>
      <c r="DG53" s="366"/>
      <c r="DH53" s="68"/>
      <c r="DI53" s="78">
        <f ca="1">IF(DB45&lt;&gt;"",IF(SUM(Matches!T17:T20)=12,IF(DA53=D53,Bonu1,0)+IF(DC53=G53,Bonu2,0)+IF(AND(DE53&lt;&gt;"",I53&lt;&gt;"",DE53=I53),Bonu3,0),0),"")</f>
        <v>40</v>
      </c>
    </row>
    <row r="54" spans="1:113" s="43" customFormat="1" ht="15" customHeight="1" x14ac:dyDescent="0.25">
      <c r="A54" s="41"/>
      <c r="B54" s="65"/>
      <c r="C54" s="87" t="s">
        <v>13</v>
      </c>
      <c r="D54" s="374" t="str">
        <f>Matches!P22</f>
        <v>Austria</v>
      </c>
      <c r="E54" s="374"/>
      <c r="F54" s="374"/>
      <c r="G54" s="374" t="str">
        <f>Matches!P23</f>
        <v>France</v>
      </c>
      <c r="H54" s="374"/>
      <c r="I54" s="387" t="str">
        <f>IF(ISNA(MATCH(Matches!P24,Qual3,0)),"",Matches!P24)</f>
        <v>Netherlands</v>
      </c>
      <c r="J54" s="388"/>
      <c r="K54" s="66"/>
      <c r="L54" s="66"/>
      <c r="M54" s="67"/>
      <c r="N54" s="126"/>
      <c r="O54" s="364" t="str">
        <f ca="1">VLOOKUP(1,OFFSET('Dummy Table'!DY25:DZ28,0,N51),2,FALSE)</f>
        <v>France</v>
      </c>
      <c r="P54" s="364"/>
      <c r="Q54" s="364" t="str">
        <f ca="1">VLOOKUP(2,OFFSET('Dummy Table'!DY25:DZ28,0,N51),2,FALSE)</f>
        <v>Netherlands</v>
      </c>
      <c r="R54" s="364"/>
      <c r="S54" s="366" t="str">
        <f ca="1">IFERROR(IF(MATCH(VLOOKUP(3,OFFSET('Dummy Table'!DY25:DZ28,0,N51),2,FALSE),OFFSET('Dummy Table'!IU13:IU16,0,N51),0),VLOOKUP(3,OFFSET('Dummy Table'!DY25:DZ28,0,N51),2,FALSE),""),"")</f>
        <v/>
      </c>
      <c r="T54" s="366"/>
      <c r="U54" s="366"/>
      <c r="V54" s="68"/>
      <c r="W54" s="78">
        <f ca="1">IF(P45&lt;&gt;"",IF(SUM(Matches!T22:T25)=12,IF(O54=D54,Bonu1,0)+IF(Q54=G54,Bonu2,0)+IF(AND(S54&lt;&gt;"",I54&lt;&gt;"",S54=I54),Bonu3,0),0),"")</f>
        <v>0</v>
      </c>
      <c r="X54" s="126"/>
      <c r="Y54" s="364" t="str">
        <f ca="1">VLOOKUP(1,OFFSET('Dummy Table'!DY25:DZ28,0,X51),2,FALSE)</f>
        <v>Netherlands</v>
      </c>
      <c r="Z54" s="364"/>
      <c r="AA54" s="364" t="str">
        <f ca="1">VLOOKUP(2,OFFSET('Dummy Table'!DY25:DZ28,0,X51),2,FALSE)</f>
        <v>France</v>
      </c>
      <c r="AB54" s="364"/>
      <c r="AC54" s="366" t="str">
        <f ca="1">IFERROR(IF(MATCH(VLOOKUP(3,OFFSET('Dummy Table'!DY25:DZ28,0,X51),2,FALSE),OFFSET('Dummy Table'!IU13:IU16,0,X51),0),VLOOKUP(3,OFFSET('Dummy Table'!DY25:DZ28,0,X51),2,FALSE),""),"")</f>
        <v>Poland</v>
      </c>
      <c r="AD54" s="366"/>
      <c r="AE54" s="366"/>
      <c r="AF54" s="68"/>
      <c r="AG54" s="78">
        <f ca="1">IF(Z45&lt;&gt;"",IF(SUM(Matches!T22:T25)=12,IF(Y54=D54,Bonu1,0)+IF(AA54=G54,Bonu2,0)+IF(AND(AC54&lt;&gt;"",I54&lt;&gt;"",AC54=I54),Bonu3,0),0),"")</f>
        <v>16</v>
      </c>
      <c r="AH54" s="126"/>
      <c r="AI54" s="364" t="str">
        <f ca="1">VLOOKUP(1,OFFSET('Dummy Table'!DY25:DZ28,0,AH51),2,FALSE)</f>
        <v>France</v>
      </c>
      <c r="AJ54" s="364"/>
      <c r="AK54" s="364" t="str">
        <f ca="1">VLOOKUP(2,OFFSET('Dummy Table'!DY25:DZ28,0,AH51),2,FALSE)</f>
        <v>Netherlands</v>
      </c>
      <c r="AL54" s="364"/>
      <c r="AM54" s="366" t="str">
        <f ca="1">IFERROR(IF(MATCH(VLOOKUP(3,OFFSET('Dummy Table'!DY25:DZ28,0,AH51),2,FALSE),OFFSET('Dummy Table'!IU13:IU16,0,AH51),0),VLOOKUP(3,OFFSET('Dummy Table'!DY25:DZ28,0,AH51),2,FALSE),""),"")</f>
        <v>Austria</v>
      </c>
      <c r="AN54" s="366"/>
      <c r="AO54" s="366"/>
      <c r="AP54" s="68"/>
      <c r="AQ54" s="78">
        <f ca="1">IF(AJ45&lt;&gt;"",IF(SUM(Matches!T22:T25)=12,IF(AI54=D54,Bonu1,0)+IF(AK54=G54,Bonu2,0)+IF(AND(AM54&lt;&gt;"",I54&lt;&gt;"",AM54=I54),Bonu3,0),0),"")</f>
        <v>0</v>
      </c>
      <c r="AR54" s="126"/>
      <c r="AS54" s="364" t="str">
        <f ca="1">VLOOKUP(1,OFFSET('Dummy Table'!DY25:DZ28,0,AR51),2,FALSE)</f>
        <v>France</v>
      </c>
      <c r="AT54" s="364"/>
      <c r="AU54" s="364" t="str">
        <f ca="1">VLOOKUP(2,OFFSET('Dummy Table'!DY25:DZ28,0,AR51),2,FALSE)</f>
        <v>Netherlands</v>
      </c>
      <c r="AV54" s="364"/>
      <c r="AW54" s="366" t="str">
        <f ca="1">IFERROR(IF(MATCH(VLOOKUP(3,OFFSET('Dummy Table'!DY25:DZ28,0,AR51),2,FALSE),OFFSET('Dummy Table'!IU13:IU16,0,AR51),0),VLOOKUP(3,OFFSET('Dummy Table'!DY25:DZ28,0,AR51),2,FALSE),""),"")</f>
        <v>Poland</v>
      </c>
      <c r="AX54" s="366"/>
      <c r="AY54" s="366"/>
      <c r="AZ54" s="68"/>
      <c r="BA54" s="78">
        <f ca="1">IF(AT45&lt;&gt;"",IF(SUM(Matches!T22:T25)=12,IF(AS54=D54,Bonu1,0)+IF(AU54=G54,Bonu2,0)+IF(AND(AW54&lt;&gt;"",I54&lt;&gt;"",AW54=I54),Bonu3,0),0),"")</f>
        <v>0</v>
      </c>
      <c r="BB54" s="126"/>
      <c r="BC54" s="364" t="str">
        <f ca="1">VLOOKUP(1,OFFSET('Dummy Table'!DY25:DZ28,0,BB51),2,FALSE)</f>
        <v>France</v>
      </c>
      <c r="BD54" s="364"/>
      <c r="BE54" s="364" t="str">
        <f ca="1">VLOOKUP(2,OFFSET('Dummy Table'!DY25:DZ28,0,BB51),2,FALSE)</f>
        <v>Netherlands</v>
      </c>
      <c r="BF54" s="364"/>
      <c r="BG54" s="366" t="str">
        <f ca="1">IFERROR(IF(MATCH(VLOOKUP(3,OFFSET('Dummy Table'!DY25:DZ28,0,BB51),2,FALSE),OFFSET('Dummy Table'!IU13:IU16,0,BB51),0),VLOOKUP(3,OFFSET('Dummy Table'!DY25:DZ28,0,BB51),2,FALSE),""),"")</f>
        <v>Poland</v>
      </c>
      <c r="BH54" s="366"/>
      <c r="BI54" s="366"/>
      <c r="BJ54" s="68"/>
      <c r="BK54" s="78">
        <f ca="1">IF(BD45&lt;&gt;"",IF(SUM(Matches!T22:T25)=12,IF(BC54=D54,Bonu1,0)+IF(BE54=G54,Bonu2,0)+IF(AND(BG54&lt;&gt;"",I54&lt;&gt;"",BG54=I54),Bonu3,0),0),"")</f>
        <v>0</v>
      </c>
      <c r="BL54" s="126"/>
      <c r="BM54" s="364" t="str">
        <f ca="1">VLOOKUP(1,OFFSET('Dummy Table'!DY25:DZ28,0,BL51),2,FALSE)</f>
        <v>Netherlands</v>
      </c>
      <c r="BN54" s="364"/>
      <c r="BO54" s="364" t="str">
        <f ca="1">VLOOKUP(2,OFFSET('Dummy Table'!DY25:DZ28,0,BL51),2,FALSE)</f>
        <v>France</v>
      </c>
      <c r="BP54" s="364"/>
      <c r="BQ54" s="366" t="str">
        <f ca="1">IFERROR(IF(MATCH(VLOOKUP(3,OFFSET('Dummy Table'!DY25:DZ28,0,BL51),2,FALSE),OFFSET('Dummy Table'!IU13:IU16,0,BL51),0),VLOOKUP(3,OFFSET('Dummy Table'!DY25:DZ28,0,BL51),2,FALSE),""),"")</f>
        <v>Poland</v>
      </c>
      <c r="BR54" s="366"/>
      <c r="BS54" s="366"/>
      <c r="BT54" s="68"/>
      <c r="BU54" s="78">
        <f ca="1">IF(BN45&lt;&gt;"",IF(SUM(Matches!T22:T25)=12,IF(BM54=D54,Bonu1,0)+IF(BO54=G54,Bonu2,0)+IF(AND(BQ54&lt;&gt;"",I54&lt;&gt;"",BQ54=I54),Bonu3,0),0),"")</f>
        <v>16</v>
      </c>
      <c r="BV54" s="126"/>
      <c r="BW54" s="364" t="str">
        <f ca="1">VLOOKUP(1,OFFSET('Dummy Table'!DY25:DZ28,0,BV51),2,FALSE)</f>
        <v>France</v>
      </c>
      <c r="BX54" s="364"/>
      <c r="BY54" s="364" t="str">
        <f ca="1">VLOOKUP(2,OFFSET('Dummy Table'!DY25:DZ28,0,BV51),2,FALSE)</f>
        <v>Netherlands</v>
      </c>
      <c r="BZ54" s="364"/>
      <c r="CA54" s="366" t="str">
        <f ca="1">IFERROR(IF(MATCH(VLOOKUP(3,OFFSET('Dummy Table'!DY25:DZ28,0,BV51),2,FALSE),OFFSET('Dummy Table'!IU13:IU16,0,BV51),0),VLOOKUP(3,OFFSET('Dummy Table'!DY25:DZ28,0,BV51),2,FALSE),""),"")</f>
        <v>Austria</v>
      </c>
      <c r="CB54" s="366"/>
      <c r="CC54" s="366"/>
      <c r="CD54" s="68"/>
      <c r="CE54" s="78">
        <f ca="1">IF(BX45&lt;&gt;"",IF(SUM(Matches!T22:T25)=12,IF(BW54=D54,Bonu1,0)+IF(BY54=G54,Bonu2,0)+IF(AND(CA54&lt;&gt;"",I54&lt;&gt;"",CA54=I54),Bonu3,0),0),"")</f>
        <v>0</v>
      </c>
      <c r="CF54" s="126"/>
      <c r="CG54" s="364" t="str">
        <f ca="1">VLOOKUP(1,OFFSET('Dummy Table'!DY25:DZ28,0,CF51),2,FALSE)</f>
        <v>France</v>
      </c>
      <c r="CH54" s="364"/>
      <c r="CI54" s="364" t="str">
        <f ca="1">VLOOKUP(2,OFFSET('Dummy Table'!DY25:DZ28,0,CF51),2,FALSE)</f>
        <v>Netherlands</v>
      </c>
      <c r="CJ54" s="364"/>
      <c r="CK54" s="366" t="str">
        <f ca="1">IFERROR(IF(MATCH(VLOOKUP(3,OFFSET('Dummy Table'!DY25:DZ28,0,CF51),2,FALSE),OFFSET('Dummy Table'!IU13:IU16,0,CF51),0),VLOOKUP(3,OFFSET('Dummy Table'!DY25:DZ28,0,CF51),2,FALSE),""),"")</f>
        <v/>
      </c>
      <c r="CL54" s="366"/>
      <c r="CM54" s="366"/>
      <c r="CN54" s="68"/>
      <c r="CO54" s="78">
        <f ca="1">IF(CH45&lt;&gt;"",IF(SUM(Matches!T22:T25)=12,IF(CG54=D54,Bonu1,0)+IF(CI54=G54,Bonu2,0)+IF(AND(CK54&lt;&gt;"",I54&lt;&gt;"",CK54=I54),Bonu3,0),0),"")</f>
        <v>0</v>
      </c>
      <c r="CP54" s="126"/>
      <c r="CQ54" s="364" t="str">
        <f ca="1">VLOOKUP(1,OFFSET('Dummy Table'!DY25:DZ28,0,CP51),2,FALSE)</f>
        <v>France</v>
      </c>
      <c r="CR54" s="364"/>
      <c r="CS54" s="364" t="str">
        <f ca="1">VLOOKUP(2,OFFSET('Dummy Table'!DY25:DZ28,0,CP51),2,FALSE)</f>
        <v>Netherlands</v>
      </c>
      <c r="CT54" s="364"/>
      <c r="CU54" s="366" t="str">
        <f ca="1">IFERROR(IF(MATCH(VLOOKUP(3,OFFSET('Dummy Table'!DY25:DZ28,0,CP51),2,FALSE),OFFSET('Dummy Table'!IU13:IU16,0,CP51),0),VLOOKUP(3,OFFSET('Dummy Table'!DY25:DZ28,0,CP51),2,FALSE),""),"")</f>
        <v/>
      </c>
      <c r="CV54" s="366"/>
      <c r="CW54" s="366"/>
      <c r="CX54" s="68"/>
      <c r="CY54" s="78">
        <f ca="1">IF(CR45&lt;&gt;"",IF(SUM(Matches!T22:T25)=12,IF(CQ54=D54,Bonu1,0)+IF(CS54=G54,Bonu2,0)+IF(AND(CU54&lt;&gt;"",I54&lt;&gt;"",CU54=I54),Bonu3,0),0),"")</f>
        <v>0</v>
      </c>
      <c r="CZ54" s="126"/>
      <c r="DA54" s="364" t="str">
        <f ca="1">VLOOKUP(1,OFFSET('Dummy Table'!DY25:DZ28,0,CZ51),2,FALSE)</f>
        <v>France</v>
      </c>
      <c r="DB54" s="364"/>
      <c r="DC54" s="364" t="str">
        <f ca="1">VLOOKUP(2,OFFSET('Dummy Table'!DY25:DZ28,0,CZ51),2,FALSE)</f>
        <v>Netherlands</v>
      </c>
      <c r="DD54" s="364"/>
      <c r="DE54" s="366" t="str">
        <f ca="1">IFERROR(IF(MATCH(VLOOKUP(3,OFFSET('Dummy Table'!DY25:DZ28,0,CZ51),2,FALSE),OFFSET('Dummy Table'!IU13:IU16,0,CZ51),0),VLOOKUP(3,OFFSET('Dummy Table'!DY25:DZ28,0,CZ51),2,FALSE),""),"")</f>
        <v/>
      </c>
      <c r="DF54" s="366"/>
      <c r="DG54" s="366"/>
      <c r="DH54" s="68"/>
      <c r="DI54" s="78">
        <f ca="1">IF(DB45&lt;&gt;"",IF(SUM(Matches!T22:T25)=12,IF(DA54=D54,Bonu1,0)+IF(DC54=G54,Bonu2,0)+IF(AND(DE54&lt;&gt;"",I54&lt;&gt;"",DE54=I54),Bonu3,0),0),"")</f>
        <v>0</v>
      </c>
    </row>
    <row r="55" spans="1:113" s="43" customFormat="1" ht="15" customHeight="1" x14ac:dyDescent="0.25">
      <c r="A55" s="41"/>
      <c r="B55" s="65"/>
      <c r="C55" s="87" t="s">
        <v>94</v>
      </c>
      <c r="D55" s="374" t="str">
        <f>Matches!P27</f>
        <v>Romania</v>
      </c>
      <c r="E55" s="374"/>
      <c r="F55" s="374"/>
      <c r="G55" s="374" t="str">
        <f>Matches!P28</f>
        <v>Belgium</v>
      </c>
      <c r="H55" s="374"/>
      <c r="I55" s="387" t="str">
        <f>IF(ISNA(MATCH(Matches!P29,Qual3,0)),"",Matches!P29)</f>
        <v>Slovakia</v>
      </c>
      <c r="J55" s="388"/>
      <c r="K55" s="66"/>
      <c r="L55" s="66"/>
      <c r="M55" s="67"/>
      <c r="N55" s="126"/>
      <c r="O55" s="364" t="str">
        <f ca="1">VLOOKUP(1,OFFSET('Dummy Table'!DY31:DZ34,0,N51),2,FALSE)</f>
        <v>Belgium</v>
      </c>
      <c r="P55" s="364"/>
      <c r="Q55" s="364" t="str">
        <f ca="1">VLOOKUP(2,OFFSET('Dummy Table'!DY31:DZ34,0,N51),2,FALSE)</f>
        <v>Slovakia</v>
      </c>
      <c r="R55" s="364"/>
      <c r="S55" s="366" t="str">
        <f ca="1">IFERROR(IF(MATCH(VLOOKUP(3,OFFSET('Dummy Table'!DY31:DZ34,0,N51),2,FALSE),OFFSET('Dummy Table'!IU13:IU16,0,N51),0),VLOOKUP(3,OFFSET('Dummy Table'!DY31:DZ34,0,N51),2,FALSE),""),"")</f>
        <v/>
      </c>
      <c r="T55" s="366"/>
      <c r="U55" s="366"/>
      <c r="V55" s="68"/>
      <c r="W55" s="78">
        <f ca="1">IF(P45&lt;&gt;"",IF(SUM(Matches!T27:T30)=12,IF(O55=D55,Bonu1,0)+IF(Q55=G55,Bonu2,0)+IF(AND(S55&lt;&gt;"",I55&lt;&gt;"",S55=I55),Bonu3,0),0),"")</f>
        <v>0</v>
      </c>
      <c r="X55" s="126"/>
      <c r="Y55" s="364" t="str">
        <f ca="1">VLOOKUP(1,OFFSET('Dummy Table'!DY31:DZ34,0,X51),2,FALSE)</f>
        <v>Belgium</v>
      </c>
      <c r="Z55" s="364"/>
      <c r="AA55" s="364" t="str">
        <f ca="1">VLOOKUP(2,OFFSET('Dummy Table'!DY31:DZ34,0,X51),2,FALSE)</f>
        <v>Ukraine</v>
      </c>
      <c r="AB55" s="364"/>
      <c r="AC55" s="366" t="str">
        <f ca="1">IFERROR(IF(MATCH(VLOOKUP(3,OFFSET('Dummy Table'!DY31:DZ34,0,X51),2,FALSE),OFFSET('Dummy Table'!IU13:IU16,0,X51),0),VLOOKUP(3,OFFSET('Dummy Table'!DY31:DZ34,0,X51),2,FALSE),""),"")</f>
        <v>Slovakia</v>
      </c>
      <c r="AD55" s="366"/>
      <c r="AE55" s="366"/>
      <c r="AF55" s="68"/>
      <c r="AG55" s="78">
        <f ca="1">IF(Z45&lt;&gt;"",IF(SUM(Matches!T27:T30)=12,IF(Y55=D55,Bonu1,0)+IF(AA55=G55,Bonu2,0)+IF(AND(AC55&lt;&gt;"",I55&lt;&gt;"",AC55=I55),Bonu3,0),0),"")</f>
        <v>8</v>
      </c>
      <c r="AH55" s="126"/>
      <c r="AI55" s="364" t="str">
        <f ca="1">VLOOKUP(1,OFFSET('Dummy Table'!DY31:DZ34,0,AH51),2,FALSE)</f>
        <v>Belgium</v>
      </c>
      <c r="AJ55" s="364"/>
      <c r="AK55" s="364" t="str">
        <f ca="1">VLOOKUP(2,OFFSET('Dummy Table'!DY31:DZ34,0,AH51),2,FALSE)</f>
        <v>Ukraine</v>
      </c>
      <c r="AL55" s="364"/>
      <c r="AM55" s="366" t="str">
        <f ca="1">IFERROR(IF(MATCH(VLOOKUP(3,OFFSET('Dummy Table'!DY31:DZ34,0,AH51),2,FALSE),OFFSET('Dummy Table'!IU13:IU16,0,AH51),0),VLOOKUP(3,OFFSET('Dummy Table'!DY31:DZ34,0,AH51),2,FALSE),""),"")</f>
        <v>Slovakia</v>
      </c>
      <c r="AN55" s="366"/>
      <c r="AO55" s="366"/>
      <c r="AP55" s="68"/>
      <c r="AQ55" s="78">
        <f ca="1">IF(AJ45&lt;&gt;"",IF(SUM(Matches!T27:T30)=12,IF(AI55=D55,Bonu1,0)+IF(AK55=G55,Bonu2,0)+IF(AND(AM55&lt;&gt;"",I55&lt;&gt;"",AM55=I55),Bonu3,0),0),"")</f>
        <v>8</v>
      </c>
      <c r="AR55" s="126"/>
      <c r="AS55" s="364" t="str">
        <f ca="1">VLOOKUP(1,OFFSET('Dummy Table'!DY31:DZ34,0,AR51),2,FALSE)</f>
        <v>Belgium</v>
      </c>
      <c r="AT55" s="364"/>
      <c r="AU55" s="364" t="str">
        <f ca="1">VLOOKUP(2,OFFSET('Dummy Table'!DY31:DZ34,0,AR51),2,FALSE)</f>
        <v>Ukraine</v>
      </c>
      <c r="AV55" s="364"/>
      <c r="AW55" s="366" t="str">
        <f ca="1">IFERROR(IF(MATCH(VLOOKUP(3,OFFSET('Dummy Table'!DY31:DZ34,0,AR51),2,FALSE),OFFSET('Dummy Table'!IU13:IU16,0,AR51),0),VLOOKUP(3,OFFSET('Dummy Table'!DY31:DZ34,0,AR51),2,FALSE),""),"")</f>
        <v/>
      </c>
      <c r="AX55" s="366"/>
      <c r="AY55" s="366"/>
      <c r="AZ55" s="68"/>
      <c r="BA55" s="78">
        <f ca="1">IF(AT45&lt;&gt;"",IF(SUM(Matches!T27:T30)=12,IF(AS55=D55,Bonu1,0)+IF(AU55=G55,Bonu2,0)+IF(AND(AW55&lt;&gt;"",I55&lt;&gt;"",AW55=I55),Bonu3,0),0),"")</f>
        <v>0</v>
      </c>
      <c r="BB55" s="126"/>
      <c r="BC55" s="364" t="str">
        <f ca="1">VLOOKUP(1,OFFSET('Dummy Table'!DY31:DZ34,0,BB51),2,FALSE)</f>
        <v>Belgium</v>
      </c>
      <c r="BD55" s="364"/>
      <c r="BE55" s="364" t="str">
        <f ca="1">VLOOKUP(2,OFFSET('Dummy Table'!DY31:DZ34,0,BB51),2,FALSE)</f>
        <v>Ukraine</v>
      </c>
      <c r="BF55" s="364"/>
      <c r="BG55" s="366" t="str">
        <f ca="1">IFERROR(IF(MATCH(VLOOKUP(3,OFFSET('Dummy Table'!DY31:DZ34,0,BB51),2,FALSE),OFFSET('Dummy Table'!IU13:IU16,0,BB51),0),VLOOKUP(3,OFFSET('Dummy Table'!DY31:DZ34,0,BB51),2,FALSE),""),"")</f>
        <v>Slovakia</v>
      </c>
      <c r="BH55" s="366"/>
      <c r="BI55" s="366"/>
      <c r="BJ55" s="68"/>
      <c r="BK55" s="78">
        <f ca="1">IF(BD45&lt;&gt;"",IF(SUM(Matches!T27:T30)=12,IF(BC55=D55,Bonu1,0)+IF(BE55=G55,Bonu2,0)+IF(AND(BG55&lt;&gt;"",I55&lt;&gt;"",BG55=I55),Bonu3,0),0),"")</f>
        <v>8</v>
      </c>
      <c r="BL55" s="126"/>
      <c r="BM55" s="364" t="str">
        <f ca="1">VLOOKUP(1,OFFSET('Dummy Table'!DY31:DZ34,0,BL51),2,FALSE)</f>
        <v>Belgium</v>
      </c>
      <c r="BN55" s="364"/>
      <c r="BO55" s="364" t="str">
        <f ca="1">VLOOKUP(2,OFFSET('Dummy Table'!DY31:DZ34,0,BL51),2,FALSE)</f>
        <v>Slovakia</v>
      </c>
      <c r="BP55" s="364"/>
      <c r="BQ55" s="366" t="str">
        <f ca="1">IFERROR(IF(MATCH(VLOOKUP(3,OFFSET('Dummy Table'!DY31:DZ34,0,BL51),2,FALSE),OFFSET('Dummy Table'!IU13:IU16,0,BL51),0),VLOOKUP(3,OFFSET('Dummy Table'!DY31:DZ34,0,BL51),2,FALSE),""),"")</f>
        <v/>
      </c>
      <c r="BR55" s="366"/>
      <c r="BS55" s="366"/>
      <c r="BT55" s="68"/>
      <c r="BU55" s="78">
        <f ca="1">IF(BN45&lt;&gt;"",IF(SUM(Matches!T27:T30)=12,IF(BM55=D55,Bonu1,0)+IF(BO55=G55,Bonu2,0)+IF(AND(BQ55&lt;&gt;"",I55&lt;&gt;"",BQ55=I55),Bonu3,0),0),"")</f>
        <v>0</v>
      </c>
      <c r="BV55" s="126"/>
      <c r="BW55" s="364" t="str">
        <f ca="1">VLOOKUP(1,OFFSET('Dummy Table'!DY31:DZ34,0,BV51),2,FALSE)</f>
        <v>Belgium</v>
      </c>
      <c r="BX55" s="364"/>
      <c r="BY55" s="364" t="str">
        <f ca="1">VLOOKUP(2,OFFSET('Dummy Table'!DY31:DZ34,0,BV51),2,FALSE)</f>
        <v>Romania</v>
      </c>
      <c r="BZ55" s="364"/>
      <c r="CA55" s="366" t="str">
        <f ca="1">IFERROR(IF(MATCH(VLOOKUP(3,OFFSET('Dummy Table'!DY31:DZ34,0,BV51),2,FALSE),OFFSET('Dummy Table'!IU13:IU16,0,BV51),0),VLOOKUP(3,OFFSET('Dummy Table'!DY31:DZ34,0,BV51),2,FALSE),""),"")</f>
        <v>Slovakia</v>
      </c>
      <c r="CB55" s="366"/>
      <c r="CC55" s="366"/>
      <c r="CD55" s="68"/>
      <c r="CE55" s="78">
        <f ca="1">IF(BX45&lt;&gt;"",IF(SUM(Matches!T27:T30)=12,IF(BW55=D55,Bonu1,0)+IF(BY55=G55,Bonu2,0)+IF(AND(CA55&lt;&gt;"",I55&lt;&gt;"",CA55=I55),Bonu3,0),0),"")</f>
        <v>8</v>
      </c>
      <c r="CF55" s="126"/>
      <c r="CG55" s="364" t="str">
        <f ca="1">VLOOKUP(1,OFFSET('Dummy Table'!DY31:DZ34,0,CF51),2,FALSE)</f>
        <v>Belgium</v>
      </c>
      <c r="CH55" s="364"/>
      <c r="CI55" s="364" t="str">
        <f ca="1">VLOOKUP(2,OFFSET('Dummy Table'!DY31:DZ34,0,CF51),2,FALSE)</f>
        <v>Slovakia</v>
      </c>
      <c r="CJ55" s="364"/>
      <c r="CK55" s="366" t="str">
        <f ca="1">IFERROR(IF(MATCH(VLOOKUP(3,OFFSET('Dummy Table'!DY31:DZ34,0,CF51),2,FALSE),OFFSET('Dummy Table'!IU13:IU16,0,CF51),0),VLOOKUP(3,OFFSET('Dummy Table'!DY31:DZ34,0,CF51),2,FALSE),""),"")</f>
        <v>Ukraine</v>
      </c>
      <c r="CL55" s="366"/>
      <c r="CM55" s="366"/>
      <c r="CN55" s="68"/>
      <c r="CO55" s="78">
        <f ca="1">IF(CH45&lt;&gt;"",IF(SUM(Matches!T27:T30)=12,IF(CG55=D55,Bonu1,0)+IF(CI55=G55,Bonu2,0)+IF(AND(CK55&lt;&gt;"",I55&lt;&gt;"",CK55=I55),Bonu3,0),0),"")</f>
        <v>0</v>
      </c>
      <c r="CP55" s="126"/>
      <c r="CQ55" s="364" t="str">
        <f ca="1">VLOOKUP(1,OFFSET('Dummy Table'!DY31:DZ34,0,CP51),2,FALSE)</f>
        <v>Slovakia</v>
      </c>
      <c r="CR55" s="364"/>
      <c r="CS55" s="364" t="str">
        <f ca="1">VLOOKUP(2,OFFSET('Dummy Table'!DY31:DZ34,0,CP51),2,FALSE)</f>
        <v>Belgium</v>
      </c>
      <c r="CT55" s="364"/>
      <c r="CU55" s="366" t="str">
        <f ca="1">IFERROR(IF(MATCH(VLOOKUP(3,OFFSET('Dummy Table'!DY31:DZ34,0,CP51),2,FALSE),OFFSET('Dummy Table'!IU13:IU16,0,CP51),0),VLOOKUP(3,OFFSET('Dummy Table'!DY31:DZ34,0,CP51),2,FALSE),""),"")</f>
        <v>Romania</v>
      </c>
      <c r="CV55" s="366"/>
      <c r="CW55" s="366"/>
      <c r="CX55" s="68"/>
      <c r="CY55" s="78">
        <f ca="1">IF(CR45&lt;&gt;"",IF(SUM(Matches!T27:T30)=12,IF(CQ55=D55,Bonu1,0)+IF(CS55=G55,Bonu2,0)+IF(AND(CU55&lt;&gt;"",I55&lt;&gt;"",CU55=I55),Bonu3,0),0),"")</f>
        <v>16</v>
      </c>
      <c r="CZ55" s="126"/>
      <c r="DA55" s="364" t="str">
        <f ca="1">VLOOKUP(1,OFFSET('Dummy Table'!DY31:DZ34,0,CZ51),2,FALSE)</f>
        <v>Belgium</v>
      </c>
      <c r="DB55" s="364"/>
      <c r="DC55" s="364" t="str">
        <f ca="1">VLOOKUP(2,OFFSET('Dummy Table'!DY31:DZ34,0,CZ51),2,FALSE)</f>
        <v>Slovakia</v>
      </c>
      <c r="DD55" s="364"/>
      <c r="DE55" s="366" t="str">
        <f ca="1">IFERROR(IF(MATCH(VLOOKUP(3,OFFSET('Dummy Table'!DY31:DZ34,0,CZ51),2,FALSE),OFFSET('Dummy Table'!IU13:IU16,0,CZ51),0),VLOOKUP(3,OFFSET('Dummy Table'!DY31:DZ34,0,CZ51),2,FALSE),""),"")</f>
        <v>Romania</v>
      </c>
      <c r="DF55" s="366"/>
      <c r="DG55" s="366"/>
      <c r="DH55" s="68"/>
      <c r="DI55" s="78">
        <f ca="1">IF(DB45&lt;&gt;"",IF(SUM(Matches!T27:T30)=12,IF(DA55=D55,Bonu1,0)+IF(DC55=G55,Bonu2,0)+IF(AND(DE55&lt;&gt;"",I55&lt;&gt;"",DE55=I55),Bonu3,0),0),"")</f>
        <v>0</v>
      </c>
    </row>
    <row r="56" spans="1:113" s="43" customFormat="1" ht="15" customHeight="1" x14ac:dyDescent="0.25">
      <c r="A56" s="41"/>
      <c r="B56" s="65"/>
      <c r="C56" s="87" t="s">
        <v>95</v>
      </c>
      <c r="D56" s="374" t="str">
        <f>Matches!P32</f>
        <v>Portugal</v>
      </c>
      <c r="E56" s="374"/>
      <c r="F56" s="374"/>
      <c r="G56" s="374" t="str">
        <f>Matches!P33</f>
        <v>Türkiye</v>
      </c>
      <c r="H56" s="374"/>
      <c r="I56" s="387" t="str">
        <f>IF(ISNA(MATCH(Matches!P34,Qual3,0)),"",Matches!P34)</f>
        <v>Georgia</v>
      </c>
      <c r="J56" s="388"/>
      <c r="K56" s="66"/>
      <c r="L56" s="66"/>
      <c r="M56" s="67"/>
      <c r="N56" s="126"/>
      <c r="O56" s="364" t="str">
        <f ca="1">VLOOKUP(1,OFFSET('Dummy Table'!DY37:DZ40,0,N51),2,FALSE)</f>
        <v>Portugal</v>
      </c>
      <c r="P56" s="364"/>
      <c r="Q56" s="364" t="str">
        <f ca="1">VLOOKUP(2,OFFSET('Dummy Table'!DY37:DZ40,0,N51),2,FALSE)</f>
        <v>Türkiye</v>
      </c>
      <c r="R56" s="364"/>
      <c r="S56" s="366" t="str">
        <f ca="1">IFERROR(IF(MATCH(VLOOKUP(3,OFFSET('Dummy Table'!DY37:DZ40,0,N51),2,FALSE),OFFSET('Dummy Table'!IU13:IU16,0,N51),0),VLOOKUP(3,OFFSET('Dummy Table'!DY37:DZ40,0,N51),2,FALSE),""),"")</f>
        <v>Czechia</v>
      </c>
      <c r="T56" s="366"/>
      <c r="U56" s="366"/>
      <c r="V56" s="68"/>
      <c r="W56" s="78">
        <f ca="1">IF(P45&lt;&gt;"",IF(SUM(Matches!T32:T35)=12,IF(O56=D56,Bonu1,0)+IF(Q56=G56,Bonu2,0)+IF(AND(S56&lt;&gt;"",I56&lt;&gt;"",S56=I56),Bonu3,0),0),"")</f>
        <v>40</v>
      </c>
      <c r="X56" s="126"/>
      <c r="Y56" s="364" t="str">
        <f ca="1">VLOOKUP(1,OFFSET('Dummy Table'!DY37:DZ40,0,X51),2,FALSE)</f>
        <v>Portugal</v>
      </c>
      <c r="Z56" s="364"/>
      <c r="AA56" s="364" t="str">
        <f ca="1">VLOOKUP(2,OFFSET('Dummy Table'!DY37:DZ40,0,X51),2,FALSE)</f>
        <v>Türkiye</v>
      </c>
      <c r="AB56" s="364"/>
      <c r="AC56" s="366" t="str">
        <f ca="1">IFERROR(IF(MATCH(VLOOKUP(3,OFFSET('Dummy Table'!DY37:DZ40,0,X51),2,FALSE),OFFSET('Dummy Table'!IU13:IU16,0,X51),0),VLOOKUP(3,OFFSET('Dummy Table'!DY37:DZ40,0,X51),2,FALSE),""),"")</f>
        <v/>
      </c>
      <c r="AD56" s="366"/>
      <c r="AE56" s="366"/>
      <c r="AF56" s="68"/>
      <c r="AG56" s="78">
        <f ca="1">IF(Z45&lt;&gt;"",IF(SUM(Matches!T32:T35)=12,IF(Y56=D56,Bonu1,0)+IF(AA56=G56,Bonu2,0)+IF(AND(AC56&lt;&gt;"",I56&lt;&gt;"",AC56=I56),Bonu3,0),0),"")</f>
        <v>40</v>
      </c>
      <c r="AH56" s="126"/>
      <c r="AI56" s="364" t="str">
        <f ca="1">VLOOKUP(1,OFFSET('Dummy Table'!DY37:DZ40,0,AH51),2,FALSE)</f>
        <v>Portugal</v>
      </c>
      <c r="AJ56" s="364"/>
      <c r="AK56" s="364" t="str">
        <f ca="1">VLOOKUP(2,OFFSET('Dummy Table'!DY37:DZ40,0,AH51),2,FALSE)</f>
        <v>Georgia</v>
      </c>
      <c r="AL56" s="364"/>
      <c r="AM56" s="366" t="str">
        <f ca="1">IFERROR(IF(MATCH(VLOOKUP(3,OFFSET('Dummy Table'!DY37:DZ40,0,AH51),2,FALSE),OFFSET('Dummy Table'!IU13:IU16,0,AH51),0),VLOOKUP(3,OFFSET('Dummy Table'!DY37:DZ40,0,AH51),2,FALSE),""),"")</f>
        <v/>
      </c>
      <c r="AN56" s="366"/>
      <c r="AO56" s="366"/>
      <c r="AP56" s="68"/>
      <c r="AQ56" s="78">
        <f ca="1">IF(AJ45&lt;&gt;"",IF(SUM(Matches!T32:T35)=12,IF(AI56=D56,Bonu1,0)+IF(AK56=G56,Bonu2,0)+IF(AND(AM56&lt;&gt;"",I56&lt;&gt;"",AM56=I56),Bonu3,0),0),"")</f>
        <v>24</v>
      </c>
      <c r="AR56" s="126"/>
      <c r="AS56" s="364" t="str">
        <f ca="1">VLOOKUP(1,OFFSET('Dummy Table'!DY37:DZ40,0,AR51),2,FALSE)</f>
        <v>Portugal</v>
      </c>
      <c r="AT56" s="364"/>
      <c r="AU56" s="364" t="str">
        <f ca="1">VLOOKUP(2,OFFSET('Dummy Table'!DY37:DZ40,0,AR51),2,FALSE)</f>
        <v>Czechia</v>
      </c>
      <c r="AV56" s="364"/>
      <c r="AW56" s="366" t="str">
        <f ca="1">IFERROR(IF(MATCH(VLOOKUP(3,OFFSET('Dummy Table'!DY37:DZ40,0,AR51),2,FALSE),OFFSET('Dummy Table'!IU13:IU16,0,AR51),0),VLOOKUP(3,OFFSET('Dummy Table'!DY37:DZ40,0,AR51),2,FALSE),""),"")</f>
        <v>Türkiye</v>
      </c>
      <c r="AX56" s="366"/>
      <c r="AY56" s="366"/>
      <c r="AZ56" s="68"/>
      <c r="BA56" s="78">
        <f ca="1">IF(AT45&lt;&gt;"",IF(SUM(Matches!T32:T35)=12,IF(AS56=D56,Bonu1,0)+IF(AU56=G56,Bonu2,0)+IF(AND(AW56&lt;&gt;"",I56&lt;&gt;"",AW56=I56),Bonu3,0),0),"")</f>
        <v>24</v>
      </c>
      <c r="BB56" s="126"/>
      <c r="BC56" s="364" t="str">
        <f ca="1">VLOOKUP(1,OFFSET('Dummy Table'!DY37:DZ40,0,BB51),2,FALSE)</f>
        <v>Türkiye</v>
      </c>
      <c r="BD56" s="364"/>
      <c r="BE56" s="364" t="str">
        <f ca="1">VLOOKUP(2,OFFSET('Dummy Table'!DY37:DZ40,0,BB51),2,FALSE)</f>
        <v>Portugal</v>
      </c>
      <c r="BF56" s="364"/>
      <c r="BG56" s="366" t="str">
        <f ca="1">IFERROR(IF(MATCH(VLOOKUP(3,OFFSET('Dummy Table'!DY37:DZ40,0,BB51),2,FALSE),OFFSET('Dummy Table'!IU13:IU16,0,BB51),0),VLOOKUP(3,OFFSET('Dummy Table'!DY37:DZ40,0,BB51),2,FALSE),""),"")</f>
        <v>Czechia</v>
      </c>
      <c r="BH56" s="366"/>
      <c r="BI56" s="366"/>
      <c r="BJ56" s="68"/>
      <c r="BK56" s="78">
        <f ca="1">IF(BD45&lt;&gt;"",IF(SUM(Matches!T32:T35)=12,IF(BC56=D56,Bonu1,0)+IF(BE56=G56,Bonu2,0)+IF(AND(BG56&lt;&gt;"",I56&lt;&gt;"",BG56=I56),Bonu3,0),0),"")</f>
        <v>0</v>
      </c>
      <c r="BL56" s="126"/>
      <c r="BM56" s="364" t="str">
        <f ca="1">VLOOKUP(1,OFFSET('Dummy Table'!DY37:DZ40,0,BL51),2,FALSE)</f>
        <v>Türkiye</v>
      </c>
      <c r="BN56" s="364"/>
      <c r="BO56" s="364" t="str">
        <f ca="1">VLOOKUP(2,OFFSET('Dummy Table'!DY37:DZ40,0,BL51),2,FALSE)</f>
        <v>Czechia</v>
      </c>
      <c r="BP56" s="364"/>
      <c r="BQ56" s="366" t="str">
        <f ca="1">IFERROR(IF(MATCH(VLOOKUP(3,OFFSET('Dummy Table'!DY37:DZ40,0,BL51),2,FALSE),OFFSET('Dummy Table'!IU13:IU16,0,BL51),0),VLOOKUP(3,OFFSET('Dummy Table'!DY37:DZ40,0,BL51),2,FALSE),""),"")</f>
        <v>Portugal</v>
      </c>
      <c r="BR56" s="366"/>
      <c r="BS56" s="366"/>
      <c r="BT56" s="68"/>
      <c r="BU56" s="78">
        <f ca="1">IF(BN45&lt;&gt;"",IF(SUM(Matches!T32:T35)=12,IF(BM56=D56,Bonu1,0)+IF(BO56=G56,Bonu2,0)+IF(AND(BQ56&lt;&gt;"",I56&lt;&gt;"",BQ56=I56),Bonu3,0),0),"")</f>
        <v>0</v>
      </c>
      <c r="BV56" s="126"/>
      <c r="BW56" s="364" t="str">
        <f ca="1">VLOOKUP(1,OFFSET('Dummy Table'!DY37:DZ40,0,BV51),2,FALSE)</f>
        <v>Portugal</v>
      </c>
      <c r="BX56" s="364"/>
      <c r="BY56" s="364" t="str">
        <f ca="1">VLOOKUP(2,OFFSET('Dummy Table'!DY37:DZ40,0,BV51),2,FALSE)</f>
        <v>Türkiye</v>
      </c>
      <c r="BZ56" s="364"/>
      <c r="CA56" s="366" t="str">
        <f ca="1">IFERROR(IF(MATCH(VLOOKUP(3,OFFSET('Dummy Table'!DY37:DZ40,0,BV51),2,FALSE),OFFSET('Dummy Table'!IU13:IU16,0,BV51),0),VLOOKUP(3,OFFSET('Dummy Table'!DY37:DZ40,0,BV51),2,FALSE),""),"")</f>
        <v/>
      </c>
      <c r="CB56" s="366"/>
      <c r="CC56" s="366"/>
      <c r="CD56" s="68"/>
      <c r="CE56" s="78">
        <f ca="1">IF(BX45&lt;&gt;"",IF(SUM(Matches!T32:T35)=12,IF(BW56=D56,Bonu1,0)+IF(BY56=G56,Bonu2,0)+IF(AND(CA56&lt;&gt;"",I56&lt;&gt;"",CA56=I56),Bonu3,0),0),"")</f>
        <v>40</v>
      </c>
      <c r="CF56" s="126"/>
      <c r="CG56" s="364" t="str">
        <f ca="1">VLOOKUP(1,OFFSET('Dummy Table'!DY37:DZ40,0,CF51),2,FALSE)</f>
        <v>Portugal</v>
      </c>
      <c r="CH56" s="364"/>
      <c r="CI56" s="364" t="str">
        <f ca="1">VLOOKUP(2,OFFSET('Dummy Table'!DY37:DZ40,0,CF51),2,FALSE)</f>
        <v>Czechia</v>
      </c>
      <c r="CJ56" s="364"/>
      <c r="CK56" s="366" t="str">
        <f ca="1">IFERROR(IF(MATCH(VLOOKUP(3,OFFSET('Dummy Table'!DY37:DZ40,0,CF51),2,FALSE),OFFSET('Dummy Table'!IU13:IU16,0,CF51),0),VLOOKUP(3,OFFSET('Dummy Table'!DY37:DZ40,0,CF51),2,FALSE),""),"")</f>
        <v>Türkiye</v>
      </c>
      <c r="CL56" s="366"/>
      <c r="CM56" s="366"/>
      <c r="CN56" s="68"/>
      <c r="CO56" s="78">
        <f ca="1">IF(CH45&lt;&gt;"",IF(SUM(Matches!T32:T35)=12,IF(CG56=D56,Bonu1,0)+IF(CI56=G56,Bonu2,0)+IF(AND(CK56&lt;&gt;"",I56&lt;&gt;"",CK56=I56),Bonu3,0),0),"")</f>
        <v>24</v>
      </c>
      <c r="CP56" s="126"/>
      <c r="CQ56" s="364" t="str">
        <f ca="1">VLOOKUP(1,OFFSET('Dummy Table'!DY37:DZ40,0,CP51),2,FALSE)</f>
        <v>Türkiye</v>
      </c>
      <c r="CR56" s="364"/>
      <c r="CS56" s="364" t="str">
        <f ca="1">VLOOKUP(2,OFFSET('Dummy Table'!DY37:DZ40,0,CP51),2,FALSE)</f>
        <v>Czechia</v>
      </c>
      <c r="CT56" s="364"/>
      <c r="CU56" s="366" t="str">
        <f ca="1">IFERROR(IF(MATCH(VLOOKUP(3,OFFSET('Dummy Table'!DY37:DZ40,0,CP51),2,FALSE),OFFSET('Dummy Table'!IU13:IU16,0,CP51),0),VLOOKUP(3,OFFSET('Dummy Table'!DY37:DZ40,0,CP51),2,FALSE),""),"")</f>
        <v/>
      </c>
      <c r="CV56" s="366"/>
      <c r="CW56" s="366"/>
      <c r="CX56" s="68"/>
      <c r="CY56" s="78">
        <f ca="1">IF(CR45&lt;&gt;"",IF(SUM(Matches!T32:T35)=12,IF(CQ56=D56,Bonu1,0)+IF(CS56=G56,Bonu2,0)+IF(AND(CU56&lt;&gt;"",I56&lt;&gt;"",CU56=I56),Bonu3,0),0),"")</f>
        <v>0</v>
      </c>
      <c r="CZ56" s="126"/>
      <c r="DA56" s="364" t="str">
        <f ca="1">VLOOKUP(1,OFFSET('Dummy Table'!DY37:DZ40,0,CZ51),2,FALSE)</f>
        <v>Portugal</v>
      </c>
      <c r="DB56" s="364"/>
      <c r="DC56" s="364" t="str">
        <f ca="1">VLOOKUP(2,OFFSET('Dummy Table'!DY37:DZ40,0,CZ51),2,FALSE)</f>
        <v>Türkiye</v>
      </c>
      <c r="DD56" s="364"/>
      <c r="DE56" s="366" t="str">
        <f ca="1">IFERROR(IF(MATCH(VLOOKUP(3,OFFSET('Dummy Table'!DY37:DZ40,0,CZ51),2,FALSE),OFFSET('Dummy Table'!IU13:IU16,0,CZ51),0),VLOOKUP(3,OFFSET('Dummy Table'!DY37:DZ40,0,CZ51),2,FALSE),""),"")</f>
        <v>Georgia</v>
      </c>
      <c r="DF56" s="366"/>
      <c r="DG56" s="366"/>
      <c r="DH56" s="68"/>
      <c r="DI56" s="78">
        <f ca="1">IF(DB45&lt;&gt;"",IF(SUM(Matches!T32:T35)=12,IF(DA56=D56,Bonu1,0)+IF(DC56=G56,Bonu2,0)+IF(AND(DE56&lt;&gt;"",I56&lt;&gt;"",DE56=I56),Bonu3,0),0),"")</f>
        <v>48</v>
      </c>
    </row>
    <row r="57" spans="1:113" s="43" customFormat="1" ht="15" customHeight="1" x14ac:dyDescent="0.25">
      <c r="A57" s="41"/>
      <c r="B57" s="65"/>
      <c r="C57" s="88">
        <f>SUM(Matches!T7:T35)</f>
        <v>72</v>
      </c>
      <c r="D57" s="66"/>
      <c r="E57" s="66"/>
      <c r="F57" s="66"/>
      <c r="G57" s="66"/>
      <c r="H57" s="66"/>
      <c r="I57" s="66"/>
      <c r="J57" s="66"/>
      <c r="K57" s="66"/>
      <c r="L57" s="66"/>
      <c r="M57" s="67"/>
      <c r="N57" s="126"/>
      <c r="O57" s="375" t="s">
        <v>198</v>
      </c>
      <c r="P57" s="376"/>
      <c r="Q57" s="376"/>
      <c r="R57" s="377"/>
      <c r="S57" s="365">
        <f ca="1">IF(C57=72,OFFSET('Dummy Table'!IV34,0,N51),0)</f>
        <v>12</v>
      </c>
      <c r="T57" s="365"/>
      <c r="U57" s="365"/>
      <c r="V57" s="68"/>
      <c r="W57" s="78">
        <f ca="1">IF(P45&lt;&gt;"",IF(S57=16,Bonu4,IF(S57&gt;11,Bonu5,IF(S57&gt;7,Bonu7,0))),"")</f>
        <v>16</v>
      </c>
      <c r="X57" s="126"/>
      <c r="Y57" s="375" t="s">
        <v>198</v>
      </c>
      <c r="Z57" s="376"/>
      <c r="AA57" s="376"/>
      <c r="AB57" s="377"/>
      <c r="AC57" s="365">
        <f ca="1">IF(C57=72,OFFSET('Dummy Table'!IV34,0,X51),0)</f>
        <v>11</v>
      </c>
      <c r="AD57" s="365"/>
      <c r="AE57" s="365"/>
      <c r="AF57" s="68"/>
      <c r="AG57" s="78">
        <f ca="1">IF(Z45&lt;&gt;"",IF(AC57=16,Bonu4,IF(AC57&gt;11,Bonu5,IF(AC57&gt;7,Bonu7,0))),"")</f>
        <v>8</v>
      </c>
      <c r="AH57" s="126"/>
      <c r="AI57" s="375" t="s">
        <v>198</v>
      </c>
      <c r="AJ57" s="376"/>
      <c r="AK57" s="376"/>
      <c r="AL57" s="377"/>
      <c r="AM57" s="365">
        <f ca="1">IF(C57=72,OFFSET('Dummy Table'!IV34,0,AH51),0)</f>
        <v>13</v>
      </c>
      <c r="AN57" s="365"/>
      <c r="AO57" s="365"/>
      <c r="AP57" s="68"/>
      <c r="AQ57" s="78">
        <f ca="1">IF(AJ45&lt;&gt;"",IF(AM57=16,Bonu4,IF(AM57&gt;11,Bonu5,IF(AM57&gt;7,Bonu7,0))),"")</f>
        <v>16</v>
      </c>
      <c r="AR57" s="126"/>
      <c r="AS57" s="375" t="s">
        <v>198</v>
      </c>
      <c r="AT57" s="376"/>
      <c r="AU57" s="376"/>
      <c r="AV57" s="377"/>
      <c r="AW57" s="365">
        <f ca="1">IF(C57=72,OFFSET('Dummy Table'!IV34,0,AR51),0)</f>
        <v>11</v>
      </c>
      <c r="AX57" s="365"/>
      <c r="AY57" s="365"/>
      <c r="AZ57" s="68"/>
      <c r="BA57" s="78">
        <f ca="1">IF(AT45&lt;&gt;"",IF(AW57=16,Bonu4,IF(AW57&gt;11,Bonu5,IF(AW57&gt;7,Bonu7,0))),"")</f>
        <v>8</v>
      </c>
      <c r="BB57" s="126"/>
      <c r="BC57" s="375" t="s">
        <v>198</v>
      </c>
      <c r="BD57" s="376"/>
      <c r="BE57" s="376"/>
      <c r="BF57" s="377"/>
      <c r="BG57" s="365">
        <f ca="1">IF(C57=72,OFFSET('Dummy Table'!IV34,0,BB51),0)</f>
        <v>12</v>
      </c>
      <c r="BH57" s="365"/>
      <c r="BI57" s="365"/>
      <c r="BJ57" s="68"/>
      <c r="BK57" s="78">
        <f ca="1">IF(BD45&lt;&gt;"",IF(BG57=16,Bonu4,IF(BG57&gt;11,Bonu5,IF(BG57&gt;7,Bonu7,0))),"")</f>
        <v>16</v>
      </c>
      <c r="BL57" s="126"/>
      <c r="BM57" s="375" t="s">
        <v>198</v>
      </c>
      <c r="BN57" s="376"/>
      <c r="BO57" s="376"/>
      <c r="BP57" s="377"/>
      <c r="BQ57" s="365">
        <f ca="1">IF(C57=72,OFFSET('Dummy Table'!IV34,0,BL51),0)</f>
        <v>13</v>
      </c>
      <c r="BR57" s="365"/>
      <c r="BS57" s="365"/>
      <c r="BT57" s="68"/>
      <c r="BU57" s="78">
        <f ca="1">IF(BN45&lt;&gt;"",IF(BQ57=16,Bonu4,IF(BQ57&gt;11,Bonu5,IF(BQ57&gt;7,Bonu7,0))),"")</f>
        <v>16</v>
      </c>
      <c r="BV57" s="126"/>
      <c r="BW57" s="375" t="s">
        <v>198</v>
      </c>
      <c r="BX57" s="376"/>
      <c r="BY57" s="376"/>
      <c r="BZ57" s="377"/>
      <c r="CA57" s="365">
        <f ca="1">IF(C57=72,OFFSET('Dummy Table'!IV34,0,BV51),0)</f>
        <v>14</v>
      </c>
      <c r="CB57" s="365"/>
      <c r="CC57" s="365"/>
      <c r="CD57" s="68"/>
      <c r="CE57" s="78">
        <f ca="1">IF(BX45&lt;&gt;"",IF(CA57=16,Bonu4,IF(CA57&gt;11,Bonu5,IF(CA57&gt;7,Bonu7,0))),"")</f>
        <v>16</v>
      </c>
      <c r="CF57" s="126"/>
      <c r="CG57" s="375" t="s">
        <v>198</v>
      </c>
      <c r="CH57" s="376"/>
      <c r="CI57" s="376"/>
      <c r="CJ57" s="377"/>
      <c r="CK57" s="365">
        <f ca="1">IF(C57=72,OFFSET('Dummy Table'!IV34,0,CF51),0)</f>
        <v>12</v>
      </c>
      <c r="CL57" s="365"/>
      <c r="CM57" s="365"/>
      <c r="CN57" s="68"/>
      <c r="CO57" s="78">
        <f ca="1">IF(CH45&lt;&gt;"",IF(CK57=16,Bonu4,IF(CK57&gt;11,Bonu5,IF(CK57&gt;7,Bonu7,0))),"")</f>
        <v>16</v>
      </c>
      <c r="CP57" s="126"/>
      <c r="CQ57" s="375" t="s">
        <v>198</v>
      </c>
      <c r="CR57" s="376"/>
      <c r="CS57" s="376"/>
      <c r="CT57" s="377"/>
      <c r="CU57" s="365">
        <f ca="1">IF(C57=72,OFFSET('Dummy Table'!IV34,0,CP51),0)</f>
        <v>12</v>
      </c>
      <c r="CV57" s="365"/>
      <c r="CW57" s="365"/>
      <c r="CX57" s="68"/>
      <c r="CY57" s="78">
        <f ca="1">IF(CR45&lt;&gt;"",IF(CU57=16,Bonu4,IF(CU57&gt;11,Bonu5,IF(CU57&gt;7,Bonu7,0))),"")</f>
        <v>16</v>
      </c>
      <c r="CZ57" s="126"/>
      <c r="DA57" s="375" t="s">
        <v>198</v>
      </c>
      <c r="DB57" s="376"/>
      <c r="DC57" s="376"/>
      <c r="DD57" s="377"/>
      <c r="DE57" s="365">
        <f ca="1">IF(C57=72,OFFSET('Dummy Table'!IV34,0,CZ51),0)</f>
        <v>13</v>
      </c>
      <c r="DF57" s="365"/>
      <c r="DG57" s="365"/>
      <c r="DH57" s="68"/>
      <c r="DI57" s="78">
        <f ca="1">IF(DB45&lt;&gt;"",IF(DE57=16,Bonu4,IF(DE57&gt;11,Bonu5,IF(DE57&gt;7,Bonu7,0))),"")</f>
        <v>16</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5">
      <c r="A60" s="41"/>
      <c r="B60" s="65"/>
      <c r="C60" s="55"/>
      <c r="D60" s="55"/>
      <c r="E60" s="66"/>
      <c r="F60" s="66"/>
      <c r="G60" s="66"/>
      <c r="H60" s="379" t="str">
        <f>H7</f>
        <v>Score</v>
      </c>
      <c r="I60" s="379"/>
      <c r="J60" s="66"/>
      <c r="K60" s="379" t="s">
        <v>156</v>
      </c>
      <c r="L60" s="379"/>
      <c r="M60" s="89"/>
      <c r="N60" s="126" t="str">
        <f t="shared" ca="1" si="209"/>
        <v>England</v>
      </c>
      <c r="O60" s="129"/>
      <c r="P60" s="361" t="str">
        <f>H60</f>
        <v>Score</v>
      </c>
      <c r="Q60" s="361"/>
      <c r="R60" s="130" t="str">
        <f ca="1">IF(KOGameRule=0,Q56,J67)</f>
        <v>Türkiye</v>
      </c>
      <c r="S60" s="361" t="str">
        <f>K60</f>
        <v>PK</v>
      </c>
      <c r="T60" s="361"/>
      <c r="V60" s="90"/>
      <c r="W60" s="91"/>
      <c r="X60" s="126" t="str">
        <f t="shared" ca="1" si="210"/>
        <v>England</v>
      </c>
      <c r="Y60" s="129"/>
      <c r="Z60" s="361" t="str">
        <f>P60</f>
        <v>Score</v>
      </c>
      <c r="AA60" s="361"/>
      <c r="AB60" s="130"/>
      <c r="AC60" s="361" t="str">
        <f>S60</f>
        <v>PK</v>
      </c>
      <c r="AD60" s="361"/>
      <c r="AF60" s="90"/>
      <c r="AG60" s="91"/>
      <c r="AH60" s="126" t="str">
        <f t="shared" ca="1" si="201"/>
        <v>Denmark</v>
      </c>
      <c r="AI60" s="129"/>
      <c r="AJ60" s="361" t="str">
        <f t="shared" ref="AJ60" si="211">Z60</f>
        <v>Score</v>
      </c>
      <c r="AK60" s="361"/>
      <c r="AL60" s="130"/>
      <c r="AM60" s="361" t="str">
        <f t="shared" ref="AM60" si="212">AC60</f>
        <v>PK</v>
      </c>
      <c r="AN60" s="361"/>
      <c r="AP60" s="90"/>
      <c r="AQ60" s="91"/>
      <c r="AR60" s="126" t="str">
        <f t="shared" ca="1" si="202"/>
        <v>England</v>
      </c>
      <c r="AS60" s="129"/>
      <c r="AT60" s="361" t="str">
        <f t="shared" ref="AT60" si="213">AJ60</f>
        <v>Score</v>
      </c>
      <c r="AU60" s="361"/>
      <c r="AV60" s="130"/>
      <c r="AW60" s="361" t="str">
        <f t="shared" ref="AW60" si="214">AM60</f>
        <v>PK</v>
      </c>
      <c r="AX60" s="361"/>
      <c r="AZ60" s="90"/>
      <c r="BA60" s="91"/>
      <c r="BB60" s="126" t="str">
        <f t="shared" ca="1" si="203"/>
        <v>England</v>
      </c>
      <c r="BC60" s="129"/>
      <c r="BD60" s="361" t="str">
        <f t="shared" ref="BD60" si="215">AT60</f>
        <v>Score</v>
      </c>
      <c r="BE60" s="361"/>
      <c r="BF60" s="130"/>
      <c r="BG60" s="361" t="str">
        <f t="shared" ref="BG60" si="216">AW60</f>
        <v>PK</v>
      </c>
      <c r="BH60" s="361"/>
      <c r="BJ60" s="90"/>
      <c r="BK60" s="91"/>
      <c r="BL60" s="126" t="str">
        <f t="shared" ca="1" si="204"/>
        <v>England</v>
      </c>
      <c r="BM60" s="129"/>
      <c r="BN60" s="361" t="str">
        <f t="shared" ref="BN60" si="217">BD60</f>
        <v>Score</v>
      </c>
      <c r="BO60" s="361"/>
      <c r="BP60" s="130"/>
      <c r="BQ60" s="361" t="str">
        <f t="shared" ref="BQ60" si="218">BG60</f>
        <v>PK</v>
      </c>
      <c r="BR60" s="361"/>
      <c r="BT60" s="90"/>
      <c r="BU60" s="91"/>
      <c r="BV60" s="126" t="str">
        <f t="shared" ca="1" si="205"/>
        <v>England</v>
      </c>
      <c r="BW60" s="129"/>
      <c r="BX60" s="361" t="str">
        <f t="shared" ref="BX60" si="219">BN60</f>
        <v>Score</v>
      </c>
      <c r="BY60" s="361"/>
      <c r="BZ60" s="130"/>
      <c r="CA60" s="361" t="str">
        <f t="shared" ref="CA60" si="220">BQ60</f>
        <v>PK</v>
      </c>
      <c r="CB60" s="361"/>
      <c r="CD60" s="90"/>
      <c r="CE60" s="91"/>
      <c r="CF60" s="126" t="str">
        <f t="shared" ca="1" si="206"/>
        <v>England</v>
      </c>
      <c r="CG60" s="129"/>
      <c r="CH60" s="361" t="str">
        <f t="shared" ref="CH60" si="221">BX60</f>
        <v>Score</v>
      </c>
      <c r="CI60" s="361"/>
      <c r="CJ60" s="130"/>
      <c r="CK60" s="361" t="str">
        <f t="shared" ref="CK60" si="222">CA60</f>
        <v>PK</v>
      </c>
      <c r="CL60" s="361"/>
      <c r="CN60" s="90"/>
      <c r="CO60" s="91"/>
      <c r="CP60" s="126" t="str">
        <f t="shared" ca="1" si="207"/>
        <v>Slovenia</v>
      </c>
      <c r="CQ60" s="129"/>
      <c r="CR60" s="361" t="str">
        <f t="shared" ref="CR60" si="223">CH60</f>
        <v>Score</v>
      </c>
      <c r="CS60" s="361"/>
      <c r="CT60" s="130"/>
      <c r="CU60" s="361" t="str">
        <f t="shared" ref="CU60" si="224">CK60</f>
        <v>PK</v>
      </c>
      <c r="CV60" s="361"/>
      <c r="CX60" s="90"/>
      <c r="CY60" s="91"/>
      <c r="CZ60" s="126" t="str">
        <f t="shared" ca="1" si="208"/>
        <v>England</v>
      </c>
      <c r="DA60" s="129"/>
      <c r="DB60" s="361" t="str">
        <f t="shared" ref="DB60" si="225">CR60</f>
        <v>Score</v>
      </c>
      <c r="DC60" s="361"/>
      <c r="DD60" s="130"/>
      <c r="DE60" s="361" t="str">
        <f t="shared" ref="DE60" si="226">CU60</f>
        <v>PK</v>
      </c>
      <c r="DF60" s="361"/>
      <c r="DH60" s="90"/>
      <c r="DI60" s="91"/>
    </row>
    <row r="61" spans="1:113" s="43" customFormat="1" ht="15" customHeight="1" x14ac:dyDescent="0.25">
      <c r="A61" s="41"/>
      <c r="B61" s="65"/>
      <c r="C61" s="92">
        <v>37</v>
      </c>
      <c r="D61" s="95" t="s">
        <v>153</v>
      </c>
      <c r="E61" s="149">
        <f>F61</f>
        <v>45472.875</v>
      </c>
      <c r="F61" s="150">
        <v>45472.875</v>
      </c>
      <c r="G61" s="93" t="str">
        <f>Matches!G44</f>
        <v>Germany</v>
      </c>
      <c r="H61" s="75">
        <v>2</v>
      </c>
      <c r="I61" s="75">
        <v>0</v>
      </c>
      <c r="J61" s="94" t="str">
        <f>Matches!J44</f>
        <v>Denmark</v>
      </c>
      <c r="K61" s="95"/>
      <c r="L61" s="95"/>
      <c r="M61" s="89"/>
      <c r="N61" s="126" t="str">
        <f t="shared" ca="1" si="209"/>
        <v>France</v>
      </c>
      <c r="O61" s="74" t="str">
        <f ca="1">IF(KOGameRule=0,O51,G61)</f>
        <v>Germany</v>
      </c>
      <c r="P61" s="345">
        <v>1</v>
      </c>
      <c r="Q61" s="345">
        <v>1</v>
      </c>
      <c r="R61" s="76" t="str">
        <f ca="1">IF(KOGameRule=0,Q53,J61)</f>
        <v>Denmark</v>
      </c>
      <c r="S61" s="79">
        <v>0</v>
      </c>
      <c r="T61" s="79">
        <v>1</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16</v>
      </c>
      <c r="X61" s="126" t="str">
        <f t="shared" ca="1" si="210"/>
        <v>Netherlands</v>
      </c>
      <c r="Y61" s="74" t="str">
        <f ca="1">IF(KOGameRule=0,Y51,G61)</f>
        <v>Germany</v>
      </c>
      <c r="Z61" s="75">
        <v>3</v>
      </c>
      <c r="AA61" s="7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8</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v>1</v>
      </c>
      <c r="AK61" s="75">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1</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12</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1</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12</v>
      </c>
      <c r="BK61" s="78">
        <f ca="1">IF(KOGameRule=0,IF(AND(BD45&lt;&gt;"",BC61=G61,BF61=J61),IF(OR(AND((H61+K61)&gt;(I61+L61),(BD61+BG61)&gt;(BE61+BH61)),AND((H61+K61)&lt;(I61+L61),(BD61+BG61)&lt;(BE61+BH61))),Bonu15+Bonu6,Bonu6),0),IF(OR(AND((H61+K61)&gt;(I61+L61),(BD61+BG61)&gt;(BE61+BH61)),AND((H61+K61)&lt;(I61+L61),(BD61+BG61)&lt;(BE61+BH61))),Bonu15,0))</f>
        <v>16</v>
      </c>
      <c r="BL61" s="126" t="str">
        <f t="shared" ca="1" si="204"/>
        <v>Netherlands</v>
      </c>
      <c r="BM61" s="74" t="str">
        <f ca="1">IF(KOGameRule=0,BM51,G61)</f>
        <v>Germany</v>
      </c>
      <c r="BN61" s="75">
        <v>3</v>
      </c>
      <c r="BO61" s="75">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6</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75">
        <v>2</v>
      </c>
      <c r="BY61" s="75">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6</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75">
        <v>3</v>
      </c>
      <c r="CI61" s="7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8</v>
      </c>
      <c r="CO61" s="78">
        <f ca="1">IF(KOGameRule=0,IF(AND(CH45&lt;&gt;"",CG61=G61,CJ61=J61),IF(OR(AND((H61+K61)&gt;(I61+L61),(CH61+CK61)&gt;(CI61+CL61)),AND((H61+K61)&lt;(I61+L61),(CH61+CK61)&lt;(CI61+CL61))),Bonu15+Bonu6,Bonu6),0),IF(OR(AND((H61+K61)&gt;(I61+L61),(CH61+CK61)&gt;(CI61+CL61)),AND((H61+K61)&lt;(I61+L61),(CH61+CK61)&lt;(CI61+CL61))),Bonu15,0))</f>
        <v>16</v>
      </c>
      <c r="CP61" s="126" t="str">
        <f t="shared" ca="1" si="207"/>
        <v>France</v>
      </c>
      <c r="CQ61" s="74" t="str">
        <f ca="1">IF(KOGameRule=0,CQ51,G61)</f>
        <v>Germany</v>
      </c>
      <c r="CR61" s="338">
        <v>2</v>
      </c>
      <c r="CS61" s="338">
        <v>3</v>
      </c>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338">
        <v>2</v>
      </c>
      <c r="DC61" s="338">
        <v>1</v>
      </c>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6</v>
      </c>
      <c r="DI61" s="78">
        <f ca="1">IF(KOGameRule=0,IF(AND(DB45&lt;&gt;"",DA61=G61,DD61=J61),IF(OR(AND((H61+K61)&gt;(I61+L61),(DB61+DE61)&gt;(DC61+DF61)),AND((H61+K61)&lt;(I61+L61),(DB61+DE61)&lt;(DC61+DF61))),Bonu15+Bonu6,Bonu6),0),IF(OR(AND((H61+K61)&gt;(I61+L61),(DB61+DE61)&gt;(DC61+DF61)),AND((H61+K61)&lt;(I61+L61),(DB61+DE61)&lt;(DC61+DF61))),Bonu15,0))</f>
        <v>16</v>
      </c>
    </row>
    <row r="62" spans="1:113" s="43" customFormat="1" ht="15" customHeight="1" x14ac:dyDescent="0.25">
      <c r="A62" s="41"/>
      <c r="B62" s="65"/>
      <c r="C62" s="55">
        <v>38</v>
      </c>
      <c r="D62" s="20" t="s">
        <v>153</v>
      </c>
      <c r="E62" s="151">
        <f t="shared" ref="E62:E75" si="247">F62</f>
        <v>45472.75</v>
      </c>
      <c r="F62" s="152">
        <v>45472.75</v>
      </c>
      <c r="G62" s="72" t="str">
        <f>Matches!G45</f>
        <v>Switzerland</v>
      </c>
      <c r="H62" s="75">
        <v>2</v>
      </c>
      <c r="I62" s="75">
        <v>0</v>
      </c>
      <c r="J62" s="73" t="str">
        <f>Matches!J45</f>
        <v>Italy</v>
      </c>
      <c r="K62" s="20"/>
      <c r="L62" s="20"/>
      <c r="M62" s="89"/>
      <c r="N62" s="126" t="str">
        <f t="shared" ca="1" si="209"/>
        <v>Belgium</v>
      </c>
      <c r="O62" s="74" t="str">
        <f ca="1">IF(KOGameRule=0,Q51,G62)</f>
        <v>Switzerland</v>
      </c>
      <c r="P62" s="343">
        <v>0</v>
      </c>
      <c r="Q62" s="343">
        <v>2</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75">
        <v>1</v>
      </c>
      <c r="AA62" s="75">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75">
        <v>1</v>
      </c>
      <c r="AK62" s="75">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0</v>
      </c>
      <c r="BO62" s="75">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75">
        <v>1</v>
      </c>
      <c r="BY62" s="75">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75">
        <v>0</v>
      </c>
      <c r="CI62" s="75">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336">
        <v>1</v>
      </c>
      <c r="CS62" s="336">
        <v>2</v>
      </c>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336">
        <v>1</v>
      </c>
      <c r="DC62" s="336">
        <v>2</v>
      </c>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153</v>
      </c>
      <c r="E63" s="151">
        <f t="shared" si="247"/>
        <v>45473.875</v>
      </c>
      <c r="F63" s="152">
        <v>45473.875</v>
      </c>
      <c r="G63" s="72" t="str">
        <f>Matches!G46</f>
        <v>Spain</v>
      </c>
      <c r="H63" s="75">
        <v>4</v>
      </c>
      <c r="I63" s="75">
        <v>1</v>
      </c>
      <c r="J63" s="73" t="str">
        <f>Matches!J46</f>
        <v>Georgia</v>
      </c>
      <c r="K63" s="20"/>
      <c r="L63" s="20"/>
      <c r="M63" s="89"/>
      <c r="N63" s="126" t="str">
        <f t="shared" ca="1" si="209"/>
        <v>Portugal</v>
      </c>
      <c r="O63" s="74" t="str">
        <f ca="1">IF(KOGameRule=0,O52,G63)</f>
        <v>Spain</v>
      </c>
      <c r="P63" s="343">
        <v>3</v>
      </c>
      <c r="Q63" s="343">
        <v>1</v>
      </c>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75">
        <v>3</v>
      </c>
      <c r="AA63" s="75">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v>1</v>
      </c>
      <c r="AK63" s="75">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75">
        <v>0</v>
      </c>
      <c r="BO63" s="75">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75">
        <v>2</v>
      </c>
      <c r="BY63" s="75">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v>3</v>
      </c>
      <c r="CI63" s="75">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336">
        <v>4</v>
      </c>
      <c r="CS63" s="336">
        <v>2</v>
      </c>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336">
        <v>2</v>
      </c>
      <c r="DC63" s="336">
        <v>0</v>
      </c>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153</v>
      </c>
      <c r="E64" s="151">
        <f t="shared" si="247"/>
        <v>45473.75</v>
      </c>
      <c r="F64" s="152">
        <v>45473.75</v>
      </c>
      <c r="G64" s="72" t="str">
        <f>Matches!G47</f>
        <v>England</v>
      </c>
      <c r="H64" s="75">
        <v>2</v>
      </c>
      <c r="I64" s="75">
        <v>1</v>
      </c>
      <c r="J64" s="73" t="str">
        <f>Matches!J47</f>
        <v>Slovakia</v>
      </c>
      <c r="K64" s="20"/>
      <c r="L64" s="20"/>
      <c r="M64" s="89"/>
      <c r="N64" s="126" t="str">
        <f t="shared" ref="N64:N69" ca="1" si="248">Q51</f>
        <v>Switzerland</v>
      </c>
      <c r="O64" s="74" t="str">
        <f ca="1">IF(KOGameRule=0,O53,G64)</f>
        <v>England</v>
      </c>
      <c r="P64" s="343">
        <v>2</v>
      </c>
      <c r="Q64" s="343">
        <v>0</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75">
        <v>2</v>
      </c>
      <c r="AA64" s="75">
        <v>0</v>
      </c>
      <c r="AB64" s="76" t="str">
        <f ca="1">IF(KOGameRule=0,OFFSET('Dummy Table'!IU19,0,X51),J64)</f>
        <v>Slovakia</v>
      </c>
      <c r="AC64" s="79"/>
      <c r="AD64" s="79"/>
      <c r="AE64" s="131">
        <f t="shared" ca="1" si="229"/>
        <v>0</v>
      </c>
      <c r="AF64" s="78">
        <f t="shared" ca="1" si="230"/>
        <v>6</v>
      </c>
      <c r="AG64" s="78">
        <f ca="1">IF(KOGameRule=0,IF(AND(Z45&lt;&gt;"",Y64=G64,AB64=J64),IF(OR(AND((H64+K64)&gt;(I64+L64),(Z64+AC64)&gt;(AA64+AD64)),AND((H64+K64)&lt;(I64+L64),(Z64+AC64)&lt;(AA64+AD64))),Bonu15+Bonu6,Bonu6),0),IF(OR(AND((H64+K64)&gt;(I64+L64),(Z64+AC64)&gt;(AA64+AD64)),AND((H64+K64)&lt;(I64+L64),(Z64+AC64)&lt;(AA64+AD64))),Bonu15,0))</f>
        <v>16</v>
      </c>
      <c r="AH64" s="126" t="str">
        <f t="shared" ref="AH64:AH69" ca="1" si="250">AK51</f>
        <v>Scotland</v>
      </c>
      <c r="AI64" s="74" t="str">
        <f ca="1">IF(KOGameRule=0,AI53,G64)</f>
        <v>Denmark</v>
      </c>
      <c r="AJ64" s="75">
        <v>1</v>
      </c>
      <c r="AK64" s="75">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6</v>
      </c>
      <c r="BK64" s="78">
        <f ca="1">IF(KOGameRule=0,IF(AND(BD45&lt;&gt;"",BC64=G64,BF64=J64),IF(OR(AND((H64+K64)&gt;(I64+L64),(BD64+BG64)&gt;(BE64+BH64)),AND((H64+K64)&lt;(I64+L64),(BD64+BG64)&lt;(BE64+BH64))),Bonu15+Bonu6,Bonu6),0),IF(OR(AND((H64+K64)&gt;(I64+L64),(BD64+BG64)&gt;(BE64+BH64)),AND((H64+K64)&lt;(I64+L64),(BD64+BG64)&lt;(BE64+BH64))),Bonu15,0))</f>
        <v>16</v>
      </c>
      <c r="BL64" s="126" t="str">
        <f t="shared" ref="BL64:BL69" ca="1" si="253">BO51</f>
        <v>Switzerland</v>
      </c>
      <c r="BM64" s="74" t="str">
        <f ca="1">IF(KOGameRule=0,BM53,G64)</f>
        <v>England</v>
      </c>
      <c r="BN64" s="75">
        <v>2</v>
      </c>
      <c r="BO64" s="75">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75">
        <v>2</v>
      </c>
      <c r="BY64" s="75">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75">
        <v>1</v>
      </c>
      <c r="CI64" s="75">
        <v>1</v>
      </c>
      <c r="CJ64" s="76" t="str">
        <f ca="1">IF(KOGameRule=0,OFFSET('Dummy Table'!IU19,0,CF51),J64)</f>
        <v>Türkiye</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336">
        <v>3</v>
      </c>
      <c r="CS64" s="336">
        <v>2</v>
      </c>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336">
        <v>4</v>
      </c>
      <c r="DC64" s="336">
        <v>0</v>
      </c>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153</v>
      </c>
      <c r="E65" s="151">
        <f t="shared" si="247"/>
        <v>45474.875</v>
      </c>
      <c r="F65" s="152">
        <v>45474.875</v>
      </c>
      <c r="G65" s="72" t="str">
        <f>Matches!G48</f>
        <v>Portugal</v>
      </c>
      <c r="H65" s="75">
        <v>0</v>
      </c>
      <c r="I65" s="75">
        <v>0</v>
      </c>
      <c r="J65" s="73" t="str">
        <f>Matches!J48</f>
        <v>Slovenia</v>
      </c>
      <c r="K65" s="20">
        <v>3</v>
      </c>
      <c r="L65" s="20">
        <v>0</v>
      </c>
      <c r="M65" s="89"/>
      <c r="N65" s="126" t="str">
        <f t="shared" ca="1" si="248"/>
        <v>Italy</v>
      </c>
      <c r="O65" s="74" t="str">
        <f ca="1">IF(KOGameRule=0,O56,G65)</f>
        <v>Portugal</v>
      </c>
      <c r="P65" s="343">
        <v>2</v>
      </c>
      <c r="Q65" s="343">
        <v>1</v>
      </c>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75">
        <v>2</v>
      </c>
      <c r="AA65" s="75">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75">
        <v>1</v>
      </c>
      <c r="AK65" s="75">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16</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75">
        <v>2</v>
      </c>
      <c r="BO65" s="75">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75">
        <v>1</v>
      </c>
      <c r="BY65" s="75">
        <v>1</v>
      </c>
      <c r="BZ65" s="76" t="str">
        <f ca="1">IF(KOGameRule=0,OFFSET('Dummy Table'!IU21,0,BV51),J65)</f>
        <v>Slovenia</v>
      </c>
      <c r="CA65" s="79">
        <v>5</v>
      </c>
      <c r="CB65" s="79">
        <v>3</v>
      </c>
      <c r="CC65" s="131">
        <f t="shared" ca="1" si="239"/>
        <v>0</v>
      </c>
      <c r="CD65" s="78">
        <f t="shared" ca="1" si="240"/>
        <v>10</v>
      </c>
      <c r="CE65" s="78">
        <f ca="1">IF(KOGameRule=0,IF(AND(BX45&lt;&gt;"",BW65=G65,BZ65=J65),IF(OR(AND((H65+K65)&gt;(I65+L65),(BX65+CA65)&gt;(BY65+CB65)),AND((H65+K65)&lt;(I65+L65),(BX65+CA65)&lt;(BY65+CB65))),Bonu15+Bonu6,Bonu6),0),IF(OR(AND((H65+K65)&gt;(I65+L65),(BX65+CA65)&gt;(BY65+CB65)),AND((H65+K65)&lt;(I65+L65),(BX65+CA65)&lt;(BY65+CB65))),Bonu15,0))</f>
        <v>16</v>
      </c>
      <c r="CF65" s="126" t="str">
        <f t="shared" ca="1" si="255"/>
        <v>Italy</v>
      </c>
      <c r="CG65" s="74" t="str">
        <f ca="1">IF(KOGameRule=0,CG56,G65)</f>
        <v>Portugal</v>
      </c>
      <c r="CH65" s="75">
        <v>2</v>
      </c>
      <c r="CI65" s="75">
        <v>2</v>
      </c>
      <c r="CJ65" s="76" t="str">
        <f ca="1">IF(KOGameRule=0,OFFSET('Dummy Table'!IU21,0,CF51),J65)</f>
        <v>Switzerland</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336">
        <v>2</v>
      </c>
      <c r="CS65" s="336">
        <v>1</v>
      </c>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336">
        <v>2</v>
      </c>
      <c r="DC65" s="336">
        <v>1</v>
      </c>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153</v>
      </c>
      <c r="E66" s="151">
        <f t="shared" si="247"/>
        <v>45474.75</v>
      </c>
      <c r="F66" s="152">
        <v>45474.75</v>
      </c>
      <c r="G66" s="72" t="str">
        <f>Matches!G49</f>
        <v>France</v>
      </c>
      <c r="H66" s="75">
        <v>1</v>
      </c>
      <c r="I66" s="75">
        <v>0</v>
      </c>
      <c r="J66" s="73" t="str">
        <f>Matches!J49</f>
        <v>Belgium</v>
      </c>
      <c r="K66" s="20"/>
      <c r="L66" s="20"/>
      <c r="M66" s="89"/>
      <c r="N66" s="126" t="str">
        <f t="shared" ca="1" si="248"/>
        <v>Denmark</v>
      </c>
      <c r="O66" s="74" t="str">
        <f ca="1">IF(KOGameRule=0,Q54,G66)</f>
        <v>Netherlands</v>
      </c>
      <c r="P66" s="343">
        <v>3</v>
      </c>
      <c r="Q66" s="343">
        <v>0</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75">
        <v>2</v>
      </c>
      <c r="AA66" s="75">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75">
        <v>1</v>
      </c>
      <c r="AK66" s="75">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v>3</v>
      </c>
      <c r="BY66" s="75">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v>2</v>
      </c>
      <c r="CI66" s="75">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336">
        <v>0</v>
      </c>
      <c r="CS66" s="336">
        <v>4</v>
      </c>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336">
        <v>2</v>
      </c>
      <c r="DC66" s="336">
        <v>1</v>
      </c>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153</v>
      </c>
      <c r="E67" s="151">
        <f t="shared" si="247"/>
        <v>45475.75</v>
      </c>
      <c r="F67" s="152">
        <v>45475.75</v>
      </c>
      <c r="G67" s="72" t="str">
        <f>Matches!G50</f>
        <v>Romania</v>
      </c>
      <c r="H67" s="75">
        <v>0</v>
      </c>
      <c r="I67" s="75">
        <v>3</v>
      </c>
      <c r="J67" s="73" t="str">
        <f>Matches!J50</f>
        <v>Netherlands</v>
      </c>
      <c r="K67" s="20"/>
      <c r="L67" s="20"/>
      <c r="M67" s="89"/>
      <c r="N67" s="126" t="str">
        <f t="shared" ca="1" si="248"/>
        <v>Netherlands</v>
      </c>
      <c r="O67" s="74" t="str">
        <f ca="1">IF(KOGameRule=0,O55,G67)</f>
        <v>Belgium</v>
      </c>
      <c r="P67" s="343">
        <v>1</v>
      </c>
      <c r="Q67" s="343">
        <v>1</v>
      </c>
      <c r="R67" s="76" t="str">
        <f ca="1">IF(KOGameRule=0,OFFSET('Dummy Table'!IU20,0,N51),J67)</f>
        <v>Croatia</v>
      </c>
      <c r="S67" s="79">
        <v>5</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75">
        <v>3</v>
      </c>
      <c r="AA67" s="75">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v>1</v>
      </c>
      <c r="AK67" s="75">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v>0</v>
      </c>
      <c r="BY67" s="75">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v>0</v>
      </c>
      <c r="CI67" s="75">
        <v>0</v>
      </c>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336">
        <v>1</v>
      </c>
      <c r="CS67" s="336">
        <v>2</v>
      </c>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336">
        <v>2</v>
      </c>
      <c r="DC67" s="336">
        <v>1</v>
      </c>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3">
      <c r="A68" s="41"/>
      <c r="B68" s="65"/>
      <c r="C68" s="96">
        <v>44</v>
      </c>
      <c r="D68" s="99" t="s">
        <v>153</v>
      </c>
      <c r="E68" s="153">
        <f t="shared" si="247"/>
        <v>45475.875</v>
      </c>
      <c r="F68" s="154">
        <v>45475.875</v>
      </c>
      <c r="G68" s="97" t="str">
        <f>Matches!G51</f>
        <v>Austria</v>
      </c>
      <c r="H68" s="75">
        <v>1</v>
      </c>
      <c r="I68" s="75">
        <v>2</v>
      </c>
      <c r="J68" s="98" t="str">
        <f>Matches!J51</f>
        <v>Türkiye</v>
      </c>
      <c r="K68" s="20"/>
      <c r="L68" s="20"/>
      <c r="M68" s="89"/>
      <c r="N68" s="126" t="str">
        <f t="shared" ca="1" si="248"/>
        <v>Slovakia</v>
      </c>
      <c r="O68" s="113" t="str">
        <f ca="1">IF(KOGameRule=0,O54,G68)</f>
        <v>France</v>
      </c>
      <c r="P68" s="344">
        <v>3</v>
      </c>
      <c r="Q68" s="344">
        <v>1</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75">
        <v>2</v>
      </c>
      <c r="AA68" s="75">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1</v>
      </c>
      <c r="AK68" s="75">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75">
        <v>1</v>
      </c>
      <c r="BO68" s="75">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v>2</v>
      </c>
      <c r="BY68" s="75">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75">
        <v>3</v>
      </c>
      <c r="CI68" s="75">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337">
        <v>2</v>
      </c>
      <c r="CS68" s="337">
        <v>3</v>
      </c>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337">
        <v>3</v>
      </c>
      <c r="DC68" s="337">
        <v>1</v>
      </c>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3">
      <c r="A69" s="41">
        <v>66</v>
      </c>
      <c r="B69" s="65"/>
      <c r="C69" s="92">
        <v>45</v>
      </c>
      <c r="D69" s="95" t="s">
        <v>145</v>
      </c>
      <c r="E69" s="155">
        <f t="shared" si="247"/>
        <v>45478.75</v>
      </c>
      <c r="F69" s="156">
        <v>45478.75</v>
      </c>
      <c r="G69" s="93" t="str">
        <f>IF(AND(H63&lt;&gt;"",I63&lt;&gt;""),IF((H63+K63)&gt;(I63+L63),G63,IF((H63+K63)&lt;(I63+L63),J63,"Match #39 Winner")),"Match #39 Winner")</f>
        <v>Spain</v>
      </c>
      <c r="H69" s="75">
        <v>2</v>
      </c>
      <c r="I69" s="75">
        <v>1</v>
      </c>
      <c r="J69" s="94" t="str">
        <f>IF(AND(H61&lt;&gt;"",I61&lt;&gt;""),IF((H61+K61)&gt;(I61+L61),G61,IF((H61+K61)&lt;(I61+L61),J61,"Match #37 Winner")),"Match #37 Winner")</f>
        <v>Germany</v>
      </c>
      <c r="K69" s="95"/>
      <c r="L69" s="95"/>
      <c r="M69" s="89">
        <f>'Game Setup'!A15</f>
        <v>0</v>
      </c>
      <c r="N69" s="126" t="str">
        <f t="shared" ca="1" si="248"/>
        <v>Türkiye</v>
      </c>
      <c r="O69" s="74" t="str">
        <f ca="1">IF(KOGameRule=1,G69,IF(AND(P63&lt;&gt;"",Q63&lt;&gt;""),IF((P63+S63)&gt;(Q63+T63),O63,IF((P63+S63)&lt;(Q63+T63),R63,Matches!G52)),Matches!G52))</f>
        <v>Spain</v>
      </c>
      <c r="P69" s="341">
        <v>2</v>
      </c>
      <c r="Q69" s="341">
        <v>1</v>
      </c>
      <c r="R69" s="76" t="str">
        <f ca="1">IF(KOGameRule=1,J69,IF(AND(P61&lt;&gt;"",Q61&lt;&gt;""),IF((P61+S61)&gt;(Q61+T61),O61,IF((P61+S61)&lt;(Q61+T61),R61,Matches!J52)),Matches!J52))</f>
        <v>Denmark</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75">
        <v>2</v>
      </c>
      <c r="AA69" s="75">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16</v>
      </c>
      <c r="AH69" s="126" t="str">
        <f t="shared" ca="1" si="250"/>
        <v>Georgia</v>
      </c>
      <c r="AI69" s="74" t="str">
        <f ca="1">IF(KOGameRule=1,G69,IF(AND(AJ63&lt;&gt;"",AK63&lt;&gt;""),IF((AJ63+AM63)&gt;(AK63+AN63),AI63,IF((AJ63+AM63)&lt;(AK63+AN63),AL63,Matches!G52)),Matches!G52))</f>
        <v>Spain</v>
      </c>
      <c r="AJ69" s="75">
        <v>2</v>
      </c>
      <c r="AK69" s="75">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16</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75">
        <v>1</v>
      </c>
      <c r="BO69" s="75">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75">
        <v>3</v>
      </c>
      <c r="BY69" s="75">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75">
        <v>0</v>
      </c>
      <c r="CI69" s="75">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16</v>
      </c>
      <c r="CP69" s="126" t="str">
        <f t="shared" ca="1" si="256"/>
        <v>Czechia</v>
      </c>
      <c r="CQ69" s="74" t="str">
        <f ca="1">IF(KOGameRule=1,G69,IF(AND(CR63&lt;&gt;"",CS63&lt;&gt;""),IF((CR63+CU63)&gt;(CS63+CV63),CQ63,IF((CR63+CU63)&lt;(CS63+CV63),CT63,Matches!G52)),Matches!G52))</f>
        <v>Italy</v>
      </c>
      <c r="CR69" s="332">
        <v>3</v>
      </c>
      <c r="CS69" s="332">
        <v>1</v>
      </c>
      <c r="CT69" s="76" t="str">
        <f ca="1">IF(KOGameRule=1,J69,IF(AND(CR61&lt;&gt;"",CS61&lt;&gt;""),IF((CR61+CU61)&gt;(CS61+CV61),CQ61,IF((CR61+CU61)&lt;(CS61+CV61),CT61,Matches!J52)),Matches!J52))</f>
        <v>Serbia</v>
      </c>
      <c r="CU69" s="79"/>
      <c r="CV69" s="79"/>
      <c r="CW69" s="131">
        <f ca="1">IF(KOMatchRule=1,IF(AND(H69&lt;&gt;"",I69&lt;&gt;"",H69=I69,CX69=Quar1+Pena1),1,IF(CX69=Quar1,1,0)),IF(CX69=Quar1,1,0))</f>
        <v>0</v>
      </c>
      <c r="CX69" s="78">
        <f ca="1">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 ca="1">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 ca="1">IF(KOGameRule=1,G69,IF(AND(DB63&lt;&gt;"",DC63&lt;&gt;""),IF((DB63+DE63)&gt;(DC63+DF63),DA63,IF((DB63+DE63)&lt;(DC63+DF63),DD63,Matches!G52)),Matches!G52))</f>
        <v>Italy</v>
      </c>
      <c r="DB69" s="332">
        <v>2</v>
      </c>
      <c r="DC69" s="332">
        <v>1</v>
      </c>
      <c r="DD69" s="76" t="str">
        <f ca="1">IF(KOGameRule=1,J69,IF(AND(DB61&lt;&gt;"",DC61&lt;&gt;""),IF((DB61+DE61)&gt;(DC61+DF61),DA61,IF((DB61+DE61)&lt;(DC61+DF61),DD61,Matches!J52)),Matches!J52))</f>
        <v>Germany</v>
      </c>
      <c r="DE69" s="79"/>
      <c r="DF69" s="79"/>
      <c r="DG69" s="131">
        <f ca="1">IF(KOMatchRule=1,IF(AND(H69&lt;&gt;"",I69&lt;&gt;"",H69=I69,DH69=Quar1+Pena1),1,IF(DH69=Quar1,1,0)),IF(DH69=Quar1,1,0))</f>
        <v>0</v>
      </c>
      <c r="DH69" s="78">
        <f ca="1">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 ca="1">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3">
      <c r="A70" s="41">
        <v>67</v>
      </c>
      <c r="B70" s="65"/>
      <c r="C70" s="55">
        <v>46</v>
      </c>
      <c r="D70" s="20" t="s">
        <v>145</v>
      </c>
      <c r="E70" s="157">
        <f t="shared" si="247"/>
        <v>45478.875</v>
      </c>
      <c r="F70" s="158">
        <v>45478.875</v>
      </c>
      <c r="G70" s="72" t="str">
        <f>IF(AND(H65&lt;&gt;"",I65&lt;&gt;""),IF((H65+K65)&gt;(I65+L65),G65,IF((H65+K65)&lt;(I65+L65),J65,"Match #41 Winner")),"Match #41 Winner")</f>
        <v>Portugal</v>
      </c>
      <c r="H70" s="75">
        <v>0</v>
      </c>
      <c r="I70" s="75">
        <v>0</v>
      </c>
      <c r="J70" s="73" t="str">
        <f>IF(AND(H66&lt;&gt;"",I66&lt;&gt;""),IF((H66+K66)&gt;(I66+L66),G66,IF((H66+K66)&lt;(I66+L66),J66,"Match #42 Winner")),"Match #42 Winner")</f>
        <v>France</v>
      </c>
      <c r="K70" s="20">
        <v>3</v>
      </c>
      <c r="L70" s="20">
        <v>5</v>
      </c>
      <c r="M70" s="89"/>
      <c r="N70" s="126" t="str">
        <f ca="1">S51</f>
        <v>Scotland</v>
      </c>
      <c r="O70" s="74" t="str">
        <f ca="1">IF(KOGameRule=1,G70,IF(AND(P65&lt;&gt;"",Q65&lt;&gt;""),IF((P65+S65)&gt;(Q65+T65),O65,IF((P65+S65)&lt;(Q65+T65),R65,Matches!G53)),Matches!G53))</f>
        <v>Portugal</v>
      </c>
      <c r="P70" s="340">
        <v>2</v>
      </c>
      <c r="Q70" s="340">
        <v>2</v>
      </c>
      <c r="R70" s="76" t="str">
        <f ca="1">IF(KOGameRule=1,J70,IF(AND(P66&lt;&gt;"",Q66&lt;&gt;""),IF((P66+S66)&gt;(Q66+T66),O66,IF((P66+S66)&lt;(Q66+T66),R66,Matches!J53)),Matches!J53))</f>
        <v>Netherlands</v>
      </c>
      <c r="S70" s="79">
        <v>4</v>
      </c>
      <c r="T70" s="79">
        <v>3</v>
      </c>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75">
        <v>1</v>
      </c>
      <c r="AA70" s="75">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16</v>
      </c>
      <c r="AH70" s="126" t="str">
        <f t="shared" ref="AH70:AH75" ca="1" si="258">AM51</f>
        <v/>
      </c>
      <c r="AI70" s="74" t="str">
        <f ca="1">IF(KOGameRule=1,G70,IF(AND(AJ65&lt;&gt;"",AK65&lt;&gt;""),IF((AJ65+AM65)&gt;(AK65+AN65),AI65,IF((AJ65+AM65)&lt;(AK65+AN65),AL65,Matches!G53)),Matches!G53))</f>
        <v>Portugal</v>
      </c>
      <c r="AJ70" s="75">
        <v>1</v>
      </c>
      <c r="AK70" s="75">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75">
        <v>2</v>
      </c>
      <c r="BO70" s="75">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75">
        <v>2</v>
      </c>
      <c r="BY70" s="75">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IF(KOGameRule=1,G70,IF(AND(CH65&lt;&gt;"",CI65&lt;&gt;""),IF((CH65+CK65)&gt;(CI65+CL65),CG65,IF((CH65+CK65)&lt;(CI65+CL65),CJ65,Matches!G53)),Matches!G53))</f>
        <v>Match 41 Winner</v>
      </c>
      <c r="CH70" s="75">
        <v>1</v>
      </c>
      <c r="CI70" s="75">
        <v>1</v>
      </c>
      <c r="CJ70" s="76" t="str">
        <f ca="1">IF(KOGameRule=1,J70,IF(AND(CH66&lt;&gt;"",CI66&lt;&gt;""),IF((CH66+CK66)&gt;(CI66+CL66),CG66,IF((CH66+CK66)&lt;(CI66+CL66),CJ66,Matches!J53)),Matches!J53))</f>
        <v>Netherlands</v>
      </c>
      <c r="CK70" s="79"/>
      <c r="CL70" s="79"/>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 ca="1">IF(KOGameRule=1,G70,IF(AND(CR65&lt;&gt;"",CS65&lt;&gt;""),IF((CR65+CU65)&gt;(CS65+CV65),CQ65,IF((CR65+CU65)&lt;(CS65+CV65),CT65,Matches!G53)),Matches!G53))</f>
        <v>Türkiye</v>
      </c>
      <c r="CR70" s="331">
        <v>1</v>
      </c>
      <c r="CS70" s="331">
        <v>2</v>
      </c>
      <c r="CT70" s="76" t="str">
        <f ca="1">IF(KOGameRule=1,J70,IF(AND(CR66&lt;&gt;"",CS66&lt;&gt;""),IF((CR66+CU66)&gt;(CS66+CV66),CQ66,IF((CR66+CU66)&lt;(CS66+CV66),CT66,Matches!J53)),Matches!J53))</f>
        <v>Belgium</v>
      </c>
      <c r="CU70" s="79"/>
      <c r="CV70" s="79"/>
      <c r="CW70" s="131">
        <f ca="1">IF(KOMatchRule=1,IF(AND(H70&lt;&gt;"",I70&lt;&gt;"",H70=I70,CX70=Quar1+Pena1),1,IF(CX70=Quar1,1,0)),IF(CX70=Quar1,1,0))</f>
        <v>0</v>
      </c>
      <c r="CX70" s="78">
        <f ca="1">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 ca="1">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 ca="1">IF(KOGameRule=1,G70,IF(AND(DB65&lt;&gt;"",DC65&lt;&gt;""),IF((DB65+DE65)&gt;(DC65+DF65),DA65,IF((DB65+DE65)&lt;(DC65+DF65),DD65,Matches!G53)),Matches!G53))</f>
        <v>Portugal</v>
      </c>
      <c r="DB70" s="331">
        <v>1</v>
      </c>
      <c r="DC70" s="331">
        <v>3</v>
      </c>
      <c r="DD70" s="76" t="str">
        <f ca="1">IF(KOGameRule=1,J70,IF(AND(DB66&lt;&gt;"",DC66&lt;&gt;""),IF((DB66+DE66)&gt;(DC66+DF66),DA66,IF((DB66+DE66)&lt;(DC66+DF66),DD66,Matches!J53)),Matches!J53))</f>
        <v>Netherlands</v>
      </c>
      <c r="DE70" s="79"/>
      <c r="DF70" s="79"/>
      <c r="DG70" s="131">
        <f ca="1">IF(KOMatchRule=1,IF(AND(H70&lt;&gt;"",I70&lt;&gt;"",H70=I70,DH70=Quar1+Pena1),1,IF(DH70=Quar1,1,0)),IF(DH70=Quar1,1,0))</f>
        <v>0</v>
      </c>
      <c r="DH70" s="78">
        <f ca="1">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 ca="1">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3">
      <c r="A71" s="41">
        <v>68</v>
      </c>
      <c r="B71" s="65"/>
      <c r="C71" s="55">
        <v>47</v>
      </c>
      <c r="D71" s="20" t="s">
        <v>145</v>
      </c>
      <c r="E71" s="157">
        <f t="shared" si="247"/>
        <v>45479.875</v>
      </c>
      <c r="F71" s="158">
        <v>45479.875</v>
      </c>
      <c r="G71" s="72" t="str">
        <f>IF(AND(H67&lt;&gt;"",I67&lt;&gt;""),IF((H67+K67)&gt;(I67+L67),G67,IF((H67+K67)&lt;(I67+L67),J67,"Match #43 Winner")),"Match #43 Winner")</f>
        <v>Netherlands</v>
      </c>
      <c r="H71" s="75">
        <v>2</v>
      </c>
      <c r="I71" s="75">
        <v>1</v>
      </c>
      <c r="J71" s="73" t="str">
        <f>IF(AND(H68&lt;&gt;"",I68&lt;&gt;""),IF((H68+K68)&gt;(I68+L68),G68,IF((H68+K68)&lt;(I68+L68),J68,"Match #44 Winner")),"Match #44 Winner")</f>
        <v>Türkiye</v>
      </c>
      <c r="K71" s="20"/>
      <c r="L71" s="20"/>
      <c r="M71" s="89"/>
      <c r="N71" s="126" t="str">
        <f t="shared" ref="N71:N75" ca="1" si="266">S52</f>
        <v>Croatia</v>
      </c>
      <c r="O71" s="74" t="str">
        <f ca="1">IF(KOGameRule=1,G71,IF(AND(P67&lt;&gt;"",Q67&lt;&gt;""),IF((P67+S67)&gt;(Q67+T67),O67,IF((P67+S67)&lt;(Q67+T67),R67,Matches!G54)),Matches!G54))</f>
        <v>Belgium</v>
      </c>
      <c r="P71" s="340">
        <v>1</v>
      </c>
      <c r="Q71" s="340">
        <v>2</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75">
        <v>3</v>
      </c>
      <c r="AA71" s="75">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75">
        <v>2</v>
      </c>
      <c r="AK71" s="75">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75">
        <v>1</v>
      </c>
      <c r="BO71" s="75">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75">
        <v>1</v>
      </c>
      <c r="BY71" s="75">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v>0</v>
      </c>
      <c r="CI71" s="75">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 ca="1">IF(KOGameRule=1,G71,IF(AND(CR67&lt;&gt;"",CS67&lt;&gt;""),IF((CR67+CU67)&gt;(CS67+CV67),CQ67,IF((CR67+CU67)&lt;(CS67+CV67),CT67,Matches!G54)),Matches!G54))</f>
        <v>Croatia</v>
      </c>
      <c r="CR71" s="331">
        <v>0</v>
      </c>
      <c r="CS71" s="331">
        <v>0</v>
      </c>
      <c r="CT71" s="76" t="str">
        <f ca="1">IF(KOGameRule=1,J71,IF(AND(CR68&lt;&gt;"",CS68&lt;&gt;""),IF((CR68+CU68)&gt;(CS68+CV68),CQ68,IF((CR68+CU68)&lt;(CS68+CV68),CT68,Matches!J54)),Matches!J54))</f>
        <v>Czechia</v>
      </c>
      <c r="CU71" s="79">
        <v>1</v>
      </c>
      <c r="CV71" s="79">
        <v>0</v>
      </c>
      <c r="CW71" s="131">
        <f ca="1">IF(KOMatchRule=1,IF(AND(H71&lt;&gt;"",I71&lt;&gt;"",H71=I71,CX71=Quar1+Pena1),1,IF(CX71=Quar1,1,0)),IF(CX71=Quar1,1,0))</f>
        <v>0</v>
      </c>
      <c r="CX71" s="78">
        <f ca="1">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 ca="1">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 ca="1">IF(KOGameRule=1,G71,IF(AND(DB67&lt;&gt;"",DC67&lt;&gt;""),IF((DB67+DE67)&gt;(DC67+DF67),DA67,IF((DB67+DE67)&lt;(DC67+DF67),DD67,Matches!G54)),Matches!G54))</f>
        <v>Belgium</v>
      </c>
      <c r="DB71" s="331">
        <v>1</v>
      </c>
      <c r="DC71" s="331">
        <v>0</v>
      </c>
      <c r="DD71" s="76" t="str">
        <f ca="1">IF(KOGameRule=1,J71,IF(AND(DB68&lt;&gt;"",DC68&lt;&gt;""),IF((DB68+DE68)&gt;(DC68+DF68),DA68,IF((DB68+DE68)&lt;(DC68+DF68),DD68,Matches!J54)),Matches!J54))</f>
        <v>France</v>
      </c>
      <c r="DE71" s="79"/>
      <c r="DF71" s="79"/>
      <c r="DG71" s="131">
        <f ca="1">IF(KOMatchRule=1,IF(AND(H71&lt;&gt;"",I71&lt;&gt;"",H71=I71,DH71=Quar1+Pena1),1,IF(DH71=Quar1,1,0)),IF(DH71=Quar1,1,0))</f>
        <v>0</v>
      </c>
      <c r="DH71" s="78">
        <f ca="1">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 ca="1">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5">
      <c r="A72" s="41">
        <v>69</v>
      </c>
      <c r="B72" s="65"/>
      <c r="C72" s="96">
        <v>48</v>
      </c>
      <c r="D72" s="99" t="str">
        <f t="shared" ref="D72" si="268">D71</f>
        <v>QF</v>
      </c>
      <c r="E72" s="159">
        <f t="shared" si="247"/>
        <v>45479.75</v>
      </c>
      <c r="F72" s="160">
        <v>45479.75</v>
      </c>
      <c r="G72" s="97" t="str">
        <f>IF(AND(H64&lt;&gt;"",I64&lt;&gt;""),IF((H64+K64)&gt;(I64+L64),G64,IF((H64+K64)&lt;(I64+L64),J64,"Match #40 Winner")),"Match #40 Winner")</f>
        <v>England</v>
      </c>
      <c r="H72" s="75">
        <v>1</v>
      </c>
      <c r="I72" s="75">
        <v>1</v>
      </c>
      <c r="J72" s="98" t="str">
        <f>IF(AND(H62&lt;&gt;"",I62&lt;&gt;""),IF((H62+K62)&gt;(I62+L62),G62,IF((H62+K62)&lt;(I62+L62),J62,"Match #38 Winner")),"Match #38 Winner")</f>
        <v>Switzerland</v>
      </c>
      <c r="K72" s="99">
        <v>5</v>
      </c>
      <c r="L72" s="99">
        <v>3</v>
      </c>
      <c r="M72" s="89"/>
      <c r="N72" s="126" t="str">
        <f t="shared" ca="1" si="266"/>
        <v>Serbia</v>
      </c>
      <c r="O72" s="113" t="str">
        <f ca="1">IF(KOGameRule=1,G72,IF(AND(P64&lt;&gt;"",Q64&lt;&gt;""),IF((P64+S64)&gt;(Q64+T64),O64,IF((P64+S64)&lt;(Q64+T64),R64,Matches!G55)),Matches!G55))</f>
        <v>England</v>
      </c>
      <c r="P72" s="342">
        <v>1</v>
      </c>
      <c r="Q72" s="342">
        <v>0</v>
      </c>
      <c r="R72" s="114" t="str">
        <f ca="1">IF(KOGameRule=1,J72,IF(AND(P62&lt;&gt;"",Q62&lt;&gt;""),IF((P62+S62)&gt;(Q62+T62),O62,IF((P62+S62)&lt;(Q62+T62),R62,Matches!J55)),Matches!J55))</f>
        <v>Italy</v>
      </c>
      <c r="S72" s="100"/>
      <c r="T72" s="100"/>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2</v>
      </c>
      <c r="AA72" s="75">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75">
        <v>1</v>
      </c>
      <c r="AK72" s="7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75">
        <v>1</v>
      </c>
      <c r="BO72" s="75">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75">
        <v>0</v>
      </c>
      <c r="BY72" s="75">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IF(KOGameRule=1,G72,IF(AND(CH64&lt;&gt;"",CI64&lt;&gt;""),IF((CH64+CK64)&gt;(CI64+CL64),CG64,IF((CH64+CK64)&lt;(CI64+CL64),CJ64,Matches!G55)),Matches!G55))</f>
        <v>Match 40 Winner</v>
      </c>
      <c r="CH72" s="75">
        <v>1</v>
      </c>
      <c r="CI72" s="75">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 ca="1">IF(KOGameRule=1,G72,IF(AND(CR64&lt;&gt;"",CS64&lt;&gt;""),IF((CR64+CU64)&gt;(CS64+CV64),CQ64,IF((CR64+CU64)&lt;(CS64+CV64),CT64,Matches!G55)),Matches!G55))</f>
        <v>Slovenia</v>
      </c>
      <c r="CR72" s="335">
        <v>4</v>
      </c>
      <c r="CS72" s="335">
        <v>0</v>
      </c>
      <c r="CT72" s="114" t="str">
        <f ca="1">IF(KOGameRule=1,J72,IF(AND(CR62&lt;&gt;"",CS62&lt;&gt;""),IF((CR62+CU62)&gt;(CS62+CV62),CQ62,IF((CR62+CU62)&lt;(CS62+CV62),CT62,Matches!J55)),Matches!J55))</f>
        <v>Spain</v>
      </c>
      <c r="CU72" s="100"/>
      <c r="CV72" s="100"/>
      <c r="CW72" s="131">
        <f ca="1">IF(KOMatchRule=1,IF(AND(H72&lt;&gt;"",I72&lt;&gt;"",H72=I72,CX72=Quar1+Pena1),1,IF(CX72=Quar1,1,0)),IF(CX72=Quar1,1,0))</f>
        <v>0</v>
      </c>
      <c r="CX72" s="78">
        <f ca="1">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 ca="1">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 ca="1">IF(KOGameRule=1,G72,IF(AND(DB64&lt;&gt;"",DC64&lt;&gt;""),IF((DB64+DE64)&gt;(DC64+DF64),DA64,IF((DB64+DE64)&lt;(DC64+DF64),DD64,Matches!G55)),Matches!G55))</f>
        <v>England</v>
      </c>
      <c r="DB72" s="335">
        <v>1</v>
      </c>
      <c r="DC72" s="335">
        <v>2</v>
      </c>
      <c r="DD72" s="114" t="str">
        <f ca="1">IF(KOGameRule=1,J72,IF(AND(DB62&lt;&gt;"",DC62&lt;&gt;""),IF((DB62+DE62)&gt;(DC62+DF62),DA62,IF((DB62+DE62)&lt;(DC62+DF62),DD62,Matches!J55)),Matches!J55))</f>
        <v>Spain</v>
      </c>
      <c r="DE72" s="100"/>
      <c r="DF72" s="100"/>
      <c r="DG72" s="131">
        <f ca="1">IF(KOMatchRule=1,IF(AND(H72&lt;&gt;"",I72&lt;&gt;"",H72=I72,DH72=Quar1+Pena1),1,IF(DH72=Quar1,1,0)),IF(DH72=Quar1,1,0))</f>
        <v>0</v>
      </c>
      <c r="DH72" s="78">
        <f ca="1">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 ca="1">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146</v>
      </c>
      <c r="E73" s="155">
        <f t="shared" si="247"/>
        <v>45482.875</v>
      </c>
      <c r="F73" s="156">
        <v>45482.875</v>
      </c>
      <c r="G73" s="93" t="str">
        <f>IF(AND(H69&lt;&gt;"",I69&lt;&gt;""),IF((H69+K69)&gt;(I69+L69),G69,IF((H69+K69)&lt;(I69+L69),J69,"Match #45 Winner")),"Match #45 Winner")</f>
        <v>Spain</v>
      </c>
      <c r="H73" s="75"/>
      <c r="I73" s="75"/>
      <c r="J73" s="94" t="str">
        <f>IF(AND(H70&lt;&gt;"",I70&lt;&gt;""),IF((H70+K70)&gt;(I70+L70),G70,IF((H70+K70)&lt;(I70+L70),J70,"Match #46 Winner")),"Match #46 Winner")</f>
        <v>France</v>
      </c>
      <c r="K73" s="95"/>
      <c r="L73" s="95"/>
      <c r="M73" s="89"/>
      <c r="N73" s="126" t="str">
        <f t="shared" ca="1" si="266"/>
        <v/>
      </c>
      <c r="O73" s="74" t="str">
        <f ca="1">IF(KOGameRule=1,G73,IF(AND(P69&lt;&gt;"",Q69&lt;&gt;""),IF((P69+S69)&gt;(Q69+T69),O69,IF((P69+S69)&lt;(Q69+T69),R69,Matches!G56)),Matches!G56))</f>
        <v>Spain</v>
      </c>
      <c r="P73" s="334">
        <v>1</v>
      </c>
      <c r="Q73" s="334">
        <v>2</v>
      </c>
      <c r="R73" s="76" t="str">
        <f ca="1">IF(KOGameRule=1,J73,IF(AND(P70&lt;&gt;"",Q70&lt;&gt;""),IF((P70+S70)&gt;(Q70+T70),O70,IF((P70+S70)&lt;(Q70+T70),R70,Matches!J56)),Matches!J56))</f>
        <v>Portugal</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75">
        <v>1</v>
      </c>
      <c r="AA73" s="75">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75">
        <v>1</v>
      </c>
      <c r="AK73" s="75">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75">
        <v>3</v>
      </c>
      <c r="BO73" s="75">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75">
        <v>3</v>
      </c>
      <c r="BY73" s="75">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75">
        <v>2</v>
      </c>
      <c r="CI73" s="75">
        <v>0</v>
      </c>
      <c r="CJ73" s="76" t="str">
        <f>IF(KOGameRule=1,J73,IF(AND(CH70&lt;&gt;"",CI70&lt;&gt;""),IF((CH70+CK70)&gt;(CI70+CL70),CG70,IF((CH70+CK70)&lt;(CI70+CL70),CJ70,Matches!J56)),Matches!J56))</f>
        <v>Match 46 Winner</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 ca="1">IF(KOGameRule=1,G73,IF(AND(CR69&lt;&gt;"",CS69&lt;&gt;""),IF((CR69+CU69)&gt;(CS69+CV69),CQ69,IF((CR69+CU69)&lt;(CS69+CV69),CT69,Matches!G56)),Matches!G56))</f>
        <v>Italy</v>
      </c>
      <c r="CR73" s="334">
        <v>3</v>
      </c>
      <c r="CS73" s="334">
        <v>2</v>
      </c>
      <c r="CT73" s="76" t="str">
        <f ca="1">IF(KOGameRule=1,J73,IF(AND(CR70&lt;&gt;"",CS70&lt;&gt;""),IF((CR70+CU70)&gt;(CS70+CV70),CQ70,IF((CR70+CU70)&lt;(CS70+CV70),CT70,Matches!J56)),Matches!J56))</f>
        <v>Belgium</v>
      </c>
      <c r="CU73" s="79"/>
      <c r="CV73" s="79"/>
      <c r="CW73" s="131">
        <f ca="1">IF(KOMatchRule=1,IF(AND(H73&lt;&gt;"",I73&lt;&gt;"",H73=I73,CX73=Semi1+Pena1),1,IF(CX73=Semi1,1,0)),IF(CX73=Semi1,1,0))</f>
        <v>0</v>
      </c>
      <c r="CX73" s="78">
        <f ca="1">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 ca="1">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 ca="1">IF(KOGameRule=1,G73,IF(AND(DB69&lt;&gt;"",DC69&lt;&gt;""),IF((DB69+DE69)&gt;(DC69+DF69),DA69,IF((DB69+DE69)&lt;(DC69+DF69),DD69,Matches!G56)),Matches!G56))</f>
        <v>Italy</v>
      </c>
      <c r="DB73" s="334">
        <v>1</v>
      </c>
      <c r="DC73" s="334">
        <v>2</v>
      </c>
      <c r="DD73" s="76" t="str">
        <f ca="1">IF(KOGameRule=1,J73,IF(AND(DB70&lt;&gt;"",DC70&lt;&gt;""),IF((DB70+DE70)&gt;(DC70+DF70),DA70,IF((DB70+DE70)&lt;(DC70+DF70),DD70,Matches!J56)),Matches!J56))</f>
        <v>Netherlands</v>
      </c>
      <c r="DE73" s="79"/>
      <c r="DF73" s="79"/>
      <c r="DG73" s="131">
        <f ca="1">IF(KOMatchRule=1,IF(AND(H73&lt;&gt;"",I73&lt;&gt;"",H73=I73,DH73=Semi1+Pena1),1,IF(DH73=Semi1,1,0)),IF(DH73=Semi1,1,0))</f>
        <v>0</v>
      </c>
      <c r="DH73" s="78">
        <f ca="1">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 ca="1">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3">
      <c r="A74" s="41">
        <v>71</v>
      </c>
      <c r="B74" s="65"/>
      <c r="C74" s="96">
        <v>50</v>
      </c>
      <c r="D74" s="99" t="s">
        <v>146</v>
      </c>
      <c r="E74" s="159">
        <f t="shared" si="247"/>
        <v>45483.875</v>
      </c>
      <c r="F74" s="160">
        <v>45483.875</v>
      </c>
      <c r="G74" s="97" t="str">
        <f>IF(AND(H71&lt;&gt;"",I71&lt;&gt;""),IF((H71+K71)&gt;(I71+L71),G71,IF((H71+K71)&lt;(I71+L71),J71,"Match #47 Winner")),"Match #47 Winner")</f>
        <v>Netherlands</v>
      </c>
      <c r="H74" s="75"/>
      <c r="I74" s="75"/>
      <c r="J74" s="98" t="str">
        <f>IF(AND(H72&lt;&gt;"",I72&lt;&gt;""),IF((H72+K72)&gt;(I72+L72),G72,IF((H72+K72)&lt;(I72+L72),J72,"Match #48 Winner")),"Match #48 Winner")</f>
        <v>England</v>
      </c>
      <c r="K74" s="99"/>
      <c r="L74" s="99"/>
      <c r="M74" s="89"/>
      <c r="N74" s="126" t="str">
        <f t="shared" ca="1" si="266"/>
        <v/>
      </c>
      <c r="O74" s="113" t="str">
        <f ca="1">IF(KOGameRule=1,G74,IF(AND(P71&lt;&gt;"",Q71&lt;&gt;""),IF((P71+S71)&gt;(Q71+T71),O71,IF((P71+S71)&lt;(Q71+T71),R71,Matches!G57)),Matches!G57))</f>
        <v>France</v>
      </c>
      <c r="P74" s="333">
        <v>2</v>
      </c>
      <c r="Q74" s="333">
        <v>1</v>
      </c>
      <c r="R74" s="114" t="str">
        <f ca="1">IF(KOGameRule=1,J74,IF(AND(P72&lt;&gt;"",Q72&lt;&gt;""),IF((P72+S72)&gt;(Q72+T72),O72,IF((P72+S72)&lt;(Q72+T72),R72,Matches!J57)),Matches!J57))</f>
        <v>England</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75">
        <v>2</v>
      </c>
      <c r="AA74" s="75">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75">
        <v>2</v>
      </c>
      <c r="AK74" s="75">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75">
        <v>0</v>
      </c>
      <c r="BO74" s="75">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75">
        <v>2</v>
      </c>
      <c r="BY74" s="75">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75">
        <v>1</v>
      </c>
      <c r="CI74" s="75">
        <v>1</v>
      </c>
      <c r="CJ74" s="114" t="str">
        <f ca="1">IF(KOGameRule=1,J74,IF(AND(CH72&lt;&gt;"",CI72&lt;&gt;""),IF((CH72+CK72)&gt;(CI72+CL72),CG72,IF((CH72+CK72)&lt;(CI72+CL72),CJ72,Matches!J57)),Matches!J57))</f>
        <v>Italy</v>
      </c>
      <c r="CK74" s="100"/>
      <c r="CL74" s="100"/>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 ca="1">IF(KOGameRule=1,G74,IF(AND(CR71&lt;&gt;"",CS71&lt;&gt;""),IF((CR71+CU71)&gt;(CS71+CV71),CQ71,IF((CR71+CU71)&lt;(CS71+CV71),CT71,Matches!G57)),Matches!G57))</f>
        <v>Croatia</v>
      </c>
      <c r="CR74" s="333">
        <v>2</v>
      </c>
      <c r="CS74" s="333">
        <v>3</v>
      </c>
      <c r="CT74" s="114" t="str">
        <f ca="1">IF(KOGameRule=1,J74,IF(AND(CR72&lt;&gt;"",CS72&lt;&gt;""),IF((CR72+CU72)&gt;(CS72+CV72),CQ72,IF((CR72+CU72)&lt;(CS72+CV72),CT72,Matches!J57)),Matches!J57))</f>
        <v>Slovenia</v>
      </c>
      <c r="CU74" s="100"/>
      <c r="CV74" s="100"/>
      <c r="CW74" s="131">
        <f ca="1">IF(KOMatchRule=1,IF(AND(H74&lt;&gt;"",I74&lt;&gt;"",H74=I74,CX74=Semi1+Pena1),1,IF(CX74=Semi1,1,0)),IF(CX74=Semi1,1,0))</f>
        <v>0</v>
      </c>
      <c r="CX74" s="78">
        <f ca="1">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 ca="1">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 ca="1">IF(KOGameRule=1,G74,IF(AND(DB71&lt;&gt;"",DC71&lt;&gt;""),IF((DB71+DE71)&gt;(DC71+DF71),DA71,IF((DB71+DE71)&lt;(DC71+DF71),DD71,Matches!G57)),Matches!G57))</f>
        <v>Belgium</v>
      </c>
      <c r="DB74" s="333">
        <v>2</v>
      </c>
      <c r="DC74" s="333">
        <v>1</v>
      </c>
      <c r="DD74" s="114" t="str">
        <f ca="1">IF(KOGameRule=1,J74,IF(AND(DB72&lt;&gt;"",DC72&lt;&gt;""),IF((DB72+DE72)&gt;(DC72+DF72),DA72,IF((DB72+DE72)&lt;(DC72+DF72),DD72,Matches!J57)),Matches!J57))</f>
        <v>Spain</v>
      </c>
      <c r="DE74" s="100"/>
      <c r="DF74" s="100"/>
      <c r="DG74" s="131">
        <f ca="1">IF(KOMatchRule=1,IF(AND(H74&lt;&gt;"",I74&lt;&gt;"",H74=I74,DH74=Semi1+Pena1),1,IF(DH74=Semi1,1,0)),IF(DH74=Semi1,1,0))</f>
        <v>0</v>
      </c>
      <c r="DH74" s="78">
        <f ca="1">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 ca="1">IF(KOGameRule=0,IF(AND(DB45&lt;&gt;"",DA74=G74,DD74=J74),IF(OR(AND((H74+K74)&gt;(I74+L74),(DB74+DE74)&gt;(DC74+DF74)),AND((H74+K74)&lt;(I74+L74),(DB74+DE74)&lt;(DC74+DF74))),Bonu15+Bonu6,Bonu6),0),IF(OR(AND((H74+K74)&gt;(I74+L74),(DB74+DE74)&gt;(DC74+DF74)),AND((H74+K74)&lt;(I74+L74),(DB74+DE74)&lt;(DC74+DF74))),Bonu15,0))</f>
        <v>0</v>
      </c>
    </row>
    <row r="75" spans="1:113" s="43" customFormat="1" ht="15" customHeight="1" thickBot="1" x14ac:dyDescent="0.3">
      <c r="A75" s="41">
        <v>73</v>
      </c>
      <c r="B75" s="65"/>
      <c r="C75" s="101">
        <v>51</v>
      </c>
      <c r="D75" s="104" t="s">
        <v>95</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Portugal</v>
      </c>
      <c r="P75" s="339">
        <v>1</v>
      </c>
      <c r="Q75" s="339">
        <v>2</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75">
        <v>3</v>
      </c>
      <c r="BO75" s="75">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IF(KOGameRule=1,J75,IF(AND(CH74&lt;&gt;"",CI74&lt;&gt;""),IF((CH74+CK74)&gt;(CI74+CL74),CG74,IF((CH74+CK74)&lt;(CI74+CL74),CJ74,Matches!J58)),Matches!J58))</f>
        <v>Match 50 Winner</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 ca="1">IF(KOGameRule=1,G75,IF(AND(CR73&lt;&gt;"",CS73&lt;&gt;""),IF((CR73+CU73)&gt;(CS73+CV73),CQ73,IF((CR73+CU73)&lt;(CS73+CV73),CT73,Matches!G58)),Matches!G58))</f>
        <v>Italy</v>
      </c>
      <c r="CR75" s="339">
        <v>2</v>
      </c>
      <c r="CS75" s="339">
        <v>2</v>
      </c>
      <c r="CT75" s="116" t="str">
        <f ca="1">IF(KOGameRule=1,J75,IF(AND(CR74&lt;&gt;"",CS74&lt;&gt;""),IF((CR74+CU74)&gt;(CS74+CV74),CQ74,IF((CR74+CU74)&lt;(CS74+CV74),CT74,Matches!J58)),Matches!J58))</f>
        <v>Slovenia</v>
      </c>
      <c r="CU75" s="105">
        <v>1</v>
      </c>
      <c r="CV75" s="105">
        <v>0</v>
      </c>
      <c r="CW75" s="131">
        <f ca="1">IF(KOMatchRule=1,IF(AND(H75&lt;&gt;"",I75&lt;&gt;"",H75=I75,CX75=Fina1+Pena1),1,IF(CX75=Fina1,1,0)),IF(CX75=Fina1,1,0))</f>
        <v>0</v>
      </c>
      <c r="CX75" s="78">
        <f ca="1">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 ca="1">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 ca="1">IF(KOGameRule=1,G75,IF(AND(DB73&lt;&gt;"",DC73&lt;&gt;""),IF((DB73+DE73)&gt;(DC73+DF73),DA73,IF((DB73+DE73)&lt;(DC73+DF73),DD73,Matches!G58)),Matches!G58))</f>
        <v>Netherlands</v>
      </c>
      <c r="DB75" s="339">
        <v>1</v>
      </c>
      <c r="DC75" s="339">
        <v>2</v>
      </c>
      <c r="DD75" s="116" t="str">
        <f ca="1">IF(KOGameRule=1,J75,IF(AND(DB74&lt;&gt;"",DC74&lt;&gt;""),IF((DB74+DE74)&gt;(DC74+DF74),DA74,IF((DB74+DE74)&lt;(DC74+DF74),DD74,Matches!J58)),Matches!J58))</f>
        <v>Belgium</v>
      </c>
      <c r="DE75" s="105"/>
      <c r="DF75" s="105"/>
      <c r="DG75" s="131">
        <f ca="1">IF(KOMatchRule=1,IF(AND(H75&lt;&gt;"",I75&lt;&gt;"",H75=I75,DH75=Fina1+Pena1),1,IF(DH75=Fina1,1,0)),IF(DH75=Fina1,1,0))</f>
        <v>0</v>
      </c>
      <c r="DH75" s="78">
        <f ca="1">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 ca="1">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400" t="s">
        <v>158</v>
      </c>
      <c r="D78" s="401"/>
      <c r="E78" s="401"/>
      <c r="F78" s="401"/>
      <c r="G78" s="382" t="str">
        <f>UPPER(IF(AND(H75&lt;&gt;"",I75&lt;&gt;""),IF((H75+K75)&gt;(I75+L75),G75,IF((H75+K75)&lt;(I75+L75),J75,'Language Table'!C77)),'Language Table'!C77))</f>
        <v>MATCH 51 WINNER</v>
      </c>
      <c r="H78" s="382"/>
      <c r="I78" s="382"/>
      <c r="J78" s="382"/>
      <c r="K78" s="382"/>
      <c r="L78" s="383"/>
      <c r="M78" s="89"/>
      <c r="N78" s="193"/>
      <c r="O78" s="122" t="str">
        <f>C78</f>
        <v>CHAMPION</v>
      </c>
      <c r="P78" s="362" t="str">
        <f ca="1">UPPER(IF(KOGameRule=1,G78,IF(AND(P75&lt;&gt;"",Q75&lt;&gt;""),IF(P75&gt;Q75,O75,IF(P75&lt;Q75,R75,IF(S75&gt;T75,O75,IF(S75&lt;T75,R75,"Match 51 Winner")))),"Match 51 Winner")))</f>
        <v>FRANCE</v>
      </c>
      <c r="Q78" s="362"/>
      <c r="R78" s="362"/>
      <c r="S78" s="362"/>
      <c r="T78" s="362"/>
      <c r="U78" s="363"/>
      <c r="V78" s="367" t="s">
        <v>362</v>
      </c>
      <c r="W78" s="368"/>
      <c r="X78" s="275"/>
      <c r="Y78" s="122" t="str">
        <f>O78</f>
        <v>CHAMPION</v>
      </c>
      <c r="Z78" s="362" t="str">
        <f ca="1">UPPER(IF(KOGameRule=1,G78,IF(AND(Z75&lt;&gt;"",AA75&lt;&gt;""),IF(Z75&gt;AA75,Y75,IF(Z75&lt;AA75,AB75,IF(AC75&gt;AD75,Y75,IF(AC75&lt;AD75,AB75,"Match 51 Winner")))),"Match 51 Winner")))</f>
        <v>FRANCE</v>
      </c>
      <c r="AA78" s="362"/>
      <c r="AB78" s="362"/>
      <c r="AC78" s="362"/>
      <c r="AD78" s="362"/>
      <c r="AE78" s="362"/>
      <c r="AF78" s="367" t="s">
        <v>362</v>
      </c>
      <c r="AG78" s="368"/>
      <c r="AH78" s="193"/>
      <c r="AI78" s="122" t="str">
        <f t="shared" ref="AI78:AI81" si="269">Y78</f>
        <v>CHAMPION</v>
      </c>
      <c r="AJ78" s="362" t="str">
        <f ca="1">UPPER(IF(KOGameRule=1,G78,IF(AND(AJ75&lt;&gt;"",AK75&lt;&gt;""),IF(AJ75&gt;AK75,AI75,IF(AJ75&lt;AK75,AL75,IF(AM75&gt;AN75,AI75,IF(AM75&lt;AN75,AL75,"Match 51 Winner")))),"Match 51 Winner")))</f>
        <v>SPAIN</v>
      </c>
      <c r="AK78" s="362"/>
      <c r="AL78" s="362"/>
      <c r="AM78" s="362"/>
      <c r="AN78" s="362"/>
      <c r="AO78" s="362"/>
      <c r="AP78" s="367" t="s">
        <v>362</v>
      </c>
      <c r="AQ78" s="368"/>
      <c r="AR78" s="193"/>
      <c r="AS78" s="122" t="str">
        <f t="shared" ref="AS78:AS81" si="270">AI78</f>
        <v>CHAMPION</v>
      </c>
      <c r="AT78" s="362" t="str">
        <f ca="1">UPPER(IF(KOGameRule=1,G78,IF(AND(AT75&lt;&gt;"",AU75&lt;&gt;""),IF(AT75&gt;AU75,AS75,IF(AT75&lt;AU75,AV75,IF(AW75&gt;AX75,AS75,IF(AW75&lt;AX75,AV75,"Match 51 Winner")))),"Match 51 Winner")))</f>
        <v>ENGLAND</v>
      </c>
      <c r="AU78" s="362"/>
      <c r="AV78" s="362"/>
      <c r="AW78" s="362"/>
      <c r="AX78" s="362"/>
      <c r="AY78" s="362"/>
      <c r="AZ78" s="367" t="s">
        <v>362</v>
      </c>
      <c r="BA78" s="368"/>
      <c r="BB78" s="193"/>
      <c r="BC78" s="122" t="str">
        <f t="shared" ref="BC78:BC81" si="271">AS78</f>
        <v>CHAMPION</v>
      </c>
      <c r="BD78" s="362" t="str">
        <f ca="1">UPPER(IF(KOGameRule=1,G78,IF(AND(BD75&lt;&gt;"",BE75&lt;&gt;""),IF(BD75&gt;BE75,BC75,IF(BD75&lt;BE75,BF75,IF(BG75&gt;BH75,BC75,IF(BG75&lt;BH75,BF75,"Match 51 Winner")))),"Match 51 Winner")))</f>
        <v>GERMANY</v>
      </c>
      <c r="BE78" s="362"/>
      <c r="BF78" s="362"/>
      <c r="BG78" s="362"/>
      <c r="BH78" s="362"/>
      <c r="BI78" s="362"/>
      <c r="BJ78" s="367" t="s">
        <v>362</v>
      </c>
      <c r="BK78" s="368"/>
      <c r="BL78" s="193"/>
      <c r="BM78" s="122" t="str">
        <f t="shared" ref="BM78:BM81" si="272">BC78</f>
        <v>CHAMPION</v>
      </c>
      <c r="BN78" s="362" t="str">
        <f ca="1">UPPER(IF(KOGameRule=1,G78,IF(AND(BN75&lt;&gt;"",BO75&lt;&gt;""),IF(BN75&gt;BO75,BM75,IF(BN75&lt;BO75,BP75,IF(BQ75&gt;BR75,BM75,IF(BQ75&lt;BR75,BP75,"Match 51 Winner")))),"Match 51 Winner")))</f>
        <v>GERMANY</v>
      </c>
      <c r="BO78" s="362"/>
      <c r="BP78" s="362"/>
      <c r="BQ78" s="362"/>
      <c r="BR78" s="362"/>
      <c r="BS78" s="362"/>
      <c r="BT78" s="367" t="s">
        <v>362</v>
      </c>
      <c r="BU78" s="368"/>
      <c r="BV78" s="193"/>
      <c r="BW78" s="122" t="str">
        <f t="shared" ref="BW78:BW81" si="273">BM78</f>
        <v>CHAMPION</v>
      </c>
      <c r="BX78" s="362" t="str">
        <f ca="1">UPPER(IF(KOGameRule=1,G78,IF(AND(BX75&lt;&gt;"",BY75&lt;&gt;""),IF(BX75&gt;BY75,BW75,IF(BX75&lt;BY75,BZ75,IF(CA75&gt;CB75,BW75,IF(CA75&lt;CB75,BZ75,"Match 51 Winner")))),"Match 51 Winner")))</f>
        <v>SPAIN</v>
      </c>
      <c r="BY78" s="362"/>
      <c r="BZ78" s="362"/>
      <c r="CA78" s="362"/>
      <c r="CB78" s="362"/>
      <c r="CC78" s="362"/>
      <c r="CD78" s="367" t="s">
        <v>362</v>
      </c>
      <c r="CE78" s="368"/>
      <c r="CF78" s="193"/>
      <c r="CG78" s="122" t="str">
        <f t="shared" ref="CG78:CG81" si="274">BW78</f>
        <v>CHAMPION</v>
      </c>
      <c r="CH78" s="362" t="str">
        <f ca="1">UPPER(IF(KOGameRule=1,G78,IF(AND(CH75&lt;&gt;"",CI75&lt;&gt;""),IF(CH75&gt;CI75,CG75,IF(CH75&lt;CI75,CJ75,IF(CK75&gt;CL75,CG75,IF(CK75&lt;CL75,CJ75,"Match 51 Winner")))),"Match 51 Winner")))</f>
        <v>GERMANY</v>
      </c>
      <c r="CI78" s="362"/>
      <c r="CJ78" s="362"/>
      <c r="CK78" s="362"/>
      <c r="CL78" s="362"/>
      <c r="CM78" s="362"/>
      <c r="CN78" s="367" t="s">
        <v>362</v>
      </c>
      <c r="CO78" s="368"/>
      <c r="CP78" s="193"/>
      <c r="CQ78" s="122" t="str">
        <f t="shared" ref="CQ78:CQ81" si="275">CG78</f>
        <v>CHAMPION</v>
      </c>
      <c r="CR78" s="362" t="str">
        <f ca="1">UPPER(IF(KOGameRule=1,G78,IF(AND(CR75&lt;&gt;"",CS75&lt;&gt;""),IF(CR75&gt;CS75,CQ75,IF(CR75&lt;CS75,CT75,IF(CU75&gt;CV75,CQ75,IF(CU75&lt;CV75,CT75,"Match 51 Winner")))),"Match 51 Winner")))</f>
        <v>ITALY</v>
      </c>
      <c r="CS78" s="362"/>
      <c r="CT78" s="362"/>
      <c r="CU78" s="362"/>
      <c r="CV78" s="362"/>
      <c r="CW78" s="362"/>
      <c r="CX78" s="367" t="s">
        <v>362</v>
      </c>
      <c r="CY78" s="368"/>
      <c r="CZ78" s="193"/>
      <c r="DA78" s="122" t="str">
        <f t="shared" ref="DA78:DA81" si="276">CQ78</f>
        <v>CHAMPION</v>
      </c>
      <c r="DB78" s="362" t="str">
        <f ca="1">UPPER(IF(KOGameRule=1,G78,IF(AND(DB75&lt;&gt;"",DC75&lt;&gt;""),IF(DB75&gt;DC75,DA75,IF(DB75&lt;DC75,DD75,IF(DE75&gt;DF75,DA75,IF(DE75&lt;DF75,DD75,"Match 51 Winner")))),"Match 51 Winner")))</f>
        <v>BELGIUM</v>
      </c>
      <c r="DC78" s="362"/>
      <c r="DD78" s="362"/>
      <c r="DE78" s="362"/>
      <c r="DF78" s="362"/>
      <c r="DG78" s="362"/>
      <c r="DH78" s="367" t="s">
        <v>362</v>
      </c>
      <c r="DI78" s="368"/>
    </row>
    <row r="79" spans="1:113" s="43" customFormat="1" ht="15" customHeight="1" x14ac:dyDescent="0.25">
      <c r="A79" s="41"/>
      <c r="B79" s="65"/>
      <c r="C79" s="391" t="s">
        <v>319</v>
      </c>
      <c r="D79" s="392"/>
      <c r="E79" s="392"/>
      <c r="F79" s="392"/>
      <c r="G79" s="382" t="str">
        <f>UPPER(IF(AND(H75&lt;&gt;"",I75&lt;&gt;""),IF((H75+K75)&gt;(I75+L75),J75,IF((H75+K75)&lt;(I75+L75),G75,"Match 51 Loser")),"Match 51 Loser"))</f>
        <v>MATCH 51 LOSER</v>
      </c>
      <c r="H79" s="382"/>
      <c r="I79" s="382"/>
      <c r="J79" s="382"/>
      <c r="K79" s="382"/>
      <c r="L79" s="383"/>
      <c r="M79" s="89"/>
      <c r="O79" s="122" t="str">
        <f t="shared" ref="O79:O81" si="277">C79</f>
        <v>RUNNER UP</v>
      </c>
      <c r="P79" s="373" t="str">
        <f ca="1">UPPER(IF(KOGameRule=1,G79,IF(AND(P75&lt;&gt;"",Q75&lt;&gt;""),IF(P75&gt;Q75,R75,IF(P75&lt;Q75,O75,IF(S75&gt;T75,R75,IF(S75&lt;T75,O75,"Match 51 Loser")))),"Match 51 Loser")))</f>
        <v>PORTUGAL</v>
      </c>
      <c r="Q79" s="373"/>
      <c r="R79" s="373"/>
      <c r="S79" s="373"/>
      <c r="T79" s="373"/>
      <c r="U79" s="399"/>
      <c r="V79" s="369"/>
      <c r="W79" s="370"/>
      <c r="Y79" s="122" t="str">
        <f t="shared" ref="Y79:Y81" si="278">O79</f>
        <v>RUNNER UP</v>
      </c>
      <c r="Z79" s="373" t="str">
        <f ca="1">UPPER(IF(KOGameRule=1,G79,IF(AND(Z75&lt;&gt;"",AA75&lt;&gt;""),IF(Z75&gt;AA75,AB75,IF(Z75&lt;AA75,Y75,IF(AC75&gt;AD75,AB75,IF(AC75&lt;AD75,Y75,"Match 51 Loser")))),"Match 51 Loser")))</f>
        <v>BELGIUM</v>
      </c>
      <c r="AA79" s="373"/>
      <c r="AB79" s="373"/>
      <c r="AC79" s="373"/>
      <c r="AD79" s="373"/>
      <c r="AE79" s="373"/>
      <c r="AF79" s="369"/>
      <c r="AG79" s="370"/>
      <c r="AI79" s="122" t="str">
        <f t="shared" si="269"/>
        <v>RUNNER UP</v>
      </c>
      <c r="AJ79" s="373" t="str">
        <f ca="1">UPPER(IF(KOGameRule=1,G79,IF(AND(AJ75&lt;&gt;"",AK75&lt;&gt;""),IF(AJ75&gt;AK75,AL75,IF(AJ75&lt;AK75,AI75,IF(AM75&gt;AN75,AL75,IF(AM75&lt;AN75,AI75,"Match 51 Loser")))),"Match 51 Loser")))</f>
        <v>CROATIA</v>
      </c>
      <c r="AK79" s="373"/>
      <c r="AL79" s="373"/>
      <c r="AM79" s="373"/>
      <c r="AN79" s="373"/>
      <c r="AO79" s="373"/>
      <c r="AP79" s="369"/>
      <c r="AQ79" s="370"/>
      <c r="AS79" s="122" t="str">
        <f t="shared" si="270"/>
        <v>RUNNER UP</v>
      </c>
      <c r="AT79" s="373" t="str">
        <f ca="1">UPPER(IF(KOGameRule=1,G79,IF(AND(AT75&lt;&gt;"",AU75&lt;&gt;""),IF(AT75&gt;AU75,AV75,IF(AT75&lt;AU75,AS75,IF(AW75&gt;AX75,AV75,IF(AW75&lt;AX75,AS75,"Match 51 Loser")))),"Match 51 Loser")))</f>
        <v>GERMANY</v>
      </c>
      <c r="AU79" s="373"/>
      <c r="AV79" s="373"/>
      <c r="AW79" s="373"/>
      <c r="AX79" s="373"/>
      <c r="AY79" s="373"/>
      <c r="AZ79" s="369"/>
      <c r="BA79" s="370"/>
      <c r="BC79" s="122" t="str">
        <f t="shared" si="271"/>
        <v>RUNNER UP</v>
      </c>
      <c r="BD79" s="373" t="str">
        <f ca="1">UPPER(IF(KOGameRule=1,G79,IF(AND(BD75&lt;&gt;"",BE75&lt;&gt;""),IF(BD75&gt;BE75,BF75,IF(BD75&lt;BE75,BC75,IF(BG75&gt;BH75,BF75,IF(BG75&lt;BH75,BC75,"Match 51 Loser")))),"Match 51 Loser")))</f>
        <v>FRANCE</v>
      </c>
      <c r="BE79" s="373"/>
      <c r="BF79" s="373"/>
      <c r="BG79" s="373"/>
      <c r="BH79" s="373"/>
      <c r="BI79" s="373"/>
      <c r="BJ79" s="369"/>
      <c r="BK79" s="370"/>
      <c r="BM79" s="122" t="str">
        <f t="shared" si="272"/>
        <v>RUNNER UP</v>
      </c>
      <c r="BN79" s="373" t="str">
        <f ca="1">UPPER(IF(KOGameRule=1,G79,IF(AND(BN75&lt;&gt;"",BO75&lt;&gt;""),IF(BN75&gt;BO75,BP75,IF(BN75&lt;BO75,BM75,IF(BQ75&gt;BR75,BP75,IF(BQ75&lt;BR75,BM75,"Match 51 Loser")))),"Match 51 Loser")))</f>
        <v>SPAIN</v>
      </c>
      <c r="BO79" s="373"/>
      <c r="BP79" s="373"/>
      <c r="BQ79" s="373"/>
      <c r="BR79" s="373"/>
      <c r="BS79" s="373"/>
      <c r="BT79" s="369"/>
      <c r="BU79" s="370"/>
      <c r="BW79" s="122" t="str">
        <f t="shared" si="273"/>
        <v>RUNNER UP</v>
      </c>
      <c r="BX79" s="373" t="str">
        <f ca="1">UPPER(IF(KOGameRule=1,G79,IF(AND(BX75&lt;&gt;"",BY75&lt;&gt;""),IF(BX75&gt;BY75,BZ75,IF(BX75&lt;BY75,BW75,IF(CA75&gt;CB75,BZ75,IF(CA75&lt;CB75,BW75,"Match 51 Loser")))),"Match 51 Loser")))</f>
        <v>ITALY</v>
      </c>
      <c r="BY79" s="373"/>
      <c r="BZ79" s="373"/>
      <c r="CA79" s="373"/>
      <c r="CB79" s="373"/>
      <c r="CC79" s="373"/>
      <c r="CD79" s="369"/>
      <c r="CE79" s="370"/>
      <c r="CG79" s="122" t="str">
        <f t="shared" si="274"/>
        <v>RUNNER UP</v>
      </c>
      <c r="CH79" s="373" t="str">
        <f>UPPER(IF(KOGameRule=1,G79,IF(AND(CH75&lt;&gt;"",CI75&lt;&gt;""),IF(CH75&gt;CI75,CJ75,IF(CH75&lt;CI75,CG75,IF(CK75&gt;CL75,CJ75,IF(CK75&lt;CL75,CG75,"Match 51 Loser")))),"Match 51 Loser")))</f>
        <v>MATCH 50 WINNER</v>
      </c>
      <c r="CI79" s="373"/>
      <c r="CJ79" s="373"/>
      <c r="CK79" s="373"/>
      <c r="CL79" s="373"/>
      <c r="CM79" s="373"/>
      <c r="CN79" s="369"/>
      <c r="CO79" s="370"/>
      <c r="CQ79" s="122" t="str">
        <f t="shared" si="275"/>
        <v>RUNNER UP</v>
      </c>
      <c r="CR79" s="373" t="str">
        <f ca="1">UPPER(IF(KOGameRule=1,G79,IF(AND(CR75&lt;&gt;"",CS75&lt;&gt;""),IF(CR75&gt;CS75,CT75,IF(CR75&lt;CS75,CQ75,IF(CU75&gt;CV75,CT75,IF(CU75&lt;CV75,CQ75,"Match 51 Loser")))),"Match 51 Loser")))</f>
        <v>SLOVENIA</v>
      </c>
      <c r="CS79" s="373"/>
      <c r="CT79" s="373"/>
      <c r="CU79" s="373"/>
      <c r="CV79" s="373"/>
      <c r="CW79" s="373"/>
      <c r="CX79" s="369"/>
      <c r="CY79" s="370"/>
      <c r="DA79" s="122" t="str">
        <f t="shared" si="276"/>
        <v>RUNNER UP</v>
      </c>
      <c r="DB79" s="373" t="str">
        <f ca="1">UPPER(IF(KOGameRule=1,G79,IF(AND(DB75&lt;&gt;"",DC75&lt;&gt;""),IF(DB75&gt;DC75,DD75,IF(DB75&lt;DC75,DA75,IF(DE75&gt;DF75,DD75,IF(DE75&lt;DF75,DA75,"Match 51 Loser")))),"Match 51 Loser")))</f>
        <v>NETHERLANDS</v>
      </c>
      <c r="DC79" s="373"/>
      <c r="DD79" s="373"/>
      <c r="DE79" s="373"/>
      <c r="DF79" s="373"/>
      <c r="DG79" s="373"/>
      <c r="DH79" s="369"/>
      <c r="DI79" s="370"/>
    </row>
    <row r="80" spans="1:113" s="43" customFormat="1" ht="15" customHeight="1" x14ac:dyDescent="0.25">
      <c r="A80" s="41"/>
      <c r="B80" s="65"/>
      <c r="C80" s="391" t="s">
        <v>320</v>
      </c>
      <c r="D80" s="392"/>
      <c r="E80" s="392"/>
      <c r="F80" s="392"/>
      <c r="G80" s="382" t="str">
        <f>IF(AND(H73&lt;&gt;"",I73&lt;&gt;""),IF((H73+K73)&gt;(I73+L73),J73,IF((H73+K73)&lt;(I73+L73),G73,"Match 49 Loser")),"Match 49 Loser")</f>
        <v>Match 49 Loser</v>
      </c>
      <c r="H80" s="382"/>
      <c r="I80" s="382"/>
      <c r="J80" s="382"/>
      <c r="K80" s="382"/>
      <c r="L80" s="383"/>
      <c r="M80" s="89"/>
      <c r="O80" s="122" t="str">
        <f t="shared" si="277"/>
        <v>SEMIFINALIST 1</v>
      </c>
      <c r="P80" s="373" t="str">
        <f ca="1">IF(KOGameRule=1,G80,IF(AND(P73&lt;&gt;"",Q73&lt;&gt;""),IF((P73+S73)&gt;(Q73+T73),R73,IF((P73+S73)&lt;(Q73+T73),O73,"Match 49 Loser")),"Match 49 Loser"))</f>
        <v>Spain</v>
      </c>
      <c r="Q80" s="373"/>
      <c r="R80" s="373"/>
      <c r="S80" s="373"/>
      <c r="T80" s="373"/>
      <c r="U80" s="399"/>
      <c r="V80" s="369"/>
      <c r="W80" s="370"/>
      <c r="Y80" s="122" t="str">
        <f t="shared" si="278"/>
        <v>SEMIFINALIST 1</v>
      </c>
      <c r="Z80" s="373" t="str">
        <f ca="1">IF(KOGameRule=1,G80,IF(AND(Z73&lt;&gt;"",AA73&lt;&gt;""),IF((Z73+AC73)&gt;(AA73+AD73),AB73,IF((Z73+AC73)&lt;(AA73+AD73),Y73,"Match 49 Loser")),"Match 49 Loser"))</f>
        <v>Germany</v>
      </c>
      <c r="AA80" s="373"/>
      <c r="AB80" s="373"/>
      <c r="AC80" s="373"/>
      <c r="AD80" s="373"/>
      <c r="AE80" s="373"/>
      <c r="AF80" s="369"/>
      <c r="AG80" s="370"/>
      <c r="AI80" s="122" t="str">
        <f t="shared" si="269"/>
        <v>SEMIFINALIST 1</v>
      </c>
      <c r="AJ80" s="373" t="str">
        <f ca="1">IF(KOGameRule=1,G80,IF(AND(AJ73&lt;&gt;"",AK73&lt;&gt;""),IF((AJ73+AM73)&gt;(AK73+AN73),AL73,IF((AJ73+AM73)&lt;(AK73+AN73),AI73,"Match 49 Loser")),"Match 49 Loser"))</f>
        <v>Portugal</v>
      </c>
      <c r="AK80" s="373"/>
      <c r="AL80" s="373"/>
      <c r="AM80" s="373"/>
      <c r="AN80" s="373"/>
      <c r="AO80" s="373"/>
      <c r="AP80" s="369"/>
      <c r="AQ80" s="370"/>
      <c r="AS80" s="122" t="str">
        <f t="shared" si="270"/>
        <v>SEMIFINALIST 1</v>
      </c>
      <c r="AT80" s="373" t="str">
        <f ca="1">IF(KOGameRule=1,G80,IF(AND(AT73&lt;&gt;"",AU73&lt;&gt;""),IF((AT73+AW73)&gt;(AU73+AX73),AV73,IF((AT73+AW73)&lt;(AU73+AX73),AS73,"Match 49 Loser")),"Match 49 Loser"))</f>
        <v>Italy</v>
      </c>
      <c r="AU80" s="373"/>
      <c r="AV80" s="373"/>
      <c r="AW80" s="373"/>
      <c r="AX80" s="373"/>
      <c r="AY80" s="373"/>
      <c r="AZ80" s="369"/>
      <c r="BA80" s="370"/>
      <c r="BC80" s="122" t="str">
        <f t="shared" si="271"/>
        <v>SEMIFINALIST 1</v>
      </c>
      <c r="BD80" s="373" t="str">
        <f ca="1">IF(KOGameRule=1,G80,IF(AND(BD73&lt;&gt;"",BE73&lt;&gt;""),IF((BD73+BG73)&gt;(BE73+BH73),BF73,IF((BD73+BG73)&lt;(BE73+BH73),BC73,"Match 49 Loser")),"Match 49 Loser"))</f>
        <v>Italy</v>
      </c>
      <c r="BE80" s="373"/>
      <c r="BF80" s="373"/>
      <c r="BG80" s="373"/>
      <c r="BH80" s="373"/>
      <c r="BI80" s="373"/>
      <c r="BJ80" s="369"/>
      <c r="BK80" s="370"/>
      <c r="BM80" s="122" t="str">
        <f t="shared" si="272"/>
        <v>SEMIFINALIST 1</v>
      </c>
      <c r="BN80" s="373" t="str">
        <f ca="1">IF(KOGameRule=1,G80,IF(AND(BN73&lt;&gt;"",BO73&lt;&gt;""),IF((BN73+BQ73)&gt;(BO73+BR73),BP73,IF((BN73+BQ73)&lt;(BO73+BR73),BM73,"Match 49 Loser")),"Match 49 Loser"))</f>
        <v>Italy</v>
      </c>
      <c r="BO80" s="373"/>
      <c r="BP80" s="373"/>
      <c r="BQ80" s="373"/>
      <c r="BR80" s="373"/>
      <c r="BS80" s="373"/>
      <c r="BT80" s="369"/>
      <c r="BU80" s="370"/>
      <c r="BW80" s="122" t="str">
        <f t="shared" si="273"/>
        <v>SEMIFINALIST 1</v>
      </c>
      <c r="BX80" s="373" t="str">
        <f ca="1">IF(KOGameRule=1,G80,IF(AND(BX73&lt;&gt;"",BY73&lt;&gt;""),IF((BX73+CA73)&gt;(BY73+CB73),BZ73,IF((BX73+CA73)&lt;(BY73+CB73),BW73,"Match 49 Loser")),"Match 49 Loser"))</f>
        <v>Portugal</v>
      </c>
      <c r="BY80" s="373"/>
      <c r="BZ80" s="373"/>
      <c r="CA80" s="373"/>
      <c r="CB80" s="373"/>
      <c r="CC80" s="373"/>
      <c r="CD80" s="369"/>
      <c r="CE80" s="370"/>
      <c r="CG80" s="122" t="str">
        <f t="shared" si="274"/>
        <v>SEMIFINALIST 1</v>
      </c>
      <c r="CH80" s="373" t="str">
        <f>IF(KOGameRule=1,G80,IF(AND(CH73&lt;&gt;"",CI73&lt;&gt;""),IF((CH73+CK73)&gt;(CI73+CL73),CJ73,IF((CH73+CK73)&lt;(CI73+CL73),CG73,"Match 49 Loser")),"Match 49 Loser"))</f>
        <v>Match 46 Winner</v>
      </c>
      <c r="CI80" s="373"/>
      <c r="CJ80" s="373"/>
      <c r="CK80" s="373"/>
      <c r="CL80" s="373"/>
      <c r="CM80" s="373"/>
      <c r="CN80" s="369"/>
      <c r="CO80" s="370"/>
      <c r="CQ80" s="122" t="str">
        <f t="shared" si="275"/>
        <v>SEMIFINALIST 1</v>
      </c>
      <c r="CR80" s="373" t="str">
        <f ca="1">IF(KOGameRule=1,G80,IF(AND(CR73&lt;&gt;"",CS73&lt;&gt;""),IF((CR73+CU73)&gt;(CS73+CV73),CT73,IF((CR73+CU73)&lt;(CS73+CV73),CQ73,"Match 49 Loser")),"Match 49 Loser"))</f>
        <v>Belgium</v>
      </c>
      <c r="CS80" s="373"/>
      <c r="CT80" s="373"/>
      <c r="CU80" s="373"/>
      <c r="CV80" s="373"/>
      <c r="CW80" s="373"/>
      <c r="CX80" s="369"/>
      <c r="CY80" s="370"/>
      <c r="DA80" s="122" t="str">
        <f t="shared" si="276"/>
        <v>SEMIFINALIST 1</v>
      </c>
      <c r="DB80" s="373" t="str">
        <f ca="1">IF(KOGameRule=1,G80,IF(AND(DB73&lt;&gt;"",DC73&lt;&gt;""),IF((DB73+DE73)&gt;(DC73+DF73),DD73,IF((DB73+DE73)&lt;(DC73+DF73),DA73,"Match 49 Loser")),"Match 49 Loser"))</f>
        <v>Italy</v>
      </c>
      <c r="DC80" s="373"/>
      <c r="DD80" s="373"/>
      <c r="DE80" s="373"/>
      <c r="DF80" s="373"/>
      <c r="DG80" s="373"/>
      <c r="DH80" s="369"/>
      <c r="DI80" s="370"/>
    </row>
    <row r="81" spans="1:113" s="43" customFormat="1" ht="15" customHeight="1" x14ac:dyDescent="0.25">
      <c r="A81" s="41"/>
      <c r="B81" s="65"/>
      <c r="C81" s="391" t="s">
        <v>321</v>
      </c>
      <c r="D81" s="392"/>
      <c r="E81" s="392"/>
      <c r="F81" s="392"/>
      <c r="G81" s="382" t="str">
        <f>IF(AND(H74&lt;&gt;"",I74&lt;&gt;""),IF((H74+K74)&gt;(I74+L74),J74,IF((H74+K74)&lt;(I74+L74),G74,"Match 50 Loser")),"Match 50 Loser")</f>
        <v>Match 50 Loser</v>
      </c>
      <c r="H81" s="382"/>
      <c r="I81" s="382"/>
      <c r="J81" s="382"/>
      <c r="K81" s="382"/>
      <c r="L81" s="383"/>
      <c r="M81" s="89"/>
      <c r="O81" s="122" t="str">
        <f t="shared" si="277"/>
        <v>SEMIFINALIST 2</v>
      </c>
      <c r="P81" s="373" t="str">
        <f ca="1">IF(KOGameRule=1,G81,IF(AND(P74&lt;&gt;"",Q74&lt;&gt;""),IF((P74+S74)&gt;(Q74+T74),R74,IF((P74+S74)&lt;(Q74+T74),O74,"Match 50 Loser")),"Match 50 Loser"))</f>
        <v>England</v>
      </c>
      <c r="Q81" s="373"/>
      <c r="R81" s="373"/>
      <c r="S81" s="373"/>
      <c r="T81" s="373"/>
      <c r="U81" s="399"/>
      <c r="V81" s="369"/>
      <c r="W81" s="370"/>
      <c r="Y81" s="122" t="str">
        <f t="shared" si="278"/>
        <v>SEMIFINALIST 2</v>
      </c>
      <c r="Z81" s="373" t="str">
        <f ca="1">IF(KOGameRule=1,G81,IF(AND(Z74&lt;&gt;"",AA74&lt;&gt;""),IF((Z74+AC74)&gt;(AA74+AD74),AB74,IF((Z74+AC74)&lt;(AA74+AD74),Y74,"Match 50 Loser")),"Match 50 Loser"))</f>
        <v>England</v>
      </c>
      <c r="AA81" s="373"/>
      <c r="AB81" s="373"/>
      <c r="AC81" s="373"/>
      <c r="AD81" s="373"/>
      <c r="AE81" s="373"/>
      <c r="AF81" s="369"/>
      <c r="AG81" s="370"/>
      <c r="AI81" s="122" t="str">
        <f t="shared" si="269"/>
        <v>SEMIFINALIST 2</v>
      </c>
      <c r="AJ81" s="373" t="str">
        <f ca="1">IF(KOGameRule=1,G81,IF(AND(AJ74&lt;&gt;"",AK74&lt;&gt;""),IF((AJ74+AM74)&gt;(AK74+AN74),AL74,IF((AJ74+AM74)&lt;(AK74+AN74),AI74,"Match 50 Loser")),"Match 50 Loser"))</f>
        <v>Scotland</v>
      </c>
      <c r="AK81" s="373"/>
      <c r="AL81" s="373"/>
      <c r="AM81" s="373"/>
      <c r="AN81" s="373"/>
      <c r="AO81" s="373"/>
      <c r="AP81" s="369"/>
      <c r="AQ81" s="370"/>
      <c r="AS81" s="122" t="str">
        <f t="shared" si="270"/>
        <v>SEMIFINALIST 2</v>
      </c>
      <c r="AT81" s="373" t="str">
        <f ca="1">IF(KOGameRule=1,G81,IF(AND(AT74&lt;&gt;"",AU74&lt;&gt;""),IF((AT74+AW74)&gt;(AU74+AX74),AV74,IF((AT74+AW74)&lt;(AU74+AX74),AS74,"Match 50 Loser")),"Match 50 Loser"))</f>
        <v>France</v>
      </c>
      <c r="AU81" s="373"/>
      <c r="AV81" s="373"/>
      <c r="AW81" s="373"/>
      <c r="AX81" s="373"/>
      <c r="AY81" s="373"/>
      <c r="AZ81" s="369"/>
      <c r="BA81" s="370"/>
      <c r="BC81" s="122" t="str">
        <f t="shared" si="271"/>
        <v>SEMIFINALIST 2</v>
      </c>
      <c r="BD81" s="373" t="str">
        <f ca="1">IF(KOGameRule=1,G81,IF(AND(BD74&lt;&gt;"",BE74&lt;&gt;""),IF((BD74+BG74)&gt;(BE74+BH74),BF74,IF((BD74+BG74)&lt;(BE74+BH74),BC74,"Match 50 Loser")),"Match 50 Loser"))</f>
        <v>England</v>
      </c>
      <c r="BE81" s="373"/>
      <c r="BF81" s="373"/>
      <c r="BG81" s="373"/>
      <c r="BH81" s="373"/>
      <c r="BI81" s="373"/>
      <c r="BJ81" s="369"/>
      <c r="BK81" s="370"/>
      <c r="BM81" s="122" t="str">
        <f t="shared" si="272"/>
        <v>SEMIFINALIST 2</v>
      </c>
      <c r="BN81" s="373" t="str">
        <f ca="1">IF(KOGameRule=1,G81,IF(AND(BN74&lt;&gt;"",BO74&lt;&gt;""),IF((BN74+BQ74)&gt;(BO74+BR74),BP74,IF((BN74+BQ74)&lt;(BO74+BR74),BM74,"Match 50 Loser")),"Match 50 Loser"))</f>
        <v>Belgium</v>
      </c>
      <c r="BO81" s="373"/>
      <c r="BP81" s="373"/>
      <c r="BQ81" s="373"/>
      <c r="BR81" s="373"/>
      <c r="BS81" s="373"/>
      <c r="BT81" s="369"/>
      <c r="BU81" s="370"/>
      <c r="BW81" s="122" t="str">
        <f t="shared" si="273"/>
        <v>SEMIFINALIST 2</v>
      </c>
      <c r="BX81" s="373" t="str">
        <f ca="1">IF(KOGameRule=1,G81,IF(AND(BX74&lt;&gt;"",BY74&lt;&gt;""),IF((BX74+CA74)&gt;(BY74+CB74),BZ74,IF((BX74+CA74)&lt;(BY74+CB74),BW74,"Match 50 Loser")),"Match 50 Loser"))</f>
        <v>France</v>
      </c>
      <c r="BY81" s="373"/>
      <c r="BZ81" s="373"/>
      <c r="CA81" s="373"/>
      <c r="CB81" s="373"/>
      <c r="CC81" s="373"/>
      <c r="CD81" s="369"/>
      <c r="CE81" s="370"/>
      <c r="CG81" s="122" t="str">
        <f t="shared" si="274"/>
        <v>SEMIFINALIST 2</v>
      </c>
      <c r="CH81" s="373" t="str">
        <f>IF(KOGameRule=1,G81,IF(AND(CH74&lt;&gt;"",CI74&lt;&gt;""),IF((CH74+CK74)&gt;(CI74+CL74),CJ74,IF((CH74+CK74)&lt;(CI74+CL74),CG74,"Match 50 Loser")),"Match 50 Loser"))</f>
        <v>Match 50 Loser</v>
      </c>
      <c r="CI81" s="373"/>
      <c r="CJ81" s="373"/>
      <c r="CK81" s="373"/>
      <c r="CL81" s="373"/>
      <c r="CM81" s="373"/>
      <c r="CN81" s="369"/>
      <c r="CO81" s="370"/>
      <c r="CQ81" s="122" t="str">
        <f t="shared" si="275"/>
        <v>SEMIFINALIST 2</v>
      </c>
      <c r="CR81" s="373" t="str">
        <f ca="1">IF(KOGameRule=1,G81,IF(AND(CR74&lt;&gt;"",CS74&lt;&gt;""),IF((CR74+CU74)&gt;(CS74+CV74),CT74,IF((CR74+CU74)&lt;(CS74+CV74),CQ74,"Match 50 Loser")),"Match 50 Loser"))</f>
        <v>Croatia</v>
      </c>
      <c r="CS81" s="373"/>
      <c r="CT81" s="373"/>
      <c r="CU81" s="373"/>
      <c r="CV81" s="373"/>
      <c r="CW81" s="373"/>
      <c r="CX81" s="369"/>
      <c r="CY81" s="370"/>
      <c r="DA81" s="122" t="str">
        <f t="shared" si="276"/>
        <v>SEMIFINALIST 2</v>
      </c>
      <c r="DB81" s="373" t="str">
        <f ca="1">IF(KOGameRule=1,G81,IF(AND(DB74&lt;&gt;"",DC74&lt;&gt;""),IF((DB74+DE74)&gt;(DC74+DF74),DD74,IF((DB74+DE74)&lt;(DC74+DF74),DA74,"Match 50 Loser")),"Match 50 Loser"))</f>
        <v>Spain</v>
      </c>
      <c r="DC81" s="373"/>
      <c r="DD81" s="373"/>
      <c r="DE81" s="373"/>
      <c r="DF81" s="373"/>
      <c r="DG81" s="373"/>
      <c r="DH81" s="369"/>
      <c r="DI81" s="370"/>
    </row>
    <row r="82" spans="1:113" s="43" customFormat="1" ht="15" customHeight="1" x14ac:dyDescent="0.25">
      <c r="A82" s="41"/>
      <c r="B82" s="65"/>
      <c r="C82" s="66"/>
      <c r="D82" s="66"/>
      <c r="E82" s="66"/>
      <c r="F82" s="66"/>
      <c r="G82" s="66"/>
      <c r="H82" s="66"/>
      <c r="I82" s="66"/>
      <c r="J82" s="66"/>
      <c r="K82" s="66"/>
      <c r="L82" s="66"/>
      <c r="M82" s="89"/>
      <c r="V82" s="369"/>
      <c r="W82" s="370"/>
      <c r="AF82" s="369"/>
      <c r="AG82" s="370"/>
      <c r="AP82" s="369"/>
      <c r="AQ82" s="370"/>
      <c r="AZ82" s="369"/>
      <c r="BA82" s="370"/>
      <c r="BJ82" s="369"/>
      <c r="BK82" s="370"/>
      <c r="BT82" s="369"/>
      <c r="BU82" s="370"/>
      <c r="CD82" s="369"/>
      <c r="CE82" s="370"/>
      <c r="CN82" s="369"/>
      <c r="CO82" s="370"/>
      <c r="CX82" s="369"/>
      <c r="CY82" s="370"/>
      <c r="DH82" s="369"/>
      <c r="DI82" s="370"/>
    </row>
    <row r="83" spans="1:113" s="43" customFormat="1" ht="15" customHeight="1" x14ac:dyDescent="0.25">
      <c r="A83" s="41"/>
      <c r="B83" s="65"/>
      <c r="C83" s="66"/>
      <c r="D83" s="66"/>
      <c r="E83" s="66"/>
      <c r="F83" s="66"/>
      <c r="G83" s="66"/>
      <c r="H83" s="66"/>
      <c r="I83" s="66"/>
      <c r="J83" s="66"/>
      <c r="K83" s="66"/>
      <c r="L83" s="66"/>
      <c r="M83" s="89"/>
      <c r="O83" s="204" t="s">
        <v>323</v>
      </c>
      <c r="P83" s="44"/>
      <c r="Q83" s="44"/>
      <c r="R83" s="44"/>
      <c r="S83" s="395">
        <v>0</v>
      </c>
      <c r="T83" s="395"/>
      <c r="U83" s="396"/>
      <c r="V83" s="369"/>
      <c r="W83" s="370"/>
      <c r="Y83" s="204" t="s">
        <v>323</v>
      </c>
      <c r="Z83" s="44"/>
      <c r="AA83" s="44"/>
      <c r="AB83" s="44"/>
      <c r="AC83" s="395">
        <v>0</v>
      </c>
      <c r="AD83" s="395"/>
      <c r="AE83" s="396"/>
      <c r="AF83" s="369"/>
      <c r="AG83" s="370"/>
      <c r="AI83" s="204" t="s">
        <v>323</v>
      </c>
      <c r="AJ83" s="44"/>
      <c r="AK83" s="44"/>
      <c r="AL83" s="44"/>
      <c r="AM83" s="395">
        <v>0</v>
      </c>
      <c r="AN83" s="395"/>
      <c r="AO83" s="396"/>
      <c r="AP83" s="369"/>
      <c r="AQ83" s="370"/>
      <c r="AS83" s="204" t="s">
        <v>323</v>
      </c>
      <c r="AT83" s="44"/>
      <c r="AU83" s="44"/>
      <c r="AV83" s="44"/>
      <c r="AW83" s="395">
        <v>0</v>
      </c>
      <c r="AX83" s="395"/>
      <c r="AY83" s="396"/>
      <c r="AZ83" s="369"/>
      <c r="BA83" s="370"/>
      <c r="BC83" s="204" t="s">
        <v>323</v>
      </c>
      <c r="BD83" s="44"/>
      <c r="BE83" s="44"/>
      <c r="BF83" s="44"/>
      <c r="BG83" s="395">
        <v>0</v>
      </c>
      <c r="BH83" s="395"/>
      <c r="BI83" s="396"/>
      <c r="BJ83" s="369"/>
      <c r="BK83" s="370"/>
      <c r="BM83" s="204" t="s">
        <v>323</v>
      </c>
      <c r="BN83" s="44"/>
      <c r="BO83" s="44"/>
      <c r="BP83" s="44"/>
      <c r="BQ83" s="395">
        <v>0</v>
      </c>
      <c r="BR83" s="395"/>
      <c r="BS83" s="396"/>
      <c r="BT83" s="369"/>
      <c r="BU83" s="370"/>
      <c r="BW83" s="204" t="s">
        <v>323</v>
      </c>
      <c r="BX83" s="44"/>
      <c r="BY83" s="44"/>
      <c r="BZ83" s="44"/>
      <c r="CA83" s="395">
        <v>0</v>
      </c>
      <c r="CB83" s="395"/>
      <c r="CC83" s="396"/>
      <c r="CD83" s="369"/>
      <c r="CE83" s="370"/>
      <c r="CG83" s="204" t="s">
        <v>323</v>
      </c>
      <c r="CH83" s="44"/>
      <c r="CI83" s="44"/>
      <c r="CJ83" s="44"/>
      <c r="CK83" s="395">
        <v>0</v>
      </c>
      <c r="CL83" s="395"/>
      <c r="CM83" s="396"/>
      <c r="CN83" s="369"/>
      <c r="CO83" s="370"/>
      <c r="CQ83" s="204" t="s">
        <v>323</v>
      </c>
      <c r="CR83" s="44"/>
      <c r="CS83" s="44"/>
      <c r="CT83" s="44"/>
      <c r="CU83" s="395">
        <v>0</v>
      </c>
      <c r="CV83" s="395"/>
      <c r="CW83" s="396"/>
      <c r="CX83" s="369"/>
      <c r="CY83" s="370"/>
      <c r="DA83" s="204" t="s">
        <v>323</v>
      </c>
      <c r="DB83" s="44"/>
      <c r="DC83" s="44"/>
      <c r="DD83" s="44"/>
      <c r="DE83" s="395">
        <v>0</v>
      </c>
      <c r="DF83" s="395"/>
      <c r="DG83" s="396"/>
      <c r="DH83" s="369"/>
      <c r="DI83" s="370"/>
    </row>
    <row r="84" spans="1:113" s="43" customFormat="1" ht="15" customHeight="1" x14ac:dyDescent="0.25">
      <c r="A84" s="41"/>
      <c r="B84" s="65"/>
      <c r="C84" s="66"/>
      <c r="D84" s="66"/>
      <c r="E84" s="66"/>
      <c r="F84" s="66"/>
      <c r="G84" s="66"/>
      <c r="H84" s="66"/>
      <c r="I84" s="66"/>
      <c r="J84" s="66"/>
      <c r="K84" s="66"/>
      <c r="L84" s="66"/>
      <c r="M84" s="89"/>
      <c r="O84" s="204" t="s">
        <v>324</v>
      </c>
      <c r="P84" s="44"/>
      <c r="Q84" s="44"/>
      <c r="R84" s="44"/>
      <c r="S84" s="395">
        <v>0</v>
      </c>
      <c r="T84" s="395"/>
      <c r="U84" s="396"/>
      <c r="V84" s="369"/>
      <c r="W84" s="370"/>
      <c r="Y84" s="204" t="s">
        <v>324</v>
      </c>
      <c r="Z84" s="44"/>
      <c r="AA84" s="44"/>
      <c r="AB84" s="44"/>
      <c r="AC84" s="395">
        <v>0</v>
      </c>
      <c r="AD84" s="395"/>
      <c r="AE84" s="396"/>
      <c r="AF84" s="369"/>
      <c r="AG84" s="370"/>
      <c r="AI84" s="204" t="s">
        <v>324</v>
      </c>
      <c r="AJ84" s="44"/>
      <c r="AK84" s="44"/>
      <c r="AL84" s="44"/>
      <c r="AM84" s="395">
        <v>0</v>
      </c>
      <c r="AN84" s="395"/>
      <c r="AO84" s="396"/>
      <c r="AP84" s="369"/>
      <c r="AQ84" s="370"/>
      <c r="AS84" s="204" t="s">
        <v>324</v>
      </c>
      <c r="AT84" s="44"/>
      <c r="AU84" s="44"/>
      <c r="AV84" s="44"/>
      <c r="AW84" s="395">
        <v>0</v>
      </c>
      <c r="AX84" s="395"/>
      <c r="AY84" s="396"/>
      <c r="AZ84" s="369"/>
      <c r="BA84" s="370"/>
      <c r="BC84" s="204" t="s">
        <v>324</v>
      </c>
      <c r="BD84" s="44"/>
      <c r="BE84" s="44"/>
      <c r="BF84" s="44"/>
      <c r="BG84" s="395">
        <v>0</v>
      </c>
      <c r="BH84" s="395"/>
      <c r="BI84" s="396"/>
      <c r="BJ84" s="369"/>
      <c r="BK84" s="370"/>
      <c r="BM84" s="204" t="s">
        <v>324</v>
      </c>
      <c r="BN84" s="44"/>
      <c r="BO84" s="44"/>
      <c r="BP84" s="44"/>
      <c r="BQ84" s="395">
        <v>0</v>
      </c>
      <c r="BR84" s="395"/>
      <c r="BS84" s="396"/>
      <c r="BT84" s="369"/>
      <c r="BU84" s="370"/>
      <c r="BW84" s="204" t="s">
        <v>324</v>
      </c>
      <c r="BX84" s="44"/>
      <c r="BY84" s="44"/>
      <c r="BZ84" s="44"/>
      <c r="CA84" s="395">
        <v>0</v>
      </c>
      <c r="CB84" s="395"/>
      <c r="CC84" s="396"/>
      <c r="CD84" s="369"/>
      <c r="CE84" s="370"/>
      <c r="CG84" s="204" t="s">
        <v>324</v>
      </c>
      <c r="CH84" s="44"/>
      <c r="CI84" s="44"/>
      <c r="CJ84" s="44"/>
      <c r="CK84" s="395">
        <v>0</v>
      </c>
      <c r="CL84" s="395"/>
      <c r="CM84" s="396"/>
      <c r="CN84" s="369"/>
      <c r="CO84" s="370"/>
      <c r="CQ84" s="204" t="s">
        <v>324</v>
      </c>
      <c r="CR84" s="44"/>
      <c r="CS84" s="44"/>
      <c r="CT84" s="44"/>
      <c r="CU84" s="395">
        <v>0</v>
      </c>
      <c r="CV84" s="395"/>
      <c r="CW84" s="396"/>
      <c r="CX84" s="369"/>
      <c r="CY84" s="370"/>
      <c r="DA84" s="204" t="s">
        <v>324</v>
      </c>
      <c r="DB84" s="44"/>
      <c r="DC84" s="44"/>
      <c r="DD84" s="44"/>
      <c r="DE84" s="395">
        <v>0</v>
      </c>
      <c r="DF84" s="395"/>
      <c r="DG84" s="396"/>
      <c r="DH84" s="369"/>
      <c r="DI84" s="370"/>
    </row>
    <row r="85" spans="1:113" s="43" customFormat="1" ht="15" customHeight="1" x14ac:dyDescent="0.25">
      <c r="A85" s="41"/>
      <c r="B85" s="65"/>
      <c r="C85" s="66"/>
      <c r="D85" s="66"/>
      <c r="E85" s="66"/>
      <c r="F85" s="66"/>
      <c r="G85" s="66"/>
      <c r="H85" s="66"/>
      <c r="I85" s="66"/>
      <c r="J85" s="66"/>
      <c r="K85" s="66"/>
      <c r="L85" s="66"/>
      <c r="M85" s="89"/>
      <c r="O85" s="204" t="s">
        <v>325</v>
      </c>
      <c r="P85" s="44"/>
      <c r="Q85" s="44"/>
      <c r="R85" s="44"/>
      <c r="S85" s="395">
        <v>0</v>
      </c>
      <c r="T85" s="395"/>
      <c r="U85" s="396"/>
      <c r="V85" s="369"/>
      <c r="W85" s="370"/>
      <c r="Y85" s="204" t="s">
        <v>325</v>
      </c>
      <c r="Z85" s="44"/>
      <c r="AA85" s="44"/>
      <c r="AB85" s="44"/>
      <c r="AC85" s="395">
        <v>0</v>
      </c>
      <c r="AD85" s="395"/>
      <c r="AE85" s="396"/>
      <c r="AF85" s="369"/>
      <c r="AG85" s="370"/>
      <c r="AI85" s="204" t="s">
        <v>325</v>
      </c>
      <c r="AJ85" s="44"/>
      <c r="AK85" s="44"/>
      <c r="AL85" s="44"/>
      <c r="AM85" s="395">
        <v>0</v>
      </c>
      <c r="AN85" s="395"/>
      <c r="AO85" s="396"/>
      <c r="AP85" s="369"/>
      <c r="AQ85" s="370"/>
      <c r="AS85" s="204" t="s">
        <v>325</v>
      </c>
      <c r="AT85" s="44"/>
      <c r="AU85" s="44"/>
      <c r="AV85" s="44"/>
      <c r="AW85" s="395">
        <v>0</v>
      </c>
      <c r="AX85" s="395"/>
      <c r="AY85" s="396"/>
      <c r="AZ85" s="369"/>
      <c r="BA85" s="370"/>
      <c r="BC85" s="204" t="s">
        <v>325</v>
      </c>
      <c r="BD85" s="44"/>
      <c r="BE85" s="44"/>
      <c r="BF85" s="44"/>
      <c r="BG85" s="395">
        <v>0</v>
      </c>
      <c r="BH85" s="395"/>
      <c r="BI85" s="396"/>
      <c r="BJ85" s="369"/>
      <c r="BK85" s="370"/>
      <c r="BM85" s="204" t="s">
        <v>325</v>
      </c>
      <c r="BN85" s="44"/>
      <c r="BO85" s="44"/>
      <c r="BP85" s="44"/>
      <c r="BQ85" s="395">
        <v>0</v>
      </c>
      <c r="BR85" s="395"/>
      <c r="BS85" s="396"/>
      <c r="BT85" s="369"/>
      <c r="BU85" s="370"/>
      <c r="BW85" s="204" t="s">
        <v>325</v>
      </c>
      <c r="BX85" s="44"/>
      <c r="BY85" s="44"/>
      <c r="BZ85" s="44"/>
      <c r="CA85" s="395">
        <v>0</v>
      </c>
      <c r="CB85" s="395"/>
      <c r="CC85" s="396"/>
      <c r="CD85" s="369"/>
      <c r="CE85" s="370"/>
      <c r="CG85" s="204" t="s">
        <v>325</v>
      </c>
      <c r="CH85" s="44"/>
      <c r="CI85" s="44"/>
      <c r="CJ85" s="44"/>
      <c r="CK85" s="395">
        <v>0</v>
      </c>
      <c r="CL85" s="395"/>
      <c r="CM85" s="396"/>
      <c r="CN85" s="369"/>
      <c r="CO85" s="370"/>
      <c r="CQ85" s="204" t="s">
        <v>325</v>
      </c>
      <c r="CR85" s="44"/>
      <c r="CS85" s="44"/>
      <c r="CT85" s="44"/>
      <c r="CU85" s="395">
        <v>0</v>
      </c>
      <c r="CV85" s="395"/>
      <c r="CW85" s="396"/>
      <c r="CX85" s="369"/>
      <c r="CY85" s="370"/>
      <c r="DA85" s="204" t="s">
        <v>325</v>
      </c>
      <c r="DB85" s="44"/>
      <c r="DC85" s="44"/>
      <c r="DD85" s="44"/>
      <c r="DE85" s="395">
        <v>0</v>
      </c>
      <c r="DF85" s="395"/>
      <c r="DG85" s="396"/>
      <c r="DH85" s="369"/>
      <c r="DI85" s="370"/>
    </row>
    <row r="86" spans="1:113" s="43" customFormat="1" ht="15" customHeight="1" x14ac:dyDescent="0.25">
      <c r="A86" s="41"/>
      <c r="B86" s="65"/>
      <c r="C86" s="66"/>
      <c r="D86" s="66"/>
      <c r="E86" s="66"/>
      <c r="F86" s="66"/>
      <c r="G86" s="66"/>
      <c r="H86" s="66"/>
      <c r="I86" s="66"/>
      <c r="J86" s="66"/>
      <c r="K86" s="66"/>
      <c r="L86" s="66"/>
      <c r="M86" s="89"/>
      <c r="V86" s="369"/>
      <c r="W86" s="370"/>
      <c r="AF86" s="369"/>
      <c r="AG86" s="370"/>
      <c r="AP86" s="369"/>
      <c r="AQ86" s="370"/>
      <c r="AZ86" s="369"/>
      <c r="BA86" s="370"/>
      <c r="BJ86" s="369"/>
      <c r="BK86" s="370"/>
      <c r="BT86" s="369"/>
      <c r="BU86" s="370"/>
      <c r="CD86" s="369"/>
      <c r="CE86" s="370"/>
      <c r="CN86" s="369"/>
      <c r="CO86" s="370"/>
      <c r="CX86" s="369"/>
      <c r="CY86" s="370"/>
      <c r="DH86" s="369"/>
      <c r="DI86" s="370"/>
    </row>
    <row r="87" spans="1:113" s="43" customFormat="1" ht="15" customHeight="1" x14ac:dyDescent="0.25">
      <c r="A87" s="41"/>
      <c r="B87" s="65"/>
      <c r="C87" s="400" t="s">
        <v>193</v>
      </c>
      <c r="D87" s="401"/>
      <c r="E87" s="401"/>
      <c r="F87" s="401"/>
      <c r="G87" s="402"/>
      <c r="H87" s="402"/>
      <c r="I87" s="402"/>
      <c r="J87" s="402"/>
      <c r="K87" s="402"/>
      <c r="L87" s="403"/>
      <c r="M87" s="89"/>
      <c r="N87" s="41"/>
      <c r="O87" s="122" t="str">
        <f t="shared" ref="O87:O88" si="279">C87</f>
        <v>BEST PLAYER</v>
      </c>
      <c r="P87" s="359"/>
      <c r="Q87" s="359"/>
      <c r="R87" s="359"/>
      <c r="S87" s="359"/>
      <c r="T87" s="359"/>
      <c r="U87" s="360"/>
      <c r="V87" s="369"/>
      <c r="W87" s="370"/>
      <c r="X87" s="41"/>
      <c r="Y87" s="122" t="str">
        <f>O87</f>
        <v>BEST PLAYER</v>
      </c>
      <c r="Z87" s="359"/>
      <c r="AA87" s="359"/>
      <c r="AB87" s="359"/>
      <c r="AC87" s="359"/>
      <c r="AD87" s="359"/>
      <c r="AE87" s="360"/>
      <c r="AF87" s="369"/>
      <c r="AG87" s="370"/>
      <c r="AH87" s="41"/>
      <c r="AI87" s="122" t="str">
        <f t="shared" ref="AI87:AI88" si="280">Y87</f>
        <v>BEST PLAYER</v>
      </c>
      <c r="AJ87" s="359"/>
      <c r="AK87" s="359"/>
      <c r="AL87" s="359"/>
      <c r="AM87" s="359"/>
      <c r="AN87" s="359"/>
      <c r="AO87" s="360"/>
      <c r="AP87" s="369"/>
      <c r="AQ87" s="370"/>
      <c r="AR87" s="41"/>
      <c r="AS87" s="122" t="str">
        <f t="shared" ref="AS87:AS88" si="281">AI87</f>
        <v>BEST PLAYER</v>
      </c>
      <c r="AT87" s="359"/>
      <c r="AU87" s="359"/>
      <c r="AV87" s="359"/>
      <c r="AW87" s="359"/>
      <c r="AX87" s="359"/>
      <c r="AY87" s="360"/>
      <c r="AZ87" s="369"/>
      <c r="BA87" s="370"/>
      <c r="BB87" s="41"/>
      <c r="BC87" s="122" t="str">
        <f t="shared" ref="BC87:BC88" si="282">AS87</f>
        <v>BEST PLAYER</v>
      </c>
      <c r="BD87" s="359"/>
      <c r="BE87" s="359"/>
      <c r="BF87" s="359"/>
      <c r="BG87" s="359"/>
      <c r="BH87" s="359"/>
      <c r="BI87" s="360"/>
      <c r="BJ87" s="369"/>
      <c r="BK87" s="370"/>
      <c r="BL87" s="41"/>
      <c r="BM87" s="122" t="str">
        <f t="shared" ref="BM87:BM88" si="283">BC87</f>
        <v>BEST PLAYER</v>
      </c>
      <c r="BN87" s="359"/>
      <c r="BO87" s="359"/>
      <c r="BP87" s="359"/>
      <c r="BQ87" s="359"/>
      <c r="BR87" s="359"/>
      <c r="BS87" s="360"/>
      <c r="BT87" s="369"/>
      <c r="BU87" s="370"/>
      <c r="BV87" s="41"/>
      <c r="BW87" s="122" t="str">
        <f t="shared" ref="BW87:BW88" si="284">BM87</f>
        <v>BEST PLAYER</v>
      </c>
      <c r="BX87" s="359"/>
      <c r="BY87" s="359"/>
      <c r="BZ87" s="359"/>
      <c r="CA87" s="359"/>
      <c r="CB87" s="359"/>
      <c r="CC87" s="360"/>
      <c r="CD87" s="369"/>
      <c r="CE87" s="370"/>
      <c r="CF87" s="41"/>
      <c r="CG87" s="122" t="str">
        <f t="shared" ref="CG87:CG88" si="285">BW87</f>
        <v>BEST PLAYER</v>
      </c>
      <c r="CH87" s="359"/>
      <c r="CI87" s="359"/>
      <c r="CJ87" s="359"/>
      <c r="CK87" s="359"/>
      <c r="CL87" s="359"/>
      <c r="CM87" s="360"/>
      <c r="CN87" s="369"/>
      <c r="CO87" s="370"/>
      <c r="CP87" s="41"/>
      <c r="CQ87" s="122" t="str">
        <f t="shared" ref="CQ87:CQ88" si="286">CG87</f>
        <v>BEST PLAYER</v>
      </c>
      <c r="CR87" s="359"/>
      <c r="CS87" s="359"/>
      <c r="CT87" s="359"/>
      <c r="CU87" s="359"/>
      <c r="CV87" s="359"/>
      <c r="CW87" s="360"/>
      <c r="CX87" s="369"/>
      <c r="CY87" s="370"/>
      <c r="CZ87" s="41"/>
      <c r="DA87" s="122" t="str">
        <f t="shared" ref="DA87:DA88" si="287">CQ87</f>
        <v>BEST PLAYER</v>
      </c>
      <c r="DB87" s="359"/>
      <c r="DC87" s="359"/>
      <c r="DD87" s="359"/>
      <c r="DE87" s="359"/>
      <c r="DF87" s="359"/>
      <c r="DG87" s="360"/>
      <c r="DH87" s="369"/>
      <c r="DI87" s="370"/>
    </row>
    <row r="88" spans="1:113" s="43" customFormat="1" ht="15" customHeight="1" x14ac:dyDescent="0.25">
      <c r="A88" s="41"/>
      <c r="B88" s="65"/>
      <c r="C88" s="385" t="s">
        <v>194</v>
      </c>
      <c r="D88" s="386"/>
      <c r="E88" s="386"/>
      <c r="F88" s="386"/>
      <c r="G88" s="380"/>
      <c r="H88" s="380"/>
      <c r="I88" s="380"/>
      <c r="J88" s="380"/>
      <c r="K88" s="380"/>
      <c r="L88" s="381"/>
      <c r="M88" s="89"/>
      <c r="N88" s="41"/>
      <c r="O88" s="122" t="str">
        <f t="shared" si="279"/>
        <v>TOP SCORER</v>
      </c>
      <c r="P88" s="359"/>
      <c r="Q88" s="359"/>
      <c r="R88" s="359"/>
      <c r="S88" s="359"/>
      <c r="T88" s="359"/>
      <c r="U88" s="360"/>
      <c r="V88" s="371"/>
      <c r="W88" s="372"/>
      <c r="X88" s="41"/>
      <c r="Y88" s="122" t="str">
        <f>O88</f>
        <v>TOP SCORER</v>
      </c>
      <c r="Z88" s="359"/>
      <c r="AA88" s="359"/>
      <c r="AB88" s="359"/>
      <c r="AC88" s="359"/>
      <c r="AD88" s="359"/>
      <c r="AE88" s="360"/>
      <c r="AF88" s="371"/>
      <c r="AG88" s="372"/>
      <c r="AH88" s="41"/>
      <c r="AI88" s="122" t="str">
        <f t="shared" si="280"/>
        <v>TOP SCORER</v>
      </c>
      <c r="AJ88" s="359"/>
      <c r="AK88" s="359"/>
      <c r="AL88" s="359"/>
      <c r="AM88" s="359"/>
      <c r="AN88" s="359"/>
      <c r="AO88" s="360"/>
      <c r="AP88" s="371"/>
      <c r="AQ88" s="372"/>
      <c r="AR88" s="41"/>
      <c r="AS88" s="122" t="str">
        <f t="shared" si="281"/>
        <v>TOP SCORER</v>
      </c>
      <c r="AT88" s="359"/>
      <c r="AU88" s="359"/>
      <c r="AV88" s="359"/>
      <c r="AW88" s="359"/>
      <c r="AX88" s="359"/>
      <c r="AY88" s="360"/>
      <c r="AZ88" s="371"/>
      <c r="BA88" s="372"/>
      <c r="BB88" s="41"/>
      <c r="BC88" s="122" t="str">
        <f t="shared" si="282"/>
        <v>TOP SCORER</v>
      </c>
      <c r="BD88" s="359"/>
      <c r="BE88" s="359"/>
      <c r="BF88" s="359"/>
      <c r="BG88" s="359"/>
      <c r="BH88" s="359"/>
      <c r="BI88" s="360"/>
      <c r="BJ88" s="371"/>
      <c r="BK88" s="372"/>
      <c r="BL88" s="41"/>
      <c r="BM88" s="122" t="str">
        <f t="shared" si="283"/>
        <v>TOP SCORER</v>
      </c>
      <c r="BN88" s="359"/>
      <c r="BO88" s="359"/>
      <c r="BP88" s="359"/>
      <c r="BQ88" s="359"/>
      <c r="BR88" s="359"/>
      <c r="BS88" s="360"/>
      <c r="BT88" s="371"/>
      <c r="BU88" s="372"/>
      <c r="BV88" s="41"/>
      <c r="BW88" s="122" t="str">
        <f t="shared" si="284"/>
        <v>TOP SCORER</v>
      </c>
      <c r="BX88" s="359"/>
      <c r="BY88" s="359"/>
      <c r="BZ88" s="359"/>
      <c r="CA88" s="359"/>
      <c r="CB88" s="359"/>
      <c r="CC88" s="360"/>
      <c r="CD88" s="371"/>
      <c r="CE88" s="372"/>
      <c r="CF88" s="41"/>
      <c r="CG88" s="122" t="str">
        <f t="shared" si="285"/>
        <v>TOP SCORER</v>
      </c>
      <c r="CH88" s="359"/>
      <c r="CI88" s="359"/>
      <c r="CJ88" s="359"/>
      <c r="CK88" s="359"/>
      <c r="CL88" s="359"/>
      <c r="CM88" s="360"/>
      <c r="CN88" s="371"/>
      <c r="CO88" s="372"/>
      <c r="CP88" s="41"/>
      <c r="CQ88" s="122" t="str">
        <f t="shared" si="286"/>
        <v>TOP SCORER</v>
      </c>
      <c r="CR88" s="359"/>
      <c r="CS88" s="359"/>
      <c r="CT88" s="359"/>
      <c r="CU88" s="359"/>
      <c r="CV88" s="359"/>
      <c r="CW88" s="360"/>
      <c r="CX88" s="371"/>
      <c r="CY88" s="372"/>
      <c r="CZ88" s="41"/>
      <c r="DA88" s="122" t="str">
        <f t="shared" si="287"/>
        <v>TOP SCORER</v>
      </c>
      <c r="DB88" s="359"/>
      <c r="DC88" s="359"/>
      <c r="DD88" s="359"/>
      <c r="DE88" s="359"/>
      <c r="DF88" s="359"/>
      <c r="DG88" s="360"/>
      <c r="DH88" s="371"/>
      <c r="DI88" s="372"/>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354</v>
      </c>
      <c r="W90" s="41"/>
      <c r="AG90" s="41"/>
      <c r="AQ90" s="41"/>
      <c r="BA90" s="41"/>
      <c r="BK90" s="41"/>
      <c r="BU90" s="41"/>
      <c r="CE90" s="41"/>
      <c r="CO90" s="41"/>
      <c r="CY90" s="41"/>
      <c r="DI90" s="41"/>
    </row>
    <row r="91" spans="1:113" s="43" customFormat="1" ht="15" customHeight="1" x14ac:dyDescent="0.25">
      <c r="A91" s="41"/>
      <c r="B91" s="84" t="s">
        <v>239</v>
      </c>
      <c r="N91" s="84" t="s">
        <v>244</v>
      </c>
      <c r="W91" s="41"/>
      <c r="AG91" s="41"/>
      <c r="AQ91" s="41"/>
      <c r="BA91" s="41"/>
      <c r="BK91" s="41"/>
      <c r="BU91" s="41"/>
      <c r="CE91" s="41"/>
      <c r="CO91" s="41"/>
      <c r="CY91" s="41"/>
      <c r="DI91" s="41"/>
    </row>
    <row r="92" spans="1:113" s="43" customFormat="1" ht="15" customHeight="1" x14ac:dyDescent="0.25">
      <c r="A92" s="41"/>
      <c r="B92" s="199" t="s">
        <v>240</v>
      </c>
      <c r="C92" s="43" t="s">
        <v>241</v>
      </c>
      <c r="N92" s="60" t="s">
        <v>246</v>
      </c>
      <c r="O92" s="125"/>
      <c r="P92" s="125"/>
      <c r="Q92" s="125"/>
      <c r="R92" s="125"/>
      <c r="W92" s="41"/>
      <c r="AG92" s="41"/>
      <c r="AQ92" s="41"/>
      <c r="BA92" s="41"/>
      <c r="BK92" s="41"/>
      <c r="BU92" s="41"/>
      <c r="CE92" s="41"/>
      <c r="CO92" s="41"/>
      <c r="CY92" s="41"/>
      <c r="DI92" s="41"/>
    </row>
    <row r="93" spans="1:113" s="43" customFormat="1" ht="15" customHeight="1" x14ac:dyDescent="0.25">
      <c r="A93" s="41"/>
      <c r="B93" s="199" t="s">
        <v>240</v>
      </c>
      <c r="C93" s="43" t="s">
        <v>242</v>
      </c>
      <c r="N93" s="199" t="s">
        <v>240</v>
      </c>
      <c r="O93" s="43" t="s">
        <v>247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240</v>
      </c>
      <c r="C94" s="43" t="s">
        <v>243</v>
      </c>
      <c r="N94" s="199" t="s">
        <v>240</v>
      </c>
      <c r="O94" s="398" t="s">
        <v>248</v>
      </c>
      <c r="P94" s="398"/>
      <c r="Q94" s="398"/>
      <c r="R94" s="398"/>
      <c r="S94" s="398"/>
      <c r="T94" s="398"/>
      <c r="U94" s="398"/>
      <c r="V94" s="398"/>
      <c r="W94" s="398"/>
      <c r="AG94" s="41"/>
      <c r="AQ94" s="41"/>
      <c r="BA94" s="41"/>
      <c r="BK94" s="41"/>
      <c r="BU94" s="41"/>
      <c r="CE94" s="41"/>
      <c r="CO94" s="41"/>
      <c r="CY94" s="41"/>
      <c r="DI94" s="41"/>
    </row>
    <row r="95" spans="1:113" s="43" customFormat="1" ht="15" customHeight="1" x14ac:dyDescent="0.25">
      <c r="A95" s="41"/>
      <c r="C95" s="198"/>
      <c r="O95" s="398"/>
      <c r="P95" s="398"/>
      <c r="Q95" s="398"/>
      <c r="R95" s="398"/>
      <c r="S95" s="398"/>
      <c r="T95" s="398"/>
      <c r="U95" s="398"/>
      <c r="V95" s="398"/>
      <c r="W95" s="398"/>
      <c r="AG95" s="41"/>
      <c r="AQ95" s="41"/>
      <c r="BA95" s="41"/>
      <c r="BK95" s="41"/>
      <c r="BU95" s="41"/>
      <c r="CE95" s="41"/>
      <c r="CO95" s="41"/>
      <c r="CY95" s="41"/>
      <c r="DI95" s="41"/>
    </row>
    <row r="96" spans="1:113" s="43" customFormat="1" ht="15" customHeight="1" x14ac:dyDescent="0.25">
      <c r="A96" s="41"/>
      <c r="N96" s="199" t="s">
        <v>240</v>
      </c>
      <c r="O96" s="43" t="s">
        <v>358</v>
      </c>
      <c r="W96" s="41"/>
      <c r="AG96" s="41"/>
      <c r="AQ96" s="41"/>
      <c r="BA96" s="41"/>
      <c r="BK96" s="41"/>
      <c r="BU96" s="41"/>
      <c r="CE96" s="41"/>
      <c r="CO96" s="41"/>
      <c r="CY96" s="41"/>
      <c r="DI96" s="41"/>
    </row>
    <row r="97" spans="1:113" s="43" customFormat="1" ht="15" customHeight="1" x14ac:dyDescent="0.25">
      <c r="A97" s="41"/>
      <c r="B97" s="199" t="s">
        <v>240</v>
      </c>
      <c r="C97" s="397" t="s">
        <v>251</v>
      </c>
      <c r="D97" s="397"/>
      <c r="E97" s="397"/>
      <c r="F97" s="397"/>
      <c r="G97" s="397"/>
      <c r="H97" s="397"/>
      <c r="I97" s="397"/>
      <c r="J97" s="397"/>
      <c r="K97" s="397"/>
      <c r="L97" s="397"/>
      <c r="N97" s="199" t="s">
        <v>240</v>
      </c>
      <c r="O97" s="43" t="s">
        <v>359</v>
      </c>
      <c r="W97" s="41"/>
      <c r="AG97" s="41"/>
      <c r="AQ97" s="41"/>
      <c r="BA97" s="41"/>
      <c r="BK97" s="41"/>
      <c r="BU97" s="41"/>
      <c r="CE97" s="41"/>
      <c r="CO97" s="41"/>
      <c r="CY97" s="41"/>
      <c r="DI97" s="41"/>
    </row>
    <row r="98" spans="1:113" s="43" customFormat="1" ht="15" customHeight="1" x14ac:dyDescent="0.25">
      <c r="A98" s="41"/>
      <c r="C98" s="397"/>
      <c r="D98" s="397"/>
      <c r="E98" s="397"/>
      <c r="F98" s="397"/>
      <c r="G98" s="397"/>
      <c r="H98" s="397"/>
      <c r="I98" s="397"/>
      <c r="J98" s="397"/>
      <c r="K98" s="397"/>
      <c r="L98" s="397"/>
      <c r="N98" s="204" t="s">
        <v>250</v>
      </c>
      <c r="O98" s="44"/>
      <c r="P98" s="44"/>
      <c r="Q98" s="44"/>
      <c r="R98" s="44"/>
      <c r="W98" s="41"/>
      <c r="AG98" s="41"/>
      <c r="AQ98" s="41"/>
      <c r="BA98" s="41"/>
      <c r="BK98" s="41"/>
      <c r="BU98" s="41"/>
      <c r="CE98" s="41"/>
      <c r="CO98" s="41"/>
      <c r="CY98" s="41"/>
      <c r="DI98" s="41"/>
    </row>
    <row r="99" spans="1:113" s="43" customFormat="1" ht="15" customHeight="1" x14ac:dyDescent="0.25">
      <c r="A99" s="41"/>
      <c r="N99" s="199" t="s">
        <v>240</v>
      </c>
      <c r="O99" s="43" t="s">
        <v>252</v>
      </c>
      <c r="W99" s="41"/>
      <c r="AG99" s="41"/>
      <c r="AQ99" s="41"/>
      <c r="BA99" s="41"/>
      <c r="BK99" s="41"/>
      <c r="BU99" s="41"/>
      <c r="CE99" s="41"/>
      <c r="CO99" s="41"/>
      <c r="CY99" s="41"/>
      <c r="DI99" s="41"/>
    </row>
    <row r="100" spans="1:113" s="43" customFormat="1" ht="15" customHeight="1" x14ac:dyDescent="0.25">
      <c r="A100" s="41"/>
      <c r="N100" s="199" t="s">
        <v>240</v>
      </c>
      <c r="O100" s="398" t="s">
        <v>253</v>
      </c>
      <c r="P100" s="398"/>
      <c r="Q100" s="398"/>
      <c r="R100" s="398"/>
      <c r="S100" s="398"/>
      <c r="T100" s="398"/>
      <c r="U100" s="398"/>
      <c r="V100" s="398"/>
      <c r="W100" s="398"/>
      <c r="AG100" s="41"/>
      <c r="AQ100" s="41"/>
      <c r="BA100" s="41"/>
      <c r="BK100" s="41"/>
      <c r="BU100" s="41"/>
      <c r="CE100" s="41"/>
      <c r="CO100" s="41"/>
      <c r="CY100" s="41"/>
      <c r="DI100" s="41"/>
    </row>
    <row r="101" spans="1:113" s="43" customFormat="1" ht="15" customHeight="1" x14ac:dyDescent="0.25">
      <c r="A101" s="41"/>
      <c r="O101" s="398"/>
      <c r="P101" s="398"/>
      <c r="Q101" s="398"/>
      <c r="R101" s="398"/>
      <c r="S101" s="398"/>
      <c r="T101" s="398"/>
      <c r="U101" s="398"/>
      <c r="V101" s="398"/>
      <c r="W101" s="398"/>
      <c r="AG101" s="41"/>
      <c r="AQ101" s="41"/>
      <c r="BA101" s="41"/>
      <c r="BK101" s="41"/>
      <c r="BU101" s="41"/>
      <c r="CE101" s="41"/>
      <c r="CO101" s="41"/>
      <c r="CY101" s="41"/>
      <c r="DI101" s="41"/>
    </row>
    <row r="102" spans="1:113" s="43" customFormat="1" ht="15" customHeight="1" x14ac:dyDescent="0.25">
      <c r="A102" s="41"/>
      <c r="N102" s="199" t="s">
        <v>240</v>
      </c>
      <c r="O102" s="43" t="s">
        <v>254</v>
      </c>
      <c r="W102" s="41"/>
      <c r="AG102" s="41"/>
      <c r="AQ102" s="41"/>
      <c r="BA102" s="41"/>
      <c r="BK102" s="41"/>
      <c r="BU102" s="41"/>
      <c r="CE102" s="41"/>
      <c r="CO102" s="41"/>
      <c r="CY102" s="41"/>
      <c r="DI102" s="41"/>
    </row>
    <row r="103" spans="1:113" s="43" customFormat="1" ht="15" customHeight="1" x14ac:dyDescent="0.25">
      <c r="A103" s="41"/>
      <c r="N103" s="199" t="s">
        <v>240</v>
      </c>
      <c r="O103" s="43" t="s">
        <v>255</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256</v>
      </c>
      <c r="N105" s="201" t="s">
        <v>256</v>
      </c>
      <c r="W105" s="41"/>
      <c r="AG105" s="41"/>
      <c r="AQ105" s="41"/>
      <c r="BA105" s="41"/>
      <c r="BK105" s="41"/>
      <c r="BU105" s="41"/>
      <c r="CE105" s="41"/>
      <c r="CO105" s="41"/>
      <c r="CY105" s="41"/>
      <c r="DI105" s="41"/>
    </row>
    <row r="106" spans="1:113" s="43" customFormat="1" ht="15" customHeight="1" x14ac:dyDescent="0.25">
      <c r="A106" s="41"/>
      <c r="B106" s="200" t="s">
        <v>245</v>
      </c>
      <c r="C106" s="43" t="s">
        <v>249</v>
      </c>
      <c r="N106" s="202" t="s">
        <v>245</v>
      </c>
      <c r="O106" s="43" t="s">
        <v>249</v>
      </c>
      <c r="W106" s="41"/>
      <c r="AG106" s="41"/>
      <c r="AQ106" s="41"/>
      <c r="BA106" s="41"/>
      <c r="BK106" s="41"/>
      <c r="BU106" s="41"/>
      <c r="CE106" s="41"/>
      <c r="CO106" s="41"/>
      <c r="CY106" s="41"/>
      <c r="DI106" s="41"/>
    </row>
    <row r="107" spans="1:113" s="43" customFormat="1" ht="15" customHeight="1" x14ac:dyDescent="0.25">
      <c r="A107" s="41"/>
      <c r="N107" s="170" t="s">
        <v>257</v>
      </c>
      <c r="O107" s="43" t="s">
        <v>258</v>
      </c>
      <c r="W107" s="41"/>
      <c r="AG107" s="41"/>
      <c r="AQ107" s="41"/>
      <c r="BA107" s="41"/>
      <c r="BK107" s="41"/>
      <c r="BU107" s="41"/>
      <c r="CE107" s="41"/>
      <c r="CO107" s="41"/>
      <c r="CY107" s="41"/>
      <c r="DI107" s="41"/>
    </row>
    <row r="108" spans="1:113" s="43" customFormat="1" ht="15" customHeight="1" x14ac:dyDescent="0.25">
      <c r="A108" s="41"/>
      <c r="N108" s="203" t="s">
        <v>257</v>
      </c>
      <c r="O108" s="43" t="s">
        <v>259</v>
      </c>
      <c r="W108" s="41"/>
      <c r="AG108" s="41"/>
      <c r="AQ108" s="41"/>
      <c r="BA108" s="41"/>
      <c r="BK108" s="41"/>
      <c r="BU108" s="41"/>
      <c r="CE108" s="41"/>
      <c r="CO108" s="41"/>
      <c r="CY108" s="41"/>
      <c r="DI108" s="41"/>
    </row>
    <row r="109" spans="1:113" s="43" customFormat="1" ht="15" customHeight="1" x14ac:dyDescent="0.25">
      <c r="A109" s="41"/>
      <c r="N109" s="170" t="s">
        <v>282</v>
      </c>
      <c r="O109" s="43" t="s">
        <v>281</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4" customWidth="1"/>
    <col min="2" max="2" width="3.88671875" style="304" customWidth="1"/>
    <col min="3" max="4" width="3.88671875" style="304" hidden="1" customWidth="1"/>
    <col min="5" max="5" width="6.88671875" style="305" hidden="1" customWidth="1"/>
    <col min="6" max="6" width="6.88671875" style="304" hidden="1" customWidth="1"/>
    <col min="7" max="7" width="21.88671875" style="304" customWidth="1"/>
    <col min="8" max="9" width="3.88671875" style="304" customWidth="1"/>
    <col min="10" max="10" width="21.88671875" style="304" customWidth="1"/>
    <col min="11" max="20" width="3.88671875" style="304" customWidth="1"/>
    <col min="21" max="21" width="3.88671875" style="306" customWidth="1"/>
    <col min="22" max="22" width="3.88671875" style="307" customWidth="1"/>
    <col min="23" max="24" width="3.88671875" style="304" customWidth="1"/>
    <col min="25" max="25" width="1.44140625" style="304" customWidth="1"/>
    <col min="26" max="28" width="3.88671875" style="304" customWidth="1"/>
    <col min="29" max="29" width="2.88671875" style="304" customWidth="1"/>
    <col min="30" max="31" width="3.88671875" style="304" customWidth="1"/>
    <col min="32" max="32" width="3" style="304" customWidth="1"/>
    <col min="33" max="97" width="9.109375" style="304" customWidth="1"/>
    <col min="98" max="16384" width="9.109375" style="304"/>
  </cols>
  <sheetData>
    <row r="1" spans="1:103" ht="14.4" customHeight="1" x14ac:dyDescent="0.3">
      <c r="A1" s="302"/>
      <c r="B1" s="303" t="s">
        <v>291</v>
      </c>
    </row>
    <row r="2" spans="1:103" ht="14.4" customHeight="1" x14ac:dyDescent="0.3"/>
    <row r="3" spans="1:103" ht="14.4" customHeight="1" x14ac:dyDescent="0.3">
      <c r="F3" s="308"/>
    </row>
    <row r="4" spans="1:103" s="302" customFormat="1" ht="14.4" customHeight="1" x14ac:dyDescent="0.3">
      <c r="L4" s="309"/>
      <c r="M4" s="309"/>
      <c r="AE4" s="304"/>
    </row>
    <row r="5" spans="1:103" s="302" customFormat="1" ht="14.4" customHeight="1" x14ac:dyDescent="0.3">
      <c r="E5" s="310"/>
      <c r="AC5" s="311"/>
      <c r="AE5" s="304"/>
    </row>
    <row r="6" spans="1:103" s="302" customFormat="1" ht="14.4" customHeight="1" x14ac:dyDescent="0.3">
      <c r="C6" s="309"/>
      <c r="D6" s="309"/>
      <c r="E6" s="312"/>
      <c r="F6" s="309"/>
      <c r="G6" s="313"/>
      <c r="J6" s="314"/>
      <c r="K6" s="309"/>
      <c r="L6" s="309"/>
      <c r="M6" s="309"/>
      <c r="T6" s="309" t="s">
        <v>0</v>
      </c>
      <c r="U6" s="309" t="s">
        <v>12</v>
      </c>
      <c r="V6" s="309" t="s">
        <v>13</v>
      </c>
      <c r="W6" s="309" t="s">
        <v>14</v>
      </c>
      <c r="X6" s="309" t="s">
        <v>95</v>
      </c>
      <c r="Y6" s="309"/>
      <c r="Z6" s="309" t="s">
        <v>15</v>
      </c>
      <c r="AA6" s="315" t="s">
        <v>111</v>
      </c>
      <c r="AB6" s="309" t="s">
        <v>22</v>
      </c>
      <c r="AE6" s="304"/>
      <c r="AH6" s="316" t="str">
        <f>Matches!G8</f>
        <v>Germany</v>
      </c>
      <c r="CY6" s="304"/>
    </row>
    <row r="7" spans="1:103" s="302" customFormat="1" ht="14.4" customHeight="1" x14ac:dyDescent="0.3">
      <c r="E7" s="310"/>
      <c r="P7" s="302" t="str">
        <f>VLOOKUP(1,'Dummy Table'!A4:B8,2,FALSE)</f>
        <v>Germany</v>
      </c>
      <c r="T7" s="309">
        <f>SUM(U7:W7)</f>
        <v>3</v>
      </c>
      <c r="U7" s="309">
        <f>VLOOKUP(P7,'Dummy Table'!B4:C40,2,FALSE)</f>
        <v>2</v>
      </c>
      <c r="V7" s="309">
        <f>VLOOKUP(P7,'Dummy Table'!B4:D40,3,FALSE)</f>
        <v>1</v>
      </c>
      <c r="W7" s="309">
        <f>VLOOKUP(P7,'Dummy Table'!B4:E40,4,FALSE)</f>
        <v>0</v>
      </c>
      <c r="X7" s="309">
        <f>VLOOKUP(P7,'Dummy Table'!B4:F40,5,FALSE)</f>
        <v>8</v>
      </c>
      <c r="Y7" s="315" t="s">
        <v>17</v>
      </c>
      <c r="Z7" s="309">
        <f>VLOOKUP(P7,'Dummy Table'!B4:G40,6,FALSE)</f>
        <v>2</v>
      </c>
      <c r="AA7" s="309">
        <f>X7-Z7</f>
        <v>6</v>
      </c>
      <c r="AB7" s="309">
        <f>U7*3+V7*1</f>
        <v>7</v>
      </c>
      <c r="AE7" s="304"/>
      <c r="AH7" s="316" t="str">
        <f>Matches!J8</f>
        <v>Scotland</v>
      </c>
      <c r="CY7" s="304"/>
    </row>
    <row r="8" spans="1:103" s="302" customFormat="1" ht="14.4" customHeight="1" x14ac:dyDescent="0.3">
      <c r="B8" s="302">
        <v>1</v>
      </c>
      <c r="C8" s="309">
        <v>1</v>
      </c>
      <c r="D8" s="309" t="s">
        <v>15</v>
      </c>
      <c r="E8" s="317">
        <f>F8</f>
        <v>44358.875</v>
      </c>
      <c r="F8" s="318">
        <v>44358.875</v>
      </c>
      <c r="G8" s="313" t="str">
        <f>'Language Table'!C14</f>
        <v>Germany</v>
      </c>
      <c r="H8" s="309">
        <f>IF('Player Game Board'!H10&lt;&gt;"",'Player Game Board'!H10,"")</f>
        <v>5</v>
      </c>
      <c r="I8" s="309">
        <f>IF('Player Game Board'!I10&lt;&gt;"",'Player Game Board'!I10,"")</f>
        <v>1</v>
      </c>
      <c r="J8" s="302" t="str">
        <f>'Language Table'!C20</f>
        <v>Scotland</v>
      </c>
      <c r="P8" s="302" t="str">
        <f>VLOOKUP(2,'Dummy Table'!A4:B8,2,FALSE)</f>
        <v>Switzerland</v>
      </c>
      <c r="T8" s="309">
        <f t="shared" ref="T8:T10" si="0">SUM(U8:W8)</f>
        <v>3</v>
      </c>
      <c r="U8" s="309">
        <f>VLOOKUP(P8,'Dummy Table'!B4:C40,2,FALSE)</f>
        <v>1</v>
      </c>
      <c r="V8" s="309">
        <f>VLOOKUP(P8,'Dummy Table'!B4:D40,3,FALSE)</f>
        <v>2</v>
      </c>
      <c r="W8" s="309">
        <f>VLOOKUP(P8,'Dummy Table'!B4:E40,4,FALSE)</f>
        <v>0</v>
      </c>
      <c r="X8" s="309">
        <f>VLOOKUP(P8,'Dummy Table'!B4:F40,5,FALSE)</f>
        <v>5</v>
      </c>
      <c r="Y8" s="309" t="s">
        <v>17</v>
      </c>
      <c r="Z8" s="309">
        <f>VLOOKUP(P8,'Dummy Table'!B4:G40,6,FALSE)</f>
        <v>3</v>
      </c>
      <c r="AA8" s="309">
        <f t="shared" ref="AA8:AA10" si="1">X8-Z8</f>
        <v>2</v>
      </c>
      <c r="AB8" s="309">
        <f>U8*3+V8*1</f>
        <v>5</v>
      </c>
      <c r="AE8" s="304"/>
      <c r="AH8" s="316" t="str">
        <f>Matches!G9</f>
        <v>Hungary</v>
      </c>
      <c r="CY8" s="304"/>
    </row>
    <row r="9" spans="1:103" s="302" customFormat="1" ht="14.4" customHeight="1" x14ac:dyDescent="0.3">
      <c r="B9" s="302">
        <v>2</v>
      </c>
      <c r="C9" s="309">
        <v>2</v>
      </c>
      <c r="D9" s="309" t="s">
        <v>15</v>
      </c>
      <c r="E9" s="319">
        <f t="shared" ref="E9:E43" si="2">F9</f>
        <v>44359.625</v>
      </c>
      <c r="F9" s="318">
        <v>44359.625</v>
      </c>
      <c r="G9" s="313" t="str">
        <f>'Language Table'!C15</f>
        <v>Hungary</v>
      </c>
      <c r="H9" s="309">
        <f>IF('Player Game Board'!H11&lt;&gt;"",'Player Game Board'!H11,"")</f>
        <v>1</v>
      </c>
      <c r="I9" s="309">
        <f>IF('Player Game Board'!I11&lt;&gt;"",'Player Game Board'!I11,"")</f>
        <v>3</v>
      </c>
      <c r="J9" s="302" t="str">
        <f>'Language Table'!C25</f>
        <v>Switzerland</v>
      </c>
      <c r="P9" s="302" t="str">
        <f>VLOOKUP(3,'Dummy Table'!A4:B8,2,FALSE)</f>
        <v>Hungary</v>
      </c>
      <c r="T9" s="309">
        <f t="shared" si="0"/>
        <v>3</v>
      </c>
      <c r="U9" s="309">
        <f>VLOOKUP(P9,'Dummy Table'!B4:C40,2,FALSE)</f>
        <v>1</v>
      </c>
      <c r="V9" s="309">
        <f>VLOOKUP(P9,'Dummy Table'!B4:D40,3,FALSE)</f>
        <v>0</v>
      </c>
      <c r="W9" s="309">
        <f>VLOOKUP(P9,'Dummy Table'!B4:E40,4,FALSE)</f>
        <v>2</v>
      </c>
      <c r="X9" s="309">
        <f>VLOOKUP(P9,'Dummy Table'!B4:F40,5,FALSE)</f>
        <v>2</v>
      </c>
      <c r="Y9" s="309" t="s">
        <v>17</v>
      </c>
      <c r="Z9" s="309">
        <f>VLOOKUP(P9,'Dummy Table'!B4:G40,6,FALSE)</f>
        <v>5</v>
      </c>
      <c r="AA9" s="309">
        <f t="shared" si="1"/>
        <v>-3</v>
      </c>
      <c r="AB9" s="309">
        <f>U9*3+V9*1</f>
        <v>3</v>
      </c>
      <c r="AE9" s="304"/>
      <c r="AH9" s="316" t="str">
        <f>Matches!J9</f>
        <v>Switzerland</v>
      </c>
      <c r="CY9" s="304"/>
    </row>
    <row r="10" spans="1:103" s="302" customFormat="1" ht="14.4" customHeight="1" x14ac:dyDescent="0.3">
      <c r="B10" s="302">
        <v>3</v>
      </c>
      <c r="C10" s="309">
        <v>3</v>
      </c>
      <c r="D10" s="309" t="s">
        <v>3</v>
      </c>
      <c r="E10" s="319">
        <f t="shared" si="2"/>
        <v>44359.75</v>
      </c>
      <c r="F10" s="318">
        <v>44359.75</v>
      </c>
      <c r="G10" s="313" t="str">
        <f>'Language Table'!C24</f>
        <v>Spain</v>
      </c>
      <c r="H10" s="309">
        <f>IF('Player Game Board'!H12&lt;&gt;"",'Player Game Board'!H12,"")</f>
        <v>3</v>
      </c>
      <c r="I10" s="309">
        <f>IF('Player Game Board'!I12&lt;&gt;"",'Player Game Board'!I12,"")</f>
        <v>0</v>
      </c>
      <c r="J10" s="302" t="str">
        <f>'Language Table'!C9</f>
        <v>Croatia</v>
      </c>
      <c r="P10" s="302" t="str">
        <f>VLOOKUP(4,'Dummy Table'!A4:B8,2,FALSE)</f>
        <v>Scotland</v>
      </c>
      <c r="T10" s="309">
        <f t="shared" si="0"/>
        <v>3</v>
      </c>
      <c r="U10" s="309">
        <f>VLOOKUP(P10,'Dummy Table'!B4:C40,2,FALSE)</f>
        <v>0</v>
      </c>
      <c r="V10" s="309">
        <f>VLOOKUP(P10,'Dummy Table'!B4:D40,3,FALSE)</f>
        <v>1</v>
      </c>
      <c r="W10" s="309">
        <f>VLOOKUP(P10,'Dummy Table'!B4:E40,4,FALSE)</f>
        <v>2</v>
      </c>
      <c r="X10" s="309">
        <f>VLOOKUP(P10,'Dummy Table'!B4:F40,5,FALSE)</f>
        <v>2</v>
      </c>
      <c r="Y10" s="309" t="s">
        <v>17</v>
      </c>
      <c r="Z10" s="309">
        <f>VLOOKUP(P10,'Dummy Table'!B4:G40,6,FALSE)</f>
        <v>7</v>
      </c>
      <c r="AA10" s="309">
        <f t="shared" si="1"/>
        <v>-5</v>
      </c>
      <c r="AB10" s="309">
        <f>U10*3+V10*1</f>
        <v>1</v>
      </c>
      <c r="AE10" s="304"/>
      <c r="AH10" s="316" t="str">
        <f>Matches!G11</f>
        <v>Italy</v>
      </c>
      <c r="CY10" s="304"/>
    </row>
    <row r="11" spans="1:103" s="302" customFormat="1" ht="14.4" customHeight="1" x14ac:dyDescent="0.3">
      <c r="B11" s="302">
        <v>4</v>
      </c>
      <c r="C11" s="309">
        <v>4</v>
      </c>
      <c r="D11" s="309" t="s">
        <v>3</v>
      </c>
      <c r="E11" s="319">
        <f t="shared" si="2"/>
        <v>44359.875</v>
      </c>
      <c r="F11" s="318">
        <v>44359.875</v>
      </c>
      <c r="G11" s="313" t="str">
        <f>'Language Table'!C16</f>
        <v>Italy</v>
      </c>
      <c r="H11" s="309">
        <f>IF('Player Game Board'!H13&lt;&gt;"",'Player Game Board'!H13,"")</f>
        <v>2</v>
      </c>
      <c r="I11" s="309">
        <f>IF('Player Game Board'!I13&lt;&gt;"",'Player Game Board'!I13,"")</f>
        <v>1</v>
      </c>
      <c r="J11" s="302" t="str">
        <f>'Language Table'!C6</f>
        <v>Albania</v>
      </c>
      <c r="T11" s="309" t="s">
        <v>0</v>
      </c>
      <c r="U11" s="309" t="s">
        <v>12</v>
      </c>
      <c r="V11" s="309" t="s">
        <v>13</v>
      </c>
      <c r="W11" s="309" t="s">
        <v>14</v>
      </c>
      <c r="X11" s="309" t="s">
        <v>95</v>
      </c>
      <c r="Y11" s="309"/>
      <c r="Z11" s="309" t="s">
        <v>15</v>
      </c>
      <c r="AA11" s="309" t="s">
        <v>111</v>
      </c>
      <c r="AB11" s="309" t="s">
        <v>22</v>
      </c>
      <c r="AE11" s="304"/>
      <c r="AH11" s="316" t="str">
        <f>Matches!J11</f>
        <v>Albania</v>
      </c>
      <c r="CY11" s="304"/>
    </row>
    <row r="12" spans="1:103" s="302" customFormat="1" ht="14.4" customHeight="1" x14ac:dyDescent="0.3">
      <c r="B12" s="302">
        <v>5</v>
      </c>
      <c r="C12" s="309">
        <v>5</v>
      </c>
      <c r="D12" s="309" t="s">
        <v>13</v>
      </c>
      <c r="E12" s="319">
        <f t="shared" si="2"/>
        <v>44360.625</v>
      </c>
      <c r="F12" s="318">
        <v>44360.625</v>
      </c>
      <c r="G12" s="313" t="str">
        <f>'Language Table'!C21</f>
        <v>Serbia</v>
      </c>
      <c r="H12" s="309">
        <f>IF('Player Game Board'!H14&lt;&gt;"",'Player Game Board'!H14,"")</f>
        <v>0</v>
      </c>
      <c r="I12" s="309">
        <f>IF('Player Game Board'!I14&lt;&gt;"",'Player Game Board'!I14,"")</f>
        <v>1</v>
      </c>
      <c r="J12" s="302" t="str">
        <f>'Language Table'!C12</f>
        <v>England</v>
      </c>
      <c r="P12" s="302" t="str">
        <f>VLOOKUP(1,'Dummy Table'!A11:B15,2,FALSE)</f>
        <v>Spain</v>
      </c>
      <c r="T12" s="309">
        <f>SUM(U12:W12)</f>
        <v>3</v>
      </c>
      <c r="U12" s="309">
        <f>VLOOKUP(P12,'Dummy Table'!B4:C40,2,FALSE)</f>
        <v>3</v>
      </c>
      <c r="V12" s="309">
        <f>VLOOKUP(P12,'Dummy Table'!B4:D40,3,FALSE)</f>
        <v>0</v>
      </c>
      <c r="W12" s="309">
        <f>VLOOKUP(P12,'Dummy Table'!B4:E40,4,FALSE)</f>
        <v>0</v>
      </c>
      <c r="X12" s="309">
        <f>VLOOKUP(P12,'Dummy Table'!B4:F40,5,FALSE)</f>
        <v>5</v>
      </c>
      <c r="Y12" s="309" t="s">
        <v>17</v>
      </c>
      <c r="Z12" s="309">
        <f>VLOOKUP(P12,'Dummy Table'!B4:G40,6,FALSE)</f>
        <v>0</v>
      </c>
      <c r="AA12" s="309">
        <f>X12-Z12</f>
        <v>5</v>
      </c>
      <c r="AB12" s="309">
        <f>U12*3+V12*1</f>
        <v>9</v>
      </c>
      <c r="AE12" s="304"/>
      <c r="AH12" s="316" t="str">
        <f>Matches!G10</f>
        <v>Spain</v>
      </c>
      <c r="CY12" s="304"/>
    </row>
    <row r="13" spans="1:103" s="302" customFormat="1" ht="14.4" customHeight="1" x14ac:dyDescent="0.3">
      <c r="B13" s="302">
        <v>6</v>
      </c>
      <c r="C13" s="309">
        <v>6</v>
      </c>
      <c r="D13" s="309" t="s">
        <v>4</v>
      </c>
      <c r="E13" s="319">
        <f t="shared" si="2"/>
        <v>44360.75</v>
      </c>
      <c r="F13" s="318">
        <v>44360.75</v>
      </c>
      <c r="G13" s="313" t="str">
        <f>'Language Table'!C23</f>
        <v>Slovenia</v>
      </c>
      <c r="H13" s="309">
        <f>IF('Player Game Board'!H15&lt;&gt;"",'Player Game Board'!H15,"")</f>
        <v>1</v>
      </c>
      <c r="I13" s="309">
        <f>IF('Player Game Board'!I15&lt;&gt;"",'Player Game Board'!I15,"")</f>
        <v>1</v>
      </c>
      <c r="J13" s="302" t="str">
        <f>'Language Table'!C11</f>
        <v>Denmark</v>
      </c>
      <c r="P13" s="302" t="str">
        <f>VLOOKUP(2,'Dummy Table'!A11:B15,2,FALSE)</f>
        <v>Italy</v>
      </c>
      <c r="T13" s="309">
        <f t="shared" ref="T13:T15" si="3">SUM(U13:W13)</f>
        <v>3</v>
      </c>
      <c r="U13" s="309">
        <f>VLOOKUP(P13,'Dummy Table'!B4:C40,2,FALSE)</f>
        <v>1</v>
      </c>
      <c r="V13" s="309">
        <f>VLOOKUP(P13,'Dummy Table'!B4:D40,3,FALSE)</f>
        <v>1</v>
      </c>
      <c r="W13" s="309">
        <f>VLOOKUP(P13,'Dummy Table'!B4:E40,4,FALSE)</f>
        <v>1</v>
      </c>
      <c r="X13" s="309">
        <f>VLOOKUP(P13,'Dummy Table'!B4:F40,5,FALSE)</f>
        <v>3</v>
      </c>
      <c r="Y13" s="309" t="s">
        <v>17</v>
      </c>
      <c r="Z13" s="309">
        <f>VLOOKUP(P13,'Dummy Table'!B4:G40,6,FALSE)</f>
        <v>3</v>
      </c>
      <c r="AA13" s="309">
        <f t="shared" ref="AA13:AA15" si="4">X13-Z13</f>
        <v>0</v>
      </c>
      <c r="AB13" s="309">
        <f>U13*3+V13*1</f>
        <v>4</v>
      </c>
      <c r="AE13" s="304"/>
      <c r="AH13" s="316" t="str">
        <f>Matches!J10</f>
        <v>Croatia</v>
      </c>
      <c r="CY13" s="304"/>
    </row>
    <row r="14" spans="1:103" s="302" customFormat="1" ht="14.4" customHeight="1" x14ac:dyDescent="0.3">
      <c r="B14" s="302">
        <v>7</v>
      </c>
      <c r="C14" s="309">
        <v>7</v>
      </c>
      <c r="D14" s="309" t="s">
        <v>4</v>
      </c>
      <c r="E14" s="319">
        <f t="shared" si="2"/>
        <v>44360.875</v>
      </c>
      <c r="F14" s="318">
        <v>44360.875</v>
      </c>
      <c r="G14" s="313" t="str">
        <f>'Language Table'!C27</f>
        <v>Poland</v>
      </c>
      <c r="H14" s="309">
        <f>IF('Player Game Board'!H16&lt;&gt;"",'Player Game Board'!H16,"")</f>
        <v>1</v>
      </c>
      <c r="I14" s="309">
        <f>IF('Player Game Board'!I16&lt;&gt;"",'Player Game Board'!I16,"")</f>
        <v>2</v>
      </c>
      <c r="J14" s="302" t="str">
        <f>'Language Table'!C17</f>
        <v>Netherlands</v>
      </c>
      <c r="P14" s="302" t="str">
        <f>VLOOKUP(3,'Dummy Table'!A11:B15,2,FALSE)</f>
        <v>Croatia</v>
      </c>
      <c r="T14" s="309">
        <f t="shared" si="3"/>
        <v>3</v>
      </c>
      <c r="U14" s="309">
        <f>VLOOKUP(P14,'Dummy Table'!B4:C40,2,FALSE)</f>
        <v>0</v>
      </c>
      <c r="V14" s="309">
        <f>VLOOKUP(P14,'Dummy Table'!B4:D40,3,FALSE)</f>
        <v>2</v>
      </c>
      <c r="W14" s="309">
        <f>VLOOKUP(P14,'Dummy Table'!B4:E40,4,FALSE)</f>
        <v>1</v>
      </c>
      <c r="X14" s="309">
        <f>VLOOKUP(P14,'Dummy Table'!B4:F40,5,FALSE)</f>
        <v>3</v>
      </c>
      <c r="Y14" s="309" t="s">
        <v>17</v>
      </c>
      <c r="Z14" s="309">
        <f>VLOOKUP(P14,'Dummy Table'!B4:G40,6,FALSE)</f>
        <v>6</v>
      </c>
      <c r="AA14" s="309">
        <f t="shared" si="4"/>
        <v>-3</v>
      </c>
      <c r="AB14" s="309">
        <f>U14*3+V14*1</f>
        <v>2</v>
      </c>
      <c r="AE14" s="304"/>
      <c r="AH14" s="316" t="str">
        <f>Matches!G14</f>
        <v>Poland</v>
      </c>
      <c r="CY14" s="304"/>
    </row>
    <row r="15" spans="1:103" s="302" customFormat="1" ht="14.4" customHeight="1" x14ac:dyDescent="0.3">
      <c r="B15" s="302">
        <v>8</v>
      </c>
      <c r="C15" s="309">
        <v>8</v>
      </c>
      <c r="D15" s="309" t="s">
        <v>13</v>
      </c>
      <c r="E15" s="319">
        <f t="shared" si="2"/>
        <v>44361.625</v>
      </c>
      <c r="F15" s="318">
        <v>44361.625</v>
      </c>
      <c r="G15" s="313" t="str">
        <f>'Language Table'!C7</f>
        <v>Austria</v>
      </c>
      <c r="H15" s="309">
        <f>IF('Player Game Board'!H17&lt;&gt;"",'Player Game Board'!H17,"")</f>
        <v>0</v>
      </c>
      <c r="I15" s="309">
        <f>IF('Player Game Board'!I17&lt;&gt;"",'Player Game Board'!I17,"")</f>
        <v>1</v>
      </c>
      <c r="J15" s="302" t="str">
        <f>'Language Table'!C13</f>
        <v>France</v>
      </c>
      <c r="P15" s="302" t="str">
        <f>VLOOKUP(4,'Dummy Table'!A11:B15,2,FALSE)</f>
        <v>Albania</v>
      </c>
      <c r="T15" s="309">
        <f t="shared" si="3"/>
        <v>3</v>
      </c>
      <c r="U15" s="309">
        <f>VLOOKUP(P15,'Dummy Table'!B4:C40,2,FALSE)</f>
        <v>0</v>
      </c>
      <c r="V15" s="309">
        <f>VLOOKUP(P15,'Dummy Table'!B4:D40,3,FALSE)</f>
        <v>1</v>
      </c>
      <c r="W15" s="309">
        <f>VLOOKUP(P15,'Dummy Table'!B4:E40,4,FALSE)</f>
        <v>2</v>
      </c>
      <c r="X15" s="309">
        <f>VLOOKUP(P15,'Dummy Table'!B4:F40,5,FALSE)</f>
        <v>3</v>
      </c>
      <c r="Y15" s="309" t="s">
        <v>17</v>
      </c>
      <c r="Z15" s="309">
        <f>VLOOKUP(P15,'Dummy Table'!B4:G40,6,FALSE)</f>
        <v>5</v>
      </c>
      <c r="AA15" s="309">
        <f t="shared" si="4"/>
        <v>-2</v>
      </c>
      <c r="AB15" s="309">
        <f>U15*3+V15*1</f>
        <v>1</v>
      </c>
      <c r="AE15" s="304"/>
      <c r="AH15" s="316" t="str">
        <f>Matches!J14</f>
        <v>Netherlands</v>
      </c>
      <c r="CY15" s="304"/>
    </row>
    <row r="16" spans="1:103" s="302" customFormat="1" ht="14.4" customHeight="1" x14ac:dyDescent="0.3">
      <c r="B16" s="302">
        <v>9</v>
      </c>
      <c r="C16" s="309">
        <v>9</v>
      </c>
      <c r="D16" s="309" t="s">
        <v>94</v>
      </c>
      <c r="E16" s="319">
        <f t="shared" si="2"/>
        <v>44361.75</v>
      </c>
      <c r="F16" s="318">
        <v>44361.75</v>
      </c>
      <c r="G16" s="313" t="str">
        <f>'Language Table'!C8</f>
        <v>Belgium</v>
      </c>
      <c r="H16" s="309">
        <f>IF('Player Game Board'!H18&lt;&gt;"",'Player Game Board'!H18,"")</f>
        <v>0</v>
      </c>
      <c r="I16" s="309">
        <f>IF('Player Game Board'!I18&lt;&gt;"",'Player Game Board'!I18,"")</f>
        <v>1</v>
      </c>
      <c r="J16" s="302" t="str">
        <f>'Language Table'!C22</f>
        <v>Slovakia</v>
      </c>
      <c r="T16" s="309" t="s">
        <v>0</v>
      </c>
      <c r="U16" s="309" t="s">
        <v>12</v>
      </c>
      <c r="V16" s="309" t="s">
        <v>13</v>
      </c>
      <c r="W16" s="309" t="s">
        <v>14</v>
      </c>
      <c r="X16" s="309" t="s">
        <v>95</v>
      </c>
      <c r="Y16" s="309"/>
      <c r="Z16" s="309" t="s">
        <v>15</v>
      </c>
      <c r="AA16" s="309" t="s">
        <v>111</v>
      </c>
      <c r="AB16" s="309" t="s">
        <v>22</v>
      </c>
      <c r="AE16" s="304"/>
      <c r="AH16" s="316" t="str">
        <f>Matches!G13</f>
        <v>Slovenia</v>
      </c>
      <c r="CY16" s="304"/>
    </row>
    <row r="17" spans="2:103" s="302" customFormat="1" ht="14.4" customHeight="1" x14ac:dyDescent="0.3">
      <c r="B17" s="302">
        <v>10</v>
      </c>
      <c r="C17" s="309">
        <v>10</v>
      </c>
      <c r="D17" s="309" t="s">
        <v>94</v>
      </c>
      <c r="E17" s="319">
        <f t="shared" si="2"/>
        <v>44361.875</v>
      </c>
      <c r="F17" s="318">
        <v>44361.875</v>
      </c>
      <c r="G17" s="313" t="str">
        <f>'Language Table'!C19</f>
        <v>Romania</v>
      </c>
      <c r="H17" s="309">
        <f>IF('Player Game Board'!H19&lt;&gt;"",'Player Game Board'!H19,"")</f>
        <v>3</v>
      </c>
      <c r="I17" s="309">
        <f>IF('Player Game Board'!I19&lt;&gt;"",'Player Game Board'!I19,"")</f>
        <v>0</v>
      </c>
      <c r="J17" s="302" t="str">
        <f>'Language Table'!C28</f>
        <v>Ukraine</v>
      </c>
      <c r="P17" s="302" t="str">
        <f>VLOOKUP(1,'Dummy Table'!A18:B22,2,FALSE)</f>
        <v>England</v>
      </c>
      <c r="T17" s="309">
        <f>SUM(U17:W17)</f>
        <v>3</v>
      </c>
      <c r="U17" s="309">
        <f>VLOOKUP(P17,'Dummy Table'!B4:C40,2,FALSE)</f>
        <v>1</v>
      </c>
      <c r="V17" s="309">
        <f>VLOOKUP(P17,'Dummy Table'!B4:D40,3,FALSE)</f>
        <v>2</v>
      </c>
      <c r="W17" s="309">
        <f>VLOOKUP(P17,'Dummy Table'!B4:E40,4,FALSE)</f>
        <v>0</v>
      </c>
      <c r="X17" s="309">
        <f>VLOOKUP(P17,'Dummy Table'!B4:F40,5,FALSE)</f>
        <v>2</v>
      </c>
      <c r="Y17" s="309" t="s">
        <v>17</v>
      </c>
      <c r="Z17" s="309">
        <f>VLOOKUP(P17,'Dummy Table'!B4:G40,6,FALSE)</f>
        <v>1</v>
      </c>
      <c r="AA17" s="309">
        <f>X17-Z17</f>
        <v>1</v>
      </c>
      <c r="AB17" s="309">
        <f>U17*3+V17*1</f>
        <v>5</v>
      </c>
      <c r="AE17" s="304"/>
      <c r="AH17" s="316" t="str">
        <f>Matches!J13</f>
        <v>Denmark</v>
      </c>
      <c r="CY17" s="304"/>
    </row>
    <row r="18" spans="2:103" s="302" customFormat="1" ht="14.4" customHeight="1" x14ac:dyDescent="0.3">
      <c r="B18" s="302">
        <v>11</v>
      </c>
      <c r="C18" s="309">
        <v>11</v>
      </c>
      <c r="D18" s="309" t="s">
        <v>95</v>
      </c>
      <c r="E18" s="319">
        <f t="shared" si="2"/>
        <v>44362.75</v>
      </c>
      <c r="F18" s="318">
        <v>44362.75</v>
      </c>
      <c r="G18" s="313" t="str">
        <f>'Language Table'!C26</f>
        <v>Türkiye</v>
      </c>
      <c r="H18" s="309">
        <f>IF('Player Game Board'!H20&lt;&gt;"",'Player Game Board'!H20,"")</f>
        <v>3</v>
      </c>
      <c r="I18" s="309">
        <f>IF('Player Game Board'!I20&lt;&gt;"",'Player Game Board'!I20,"")</f>
        <v>1</v>
      </c>
      <c r="J18" s="302" t="str">
        <f>'Language Table'!C29</f>
        <v>Georgia</v>
      </c>
      <c r="P18" s="302" t="str">
        <f>VLOOKUP(2,'Dummy Table'!A18:B22,2,FALSE)</f>
        <v>Denmark</v>
      </c>
      <c r="T18" s="309">
        <f t="shared" ref="T18:T20" si="5">SUM(U18:W18)</f>
        <v>3</v>
      </c>
      <c r="U18" s="309">
        <f>VLOOKUP(P18,'Dummy Table'!B4:C40,2,FALSE)</f>
        <v>0</v>
      </c>
      <c r="V18" s="309">
        <f>VLOOKUP(P18,'Dummy Table'!B4:D40,3,FALSE)</f>
        <v>3</v>
      </c>
      <c r="W18" s="309">
        <f>VLOOKUP(P18,'Dummy Table'!B4:E40,4,FALSE)</f>
        <v>0</v>
      </c>
      <c r="X18" s="309">
        <f>VLOOKUP(P18,'Dummy Table'!B4:F40,5,FALSE)</f>
        <v>2</v>
      </c>
      <c r="Y18" s="309" t="s">
        <v>17</v>
      </c>
      <c r="Z18" s="309">
        <f>VLOOKUP(P18,'Dummy Table'!B4:G40,6,FALSE)</f>
        <v>2</v>
      </c>
      <c r="AA18" s="309">
        <f t="shared" ref="AA18:AA20" si="6">X18-Z18</f>
        <v>0</v>
      </c>
      <c r="AB18" s="309">
        <f>U18*3+V18*1</f>
        <v>3</v>
      </c>
      <c r="AE18" s="304"/>
      <c r="AH18" s="316" t="str">
        <f>Matches!G15</f>
        <v>Austria</v>
      </c>
      <c r="CY18" s="304"/>
    </row>
    <row r="19" spans="2:103" s="302" customFormat="1" ht="14.4" customHeight="1" x14ac:dyDescent="0.3">
      <c r="B19" s="302">
        <v>12</v>
      </c>
      <c r="C19" s="309">
        <v>12</v>
      </c>
      <c r="D19" s="309" t="s">
        <v>95</v>
      </c>
      <c r="E19" s="319">
        <f t="shared" si="2"/>
        <v>44362.875</v>
      </c>
      <c r="F19" s="318">
        <v>44362.875</v>
      </c>
      <c r="G19" s="313" t="str">
        <f>'Language Table'!C18</f>
        <v>Portugal</v>
      </c>
      <c r="H19" s="309">
        <f>IF('Player Game Board'!H21&lt;&gt;"",'Player Game Board'!H21,"")</f>
        <v>2</v>
      </c>
      <c r="I19" s="309">
        <f>IF('Player Game Board'!I21&lt;&gt;"",'Player Game Board'!I21,"")</f>
        <v>1</v>
      </c>
      <c r="J19" s="302" t="str">
        <f>'Language Table'!C10</f>
        <v>Czechia</v>
      </c>
      <c r="P19" s="302" t="str">
        <f>VLOOKUP(3,'Dummy Table'!A18:B22,2,FALSE)</f>
        <v>Slovenia</v>
      </c>
      <c r="T19" s="309">
        <f t="shared" si="5"/>
        <v>3</v>
      </c>
      <c r="U19" s="309">
        <f>VLOOKUP(P19,'Dummy Table'!B4:C40,2,FALSE)</f>
        <v>0</v>
      </c>
      <c r="V19" s="309">
        <f>VLOOKUP(P19,'Dummy Table'!B4:D40,3,FALSE)</f>
        <v>3</v>
      </c>
      <c r="W19" s="309">
        <f>VLOOKUP(P19,'Dummy Table'!B4:E40,4,FALSE)</f>
        <v>0</v>
      </c>
      <c r="X19" s="309">
        <f>VLOOKUP(P19,'Dummy Table'!B4:F40,5,FALSE)</f>
        <v>2</v>
      </c>
      <c r="Y19" s="309" t="s">
        <v>17</v>
      </c>
      <c r="Z19" s="309">
        <f>VLOOKUP(P19,'Dummy Table'!B4:G40,6,FALSE)</f>
        <v>2</v>
      </c>
      <c r="AA19" s="309">
        <f t="shared" si="6"/>
        <v>0</v>
      </c>
      <c r="AB19" s="309">
        <f>U19*3+V19*1</f>
        <v>3</v>
      </c>
      <c r="AE19" s="304"/>
      <c r="AH19" s="316" t="str">
        <f>Matches!J15</f>
        <v>France</v>
      </c>
      <c r="CY19" s="304"/>
    </row>
    <row r="20" spans="2:103" s="302" customFormat="1" ht="14.4" customHeight="1" x14ac:dyDescent="0.3">
      <c r="B20" s="302">
        <v>13</v>
      </c>
      <c r="C20" s="309">
        <v>13</v>
      </c>
      <c r="D20" s="309" t="s">
        <v>3</v>
      </c>
      <c r="E20" s="319">
        <f t="shared" si="2"/>
        <v>44363.625</v>
      </c>
      <c r="F20" s="318">
        <v>44363.625</v>
      </c>
      <c r="G20" s="313" t="str">
        <f>J8</f>
        <v>Scotland</v>
      </c>
      <c r="H20" s="309">
        <f>IF('Player Game Board'!H22&lt;&gt;"",'Player Game Board'!H22,"")</f>
        <v>1</v>
      </c>
      <c r="I20" s="309">
        <f>IF('Player Game Board'!I22&lt;&gt;"",'Player Game Board'!I22,"")</f>
        <v>1</v>
      </c>
      <c r="J20" s="302" t="str">
        <f>J9</f>
        <v>Switzerland</v>
      </c>
      <c r="P20" s="302" t="str">
        <f>VLOOKUP(4,'Dummy Table'!A18:B22,2,FALSE)</f>
        <v>Serbia</v>
      </c>
      <c r="T20" s="309">
        <f t="shared" si="5"/>
        <v>3</v>
      </c>
      <c r="U20" s="309">
        <f>VLOOKUP(P20,'Dummy Table'!B4:C40,2,FALSE)</f>
        <v>0</v>
      </c>
      <c r="V20" s="309">
        <f>VLOOKUP(P20,'Dummy Table'!B4:D40,3,FALSE)</f>
        <v>2</v>
      </c>
      <c r="W20" s="309">
        <f>VLOOKUP(P20,'Dummy Table'!B4:E40,4,FALSE)</f>
        <v>1</v>
      </c>
      <c r="X20" s="309">
        <f>VLOOKUP(P20,'Dummy Table'!B4:F40,5,FALSE)</f>
        <v>1</v>
      </c>
      <c r="Y20" s="309" t="s">
        <v>17</v>
      </c>
      <c r="Z20" s="309">
        <f>VLOOKUP(P20,'Dummy Table'!B4:G40,6,FALSE)</f>
        <v>2</v>
      </c>
      <c r="AA20" s="309">
        <f t="shared" si="6"/>
        <v>-1</v>
      </c>
      <c r="AB20" s="309">
        <f>U20*3+V20*1</f>
        <v>2</v>
      </c>
      <c r="AE20" s="304"/>
      <c r="AH20" s="316" t="str">
        <f>Matches!G12</f>
        <v>Serbia</v>
      </c>
      <c r="CY20" s="304"/>
    </row>
    <row r="21" spans="2:103" s="302" customFormat="1" ht="14.4" customHeight="1" x14ac:dyDescent="0.3">
      <c r="B21" s="302">
        <v>14</v>
      </c>
      <c r="C21" s="309">
        <v>14</v>
      </c>
      <c r="D21" s="309" t="s">
        <v>15</v>
      </c>
      <c r="E21" s="319">
        <f t="shared" si="2"/>
        <v>44363.75</v>
      </c>
      <c r="F21" s="318">
        <v>44363.75</v>
      </c>
      <c r="G21" s="313" t="str">
        <f>G8</f>
        <v>Germany</v>
      </c>
      <c r="H21" s="309">
        <f>IF('Player Game Board'!H23&lt;&gt;"",'Player Game Board'!H23,"")</f>
        <v>2</v>
      </c>
      <c r="I21" s="309">
        <f>IF('Player Game Board'!I23&lt;&gt;"",'Player Game Board'!I23,"")</f>
        <v>0</v>
      </c>
      <c r="J21" s="302" t="str">
        <f>G9</f>
        <v>Hungary</v>
      </c>
      <c r="T21" s="309" t="s">
        <v>0</v>
      </c>
      <c r="U21" s="309" t="s">
        <v>12</v>
      </c>
      <c r="V21" s="309" t="s">
        <v>13</v>
      </c>
      <c r="W21" s="309" t="s">
        <v>14</v>
      </c>
      <c r="X21" s="309" t="s">
        <v>95</v>
      </c>
      <c r="Y21" s="309"/>
      <c r="Z21" s="309" t="s">
        <v>15</v>
      </c>
      <c r="AA21" s="309" t="s">
        <v>111</v>
      </c>
      <c r="AB21" s="309" t="s">
        <v>22</v>
      </c>
      <c r="AE21" s="304"/>
      <c r="AH21" s="316" t="str">
        <f>Matches!J12</f>
        <v>England</v>
      </c>
      <c r="CY21" s="304"/>
    </row>
    <row r="22" spans="2:103" s="302" customFormat="1" ht="14.4" customHeight="1" x14ac:dyDescent="0.3">
      <c r="B22" s="302">
        <v>15</v>
      </c>
      <c r="C22" s="309">
        <v>15</v>
      </c>
      <c r="D22" s="309" t="s">
        <v>15</v>
      </c>
      <c r="E22" s="319">
        <f t="shared" si="2"/>
        <v>44363.875</v>
      </c>
      <c r="F22" s="318">
        <v>44363.875</v>
      </c>
      <c r="G22" s="313" t="str">
        <f>J10</f>
        <v>Croatia</v>
      </c>
      <c r="H22" s="309">
        <f>IF('Player Game Board'!H24&lt;&gt;"",'Player Game Board'!H24,"")</f>
        <v>2</v>
      </c>
      <c r="I22" s="309">
        <f>IF('Player Game Board'!I24&lt;&gt;"",'Player Game Board'!I24,"")</f>
        <v>2</v>
      </c>
      <c r="J22" s="302" t="str">
        <f>J11</f>
        <v>Albania</v>
      </c>
      <c r="P22" s="302" t="str">
        <f>VLOOKUP(1,'Dummy Table'!A25:B29,2,FALSE)</f>
        <v>Austria</v>
      </c>
      <c r="T22" s="309">
        <f>SUM(U22:W22)</f>
        <v>3</v>
      </c>
      <c r="U22" s="309">
        <f>VLOOKUP(P22,'Dummy Table'!B4:C40,2,FALSE)</f>
        <v>2</v>
      </c>
      <c r="V22" s="309">
        <f>VLOOKUP(P22,'Dummy Table'!B4:D40,3,FALSE)</f>
        <v>0</v>
      </c>
      <c r="W22" s="309">
        <f>VLOOKUP(P22,'Dummy Table'!B4:E40,4,FALSE)</f>
        <v>1</v>
      </c>
      <c r="X22" s="309">
        <f>VLOOKUP(P22,'Dummy Table'!B4:F40,5,FALSE)</f>
        <v>6</v>
      </c>
      <c r="Y22" s="309" t="s">
        <v>17</v>
      </c>
      <c r="Z22" s="309">
        <f>VLOOKUP(P22,'Dummy Table'!B4:G40,6,FALSE)</f>
        <v>4</v>
      </c>
      <c r="AA22" s="309">
        <f>X22-Z22</f>
        <v>2</v>
      </c>
      <c r="AB22" s="309">
        <f>U22*3+V22*1</f>
        <v>6</v>
      </c>
      <c r="AE22" s="304"/>
      <c r="AH22" s="316" t="str">
        <f>Matches!G17</f>
        <v>Romania</v>
      </c>
      <c r="CY22" s="304"/>
    </row>
    <row r="23" spans="2:103" s="302" customFormat="1" ht="14.4" customHeight="1" x14ac:dyDescent="0.3">
      <c r="B23" s="302">
        <v>16</v>
      </c>
      <c r="C23" s="309">
        <v>16</v>
      </c>
      <c r="D23" s="309" t="s">
        <v>4</v>
      </c>
      <c r="E23" s="319">
        <f t="shared" si="2"/>
        <v>44364.625</v>
      </c>
      <c r="F23" s="318">
        <v>44364.625</v>
      </c>
      <c r="G23" s="313" t="str">
        <f>G10</f>
        <v>Spain</v>
      </c>
      <c r="H23" s="309">
        <f>IF('Player Game Board'!H25&lt;&gt;"",'Player Game Board'!H25,"")</f>
        <v>1</v>
      </c>
      <c r="I23" s="309">
        <f>IF('Player Game Board'!I25&lt;&gt;"",'Player Game Board'!I25,"")</f>
        <v>0</v>
      </c>
      <c r="J23" s="302" t="str">
        <f>G11</f>
        <v>Italy</v>
      </c>
      <c r="P23" s="302" t="str">
        <f>VLOOKUP(2,'Dummy Table'!A25:B29,2,FALSE)</f>
        <v>France</v>
      </c>
      <c r="T23" s="309">
        <f t="shared" ref="T23:T25" si="7">SUM(U23:W23)</f>
        <v>3</v>
      </c>
      <c r="U23" s="309">
        <f>VLOOKUP(P23,'Dummy Table'!B4:C40,2,FALSE)</f>
        <v>1</v>
      </c>
      <c r="V23" s="309">
        <f>VLOOKUP(P23,'Dummy Table'!B4:D40,3,FALSE)</f>
        <v>2</v>
      </c>
      <c r="W23" s="309">
        <f>VLOOKUP(P23,'Dummy Table'!B4:E40,4,FALSE)</f>
        <v>0</v>
      </c>
      <c r="X23" s="309">
        <f>VLOOKUP(P23,'Dummy Table'!B4:F40,5,FALSE)</f>
        <v>2</v>
      </c>
      <c r="Y23" s="309" t="s">
        <v>17</v>
      </c>
      <c r="Z23" s="309">
        <f>VLOOKUP(P23,'Dummy Table'!B4:G40,6,FALSE)</f>
        <v>1</v>
      </c>
      <c r="AA23" s="309">
        <f t="shared" ref="AA23:AA25" si="8">X23-Z23</f>
        <v>1</v>
      </c>
      <c r="AB23" s="309">
        <f>U23*3+V23*1</f>
        <v>5</v>
      </c>
      <c r="AE23" s="304"/>
      <c r="AH23" s="316" t="str">
        <f>Matches!J17</f>
        <v>Ukraine</v>
      </c>
      <c r="CY23" s="304"/>
    </row>
    <row r="24" spans="2:103" s="302" customFormat="1" ht="14.4" customHeight="1" x14ac:dyDescent="0.3">
      <c r="B24" s="302">
        <v>17</v>
      </c>
      <c r="C24" s="309">
        <v>17</v>
      </c>
      <c r="D24" s="309" t="s">
        <v>3</v>
      </c>
      <c r="E24" s="319">
        <f t="shared" si="2"/>
        <v>44364.75</v>
      </c>
      <c r="F24" s="318">
        <v>44364.75</v>
      </c>
      <c r="G24" s="313" t="str">
        <f>J13</f>
        <v>Denmark</v>
      </c>
      <c r="H24" s="309">
        <f>IF('Player Game Board'!H26&lt;&gt;"",'Player Game Board'!H26,"")</f>
        <v>1</v>
      </c>
      <c r="I24" s="309">
        <f>IF('Player Game Board'!I26&lt;&gt;"",'Player Game Board'!I26,"")</f>
        <v>1</v>
      </c>
      <c r="J24" s="302" t="str">
        <f>J12</f>
        <v>England</v>
      </c>
      <c r="P24" s="302" t="str">
        <f>VLOOKUP(3,'Dummy Table'!A25:B29,2,FALSE)</f>
        <v>Netherlands</v>
      </c>
      <c r="T24" s="309">
        <f t="shared" si="7"/>
        <v>3</v>
      </c>
      <c r="U24" s="309">
        <f>VLOOKUP(P24,'Dummy Table'!B4:C40,2,FALSE)</f>
        <v>1</v>
      </c>
      <c r="V24" s="309">
        <f>VLOOKUP(P24,'Dummy Table'!B4:D40,3,FALSE)</f>
        <v>1</v>
      </c>
      <c r="W24" s="309">
        <f>VLOOKUP(P24,'Dummy Table'!B4:E40,4,FALSE)</f>
        <v>1</v>
      </c>
      <c r="X24" s="309">
        <f>VLOOKUP(P24,'Dummy Table'!B4:F40,5,FALSE)</f>
        <v>4</v>
      </c>
      <c r="Y24" s="309" t="s">
        <v>17</v>
      </c>
      <c r="Z24" s="309">
        <f>VLOOKUP(P24,'Dummy Table'!B4:G40,6,FALSE)</f>
        <v>4</v>
      </c>
      <c r="AA24" s="309">
        <f t="shared" si="8"/>
        <v>0</v>
      </c>
      <c r="AB24" s="309">
        <f>U24*3+V24*1</f>
        <v>4</v>
      </c>
      <c r="AE24" s="304"/>
      <c r="AH24" s="316" t="str">
        <f>Matches!G16</f>
        <v>Belgium</v>
      </c>
      <c r="CY24" s="304"/>
    </row>
    <row r="25" spans="2:103" s="302" customFormat="1" ht="14.4" customHeight="1" x14ac:dyDescent="0.3">
      <c r="B25" s="302">
        <v>18</v>
      </c>
      <c r="C25" s="309">
        <v>18</v>
      </c>
      <c r="D25" s="309" t="s">
        <v>4</v>
      </c>
      <c r="E25" s="319">
        <f t="shared" si="2"/>
        <v>44364.875</v>
      </c>
      <c r="F25" s="318">
        <v>44364.875</v>
      </c>
      <c r="G25" s="313" t="str">
        <f>G13</f>
        <v>Slovenia</v>
      </c>
      <c r="H25" s="309">
        <f>IF('Player Game Board'!H27&lt;&gt;"",'Player Game Board'!H27,"")</f>
        <v>1</v>
      </c>
      <c r="I25" s="309">
        <f>IF('Player Game Board'!I27&lt;&gt;"",'Player Game Board'!I27,"")</f>
        <v>1</v>
      </c>
      <c r="J25" s="302" t="str">
        <f>G12</f>
        <v>Serbia</v>
      </c>
      <c r="P25" s="302" t="str">
        <f>VLOOKUP(4,'Dummy Table'!A25:B29,2,FALSE)</f>
        <v>Poland</v>
      </c>
      <c r="T25" s="309">
        <f t="shared" si="7"/>
        <v>3</v>
      </c>
      <c r="U25" s="309">
        <f>VLOOKUP(P25,'Dummy Table'!B4:C40,2,FALSE)</f>
        <v>0</v>
      </c>
      <c r="V25" s="309">
        <f>VLOOKUP(P25,'Dummy Table'!B4:D40,3,FALSE)</f>
        <v>1</v>
      </c>
      <c r="W25" s="309">
        <f>VLOOKUP(P25,'Dummy Table'!B4:E40,4,FALSE)</f>
        <v>2</v>
      </c>
      <c r="X25" s="309">
        <f>VLOOKUP(P25,'Dummy Table'!B4:F40,5,FALSE)</f>
        <v>3</v>
      </c>
      <c r="Y25" s="309" t="s">
        <v>17</v>
      </c>
      <c r="Z25" s="309">
        <f>VLOOKUP(P25,'Dummy Table'!B4:G40,6,FALSE)</f>
        <v>6</v>
      </c>
      <c r="AA25" s="309">
        <f t="shared" si="8"/>
        <v>-3</v>
      </c>
      <c r="AB25" s="309">
        <f>U25*3+V25*1</f>
        <v>1</v>
      </c>
      <c r="AE25" s="304"/>
      <c r="AH25" s="316" t="str">
        <f>Matches!J16</f>
        <v>Slovakia</v>
      </c>
      <c r="CY25" s="304"/>
    </row>
    <row r="26" spans="2:103" s="302" customFormat="1" ht="14.4" customHeight="1" x14ac:dyDescent="0.3">
      <c r="B26" s="302">
        <v>19</v>
      </c>
      <c r="C26" s="309">
        <v>19</v>
      </c>
      <c r="D26" s="309" t="s">
        <v>94</v>
      </c>
      <c r="E26" s="319">
        <f t="shared" si="2"/>
        <v>44365.625</v>
      </c>
      <c r="F26" s="318">
        <v>44365.625</v>
      </c>
      <c r="G26" s="313" t="str">
        <f>G14</f>
        <v>Poland</v>
      </c>
      <c r="H26" s="309">
        <f>IF('Player Game Board'!H28&lt;&gt;"",'Player Game Board'!H28,"")</f>
        <v>1</v>
      </c>
      <c r="I26" s="309">
        <f>IF('Player Game Board'!I28&lt;&gt;"",'Player Game Board'!I28,"")</f>
        <v>3</v>
      </c>
      <c r="J26" s="302" t="str">
        <f>G15</f>
        <v>Austria</v>
      </c>
      <c r="T26" s="309" t="s">
        <v>0</v>
      </c>
      <c r="U26" s="309" t="s">
        <v>12</v>
      </c>
      <c r="V26" s="309" t="s">
        <v>13</v>
      </c>
      <c r="W26" s="309" t="s">
        <v>14</v>
      </c>
      <c r="X26" s="309" t="s">
        <v>95</v>
      </c>
      <c r="Y26" s="309"/>
      <c r="Z26" s="309" t="s">
        <v>15</v>
      </c>
      <c r="AA26" s="309" t="s">
        <v>111</v>
      </c>
      <c r="AB26" s="309" t="s">
        <v>22</v>
      </c>
      <c r="AE26" s="304"/>
      <c r="AH26" s="316" t="str">
        <f>Matches!G19</f>
        <v>Portugal</v>
      </c>
      <c r="CY26" s="304"/>
    </row>
    <row r="27" spans="2:103" s="302" customFormat="1" ht="14.4" customHeight="1" x14ac:dyDescent="0.3">
      <c r="B27" s="302">
        <v>20</v>
      </c>
      <c r="C27" s="309">
        <v>20</v>
      </c>
      <c r="D27" s="309" t="s">
        <v>13</v>
      </c>
      <c r="E27" s="319">
        <f t="shared" si="2"/>
        <v>44365.75</v>
      </c>
      <c r="F27" s="318">
        <v>44365.75</v>
      </c>
      <c r="G27" s="313" t="str">
        <f>J14</f>
        <v>Netherlands</v>
      </c>
      <c r="H27" s="309">
        <f>IF('Player Game Board'!H29&lt;&gt;"",'Player Game Board'!H29,"")</f>
        <v>0</v>
      </c>
      <c r="I27" s="309">
        <f>IF('Player Game Board'!I29&lt;&gt;"",'Player Game Board'!I29,"")</f>
        <v>0</v>
      </c>
      <c r="J27" s="302" t="str">
        <f>J15</f>
        <v>France</v>
      </c>
      <c r="P27" s="302" t="str">
        <f>VLOOKUP(1,'Dummy Table'!A31:B35,2,FALSE)</f>
        <v>Romania</v>
      </c>
      <c r="T27" s="309">
        <f>SUM(U27:W27)</f>
        <v>3</v>
      </c>
      <c r="U27" s="309">
        <f>VLOOKUP(P27,'Dummy Table'!B4:C40,2,FALSE)</f>
        <v>1</v>
      </c>
      <c r="V27" s="309">
        <f>VLOOKUP(P27,'Dummy Table'!B4:D40,3,FALSE)</f>
        <v>1</v>
      </c>
      <c r="W27" s="309">
        <f>VLOOKUP(P27,'Dummy Table'!B4:E40,4,FALSE)</f>
        <v>1</v>
      </c>
      <c r="X27" s="309">
        <f>VLOOKUP(P27,'Dummy Table'!B4:F40,5,FALSE)</f>
        <v>4</v>
      </c>
      <c r="Y27" s="309" t="s">
        <v>17</v>
      </c>
      <c r="Z27" s="309">
        <f>VLOOKUP(P27,'Dummy Table'!B4:G40,6,FALSE)</f>
        <v>3</v>
      </c>
      <c r="AA27" s="309">
        <f>X27-Z27</f>
        <v>1</v>
      </c>
      <c r="AB27" s="309">
        <f>U27*3+V27*1</f>
        <v>4</v>
      </c>
      <c r="AE27" s="304"/>
      <c r="AH27" s="316" t="str">
        <f>Matches!J19</f>
        <v>Czechia</v>
      </c>
      <c r="CY27" s="304"/>
    </row>
    <row r="28" spans="2:103" s="302" customFormat="1" ht="14.4" customHeight="1" x14ac:dyDescent="0.3">
      <c r="B28" s="302">
        <v>21</v>
      </c>
      <c r="C28" s="309">
        <v>21</v>
      </c>
      <c r="D28" s="309" t="s">
        <v>13</v>
      </c>
      <c r="E28" s="319">
        <f t="shared" si="2"/>
        <v>44365.875</v>
      </c>
      <c r="F28" s="318">
        <v>44365.875</v>
      </c>
      <c r="G28" s="313" t="str">
        <f>J16</f>
        <v>Slovakia</v>
      </c>
      <c r="H28" s="309">
        <f>IF('Player Game Board'!H30&lt;&gt;"",'Player Game Board'!H30,"")</f>
        <v>1</v>
      </c>
      <c r="I28" s="309">
        <f>IF('Player Game Board'!I30&lt;&gt;"",'Player Game Board'!I30,"")</f>
        <v>2</v>
      </c>
      <c r="J28" s="302" t="str">
        <f>J17</f>
        <v>Ukraine</v>
      </c>
      <c r="P28" s="302" t="str">
        <f>VLOOKUP(2,'Dummy Table'!A31:B35,2,FALSE)</f>
        <v>Belgium</v>
      </c>
      <c r="T28" s="309">
        <f t="shared" ref="T28:T30" si="9">SUM(U28:W28)</f>
        <v>3</v>
      </c>
      <c r="U28" s="309">
        <f>VLOOKUP(P28,'Dummy Table'!B4:C40,2,FALSE)</f>
        <v>1</v>
      </c>
      <c r="V28" s="309">
        <f>VLOOKUP(P28,'Dummy Table'!B4:D40,3,FALSE)</f>
        <v>1</v>
      </c>
      <c r="W28" s="309">
        <f>VLOOKUP(P28,'Dummy Table'!B4:E40,4,FALSE)</f>
        <v>1</v>
      </c>
      <c r="X28" s="309">
        <f>VLOOKUP(P28,'Dummy Table'!B4:F40,5,FALSE)</f>
        <v>2</v>
      </c>
      <c r="Y28" s="309" t="s">
        <v>17</v>
      </c>
      <c r="Z28" s="309">
        <f>VLOOKUP(P28,'Dummy Table'!B4:G40,6,FALSE)</f>
        <v>1</v>
      </c>
      <c r="AA28" s="309">
        <f t="shared" ref="AA28:AA30" si="10">X28-Z28</f>
        <v>1</v>
      </c>
      <c r="AB28" s="309">
        <f>U28*3+V28*1</f>
        <v>4</v>
      </c>
      <c r="AE28" s="304"/>
      <c r="AH28" s="316" t="str">
        <f>Matches!G18</f>
        <v>Türkiye</v>
      </c>
      <c r="CY28" s="304"/>
    </row>
    <row r="29" spans="2:103" s="302" customFormat="1" ht="14.4" customHeight="1" x14ac:dyDescent="0.3">
      <c r="B29" s="302">
        <v>22</v>
      </c>
      <c r="C29" s="309">
        <v>22</v>
      </c>
      <c r="D29" s="309" t="s">
        <v>95</v>
      </c>
      <c r="E29" s="319">
        <f t="shared" si="2"/>
        <v>44366.625</v>
      </c>
      <c r="F29" s="318">
        <v>44366.625</v>
      </c>
      <c r="G29" s="313" t="str">
        <f>G16</f>
        <v>Belgium</v>
      </c>
      <c r="H29" s="309">
        <f>IF('Player Game Board'!H31&lt;&gt;"",'Player Game Board'!H31,"")</f>
        <v>2</v>
      </c>
      <c r="I29" s="309">
        <f>IF('Player Game Board'!I31&lt;&gt;"",'Player Game Board'!I31,"")</f>
        <v>0</v>
      </c>
      <c r="J29" s="302" t="str">
        <f>G17</f>
        <v>Romania</v>
      </c>
      <c r="P29" s="302" t="str">
        <f>VLOOKUP(3,'Dummy Table'!A31:B35,2,FALSE)</f>
        <v>Slovakia</v>
      </c>
      <c r="T29" s="309">
        <f t="shared" si="9"/>
        <v>3</v>
      </c>
      <c r="U29" s="309">
        <f>VLOOKUP(P29,'Dummy Table'!B4:C40,2,FALSE)</f>
        <v>1</v>
      </c>
      <c r="V29" s="309">
        <f>VLOOKUP(P29,'Dummy Table'!B4:D40,3,FALSE)</f>
        <v>1</v>
      </c>
      <c r="W29" s="309">
        <f>VLOOKUP(P29,'Dummy Table'!B4:E40,4,FALSE)</f>
        <v>1</v>
      </c>
      <c r="X29" s="309">
        <f>VLOOKUP(P29,'Dummy Table'!B4:F40,5,FALSE)</f>
        <v>3</v>
      </c>
      <c r="Y29" s="309" t="s">
        <v>17</v>
      </c>
      <c r="Z29" s="309">
        <f>VLOOKUP(P29,'Dummy Table'!B4:G40,6,FALSE)</f>
        <v>3</v>
      </c>
      <c r="AA29" s="309">
        <f t="shared" si="10"/>
        <v>0</v>
      </c>
      <c r="AB29" s="309">
        <f>U29*3+V29*1</f>
        <v>4</v>
      </c>
      <c r="AE29" s="304"/>
      <c r="AH29" s="316" t="str">
        <f>Matches!J18</f>
        <v>Georgia</v>
      </c>
      <c r="CY29" s="304"/>
    </row>
    <row r="30" spans="2:103" s="302" customFormat="1" ht="14.4" customHeight="1" x14ac:dyDescent="0.3">
      <c r="B30" s="302">
        <v>23</v>
      </c>
      <c r="C30" s="309">
        <v>23</v>
      </c>
      <c r="D30" s="309" t="s">
        <v>95</v>
      </c>
      <c r="E30" s="319">
        <f t="shared" si="2"/>
        <v>44366.75</v>
      </c>
      <c r="F30" s="318">
        <v>44366.75</v>
      </c>
      <c r="G30" s="313" t="str">
        <f>G18</f>
        <v>Türkiye</v>
      </c>
      <c r="H30" s="309">
        <f>IF('Player Game Board'!H32&lt;&gt;"",'Player Game Board'!H32,"")</f>
        <v>0</v>
      </c>
      <c r="I30" s="309">
        <f>IF('Player Game Board'!I32&lt;&gt;"",'Player Game Board'!I32,"")</f>
        <v>3</v>
      </c>
      <c r="J30" s="302" t="str">
        <f>G19</f>
        <v>Portugal</v>
      </c>
      <c r="P30" s="302" t="str">
        <f>VLOOKUP(4,'Dummy Table'!A31:B35,2,FALSE)</f>
        <v>Ukraine</v>
      </c>
      <c r="T30" s="309">
        <f t="shared" si="9"/>
        <v>3</v>
      </c>
      <c r="U30" s="309">
        <f>VLOOKUP(P30,'Dummy Table'!B4:C40,2,FALSE)</f>
        <v>1</v>
      </c>
      <c r="V30" s="309">
        <f>VLOOKUP(P30,'Dummy Table'!B4:D40,3,FALSE)</f>
        <v>1</v>
      </c>
      <c r="W30" s="309">
        <f>VLOOKUP(P30,'Dummy Table'!B4:E40,4,FALSE)</f>
        <v>1</v>
      </c>
      <c r="X30" s="309">
        <f>VLOOKUP(P30,'Dummy Table'!B4:F40,5,FALSE)</f>
        <v>2</v>
      </c>
      <c r="Y30" s="309" t="s">
        <v>17</v>
      </c>
      <c r="Z30" s="309">
        <f>VLOOKUP(P30,'Dummy Table'!B4:G40,6,FALSE)</f>
        <v>4</v>
      </c>
      <c r="AA30" s="309">
        <f t="shared" si="10"/>
        <v>-2</v>
      </c>
      <c r="AB30" s="309">
        <f>U30*3+V30*1</f>
        <v>4</v>
      </c>
      <c r="AE30" s="304"/>
      <c r="CY30" s="304"/>
    </row>
    <row r="31" spans="2:103" s="302" customFormat="1" ht="14.4" customHeight="1" x14ac:dyDescent="0.3">
      <c r="B31" s="302">
        <v>24</v>
      </c>
      <c r="C31" s="309">
        <v>24</v>
      </c>
      <c r="D31" s="309" t="s">
        <v>94</v>
      </c>
      <c r="E31" s="319">
        <f t="shared" si="2"/>
        <v>44366.875</v>
      </c>
      <c r="F31" s="318">
        <v>44366.875</v>
      </c>
      <c r="G31" s="313" t="str">
        <f>J18</f>
        <v>Georgia</v>
      </c>
      <c r="H31" s="309">
        <f>IF('Player Game Board'!H33&lt;&gt;"",'Player Game Board'!H33,"")</f>
        <v>1</v>
      </c>
      <c r="I31" s="309">
        <f>IF('Player Game Board'!I33&lt;&gt;"",'Player Game Board'!I33,"")</f>
        <v>1</v>
      </c>
      <c r="J31" s="302" t="str">
        <f>J19</f>
        <v>Czechia</v>
      </c>
      <c r="T31" s="309" t="s">
        <v>0</v>
      </c>
      <c r="U31" s="309" t="s">
        <v>12</v>
      </c>
      <c r="V31" s="309" t="s">
        <v>13</v>
      </c>
      <c r="W31" s="309" t="s">
        <v>14</v>
      </c>
      <c r="X31" s="309" t="s">
        <v>95</v>
      </c>
      <c r="Y31" s="309"/>
      <c r="Z31" s="309" t="s">
        <v>15</v>
      </c>
      <c r="AA31" s="309" t="s">
        <v>111</v>
      </c>
      <c r="AB31" s="309" t="s">
        <v>22</v>
      </c>
      <c r="AE31" s="304"/>
      <c r="CY31" s="304"/>
    </row>
    <row r="32" spans="2:103" s="302" customFormat="1" ht="14.4" customHeight="1" x14ac:dyDescent="0.3">
      <c r="B32" s="302">
        <v>25</v>
      </c>
      <c r="C32" s="309">
        <v>25</v>
      </c>
      <c r="D32" s="309" t="s">
        <v>15</v>
      </c>
      <c r="E32" s="319">
        <f t="shared" si="2"/>
        <v>44367.75</v>
      </c>
      <c r="F32" s="318">
        <v>44367.75</v>
      </c>
      <c r="G32" s="313" t="str">
        <f>J9</f>
        <v>Switzerland</v>
      </c>
      <c r="H32" s="309">
        <f>IF('Player Game Board'!H34&lt;&gt;"",'Player Game Board'!H34,"")</f>
        <v>1</v>
      </c>
      <c r="I32" s="309">
        <f>IF('Player Game Board'!I34&lt;&gt;"",'Player Game Board'!I34,"")</f>
        <v>1</v>
      </c>
      <c r="J32" s="302" t="str">
        <f>G8</f>
        <v>Germany</v>
      </c>
      <c r="P32" s="302" t="str">
        <f>VLOOKUP(1,'Dummy Table'!A37:B41,2,FALSE)</f>
        <v>Portugal</v>
      </c>
      <c r="T32" s="309">
        <f>SUM(U32:W32)</f>
        <v>3</v>
      </c>
      <c r="U32" s="309">
        <f>VLOOKUP(P32,'Dummy Table'!B4:C40,2,FALSE)</f>
        <v>2</v>
      </c>
      <c r="V32" s="309">
        <f>VLOOKUP(P32,'Dummy Table'!B4:D40,3,FALSE)</f>
        <v>0</v>
      </c>
      <c r="W32" s="309">
        <f>VLOOKUP(P32,'Dummy Table'!B4:E40,4,FALSE)</f>
        <v>1</v>
      </c>
      <c r="X32" s="309">
        <f>VLOOKUP(P32,'Dummy Table'!B4:F40,5,FALSE)</f>
        <v>5</v>
      </c>
      <c r="Y32" s="309" t="s">
        <v>17</v>
      </c>
      <c r="Z32" s="309">
        <f>VLOOKUP(P32,'Dummy Table'!B4:G40,6,FALSE)</f>
        <v>3</v>
      </c>
      <c r="AA32" s="309">
        <f>X32-Z32</f>
        <v>2</v>
      </c>
      <c r="AB32" s="309">
        <f>U32*3+V32*1</f>
        <v>6</v>
      </c>
      <c r="AE32" s="304"/>
      <c r="CY32" s="304"/>
    </row>
    <row r="33" spans="2:103" s="302" customFormat="1" ht="14.4" customHeight="1" x14ac:dyDescent="0.3">
      <c r="B33" s="302">
        <v>26</v>
      </c>
      <c r="C33" s="309">
        <v>26</v>
      </c>
      <c r="D33" s="309" t="s">
        <v>15</v>
      </c>
      <c r="E33" s="319">
        <f t="shared" si="2"/>
        <v>44367.75</v>
      </c>
      <c r="F33" s="318">
        <v>44367.75</v>
      </c>
      <c r="G33" s="313" t="str">
        <f>J8</f>
        <v>Scotland</v>
      </c>
      <c r="H33" s="309">
        <f>IF('Player Game Board'!H35&lt;&gt;"",'Player Game Board'!H35,"")</f>
        <v>0</v>
      </c>
      <c r="I33" s="309">
        <f>IF('Player Game Board'!I35&lt;&gt;"",'Player Game Board'!I35,"")</f>
        <v>1</v>
      </c>
      <c r="J33" s="302" t="str">
        <f>G9</f>
        <v>Hungary</v>
      </c>
      <c r="P33" s="302" t="str">
        <f>VLOOKUP(2,'Dummy Table'!A37:B41,2,FALSE)</f>
        <v>Türkiye</v>
      </c>
      <c r="T33" s="309">
        <f t="shared" ref="T33:T35" si="11">SUM(U33:W33)</f>
        <v>3</v>
      </c>
      <c r="U33" s="309">
        <f>VLOOKUP(P33,'Dummy Table'!B4:C40,2,FALSE)</f>
        <v>2</v>
      </c>
      <c r="V33" s="309">
        <f>VLOOKUP(P33,'Dummy Table'!B4:D40,3,FALSE)</f>
        <v>0</v>
      </c>
      <c r="W33" s="309">
        <f>VLOOKUP(P33,'Dummy Table'!B4:E40,4,FALSE)</f>
        <v>1</v>
      </c>
      <c r="X33" s="309">
        <f>VLOOKUP(P33,'Dummy Table'!B4:F40,5,FALSE)</f>
        <v>5</v>
      </c>
      <c r="Y33" s="309" t="s">
        <v>17</v>
      </c>
      <c r="Z33" s="309">
        <f>VLOOKUP(P33,'Dummy Table'!B4:G40,6,FALSE)</f>
        <v>5</v>
      </c>
      <c r="AA33" s="309">
        <f t="shared" ref="AA33:AA35" si="12">X33-Z33</f>
        <v>0</v>
      </c>
      <c r="AB33" s="309">
        <f>U33*3+V33*1</f>
        <v>6</v>
      </c>
      <c r="AE33" s="304"/>
      <c r="CY33" s="304"/>
    </row>
    <row r="34" spans="2:103" s="302" customFormat="1" ht="14.4" customHeight="1" x14ac:dyDescent="0.3">
      <c r="B34" s="302">
        <v>27</v>
      </c>
      <c r="C34" s="309">
        <v>27</v>
      </c>
      <c r="D34" s="309" t="s">
        <v>4</v>
      </c>
      <c r="E34" s="319">
        <f t="shared" si="2"/>
        <v>44368.75</v>
      </c>
      <c r="F34" s="318">
        <v>44368.75</v>
      </c>
      <c r="G34" s="313" t="str">
        <f>J11</f>
        <v>Albania</v>
      </c>
      <c r="H34" s="309">
        <f>IF('Player Game Board'!H36&lt;&gt;"",'Player Game Board'!H36,"")</f>
        <v>0</v>
      </c>
      <c r="I34" s="309">
        <f>IF('Player Game Board'!I36&lt;&gt;"",'Player Game Board'!I36,"")</f>
        <v>1</v>
      </c>
      <c r="J34" s="302" t="str">
        <f>G10</f>
        <v>Spain</v>
      </c>
      <c r="P34" s="302" t="str">
        <f>VLOOKUP(3,'Dummy Table'!A37:B41,2,FALSE)</f>
        <v>Georgia</v>
      </c>
      <c r="T34" s="309">
        <f t="shared" si="11"/>
        <v>3</v>
      </c>
      <c r="U34" s="309">
        <f>VLOOKUP(P34,'Dummy Table'!B4:C40,2,FALSE)</f>
        <v>1</v>
      </c>
      <c r="V34" s="309">
        <f>VLOOKUP(P34,'Dummy Table'!B4:D40,3,FALSE)</f>
        <v>1</v>
      </c>
      <c r="W34" s="309">
        <f>VLOOKUP(P34,'Dummy Table'!B4:E40,4,FALSE)</f>
        <v>1</v>
      </c>
      <c r="X34" s="309">
        <f>VLOOKUP(P34,'Dummy Table'!B4:F40,5,FALSE)</f>
        <v>4</v>
      </c>
      <c r="Y34" s="309" t="s">
        <v>17</v>
      </c>
      <c r="Z34" s="309">
        <f>VLOOKUP(P34,'Dummy Table'!B4:G40,6,FALSE)</f>
        <v>4</v>
      </c>
      <c r="AA34" s="309">
        <f t="shared" si="12"/>
        <v>0</v>
      </c>
      <c r="AB34" s="309">
        <f>U34*3+V34*1</f>
        <v>4</v>
      </c>
      <c r="AE34" s="304"/>
      <c r="CY34" s="304"/>
    </row>
    <row r="35" spans="2:103" s="302" customFormat="1" ht="14.4" customHeight="1" x14ac:dyDescent="0.3">
      <c r="B35" s="302">
        <v>28</v>
      </c>
      <c r="C35" s="309">
        <v>28</v>
      </c>
      <c r="D35" s="309" t="s">
        <v>4</v>
      </c>
      <c r="E35" s="319">
        <f t="shared" si="2"/>
        <v>44368.75</v>
      </c>
      <c r="F35" s="318">
        <v>44368.75</v>
      </c>
      <c r="G35" s="313" t="str">
        <f>J10</f>
        <v>Croatia</v>
      </c>
      <c r="H35" s="309">
        <f>IF('Player Game Board'!H37&lt;&gt;"",'Player Game Board'!H37,"")</f>
        <v>1</v>
      </c>
      <c r="I35" s="309">
        <f>IF('Player Game Board'!I37&lt;&gt;"",'Player Game Board'!I37,"")</f>
        <v>1</v>
      </c>
      <c r="J35" s="302" t="str">
        <f>G11</f>
        <v>Italy</v>
      </c>
      <c r="P35" s="302" t="str">
        <f>VLOOKUP(4,'Dummy Table'!A37:B41,2,FALSE)</f>
        <v>Czechia</v>
      </c>
      <c r="T35" s="309">
        <f t="shared" si="11"/>
        <v>3</v>
      </c>
      <c r="U35" s="309">
        <f>VLOOKUP(P35,'Dummy Table'!B4:C40,2,FALSE)</f>
        <v>0</v>
      </c>
      <c r="V35" s="309">
        <f>VLOOKUP(P35,'Dummy Table'!B4:D40,3,FALSE)</f>
        <v>1</v>
      </c>
      <c r="W35" s="309">
        <f>VLOOKUP(P35,'Dummy Table'!B4:E40,4,FALSE)</f>
        <v>2</v>
      </c>
      <c r="X35" s="309">
        <f>VLOOKUP(P35,'Dummy Table'!B4:F40,5,FALSE)</f>
        <v>3</v>
      </c>
      <c r="Y35" s="309" t="s">
        <v>17</v>
      </c>
      <c r="Z35" s="309">
        <f>VLOOKUP(P35,'Dummy Table'!B4:G40,6,FALSE)</f>
        <v>5</v>
      </c>
      <c r="AA35" s="309">
        <f t="shared" si="12"/>
        <v>-2</v>
      </c>
      <c r="AB35" s="309">
        <f>U35*3+V35*1</f>
        <v>1</v>
      </c>
      <c r="AE35" s="304"/>
      <c r="CY35" s="304"/>
    </row>
    <row r="36" spans="2:103" s="302" customFormat="1" ht="14.4" customHeight="1" x14ac:dyDescent="0.3">
      <c r="B36" s="302">
        <v>29</v>
      </c>
      <c r="C36" s="309">
        <v>29</v>
      </c>
      <c r="D36" s="309" t="s">
        <v>3</v>
      </c>
      <c r="E36" s="319">
        <f t="shared" si="2"/>
        <v>44368.875</v>
      </c>
      <c r="F36" s="318">
        <v>44368.875</v>
      </c>
      <c r="G36" s="313" t="str">
        <f t="shared" ref="G36:G43" si="13">J12</f>
        <v>England</v>
      </c>
      <c r="H36" s="309">
        <f>IF('Player Game Board'!H38&lt;&gt;"",'Player Game Board'!H38,"")</f>
        <v>0</v>
      </c>
      <c r="I36" s="309">
        <f>IF('Player Game Board'!I38&lt;&gt;"",'Player Game Board'!I38,"")</f>
        <v>0</v>
      </c>
      <c r="J36" s="302" t="str">
        <f>G13</f>
        <v>Slovenia</v>
      </c>
      <c r="AE36" s="304"/>
      <c r="CY36" s="304"/>
    </row>
    <row r="37" spans="2:103" s="302" customFormat="1" ht="14.4" customHeight="1" x14ac:dyDescent="0.3">
      <c r="B37" s="302">
        <v>30</v>
      </c>
      <c r="C37" s="309">
        <v>30</v>
      </c>
      <c r="D37" s="309" t="s">
        <v>3</v>
      </c>
      <c r="E37" s="319">
        <f t="shared" si="2"/>
        <v>44368.875</v>
      </c>
      <c r="F37" s="318">
        <v>44368.875</v>
      </c>
      <c r="G37" s="313" t="str">
        <f t="shared" si="13"/>
        <v>Denmark</v>
      </c>
      <c r="H37" s="309">
        <f>IF('Player Game Board'!H39&lt;&gt;"",'Player Game Board'!H39,"")</f>
        <v>0</v>
      </c>
      <c r="I37" s="309">
        <f>IF('Player Game Board'!I39&lt;&gt;"",'Player Game Board'!I39,"")</f>
        <v>0</v>
      </c>
      <c r="J37" s="302" t="str">
        <f>G12</f>
        <v>Serbia</v>
      </c>
      <c r="O37" s="314"/>
      <c r="U37" s="309"/>
      <c r="AC37" s="311"/>
      <c r="AE37" s="304"/>
      <c r="CY37" s="304"/>
    </row>
    <row r="38" spans="2:103" s="302" customFormat="1" ht="14.4" customHeight="1" x14ac:dyDescent="0.3">
      <c r="B38" s="302">
        <v>31</v>
      </c>
      <c r="C38" s="309">
        <v>31</v>
      </c>
      <c r="D38" s="309" t="s">
        <v>13</v>
      </c>
      <c r="E38" s="319">
        <f t="shared" si="2"/>
        <v>44369.875</v>
      </c>
      <c r="F38" s="318">
        <v>44369.875</v>
      </c>
      <c r="G38" s="313" t="str">
        <f t="shared" si="13"/>
        <v>Netherlands</v>
      </c>
      <c r="H38" s="309">
        <f>IF('Player Game Board'!H40&lt;&gt;"",'Player Game Board'!H40,"")</f>
        <v>2</v>
      </c>
      <c r="I38" s="309">
        <f>IF('Player Game Board'!I40&lt;&gt;"",'Player Game Board'!I40,"")</f>
        <v>3</v>
      </c>
      <c r="J38" s="302" t="str">
        <f>G15</f>
        <v>Austria</v>
      </c>
      <c r="T38" s="309" t="s">
        <v>0</v>
      </c>
      <c r="U38" s="309" t="s">
        <v>12</v>
      </c>
      <c r="V38" s="309" t="s">
        <v>13</v>
      </c>
      <c r="W38" s="309" t="s">
        <v>14</v>
      </c>
      <c r="X38" s="309" t="s">
        <v>95</v>
      </c>
      <c r="Y38" s="309"/>
      <c r="Z38" s="309" t="s">
        <v>15</v>
      </c>
      <c r="AA38" s="309" t="s">
        <v>111</v>
      </c>
      <c r="AB38" s="309" t="s">
        <v>22</v>
      </c>
      <c r="AC38" s="309" t="s">
        <v>96</v>
      </c>
      <c r="AE38" s="304"/>
      <c r="CY38" s="304"/>
    </row>
    <row r="39" spans="2:103" s="302" customFormat="1" ht="14.4" customHeight="1" x14ac:dyDescent="0.3">
      <c r="B39" s="302">
        <v>32</v>
      </c>
      <c r="C39" s="309">
        <v>32</v>
      </c>
      <c r="D39" s="309" t="s">
        <v>13</v>
      </c>
      <c r="E39" s="319">
        <f t="shared" si="2"/>
        <v>44369.875</v>
      </c>
      <c r="F39" s="318">
        <v>44369.875</v>
      </c>
      <c r="G39" s="313" t="str">
        <f t="shared" si="13"/>
        <v>France</v>
      </c>
      <c r="H39" s="309">
        <f>IF('Player Game Board'!H41&lt;&gt;"",'Player Game Board'!H41,"")</f>
        <v>1</v>
      </c>
      <c r="I39" s="309">
        <f>IF('Player Game Board'!I41&lt;&gt;"",'Player Game Board'!I41,"")</f>
        <v>1</v>
      </c>
      <c r="J39" s="302" t="str">
        <f>G14</f>
        <v>Poland</v>
      </c>
      <c r="O39" s="309">
        <v>1</v>
      </c>
      <c r="P39" s="314" t="str">
        <f>INDEX('Dummy Table'!DH3:DH8,MATCH(Matches!O39,'Dummy Table'!DU3:DU8,0),0)</f>
        <v>Netherlands</v>
      </c>
      <c r="Q39" s="314"/>
      <c r="R39" s="314"/>
      <c r="S39" s="314"/>
      <c r="T39" s="309">
        <f>VLOOKUP(P39,P7:AB35,5,FALSE)</f>
        <v>3</v>
      </c>
      <c r="U39" s="309">
        <f>VLOOKUP(P39,P7:AB35,6,FALSE)</f>
        <v>1</v>
      </c>
      <c r="V39" s="309">
        <f>VLOOKUP(P39,P7:AB35,7,FALSE)</f>
        <v>1</v>
      </c>
      <c r="W39" s="309">
        <f>VLOOKUP(P39,P7:AB35,8,FALSE)</f>
        <v>1</v>
      </c>
      <c r="X39" s="309">
        <f>VLOOKUP(P39,P7:AB35,9,FALSE)</f>
        <v>4</v>
      </c>
      <c r="Y39" s="309" t="s">
        <v>17</v>
      </c>
      <c r="Z39" s="309">
        <f>VLOOKUP(P39,P7:AB35,11,FALSE)</f>
        <v>4</v>
      </c>
      <c r="AA39" s="309">
        <f>VLOOKUP(P39,P7:AB35,12,FALSE)</f>
        <v>0</v>
      </c>
      <c r="AB39" s="309">
        <f>VLOOKUP(P39,P7:AB35,13,FALSE)</f>
        <v>4</v>
      </c>
      <c r="AC39" s="309" t="str">
        <f>INDEX('Dummy Table'!DV3:DV8,MATCH(Matches!O39,'Dummy Table'!DU3:DU8,0),0)</f>
        <v>D</v>
      </c>
      <c r="AE39" s="304"/>
      <c r="CY39" s="304"/>
    </row>
    <row r="40" spans="2:103" s="302" customFormat="1" ht="14.4" customHeight="1" x14ac:dyDescent="0.3">
      <c r="B40" s="302">
        <v>33</v>
      </c>
      <c r="C40" s="309">
        <v>33</v>
      </c>
      <c r="D40" s="309" t="s">
        <v>94</v>
      </c>
      <c r="E40" s="319">
        <f t="shared" si="2"/>
        <v>44370.75</v>
      </c>
      <c r="F40" s="318">
        <v>44370.75</v>
      </c>
      <c r="G40" s="313" t="str">
        <f t="shared" si="13"/>
        <v>Slovakia</v>
      </c>
      <c r="H40" s="309">
        <f>IF('Player Game Board'!H42&lt;&gt;"",'Player Game Board'!H42,"")</f>
        <v>1</v>
      </c>
      <c r="I40" s="309">
        <f>IF('Player Game Board'!I42&lt;&gt;"",'Player Game Board'!I42,"")</f>
        <v>1</v>
      </c>
      <c r="J40" s="302" t="str">
        <f>G17</f>
        <v>Romania</v>
      </c>
      <c r="O40" s="309">
        <v>2</v>
      </c>
      <c r="P40" s="314" t="str">
        <f>INDEX('Dummy Table'!DH3:DH8,MATCH(Matches!O40,'Dummy Table'!DU3:DU8,0),0)</f>
        <v>Georgia</v>
      </c>
      <c r="Q40" s="314"/>
      <c r="R40" s="314"/>
      <c r="S40" s="314"/>
      <c r="T40" s="309">
        <f>VLOOKUP(P40,P7:AB35,5,FALSE)</f>
        <v>3</v>
      </c>
      <c r="U40" s="309">
        <f>VLOOKUP(P40,P7:AB35,6,FALSE)</f>
        <v>1</v>
      </c>
      <c r="V40" s="309">
        <f>VLOOKUP(P40,P7:AB35,7,FALSE)</f>
        <v>1</v>
      </c>
      <c r="W40" s="309">
        <f>VLOOKUP(P40,P7:AB35,8,FALSE)</f>
        <v>1</v>
      </c>
      <c r="X40" s="309">
        <f>VLOOKUP(P40,P7:AB35,9,FALSE)</f>
        <v>4</v>
      </c>
      <c r="Y40" s="309" t="s">
        <v>17</v>
      </c>
      <c r="Z40" s="309">
        <f>VLOOKUP(P40,P7:AB35,11,FALSE)</f>
        <v>4</v>
      </c>
      <c r="AA40" s="309">
        <f>VLOOKUP(P40,P7:AB35,12,FALSE)</f>
        <v>0</v>
      </c>
      <c r="AB40" s="309">
        <f>VLOOKUP(P40,P7:AB35,13,FALSE)</f>
        <v>4</v>
      </c>
      <c r="AC40" s="309" t="str">
        <f>INDEX('Dummy Table'!DV3:DV8,MATCH(Matches!O40,'Dummy Table'!DU3:DU8,0),0)</f>
        <v>F</v>
      </c>
      <c r="AE40" s="304"/>
      <c r="CY40" s="304"/>
    </row>
    <row r="41" spans="2:103" s="302" customFormat="1" ht="14.4" customHeight="1" x14ac:dyDescent="0.3">
      <c r="B41" s="302">
        <v>34</v>
      </c>
      <c r="C41" s="309">
        <v>34</v>
      </c>
      <c r="D41" s="309" t="s">
        <v>94</v>
      </c>
      <c r="E41" s="319">
        <f t="shared" si="2"/>
        <v>44370.75</v>
      </c>
      <c r="F41" s="318">
        <v>44370.75</v>
      </c>
      <c r="G41" s="313" t="str">
        <f t="shared" si="13"/>
        <v>Ukraine</v>
      </c>
      <c r="H41" s="309">
        <f>IF('Player Game Board'!H43&lt;&gt;"",'Player Game Board'!H43,"")</f>
        <v>0</v>
      </c>
      <c r="I41" s="309">
        <f>IF('Player Game Board'!I43&lt;&gt;"",'Player Game Board'!I43,"")</f>
        <v>0</v>
      </c>
      <c r="J41" s="302" t="str">
        <f>G16</f>
        <v>Belgium</v>
      </c>
      <c r="O41" s="309">
        <v>3</v>
      </c>
      <c r="P41" s="314" t="str">
        <f>INDEX('Dummy Table'!DH3:DH8,MATCH(Matches!O41,'Dummy Table'!DU3:DU8,0),0)</f>
        <v>Slovakia</v>
      </c>
      <c r="Q41" s="314"/>
      <c r="R41" s="314"/>
      <c r="S41" s="314"/>
      <c r="T41" s="309">
        <f>VLOOKUP(P41,P7:AB35,5,FALSE)</f>
        <v>3</v>
      </c>
      <c r="U41" s="309">
        <f>VLOOKUP(P41,P7:AB35,6,FALSE)</f>
        <v>1</v>
      </c>
      <c r="V41" s="309">
        <f>VLOOKUP(P41,P7:AB35,7,FALSE)</f>
        <v>1</v>
      </c>
      <c r="W41" s="309">
        <f>VLOOKUP(P41,P7:AB35,8,FALSE)</f>
        <v>1</v>
      </c>
      <c r="X41" s="309">
        <f>VLOOKUP(P41,P7:AB35,9,FALSE)</f>
        <v>3</v>
      </c>
      <c r="Y41" s="309" t="s">
        <v>17</v>
      </c>
      <c r="Z41" s="309">
        <f>VLOOKUP(P41,P7:AB35,11,FALSE)</f>
        <v>3</v>
      </c>
      <c r="AA41" s="309">
        <f>VLOOKUP(P41,P7:AB35,12,FALSE)</f>
        <v>0</v>
      </c>
      <c r="AB41" s="309">
        <f>VLOOKUP(P41,P7:AB35,13,FALSE)</f>
        <v>4</v>
      </c>
      <c r="AC41" s="309" t="str">
        <f>INDEX('Dummy Table'!DV3:DV8,MATCH(Matches!O41,'Dummy Table'!DU3:DU8,0),0)</f>
        <v>E</v>
      </c>
      <c r="AE41" s="304"/>
      <c r="CY41" s="304"/>
    </row>
    <row r="42" spans="2:103" s="302" customFormat="1" ht="14.4" customHeight="1" x14ac:dyDescent="0.3">
      <c r="B42" s="302">
        <v>35</v>
      </c>
      <c r="C42" s="309">
        <v>35</v>
      </c>
      <c r="D42" s="309" t="s">
        <v>95</v>
      </c>
      <c r="E42" s="319">
        <f t="shared" si="2"/>
        <v>44370.875</v>
      </c>
      <c r="F42" s="318">
        <v>44370.875</v>
      </c>
      <c r="G42" s="313" t="str">
        <f t="shared" si="13"/>
        <v>Georgia</v>
      </c>
      <c r="H42" s="309">
        <f>IF('Player Game Board'!H44&lt;&gt;"",'Player Game Board'!H44,"")</f>
        <v>2</v>
      </c>
      <c r="I42" s="309">
        <f>IF('Player Game Board'!I44&lt;&gt;"",'Player Game Board'!I44,"")</f>
        <v>0</v>
      </c>
      <c r="J42" s="302" t="str">
        <f>G19</f>
        <v>Portugal</v>
      </c>
      <c r="O42" s="309">
        <v>4</v>
      </c>
      <c r="P42" s="314" t="str">
        <f>INDEX('Dummy Table'!DH3:DH8,MATCH(Matches!O42,'Dummy Table'!DU3:DU8,0),0)</f>
        <v>Slovenia</v>
      </c>
      <c r="Q42" s="314"/>
      <c r="R42" s="314"/>
      <c r="S42" s="314"/>
      <c r="T42" s="309">
        <f>VLOOKUP(P42,P7:AB35,5,FALSE)</f>
        <v>3</v>
      </c>
      <c r="U42" s="309">
        <f>VLOOKUP(P42,P7:AB35,6,FALSE)</f>
        <v>0</v>
      </c>
      <c r="V42" s="309">
        <f>VLOOKUP(P42,P7:AB35,7,FALSE)</f>
        <v>3</v>
      </c>
      <c r="W42" s="309">
        <f>VLOOKUP(P42,P7:AB35,8,FALSE)</f>
        <v>0</v>
      </c>
      <c r="X42" s="309">
        <f>VLOOKUP(P42,P7:AB35,9,FALSE)</f>
        <v>2</v>
      </c>
      <c r="Y42" s="309" t="s">
        <v>17</v>
      </c>
      <c r="Z42" s="309">
        <f>VLOOKUP(P42,P7:AB35,11,FALSE)</f>
        <v>2</v>
      </c>
      <c r="AA42" s="309">
        <f>VLOOKUP(P42,P7:AB35,12,FALSE)</f>
        <v>0</v>
      </c>
      <c r="AB42" s="309">
        <f>VLOOKUP(P42,P7:AB35,13,FALSE)</f>
        <v>3</v>
      </c>
      <c r="AC42" s="309" t="str">
        <f>INDEX('Dummy Table'!DV3:DV8,MATCH(Matches!O42,'Dummy Table'!DU3:DU8,0),0)</f>
        <v>C</v>
      </c>
      <c r="AE42" s="304"/>
      <c r="CY42" s="304"/>
    </row>
    <row r="43" spans="2:103" s="302" customFormat="1" ht="14.4" customHeight="1" x14ac:dyDescent="0.3">
      <c r="B43" s="302">
        <v>36</v>
      </c>
      <c r="C43" s="309">
        <v>36</v>
      </c>
      <c r="D43" s="309" t="s">
        <v>95</v>
      </c>
      <c r="E43" s="319">
        <f t="shared" si="2"/>
        <v>44370.875</v>
      </c>
      <c r="F43" s="318">
        <v>44370.875</v>
      </c>
      <c r="G43" s="313" t="str">
        <f t="shared" si="13"/>
        <v>Czechia</v>
      </c>
      <c r="H43" s="309">
        <f>IF('Player Game Board'!H45&lt;&gt;"",'Player Game Board'!H45,"")</f>
        <v>1</v>
      </c>
      <c r="I43" s="309">
        <f>IF('Player Game Board'!I45&lt;&gt;"",'Player Game Board'!I45,"")</f>
        <v>2</v>
      </c>
      <c r="J43" s="302" t="str">
        <f>G18</f>
        <v>Türkiye</v>
      </c>
      <c r="O43" s="309">
        <v>5</v>
      </c>
      <c r="P43" s="314" t="str">
        <f>INDEX('Dummy Table'!DH3:DH8,MATCH(Matches!O43,'Dummy Table'!DU3:DU8,0),0)</f>
        <v>Hungary</v>
      </c>
      <c r="Q43" s="314"/>
      <c r="R43" s="314"/>
      <c r="S43" s="314"/>
      <c r="T43" s="309">
        <f>VLOOKUP(P43,P7:AB35,5,FALSE)</f>
        <v>3</v>
      </c>
      <c r="U43" s="309">
        <f>VLOOKUP(P43,P7:AB35,6,FALSE)</f>
        <v>1</v>
      </c>
      <c r="V43" s="309">
        <f>VLOOKUP(P43,P7:AB35,7,FALSE)</f>
        <v>0</v>
      </c>
      <c r="W43" s="309">
        <f>VLOOKUP(P43,P7:AB35,8,FALSE)</f>
        <v>2</v>
      </c>
      <c r="X43" s="309">
        <f>VLOOKUP(P43,P7:AB35,9,FALSE)</f>
        <v>2</v>
      </c>
      <c r="Y43" s="309" t="s">
        <v>17</v>
      </c>
      <c r="Z43" s="309">
        <f>VLOOKUP(P43,P7:AB35,11,FALSE)</f>
        <v>5</v>
      </c>
      <c r="AA43" s="309">
        <f>VLOOKUP(P43,P7:AB35,12,FALSE)</f>
        <v>-3</v>
      </c>
      <c r="AB43" s="309">
        <f>VLOOKUP(P43,P7:AB35,13,FALSE)</f>
        <v>3</v>
      </c>
      <c r="AC43" s="309" t="str">
        <f>INDEX('Dummy Table'!DV3:DV8,MATCH(Matches!O43,'Dummy Table'!DU3:DU8,0),0)</f>
        <v>A</v>
      </c>
      <c r="AE43" s="304"/>
      <c r="CY43" s="304"/>
    </row>
    <row r="44" spans="2:103" s="302" customFormat="1" ht="14.4" customHeight="1" x14ac:dyDescent="0.3">
      <c r="B44" s="302">
        <v>37</v>
      </c>
      <c r="E44" s="319">
        <f t="shared" ref="E44" si="14">F44</f>
        <v>44373.75</v>
      </c>
      <c r="F44" s="318">
        <v>44373.75</v>
      </c>
      <c r="G44" s="313" t="str">
        <f>IF(SUM(T7:T10)=12,P7,'Language Table'!C51)</f>
        <v>Germany</v>
      </c>
      <c r="H44" s="309">
        <f>IF('Player Game Board'!H61&lt;&gt;"",'Player Game Board'!H61,"")</f>
        <v>2</v>
      </c>
      <c r="I44" s="309">
        <f>IF('Player Game Board'!I61&lt;&gt;"",'Player Game Board'!I61,"")</f>
        <v>0</v>
      </c>
      <c r="J44" s="302" t="str">
        <f>IF(SUM(T17:T20)=12,P18,'Language Table'!C59)</f>
        <v>Denmark</v>
      </c>
      <c r="O44" s="309">
        <v>6</v>
      </c>
      <c r="P44" s="302" t="str">
        <f>INDEX('Dummy Table'!DH3:DH8,MATCH(Matches!O44,'Dummy Table'!DU3:DU8,0),0)</f>
        <v>Croatia</v>
      </c>
      <c r="T44" s="309">
        <f>VLOOKUP(P44,P7:AB35,5,FALSE)</f>
        <v>3</v>
      </c>
      <c r="U44" s="309">
        <f>VLOOKUP(P44,P7:AB35,6,FALSE)</f>
        <v>0</v>
      </c>
      <c r="V44" s="309">
        <f>VLOOKUP(P44,P7:AB35,7,FALSE)</f>
        <v>2</v>
      </c>
      <c r="W44" s="309">
        <f>VLOOKUP(P44,P7:AB35,8,FALSE)</f>
        <v>1</v>
      </c>
      <c r="X44" s="309">
        <f>VLOOKUP(P44,P7:AB35,9,FALSE)</f>
        <v>3</v>
      </c>
      <c r="Y44" s="309" t="s">
        <v>17</v>
      </c>
      <c r="Z44" s="309">
        <f>VLOOKUP(P44,P7:AB35,11,FALSE)</f>
        <v>6</v>
      </c>
      <c r="AA44" s="309">
        <f>VLOOKUP(P44,P7:AB35,12,FALSE)</f>
        <v>-3</v>
      </c>
      <c r="AB44" s="309">
        <f>VLOOKUP(P44,P7:AB35,13,FALSE)</f>
        <v>2</v>
      </c>
      <c r="AC44" s="309" t="str">
        <f>INDEX('Dummy Table'!DV3:DV8,MATCH(Matches!O44,'Dummy Table'!DU3:DU8,0),0)</f>
        <v>B</v>
      </c>
      <c r="AE44" s="304"/>
      <c r="CY44" s="304"/>
    </row>
    <row r="45" spans="2:103" s="302" customFormat="1" ht="14.4" customHeight="1" x14ac:dyDescent="0.3">
      <c r="B45" s="302">
        <v>38</v>
      </c>
      <c r="E45" s="319">
        <f t="shared" ref="E45:E58" si="15">F45</f>
        <v>44373.875</v>
      </c>
      <c r="F45" s="318">
        <v>44373.875</v>
      </c>
      <c r="G45" s="313" t="str">
        <f>IF(SUM(T7:T10)=12,P8,'Language Table'!C57)</f>
        <v>Switzerland</v>
      </c>
      <c r="H45" s="309">
        <f>IF('Player Game Board'!H62&lt;&gt;"",'Player Game Board'!H62,"")</f>
        <v>2</v>
      </c>
      <c r="I45" s="309">
        <f>IF('Player Game Board'!I62&lt;&gt;"",'Player Game Board'!I62,"")</f>
        <v>0</v>
      </c>
      <c r="J45" s="302" t="str">
        <f>IF(SUM(T12:T15)=12,P13,'Language Table'!C58)</f>
        <v>Italy</v>
      </c>
      <c r="AC45" s="311"/>
      <c r="AE45" s="304"/>
      <c r="CV45" s="304"/>
    </row>
    <row r="46" spans="2:103" s="302" customFormat="1" ht="14.4" customHeight="1" x14ac:dyDescent="0.3">
      <c r="B46" s="302">
        <v>39</v>
      </c>
      <c r="E46" s="319">
        <f t="shared" si="15"/>
        <v>44374.75</v>
      </c>
      <c r="F46" s="318">
        <v>44374.75</v>
      </c>
      <c r="G46" s="313" t="str">
        <f>IF(SUM(T12:T15)=12,P12,'Language Table'!C52)</f>
        <v>Spain</v>
      </c>
      <c r="H46" s="309">
        <f>IF('Player Game Board'!H63&lt;&gt;"",'Player Game Board'!H63,"")</f>
        <v>4</v>
      </c>
      <c r="I46" s="309">
        <f>IF('Player Game Board'!I63&lt;&gt;"",'Player Game Board'!I63,"")</f>
        <v>1</v>
      </c>
      <c r="J46" s="302" t="str">
        <f>IF(SUM(T39:T44)=18,INDEX(P39:P44,MATCH(INDEX('Dummy Table'!DL13:DL27,MATCH(10,'Dummy Table'!DU13:DU27,0),0),AC39:AC44,0),0),'Language Table'!C93)</f>
        <v>Georgia</v>
      </c>
      <c r="U46" s="311"/>
      <c r="V46" s="309"/>
      <c r="CR46" s="304"/>
    </row>
    <row r="47" spans="2:103" ht="14.4" customHeight="1" x14ac:dyDescent="0.3">
      <c r="B47" s="302">
        <v>40</v>
      </c>
      <c r="E47" s="319">
        <f t="shared" si="15"/>
        <v>44374.875</v>
      </c>
      <c r="F47" s="318">
        <v>44374.875</v>
      </c>
      <c r="G47" s="320" t="str">
        <f>IF(SUM(T17:T20)=12,P17,'Language Table'!C53)</f>
        <v>England</v>
      </c>
      <c r="H47" s="309">
        <f>IF('Player Game Board'!H64&lt;&gt;"",'Player Game Board'!H64,"")</f>
        <v>2</v>
      </c>
      <c r="I47" s="309">
        <f>IF('Player Game Board'!I64&lt;&gt;"",'Player Game Board'!I64,"")</f>
        <v>1</v>
      </c>
      <c r="J47" s="304" t="str">
        <f>IF(SUM(T39:T44)=18,INDEX(P39:P44,MATCH(INDEX('Dummy Table'!DM13:DM27,MATCH(10,'Dummy Table'!DU13:DU27,0),0),AC39:AC44,0),0),'Language Table'!C92)</f>
        <v>Slovakia</v>
      </c>
      <c r="V47" s="308"/>
    </row>
    <row r="48" spans="2:103" ht="14.4" customHeight="1" x14ac:dyDescent="0.3">
      <c r="B48" s="302">
        <v>41</v>
      </c>
      <c r="E48" s="319">
        <f t="shared" si="15"/>
        <v>44375.75</v>
      </c>
      <c r="F48" s="318">
        <v>44375.75</v>
      </c>
      <c r="G48" s="320" t="str">
        <f>IF(SUM(T32:T35)=12,P32,'Language Table'!C56)</f>
        <v>Portugal</v>
      </c>
      <c r="H48" s="309">
        <f>IF('Player Game Board'!H65&lt;&gt;"",'Player Game Board'!H65,"")</f>
        <v>0</v>
      </c>
      <c r="I48" s="309">
        <f>IF('Player Game Board'!I65&lt;&gt;"",'Player Game Board'!I65,"")</f>
        <v>0</v>
      </c>
      <c r="J48" s="304" t="str">
        <f>IF(SUM(T39:T44)=18,INDEX(P39:P44,MATCH(INDEX('Dummy Table'!DO13:DO27,MATCH(10,'Dummy Table'!DU13:DU27,0),0),AC39:AC44,0),0),'Language Table'!C94)</f>
        <v>Slovenia</v>
      </c>
      <c r="V48" s="308"/>
    </row>
    <row r="49" spans="2:22" ht="14.4" customHeight="1" x14ac:dyDescent="0.3">
      <c r="B49" s="302">
        <v>42</v>
      </c>
      <c r="E49" s="319">
        <f t="shared" si="15"/>
        <v>44375.875</v>
      </c>
      <c r="F49" s="318">
        <v>44375.875</v>
      </c>
      <c r="G49" s="320" t="str">
        <f>IF(SUM(T22:T25)=12,P23,'Language Table'!C60)</f>
        <v>France</v>
      </c>
      <c r="H49" s="309">
        <f>IF('Player Game Board'!H66&lt;&gt;"",'Player Game Board'!H66,"")</f>
        <v>1</v>
      </c>
      <c r="I49" s="309">
        <f>IF('Player Game Board'!I66&lt;&gt;"",'Player Game Board'!I66,"")</f>
        <v>0</v>
      </c>
      <c r="J49" s="304" t="str">
        <f>IF(SUM(T27:T30)=12,P28,'Language Table'!C61)</f>
        <v>Belgium</v>
      </c>
      <c r="V49" s="308"/>
    </row>
    <row r="50" spans="2:22" ht="14.4" customHeight="1" x14ac:dyDescent="0.3">
      <c r="B50" s="302">
        <v>43</v>
      </c>
      <c r="E50" s="319">
        <f t="shared" si="15"/>
        <v>44376.75</v>
      </c>
      <c r="F50" s="318">
        <v>44376.75</v>
      </c>
      <c r="G50" s="320" t="str">
        <f>IF(SUM(T27:T30)=12,P27,'Language Table'!C55)</f>
        <v>Romania</v>
      </c>
      <c r="H50" s="309">
        <f>IF('Player Game Board'!H67&lt;&gt;"",'Player Game Board'!H67,"")</f>
        <v>0</v>
      </c>
      <c r="I50" s="309">
        <f>IF('Player Game Board'!I67&lt;&gt;"",'Player Game Board'!I67,"")</f>
        <v>3</v>
      </c>
      <c r="J50" s="304" t="str">
        <f>IF(SUM(T39:T44)=18,INDEX(P39:P44,MATCH(INDEX('Dummy Table'!DN13:DN27,MATCH(10,'Dummy Table'!DU13:DU27,0),0),AC39:AC44,0),0),'Language Table'!C95)</f>
        <v>Netherlands</v>
      </c>
      <c r="V50" s="308"/>
    </row>
    <row r="51" spans="2:22" ht="14.4" customHeight="1" x14ac:dyDescent="0.3">
      <c r="B51" s="302">
        <v>44</v>
      </c>
      <c r="E51" s="319">
        <f t="shared" si="15"/>
        <v>44376.875</v>
      </c>
      <c r="F51" s="318">
        <v>44376.875</v>
      </c>
      <c r="G51" s="320" t="str">
        <f>IF(SUM(T22:T25)=12,P22,'Language Table'!C54)</f>
        <v>Austria</v>
      </c>
      <c r="H51" s="309">
        <f>IF('Player Game Board'!H68&lt;&gt;"",'Player Game Board'!H68,"")</f>
        <v>1</v>
      </c>
      <c r="I51" s="309">
        <f>IF('Player Game Board'!I68&lt;&gt;"",'Player Game Board'!I68,"")</f>
        <v>2</v>
      </c>
      <c r="J51" s="304" t="str">
        <f>IF(SUM(T32:T35)=12,P33,'Language Table'!C62)</f>
        <v>Türkiye</v>
      </c>
      <c r="V51" s="308"/>
    </row>
    <row r="52" spans="2:22" ht="14.4" customHeight="1" x14ac:dyDescent="0.3">
      <c r="E52" s="319">
        <f t="shared" si="15"/>
        <v>44379.75</v>
      </c>
      <c r="F52" s="318">
        <v>44379.75</v>
      </c>
      <c r="G52" s="320" t="str">
        <f>'Language Table'!C65</f>
        <v>Match 39 Winner</v>
      </c>
      <c r="H52" s="309">
        <f>IF('Player Game Board'!H69&lt;&gt;"",'Player Game Board'!H69,"")</f>
        <v>2</v>
      </c>
      <c r="I52" s="309">
        <f>IF('Player Game Board'!I69&lt;&gt;"",'Player Game Board'!I69,"")</f>
        <v>1</v>
      </c>
      <c r="J52" s="304" t="str">
        <f>'Language Table'!C63</f>
        <v>Match 37 Winner</v>
      </c>
      <c r="V52" s="308"/>
    </row>
    <row r="53" spans="2:22" ht="14.4" customHeight="1" x14ac:dyDescent="0.3">
      <c r="E53" s="319">
        <f t="shared" si="15"/>
        <v>44379.875</v>
      </c>
      <c r="F53" s="318">
        <v>44379.875</v>
      </c>
      <c r="G53" s="320" t="str">
        <f>'Language Table'!C67</f>
        <v>Match 41 Winner</v>
      </c>
      <c r="H53" s="309">
        <f>IF('Player Game Board'!H70&lt;&gt;"",'Player Game Board'!H70,"")</f>
        <v>0</v>
      </c>
      <c r="I53" s="309">
        <f>IF('Player Game Board'!I70&lt;&gt;"",'Player Game Board'!I70,"")</f>
        <v>0</v>
      </c>
      <c r="J53" s="304" t="str">
        <f>'Language Table'!C68</f>
        <v>Match 42 Winner</v>
      </c>
      <c r="V53" s="308"/>
    </row>
    <row r="54" spans="2:22" ht="14.4" customHeight="1" x14ac:dyDescent="0.3">
      <c r="E54" s="319">
        <f t="shared" si="15"/>
        <v>44380.75</v>
      </c>
      <c r="F54" s="318">
        <v>44380.75</v>
      </c>
      <c r="G54" s="320" t="str">
        <f>'Language Table'!C69</f>
        <v>Match 43 Winner</v>
      </c>
      <c r="H54" s="309">
        <f>IF('Player Game Board'!H71&lt;&gt;"",'Player Game Board'!H71,"")</f>
        <v>2</v>
      </c>
      <c r="I54" s="309">
        <f>IF('Player Game Board'!I71&lt;&gt;"",'Player Game Board'!I71,"")</f>
        <v>1</v>
      </c>
      <c r="J54" s="304" t="str">
        <f>'Language Table'!C70</f>
        <v>Match 44 Winner</v>
      </c>
      <c r="V54" s="308"/>
    </row>
    <row r="55" spans="2:22" ht="14.4" customHeight="1" x14ac:dyDescent="0.3">
      <c r="E55" s="319">
        <f t="shared" si="15"/>
        <v>44380.875</v>
      </c>
      <c r="F55" s="318">
        <v>44380.875</v>
      </c>
      <c r="G55" s="320" t="str">
        <f>'Language Table'!C66</f>
        <v>Match 40 Winner</v>
      </c>
      <c r="H55" s="309">
        <f>IF('Player Game Board'!H72&lt;&gt;"",'Player Game Board'!H72,"")</f>
        <v>1</v>
      </c>
      <c r="I55" s="309">
        <f>IF('Player Game Board'!I72&lt;&gt;"",'Player Game Board'!I72,"")</f>
        <v>1</v>
      </c>
      <c r="J55" s="304" t="str">
        <f>'Language Table'!C64</f>
        <v>Match 38 Winner</v>
      </c>
      <c r="V55" s="308"/>
    </row>
    <row r="56" spans="2:22" ht="14.4" customHeight="1" x14ac:dyDescent="0.3">
      <c r="E56" s="319">
        <f t="shared" si="15"/>
        <v>44383.875</v>
      </c>
      <c r="F56" s="318">
        <v>44383.875</v>
      </c>
      <c r="G56" s="320" t="str">
        <f>'Language Table'!C71</f>
        <v>Match 45 Winner</v>
      </c>
      <c r="H56" s="309" t="str">
        <f>IF('Player Game Board'!H73&lt;&gt;"",'Player Game Board'!H73,"")</f>
        <v/>
      </c>
      <c r="I56" s="309" t="str">
        <f>IF('Player Game Board'!I73&lt;&gt;"",'Player Game Board'!I73,"")</f>
        <v/>
      </c>
      <c r="J56" s="304" t="str">
        <f>'Language Table'!C72</f>
        <v>Match 46 Winner</v>
      </c>
      <c r="V56" s="308"/>
    </row>
    <row r="57" spans="2:22" ht="14.4" customHeight="1" x14ac:dyDescent="0.3">
      <c r="E57" s="319">
        <f t="shared" si="15"/>
        <v>44384.875</v>
      </c>
      <c r="F57" s="318">
        <v>44384.875</v>
      </c>
      <c r="G57" s="320" t="str">
        <f>'Language Table'!C73</f>
        <v>Match 47 Winner</v>
      </c>
      <c r="H57" s="309" t="str">
        <f>IF('Player Game Board'!H74&lt;&gt;"",'Player Game Board'!H74,"")</f>
        <v/>
      </c>
      <c r="I57" s="309" t="str">
        <f>IF('Player Game Board'!I74&lt;&gt;"",'Player Game Board'!I74,"")</f>
        <v/>
      </c>
      <c r="J57" s="304" t="str">
        <f>'Language Table'!C74</f>
        <v>Match 48 Winner</v>
      </c>
      <c r="V57" s="308"/>
    </row>
    <row r="58" spans="2:22" ht="14.4" customHeight="1" x14ac:dyDescent="0.3">
      <c r="E58" s="319">
        <f t="shared" si="15"/>
        <v>44388.875</v>
      </c>
      <c r="F58" s="318">
        <v>44388.875</v>
      </c>
      <c r="G58" s="320" t="str">
        <f>'Language Table'!C75</f>
        <v>Match 49 Winner</v>
      </c>
      <c r="H58" s="309" t="str">
        <f>IF('Player Game Board'!H75&lt;&gt;"",'Player Game Board'!H75,"")</f>
        <v/>
      </c>
      <c r="I58" s="309" t="str">
        <f>IF('Player Game Board'!I75&lt;&gt;"",'Player Game Board'!I75,"")</f>
        <v/>
      </c>
      <c r="J58" s="304" t="str">
        <f>'Language Table'!C76</f>
        <v>Match 50 Winner</v>
      </c>
      <c r="V58" s="308"/>
    </row>
    <row r="59" spans="2:22" ht="14.4" customHeight="1" x14ac:dyDescent="0.3"/>
    <row r="60" spans="2:22" x14ac:dyDescent="0.3">
      <c r="G60" s="304" t="str">
        <f>IF(SUM(T32:T35)=12,P33,'Language Table'!C62)</f>
        <v>Türkiye</v>
      </c>
    </row>
  </sheetData>
  <sheetProtection algorithmName="SHA-512" hashValue="fVvxel2eiCxjehq2IF/SARJaFl5DgT1wVl+pxKI2enVfzM44M3AEg2Uig8iVMpQlEHNeJtcXp6zjT2RAa+eHFg==" saltValue="jxHca5a7iRUofyDstodVvw==" spinCount="100000" sheet="1" objects="1" scenarios="1" selectLockedCells="1" selectUnlockedCells="1"/>
  <phoneticPr fontId="4"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activeCell="B1" sqref="B1"/>
      <selection pane="topRight" activeCell="D1" sqref="D1"/>
      <selection pane="bottomLeft" activeCell="B10" sqref="B10"/>
      <selection pane="bottomRight" activeCell="D10" sqref="D10"/>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131</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10" t="s">
        <v>132</v>
      </c>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10"/>
      <c r="AR5" s="410"/>
      <c r="AS5" s="410"/>
      <c r="AT5" s="410"/>
      <c r="AU5" s="410"/>
      <c r="AV5" s="410"/>
      <c r="AW5" s="410"/>
      <c r="AX5" s="410"/>
      <c r="AY5" s="404" t="s">
        <v>62</v>
      </c>
      <c r="AZ5" s="404"/>
      <c r="BA5" s="404"/>
      <c r="BB5" s="404"/>
      <c r="BC5" s="404"/>
      <c r="BD5" s="404"/>
      <c r="BE5" s="404"/>
      <c r="BF5" s="404"/>
      <c r="BG5" s="404" t="s">
        <v>133</v>
      </c>
      <c r="BH5" s="404"/>
      <c r="BI5" s="404"/>
      <c r="BJ5" s="404"/>
      <c r="BK5" s="404" t="s">
        <v>134</v>
      </c>
      <c r="BL5" s="404"/>
      <c r="BM5" s="120" t="s">
        <v>130</v>
      </c>
    </row>
    <row r="6" spans="1:65" ht="15" customHeight="1" x14ac:dyDescent="0.3">
      <c r="B6" s="406" t="s">
        <v>135</v>
      </c>
      <c r="C6" s="407" t="s">
        <v>136</v>
      </c>
      <c r="D6" s="405" t="s">
        <v>137</v>
      </c>
      <c r="E6" s="405" t="s">
        <v>138</v>
      </c>
      <c r="F6" s="405" t="s">
        <v>139</v>
      </c>
      <c r="G6" s="405" t="s">
        <v>298</v>
      </c>
      <c r="H6" s="405" t="s">
        <v>140</v>
      </c>
      <c r="I6" s="406" t="s">
        <v>61</v>
      </c>
      <c r="J6" s="406"/>
      <c r="K6" s="405" t="s">
        <v>357</v>
      </c>
      <c r="L6" s="406" t="s">
        <v>141</v>
      </c>
      <c r="M6" s="406"/>
      <c r="N6" s="406"/>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406"/>
      <c r="C7" s="407"/>
      <c r="D7" s="405"/>
      <c r="E7" s="405"/>
      <c r="F7" s="405"/>
      <c r="G7" s="405"/>
      <c r="H7" s="405"/>
      <c r="I7" s="405" t="s">
        <v>138</v>
      </c>
      <c r="J7" s="409" t="s">
        <v>140</v>
      </c>
      <c r="K7" s="405"/>
      <c r="L7" s="405" t="s">
        <v>138</v>
      </c>
      <c r="M7" s="405" t="s">
        <v>322</v>
      </c>
      <c r="N7" s="405" t="s">
        <v>140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406"/>
      <c r="C8" s="407"/>
      <c r="D8" s="405"/>
      <c r="E8" s="405"/>
      <c r="F8" s="405"/>
      <c r="G8" s="405"/>
      <c r="H8" s="405"/>
      <c r="I8" s="405"/>
      <c r="J8" s="409"/>
      <c r="K8" s="405"/>
      <c r="L8" s="405"/>
      <c r="M8" s="405"/>
      <c r="N8" s="405"/>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Geo</v>
      </c>
      <c r="BB8" s="120" t="str">
        <f ca="1">LEFT(OFFSET(Matches!G8,BB6-1,0),3)&amp;" - "&amp;LEFT(OFFSET(Matches!J8,BB6-1,0),3)</f>
        <v>Eng - Slo</v>
      </c>
      <c r="BC8" s="120" t="str">
        <f ca="1">LEFT(OFFSET(Matches!G8,BC6-1,0),3)&amp;" - "&amp;LEFT(OFFSET(Matches!J8,BC6-1,0),3)</f>
        <v>Por - Slo</v>
      </c>
      <c r="BD8" s="120" t="str">
        <f ca="1">LEFT(OFFSET(Matches!G8,BD6-1,0),3)&amp;" - "&amp;LEFT(OFFSET(Matches!J8,BD6-1,0),3)</f>
        <v>Fra - Bel</v>
      </c>
      <c r="BE8" s="120" t="str">
        <f ca="1">LEFT(OFFSET(Matches!G8,BE6-1,0),3)&amp;" - "&amp;LEFT(OFFSET(Matches!J8,BE6-1,0),3)</f>
        <v>Rom - Net</v>
      </c>
      <c r="BF8" s="120" t="str">
        <f ca="1">LEFT(OFFSET(Matches!G8,BF6-1,0),3)&amp;" - "&amp;LEFT(OFFSET(Matches!J8,BF6-1,0),3)</f>
        <v>Aus - Tür</v>
      </c>
      <c r="BG8" s="120" t="str">
        <f ca="1">LEFT(OFFSET('Player Game Board'!G25,BG6-1,0),3)&amp;" - "&amp;LEFT(OFFSET('Player Game Board'!J25,BG6-1,0),3)</f>
        <v>Spa - Ger</v>
      </c>
      <c r="BH8" s="120" t="str">
        <f ca="1">LEFT(OFFSET('Player Game Board'!G25,BH6-1,0),3)&amp;" - "&amp;LEFT(OFFSET('Player Game Board'!J25,BH6-1,0),3)</f>
        <v>Por - Fra</v>
      </c>
      <c r="BI8" s="120" t="str">
        <f ca="1">LEFT(OFFSET('Player Game Board'!G25,BI6-1,0),3)&amp;" - "&amp;LEFT(OFFSET('Player Game Board'!J25,BI6-1,0),3)</f>
        <v>Net - Tür</v>
      </c>
      <c r="BJ8" s="120" t="str">
        <f ca="1">LEFT(OFFSET('Player Game Board'!G25,BJ6-1,0),3)&amp;" - "&amp;LEFT(OFFSET('Player Game Board'!J25,BJ6-1,0),3)</f>
        <v>Eng - Swi</v>
      </c>
      <c r="BK8" s="120" t="str">
        <f ca="1">LEFT(OFFSET('Player Game Board'!G25,BK6-1,0),3)&amp;" - "&amp;LEFT(OFFSET('Player Game Board'!J25,BK6-1,0),3)</f>
        <v>Spa - Fra</v>
      </c>
      <c r="BL8" s="120" t="str">
        <f ca="1">LEFT(OFFSET('Player Game Board'!G25,BL6-1,0),3)&amp;" - "&amp;LEFT(OFFSET('Player Game Board'!J25,BL6-1,0),3)</f>
        <v>Net - Eng</v>
      </c>
      <c r="BM8" s="120" t="str">
        <f ca="1">LEFT(OFFSET('Player Game Board'!G25,BM6-1,0),3)&amp;" - "&amp;LEFT(OFFSET('Player Game Board'!J25,BM6-1,0),3)</f>
        <v>Mat - Mat</v>
      </c>
    </row>
    <row r="9" spans="1:65" ht="15" customHeight="1" x14ac:dyDescent="0.3">
      <c r="B9" s="406"/>
      <c r="C9" s="408"/>
      <c r="D9" s="405"/>
      <c r="E9" s="405"/>
      <c r="F9" s="405"/>
      <c r="G9" s="405"/>
      <c r="H9" s="405"/>
      <c r="I9" s="405"/>
      <c r="J9" s="409"/>
      <c r="K9" s="405"/>
      <c r="L9" s="405"/>
      <c r="M9" s="405"/>
      <c r="N9" s="405"/>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1 - 1</v>
      </c>
      <c r="AV9" s="120" t="str">
        <f ca="1">LEFT(OFFSET(Matches!H8,AV6-1,0),3)&amp;" - "&amp;LEFT(OFFSET(Matches!I8,AV6-1,0),3)</f>
        <v>0 - 0</v>
      </c>
      <c r="AW9" s="120" t="str">
        <f ca="1">LEFT(OFFSET(Matches!H8,AW6-1,0),3)&amp;" - "&amp;LEFT(OFFSET(Matches!I8,AW6-1,0),3)</f>
        <v>2 - 0</v>
      </c>
      <c r="AX9" s="120" t="str">
        <f ca="1">LEFT(OFFSET(Matches!H8,AX6-1,0),3)&amp;" - "&amp;LEFT(OFFSET(Matches!I8,AX6-1,0),3)</f>
        <v>1 - 2</v>
      </c>
      <c r="AY9" s="120" t="str">
        <f ca="1">LEFT(OFFSET(Matches!H8,AY6-1,0),3)&amp;" - "&amp;LEFT(OFFSET(Matches!I8,AY6-1,0),3)</f>
        <v>2 - 0</v>
      </c>
      <c r="AZ9" s="120" t="str">
        <f ca="1">LEFT(OFFSET(Matches!H8,AZ6-1,0),3)&amp;" - "&amp;LEFT(OFFSET(Matches!I8,AZ6-1,0),3)</f>
        <v>2 - 0</v>
      </c>
      <c r="BA9" s="120" t="str">
        <f ca="1">LEFT(OFFSET(Matches!H8,BA6-1,0),3)&amp;" - "&amp;LEFT(OFFSET(Matches!I8,BA6-1,0),3)</f>
        <v>4 - 1</v>
      </c>
      <c r="BB9" s="120" t="str">
        <f ca="1">LEFT(OFFSET(Matches!H8,BB6-1,0),3)&amp;" - "&amp;LEFT(OFFSET(Matches!I8,BB6-1,0),3)</f>
        <v>2 - 1</v>
      </c>
      <c r="BC9" s="120" t="str">
        <f ca="1">LEFT(OFFSET(Matches!H8,BC6-1,0),3)&amp;" - "&amp;LEFT(OFFSET(Matches!I8,BC6-1,0),3)</f>
        <v>0 - 0</v>
      </c>
      <c r="BD9" s="120" t="str">
        <f ca="1">LEFT(OFFSET(Matches!H8,BD6-1,0),3)&amp;" - "&amp;LEFT(OFFSET(Matches!I8,BD6-1,0),3)</f>
        <v>1 - 0</v>
      </c>
      <c r="BE9" s="120" t="str">
        <f ca="1">LEFT(OFFSET(Matches!H8,BE6-1,0),3)&amp;" - "&amp;LEFT(OFFSET(Matches!I8,BE6-1,0),3)</f>
        <v>0 - 3</v>
      </c>
      <c r="BF9" s="120" t="str">
        <f ca="1">LEFT(OFFSET(Matches!H8,BF6-1,0),3)&amp;" - "&amp;LEFT(OFFSET(Matches!I8,BF6-1,0),3)</f>
        <v>1 - 2</v>
      </c>
      <c r="BG9" s="120" t="str">
        <f ca="1">LEFT(OFFSET(Matches!H8,BG6-1,0),3)&amp;" - "&amp;LEFT(OFFSET(Matches!I8,BG6-1,0),3)</f>
        <v>2 - 1</v>
      </c>
      <c r="BH9" s="120" t="str">
        <f ca="1">LEFT(OFFSET(Matches!H8,BH6-1,0),3)&amp;" - "&amp;LEFT(OFFSET(Matches!I8,BH6-1,0),3)</f>
        <v>0 - 0</v>
      </c>
      <c r="BI9" s="120" t="str">
        <f ca="1">LEFT(OFFSET(Matches!H8,BI6-1,0),3)&amp;" - "&amp;LEFT(OFFSET(Matches!I8,BI6-1,0),3)</f>
        <v>2 - 1</v>
      </c>
      <c r="BJ9" s="120" t="str">
        <f ca="1">LEFT(OFFSET(Matches!H8,BJ6-1,0),3)&amp;" - "&amp;LEFT(OFFSET(Matches!I8,BJ6-1,0),3)</f>
        <v>1 - 1</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4" t="str">
        <f>IF('Player Setup'!C6&lt;&gt;"",'Player Setup'!C6,"")</f>
        <v>Håvard (ChatGPT)</v>
      </c>
      <c r="D10" s="30">
        <f ca="1">IFERROR(E10+F10+G10,"")</f>
        <v>262</v>
      </c>
      <c r="E10" s="23">
        <f t="shared" ref="E10" ca="1" si="3">IFERROR(I10+L10,"")</f>
        <v>54</v>
      </c>
      <c r="F10" s="23">
        <f ca="1">IFERROR(K10+M10,"")</f>
        <v>208</v>
      </c>
      <c r="G10" s="23">
        <f>IF(C10&lt;&gt;"",IF('Player Setup'!D6&lt;&gt;"",'Player Setup'!D6,0),"")</f>
        <v>0</v>
      </c>
      <c r="H10" s="23">
        <f t="shared" ref="H10" ca="1" si="4">IFERROR(J10+N10,"")</f>
        <v>4</v>
      </c>
      <c r="I10" s="24">
        <f ca="1">SUM(O10:AX10)</f>
        <v>54</v>
      </c>
      <c r="J10" s="22">
        <f ca="1">IF(C10&lt;&gt;"",OFFSET('Player Game Board'!N9,O6-1,A10),0)</f>
        <v>4</v>
      </c>
      <c r="K10" s="23">
        <f ca="1">IF(C10&lt;&gt;"",OFFSET('Player Game Board'!N50,O6-1,A10),0)</f>
        <v>176</v>
      </c>
      <c r="L10" s="24">
        <f ca="1">SUM(AY10:BM10)</f>
        <v>0</v>
      </c>
      <c r="M10" s="22">
        <f ca="1">IF(C10&lt;&gt;"",OFFSET('Player Game Board'!N53,O6-1,A10),0)</f>
        <v>32</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0</v>
      </c>
      <c r="AI10" s="24">
        <f ca="1">IF(C10&lt;&gt;"",OFFSET('Player Game Board'!V10,AI6-1,A10),"")</f>
        <v>0</v>
      </c>
      <c r="AJ10" s="24">
        <f ca="1">IF(C10&lt;&gt;"",OFFSET('Player Game Board'!V10,AJ6-1,A10),"")</f>
        <v>4</v>
      </c>
      <c r="AK10" s="24">
        <f ca="1">IF(C10&lt;&gt;"",OFFSET('Player Game Board'!V10,AK6-1,A10),"")</f>
        <v>2</v>
      </c>
      <c r="AL10" s="24">
        <f ca="1">IF(C10&lt;&gt;"",OFFSET('Player Game Board'!V10,AL6-1,A10),"")</f>
        <v>0</v>
      </c>
      <c r="AM10" s="24">
        <f ca="1">IF(C10&lt;&gt;"",OFFSET('Player Game Board'!V10,AM6-1,A10),"")</f>
        <v>0</v>
      </c>
      <c r="AN10" s="24">
        <f ca="1">IF(C10&lt;&gt;"",OFFSET('Player Game Board'!V10,AN6-1,A10),"")</f>
        <v>0</v>
      </c>
      <c r="AO10" s="24">
        <f ca="1">IF(C10&lt;&gt;"",OFFSET('Player Game Board'!V10,AO6-1,A10),"")</f>
        <v>2</v>
      </c>
      <c r="AP10" s="24">
        <f ca="1">IF(C10&lt;&gt;"",OFFSET('Player Game Board'!V10,AP6-1,A10),"")</f>
        <v>6</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f ca="1">IF(C10&lt;&gt;"",OFFSET('Player Game Board'!V10,AU6-1,A10),"")</f>
        <v>0</v>
      </c>
      <c r="AV10" s="24">
        <f ca="1">IF(C10&lt;&gt;"",OFFSET('Player Game Board'!V10,AV6-1,A10),"")</f>
        <v>0</v>
      </c>
      <c r="AW10" s="24">
        <f ca="1">IF(C10&lt;&gt;"",OFFSET('Player Game Board'!V10,AW6-1,A10),"")</f>
        <v>0</v>
      </c>
      <c r="AX10" s="24">
        <f ca="1">IF(C10&lt;&gt;"",OFFSET('Player Game Board'!V10,AX6-1,A10),"")</f>
        <v>0</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4" t="str">
        <f>IF('Player Setup'!C7&lt;&gt;"",'Player Setup'!C7,"")</f>
        <v>Levi (happy go lucky)</v>
      </c>
      <c r="D11" s="30">
        <f t="shared" ref="D11:D19" ca="1" si="5">IFERROR(E11+F11+G11,"")</f>
        <v>300</v>
      </c>
      <c r="E11" s="23">
        <f t="shared" ref="E11:E19" ca="1" si="6">IFERROR(I11+L11,"")</f>
        <v>76</v>
      </c>
      <c r="F11" s="23">
        <f t="shared" ref="F11:F19" ca="1" si="7">IFERROR(K11+M11,"")</f>
        <v>224</v>
      </c>
      <c r="G11" s="23">
        <f>IF(C11&lt;&gt;"",IF('Player Setup'!D7&lt;&gt;"",'Player Setup'!D7,0),"")</f>
        <v>0</v>
      </c>
      <c r="H11" s="22">
        <f t="shared" ref="H11:H19" ca="1" si="8">IFERROR(J11+N11,"")</f>
        <v>4</v>
      </c>
      <c r="I11" s="23">
        <f t="shared" ref="I11:I19" ca="1" si="9">SUM(O11:AX11)</f>
        <v>62</v>
      </c>
      <c r="J11" s="22">
        <f ca="1">IF(C11&lt;&gt;"",OFFSET('Player Game Board'!N9,O6-1,A11),0)</f>
        <v>4</v>
      </c>
      <c r="K11" s="23">
        <f ca="1">IF(C11&lt;&gt;"",OFFSET('Player Game Board'!N50,O6-1,A11),0)</f>
        <v>160</v>
      </c>
      <c r="L11" s="22">
        <f t="shared" ref="L11:L19" ca="1" si="10">SUM(AY11:BM11)</f>
        <v>14</v>
      </c>
      <c r="M11" s="23">
        <f ca="1">IF(C11&lt;&gt;"",OFFSET('Player Game Board'!N53,O6-1,A11),0)</f>
        <v>64</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0</v>
      </c>
      <c r="AJ11" s="22">
        <f ca="1">IF(C11&lt;&gt;"",OFFSET('Player Game Board'!V10,AJ6-1,A11),"")</f>
        <v>2</v>
      </c>
      <c r="AK11" s="22">
        <f ca="1">IF(C11&lt;&gt;"",OFFSET('Player Game Board'!V10,AK6-1,A11),"")</f>
        <v>2</v>
      </c>
      <c r="AL11" s="22">
        <f ca="1">IF(C11&lt;&gt;"",OFFSET('Player Game Board'!V10,AL6-1,A11),"")</f>
        <v>6</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0</v>
      </c>
      <c r="AS11" s="22">
        <f ca="1">IF(C11&lt;&gt;"",OFFSET('Player Game Board'!V10,AS6-1,A11),"")</f>
        <v>0</v>
      </c>
      <c r="AT11" s="22">
        <f ca="1">IF(C11&lt;&gt;"",OFFSET('Player Game Board'!V10,AT6-1,A11),"")</f>
        <v>0</v>
      </c>
      <c r="AU11" s="22">
        <f ca="1">IF(C11&lt;&gt;"",OFFSET('Player Game Board'!V10,AU6-1,A11),"")</f>
        <v>0</v>
      </c>
      <c r="AV11" s="22">
        <f ca="1">IF(C11&lt;&gt;"",OFFSET('Player Game Board'!V10,AV6-1,A11),"")</f>
        <v>0</v>
      </c>
      <c r="AW11" s="22">
        <f ca="1">IF(C11&lt;&gt;"",OFFSET('Player Game Board'!V10,AW6-1,A11),"")</f>
        <v>0</v>
      </c>
      <c r="AX11" s="22">
        <f ca="1">IF(C11&lt;&gt;"",OFFSET('Player Game Board'!V10,AX6-1,A11),"")</f>
        <v>0</v>
      </c>
      <c r="AY11" s="22">
        <f ca="1">IF(C11&lt;&gt;"",OFFSET('Player Game Board'!V10,AY6+14,A11),"")</f>
        <v>8</v>
      </c>
      <c r="AZ11" s="22">
        <f ca="1">IF(C11&lt;&gt;"",OFFSET('Player Game Board'!V10,AZ6+14,A11),"")</f>
        <v>0</v>
      </c>
      <c r="BA11" s="22">
        <f ca="1">IF(C11&lt;&gt;"",OFFSET('Player Game Board'!V10,BA6+14,A11),"")</f>
        <v>0</v>
      </c>
      <c r="BB11" s="22">
        <f ca="1">IF(C11&lt;&gt;"",OFFSET('Player Game Board'!V10,BB6+14,A11),"")</f>
        <v>6</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4" t="str">
        <f>IF('Player Setup'!C8&lt;&gt;"",'Player Setup'!C8,"")</f>
        <v>Iben</v>
      </c>
      <c r="D12" s="30">
        <f t="shared" ca="1" si="5"/>
        <v>190</v>
      </c>
      <c r="E12" s="23">
        <f t="shared" ca="1" si="6"/>
        <v>54</v>
      </c>
      <c r="F12" s="23">
        <f t="shared" ca="1" si="7"/>
        <v>136</v>
      </c>
      <c r="G12" s="23">
        <f>IF(C12&lt;&gt;"",IF('Player Setup'!D8&lt;&gt;"",'Player Setup'!D8,0),"")</f>
        <v>0</v>
      </c>
      <c r="H12" s="22">
        <f t="shared" ca="1" si="8"/>
        <v>2</v>
      </c>
      <c r="I12" s="23">
        <f t="shared" ca="1" si="9"/>
        <v>54</v>
      </c>
      <c r="J12" s="22">
        <f ca="1">IF(C12&lt;&gt;"",OFFSET('Player Game Board'!N9,O6-1,A12),0)</f>
        <v>2</v>
      </c>
      <c r="K12" s="23">
        <f ca="1">IF(C12&lt;&gt;"",OFFSET('Player Game Board'!N50,O6-1,A12),0)</f>
        <v>120</v>
      </c>
      <c r="L12" s="22">
        <f t="shared" ca="1" si="10"/>
        <v>0</v>
      </c>
      <c r="M12" s="23">
        <f ca="1">IF(C12&lt;&gt;"",OFFSET('Player Game Board'!N53,O6-1,A12),0)</f>
        <v>16</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2</v>
      </c>
      <c r="AH12" s="22">
        <f ca="1">IF(C12&lt;&gt;"",OFFSET('Player Game Board'!V10,AH6-1,A12),"")</f>
        <v>4</v>
      </c>
      <c r="AI12" s="22">
        <f ca="1">IF(C12&lt;&gt;"",OFFSET('Player Game Board'!V10,AI6-1,A12),"")</f>
        <v>4</v>
      </c>
      <c r="AJ12" s="22">
        <f ca="1">IF(C12&lt;&gt;"",OFFSET('Player Game Board'!V10,AJ6-1,A12),"")</f>
        <v>6</v>
      </c>
      <c r="AK12" s="22">
        <f ca="1">IF(C12&lt;&gt;"",OFFSET('Player Game Board'!V10,AK6-1,A12),"")</f>
        <v>2</v>
      </c>
      <c r="AL12" s="22">
        <f ca="1">IF(C12&lt;&gt;"",OFFSET('Player Game Board'!V10,AL6-1,A12),"")</f>
        <v>4</v>
      </c>
      <c r="AM12" s="22">
        <f ca="1">IF(C12&lt;&gt;"",OFFSET('Player Game Board'!V10,AM6-1,A12),"")</f>
        <v>0</v>
      </c>
      <c r="AN12" s="22">
        <f ca="1">IF(C12&lt;&gt;"",OFFSET('Player Game Board'!V10,AN6-1,A12),"")</f>
        <v>0</v>
      </c>
      <c r="AO12" s="22">
        <f ca="1">IF(C12&lt;&gt;"",OFFSET('Player Game Board'!V10,AO6-1,A12),"")</f>
        <v>2</v>
      </c>
      <c r="AP12" s="22">
        <f ca="1">IF(C12&lt;&gt;"",OFFSET('Player Game Board'!V10,AP6-1,A12),"")</f>
        <v>4</v>
      </c>
      <c r="AQ12" s="22">
        <f ca="1">IF(C12&lt;&gt;"",OFFSET('Player Game Board'!V10,AQ6-1,A12),"")</f>
        <v>0</v>
      </c>
      <c r="AR12" s="22">
        <f ca="1">IF(C12&lt;&gt;"",OFFSET('Player Game Board'!V10,AR6-1,A12),"")</f>
        <v>0</v>
      </c>
      <c r="AS12" s="22">
        <f ca="1">IF(C12&lt;&gt;"",OFFSET('Player Game Board'!V10,AS6-1,A12),"")</f>
        <v>0</v>
      </c>
      <c r="AT12" s="22">
        <f ca="1">IF(C12&lt;&gt;"",OFFSET('Player Game Board'!V10,AT6-1,A12),"")</f>
        <v>0</v>
      </c>
      <c r="AU12" s="22">
        <f ca="1">IF(C12&lt;&gt;"",OFFSET('Player Game Board'!V10,AU6-1,A12),"")</f>
        <v>0</v>
      </c>
      <c r="AV12" s="22">
        <f ca="1">IF(C12&lt;&gt;"",OFFSET('Player Game Board'!V10,AV6-1,A12),"")</f>
        <v>0</v>
      </c>
      <c r="AW12" s="22">
        <f ca="1">IF(C12&lt;&gt;"",OFFSET('Player Game Board'!V10,AW6-1,A12),"")</f>
        <v>0</v>
      </c>
      <c r="AX12" s="22">
        <f ca="1">IF(C12&lt;&gt;"",OFFSET('Player Game Board'!V10,AX6-1,A12),"")</f>
        <v>2</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4" t="str">
        <f>IF('Player Setup'!C9&lt;&gt;"",'Player Setup'!C9,"")</f>
        <v>Joakim</v>
      </c>
      <c r="D13" s="30">
        <f t="shared" ca="1" si="5"/>
        <v>244</v>
      </c>
      <c r="E13" s="23">
        <f t="shared" ca="1" si="6"/>
        <v>76</v>
      </c>
      <c r="F13" s="23">
        <f t="shared" ca="1" si="7"/>
        <v>168</v>
      </c>
      <c r="G13" s="23">
        <f>IF(C13&lt;&gt;"",IF('Player Setup'!D9&lt;&gt;"",'Player Setup'!D9,0),"")</f>
        <v>0</v>
      </c>
      <c r="H13" s="22">
        <f t="shared" ca="1" si="8"/>
        <v>6</v>
      </c>
      <c r="I13" s="23">
        <f t="shared" ca="1" si="9"/>
        <v>64</v>
      </c>
      <c r="J13" s="22">
        <f ca="1">IF(C13&lt;&gt;"",OFFSET('Player Game Board'!N9,O6-1,A13),0)</f>
        <v>5</v>
      </c>
      <c r="K13" s="23">
        <f ca="1">IF(C13&lt;&gt;"",OFFSET('Player Game Board'!N50,O6-1,A13),0)</f>
        <v>136</v>
      </c>
      <c r="L13" s="22">
        <f t="shared" ca="1" si="10"/>
        <v>12</v>
      </c>
      <c r="M13" s="23">
        <f ca="1">IF(C13&lt;&gt;"",OFFSET('Player Game Board'!N53,O6-1,A13),0)</f>
        <v>32</v>
      </c>
      <c r="N13" s="22">
        <f ca="1">IF(C13&lt;&gt;"",OFFSET('Player Game Board'!N52,O6-1,A13),0)</f>
        <v>1</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f ca="1">IF(C13&lt;&gt;"",OFFSET('Player Game Board'!V10,AG6-1,A13),"")</f>
        <v>0</v>
      </c>
      <c r="AH13" s="22">
        <f ca="1">IF(C13&lt;&gt;"",OFFSET('Player Game Board'!V10,AH6-1,A13),"")</f>
        <v>0</v>
      </c>
      <c r="AI13" s="22">
        <f ca="1">IF(C13&lt;&gt;"",OFFSET('Player Game Board'!V10,AI6-1,A13),"")</f>
        <v>4</v>
      </c>
      <c r="AJ13" s="22">
        <f ca="1">IF(C13&lt;&gt;"",OFFSET('Player Game Board'!V10,AJ6-1,A13),"")</f>
        <v>2</v>
      </c>
      <c r="AK13" s="22">
        <f ca="1">IF(C13&lt;&gt;"",OFFSET('Player Game Board'!V10,AK6-1,A13),"")</f>
        <v>2</v>
      </c>
      <c r="AL13" s="22">
        <f ca="1">IF(C13&lt;&gt;"",OFFSET('Player Game Board'!V10,AL6-1,A13),"")</f>
        <v>0</v>
      </c>
      <c r="AM13" s="22">
        <f ca="1">IF(C13&lt;&gt;"",OFFSET('Player Game Board'!V10,AM6-1,A13),"")</f>
        <v>0</v>
      </c>
      <c r="AN13" s="22">
        <f ca="1">IF(C13&lt;&gt;"",OFFSET('Player Game Board'!V10,AN6-1,A13),"")</f>
        <v>0</v>
      </c>
      <c r="AO13" s="22">
        <f ca="1">IF(C13&lt;&gt;"",OFFSET('Player Game Board'!V10,AO6-1,A13),"")</f>
        <v>4</v>
      </c>
      <c r="AP13" s="22">
        <f ca="1">IF(C13&lt;&gt;"",OFFSET('Player Game Board'!V10,AP6-1,A13),"")</f>
        <v>6</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f ca="1">IF(C13&lt;&gt;"",OFFSET('Player Game Board'!V10,AU6-1,A13),"")</f>
        <v>6</v>
      </c>
      <c r="AV13" s="22">
        <f ca="1">IF(C13&lt;&gt;"",OFFSET('Player Game Board'!V10,AV6-1,A13),"")</f>
        <v>0</v>
      </c>
      <c r="AW13" s="22">
        <f ca="1">IF(C13&lt;&gt;"",OFFSET('Player Game Board'!V10,AW6-1,A13),"")</f>
        <v>0</v>
      </c>
      <c r="AX13" s="22">
        <f ca="1">IF(C13&lt;&gt;"",OFFSET('Player Game Board'!V10,AX6-1,A13),"")</f>
        <v>0</v>
      </c>
      <c r="AY13" s="22">
        <f ca="1">IF(C13&lt;&gt;"",OFFSET('Player Game Board'!V10,AY6+14,A13),"")</f>
        <v>12</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4" t="str">
        <f>IF('Player Setup'!C10&lt;&gt;"",'Player Setup'!C10,"")</f>
        <v>Kristoffer (Fasiten)</v>
      </c>
      <c r="D14" s="30">
        <f t="shared" ca="1" si="5"/>
        <v>202</v>
      </c>
      <c r="E14" s="23">
        <f t="shared" ca="1" si="6"/>
        <v>66</v>
      </c>
      <c r="F14" s="23">
        <f t="shared" ca="1" si="7"/>
        <v>136</v>
      </c>
      <c r="G14" s="23">
        <f>IF(C14&lt;&gt;"",IF('Player Setup'!D10&lt;&gt;"",'Player Setup'!D10,0),"")</f>
        <v>0</v>
      </c>
      <c r="H14" s="22">
        <f t="shared" ca="1" si="8"/>
        <v>6</v>
      </c>
      <c r="I14" s="23">
        <f t="shared" ca="1" si="9"/>
        <v>48</v>
      </c>
      <c r="J14" s="22">
        <f ca="1">IF(C14&lt;&gt;"",OFFSET('Player Game Board'!N9,O6-1,A14),0)</f>
        <v>5</v>
      </c>
      <c r="K14" s="23">
        <f ca="1">IF(C14&lt;&gt;"",OFFSET('Player Game Board'!N50,O6-1,A14),0)</f>
        <v>104</v>
      </c>
      <c r="L14" s="22">
        <f t="shared" ca="1" si="10"/>
        <v>18</v>
      </c>
      <c r="M14" s="23">
        <f ca="1">IF(C14&lt;&gt;"",OFFSET('Player Game Board'!N53,O6-1,A14),0)</f>
        <v>32</v>
      </c>
      <c r="N14" s="22">
        <f ca="1">IF(C14&lt;&gt;"",OFFSET('Player Game Board'!N52,O6-1,A14),0)</f>
        <v>1</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f ca="1">IF(C14&lt;&gt;"",OFFSET('Player Game Board'!V10,AM6-1,A14),"")</f>
        <v>0</v>
      </c>
      <c r="AN14" s="22">
        <f ca="1">IF(C14&lt;&gt;"",OFFSET('Player Game Board'!V10,AN6-1,A14),"")</f>
        <v>0</v>
      </c>
      <c r="AO14" s="22">
        <f ca="1">IF(C14&lt;&gt;"",OFFSET('Player Game Board'!V10,AO6-1,A14),"")</f>
        <v>2</v>
      </c>
      <c r="AP14" s="22">
        <f ca="1">IF(C14&lt;&gt;"",OFFSET('Player Game Board'!V10,AP6-1,A14),"")</f>
        <v>0</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f ca="1">IF(C14&lt;&gt;"",OFFSET('Player Game Board'!V10,AU6-1,A14),"")</f>
        <v>4</v>
      </c>
      <c r="AV14" s="22">
        <f ca="1">IF(C14&lt;&gt;"",OFFSET('Player Game Board'!V10,AV6-1,A14),"")</f>
        <v>0</v>
      </c>
      <c r="AW14" s="22">
        <f ca="1">IF(C14&lt;&gt;"",OFFSET('Player Game Board'!V10,AW6-1,A14),"")</f>
        <v>0</v>
      </c>
      <c r="AX14" s="22">
        <f ca="1">IF(C14&lt;&gt;"",OFFSET('Player Game Board'!V10,AX6-1,A14),"")</f>
        <v>6</v>
      </c>
      <c r="AY14" s="22">
        <f ca="1">IF(C14&lt;&gt;"",OFFSET('Player Game Board'!V10,AY6+14,A14),"")</f>
        <v>12</v>
      </c>
      <c r="AZ14" s="22">
        <f ca="1">IF(C14&lt;&gt;"",OFFSET('Player Game Board'!V10,AZ6+14,A14),"")</f>
        <v>0</v>
      </c>
      <c r="BA14" s="22">
        <f ca="1">IF(C14&lt;&gt;"",OFFSET('Player Game Board'!V10,BA6+14,A14),"")</f>
        <v>0</v>
      </c>
      <c r="BB14" s="22">
        <f ca="1">IF(C14&lt;&gt;"",OFFSET('Player Game Board'!V10,BB6+14,A14),"")</f>
        <v>6</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4" t="str">
        <f>IF('Player Setup'!C11&lt;&gt;"",'Player Setup'!C11,"")</f>
        <v>George</v>
      </c>
      <c r="D15" s="30">
        <f t="shared" ca="1" si="5"/>
        <v>204</v>
      </c>
      <c r="E15" s="23">
        <f t="shared" ca="1" si="6"/>
        <v>68</v>
      </c>
      <c r="F15" s="23">
        <f t="shared" ca="1" si="7"/>
        <v>136</v>
      </c>
      <c r="G15" s="23">
        <f>IF(C15&lt;&gt;"",IF('Player Setup'!D11&lt;&gt;"",'Player Setup'!D11,0),"")</f>
        <v>0</v>
      </c>
      <c r="H15" s="22">
        <f t="shared" ca="1" si="8"/>
        <v>6</v>
      </c>
      <c r="I15" s="23">
        <f t="shared" ca="1" si="9"/>
        <v>62</v>
      </c>
      <c r="J15" s="22">
        <f ca="1">IF(C15&lt;&gt;"",OFFSET('Player Game Board'!N9,O6-1,A15),0)</f>
        <v>6</v>
      </c>
      <c r="K15" s="23">
        <f ca="1">IF(C15&lt;&gt;"",OFFSET('Player Game Board'!N50,O6-1,A15),0)</f>
        <v>120</v>
      </c>
      <c r="L15" s="22">
        <f t="shared" ca="1" si="10"/>
        <v>6</v>
      </c>
      <c r="M15" s="23">
        <f ca="1">IF(C15&lt;&gt;"",OFFSET('Player Game Board'!N53,O6-1,A15),0)</f>
        <v>16</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f ca="1">IF(C15&lt;&gt;"",OFFSET('Player Game Board'!V10,AG6-1,A15),"")</f>
        <v>0</v>
      </c>
      <c r="AH15" s="22">
        <f ca="1">IF(C15&lt;&gt;"",OFFSET('Player Game Board'!V10,AH6-1,A15),"")</f>
        <v>4</v>
      </c>
      <c r="AI15" s="22">
        <f ca="1">IF(C15&lt;&gt;"",OFFSET('Player Game Board'!V10,AI6-1,A15),"")</f>
        <v>0</v>
      </c>
      <c r="AJ15" s="22">
        <f ca="1">IF(C15&lt;&gt;"",OFFSET('Player Game Board'!V10,AJ6-1,A15),"")</f>
        <v>6</v>
      </c>
      <c r="AK15" s="22">
        <f ca="1">IF(C15&lt;&gt;"",OFFSET('Player Game Board'!V10,AK6-1,A15),"")</f>
        <v>0</v>
      </c>
      <c r="AL15" s="22">
        <f ca="1">IF(C15&lt;&gt;"",OFFSET('Player Game Board'!V10,AL6-1,A15),"")</f>
        <v>0</v>
      </c>
      <c r="AM15" s="22">
        <f ca="1">IF(C15&lt;&gt;"",OFFSET('Player Game Board'!V10,AM6-1,A15),"")</f>
        <v>0</v>
      </c>
      <c r="AN15" s="22">
        <f ca="1">IF(C15&lt;&gt;"",OFFSET('Player Game Board'!V10,AN6-1,A15),"")</f>
        <v>0</v>
      </c>
      <c r="AO15" s="22">
        <f ca="1">IF(C15&lt;&gt;"",OFFSET('Player Game Board'!V10,AO6-1,A15),"")</f>
        <v>6</v>
      </c>
      <c r="AP15" s="22">
        <f ca="1">IF(C15&lt;&gt;"",OFFSET('Player Game Board'!V10,AP6-1,A15),"")</f>
        <v>4</v>
      </c>
      <c r="AQ15" s="22">
        <f ca="1">IF(C15&lt;&gt;"",OFFSET('Player Game Board'!V10,AQ6-1,A15),"")</f>
        <v>6</v>
      </c>
      <c r="AR15" s="22">
        <f ca="1">IF(C15&lt;&gt;"",OFFSET('Player Game Board'!V10,AR6-1,A15),"")</f>
        <v>0</v>
      </c>
      <c r="AS15" s="22">
        <f ca="1">IF(C15&lt;&gt;"",OFFSET('Player Game Board'!V10,AS6-1,A15),"")</f>
        <v>0</v>
      </c>
      <c r="AT15" s="22">
        <f ca="1">IF(C15&lt;&gt;"",OFFSET('Player Game Board'!V10,AT6-1,A15),"")</f>
        <v>0</v>
      </c>
      <c r="AU15" s="22">
        <f ca="1">IF(C15&lt;&gt;"",OFFSET('Player Game Board'!V10,AU6-1,A15),"")</f>
        <v>0</v>
      </c>
      <c r="AV15" s="22">
        <f ca="1">IF(C15&lt;&gt;"",OFFSET('Player Game Board'!V10,AV6-1,A15),"")</f>
        <v>0</v>
      </c>
      <c r="AW15" s="22">
        <f ca="1">IF(C15&lt;&gt;"",OFFSET('Player Game Board'!V10,AW6-1,A15),"")</f>
        <v>0</v>
      </c>
      <c r="AX15" s="22">
        <f ca="1">IF(C15&lt;&gt;"",OFFSET('Player Game Board'!V10,AX6-1,A15),"")</f>
        <v>0</v>
      </c>
      <c r="AY15" s="22">
        <f ca="1">IF(C15&lt;&gt;"",OFFSET('Player Game Board'!V10,AY6+14,A15),"")</f>
        <v>6</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4" t="str">
        <f>IF('Player Setup'!C12&lt;&gt;"",'Player Setup'!C12,"")</f>
        <v>Sverre</v>
      </c>
      <c r="D16" s="30">
        <f t="shared" ca="1" si="5"/>
        <v>246</v>
      </c>
      <c r="E16" s="23">
        <f t="shared" ca="1" si="6"/>
        <v>78</v>
      </c>
      <c r="F16" s="23">
        <f t="shared" ca="1" si="7"/>
        <v>168</v>
      </c>
      <c r="G16" s="23">
        <f>IF(C16&lt;&gt;"",IF('Player Setup'!D12&lt;&gt;"",'Player Setup'!D12,0),"")</f>
        <v>0</v>
      </c>
      <c r="H16" s="22">
        <f t="shared" ca="1" si="8"/>
        <v>1</v>
      </c>
      <c r="I16" s="23">
        <f t="shared" ca="1" si="9"/>
        <v>62</v>
      </c>
      <c r="J16" s="22">
        <f ca="1">IF(C16&lt;&gt;"",OFFSET('Player Game Board'!N9,O6-1,A16),0)</f>
        <v>1</v>
      </c>
      <c r="K16" s="23">
        <f ca="1">IF(C16&lt;&gt;"",OFFSET('Player Game Board'!N50,O6-1,A16),0)</f>
        <v>136</v>
      </c>
      <c r="L16" s="22">
        <f t="shared" ca="1" si="10"/>
        <v>16</v>
      </c>
      <c r="M16" s="23">
        <f ca="1">IF(C16&lt;&gt;"",OFFSET('Player Game Board'!N53,O6-1,A16),0)</f>
        <v>32</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f ca="1">IF(C16&lt;&gt;"",OFFSET('Player Game Board'!V10,AG6-1,A16),"")</f>
        <v>2</v>
      </c>
      <c r="AH16" s="22">
        <f ca="1">IF(C16&lt;&gt;"",OFFSET('Player Game Board'!V10,AH6-1,A16),"")</f>
        <v>4</v>
      </c>
      <c r="AI16" s="22">
        <f ca="1">IF(C16&lt;&gt;"",OFFSET('Player Game Board'!V10,AI6-1,A16),"")</f>
        <v>0</v>
      </c>
      <c r="AJ16" s="22">
        <f ca="1">IF(C16&lt;&gt;"",OFFSET('Player Game Board'!V10,AJ6-1,A16),"")</f>
        <v>2</v>
      </c>
      <c r="AK16" s="22">
        <f ca="1">IF(C16&lt;&gt;"",OFFSET('Player Game Board'!V10,AK6-1,A16),"")</f>
        <v>2</v>
      </c>
      <c r="AL16" s="22">
        <f ca="1">IF(C16&lt;&gt;"",OFFSET('Player Game Board'!V10,AL6-1,A16),"")</f>
        <v>4</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0</v>
      </c>
      <c r="AS16" s="22">
        <f ca="1">IF(C16&lt;&gt;"",OFFSET('Player Game Board'!V10,AS6-1,A16),"")</f>
        <v>0</v>
      </c>
      <c r="AT16" s="22">
        <f ca="1">IF(C16&lt;&gt;"",OFFSET('Player Game Board'!V10,AT6-1,A16),"")</f>
        <v>0</v>
      </c>
      <c r="AU16" s="22">
        <f ca="1">IF(C16&lt;&gt;"",OFFSET('Player Game Board'!V10,AU6-1,A16),"")</f>
        <v>4</v>
      </c>
      <c r="AV16" s="22">
        <f ca="1">IF(C16&lt;&gt;"",OFFSET('Player Game Board'!V10,AV6-1,A16),"")</f>
        <v>0</v>
      </c>
      <c r="AW16" s="22">
        <f ca="1">IF(C16&lt;&gt;"",OFFSET('Player Game Board'!V10,AW6-1,A16),"")</f>
        <v>0</v>
      </c>
      <c r="AX16" s="22">
        <f ca="1">IF(C16&lt;&gt;"",OFFSET('Player Game Board'!V10,AX6-1,A16),"")</f>
        <v>4</v>
      </c>
      <c r="AY16" s="22">
        <f ca="1">IF(C16&lt;&gt;"",OFFSET('Player Game Board'!V10,AY6+14,A16),"")</f>
        <v>6</v>
      </c>
      <c r="AZ16" s="22">
        <f ca="1">IF(C16&lt;&gt;"",OFFSET('Player Game Board'!V10,AZ6+14,A16),"")</f>
        <v>0</v>
      </c>
      <c r="BA16" s="22">
        <f ca="1">IF(C16&lt;&gt;"",OFFSET('Player Game Board'!V10,BA6+14,A16),"")</f>
        <v>0</v>
      </c>
      <c r="BB16" s="22">
        <f ca="1">IF(C16&lt;&gt;"",OFFSET('Player Game Board'!V10,BB6+14,A16),"")</f>
        <v>0</v>
      </c>
      <c r="BC16" s="22">
        <f ca="1">IF(C16&lt;&gt;"",OFFSET('Player Game Board'!V10,BC6+14,A16),"")</f>
        <v>10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4" t="str">
        <f>IF('Player Setup'!C13&lt;&gt;"",'Player Setup'!C13,"")</f>
        <v>Therese</v>
      </c>
      <c r="D17" s="30">
        <f t="shared" ca="1" si="5"/>
        <v>248</v>
      </c>
      <c r="E17" s="23">
        <f t="shared" ca="1" si="6"/>
        <v>72</v>
      </c>
      <c r="F17" s="23">
        <f t="shared" ca="1" si="7"/>
        <v>176</v>
      </c>
      <c r="G17" s="23">
        <f>IF(C17&lt;&gt;"",IF('Player Setup'!D13&lt;&gt;"",'Player Setup'!D13,0),"")</f>
        <v>0</v>
      </c>
      <c r="H17" s="22">
        <f t="shared" ca="1" si="8"/>
        <v>4</v>
      </c>
      <c r="I17" s="23">
        <f t="shared" ca="1" si="9"/>
        <v>64</v>
      </c>
      <c r="J17" s="22">
        <f ca="1">IF(C17&lt;&gt;"",OFFSET('Player Game Board'!N9,O6-1,A17),0)</f>
        <v>4</v>
      </c>
      <c r="K17" s="23">
        <f ca="1">IF(C17&lt;&gt;"",OFFSET('Player Game Board'!N50,O6-1,A17),0)</f>
        <v>144</v>
      </c>
      <c r="L17" s="22">
        <f t="shared" ca="1" si="10"/>
        <v>8</v>
      </c>
      <c r="M17" s="23">
        <f ca="1">IF(C17&lt;&gt;"",OFFSET('Player Game Board'!N53,O6-1,A17),0)</f>
        <v>32</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f ca="1">IF(C17&lt;&gt;"",OFFSET('Player Game Board'!V10,AG6-1,A17),"")</f>
        <v>0</v>
      </c>
      <c r="AH17" s="22">
        <f ca="1">IF(C17&lt;&gt;"",OFFSET('Player Game Board'!V10,AH6-1,A17),"")</f>
        <v>0</v>
      </c>
      <c r="AI17" s="22">
        <f ca="1">IF(C17&lt;&gt;"",OFFSET('Player Game Board'!V10,AI6-1,A17),"")</f>
        <v>0</v>
      </c>
      <c r="AJ17" s="22">
        <f ca="1">IF(C17&lt;&gt;"",OFFSET('Player Game Board'!V10,AJ6-1,A17),"")</f>
        <v>4</v>
      </c>
      <c r="AK17" s="22">
        <f ca="1">IF(C17&lt;&gt;"",OFFSET('Player Game Board'!V10,AK6-1,A17),"")</f>
        <v>2</v>
      </c>
      <c r="AL17" s="22">
        <f ca="1">IF(C17&lt;&gt;"",OFFSET('Player Game Board'!V10,AL6-1,A17),"")</f>
        <v>0</v>
      </c>
      <c r="AM17" s="22">
        <f ca="1">IF(C17&lt;&gt;"",OFFSET('Player Game Board'!V10,AM6-1,A17),"")</f>
        <v>6</v>
      </c>
      <c r="AN17" s="22">
        <f ca="1">IF(C17&lt;&gt;"",OFFSET('Player Game Board'!V10,AN6-1,A17),"")</f>
        <v>0</v>
      </c>
      <c r="AO17" s="22">
        <f ca="1">IF(C17&lt;&gt;"",OFFSET('Player Game Board'!V10,AO6-1,A17),"")</f>
        <v>2</v>
      </c>
      <c r="AP17" s="22">
        <f ca="1">IF(C17&lt;&gt;"",OFFSET('Player Game Board'!V10,AP6-1,A17),"")</f>
        <v>4</v>
      </c>
      <c r="AQ17" s="22">
        <f ca="1">IF(C17&lt;&gt;"",OFFSET('Player Game Board'!V10,AQ6-1,A17),"")</f>
        <v>0</v>
      </c>
      <c r="AR17" s="22">
        <f ca="1">IF(C17&lt;&gt;"",OFFSET('Player Game Board'!V10,AR6-1,A17),"")</f>
        <v>0</v>
      </c>
      <c r="AS17" s="22">
        <f ca="1">IF(C17&lt;&gt;"",OFFSET('Player Game Board'!V10,AS6-1,A17),"")</f>
        <v>0</v>
      </c>
      <c r="AT17" s="22">
        <f ca="1">IF(C17&lt;&gt;"",OFFSET('Player Game Board'!V10,AT6-1,A17),"")</f>
        <v>0</v>
      </c>
      <c r="AU17" s="22">
        <f ca="1">IF(C17&lt;&gt;"",OFFSET('Player Game Board'!V10,AU6-1,A17),"")</f>
        <v>4</v>
      </c>
      <c r="AV17" s="22">
        <f ca="1">IF(C17&lt;&gt;"",OFFSET('Player Game Board'!V10,AV6-1,A17),"")</f>
        <v>0</v>
      </c>
      <c r="AW17" s="22">
        <f ca="1">IF(C17&lt;&gt;"",OFFSET('Player Game Board'!V10,AW6-1,A17),"")</f>
        <v>0</v>
      </c>
      <c r="AX17" s="22">
        <f ca="1">IF(C17&lt;&gt;"",OFFSET('Player Game Board'!V10,AX6-1,A17),"")</f>
        <v>0</v>
      </c>
      <c r="AY17" s="22">
        <f ca="1">IF(C17&lt;&gt;"",OFFSET('Player Game Board'!V10,AY6+14,A17),"")</f>
        <v>8</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4" t="str">
        <f>IF('Player Setup'!C14&lt;&gt;"",'Player Setup'!C14,"")</f>
        <v>Wanja</v>
      </c>
      <c r="D18" s="30">
        <f t="shared" ca="1" si="5"/>
        <v>116</v>
      </c>
      <c r="E18" s="23">
        <f t="shared" ca="1" si="6"/>
        <v>44</v>
      </c>
      <c r="F18" s="23">
        <f t="shared" ca="1" si="7"/>
        <v>72</v>
      </c>
      <c r="G18" s="23">
        <f>IF(C18&lt;&gt;"",IF('Player Setup'!D14&lt;&gt;"",'Player Setup'!D14,0),"")</f>
        <v>0</v>
      </c>
      <c r="H18" s="22">
        <f t="shared" ca="1" si="8"/>
        <v>2</v>
      </c>
      <c r="I18" s="23">
        <f t="shared" ca="1" si="9"/>
        <v>44</v>
      </c>
      <c r="J18" s="22">
        <f ca="1">IF(C18&lt;&gt;"",OFFSET('Player Game Board'!N9,O6-1,A18),0)</f>
        <v>2</v>
      </c>
      <c r="K18" s="23">
        <f ca="1">IF(C18&lt;&gt;"",OFFSET('Player Game Board'!N50,O6-1,A18),0)</f>
        <v>72</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f ca="1">IF(C18&lt;&gt;"",OFFSET('Player Game Board'!V10,AG6-1,A18),"")</f>
        <v>0</v>
      </c>
      <c r="AH18" s="22">
        <f ca="1">IF(C18&lt;&gt;"",OFFSET('Player Game Board'!V10,AH6-1,A18),"")</f>
        <v>0</v>
      </c>
      <c r="AI18" s="22">
        <f ca="1">IF(C18&lt;&gt;"",OFFSET('Player Game Board'!V10,AI6-1,A18),"")</f>
        <v>0</v>
      </c>
      <c r="AJ18" s="22">
        <f ca="1">IF(C18&lt;&gt;"",OFFSET('Player Game Board'!V10,AJ6-1,A18),"")</f>
        <v>2</v>
      </c>
      <c r="AK18" s="22">
        <f ca="1">IF(C18&lt;&gt;"",OFFSET('Player Game Board'!V10,AK6-1,A18),"")</f>
        <v>0</v>
      </c>
      <c r="AL18" s="22">
        <f ca="1">IF(C18&lt;&gt;"",OFFSET('Player Game Board'!V10,AL6-1,A18),"")</f>
        <v>4</v>
      </c>
      <c r="AM18" s="22">
        <f ca="1">IF(C18&lt;&gt;"",OFFSET('Player Game Board'!V10,AM6-1,A18),"")</f>
        <v>0</v>
      </c>
      <c r="AN18" s="22">
        <f ca="1">IF(C18&lt;&gt;"",OFFSET('Player Game Board'!V10,AN6-1,A18),"")</f>
        <v>0</v>
      </c>
      <c r="AO18" s="22">
        <f ca="1">IF(C18&lt;&gt;"",OFFSET('Player Game Board'!V10,AO6-1,A18),"")</f>
        <v>0</v>
      </c>
      <c r="AP18" s="22">
        <f ca="1">IF(C18&lt;&gt;"",OFFSET('Player Game Board'!V10,AP6-1,A18),"")</f>
        <v>4</v>
      </c>
      <c r="AQ18" s="22">
        <f ca="1">IF(C18&lt;&gt;"",OFFSET('Player Game Board'!V10,AQ6-1,A18),"")</f>
        <v>0</v>
      </c>
      <c r="AR18" s="22">
        <f ca="1">IF(C18&lt;&gt;"",OFFSET('Player Game Board'!V10,AR6-1,A18),"")</f>
        <v>0</v>
      </c>
      <c r="AS18" s="22">
        <f ca="1">IF(C18&lt;&gt;"",OFFSET('Player Game Board'!V10,AS6-1,A18),"")</f>
        <v>0</v>
      </c>
      <c r="AT18" s="22">
        <f ca="1">IF(C18&lt;&gt;"",OFFSET('Player Game Board'!V10,AT6-1,A18),"")</f>
        <v>0</v>
      </c>
      <c r="AU18" s="22">
        <f ca="1">IF(C18&lt;&gt;"",OFFSET('Player Game Board'!V10,AU6-1,A18),"")</f>
        <v>6</v>
      </c>
      <c r="AV18" s="22">
        <f ca="1">IF(C18&lt;&gt;"",OFFSET('Player Game Board'!V10,AV6-1,A18),"")</f>
        <v>0</v>
      </c>
      <c r="AW18" s="22">
        <f ca="1">IF(C18&lt;&gt;"",OFFSET('Player Game Board'!V10,AW6-1,A18),"")</f>
        <v>0</v>
      </c>
      <c r="AX18" s="22">
        <f ca="1">IF(C18&lt;&gt;"",OFFSET('Player Game Board'!V10,AX6-1,A18),"")</f>
        <v>2</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4" t="str">
        <f>IF('Player Setup'!C15&lt;&gt;"",'Player Setup'!C15,"")</f>
        <v>Baptiste</v>
      </c>
      <c r="D19" s="30">
        <f t="shared" ca="1" si="5"/>
        <v>192</v>
      </c>
      <c r="E19" s="23">
        <f t="shared" ca="1" si="6"/>
        <v>48</v>
      </c>
      <c r="F19" s="23">
        <f t="shared" ca="1" si="7"/>
        <v>144</v>
      </c>
      <c r="G19" s="23">
        <f>IF(C19&lt;&gt;"",IF('Player Setup'!D15&lt;&gt;"",'Player Setup'!D15,0),"")</f>
        <v>0</v>
      </c>
      <c r="H19" s="22">
        <f t="shared" ca="1" si="8"/>
        <v>3</v>
      </c>
      <c r="I19" s="23">
        <f t="shared" ca="1" si="9"/>
        <v>42</v>
      </c>
      <c r="J19" s="22">
        <f ca="1">IF(C19&lt;&gt;"",OFFSET('Player Game Board'!N9,O6-1,A19),0)</f>
        <v>3</v>
      </c>
      <c r="K19" s="23">
        <f ca="1">IF(C19&lt;&gt;"",OFFSET('Player Game Board'!N50,O6-1,A19),0)</f>
        <v>128</v>
      </c>
      <c r="L19" s="22">
        <f t="shared" ca="1" si="10"/>
        <v>6</v>
      </c>
      <c r="M19" s="23">
        <f ca="1">IF(C19&lt;&gt;"",OFFSET('Player Game Board'!N53,O6-1,A19),0)</f>
        <v>16</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f ca="1">IF(C19&lt;&gt;"",OFFSET('Player Game Board'!V10,AG6-1,A19),"")</f>
        <v>0</v>
      </c>
      <c r="AH19" s="22">
        <f ca="1">IF(C19&lt;&gt;"",OFFSET('Player Game Board'!V10,AH6-1,A19),"")</f>
        <v>0</v>
      </c>
      <c r="AI19" s="22">
        <f ca="1">IF(C19&lt;&gt;"",OFFSET('Player Game Board'!V10,AI6-1,A19),"")</f>
        <v>0</v>
      </c>
      <c r="AJ19" s="22">
        <f ca="1">IF(C19&lt;&gt;"",OFFSET('Player Game Board'!V10,AJ6-1,A19),"")</f>
        <v>4</v>
      </c>
      <c r="AK19" s="22">
        <f ca="1">IF(C19&lt;&gt;"",OFFSET('Player Game Board'!V10,AK6-1,A19),"")</f>
        <v>2</v>
      </c>
      <c r="AL19" s="22">
        <f ca="1">IF(C19&lt;&gt;"",OFFSET('Player Game Board'!V10,AL6-1,A19),"")</f>
        <v>0</v>
      </c>
      <c r="AM19" s="22">
        <f ca="1">IF(C19&lt;&gt;"",OFFSET('Player Game Board'!V10,AM6-1,A19),"")</f>
        <v>0</v>
      </c>
      <c r="AN19" s="22">
        <f ca="1">IF(C19&lt;&gt;"",OFFSET('Player Game Board'!V10,AN6-1,A19),"")</f>
        <v>0</v>
      </c>
      <c r="AO19" s="22">
        <f ca="1">IF(C19&lt;&gt;"",OFFSET('Player Game Board'!V10,AO6-1,A19),"")</f>
        <v>2</v>
      </c>
      <c r="AP19" s="22">
        <f ca="1">IF(C19&lt;&gt;"",OFFSET('Player Game Board'!V10,AP6-1,A19),"")</f>
        <v>0</v>
      </c>
      <c r="AQ19" s="22">
        <f ca="1">IF(C19&lt;&gt;"",OFFSET('Player Game Board'!V10,AQ6-1,A19),"")</f>
        <v>0</v>
      </c>
      <c r="AR19" s="22">
        <f ca="1">IF(C19&lt;&gt;"",OFFSET('Player Game Board'!V10,AR6-1,A19),"")</f>
        <v>0</v>
      </c>
      <c r="AS19" s="22">
        <f ca="1">IF(C19&lt;&gt;"",OFFSET('Player Game Board'!V10,AS6-1,A19),"")</f>
        <v>0</v>
      </c>
      <c r="AT19" s="22">
        <f ca="1">IF(C19&lt;&gt;"",OFFSET('Player Game Board'!V10,AT6-1,A19),"")</f>
        <v>0</v>
      </c>
      <c r="AU19" s="22">
        <f ca="1">IF(C19&lt;&gt;"",OFFSET('Player Game Board'!V10,AU6-1,A19),"")</f>
        <v>0</v>
      </c>
      <c r="AV19" s="22">
        <f ca="1">IF(C19&lt;&gt;"",OFFSET('Player Game Board'!V10,AV6-1,A19),"")</f>
        <v>0</v>
      </c>
      <c r="AW19" s="22">
        <f ca="1">IF(C19&lt;&gt;"",OFFSET('Player Game Board'!V10,AW6-1,A19),"")</f>
        <v>0</v>
      </c>
      <c r="AX19" s="22">
        <f ca="1">IF(C19&lt;&gt;"",OFFSET('Player Game Board'!V10,AX6-1,A19),"")</f>
        <v>6</v>
      </c>
      <c r="AY19" s="22">
        <f ca="1">IF(C19&lt;&gt;"",OFFSET('Player Game Board'!V10,AY6+14,A19),"")</f>
        <v>6</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354</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M7:M9"/>
    <mergeCell ref="N7:N9"/>
    <mergeCell ref="O5:AX5"/>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K21" sqref="K21"/>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142</v>
      </c>
      <c r="C3" s="33"/>
      <c r="D3" s="33"/>
      <c r="E3" s="33"/>
      <c r="F3" s="33"/>
      <c r="G3" s="33"/>
      <c r="H3" s="33"/>
      <c r="I3" s="33"/>
      <c r="J3" s="33"/>
      <c r="K3" s="33"/>
      <c r="L3" s="33"/>
      <c r="M3" s="33"/>
    </row>
    <row r="4" spans="2:13" ht="5.0999999999999996" customHeight="1" x14ac:dyDescent="0.2">
      <c r="I4" s="34"/>
    </row>
    <row r="5" spans="2:13" ht="15" customHeight="1" x14ac:dyDescent="0.2">
      <c r="B5" s="406" t="s">
        <v>135</v>
      </c>
      <c r="C5" s="406" t="s">
        <v>136</v>
      </c>
      <c r="D5" s="405" t="s">
        <v>137</v>
      </c>
      <c r="E5" s="405" t="s">
        <v>138</v>
      </c>
      <c r="F5" s="405" t="s">
        <v>139</v>
      </c>
      <c r="G5" s="405" t="s">
        <v>140</v>
      </c>
      <c r="H5" s="406" t="s">
        <v>61</v>
      </c>
      <c r="I5" s="406"/>
      <c r="J5" s="405" t="s">
        <v>216</v>
      </c>
      <c r="K5" s="406" t="s">
        <v>141</v>
      </c>
      <c r="L5" s="406"/>
      <c r="M5" s="406"/>
    </row>
    <row r="6" spans="2:13" ht="15" customHeight="1" x14ac:dyDescent="0.2">
      <c r="B6" s="406"/>
      <c r="C6" s="406"/>
      <c r="D6" s="405"/>
      <c r="E6" s="405"/>
      <c r="F6" s="405"/>
      <c r="G6" s="405"/>
      <c r="H6" s="405" t="s">
        <v>138</v>
      </c>
      <c r="I6" s="409" t="s">
        <v>140</v>
      </c>
      <c r="J6" s="405"/>
      <c r="K6" s="405" t="s">
        <v>138</v>
      </c>
      <c r="L6" s="405" t="s">
        <v>217</v>
      </c>
      <c r="M6" s="405" t="s">
        <v>140</v>
      </c>
    </row>
    <row r="7" spans="2:13" ht="15" customHeight="1" x14ac:dyDescent="0.2">
      <c r="B7" s="406"/>
      <c r="C7" s="406"/>
      <c r="D7" s="405"/>
      <c r="E7" s="405"/>
      <c r="F7" s="405"/>
      <c r="G7" s="405"/>
      <c r="H7" s="405"/>
      <c r="I7" s="409"/>
      <c r="J7" s="405"/>
      <c r="K7" s="405"/>
      <c r="L7" s="405"/>
      <c r="M7" s="405"/>
    </row>
    <row r="8" spans="2:13" ht="15" customHeight="1" x14ac:dyDescent="0.2">
      <c r="B8" s="406"/>
      <c r="C8" s="406"/>
      <c r="D8" s="405"/>
      <c r="E8" s="405"/>
      <c r="F8" s="405"/>
      <c r="G8" s="405"/>
      <c r="H8" s="405"/>
      <c r="I8" s="409"/>
      <c r="J8" s="405"/>
      <c r="K8" s="405"/>
      <c r="L8" s="405"/>
      <c r="M8" s="405"/>
    </row>
    <row r="9" spans="2:13" ht="15" customHeight="1" x14ac:dyDescent="0.2">
      <c r="B9" s="22">
        <v>1</v>
      </c>
      <c r="C9" s="35" t="str">
        <f ca="1">IFERROR(INDEX('Dummy Rank'!F7:F16,MATCH('Player Leaderboard'!B9,'Dummy Rank'!E7:E16,0),0),"")</f>
        <v>Levi (happy go lucky)</v>
      </c>
      <c r="D9" s="23">
        <f ca="1">IFERROR(VLOOKUP(C9,'Player Scoreboard'!C10:N19,2,FALSE),"")</f>
        <v>300</v>
      </c>
      <c r="E9" s="23">
        <f ca="1">IFERROR(VLOOKUP(C9,'Player Scoreboard'!C10:N19,3,FALSE),"")</f>
        <v>76</v>
      </c>
      <c r="F9" s="23">
        <f ca="1">IFERROR(VLOOKUP(C9,'Player Scoreboard'!C10:N19,4,FALSE),"")</f>
        <v>224</v>
      </c>
      <c r="G9" s="23">
        <f ca="1">IFERROR(VLOOKUP(C9,'Player Scoreboard'!C$10:N$19,6,FALSE),"")</f>
        <v>4</v>
      </c>
      <c r="H9" s="23">
        <f ca="1">IFERROR(VLOOKUP(C9,'Player Scoreboard'!C$10:N$19,7,FALSE),"")</f>
        <v>62</v>
      </c>
      <c r="I9" s="23">
        <f ca="1">IFERROR(VLOOKUP(C9,'Player Scoreboard'!C$10:N$19,8,FALSE),"")</f>
        <v>4</v>
      </c>
      <c r="J9" s="23">
        <f ca="1">IFERROR(VLOOKUP(C9,'Player Scoreboard'!C$10:N$19,9,FALSE),"")</f>
        <v>160</v>
      </c>
      <c r="K9" s="23">
        <f ca="1">IFERROR(VLOOKUP(C9,'Player Scoreboard'!C$10:N$19,10,FALSE),"")</f>
        <v>14</v>
      </c>
      <c r="L9" s="23">
        <f ca="1">IFERROR(VLOOKUP(C9,'Player Scoreboard'!C$10:N$19,11,FALSE),"")</f>
        <v>64</v>
      </c>
      <c r="M9" s="23">
        <f ca="1">IFERROR(VLOOKUP(C9,'Player Scoreboard'!C$10:N$19,12,FALSE),"")</f>
        <v>0</v>
      </c>
    </row>
    <row r="10" spans="2:13" ht="15" customHeight="1" x14ac:dyDescent="0.2">
      <c r="B10" s="22">
        <v>2</v>
      </c>
      <c r="C10" s="35" t="str">
        <f ca="1">IFERROR(INDEX('Dummy Rank'!F7:F16,MATCH('Player Leaderboard'!B10,'Dummy Rank'!E7:E16,0),0),"")</f>
        <v>Håvard (ChatGPT)</v>
      </c>
      <c r="D10" s="23">
        <f ca="1">IFERROR(VLOOKUP(C10,'Player Scoreboard'!C10:N19,2,FALSE),"")</f>
        <v>262</v>
      </c>
      <c r="E10" s="23">
        <f ca="1">IFERROR(VLOOKUP(C10,'Player Scoreboard'!C10:N19,3,FALSE),"")</f>
        <v>54</v>
      </c>
      <c r="F10" s="23">
        <f ca="1">IFERROR(VLOOKUP(C10,'Player Scoreboard'!C10:N19,4,FALSE),"")</f>
        <v>208</v>
      </c>
      <c r="G10" s="22">
        <f ca="1">IFERROR(VLOOKUP(C10,'Player Scoreboard'!C$10:N$19,6,FALSE),"")</f>
        <v>4</v>
      </c>
      <c r="H10" s="23">
        <f ca="1">IFERROR(VLOOKUP(C10,'Player Scoreboard'!C$10:N$19,7,FALSE),"")</f>
        <v>54</v>
      </c>
      <c r="I10" s="23">
        <f ca="1">IFERROR(VLOOKUP(C10,'Player Scoreboard'!C$10:N$19,8,FALSE),"")</f>
        <v>4</v>
      </c>
      <c r="J10" s="23">
        <f ca="1">IFERROR(VLOOKUP(C10,'Player Scoreboard'!C$10:N$19,9,FALSE),"")</f>
        <v>176</v>
      </c>
      <c r="K10" s="23">
        <f ca="1">IFERROR(VLOOKUP(C10,'Player Scoreboard'!C$10:N$19,10,FALSE),"")</f>
        <v>0</v>
      </c>
      <c r="L10" s="23">
        <f ca="1">IFERROR(VLOOKUP(C10,'Player Scoreboard'!C$10:N$19,11,FALSE),"")</f>
        <v>32</v>
      </c>
      <c r="M10" s="23">
        <f ca="1">IFERROR(VLOOKUP(C10,'Player Scoreboard'!C$10:N$19,12,FALSE),"")</f>
        <v>0</v>
      </c>
    </row>
    <row r="11" spans="2:13" ht="15" customHeight="1" x14ac:dyDescent="0.2">
      <c r="B11" s="22">
        <v>3</v>
      </c>
      <c r="C11" s="35" t="str">
        <f ca="1">IFERROR(INDEX('Dummy Rank'!F7:F16,MATCH('Player Leaderboard'!B11,'Dummy Rank'!E7:E16,0),0),"")</f>
        <v>Therese</v>
      </c>
      <c r="D11" s="23">
        <f ca="1">IFERROR(VLOOKUP(C11,'Player Scoreboard'!C10:N19,2,FALSE),"")</f>
        <v>248</v>
      </c>
      <c r="E11" s="23">
        <f ca="1">IFERROR(VLOOKUP(C11,'Player Scoreboard'!C10:N19,3,FALSE),"")</f>
        <v>72</v>
      </c>
      <c r="F11" s="23">
        <f ca="1">IFERROR(VLOOKUP(C11,'Player Scoreboard'!C10:N19,4,FALSE),"")</f>
        <v>176</v>
      </c>
      <c r="G11" s="23">
        <f ca="1">IFERROR(VLOOKUP(C11,'Player Scoreboard'!C$10:N$19,6,FALSE),"")</f>
        <v>4</v>
      </c>
      <c r="H11" s="23">
        <f ca="1">IFERROR(VLOOKUP(C11,'Player Scoreboard'!C$10:N$19,7,FALSE),"")</f>
        <v>64</v>
      </c>
      <c r="I11" s="23">
        <f ca="1">IFERROR(VLOOKUP(C11,'Player Scoreboard'!C$10:N$19,8,FALSE),"")</f>
        <v>4</v>
      </c>
      <c r="J11" s="23">
        <f ca="1">IFERROR(VLOOKUP(C11,'Player Scoreboard'!C$10:N$19,9,FALSE),"")</f>
        <v>144</v>
      </c>
      <c r="K11" s="23">
        <f ca="1">IFERROR(VLOOKUP(C11,'Player Scoreboard'!C$10:N$19,10,FALSE),"")</f>
        <v>8</v>
      </c>
      <c r="L11" s="23">
        <f ca="1">IFERROR(VLOOKUP(C11,'Player Scoreboard'!C$10:N$19,11,FALSE),"")</f>
        <v>32</v>
      </c>
      <c r="M11" s="23">
        <f ca="1">IFERROR(VLOOKUP(C11,'Player Scoreboard'!C$10:N$19,12,FALSE),"")</f>
        <v>0</v>
      </c>
    </row>
    <row r="12" spans="2:13" ht="15" customHeight="1" x14ac:dyDescent="0.2">
      <c r="B12" s="22">
        <v>4</v>
      </c>
      <c r="C12" s="35" t="str">
        <f ca="1">IFERROR(INDEX('Dummy Rank'!F7:F16,MATCH('Player Leaderboard'!B12,'Dummy Rank'!E7:E16,0),0),"")</f>
        <v>Sverre</v>
      </c>
      <c r="D12" s="23">
        <f ca="1">IFERROR(VLOOKUP(C12,'Player Scoreboard'!C10:N19,2,FALSE),"")</f>
        <v>246</v>
      </c>
      <c r="E12" s="23">
        <f ca="1">IFERROR(VLOOKUP(C12,'Player Scoreboard'!C10:N19,3,FALSE),"")</f>
        <v>78</v>
      </c>
      <c r="F12" s="23">
        <f ca="1">IFERROR(VLOOKUP(C12,'Player Scoreboard'!C10:N19,4,FALSE),"")</f>
        <v>168</v>
      </c>
      <c r="G12" s="22">
        <f ca="1">IFERROR(VLOOKUP(C12,'Player Scoreboard'!C$10:N$19,6,FALSE),"")</f>
        <v>1</v>
      </c>
      <c r="H12" s="23">
        <f ca="1">IFERROR(VLOOKUP(C12,'Player Scoreboard'!C$10:N$19,7,FALSE),"")</f>
        <v>62</v>
      </c>
      <c r="I12" s="23">
        <f ca="1">IFERROR(VLOOKUP(C12,'Player Scoreboard'!C$10:N$19,8,FALSE),"")</f>
        <v>1</v>
      </c>
      <c r="J12" s="23">
        <f ca="1">IFERROR(VLOOKUP(C12,'Player Scoreboard'!C$10:N$19,9,FALSE),"")</f>
        <v>136</v>
      </c>
      <c r="K12" s="23">
        <f ca="1">IFERROR(VLOOKUP(C12,'Player Scoreboard'!C$10:N$19,10,FALSE),"")</f>
        <v>16</v>
      </c>
      <c r="L12" s="23">
        <f ca="1">IFERROR(VLOOKUP(C12,'Player Scoreboard'!C$10:N$19,11,FALSE),"")</f>
        <v>32</v>
      </c>
      <c r="M12" s="23">
        <f ca="1">IFERROR(VLOOKUP(C12,'Player Scoreboard'!C$10:N$19,12,FALSE),"")</f>
        <v>0</v>
      </c>
    </row>
    <row r="13" spans="2:13" ht="15" customHeight="1" x14ac:dyDescent="0.2">
      <c r="B13" s="22">
        <v>5</v>
      </c>
      <c r="C13" s="35" t="str">
        <f ca="1">IFERROR(INDEX('Dummy Rank'!F7:F16,MATCH('Player Leaderboard'!B13,'Dummy Rank'!E7:E16,0),0),"")</f>
        <v>Joakim</v>
      </c>
      <c r="D13" s="23">
        <f ca="1">IFERROR(VLOOKUP(C13,'Player Scoreboard'!C10:N19,2,FALSE),"")</f>
        <v>244</v>
      </c>
      <c r="E13" s="23">
        <f ca="1">IFERROR(VLOOKUP(C13,'Player Scoreboard'!C10:N19,3,FALSE),"")</f>
        <v>76</v>
      </c>
      <c r="F13" s="23">
        <f ca="1">IFERROR(VLOOKUP(C13,'Player Scoreboard'!C10:N19,4,FALSE),"")</f>
        <v>168</v>
      </c>
      <c r="G13" s="23">
        <f ca="1">IFERROR(VLOOKUP(C13,'Player Scoreboard'!C$10:N$19,6,FALSE),"")</f>
        <v>6</v>
      </c>
      <c r="H13" s="23">
        <f ca="1">IFERROR(VLOOKUP(C13,'Player Scoreboard'!C$10:N$19,7,FALSE),"")</f>
        <v>64</v>
      </c>
      <c r="I13" s="23">
        <f ca="1">IFERROR(VLOOKUP(C13,'Player Scoreboard'!C$10:N$19,8,FALSE),"")</f>
        <v>5</v>
      </c>
      <c r="J13" s="23">
        <f ca="1">IFERROR(VLOOKUP(C13,'Player Scoreboard'!C$10:N$19,9,FALSE),"")</f>
        <v>136</v>
      </c>
      <c r="K13" s="23">
        <f ca="1">IFERROR(VLOOKUP(C13,'Player Scoreboard'!C$10:N$19,10,FALSE),"")</f>
        <v>12</v>
      </c>
      <c r="L13" s="23">
        <f ca="1">IFERROR(VLOOKUP(C13,'Player Scoreboard'!C$10:N$19,11,FALSE),"")</f>
        <v>32</v>
      </c>
      <c r="M13" s="23">
        <f ca="1">IFERROR(VLOOKUP(C13,'Player Scoreboard'!C$10:N$19,12,FALSE),"")</f>
        <v>1</v>
      </c>
    </row>
    <row r="14" spans="2:13" ht="15" customHeight="1" x14ac:dyDescent="0.2">
      <c r="B14" s="22">
        <v>6</v>
      </c>
      <c r="C14" s="35" t="str">
        <f ca="1">IFERROR(INDEX('Dummy Rank'!F7:F16,MATCH('Player Leaderboard'!B14,'Dummy Rank'!E7:E16,0),0),"")</f>
        <v>George</v>
      </c>
      <c r="D14" s="23">
        <f ca="1">IFERROR(VLOOKUP(C14,'Player Scoreboard'!C10:N19,2,FALSE),"")</f>
        <v>204</v>
      </c>
      <c r="E14" s="23">
        <f ca="1">IFERROR(VLOOKUP(C14,'Player Scoreboard'!C10:N19,3,FALSE),"")</f>
        <v>68</v>
      </c>
      <c r="F14" s="23">
        <f ca="1">IFERROR(VLOOKUP(C14,'Player Scoreboard'!C10:N19,4,FALSE),"")</f>
        <v>136</v>
      </c>
      <c r="G14" s="22">
        <f ca="1">IFERROR(VLOOKUP(C14,'Player Scoreboard'!C$10:N$19,6,FALSE),"")</f>
        <v>6</v>
      </c>
      <c r="H14" s="23">
        <f ca="1">IFERROR(VLOOKUP(C14,'Player Scoreboard'!C$10:N$19,7,FALSE),"")</f>
        <v>62</v>
      </c>
      <c r="I14" s="23">
        <f ca="1">IFERROR(VLOOKUP(C14,'Player Scoreboard'!C$10:N$19,8,FALSE),"")</f>
        <v>6</v>
      </c>
      <c r="J14" s="23">
        <f ca="1">IFERROR(VLOOKUP(C14,'Player Scoreboard'!C$10:N$19,9,FALSE),"")</f>
        <v>120</v>
      </c>
      <c r="K14" s="23">
        <f ca="1">IFERROR(VLOOKUP(C14,'Player Scoreboard'!C$10:N$19,10,FALSE),"")</f>
        <v>6</v>
      </c>
      <c r="L14" s="23">
        <f ca="1">IFERROR(VLOOKUP(C14,'Player Scoreboard'!C$10:N$19,11,FALSE),"")</f>
        <v>16</v>
      </c>
      <c r="M14" s="23">
        <f ca="1">IFERROR(VLOOKUP(C14,'Player Scoreboard'!C$10:N$19,12,FALSE),"")</f>
        <v>0</v>
      </c>
    </row>
    <row r="15" spans="2:13" ht="15" customHeight="1" x14ac:dyDescent="0.2">
      <c r="B15" s="22">
        <v>7</v>
      </c>
      <c r="C15" s="35" t="str">
        <f ca="1">IFERROR(INDEX('Dummy Rank'!F7:F16,MATCH('Player Leaderboard'!B15,'Dummy Rank'!E7:E16,0),0),"")</f>
        <v>Kristoffer (Fasiten)</v>
      </c>
      <c r="D15" s="23">
        <f ca="1">IFERROR(VLOOKUP(C15,'Player Scoreboard'!C10:N19,2,FALSE),"")</f>
        <v>202</v>
      </c>
      <c r="E15" s="23">
        <f ca="1">IFERROR(VLOOKUP(C15,'Player Scoreboard'!C10:N19,3,FALSE),"")</f>
        <v>66</v>
      </c>
      <c r="F15" s="23">
        <f ca="1">IFERROR(VLOOKUP(C15,'Player Scoreboard'!C10:N19,4,FALSE),"")</f>
        <v>136</v>
      </c>
      <c r="G15" s="23">
        <f ca="1">IFERROR(VLOOKUP(C15,'Player Scoreboard'!C$10:N$19,6,FALSE),"")</f>
        <v>6</v>
      </c>
      <c r="H15" s="23">
        <f ca="1">IFERROR(VLOOKUP(C15,'Player Scoreboard'!C$10:N$19,7,FALSE),"")</f>
        <v>48</v>
      </c>
      <c r="I15" s="23">
        <f ca="1">IFERROR(VLOOKUP(C15,'Player Scoreboard'!C$10:N$19,8,FALSE),"")</f>
        <v>5</v>
      </c>
      <c r="J15" s="23">
        <f ca="1">IFERROR(VLOOKUP(C15,'Player Scoreboard'!C$10:N$19,9,FALSE),"")</f>
        <v>104</v>
      </c>
      <c r="K15" s="23">
        <f ca="1">IFERROR(VLOOKUP(C15,'Player Scoreboard'!C$10:N$19,10,FALSE),"")</f>
        <v>18</v>
      </c>
      <c r="L15" s="23">
        <f ca="1">IFERROR(VLOOKUP(C15,'Player Scoreboard'!C$10:N$19,11,FALSE),"")</f>
        <v>32</v>
      </c>
      <c r="M15" s="23">
        <f ca="1">IFERROR(VLOOKUP(C15,'Player Scoreboard'!C$10:N$19,12,FALSE),"")</f>
        <v>1</v>
      </c>
    </row>
    <row r="16" spans="2:13" ht="15" customHeight="1" x14ac:dyDescent="0.2">
      <c r="B16" s="22">
        <v>8</v>
      </c>
      <c r="C16" s="35" t="str">
        <f ca="1">IFERROR(INDEX('Dummy Rank'!F7:F16,MATCH('Player Leaderboard'!B16,'Dummy Rank'!E7:E16,0),0),"")</f>
        <v>Baptiste</v>
      </c>
      <c r="D16" s="23">
        <f ca="1">IFERROR(VLOOKUP(C16,'Player Scoreboard'!C10:N19,2,FALSE),"")</f>
        <v>192</v>
      </c>
      <c r="E16" s="23">
        <f ca="1">IFERROR(VLOOKUP(C16,'Player Scoreboard'!C10:N19,3,FALSE),"")</f>
        <v>48</v>
      </c>
      <c r="F16" s="23">
        <f ca="1">IFERROR(VLOOKUP(C16,'Player Scoreboard'!C10:N19,4,FALSE),"")</f>
        <v>144</v>
      </c>
      <c r="G16" s="22">
        <f ca="1">IFERROR(VLOOKUP(C16,'Player Scoreboard'!C$10:N$19,6,FALSE),"")</f>
        <v>3</v>
      </c>
      <c r="H16" s="23">
        <f ca="1">IFERROR(VLOOKUP(C16,'Player Scoreboard'!C$10:N$19,7,FALSE),"")</f>
        <v>42</v>
      </c>
      <c r="I16" s="23">
        <f ca="1">IFERROR(VLOOKUP(C16,'Player Scoreboard'!C$10:N$19,8,FALSE),"")</f>
        <v>3</v>
      </c>
      <c r="J16" s="23">
        <f ca="1">IFERROR(VLOOKUP(C16,'Player Scoreboard'!C$10:N$19,9,FALSE),"")</f>
        <v>128</v>
      </c>
      <c r="K16" s="23">
        <f ca="1">IFERROR(VLOOKUP(C16,'Player Scoreboard'!C$10:N$19,10,FALSE),"")</f>
        <v>6</v>
      </c>
      <c r="L16" s="23">
        <f ca="1">IFERROR(VLOOKUP(C16,'Player Scoreboard'!C$10:N$19,11,FALSE),"")</f>
        <v>16</v>
      </c>
      <c r="M16" s="23">
        <f ca="1">IFERROR(VLOOKUP(C16,'Player Scoreboard'!C$10:N$19,12,FALSE),"")</f>
        <v>0</v>
      </c>
    </row>
    <row r="17" spans="2:13" ht="15" customHeight="1" x14ac:dyDescent="0.2">
      <c r="B17" s="22">
        <v>9</v>
      </c>
      <c r="C17" s="35" t="str">
        <f ca="1">IFERROR(INDEX('Dummy Rank'!F7:F16,MATCH('Player Leaderboard'!B17,'Dummy Rank'!E7:E16,0),0),"")</f>
        <v>Iben</v>
      </c>
      <c r="D17" s="23">
        <f ca="1">IFERROR(VLOOKUP(C17,'Player Scoreboard'!C10:N19,2,FALSE),"")</f>
        <v>190</v>
      </c>
      <c r="E17" s="23">
        <f ca="1">IFERROR(VLOOKUP(C17,'Player Scoreboard'!C10:N19,3,FALSE),"")</f>
        <v>54</v>
      </c>
      <c r="F17" s="23">
        <f ca="1">IFERROR(VLOOKUP(C17,'Player Scoreboard'!C10:N19,4,FALSE),"")</f>
        <v>136</v>
      </c>
      <c r="G17" s="23">
        <f ca="1">IFERROR(VLOOKUP(C17,'Player Scoreboard'!C$10:N$19,6,FALSE),"")</f>
        <v>2</v>
      </c>
      <c r="H17" s="23">
        <f ca="1">IFERROR(VLOOKUP(C17,'Player Scoreboard'!C$10:N$19,7,FALSE),"")</f>
        <v>54</v>
      </c>
      <c r="I17" s="23">
        <f ca="1">IFERROR(VLOOKUP(C17,'Player Scoreboard'!C$10:N$19,8,FALSE),"")</f>
        <v>2</v>
      </c>
      <c r="J17" s="23">
        <f ca="1">IFERROR(VLOOKUP(C17,'Player Scoreboard'!C$10:N$19,9,FALSE),"")</f>
        <v>120</v>
      </c>
      <c r="K17" s="23">
        <f ca="1">IFERROR(VLOOKUP(C17,'Player Scoreboard'!C$10:N$19,10,FALSE),"")</f>
        <v>0</v>
      </c>
      <c r="L17" s="23">
        <f ca="1">IFERROR(VLOOKUP(C17,'Player Scoreboard'!C$10:N$19,11,FALSE),"")</f>
        <v>16</v>
      </c>
      <c r="M17" s="23">
        <f ca="1">IFERROR(VLOOKUP(C17,'Player Scoreboard'!C$10:N$19,12,FALSE),"")</f>
        <v>0</v>
      </c>
    </row>
    <row r="18" spans="2:13" ht="15" customHeight="1" x14ac:dyDescent="0.2">
      <c r="B18" s="22">
        <v>10</v>
      </c>
      <c r="C18" s="35" t="str">
        <f ca="1">IFERROR(INDEX('Dummy Rank'!F7:F16,MATCH('Player Leaderboard'!B18,'Dummy Rank'!E7:E16,0),0),"")</f>
        <v>Wanja</v>
      </c>
      <c r="D18" s="23">
        <f ca="1">IFERROR(VLOOKUP(C18,'Player Scoreboard'!C10:N19,2,FALSE),"")</f>
        <v>116</v>
      </c>
      <c r="E18" s="23">
        <f ca="1">IFERROR(VLOOKUP(C18,'Player Scoreboard'!C10:N19,3,FALSE),"")</f>
        <v>44</v>
      </c>
      <c r="F18" s="23">
        <f ca="1">IFERROR(VLOOKUP(C18,'Player Scoreboard'!C10:N19,4,FALSE),"")</f>
        <v>72</v>
      </c>
      <c r="G18" s="22">
        <f ca="1">IFERROR(VLOOKUP(C18,'Player Scoreboard'!C$10:N$19,6,FALSE),"")</f>
        <v>2</v>
      </c>
      <c r="H18" s="23">
        <f ca="1">IFERROR(VLOOKUP(C18,'Player Scoreboard'!C$10:N$19,7,FALSE),"")</f>
        <v>44</v>
      </c>
      <c r="I18" s="23">
        <f ca="1">IFERROR(VLOOKUP(C18,'Player Scoreboard'!C$10:N$19,8,FALSE),"")</f>
        <v>2</v>
      </c>
      <c r="J18" s="23">
        <f ca="1">IFERROR(VLOOKUP(C18,'Player Scoreboard'!C$10:N$19,9,FALSE),"")</f>
        <v>72</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I24" sqref="I24"/>
    </sheetView>
  </sheetViews>
  <sheetFormatPr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344</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410" t="s">
        <v>132</v>
      </c>
      <c r="H5" s="410"/>
      <c r="I5" s="410"/>
      <c r="J5" s="410"/>
      <c r="K5" s="410"/>
      <c r="L5" s="410"/>
      <c r="M5" s="410"/>
      <c r="N5" s="410"/>
      <c r="O5" s="410"/>
      <c r="P5" s="410"/>
      <c r="Q5" s="410"/>
      <c r="R5" s="410"/>
      <c r="S5" s="410"/>
      <c r="T5" s="410"/>
      <c r="U5" s="410"/>
      <c r="V5" s="410"/>
      <c r="W5" s="410"/>
      <c r="X5" s="410"/>
      <c r="Y5" s="410"/>
      <c r="Z5" s="410"/>
      <c r="AA5" s="410"/>
      <c r="AB5" s="410"/>
      <c r="AC5" s="410"/>
      <c r="AD5" s="410"/>
      <c r="AE5" s="410"/>
      <c r="AF5" s="410"/>
      <c r="AG5" s="410"/>
      <c r="AH5" s="410"/>
      <c r="AI5" s="410"/>
      <c r="AJ5" s="410"/>
      <c r="AK5" s="410"/>
      <c r="AL5" s="410"/>
      <c r="AM5" s="410"/>
      <c r="AN5" s="410"/>
      <c r="AO5" s="410"/>
      <c r="AP5" s="410"/>
      <c r="AQ5" s="404" t="s">
        <v>62</v>
      </c>
      <c r="AR5" s="404"/>
      <c r="AS5" s="404"/>
      <c r="AT5" s="404"/>
      <c r="AU5" s="404"/>
      <c r="AV5" s="404"/>
      <c r="AW5" s="404"/>
      <c r="AX5" s="404"/>
      <c r="AY5" s="404" t="s">
        <v>133</v>
      </c>
      <c r="AZ5" s="404"/>
      <c r="BA5" s="404"/>
      <c r="BB5" s="404"/>
      <c r="BC5" s="404" t="s">
        <v>134</v>
      </c>
      <c r="BD5" s="404"/>
      <c r="BE5" s="120" t="s">
        <v>130</v>
      </c>
    </row>
    <row r="6" spans="1:57" s="7" customFormat="1" ht="15" customHeight="1" x14ac:dyDescent="0.3">
      <c r="A6" s="133"/>
      <c r="B6" s="406" t="s">
        <v>135</v>
      </c>
      <c r="C6" s="407" t="s">
        <v>136</v>
      </c>
      <c r="D6" s="406" t="s">
        <v>341</v>
      </c>
      <c r="E6" s="406"/>
      <c r="F6" s="406"/>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406"/>
      <c r="C7" s="407"/>
      <c r="D7" s="405" t="s">
        <v>342</v>
      </c>
      <c r="E7" s="405" t="s">
        <v>2</v>
      </c>
      <c r="F7" s="405" t="s">
        <v>343</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406"/>
      <c r="C8" s="407"/>
      <c r="D8" s="405"/>
      <c r="E8" s="405"/>
      <c r="F8" s="405"/>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Geo</v>
      </c>
      <c r="AT8" s="120" t="str">
        <f ca="1">LEFT(OFFSET(Matches!G8,AT6-1,0),3)&amp;" - "&amp;LEFT(OFFSET(Matches!J8,AT6-1,0),3)</f>
        <v>Eng - Slo</v>
      </c>
      <c r="AU8" s="120" t="str">
        <f ca="1">LEFT(OFFSET(Matches!G8,AU6-1,0),3)&amp;" - "&amp;LEFT(OFFSET(Matches!J8,AU6-1,0),3)</f>
        <v>Por - Slo</v>
      </c>
      <c r="AV8" s="120" t="str">
        <f ca="1">LEFT(OFFSET(Matches!G8,AV6-1,0),3)&amp;" - "&amp;LEFT(OFFSET(Matches!J8,AV6-1,0),3)</f>
        <v>Fra - Bel</v>
      </c>
      <c r="AW8" s="120" t="str">
        <f ca="1">LEFT(OFFSET(Matches!G8,AW6-1,0),3)&amp;" - "&amp;LEFT(OFFSET(Matches!J8,AW6-1,0),3)</f>
        <v>Rom - Net</v>
      </c>
      <c r="AX8" s="120" t="str">
        <f ca="1">LEFT(OFFSET(Matches!G8,AX6-1,0),3)&amp;" - "&amp;LEFT(OFFSET(Matches!J8,AX6-1,0),3)</f>
        <v>Aus - Tür</v>
      </c>
      <c r="AY8" s="120" t="str">
        <f ca="1">LEFT(OFFSET('Player Game Board'!G25,AY6-1,0),3)&amp;" - "&amp;LEFT(OFFSET('Player Game Board'!J25,AY6-1,0),3)</f>
        <v>Spa - Ger</v>
      </c>
      <c r="AZ8" s="120" t="str">
        <f ca="1">LEFT(OFFSET('Player Game Board'!G25,AZ6-1,0),3)&amp;" - "&amp;LEFT(OFFSET('Player Game Board'!J25,AZ6-1,0),3)</f>
        <v>Por - Fra</v>
      </c>
      <c r="BA8" s="120" t="str">
        <f ca="1">LEFT(OFFSET('Player Game Board'!G25,BA6-1,0),3)&amp;" - "&amp;LEFT(OFFSET('Player Game Board'!J25,BA6-1,0),3)</f>
        <v>Net - Tür</v>
      </c>
      <c r="BB8" s="120" t="str">
        <f ca="1">LEFT(OFFSET('Player Game Board'!G25,BB6-1,0),3)&amp;" - "&amp;LEFT(OFFSET('Player Game Board'!J25,BB6-1,0),3)</f>
        <v>Eng - Swi</v>
      </c>
      <c r="BC8" s="120" t="str">
        <f ca="1">LEFT(OFFSET('Player Game Board'!G25,BC6-1,0),3)&amp;" - "&amp;LEFT(OFFSET('Player Game Board'!J25,BC6-1,0),3)</f>
        <v>Spa - Fra</v>
      </c>
      <c r="BD8" s="120" t="str">
        <f ca="1">LEFT(OFFSET('Player Game Board'!G25,BD6-1,0),3)&amp;" - "&amp;LEFT(OFFSET('Player Game Board'!J25,BD6-1,0),3)</f>
        <v>Net - Eng</v>
      </c>
      <c r="BE8" s="120" t="str">
        <f ca="1">LEFT(OFFSET('Player Game Board'!G25,BE6-1,0),3)&amp;" - "&amp;LEFT(OFFSET('Player Game Board'!J25,BE6-1,0),3)</f>
        <v>Mat - Mat</v>
      </c>
    </row>
    <row r="9" spans="1:57" s="7" customFormat="1" ht="15" customHeight="1" x14ac:dyDescent="0.3">
      <c r="A9" s="133"/>
      <c r="B9" s="406"/>
      <c r="C9" s="408"/>
      <c r="D9" s="405"/>
      <c r="E9" s="405"/>
      <c r="F9" s="405"/>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1 - 1</v>
      </c>
      <c r="AN9" s="120" t="str">
        <f ca="1">LEFT(OFFSET(Matches!H8,AN6-1,0),3)&amp;" - "&amp;LEFT(OFFSET(Matches!I8,AN6-1,0),3)</f>
        <v>0 - 0</v>
      </c>
      <c r="AO9" s="120" t="str">
        <f ca="1">LEFT(OFFSET(Matches!H8,AO6-1,0),3)&amp;" - "&amp;LEFT(OFFSET(Matches!I8,AO6-1,0),3)</f>
        <v>2 - 0</v>
      </c>
      <c r="AP9" s="120" t="str">
        <f ca="1">LEFT(OFFSET(Matches!H8,AP6-1,0),3)&amp;" - "&amp;LEFT(OFFSET(Matches!I8,AP6-1,0),3)</f>
        <v>1 - 2</v>
      </c>
      <c r="AQ9" s="120" t="str">
        <f ca="1">LEFT(OFFSET(Matches!H8,AQ6-1,0),3)&amp;" - "&amp;LEFT(OFFSET(Matches!I8,AQ6-1,0),3)</f>
        <v>2 - 0</v>
      </c>
      <c r="AR9" s="120" t="str">
        <f ca="1">LEFT(OFFSET(Matches!H8,AR6-1,0),3)&amp;" - "&amp;LEFT(OFFSET(Matches!I8,AR6-1,0),3)</f>
        <v>2 - 0</v>
      </c>
      <c r="AS9" s="120" t="str">
        <f ca="1">LEFT(OFFSET(Matches!H8,AS6-1,0),3)&amp;" - "&amp;LEFT(OFFSET(Matches!I8,AS6-1,0),3)</f>
        <v>4 - 1</v>
      </c>
      <c r="AT9" s="120" t="str">
        <f ca="1">LEFT(OFFSET(Matches!H8,AT6-1,0),3)&amp;" - "&amp;LEFT(OFFSET(Matches!I8,AT6-1,0),3)</f>
        <v>2 - 1</v>
      </c>
      <c r="AU9" s="120" t="str">
        <f ca="1">LEFT(OFFSET(Matches!H8,AU6-1,0),3)&amp;" - "&amp;LEFT(OFFSET(Matches!I8,AU6-1,0),3)</f>
        <v>0 - 0</v>
      </c>
      <c r="AV9" s="120" t="str">
        <f ca="1">LEFT(OFFSET(Matches!H8,AV6-1,0),3)&amp;" - "&amp;LEFT(OFFSET(Matches!I8,AV6-1,0),3)</f>
        <v>1 - 0</v>
      </c>
      <c r="AW9" s="120" t="str">
        <f ca="1">LEFT(OFFSET(Matches!H8,AW6-1,0),3)&amp;" - "&amp;LEFT(OFFSET(Matches!I8,AW6-1,0),3)</f>
        <v>0 - 3</v>
      </c>
      <c r="AX9" s="120" t="str">
        <f ca="1">LEFT(OFFSET(Matches!H8,AX6-1,0),3)&amp;" - "&amp;LEFT(OFFSET(Matches!I8,AX6-1,0),3)</f>
        <v>1 - 2</v>
      </c>
      <c r="AY9" s="120" t="str">
        <f ca="1">LEFT(OFFSET(Matches!H8,AY6-1,0),3)&amp;" - "&amp;LEFT(OFFSET(Matches!I8,AY6-1,0),3)</f>
        <v>2 - 1</v>
      </c>
      <c r="AZ9" s="120" t="str">
        <f ca="1">LEFT(OFFSET(Matches!H8,AZ6-1,0),3)&amp;" - "&amp;LEFT(OFFSET(Matches!I8,AZ6-1,0),3)</f>
        <v>0 - 0</v>
      </c>
      <c r="BA9" s="120" t="str">
        <f ca="1">LEFT(OFFSET(Matches!H8,BA6-1,0),3)&amp;" - "&amp;LEFT(OFFSET(Matches!I8,BA6-1,0),3)</f>
        <v>2 - 1</v>
      </c>
      <c r="BB9" s="120" t="str">
        <f ca="1">LEFT(OFFSET(Matches!H8,BB6-1,0),3)&amp;" - "&amp;LEFT(OFFSET(Matches!I8,BB6-1,0),3)</f>
        <v>1 - 1</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4" t="str">
        <f>IF('Player Setup'!C6&lt;&gt;"",'Player Setup'!C6,"")</f>
        <v>Håvard (ChatGPT)</v>
      </c>
      <c r="D10" s="24">
        <f ca="1">SUM(E10:F10)</f>
        <v>4</v>
      </c>
      <c r="E10" s="22">
        <f ca="1">IF(C10&lt;&gt;"",OFFSET('Player Game Board'!N9,G6-1,A10),0)</f>
        <v>4</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1 - 1</v>
      </c>
      <c r="AR10" s="24" t="str">
        <f ca="1">IF(C10&lt;&gt;"",OFFSET('Player Game Board'!P10,AR6+14,A10)&amp;" - "&amp;OFFSET('Player Game Board'!Q10,AR6+14,A10),"")</f>
        <v>0 - 2</v>
      </c>
      <c r="AS10" s="24" t="str">
        <f ca="1">IF(C10&lt;&gt;"",OFFSET('Player Game Board'!P10,AS6+14,A10)&amp;" - "&amp;OFFSET('Player Game Board'!Q10,AS6+14,A10),"")</f>
        <v>3 - 1</v>
      </c>
      <c r="AT10" s="24" t="str">
        <f ca="1">IF(C10&lt;&gt;"",OFFSET('Player Game Board'!P10,AT6+14,A10)&amp;" - "&amp;OFFSET('Player Game Board'!Q10,AT6+14,A10),"")</f>
        <v>2 - 0</v>
      </c>
      <c r="AU10" s="24" t="str">
        <f ca="1">IF(C10&lt;&gt;"",OFFSET('Player Game Board'!P10,AU6+14,A10)&amp;" - "&amp;OFFSET('Player Game Board'!Q10,AU6+14,A10),"")</f>
        <v>2 - 1</v>
      </c>
      <c r="AV10" s="24" t="str">
        <f ca="1">IF(C10&lt;&gt;"",OFFSET('Player Game Board'!P10,AV6+14,A10)&amp;" - "&amp;OFFSET('Player Game Board'!Q10,AV6+14,A10),"")</f>
        <v>3 - 0</v>
      </c>
      <c r="AW10" s="24" t="str">
        <f ca="1">IF(C10&lt;&gt;"",OFFSET('Player Game Board'!P10,AW6+14,A10)&amp;" - "&amp;OFFSET('Player Game Board'!Q10,AW6+14,A10),"")</f>
        <v>1 - 1</v>
      </c>
      <c r="AX10" s="24" t="str">
        <f ca="1">IF(C10&lt;&gt;"",OFFSET('Player Game Board'!P10,AX6+14,A10)&amp;" - "&amp;OFFSET('Player Game Board'!Q10,AX6+14,A10),"")</f>
        <v>3 - 1</v>
      </c>
      <c r="AY10" s="24" t="str">
        <f ca="1">IF(C10&lt;&gt;"",OFFSET('Player Game Board'!P10,AY6+14,A10)&amp;" - "&amp;OFFSET('Player Game Board'!Q10,AY6+14,A10),"")</f>
        <v>2 - 1</v>
      </c>
      <c r="AZ10" s="24" t="str">
        <f ca="1">IF(C10&lt;&gt;"",OFFSET('Player Game Board'!P10,AZ6+14,A10)&amp;" - "&amp;OFFSET('Player Game Board'!Q10,AZ6+14,A10),"")</f>
        <v>2 - 2</v>
      </c>
      <c r="BA10" s="24" t="str">
        <f ca="1">IF(C10&lt;&gt;"",OFFSET('Player Game Board'!P10,BA6+14,A10)&amp;" - "&amp;OFFSET('Player Game Board'!Q10,BA6+14,A10),"")</f>
        <v>1 - 2</v>
      </c>
      <c r="BB10" s="24" t="str">
        <f ca="1">IF(C10&lt;&gt;"",OFFSET('Player Game Board'!P10,BB6+14,A10)&amp;" - "&amp;OFFSET('Player Game Board'!Q10,BB6+14,A10),"")</f>
        <v>1 - 0</v>
      </c>
      <c r="BC10" s="24" t="str">
        <f ca="1">IF(C10&lt;&gt;"",OFFSET('Player Game Board'!P10,BC6+14,A10)&amp;" - "&amp;OFFSET('Player Game Board'!Q10,BC6+14,A10),"")</f>
        <v>1 - 2</v>
      </c>
      <c r="BD10" s="24" t="str">
        <f ca="1">IF(C10&lt;&gt;"",OFFSET('Player Game Board'!P10,BD6+14,A10)&amp;" - "&amp;OFFSET('Player Game Board'!Q10,BD6+14,A10),"")</f>
        <v>2 - 1</v>
      </c>
      <c r="BE10" s="24" t="str">
        <f ca="1">IF(C10&lt;&gt;"",OFFSET('Player Game Board'!P10,BE6+14,A10)&amp;" - "&amp;OFFSET('Player Game Board'!Q10,BE6+14,A10),"")</f>
        <v>1 - 2</v>
      </c>
    </row>
    <row r="11" spans="1:57" ht="14.4" x14ac:dyDescent="0.3">
      <c r="A11" s="133">
        <f>A10+10</f>
        <v>10</v>
      </c>
      <c r="B11" s="29">
        <v>2</v>
      </c>
      <c r="C11" s="274" t="str">
        <f>IF('Player Setup'!C7&lt;&gt;"",'Player Setup'!C7,"")</f>
        <v>Levi (happy go lucky)</v>
      </c>
      <c r="D11" s="22">
        <f t="shared" ref="D11:D19" ca="1" si="3">SUM(E11:F11)</f>
        <v>4</v>
      </c>
      <c r="E11" s="23">
        <f ca="1">IF(C11&lt;&gt;"",OFFSET('Player Game Board'!N9,G6-1,A11),0)</f>
        <v>4</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4.4" x14ac:dyDescent="0.3">
      <c r="A12" s="133">
        <f t="shared" ref="A12:A19" si="4">A11+10</f>
        <v>20</v>
      </c>
      <c r="B12" s="29">
        <v>3</v>
      </c>
      <c r="C12" s="274" t="str">
        <f>IF('Player Setup'!C8&lt;&gt;"",'Player Setup'!C8,"")</f>
        <v>Iben</v>
      </c>
      <c r="D12" s="22">
        <f t="shared" ca="1" si="3"/>
        <v>2</v>
      </c>
      <c r="E12" s="23">
        <f ca="1">IF(C12&lt;&gt;"",OFFSET('Player Game Board'!N9,G6-1,A12),0)</f>
        <v>2</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4.4" x14ac:dyDescent="0.3">
      <c r="A13" s="133">
        <f t="shared" si="4"/>
        <v>30</v>
      </c>
      <c r="B13" s="29">
        <v>4</v>
      </c>
      <c r="C13" s="274" t="str">
        <f>IF('Player Setup'!C9&lt;&gt;"",'Player Setup'!C9,"")</f>
        <v>Joakim</v>
      </c>
      <c r="D13" s="22">
        <f t="shared" ca="1" si="3"/>
        <v>6</v>
      </c>
      <c r="E13" s="23">
        <f ca="1">IF(C13&lt;&gt;"",OFFSET('Player Game Board'!N9,G6-1,A13),0)</f>
        <v>5</v>
      </c>
      <c r="F13" s="22">
        <f ca="1">IF(C13&lt;&gt;"",OFFSET('Player Game Board'!N52,G6-1,A13),0)</f>
        <v>1</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4.4" x14ac:dyDescent="0.3">
      <c r="A14" s="133">
        <f t="shared" si="4"/>
        <v>40</v>
      </c>
      <c r="B14" s="29">
        <v>5</v>
      </c>
      <c r="C14" s="274" t="str">
        <f>IF('Player Setup'!C10&lt;&gt;"",'Player Setup'!C10,"")</f>
        <v>Kristoffer (Fasiten)</v>
      </c>
      <c r="D14" s="22">
        <f t="shared" ca="1" si="3"/>
        <v>6</v>
      </c>
      <c r="E14" s="23">
        <f ca="1">IF(C14&lt;&gt;"",OFFSET('Player Game Board'!N9,G6-1,A14),0)</f>
        <v>5</v>
      </c>
      <c r="F14" s="22">
        <f ca="1">IF(C14&lt;&gt;"",OFFSET('Player Game Board'!N52,G6-1,A14),0)</f>
        <v>1</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4.4" x14ac:dyDescent="0.3">
      <c r="A15" s="133">
        <f t="shared" si="4"/>
        <v>50</v>
      </c>
      <c r="B15" s="29">
        <v>6</v>
      </c>
      <c r="C15" s="274" t="str">
        <f>IF('Player Setup'!C11&lt;&gt;"",'Player Setup'!C11,"")</f>
        <v>George</v>
      </c>
      <c r="D15" s="22">
        <f t="shared" ca="1" si="3"/>
        <v>6</v>
      </c>
      <c r="E15" s="23">
        <f ca="1">IF(C15&lt;&gt;"",OFFSET('Player Game Board'!N9,G6-1,A15),0)</f>
        <v>6</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4.4" x14ac:dyDescent="0.3">
      <c r="A16" s="133">
        <f t="shared" si="4"/>
        <v>60</v>
      </c>
      <c r="B16" s="29">
        <v>7</v>
      </c>
      <c r="C16" s="274"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4.4" x14ac:dyDescent="0.3">
      <c r="A17" s="133">
        <f t="shared" si="4"/>
        <v>70</v>
      </c>
      <c r="B17" s="29">
        <v>8</v>
      </c>
      <c r="C17" s="274" t="str">
        <f>IF('Player Setup'!C13&lt;&gt;"",'Player Setup'!C13,"")</f>
        <v>Therese</v>
      </c>
      <c r="D17" s="22">
        <f t="shared" ca="1" si="3"/>
        <v>4</v>
      </c>
      <c r="E17" s="23">
        <f ca="1">IF(C17&lt;&gt;"",OFFSET('Player Game Board'!N9,G6-1,A17),0)</f>
        <v>4</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4.4" x14ac:dyDescent="0.3">
      <c r="A18" s="133">
        <f t="shared" si="4"/>
        <v>80</v>
      </c>
      <c r="B18" s="29">
        <v>9</v>
      </c>
      <c r="C18" s="274" t="str">
        <f>IF('Player Setup'!C14&lt;&gt;"",'Player Setup'!C14,"")</f>
        <v>Wanja</v>
      </c>
      <c r="D18" s="22">
        <f t="shared" ca="1" si="3"/>
        <v>2</v>
      </c>
      <c r="E18" s="23">
        <f ca="1">IF(C18&lt;&gt;"",OFFSET('Player Game Board'!N9,G6-1,A18),0)</f>
        <v>2</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2 - 3</v>
      </c>
      <c r="AR18" s="22" t="str">
        <f ca="1">IF(C18&lt;&gt;"",OFFSET('Player Game Board'!P10,AR6+14,A18)&amp;" - "&amp;OFFSET('Player Game Board'!Q10,AR6+14,A18),"")</f>
        <v>1 - 2</v>
      </c>
      <c r="AS18" s="22" t="str">
        <f ca="1">IF(C18&lt;&gt;"",OFFSET('Player Game Board'!P10,AS6+14,A18)&amp;" - "&amp;OFFSET('Player Game Board'!Q10,AS6+14,A18),"")</f>
        <v>4 - 2</v>
      </c>
      <c r="AT18" s="22" t="str">
        <f ca="1">IF(C18&lt;&gt;"",OFFSET('Player Game Board'!P10,AT6+14,A18)&amp;" - "&amp;OFFSET('Player Game Board'!Q10,AT6+14,A18),"")</f>
        <v>3 - 2</v>
      </c>
      <c r="AU18" s="22" t="str">
        <f ca="1">IF(C18&lt;&gt;"",OFFSET('Player Game Board'!P10,AU6+14,A18)&amp;" - "&amp;OFFSET('Player Game Board'!Q10,AU6+14,A18),"")</f>
        <v>2 - 1</v>
      </c>
      <c r="AV18" s="22" t="str">
        <f ca="1">IF(C18&lt;&gt;"",OFFSET('Player Game Board'!P10,AV6+14,A18)&amp;" - "&amp;OFFSET('Player Game Board'!Q10,AV6+14,A18),"")</f>
        <v>0 - 4</v>
      </c>
      <c r="AW18" s="22" t="str">
        <f ca="1">IF(C18&lt;&gt;"",OFFSET('Player Game Board'!P10,AW6+14,A18)&amp;" - "&amp;OFFSET('Player Game Board'!Q10,AW6+14,A18),"")</f>
        <v>1 - 2</v>
      </c>
      <c r="AX18" s="22" t="str">
        <f ca="1">IF(C18&lt;&gt;"",OFFSET('Player Game Board'!P10,AX6+14,A18)&amp;" - "&amp;OFFSET('Player Game Board'!Q10,AX6+14,A18),"")</f>
        <v>2 - 3</v>
      </c>
      <c r="AY18" s="22" t="str">
        <f ca="1">IF(C18&lt;&gt;"",OFFSET('Player Game Board'!P10,AY6+14,A18)&amp;" - "&amp;OFFSET('Player Game Board'!Q10,AY6+14,A18),"")</f>
        <v>3 - 1</v>
      </c>
      <c r="AZ18" s="22" t="str">
        <f ca="1">IF(C18&lt;&gt;"",OFFSET('Player Game Board'!P10,AZ6+14,A18)&amp;" - "&amp;OFFSET('Player Game Board'!Q10,AZ6+14,A18),"")</f>
        <v>1 - 2</v>
      </c>
      <c r="BA18" s="22" t="str">
        <f ca="1">IF(C18&lt;&gt;"",OFFSET('Player Game Board'!P10,BA6+14,A18)&amp;" - "&amp;OFFSET('Player Game Board'!Q10,BA6+14,A18),"")</f>
        <v>0 - 0</v>
      </c>
      <c r="BB18" s="22" t="str">
        <f ca="1">IF(C18&lt;&gt;"",OFFSET('Player Game Board'!P10,BB6+14,A18)&amp;" - "&amp;OFFSET('Player Game Board'!Q10,BB6+14,A18),"")</f>
        <v>4 - 0</v>
      </c>
      <c r="BC18" s="22" t="str">
        <f ca="1">IF(C18&lt;&gt;"",OFFSET('Player Game Board'!P10,BC6+14,A18)&amp;" - "&amp;OFFSET('Player Game Board'!Q10,BC6+14,A18),"")</f>
        <v>3 - 2</v>
      </c>
      <c r="BD18" s="22" t="str">
        <f ca="1">IF(C18&lt;&gt;"",OFFSET('Player Game Board'!P10,BD6+14,A18)&amp;" - "&amp;OFFSET('Player Game Board'!Q10,BD6+14,A18),"")</f>
        <v>2 - 3</v>
      </c>
      <c r="BE18" s="22" t="str">
        <f ca="1">IF(C18&lt;&gt;"",OFFSET('Player Game Board'!P10,BE6+14,A18)&amp;" - "&amp;OFFSET('Player Game Board'!Q10,BE6+14,A18),"")</f>
        <v>2 - 2</v>
      </c>
    </row>
    <row r="19" spans="1:57" ht="14.4" x14ac:dyDescent="0.3">
      <c r="A19" s="133">
        <f t="shared" si="4"/>
        <v>90</v>
      </c>
      <c r="B19" s="29">
        <v>10</v>
      </c>
      <c r="C19" s="274" t="str">
        <f>IF('Player Setup'!C15&lt;&gt;"",'Player Setup'!C15,"")</f>
        <v>Baptiste</v>
      </c>
      <c r="D19" s="22">
        <f t="shared" ca="1" si="3"/>
        <v>3</v>
      </c>
      <c r="E19" s="23">
        <f ca="1">IF(C19&lt;&gt;"",OFFSET('Player Game Board'!N9,G6-1,A19),0)</f>
        <v>3</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2 - 1</v>
      </c>
      <c r="AR19" s="22" t="str">
        <f ca="1">IF(C19&lt;&gt;"",OFFSET('Player Game Board'!P10,AR6+14,A19)&amp;" - "&amp;OFFSET('Player Game Board'!Q10,AR6+14,A19),"")</f>
        <v>1 - 2</v>
      </c>
      <c r="AS19" s="22" t="str">
        <f ca="1">IF(C19&lt;&gt;"",OFFSET('Player Game Board'!P10,AS6+14,A19)&amp;" - "&amp;OFFSET('Player Game Board'!Q10,AS6+14,A19),"")</f>
        <v>2 - 0</v>
      </c>
      <c r="AT19" s="22" t="str">
        <f ca="1">IF(C19&lt;&gt;"",OFFSET('Player Game Board'!P10,AT6+14,A19)&amp;" - "&amp;OFFSET('Player Game Board'!Q10,AT6+14,A19),"")</f>
        <v>4 - 0</v>
      </c>
      <c r="AU19" s="22" t="str">
        <f ca="1">IF(C19&lt;&gt;"",OFFSET('Player Game Board'!P10,AU6+14,A19)&amp;" - "&amp;OFFSET('Player Game Board'!Q10,AU6+14,A19),"")</f>
        <v>2 - 1</v>
      </c>
      <c r="AV19" s="22" t="str">
        <f ca="1">IF(C19&lt;&gt;"",OFFSET('Player Game Board'!P10,AV6+14,A19)&amp;" - "&amp;OFFSET('Player Game Board'!Q10,AV6+14,A19),"")</f>
        <v>2 - 1</v>
      </c>
      <c r="AW19" s="22" t="str">
        <f ca="1">IF(C19&lt;&gt;"",OFFSET('Player Game Board'!P10,AW6+14,A19)&amp;" - "&amp;OFFSET('Player Game Board'!Q10,AW6+14,A19),"")</f>
        <v>2 - 1</v>
      </c>
      <c r="AX19" s="22" t="str">
        <f ca="1">IF(C19&lt;&gt;"",OFFSET('Player Game Board'!P10,AX6+14,A19)&amp;" - "&amp;OFFSET('Player Game Board'!Q10,AX6+14,A19),"")</f>
        <v>3 - 1</v>
      </c>
      <c r="AY19" s="22" t="str">
        <f ca="1">IF(C19&lt;&gt;"",OFFSET('Player Game Board'!P10,AY6+14,A19)&amp;" - "&amp;OFFSET('Player Game Board'!Q10,AY6+14,A19),"")</f>
        <v>2 - 1</v>
      </c>
      <c r="AZ19" s="22" t="str">
        <f ca="1">IF(C19&lt;&gt;"",OFFSET('Player Game Board'!P10,AZ6+14,A19)&amp;" - "&amp;OFFSET('Player Game Board'!Q10,AZ6+14,A19),"")</f>
        <v>1 - 3</v>
      </c>
      <c r="BA19" s="22" t="str">
        <f ca="1">IF(C19&lt;&gt;"",OFFSET('Player Game Board'!P10,BA6+14,A19)&amp;" - "&amp;OFFSET('Player Game Board'!Q10,BA6+14,A19),"")</f>
        <v>1 - 0</v>
      </c>
      <c r="BB19" s="22" t="str">
        <f ca="1">IF(C19&lt;&gt;"",OFFSET('Player Game Board'!P10,BB6+14,A19)&amp;" - "&amp;OFFSET('Player Game Board'!Q10,BB6+14,A19),"")</f>
        <v>1 - 2</v>
      </c>
      <c r="BC19" s="22" t="str">
        <f ca="1">IF(C19&lt;&gt;"",OFFSET('Player Game Board'!P10,BC6+14,A19)&amp;" - "&amp;OFFSET('Player Game Board'!Q10,BC6+14,A19),"")</f>
        <v>1 - 2</v>
      </c>
      <c r="BD19" s="22" t="str">
        <f ca="1">IF(C19&lt;&gt;"",OFFSET('Player Game Board'!P10,BD6+14,A19)&amp;" - "&amp;OFFSET('Player Game Board'!Q10,BD6+14,A19),"")</f>
        <v>2 - 1</v>
      </c>
      <c r="BE19" s="22" t="str">
        <f ca="1">IF(C19&lt;&gt;"",OFFSET('Player Game Board'!P10,BE6+14,A19)&amp;" - "&amp;OFFSET('Player Game Board'!Q10,BE6+14,A19),"")</f>
        <v>1 - 2</v>
      </c>
    </row>
    <row r="20" spans="1:57" x14ac:dyDescent="0.3">
      <c r="B20" s="9" t="s">
        <v>290</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218</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59</v>
      </c>
      <c r="C5" s="138"/>
    </row>
    <row r="6" spans="2:8" ht="15" customHeight="1" x14ac:dyDescent="0.25">
      <c r="B6" s="137">
        <v>1</v>
      </c>
      <c r="C6" s="39" t="s">
        <v>293</v>
      </c>
      <c r="D6" s="188" t="s">
        <v>219</v>
      </c>
      <c r="E6" s="411" t="s">
        <v>227</v>
      </c>
    </row>
    <row r="7" spans="2:8" ht="15" customHeight="1" x14ac:dyDescent="0.25">
      <c r="B7" s="137">
        <v>2</v>
      </c>
      <c r="C7" s="39" t="s">
        <v>57</v>
      </c>
      <c r="E7" s="411"/>
    </row>
    <row r="8" spans="2:8" ht="15" customHeight="1" x14ac:dyDescent="0.25">
      <c r="B8" s="137">
        <v>3</v>
      </c>
      <c r="C8" s="39" t="s">
        <v>55</v>
      </c>
      <c r="E8" s="411"/>
    </row>
    <row r="9" spans="2:8" ht="15" customHeight="1" x14ac:dyDescent="0.25">
      <c r="B9" s="137">
        <v>4</v>
      </c>
      <c r="C9" s="39" t="s">
        <v>54</v>
      </c>
      <c r="E9" s="411"/>
    </row>
    <row r="10" spans="2:8" ht="15" customHeight="1" x14ac:dyDescent="0.25">
      <c r="B10" s="137">
        <v>5</v>
      </c>
      <c r="C10" s="39" t="s">
        <v>346</v>
      </c>
      <c r="E10" s="411"/>
    </row>
    <row r="11" spans="2:8" ht="15" customHeight="1" x14ac:dyDescent="0.25">
      <c r="B11" s="137">
        <v>6</v>
      </c>
      <c r="C11" s="39" t="s">
        <v>163</v>
      </c>
      <c r="E11" s="411"/>
    </row>
    <row r="12" spans="2:8" ht="15" customHeight="1" x14ac:dyDescent="0.25">
      <c r="B12" s="137">
        <v>7</v>
      </c>
      <c r="C12" s="39" t="s">
        <v>1</v>
      </c>
      <c r="E12" s="411"/>
    </row>
    <row r="13" spans="2:8" ht="15" customHeight="1" x14ac:dyDescent="0.25">
      <c r="B13" s="137">
        <v>8</v>
      </c>
      <c r="C13" s="39" t="s">
        <v>11</v>
      </c>
      <c r="E13" s="411"/>
    </row>
    <row r="14" spans="2:8" ht="15" customHeight="1" x14ac:dyDescent="0.25">
      <c r="B14" s="137">
        <v>9</v>
      </c>
      <c r="C14" s="39" t="s">
        <v>52</v>
      </c>
      <c r="E14" s="411"/>
    </row>
    <row r="15" spans="2:8" ht="15" customHeight="1" x14ac:dyDescent="0.25">
      <c r="B15" s="137">
        <v>10</v>
      </c>
      <c r="C15" s="39" t="s">
        <v>58</v>
      </c>
    </row>
    <row r="16" spans="2:8" ht="15" customHeight="1" x14ac:dyDescent="0.25">
      <c r="B16" s="137">
        <v>11</v>
      </c>
      <c r="C16" s="39" t="s">
        <v>10</v>
      </c>
    </row>
    <row r="17" spans="2:3" ht="15" customHeight="1" x14ac:dyDescent="0.25">
      <c r="B17" s="137">
        <v>12</v>
      </c>
      <c r="C17" s="39" t="s">
        <v>164</v>
      </c>
    </row>
    <row r="18" spans="2:3" ht="15" customHeight="1" x14ac:dyDescent="0.25">
      <c r="B18" s="137">
        <v>13</v>
      </c>
      <c r="C18" s="39" t="s">
        <v>56</v>
      </c>
    </row>
    <row r="19" spans="2:3" ht="15" customHeight="1" x14ac:dyDescent="0.25">
      <c r="B19" s="137">
        <v>14</v>
      </c>
      <c r="C19" s="39" t="s">
        <v>294</v>
      </c>
    </row>
    <row r="20" spans="2:3" ht="15" customHeight="1" x14ac:dyDescent="0.25">
      <c r="B20" s="137">
        <v>15</v>
      </c>
      <c r="C20" s="39" t="s">
        <v>165</v>
      </c>
    </row>
    <row r="21" spans="2:3" ht="15" customHeight="1" x14ac:dyDescent="0.25">
      <c r="B21" s="137">
        <v>16</v>
      </c>
      <c r="C21" s="39" t="s">
        <v>295</v>
      </c>
    </row>
    <row r="22" spans="2:3" ht="15" customHeight="1" x14ac:dyDescent="0.25">
      <c r="B22" s="137">
        <v>17</v>
      </c>
      <c r="C22" s="39" t="s">
        <v>51</v>
      </c>
    </row>
    <row r="23" spans="2:3" ht="15" customHeight="1" x14ac:dyDescent="0.25">
      <c r="B23" s="137">
        <v>18</v>
      </c>
      <c r="C23" s="39" t="s">
        <v>296</v>
      </c>
    </row>
    <row r="24" spans="2:3" ht="15" customHeight="1" x14ac:dyDescent="0.25">
      <c r="B24" s="137">
        <v>19</v>
      </c>
      <c r="C24" s="39" t="s">
        <v>53</v>
      </c>
    </row>
    <row r="25" spans="2:3" ht="15" customHeight="1" x14ac:dyDescent="0.25">
      <c r="B25" s="137">
        <v>20</v>
      </c>
      <c r="C25" s="39" t="s">
        <v>50</v>
      </c>
    </row>
    <row r="26" spans="2:3" ht="15" customHeight="1" x14ac:dyDescent="0.25">
      <c r="B26" s="137">
        <v>21</v>
      </c>
      <c r="C26" s="39" t="s">
        <v>345</v>
      </c>
    </row>
    <row r="27" spans="2:3" ht="15" customHeight="1" x14ac:dyDescent="0.25">
      <c r="B27" s="137">
        <v>22</v>
      </c>
      <c r="C27" s="39" t="s">
        <v>350</v>
      </c>
    </row>
    <row r="28" spans="2:3" ht="15" customHeight="1" x14ac:dyDescent="0.25">
      <c r="B28" s="137">
        <v>23</v>
      </c>
      <c r="C28" s="39" t="s">
        <v>352</v>
      </c>
    </row>
    <row r="29" spans="2:3" ht="15" customHeight="1" x14ac:dyDescent="0.25">
      <c r="B29" s="137">
        <v>24</v>
      </c>
      <c r="C29" s="39" t="s">
        <v>351</v>
      </c>
    </row>
    <row r="30" spans="2:3" ht="15" customHeight="1" x14ac:dyDescent="0.25">
      <c r="B30" s="137">
        <v>25</v>
      </c>
      <c r="C30" s="39" t="s">
        <v>59</v>
      </c>
    </row>
    <row r="31" spans="2:3" ht="15" customHeight="1" x14ac:dyDescent="0.25">
      <c r="B31" s="137">
        <v>26</v>
      </c>
      <c r="C31" s="39" t="s">
        <v>60</v>
      </c>
    </row>
    <row r="32" spans="2:3" ht="15" customHeight="1" x14ac:dyDescent="0.25">
      <c r="B32" s="137">
        <v>27</v>
      </c>
      <c r="C32" s="39" t="s">
        <v>61</v>
      </c>
    </row>
    <row r="33" spans="2:3" ht="15" customHeight="1" x14ac:dyDescent="0.25">
      <c r="B33" s="137">
        <v>28</v>
      </c>
      <c r="C33" s="39" t="s">
        <v>18</v>
      </c>
    </row>
    <row r="34" spans="2:3" ht="15" customHeight="1" x14ac:dyDescent="0.25">
      <c r="B34" s="137">
        <v>29</v>
      </c>
      <c r="C34" s="39" t="s">
        <v>5</v>
      </c>
    </row>
    <row r="35" spans="2:3" ht="15" customHeight="1" x14ac:dyDescent="0.25">
      <c r="B35" s="137">
        <v>30</v>
      </c>
      <c r="C35" s="39" t="s">
        <v>2</v>
      </c>
    </row>
    <row r="36" spans="2:3" ht="15" customHeight="1" x14ac:dyDescent="0.25">
      <c r="B36" s="137">
        <v>31</v>
      </c>
      <c r="C36" s="39" t="s">
        <v>8</v>
      </c>
    </row>
    <row r="37" spans="2:3" ht="15" customHeight="1" x14ac:dyDescent="0.25">
      <c r="B37" s="137">
        <v>32</v>
      </c>
      <c r="C37" s="39" t="s">
        <v>16</v>
      </c>
    </row>
    <row r="38" spans="2:3" ht="15" customHeight="1" x14ac:dyDescent="0.25">
      <c r="B38" s="137">
        <v>33</v>
      </c>
      <c r="C38" s="39" t="s">
        <v>6</v>
      </c>
    </row>
    <row r="39" spans="2:3" ht="15" customHeight="1" x14ac:dyDescent="0.25">
      <c r="B39" s="137">
        <v>34</v>
      </c>
      <c r="C39" s="39" t="s">
        <v>9</v>
      </c>
    </row>
    <row r="40" spans="2:3" ht="15" customHeight="1" x14ac:dyDescent="0.25">
      <c r="B40" s="137">
        <v>35</v>
      </c>
      <c r="C40" s="39" t="s">
        <v>62</v>
      </c>
    </row>
    <row r="41" spans="2:3" ht="15" customHeight="1" x14ac:dyDescent="0.25">
      <c r="B41" s="137">
        <v>36</v>
      </c>
      <c r="C41" s="39" t="s">
        <v>63</v>
      </c>
    </row>
    <row r="42" spans="2:3" ht="15" customHeight="1" x14ac:dyDescent="0.25">
      <c r="B42" s="137">
        <v>37</v>
      </c>
      <c r="C42" s="39" t="s">
        <v>64</v>
      </c>
    </row>
    <row r="43" spans="2:3" ht="15" customHeight="1" x14ac:dyDescent="0.25">
      <c r="B43" s="137">
        <v>38</v>
      </c>
      <c r="C43" s="39" t="s">
        <v>7</v>
      </c>
    </row>
    <row r="44" spans="2:3" ht="15" customHeight="1" x14ac:dyDescent="0.25">
      <c r="B44" s="137">
        <v>39</v>
      </c>
      <c r="C44" s="39" t="s">
        <v>65</v>
      </c>
    </row>
    <row r="45" spans="2:3" ht="15" customHeight="1" x14ac:dyDescent="0.25">
      <c r="B45" s="137">
        <v>40</v>
      </c>
      <c r="C45" s="39" t="s">
        <v>43</v>
      </c>
    </row>
    <row r="46" spans="2:3" ht="15" customHeight="1" x14ac:dyDescent="0.25">
      <c r="B46" s="137">
        <v>41</v>
      </c>
      <c r="C46" s="39" t="s">
        <v>66</v>
      </c>
    </row>
    <row r="47" spans="2:3" ht="15" customHeight="1" x14ac:dyDescent="0.25">
      <c r="B47" s="137">
        <v>42</v>
      </c>
      <c r="C47" s="39" t="s">
        <v>67</v>
      </c>
    </row>
    <row r="48" spans="2:3" ht="15" customHeight="1" x14ac:dyDescent="0.25">
      <c r="B48" s="137">
        <v>43</v>
      </c>
      <c r="C48" s="39" t="s">
        <v>68</v>
      </c>
    </row>
    <row r="49" spans="2:3" ht="15" customHeight="1" x14ac:dyDescent="0.25">
      <c r="B49" s="137">
        <v>44</v>
      </c>
      <c r="C49" s="39" t="s">
        <v>69</v>
      </c>
    </row>
    <row r="50" spans="2:3" ht="15" customHeight="1" x14ac:dyDescent="0.25">
      <c r="B50" s="137">
        <v>45</v>
      </c>
      <c r="C50" s="39" t="s">
        <v>188</v>
      </c>
    </row>
    <row r="51" spans="2:3" ht="15" customHeight="1" x14ac:dyDescent="0.25">
      <c r="B51" s="137">
        <v>46</v>
      </c>
      <c r="C51" s="39" t="s">
        <v>70</v>
      </c>
    </row>
    <row r="52" spans="2:3" ht="15" customHeight="1" x14ac:dyDescent="0.25">
      <c r="B52" s="137">
        <v>47</v>
      </c>
      <c r="C52" s="39" t="s">
        <v>71</v>
      </c>
    </row>
    <row r="53" spans="2:3" ht="15" customHeight="1" x14ac:dyDescent="0.25">
      <c r="B53" s="137">
        <v>48</v>
      </c>
      <c r="C53" s="39" t="s">
        <v>72</v>
      </c>
    </row>
    <row r="54" spans="2:3" ht="15" customHeight="1" x14ac:dyDescent="0.25">
      <c r="B54" s="137">
        <v>49</v>
      </c>
      <c r="C54" s="39" t="s">
        <v>73</v>
      </c>
    </row>
    <row r="55" spans="2:3" ht="15" customHeight="1" x14ac:dyDescent="0.25">
      <c r="B55" s="137">
        <v>50</v>
      </c>
      <c r="C55" s="39" t="s">
        <v>74</v>
      </c>
    </row>
    <row r="56" spans="2:3" ht="15" customHeight="1" x14ac:dyDescent="0.25">
      <c r="B56" s="137">
        <v>51</v>
      </c>
      <c r="C56" s="39" t="s">
        <v>75</v>
      </c>
    </row>
    <row r="57" spans="2:3" ht="15" customHeight="1" x14ac:dyDescent="0.25">
      <c r="B57" s="137">
        <v>52</v>
      </c>
      <c r="C57" s="39" t="s">
        <v>76</v>
      </c>
    </row>
    <row r="58" spans="2:3" ht="15" customHeight="1" x14ac:dyDescent="0.25">
      <c r="B58" s="137">
        <v>53</v>
      </c>
      <c r="C58" s="39" t="s">
        <v>77</v>
      </c>
    </row>
    <row r="59" spans="2:3" ht="15" customHeight="1" x14ac:dyDescent="0.25">
      <c r="B59" s="137">
        <v>54</v>
      </c>
      <c r="C59" s="39" t="s">
        <v>78</v>
      </c>
    </row>
    <row r="60" spans="2:3" ht="15" customHeight="1" x14ac:dyDescent="0.25">
      <c r="B60" s="137">
        <v>55</v>
      </c>
      <c r="C60" s="39" t="s">
        <v>79</v>
      </c>
    </row>
    <row r="61" spans="2:3" ht="15" customHeight="1" x14ac:dyDescent="0.25">
      <c r="B61" s="137">
        <v>56</v>
      </c>
      <c r="C61" s="39" t="s">
        <v>80</v>
      </c>
    </row>
    <row r="62" spans="2:3" ht="15" customHeight="1" x14ac:dyDescent="0.25">
      <c r="B62" s="137">
        <v>57</v>
      </c>
      <c r="C62" s="39" t="s">
        <v>81</v>
      </c>
    </row>
    <row r="63" spans="2:3" ht="15" customHeight="1" x14ac:dyDescent="0.25">
      <c r="B63" s="137">
        <v>58</v>
      </c>
      <c r="C63" s="39" t="s">
        <v>114</v>
      </c>
    </row>
    <row r="64" spans="2:3" ht="15" customHeight="1" x14ac:dyDescent="0.25">
      <c r="B64" s="137">
        <v>59</v>
      </c>
      <c r="C64" s="39" t="s">
        <v>115</v>
      </c>
    </row>
    <row r="65" spans="2:3" ht="15" customHeight="1" x14ac:dyDescent="0.25">
      <c r="B65" s="137">
        <v>60</v>
      </c>
      <c r="C65" s="39" t="s">
        <v>116</v>
      </c>
    </row>
    <row r="66" spans="2:3" ht="15" customHeight="1" x14ac:dyDescent="0.25">
      <c r="B66" s="137">
        <v>61</v>
      </c>
      <c r="C66" s="39" t="s">
        <v>117</v>
      </c>
    </row>
    <row r="67" spans="2:3" ht="15" customHeight="1" x14ac:dyDescent="0.25">
      <c r="B67" s="137">
        <v>62</v>
      </c>
      <c r="C67" s="39" t="s">
        <v>118</v>
      </c>
    </row>
    <row r="68" spans="2:3" ht="15" customHeight="1" x14ac:dyDescent="0.25">
      <c r="B68" s="137">
        <v>63</v>
      </c>
      <c r="C68" s="39" t="s">
        <v>119</v>
      </c>
    </row>
    <row r="69" spans="2:3" ht="15" customHeight="1" x14ac:dyDescent="0.25">
      <c r="B69" s="137">
        <v>64</v>
      </c>
      <c r="C69" s="39" t="s">
        <v>120</v>
      </c>
    </row>
    <row r="70" spans="2:3" ht="15" customHeight="1" x14ac:dyDescent="0.25">
      <c r="B70" s="137">
        <v>65</v>
      </c>
      <c r="C70" s="39" t="s">
        <v>121</v>
      </c>
    </row>
    <row r="71" spans="2:3" ht="15" customHeight="1" x14ac:dyDescent="0.25">
      <c r="B71" s="137">
        <v>66</v>
      </c>
      <c r="C71" s="39" t="s">
        <v>122</v>
      </c>
    </row>
    <row r="72" spans="2:3" ht="15" customHeight="1" x14ac:dyDescent="0.25">
      <c r="B72" s="137">
        <v>67</v>
      </c>
      <c r="C72" s="39" t="s">
        <v>123</v>
      </c>
    </row>
    <row r="73" spans="2:3" ht="15" customHeight="1" x14ac:dyDescent="0.25">
      <c r="B73" s="137">
        <v>68</v>
      </c>
      <c r="C73" s="39" t="s">
        <v>124</v>
      </c>
    </row>
    <row r="74" spans="2:3" ht="15" customHeight="1" x14ac:dyDescent="0.25">
      <c r="B74" s="137">
        <v>69</v>
      </c>
      <c r="C74" s="39" t="s">
        <v>125</v>
      </c>
    </row>
    <row r="75" spans="2:3" ht="15" customHeight="1" x14ac:dyDescent="0.25">
      <c r="B75" s="137">
        <v>70</v>
      </c>
      <c r="C75" s="39" t="s">
        <v>91</v>
      </c>
    </row>
    <row r="76" spans="2:3" ht="15" customHeight="1" x14ac:dyDescent="0.25">
      <c r="B76" s="137">
        <v>71</v>
      </c>
      <c r="C76" s="39" t="s">
        <v>92</v>
      </c>
    </row>
    <row r="77" spans="2:3" ht="15" customHeight="1" x14ac:dyDescent="0.25">
      <c r="B77" s="137">
        <v>72</v>
      </c>
      <c r="C77" s="39" t="s">
        <v>93</v>
      </c>
    </row>
    <row r="78" spans="2:3" ht="15" customHeight="1" x14ac:dyDescent="0.25">
      <c r="B78" s="137">
        <v>73</v>
      </c>
      <c r="C78" s="39" t="s">
        <v>220</v>
      </c>
    </row>
    <row r="79" spans="2:3" ht="15" customHeight="1" x14ac:dyDescent="0.25">
      <c r="B79" s="137">
        <v>74</v>
      </c>
      <c r="C79" s="39" t="s">
        <v>85</v>
      </c>
    </row>
    <row r="80" spans="2:3" ht="15" customHeight="1" x14ac:dyDescent="0.25">
      <c r="B80" s="137">
        <v>75</v>
      </c>
      <c r="C80" s="39" t="s">
        <v>86</v>
      </c>
    </row>
    <row r="81" spans="2:3" ht="15" customHeight="1" x14ac:dyDescent="0.25">
      <c r="B81" s="137">
        <v>76</v>
      </c>
      <c r="C81" s="39" t="s">
        <v>87</v>
      </c>
    </row>
    <row r="82" spans="2:3" ht="15" customHeight="1" x14ac:dyDescent="0.25">
      <c r="B82" s="137">
        <v>77</v>
      </c>
      <c r="C82" s="39" t="s">
        <v>88</v>
      </c>
    </row>
    <row r="83" spans="2:3" ht="15" customHeight="1" x14ac:dyDescent="0.25">
      <c r="B83" s="137">
        <v>78</v>
      </c>
      <c r="C83" s="39" t="s">
        <v>89</v>
      </c>
    </row>
    <row r="84" spans="2:3" ht="15" customHeight="1" x14ac:dyDescent="0.25">
      <c r="B84" s="137">
        <v>79</v>
      </c>
      <c r="C84" s="39" t="s">
        <v>90</v>
      </c>
    </row>
    <row r="85" spans="2:3" ht="15" customHeight="1" x14ac:dyDescent="0.25">
      <c r="B85" s="137">
        <v>80</v>
      </c>
      <c r="C85" s="39" t="s">
        <v>82</v>
      </c>
    </row>
    <row r="86" spans="2:3" ht="15" customHeight="1" x14ac:dyDescent="0.25">
      <c r="B86" s="137">
        <v>81</v>
      </c>
      <c r="C86" s="39" t="s">
        <v>83</v>
      </c>
    </row>
    <row r="87" spans="2:3" ht="15" customHeight="1" x14ac:dyDescent="0.25">
      <c r="B87" s="137">
        <v>82</v>
      </c>
      <c r="C87" s="39" t="s">
        <v>84</v>
      </c>
    </row>
    <row r="88" spans="2:3" ht="15" customHeight="1" x14ac:dyDescent="0.25">
      <c r="B88" s="137">
        <v>83</v>
      </c>
      <c r="C88" s="39" t="s">
        <v>112</v>
      </c>
    </row>
    <row r="89" spans="2:3" ht="15" customHeight="1" x14ac:dyDescent="0.25">
      <c r="B89" s="137">
        <v>84</v>
      </c>
      <c r="C89" s="39" t="s">
        <v>113</v>
      </c>
    </row>
    <row r="90" spans="2:3" ht="15" customHeight="1" x14ac:dyDescent="0.25">
      <c r="B90" s="137">
        <v>85</v>
      </c>
      <c r="C90" s="39" t="s">
        <v>36</v>
      </c>
    </row>
    <row r="91" spans="2:3" ht="15" customHeight="1" x14ac:dyDescent="0.25">
      <c r="B91" s="137">
        <v>86</v>
      </c>
      <c r="C91" s="39" t="s">
        <v>126</v>
      </c>
    </row>
    <row r="92" spans="2:3" ht="15" customHeight="1" x14ac:dyDescent="0.25">
      <c r="B92" s="137">
        <v>87</v>
      </c>
      <c r="C92" s="39" t="s">
        <v>189</v>
      </c>
    </row>
    <row r="93" spans="2:3" ht="15" customHeight="1" x14ac:dyDescent="0.25">
      <c r="B93" s="137">
        <v>88</v>
      </c>
      <c r="C93" s="39" t="s">
        <v>190</v>
      </c>
    </row>
    <row r="94" spans="2:3" ht="15" customHeight="1" x14ac:dyDescent="0.25">
      <c r="B94" s="137">
        <v>89</v>
      </c>
      <c r="C94" s="39" t="s">
        <v>191</v>
      </c>
    </row>
    <row r="95" spans="2:3" ht="15" customHeight="1" x14ac:dyDescent="0.25">
      <c r="B95" s="137">
        <v>90</v>
      </c>
      <c r="C95" s="39" t="s">
        <v>192</v>
      </c>
    </row>
    <row r="96" spans="2:3" ht="15" customHeight="1" x14ac:dyDescent="0.25">
      <c r="B96" s="137">
        <v>91</v>
      </c>
      <c r="C96" s="39" t="s">
        <v>127</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187</v>
      </c>
    </row>
    <row r="4" spans="1:12" ht="5.0999999999999996" customHeight="1" x14ac:dyDescent="0.3"/>
    <row r="5" spans="1:12" x14ac:dyDescent="0.3">
      <c r="B5" s="412" t="s">
        <v>175</v>
      </c>
      <c r="C5" s="412"/>
      <c r="E5" s="412" t="s">
        <v>176</v>
      </c>
      <c r="F5" s="412"/>
    </row>
    <row r="6" spans="1:12" x14ac:dyDescent="0.3">
      <c r="B6" s="136"/>
      <c r="C6" s="136" t="s">
        <v>152</v>
      </c>
      <c r="E6" s="136"/>
      <c r="F6" s="136" t="s">
        <v>152</v>
      </c>
    </row>
    <row r="7" spans="1:12" x14ac:dyDescent="0.3">
      <c r="B7" s="134">
        <v>1</v>
      </c>
      <c r="C7" s="135" t="s">
        <v>178</v>
      </c>
      <c r="E7" s="134">
        <v>1</v>
      </c>
      <c r="F7" s="135" t="s">
        <v>178</v>
      </c>
      <c r="H7" s="190" t="s">
        <v>219</v>
      </c>
      <c r="I7" s="413" t="s">
        <v>360</v>
      </c>
      <c r="J7" s="413"/>
      <c r="K7" s="413"/>
      <c r="L7" s="413"/>
    </row>
    <row r="8" spans="1:12" x14ac:dyDescent="0.3">
      <c r="B8" s="38">
        <v>2</v>
      </c>
      <c r="C8" s="39" t="s">
        <v>179</v>
      </c>
      <c r="E8" s="38">
        <v>2</v>
      </c>
      <c r="F8" s="39" t="s">
        <v>179</v>
      </c>
      <c r="H8" s="191"/>
      <c r="I8" s="413"/>
      <c r="J8" s="413"/>
      <c r="K8" s="413"/>
      <c r="L8" s="413"/>
    </row>
    <row r="9" spans="1:12" x14ac:dyDescent="0.3">
      <c r="B9" s="38">
        <v>3</v>
      </c>
      <c r="C9" s="39" t="s">
        <v>180</v>
      </c>
      <c r="E9" s="38">
        <v>3</v>
      </c>
      <c r="F9" s="39" t="s">
        <v>180</v>
      </c>
      <c r="H9" s="191"/>
      <c r="I9" s="413"/>
      <c r="J9" s="413"/>
      <c r="K9" s="413"/>
      <c r="L9" s="413"/>
    </row>
    <row r="10" spans="1:12" x14ac:dyDescent="0.3">
      <c r="B10" s="38">
        <v>4</v>
      </c>
      <c r="C10" s="39" t="s">
        <v>182</v>
      </c>
      <c r="E10" s="38">
        <v>4</v>
      </c>
      <c r="F10" s="39" t="s">
        <v>182</v>
      </c>
      <c r="H10" s="192"/>
      <c r="I10" s="413"/>
      <c r="J10" s="413"/>
      <c r="K10" s="413"/>
      <c r="L10" s="413"/>
    </row>
    <row r="11" spans="1:12" x14ac:dyDescent="0.3">
      <c r="B11" s="38">
        <v>5</v>
      </c>
      <c r="C11" s="39" t="s">
        <v>183</v>
      </c>
      <c r="E11" s="38">
        <v>5</v>
      </c>
      <c r="F11" s="39" t="s">
        <v>183</v>
      </c>
      <c r="H11" s="191"/>
      <c r="I11" s="413"/>
      <c r="J11" s="413"/>
      <c r="K11" s="413"/>
      <c r="L11" s="413"/>
    </row>
    <row r="12" spans="1:12" x14ac:dyDescent="0.3">
      <c r="B12" s="38">
        <v>6</v>
      </c>
      <c r="C12" s="39" t="s">
        <v>184</v>
      </c>
      <c r="E12" s="38">
        <v>6</v>
      </c>
      <c r="F12" s="39" t="s">
        <v>184</v>
      </c>
      <c r="H12" s="191"/>
      <c r="I12" s="413"/>
      <c r="J12" s="413"/>
      <c r="K12" s="413"/>
      <c r="L12" s="413"/>
    </row>
    <row r="13" spans="1:12" x14ac:dyDescent="0.3">
      <c r="B13" s="38">
        <v>7</v>
      </c>
      <c r="C13" s="39" t="s">
        <v>185</v>
      </c>
      <c r="E13" s="38">
        <v>7</v>
      </c>
      <c r="F13" s="39" t="s">
        <v>185</v>
      </c>
      <c r="H13" s="191"/>
      <c r="I13" s="413"/>
      <c r="J13" s="413"/>
      <c r="K13" s="413"/>
      <c r="L13" s="413"/>
    </row>
    <row r="14" spans="1:12" x14ac:dyDescent="0.3">
      <c r="B14" s="38">
        <v>8</v>
      </c>
      <c r="C14" s="39" t="s">
        <v>186</v>
      </c>
      <c r="E14" s="38">
        <v>8</v>
      </c>
      <c r="F14" s="39" t="s">
        <v>186</v>
      </c>
      <c r="H14" s="191"/>
      <c r="I14" s="413"/>
      <c r="J14" s="413"/>
      <c r="K14" s="413"/>
      <c r="L14" s="413"/>
    </row>
    <row r="15" spans="1:12" x14ac:dyDescent="0.3">
      <c r="B15" s="38">
        <v>9</v>
      </c>
      <c r="C15" s="39"/>
      <c r="E15" s="38">
        <v>9</v>
      </c>
      <c r="F15" s="39"/>
      <c r="H15" s="191"/>
      <c r="I15" s="413"/>
      <c r="J15" s="413"/>
      <c r="K15" s="413"/>
      <c r="L15" s="413"/>
    </row>
    <row r="16" spans="1:12" x14ac:dyDescent="0.3">
      <c r="B16" s="38">
        <v>10</v>
      </c>
      <c r="C16" s="39"/>
      <c r="E16" s="38">
        <v>10</v>
      </c>
      <c r="F16" s="39"/>
      <c r="H16" s="190" t="s">
        <v>219</v>
      </c>
      <c r="I16" s="413" t="s">
        <v>181</v>
      </c>
      <c r="J16" s="413"/>
      <c r="K16" s="413"/>
      <c r="L16" s="413"/>
    </row>
    <row r="17" spans="2:12" x14ac:dyDescent="0.3">
      <c r="B17" s="38">
        <v>11</v>
      </c>
      <c r="C17" s="39"/>
      <c r="E17" s="38">
        <v>11</v>
      </c>
      <c r="F17" s="39"/>
      <c r="H17" s="191"/>
      <c r="I17" s="413"/>
      <c r="J17" s="413"/>
      <c r="K17" s="413"/>
      <c r="L17" s="413"/>
    </row>
    <row r="18" spans="2:12" x14ac:dyDescent="0.3">
      <c r="H18" s="191"/>
      <c r="I18" s="413"/>
      <c r="J18" s="413"/>
      <c r="K18" s="413"/>
      <c r="L18" s="413"/>
    </row>
    <row r="19" spans="2:12" x14ac:dyDescent="0.3">
      <c r="H19" s="191"/>
      <c r="I19" s="413"/>
      <c r="J19" s="413"/>
      <c r="K19" s="413"/>
      <c r="L19" s="413"/>
    </row>
    <row r="20" spans="2:12" x14ac:dyDescent="0.3">
      <c r="H20" s="191"/>
      <c r="I20" s="413"/>
      <c r="J20" s="413"/>
      <c r="K20" s="413"/>
      <c r="L20" s="413"/>
    </row>
    <row r="21" spans="2:12" x14ac:dyDescent="0.3">
      <c r="H21" s="191"/>
      <c r="I21" s="413"/>
      <c r="J21" s="413"/>
      <c r="K21" s="413"/>
      <c r="L21" s="413"/>
    </row>
    <row r="22" spans="2:12" x14ac:dyDescent="0.3">
      <c r="H22" s="191"/>
      <c r="I22" s="413"/>
      <c r="J22" s="413"/>
      <c r="K22" s="413"/>
      <c r="L22" s="413"/>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creator>journalSHEET</dc:creator>
  <cp:keywords>euro 2020</cp:keywords>
  <cp:lastModifiedBy>Lund, Joakim Hanssen</cp:lastModifiedBy>
  <cp:lastPrinted>2021-04-06T10:56:16Z</cp:lastPrinted>
  <dcterms:created xsi:type="dcterms:W3CDTF">2008-04-13T01:23:18Z</dcterms:created>
  <dcterms:modified xsi:type="dcterms:W3CDTF">2024-07-08T06:56:47Z</dcterms:modified>
  <cp:category>Sport Spreadsheet</cp:category>
</cp:coreProperties>
</file>