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t169\Documents\CURSOS\pe4b\Ejemplos\VA_continuas\"/>
    </mc:Choice>
  </mc:AlternateContent>
  <xr:revisionPtr revIDLastSave="0" documentId="8_{B05C5EB6-2761-407C-85F1-DBC4D9DC68AF}" xr6:coauthVersionLast="46" xr6:coauthVersionMax="46" xr10:uidLastSave="{00000000-0000-0000-0000-000000000000}"/>
  <bookViews>
    <workbookView xWindow="5310" yWindow="5010" windowWidth="20865" windowHeight="13035" xr2:uid="{00000000-000D-0000-FFFF-FFFF00000000}"/>
  </bookViews>
  <sheets>
    <sheet name="Probabilidades y cuantiles" sheetId="1" r:id="rId1"/>
    <sheet name="Cáculos para los dibujos" sheetId="2" r:id="rId2"/>
    <sheet name="Copy of Sheet1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J5" i="2"/>
  <c r="J7" i="2" s="1"/>
  <c r="J4" i="2"/>
  <c r="H4" i="2"/>
  <c r="D4" i="2"/>
  <c r="E4" i="2" s="1"/>
  <c r="A4" i="2"/>
  <c r="A5" i="2" s="1"/>
  <c r="J3" i="2"/>
  <c r="K6" i="2" s="1"/>
  <c r="G3" i="2"/>
  <c r="G5" i="2" s="1"/>
  <c r="D3" i="2"/>
  <c r="A3" i="2"/>
  <c r="F48" i="1"/>
  <c r="E48" i="1"/>
  <c r="F47" i="1"/>
  <c r="E47" i="1"/>
  <c r="F46" i="1"/>
  <c r="E46" i="1"/>
  <c r="F45" i="1"/>
  <c r="E45" i="1"/>
  <c r="F44" i="1"/>
  <c r="F35" i="1"/>
  <c r="E35" i="1"/>
  <c r="F34" i="1"/>
  <c r="E34" i="1"/>
  <c r="F33" i="1"/>
  <c r="E33" i="1"/>
  <c r="F32" i="1"/>
  <c r="E32" i="1"/>
  <c r="F31" i="1"/>
  <c r="F21" i="1"/>
  <c r="E21" i="1"/>
  <c r="F20" i="1"/>
  <c r="E20" i="1"/>
  <c r="F19" i="1"/>
  <c r="E19" i="1"/>
  <c r="F18" i="1"/>
  <c r="E18" i="1"/>
  <c r="F17" i="1"/>
  <c r="C17" i="1"/>
  <c r="F7" i="1"/>
  <c r="E7" i="1"/>
  <c r="F6" i="1"/>
  <c r="E6" i="1"/>
  <c r="F5" i="1"/>
  <c r="E5" i="1"/>
  <c r="F4" i="1"/>
  <c r="E4" i="1"/>
  <c r="F3" i="1"/>
  <c r="E3" i="1"/>
  <c r="K7" i="2" l="1"/>
  <c r="J8" i="2"/>
  <c r="H5" i="2"/>
  <c r="G6" i="2"/>
  <c r="A6" i="2"/>
  <c r="B5" i="2"/>
  <c r="D5" i="2"/>
  <c r="B4" i="2"/>
  <c r="K8" i="2" l="1"/>
  <c r="J9" i="2"/>
  <c r="E5" i="2"/>
  <c r="D6" i="2"/>
  <c r="B6" i="2"/>
  <c r="A7" i="2"/>
  <c r="H6" i="2"/>
  <c r="G7" i="2"/>
  <c r="H7" i="2" l="1"/>
  <c r="G8" i="2"/>
  <c r="B7" i="2"/>
  <c r="A8" i="2"/>
  <c r="K9" i="2"/>
  <c r="J10" i="2"/>
  <c r="D7" i="2"/>
  <c r="E6" i="2"/>
  <c r="D8" i="2" l="1"/>
  <c r="E7" i="2"/>
  <c r="K10" i="2"/>
  <c r="J11" i="2"/>
  <c r="B8" i="2"/>
  <c r="A9" i="2"/>
  <c r="H8" i="2"/>
  <c r="G9" i="2"/>
  <c r="H9" i="2" l="1"/>
  <c r="G10" i="2"/>
  <c r="D9" i="2"/>
  <c r="E8" i="2"/>
  <c r="B9" i="2"/>
  <c r="A10" i="2"/>
  <c r="K11" i="2"/>
  <c r="J12" i="2"/>
  <c r="B10" i="2" l="1"/>
  <c r="A11" i="2"/>
  <c r="D10" i="2"/>
  <c r="E9" i="2"/>
  <c r="K12" i="2"/>
  <c r="J13" i="2"/>
  <c r="H10" i="2"/>
  <c r="G11" i="2"/>
  <c r="K13" i="2" l="1"/>
  <c r="J14" i="2"/>
  <c r="D11" i="2"/>
  <c r="E10" i="2"/>
  <c r="H11" i="2"/>
  <c r="G12" i="2"/>
  <c r="B11" i="2"/>
  <c r="A12" i="2"/>
  <c r="B12" i="2" l="1"/>
  <c r="A13" i="2"/>
  <c r="H12" i="2"/>
  <c r="G13" i="2"/>
  <c r="D12" i="2"/>
  <c r="E11" i="2"/>
  <c r="K14" i="2"/>
  <c r="J15" i="2"/>
  <c r="K15" i="2" l="1"/>
  <c r="J16" i="2"/>
  <c r="D13" i="2"/>
  <c r="E12" i="2"/>
  <c r="H13" i="2"/>
  <c r="G14" i="2"/>
  <c r="B13" i="2"/>
  <c r="A14" i="2"/>
  <c r="B14" i="2" l="1"/>
  <c r="A15" i="2"/>
  <c r="H14" i="2"/>
  <c r="G15" i="2"/>
  <c r="D14" i="2"/>
  <c r="E13" i="2"/>
  <c r="K16" i="2"/>
  <c r="J17" i="2"/>
  <c r="B15" i="2" l="1"/>
  <c r="A16" i="2"/>
  <c r="K17" i="2"/>
  <c r="J18" i="2"/>
  <c r="D15" i="2"/>
  <c r="E14" i="2"/>
  <c r="H15" i="2"/>
  <c r="G16" i="2"/>
  <c r="D16" i="2" l="1"/>
  <c r="E15" i="2"/>
  <c r="B16" i="2"/>
  <c r="A17" i="2"/>
  <c r="H16" i="2"/>
  <c r="G17" i="2"/>
  <c r="K18" i="2"/>
  <c r="J19" i="2"/>
  <c r="D17" i="2" l="1"/>
  <c r="E16" i="2"/>
  <c r="K19" i="2"/>
  <c r="J20" i="2"/>
  <c r="H17" i="2"/>
  <c r="G18" i="2"/>
  <c r="B17" i="2"/>
  <c r="A18" i="2"/>
  <c r="B18" i="2" l="1"/>
  <c r="A19" i="2"/>
  <c r="D18" i="2"/>
  <c r="E17" i="2"/>
  <c r="H18" i="2"/>
  <c r="G19" i="2"/>
  <c r="K20" i="2"/>
  <c r="J21" i="2"/>
  <c r="B19" i="2" l="1"/>
  <c r="A20" i="2"/>
  <c r="K21" i="2"/>
  <c r="J22" i="2"/>
  <c r="H19" i="2"/>
  <c r="G20" i="2"/>
  <c r="D19" i="2"/>
  <c r="E18" i="2"/>
  <c r="D20" i="2" l="1"/>
  <c r="E19" i="2"/>
  <c r="H20" i="2"/>
  <c r="G21" i="2"/>
  <c r="K22" i="2"/>
  <c r="J23" i="2"/>
  <c r="B20" i="2"/>
  <c r="A21" i="2"/>
  <c r="D21" i="2" l="1"/>
  <c r="E20" i="2"/>
  <c r="B21" i="2"/>
  <c r="A22" i="2"/>
  <c r="H21" i="2"/>
  <c r="G22" i="2"/>
  <c r="K23" i="2"/>
  <c r="J24" i="2"/>
  <c r="B22" i="2" l="1"/>
  <c r="A23" i="2"/>
  <c r="K24" i="2"/>
  <c r="J25" i="2"/>
  <c r="G23" i="2"/>
  <c r="H22" i="2"/>
  <c r="D22" i="2"/>
  <c r="E21" i="2"/>
  <c r="E22" i="2" l="1"/>
  <c r="D23" i="2"/>
  <c r="H23" i="2"/>
  <c r="G24" i="2"/>
  <c r="K25" i="2"/>
  <c r="J26" i="2"/>
  <c r="B23" i="2"/>
  <c r="A24" i="2"/>
  <c r="K26" i="2" l="1"/>
  <c r="J27" i="2"/>
  <c r="H24" i="2"/>
  <c r="G25" i="2"/>
  <c r="B24" i="2"/>
  <c r="A25" i="2"/>
  <c r="E23" i="2"/>
  <c r="D24" i="2"/>
  <c r="E24" i="2" l="1"/>
  <c r="D25" i="2"/>
  <c r="H25" i="2"/>
  <c r="G26" i="2"/>
  <c r="B25" i="2"/>
  <c r="A26" i="2"/>
  <c r="K27" i="2"/>
  <c r="J28" i="2"/>
  <c r="D26" i="2" l="1"/>
  <c r="E25" i="2"/>
  <c r="K28" i="2"/>
  <c r="J29" i="2"/>
  <c r="B26" i="2"/>
  <c r="A27" i="2"/>
  <c r="G27" i="2"/>
  <c r="H26" i="2"/>
  <c r="H27" i="2" l="1"/>
  <c r="G28" i="2"/>
  <c r="B27" i="2"/>
  <c r="A28" i="2"/>
  <c r="K29" i="2"/>
  <c r="J30" i="2"/>
  <c r="E26" i="2"/>
  <c r="D27" i="2"/>
  <c r="E27" i="2" l="1"/>
  <c r="D28" i="2"/>
  <c r="K30" i="2"/>
  <c r="J31" i="2"/>
  <c r="B28" i="2"/>
  <c r="A29" i="2"/>
  <c r="H28" i="2"/>
  <c r="G29" i="2"/>
  <c r="K31" i="2" l="1"/>
  <c r="J32" i="2"/>
  <c r="E28" i="2"/>
  <c r="D29" i="2"/>
  <c r="H29" i="2"/>
  <c r="G30" i="2"/>
  <c r="B29" i="2"/>
  <c r="A30" i="2"/>
  <c r="B30" i="2" l="1"/>
  <c r="A31" i="2"/>
  <c r="D30" i="2"/>
  <c r="E29" i="2"/>
  <c r="K32" i="2"/>
  <c r="J33" i="2"/>
  <c r="G31" i="2"/>
  <c r="H30" i="2"/>
  <c r="E30" i="2" l="1"/>
  <c r="D31" i="2"/>
  <c r="H31" i="2"/>
  <c r="G32" i="2"/>
  <c r="K33" i="2"/>
  <c r="J34" i="2"/>
  <c r="B31" i="2"/>
  <c r="A32" i="2"/>
  <c r="B32" i="2" l="1"/>
  <c r="A33" i="2"/>
  <c r="K34" i="2"/>
  <c r="J35" i="2"/>
  <c r="H32" i="2"/>
  <c r="G33" i="2"/>
  <c r="E31" i="2"/>
  <c r="D32" i="2"/>
  <c r="E32" i="2" l="1"/>
  <c r="D33" i="2"/>
  <c r="K35" i="2"/>
  <c r="J36" i="2"/>
  <c r="B33" i="2"/>
  <c r="A34" i="2"/>
  <c r="H33" i="2"/>
  <c r="G34" i="2"/>
  <c r="B34" i="2" l="1"/>
  <c r="A35" i="2"/>
  <c r="K36" i="2"/>
  <c r="J37" i="2"/>
  <c r="G35" i="2"/>
  <c r="H34" i="2"/>
  <c r="D34" i="2"/>
  <c r="E33" i="2"/>
  <c r="E34" i="2" l="1"/>
  <c r="D35" i="2"/>
  <c r="H35" i="2"/>
  <c r="G36" i="2"/>
  <c r="K37" i="2"/>
  <c r="J38" i="2"/>
  <c r="B35" i="2"/>
  <c r="A36" i="2"/>
  <c r="B36" i="2" l="1"/>
  <c r="A37" i="2"/>
  <c r="K38" i="2"/>
  <c r="J39" i="2"/>
  <c r="H36" i="2"/>
  <c r="G37" i="2"/>
  <c r="E35" i="2"/>
  <c r="D36" i="2"/>
  <c r="K39" i="2" l="1"/>
  <c r="J40" i="2"/>
  <c r="B37" i="2"/>
  <c r="A38" i="2"/>
  <c r="E36" i="2"/>
  <c r="D37" i="2"/>
  <c r="H37" i="2"/>
  <c r="G38" i="2"/>
  <c r="D38" i="2" l="1"/>
  <c r="E37" i="2"/>
  <c r="B38" i="2"/>
  <c r="A39" i="2"/>
  <c r="G39" i="2"/>
  <c r="H38" i="2"/>
  <c r="K40" i="2"/>
  <c r="J41" i="2"/>
  <c r="K41" i="2" l="1"/>
  <c r="J42" i="2"/>
  <c r="H39" i="2"/>
  <c r="G40" i="2"/>
  <c r="B39" i="2"/>
  <c r="A40" i="2"/>
  <c r="E38" i="2"/>
  <c r="D39" i="2"/>
  <c r="B40" i="2" l="1"/>
  <c r="A41" i="2"/>
  <c r="H40" i="2"/>
  <c r="G41" i="2"/>
  <c r="K42" i="2"/>
  <c r="J43" i="2"/>
  <c r="E39" i="2"/>
  <c r="D40" i="2"/>
  <c r="E40" i="2" l="1"/>
  <c r="D41" i="2"/>
  <c r="K43" i="2"/>
  <c r="J44" i="2"/>
  <c r="B41" i="2"/>
  <c r="A42" i="2"/>
  <c r="H41" i="2"/>
  <c r="G42" i="2"/>
  <c r="K44" i="2" l="1"/>
  <c r="J45" i="2"/>
  <c r="G43" i="2"/>
  <c r="H42" i="2"/>
  <c r="B42" i="2"/>
  <c r="A43" i="2"/>
  <c r="D42" i="2"/>
  <c r="E41" i="2"/>
  <c r="E42" i="2" l="1"/>
  <c r="D43" i="2"/>
  <c r="B43" i="2"/>
  <c r="A44" i="2"/>
  <c r="H43" i="2"/>
  <c r="G44" i="2"/>
  <c r="K45" i="2"/>
  <c r="J46" i="2"/>
  <c r="K46" i="2" l="1"/>
  <c r="J47" i="2"/>
  <c r="B44" i="2"/>
  <c r="A45" i="2"/>
  <c r="E43" i="2"/>
  <c r="D44" i="2"/>
  <c r="H44" i="2"/>
  <c r="G45" i="2"/>
  <c r="H45" i="2" l="1"/>
  <c r="G46" i="2"/>
  <c r="B45" i="2"/>
  <c r="A46" i="2"/>
  <c r="K47" i="2"/>
  <c r="J48" i="2"/>
  <c r="E44" i="2"/>
  <c r="D45" i="2"/>
  <c r="D46" i="2" l="1"/>
  <c r="E45" i="2"/>
  <c r="K48" i="2"/>
  <c r="J49" i="2"/>
  <c r="B46" i="2"/>
  <c r="A47" i="2"/>
  <c r="G47" i="2"/>
  <c r="H46" i="2"/>
  <c r="E46" i="2" l="1"/>
  <c r="D47" i="2"/>
  <c r="K49" i="2"/>
  <c r="J50" i="2"/>
  <c r="H47" i="2"/>
  <c r="G48" i="2"/>
  <c r="B47" i="2"/>
  <c r="A48" i="2"/>
  <c r="B48" i="2" l="1"/>
  <c r="A49" i="2"/>
  <c r="H48" i="2"/>
  <c r="G49" i="2"/>
  <c r="K50" i="2"/>
  <c r="J51" i="2"/>
  <c r="E47" i="2"/>
  <c r="D48" i="2"/>
  <c r="E48" i="2" l="1"/>
  <c r="D49" i="2"/>
  <c r="H49" i="2"/>
  <c r="G50" i="2"/>
  <c r="K51" i="2"/>
  <c r="J52" i="2"/>
  <c r="B49" i="2"/>
  <c r="A50" i="2"/>
  <c r="B50" i="2" l="1"/>
  <c r="A51" i="2"/>
  <c r="K52" i="2"/>
  <c r="J53" i="2"/>
  <c r="G51" i="2"/>
  <c r="H50" i="2"/>
  <c r="D50" i="2"/>
  <c r="E49" i="2"/>
  <c r="E50" i="2" l="1"/>
  <c r="D51" i="2"/>
  <c r="H51" i="2"/>
  <c r="G52" i="2"/>
  <c r="K53" i="2"/>
  <c r="J54" i="2"/>
  <c r="B51" i="2"/>
  <c r="A52" i="2"/>
  <c r="B52" i="2" l="1"/>
  <c r="A53" i="2"/>
  <c r="K54" i="2"/>
  <c r="J55" i="2"/>
  <c r="H52" i="2"/>
  <c r="G53" i="2"/>
  <c r="E51" i="2"/>
  <c r="D52" i="2"/>
  <c r="E52" i="2" l="1"/>
  <c r="D53" i="2"/>
  <c r="H53" i="2"/>
  <c r="G54" i="2"/>
  <c r="K55" i="2"/>
  <c r="J56" i="2"/>
  <c r="B53" i="2"/>
  <c r="A54" i="2"/>
  <c r="G55" i="2" l="1"/>
  <c r="H54" i="2"/>
  <c r="K56" i="2"/>
  <c r="J57" i="2"/>
  <c r="D54" i="2"/>
  <c r="E53" i="2"/>
  <c r="B54" i="2"/>
  <c r="A55" i="2"/>
  <c r="B55" i="2" l="1"/>
  <c r="A56" i="2"/>
  <c r="E54" i="2"/>
  <c r="D55" i="2"/>
  <c r="K57" i="2"/>
  <c r="J58" i="2"/>
  <c r="H55" i="2"/>
  <c r="G56" i="2"/>
  <c r="H56" i="2" l="1"/>
  <c r="G57" i="2"/>
  <c r="K58" i="2"/>
  <c r="J59" i="2"/>
  <c r="E55" i="2"/>
  <c r="D56" i="2"/>
  <c r="B56" i="2"/>
  <c r="A57" i="2"/>
  <c r="B57" i="2" l="1"/>
  <c r="A58" i="2"/>
  <c r="E56" i="2"/>
  <c r="D57" i="2"/>
  <c r="K59" i="2"/>
  <c r="J60" i="2"/>
  <c r="H57" i="2"/>
  <c r="G58" i="2"/>
  <c r="D58" i="2" l="1"/>
  <c r="E57" i="2"/>
  <c r="B58" i="2"/>
  <c r="A59" i="2"/>
  <c r="G59" i="2"/>
  <c r="H58" i="2"/>
  <c r="K60" i="2"/>
  <c r="J61" i="2"/>
  <c r="K61" i="2" l="1"/>
  <c r="J62" i="2"/>
  <c r="H59" i="2"/>
  <c r="G60" i="2"/>
  <c r="B59" i="2"/>
  <c r="A60" i="2"/>
  <c r="E58" i="2"/>
  <c r="D59" i="2"/>
  <c r="E59" i="2" l="1"/>
  <c r="D60" i="2"/>
  <c r="H60" i="2"/>
  <c r="G61" i="2"/>
  <c r="K62" i="2"/>
  <c r="J63" i="2"/>
  <c r="B60" i="2"/>
  <c r="A61" i="2"/>
  <c r="B61" i="2" l="1"/>
  <c r="A62" i="2"/>
  <c r="H61" i="2"/>
  <c r="G62" i="2"/>
  <c r="K63" i="2"/>
  <c r="J64" i="2"/>
  <c r="E60" i="2"/>
  <c r="D61" i="2"/>
  <c r="G63" i="2" l="1"/>
  <c r="H62" i="2"/>
  <c r="B62" i="2"/>
  <c r="A63" i="2"/>
  <c r="D62" i="2"/>
  <c r="E61" i="2"/>
  <c r="K64" i="2"/>
  <c r="J65" i="2"/>
  <c r="E62" i="2" l="1"/>
  <c r="D63" i="2"/>
  <c r="B63" i="2"/>
  <c r="A64" i="2"/>
  <c r="K65" i="2"/>
  <c r="J66" i="2"/>
  <c r="H63" i="2"/>
  <c r="G64" i="2"/>
  <c r="K66" i="2" l="1"/>
  <c r="J67" i="2"/>
  <c r="B64" i="2"/>
  <c r="A65" i="2"/>
  <c r="E63" i="2"/>
  <c r="D64" i="2"/>
  <c r="H64" i="2"/>
  <c r="G65" i="2"/>
  <c r="H65" i="2" l="1"/>
  <c r="G66" i="2"/>
  <c r="E64" i="2"/>
  <c r="D65" i="2"/>
  <c r="B65" i="2"/>
  <c r="A66" i="2"/>
  <c r="K67" i="2"/>
  <c r="J68" i="2"/>
  <c r="K68" i="2" l="1"/>
  <c r="J69" i="2"/>
  <c r="B66" i="2"/>
  <c r="A67" i="2"/>
  <c r="D66" i="2"/>
  <c r="E65" i="2"/>
  <c r="G67" i="2"/>
  <c r="H66" i="2"/>
  <c r="B67" i="2" l="1"/>
  <c r="A68" i="2"/>
  <c r="H67" i="2"/>
  <c r="G68" i="2"/>
  <c r="K69" i="2"/>
  <c r="J70" i="2"/>
  <c r="E66" i="2"/>
  <c r="D67" i="2"/>
  <c r="K70" i="2" l="1"/>
  <c r="J71" i="2"/>
  <c r="H68" i="2"/>
  <c r="G69" i="2"/>
  <c r="B68" i="2"/>
  <c r="A69" i="2"/>
  <c r="E67" i="2"/>
  <c r="D68" i="2"/>
  <c r="H69" i="2" l="1"/>
  <c r="G70" i="2"/>
  <c r="K71" i="2"/>
  <c r="J72" i="2"/>
  <c r="E68" i="2"/>
  <c r="D69" i="2"/>
  <c r="B69" i="2"/>
  <c r="A70" i="2"/>
  <c r="B70" i="2" l="1"/>
  <c r="A71" i="2"/>
  <c r="G71" i="2"/>
  <c r="H70" i="2"/>
  <c r="D70" i="2"/>
  <c r="E69" i="2"/>
  <c r="K72" i="2"/>
  <c r="J73" i="2"/>
  <c r="K73" i="2" l="1"/>
  <c r="J74" i="2"/>
  <c r="E70" i="2"/>
  <c r="D71" i="2"/>
  <c r="H71" i="2"/>
  <c r="G72" i="2"/>
  <c r="B71" i="2"/>
  <c r="A72" i="2"/>
  <c r="B72" i="2" l="1"/>
  <c r="A73" i="2"/>
  <c r="E71" i="2"/>
  <c r="D72" i="2"/>
  <c r="K74" i="2"/>
  <c r="J75" i="2"/>
  <c r="H72" i="2"/>
  <c r="G73" i="2"/>
  <c r="K75" i="2" l="1"/>
  <c r="J76" i="2"/>
  <c r="E72" i="2"/>
  <c r="D73" i="2"/>
  <c r="B73" i="2"/>
  <c r="A74" i="2"/>
  <c r="H73" i="2"/>
  <c r="G74" i="2"/>
  <c r="G75" i="2" l="1"/>
  <c r="H74" i="2"/>
  <c r="B74" i="2"/>
  <c r="A75" i="2"/>
  <c r="D74" i="2"/>
  <c r="E73" i="2"/>
  <c r="K76" i="2"/>
  <c r="J77" i="2"/>
  <c r="K77" i="2" l="1"/>
  <c r="J78" i="2"/>
  <c r="E74" i="2"/>
  <c r="D75" i="2"/>
  <c r="B75" i="2"/>
  <c r="A76" i="2"/>
  <c r="H75" i="2"/>
  <c r="G76" i="2"/>
  <c r="H76" i="2" l="1"/>
  <c r="G77" i="2"/>
  <c r="B76" i="2"/>
  <c r="A77" i="2"/>
  <c r="K78" i="2"/>
  <c r="J79" i="2"/>
  <c r="E75" i="2"/>
  <c r="D76" i="2"/>
  <c r="D77" i="2" l="1"/>
  <c r="E76" i="2"/>
  <c r="K79" i="2"/>
  <c r="J80" i="2"/>
  <c r="B77" i="2"/>
  <c r="A78" i="2"/>
  <c r="H77" i="2"/>
  <c r="G78" i="2"/>
  <c r="H78" i="2" l="1"/>
  <c r="G79" i="2"/>
  <c r="K80" i="2"/>
  <c r="J81" i="2"/>
  <c r="B78" i="2"/>
  <c r="A79" i="2"/>
  <c r="D78" i="2"/>
  <c r="E77" i="2"/>
  <c r="B79" i="2" l="1"/>
  <c r="A80" i="2"/>
  <c r="E78" i="2"/>
  <c r="D79" i="2"/>
  <c r="K81" i="2"/>
  <c r="J82" i="2"/>
  <c r="H79" i="2"/>
  <c r="G80" i="2"/>
  <c r="D80" i="2" l="1"/>
  <c r="E79" i="2"/>
  <c r="H80" i="2"/>
  <c r="G81" i="2"/>
  <c r="K82" i="2"/>
  <c r="J83" i="2"/>
  <c r="B80" i="2"/>
  <c r="A81" i="2"/>
  <c r="H81" i="2" l="1"/>
  <c r="G82" i="2"/>
  <c r="B81" i="2"/>
  <c r="A82" i="2"/>
  <c r="K83" i="2"/>
  <c r="J84" i="2"/>
  <c r="E80" i="2"/>
  <c r="D81" i="2"/>
  <c r="K84" i="2" l="1"/>
  <c r="J85" i="2"/>
  <c r="B82" i="2"/>
  <c r="A83" i="2"/>
  <c r="E81" i="2"/>
  <c r="D82" i="2"/>
  <c r="H82" i="2"/>
  <c r="G83" i="2"/>
  <c r="B83" i="2" l="1"/>
  <c r="A84" i="2"/>
  <c r="H83" i="2"/>
  <c r="G84" i="2"/>
  <c r="D83" i="2"/>
  <c r="E82" i="2"/>
  <c r="K85" i="2"/>
  <c r="J86" i="2"/>
  <c r="K86" i="2" l="1"/>
  <c r="J87" i="2"/>
  <c r="E83" i="2"/>
  <c r="D84" i="2"/>
  <c r="B84" i="2"/>
  <c r="A85" i="2"/>
  <c r="H84" i="2"/>
  <c r="G85" i="2"/>
  <c r="B85" i="2" l="1"/>
  <c r="A86" i="2"/>
  <c r="K87" i="2"/>
  <c r="J88" i="2"/>
  <c r="H85" i="2"/>
  <c r="G86" i="2"/>
  <c r="D85" i="2"/>
  <c r="E84" i="2"/>
  <c r="D86" i="2" l="1"/>
  <c r="E85" i="2"/>
  <c r="K88" i="2"/>
  <c r="J89" i="2"/>
  <c r="B86" i="2"/>
  <c r="A87" i="2"/>
  <c r="H86" i="2"/>
  <c r="G87" i="2"/>
  <c r="H87" i="2" l="1"/>
  <c r="G88" i="2"/>
  <c r="B87" i="2"/>
  <c r="A88" i="2"/>
  <c r="K89" i="2"/>
  <c r="J90" i="2"/>
  <c r="E86" i="2"/>
  <c r="D87" i="2"/>
  <c r="D88" i="2" l="1"/>
  <c r="E87" i="2"/>
  <c r="B88" i="2"/>
  <c r="A89" i="2"/>
  <c r="H88" i="2"/>
  <c r="G89" i="2"/>
  <c r="K90" i="2"/>
  <c r="J91" i="2"/>
  <c r="K91" i="2" l="1"/>
  <c r="J92" i="2"/>
  <c r="B89" i="2"/>
  <c r="A90" i="2"/>
  <c r="H89" i="2"/>
  <c r="G90" i="2"/>
  <c r="E88" i="2"/>
  <c r="D89" i="2"/>
  <c r="B90" i="2" l="1"/>
  <c r="A91" i="2"/>
  <c r="E89" i="2"/>
  <c r="D90" i="2"/>
  <c r="H90" i="2"/>
  <c r="G91" i="2"/>
  <c r="K92" i="2"/>
  <c r="J93" i="2"/>
  <c r="K93" i="2" l="1"/>
  <c r="J94" i="2"/>
  <c r="B91" i="2"/>
  <c r="A92" i="2"/>
  <c r="H91" i="2"/>
  <c r="G92" i="2"/>
  <c r="D91" i="2"/>
  <c r="E90" i="2"/>
  <c r="E91" i="2" l="1"/>
  <c r="D92" i="2"/>
  <c r="H92" i="2"/>
  <c r="G93" i="2"/>
  <c r="B92" i="2"/>
  <c r="A93" i="2"/>
  <c r="K94" i="2"/>
  <c r="J95" i="2"/>
  <c r="K95" i="2" l="1"/>
  <c r="J96" i="2"/>
  <c r="B93" i="2"/>
  <c r="A94" i="2"/>
  <c r="H93" i="2"/>
  <c r="G94" i="2"/>
  <c r="D93" i="2"/>
  <c r="E92" i="2"/>
  <c r="D94" i="2" l="1"/>
  <c r="E93" i="2"/>
  <c r="H94" i="2"/>
  <c r="G95" i="2"/>
  <c r="B94" i="2"/>
  <c r="A95" i="2"/>
  <c r="K96" i="2"/>
  <c r="J97" i="2"/>
  <c r="K97" i="2" l="1"/>
  <c r="J98" i="2"/>
  <c r="B95" i="2"/>
  <c r="A96" i="2"/>
  <c r="H95" i="2"/>
  <c r="G96" i="2"/>
  <c r="E94" i="2"/>
  <c r="D95" i="2"/>
  <c r="H96" i="2" l="1"/>
  <c r="G97" i="2"/>
  <c r="B96" i="2"/>
  <c r="A97" i="2"/>
  <c r="K98" i="2"/>
  <c r="J99" i="2"/>
  <c r="D96" i="2"/>
  <c r="E95" i="2"/>
  <c r="K99" i="2" l="1"/>
  <c r="J100" i="2"/>
  <c r="B97" i="2"/>
  <c r="A98" i="2"/>
  <c r="H97" i="2"/>
  <c r="G98" i="2"/>
  <c r="E96" i="2"/>
  <c r="D97" i="2"/>
  <c r="B98" i="2" l="1"/>
  <c r="A99" i="2"/>
  <c r="H98" i="2"/>
  <c r="G99" i="2"/>
  <c r="K100" i="2"/>
  <c r="J101" i="2"/>
  <c r="E97" i="2"/>
  <c r="D98" i="2"/>
  <c r="H99" i="2" l="1"/>
  <c r="G100" i="2"/>
  <c r="B99" i="2"/>
  <c r="A100" i="2"/>
  <c r="D99" i="2"/>
  <c r="E98" i="2"/>
  <c r="K101" i="2"/>
  <c r="J102" i="2"/>
  <c r="K102" i="2" l="1"/>
  <c r="J103" i="2"/>
  <c r="E99" i="2"/>
  <c r="D100" i="2"/>
  <c r="B100" i="2"/>
  <c r="A101" i="2"/>
  <c r="H100" i="2"/>
  <c r="G101" i="2"/>
  <c r="H101" i="2" l="1"/>
  <c r="G102" i="2"/>
  <c r="B101" i="2"/>
  <c r="A102" i="2"/>
  <c r="D101" i="2"/>
  <c r="E100" i="2"/>
  <c r="K103" i="2"/>
  <c r="J104" i="2"/>
  <c r="D102" i="2" l="1"/>
  <c r="E101" i="2"/>
  <c r="B102" i="2"/>
  <c r="A103" i="2"/>
  <c r="H102" i="2"/>
  <c r="G103" i="2"/>
  <c r="K104" i="2"/>
  <c r="J105" i="2"/>
  <c r="H103" i="2" l="1"/>
  <c r="G104" i="2"/>
  <c r="B103" i="2"/>
  <c r="A104" i="2"/>
  <c r="K105" i="2"/>
  <c r="J106" i="2"/>
  <c r="K106" i="2" s="1"/>
  <c r="E102" i="2"/>
  <c r="D103" i="2"/>
  <c r="D104" i="2" l="1"/>
  <c r="E103" i="2"/>
  <c r="B104" i="2"/>
  <c r="A105" i="2"/>
  <c r="B105" i="2" s="1"/>
  <c r="H104" i="2"/>
  <c r="G105" i="2"/>
  <c r="H105" i="2" s="1"/>
  <c r="E104" i="2" l="1"/>
  <c r="D105" i="2"/>
  <c r="E105" i="2" s="1"/>
</calcChain>
</file>

<file path=xl/sharedStrings.xml><?xml version="1.0" encoding="utf-8"?>
<sst xmlns="http://schemas.openxmlformats.org/spreadsheetml/2006/main" count="50" uniqueCount="26">
  <si>
    <t xml:space="preserve">Distribución </t>
  </si>
  <si>
    <t>Parametros</t>
  </si>
  <si>
    <t>Valor</t>
  </si>
  <si>
    <t>Cálculo</t>
  </si>
  <si>
    <t>Normal o gaussiana</t>
  </si>
  <si>
    <t>mu</t>
  </si>
  <si>
    <t>sigma</t>
  </si>
  <si>
    <t>x</t>
  </si>
  <si>
    <t>alpha</t>
  </si>
  <si>
    <t>T-Student</t>
  </si>
  <si>
    <t>P(X&lt;=x)</t>
  </si>
  <si>
    <t>Chi^2</t>
  </si>
  <si>
    <t xml:space="preserve">Grados de libertad </t>
  </si>
  <si>
    <t>F Fisher-Snedecor</t>
  </si>
  <si>
    <t>Grados de libertad 1</t>
  </si>
  <si>
    <t>Grados de libertad 2</t>
  </si>
  <si>
    <t>DISTRIBUCIÓN NORMAL</t>
  </si>
  <si>
    <t>DISTRIBUCIÓN T-STUDENT</t>
  </si>
  <si>
    <t>DISTRIBUCIÓN CHI CUADRADO</t>
  </si>
  <si>
    <t>DISTRIBUCIÓN f DE  FISHER</t>
  </si>
  <si>
    <t>Normal</t>
  </si>
  <si>
    <t>T-student n=20</t>
  </si>
  <si>
    <t>Chi^2 n=20</t>
  </si>
  <si>
    <t>F-fisher</t>
  </si>
  <si>
    <t>#N/A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</si>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</sst>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Arial"/>
    </font>
    <font>
      <sz val="11"/>
      <color rgb="FF000000"/>
      <name val="Inconsolata"/>
    </font>
    <font>
      <sz val="11"/>
      <color rgb="FF7E3794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3" fillId="0" borderId="0" xfId="0" applyFont="1" applyAlignment="1"/>
    <xf numFmtId="0" fontId="4" fillId="5" borderId="0" xfId="0" applyFont="1" applyFill="1" applyAlignment="1"/>
    <xf numFmtId="0" fontId="4" fillId="0" borderId="0" xfId="0" applyFont="1"/>
    <xf numFmtId="0" fontId="3" fillId="3" borderId="0" xfId="0" applyFont="1" applyFill="1"/>
    <xf numFmtId="0" fontId="5" fillId="2" borderId="0" xfId="0" applyFont="1" applyFill="1" applyAlignment="1"/>
    <xf numFmtId="0" fontId="4" fillId="4" borderId="0" xfId="0" applyFont="1" applyFill="1" applyAlignment="1"/>
    <xf numFmtId="0" fontId="4" fillId="3" borderId="0" xfId="0" applyFont="1" applyFill="1"/>
    <xf numFmtId="0" fontId="6" fillId="6" borderId="0" xfId="0" applyFont="1" applyFill="1"/>
    <xf numFmtId="0" fontId="4" fillId="0" borderId="0" xfId="0" applyFont="1" applyAlignment="1"/>
    <xf numFmtId="0" fontId="7" fillId="6" borderId="0" xfId="0" applyFont="1" applyFill="1"/>
    <xf numFmtId="0" fontId="6" fillId="6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'Cáculos para los dibujos'!$A$4:$A$105</c:f>
              <c:numCache>
                <c:formatCode>General</c:formatCode>
                <c:ptCount val="102"/>
                <c:pt idx="0">
                  <c:v>-4</c:v>
                </c:pt>
                <c:pt idx="1">
                  <c:v>-3.92</c:v>
                </c:pt>
                <c:pt idx="2">
                  <c:v>-3.84</c:v>
                </c:pt>
                <c:pt idx="3">
                  <c:v>-3.76</c:v>
                </c:pt>
                <c:pt idx="4">
                  <c:v>-3.6799999999999997</c:v>
                </c:pt>
                <c:pt idx="5">
                  <c:v>-3.5999999999999996</c:v>
                </c:pt>
                <c:pt idx="6">
                  <c:v>-3.5199999999999996</c:v>
                </c:pt>
                <c:pt idx="7">
                  <c:v>-3.4399999999999995</c:v>
                </c:pt>
                <c:pt idx="8">
                  <c:v>-3.3599999999999994</c:v>
                </c:pt>
                <c:pt idx="9">
                  <c:v>-3.2799999999999994</c:v>
                </c:pt>
                <c:pt idx="10">
                  <c:v>-3.1999999999999993</c:v>
                </c:pt>
                <c:pt idx="11">
                  <c:v>-3.1199999999999992</c:v>
                </c:pt>
                <c:pt idx="12">
                  <c:v>-3.0399999999999991</c:v>
                </c:pt>
                <c:pt idx="13">
                  <c:v>-2.9599999999999991</c:v>
                </c:pt>
                <c:pt idx="14">
                  <c:v>-2.879999999999999</c:v>
                </c:pt>
                <c:pt idx="15">
                  <c:v>-2.7999999999999989</c:v>
                </c:pt>
                <c:pt idx="16">
                  <c:v>-2.7199999999999989</c:v>
                </c:pt>
                <c:pt idx="17">
                  <c:v>-2.6399999999999988</c:v>
                </c:pt>
                <c:pt idx="18">
                  <c:v>-2.5599999999999987</c:v>
                </c:pt>
                <c:pt idx="19">
                  <c:v>-2.4799999999999986</c:v>
                </c:pt>
                <c:pt idx="20">
                  <c:v>-2.3999999999999986</c:v>
                </c:pt>
                <c:pt idx="21">
                  <c:v>-2.3199999999999985</c:v>
                </c:pt>
                <c:pt idx="22">
                  <c:v>-2.2399999999999984</c:v>
                </c:pt>
                <c:pt idx="23">
                  <c:v>-2.1599999999999984</c:v>
                </c:pt>
                <c:pt idx="24">
                  <c:v>-2.0799999999999983</c:v>
                </c:pt>
                <c:pt idx="25">
                  <c:v>-1.9999999999999982</c:v>
                </c:pt>
                <c:pt idx="26">
                  <c:v>-1.9199999999999982</c:v>
                </c:pt>
                <c:pt idx="27">
                  <c:v>-1.8399999999999981</c:v>
                </c:pt>
                <c:pt idx="28">
                  <c:v>-1.759999999999998</c:v>
                </c:pt>
                <c:pt idx="29">
                  <c:v>-1.6799999999999979</c:v>
                </c:pt>
                <c:pt idx="30">
                  <c:v>-1.5999999999999979</c:v>
                </c:pt>
                <c:pt idx="31">
                  <c:v>-1.5199999999999978</c:v>
                </c:pt>
                <c:pt idx="32">
                  <c:v>-1.4399999999999977</c:v>
                </c:pt>
                <c:pt idx="33">
                  <c:v>-1.3599999999999977</c:v>
                </c:pt>
                <c:pt idx="34">
                  <c:v>-1.2799999999999976</c:v>
                </c:pt>
                <c:pt idx="35">
                  <c:v>-1.1999999999999975</c:v>
                </c:pt>
                <c:pt idx="36">
                  <c:v>-1.1199999999999974</c:v>
                </c:pt>
                <c:pt idx="37">
                  <c:v>-1.0399999999999974</c:v>
                </c:pt>
                <c:pt idx="38">
                  <c:v>-0.95999999999999741</c:v>
                </c:pt>
                <c:pt idx="39">
                  <c:v>-0.87999999999999745</c:v>
                </c:pt>
                <c:pt idx="40">
                  <c:v>-0.79999999999999749</c:v>
                </c:pt>
                <c:pt idx="41">
                  <c:v>-0.71999999999999753</c:v>
                </c:pt>
                <c:pt idx="42">
                  <c:v>-0.63999999999999757</c:v>
                </c:pt>
                <c:pt idx="43">
                  <c:v>-0.55999999999999761</c:v>
                </c:pt>
                <c:pt idx="44">
                  <c:v>-0.4799999999999976</c:v>
                </c:pt>
                <c:pt idx="45">
                  <c:v>-0.39999999999999758</c:v>
                </c:pt>
                <c:pt idx="46">
                  <c:v>-0.31999999999999756</c:v>
                </c:pt>
                <c:pt idx="47">
                  <c:v>-0.23999999999999755</c:v>
                </c:pt>
                <c:pt idx="48">
                  <c:v>-0.15999999999999753</c:v>
                </c:pt>
                <c:pt idx="49">
                  <c:v>-7.9999999999997531E-2</c:v>
                </c:pt>
                <c:pt idx="50">
                  <c:v>2.4702462297909733E-15</c:v>
                </c:pt>
                <c:pt idx="51">
                  <c:v>8.0000000000002472E-2</c:v>
                </c:pt>
                <c:pt idx="52">
                  <c:v>0.16000000000000247</c:v>
                </c:pt>
                <c:pt idx="53">
                  <c:v>0.24000000000000249</c:v>
                </c:pt>
                <c:pt idx="54">
                  <c:v>0.3200000000000025</c:v>
                </c:pt>
                <c:pt idx="55">
                  <c:v>0.40000000000000252</c:v>
                </c:pt>
                <c:pt idx="56">
                  <c:v>0.48000000000000254</c:v>
                </c:pt>
                <c:pt idx="57">
                  <c:v>0.5600000000000025</c:v>
                </c:pt>
                <c:pt idx="58">
                  <c:v>0.64000000000000246</c:v>
                </c:pt>
                <c:pt idx="59">
                  <c:v>0.72000000000000242</c:v>
                </c:pt>
                <c:pt idx="60">
                  <c:v>0.80000000000000238</c:v>
                </c:pt>
                <c:pt idx="61">
                  <c:v>0.88000000000000234</c:v>
                </c:pt>
                <c:pt idx="62">
                  <c:v>0.9600000000000023</c:v>
                </c:pt>
                <c:pt idx="63">
                  <c:v>1.0400000000000023</c:v>
                </c:pt>
                <c:pt idx="64">
                  <c:v>1.1200000000000023</c:v>
                </c:pt>
                <c:pt idx="65">
                  <c:v>1.2000000000000024</c:v>
                </c:pt>
                <c:pt idx="66">
                  <c:v>1.2800000000000025</c:v>
                </c:pt>
                <c:pt idx="67">
                  <c:v>1.3600000000000025</c:v>
                </c:pt>
                <c:pt idx="68">
                  <c:v>1.4400000000000026</c:v>
                </c:pt>
                <c:pt idx="69">
                  <c:v>1.5200000000000027</c:v>
                </c:pt>
                <c:pt idx="70">
                  <c:v>1.6000000000000028</c:v>
                </c:pt>
                <c:pt idx="71">
                  <c:v>1.6800000000000028</c:v>
                </c:pt>
                <c:pt idx="72">
                  <c:v>1.7600000000000029</c:v>
                </c:pt>
                <c:pt idx="73">
                  <c:v>1.840000000000003</c:v>
                </c:pt>
                <c:pt idx="74">
                  <c:v>1.920000000000003</c:v>
                </c:pt>
                <c:pt idx="75">
                  <c:v>2.0000000000000031</c:v>
                </c:pt>
                <c:pt idx="76">
                  <c:v>2.0800000000000032</c:v>
                </c:pt>
                <c:pt idx="77">
                  <c:v>2.1600000000000033</c:v>
                </c:pt>
                <c:pt idx="78">
                  <c:v>2.2400000000000033</c:v>
                </c:pt>
                <c:pt idx="79">
                  <c:v>2.3200000000000034</c:v>
                </c:pt>
                <c:pt idx="80">
                  <c:v>2.4000000000000035</c:v>
                </c:pt>
                <c:pt idx="81">
                  <c:v>2.4800000000000035</c:v>
                </c:pt>
                <c:pt idx="82">
                  <c:v>2.5600000000000036</c:v>
                </c:pt>
                <c:pt idx="83">
                  <c:v>2.6400000000000037</c:v>
                </c:pt>
                <c:pt idx="84">
                  <c:v>2.7200000000000037</c:v>
                </c:pt>
                <c:pt idx="85">
                  <c:v>2.8000000000000038</c:v>
                </c:pt>
                <c:pt idx="86">
                  <c:v>2.8800000000000039</c:v>
                </c:pt>
                <c:pt idx="87">
                  <c:v>2.960000000000004</c:v>
                </c:pt>
                <c:pt idx="88">
                  <c:v>3.040000000000004</c:v>
                </c:pt>
                <c:pt idx="89">
                  <c:v>3.1200000000000041</c:v>
                </c:pt>
                <c:pt idx="90">
                  <c:v>3.2000000000000042</c:v>
                </c:pt>
                <c:pt idx="91">
                  <c:v>3.2800000000000042</c:v>
                </c:pt>
                <c:pt idx="92">
                  <c:v>3.3600000000000043</c:v>
                </c:pt>
                <c:pt idx="93">
                  <c:v>3.4400000000000044</c:v>
                </c:pt>
                <c:pt idx="94">
                  <c:v>3.5200000000000045</c:v>
                </c:pt>
                <c:pt idx="95">
                  <c:v>3.6000000000000045</c:v>
                </c:pt>
                <c:pt idx="96">
                  <c:v>3.6800000000000046</c:v>
                </c:pt>
                <c:pt idx="97">
                  <c:v>3.7600000000000047</c:v>
                </c:pt>
                <c:pt idx="98">
                  <c:v>3.8400000000000047</c:v>
                </c:pt>
                <c:pt idx="99">
                  <c:v>3.9200000000000048</c:v>
                </c:pt>
                <c:pt idx="100">
                  <c:v>4.0000000000000044</c:v>
                </c:pt>
                <c:pt idx="101">
                  <c:v>4.0800000000000045</c:v>
                </c:pt>
              </c:numCache>
            </c:numRef>
          </c:cat>
          <c:val>
            <c:numRef>
              <c:f>'Cáculos para los dibujos'!$B$4:$B$105</c:f>
              <c:numCache>
                <c:formatCode>General</c:formatCode>
                <c:ptCount val="102"/>
                <c:pt idx="0">
                  <c:v>1.3383022576488537E-4</c:v>
                </c:pt>
                <c:pt idx="1">
                  <c:v>1.8371249800245711E-4</c:v>
                </c:pt>
                <c:pt idx="2">
                  <c:v>2.5057844489086075E-4</c:v>
                </c:pt>
                <c:pt idx="3">
                  <c:v>3.3960121248365478E-4</c:v>
                </c:pt>
                <c:pt idx="4">
                  <c:v>4.5731481405985762E-4</c:v>
                </c:pt>
                <c:pt idx="5">
                  <c:v>6.1190193011377298E-4</c:v>
                </c:pt>
                <c:pt idx="6">
                  <c:v>8.1352123108180917E-4</c:v>
                </c:pt>
                <c:pt idx="7">
                  <c:v>1.0746733401537367E-3</c:v>
                </c:pt>
                <c:pt idx="8">
                  <c:v>1.4106022569413861E-3</c:v>
                </c:pt>
                <c:pt idx="9">
                  <c:v>1.8397261808242825E-3</c:v>
                </c:pt>
                <c:pt idx="10">
                  <c:v>2.3840882014648486E-3</c:v>
                </c:pt>
                <c:pt idx="11">
                  <c:v>3.0698133011047486E-3</c:v>
                </c:pt>
                <c:pt idx="12">
                  <c:v>3.9275536289247893E-3</c:v>
                </c:pt>
                <c:pt idx="13">
                  <c:v>4.9928992136123894E-3</c:v>
                </c:pt>
                <c:pt idx="14">
                  <c:v>6.3067263962659449E-3</c:v>
                </c:pt>
                <c:pt idx="15">
                  <c:v>7.9154515829799894E-3</c:v>
                </c:pt>
                <c:pt idx="16">
                  <c:v>9.87115379475117E-3</c:v>
                </c:pt>
                <c:pt idx="17">
                  <c:v>1.2231526351278013E-2</c:v>
                </c:pt>
                <c:pt idx="18">
                  <c:v>1.5059616327377505E-2</c:v>
                </c:pt>
                <c:pt idx="19">
                  <c:v>1.8423310646862114E-2</c:v>
                </c:pt>
                <c:pt idx="20">
                  <c:v>2.2394530294842969E-2</c:v>
                </c:pt>
                <c:pt idx="21">
                  <c:v>2.7048099546881872E-2</c:v>
                </c:pt>
                <c:pt idx="22">
                  <c:v>3.246026564369757E-2</c:v>
                </c:pt>
                <c:pt idx="23">
                  <c:v>3.8706856147455747E-2</c:v>
                </c:pt>
                <c:pt idx="24">
                  <c:v>4.5861076271055075E-2</c:v>
                </c:pt>
                <c:pt idx="25">
                  <c:v>5.399096651318825E-2</c:v>
                </c:pt>
                <c:pt idx="26">
                  <c:v>6.3156561435198877E-2</c:v>
                </c:pt>
                <c:pt idx="27">
                  <c:v>7.3406812581657141E-2</c:v>
                </c:pt>
                <c:pt idx="28">
                  <c:v>8.4776361308022533E-2</c:v>
                </c:pt>
                <c:pt idx="29">
                  <c:v>9.7282269331467844E-2</c:v>
                </c:pt>
                <c:pt idx="30">
                  <c:v>0.11092083467945592</c:v>
                </c:pt>
                <c:pt idx="31">
                  <c:v>0.12566463678908857</c:v>
                </c:pt>
                <c:pt idx="32">
                  <c:v>0.14145996522483922</c:v>
                </c:pt>
                <c:pt idx="33">
                  <c:v>0.15822479037038353</c:v>
                </c:pt>
                <c:pt idx="34">
                  <c:v>0.17584743029766289</c:v>
                </c:pt>
                <c:pt idx="35">
                  <c:v>0.19418605498321354</c:v>
                </c:pt>
                <c:pt idx="36">
                  <c:v>0.2130691467757185</c:v>
                </c:pt>
                <c:pt idx="37">
                  <c:v>0.23229700474336684</c:v>
                </c:pt>
                <c:pt idx="38">
                  <c:v>0.25164434109811773</c:v>
                </c:pt>
                <c:pt idx="39">
                  <c:v>0.27086397179833865</c:v>
                </c:pt>
                <c:pt idx="40">
                  <c:v>0.28969155276148334</c:v>
                </c:pt>
                <c:pt idx="41">
                  <c:v>0.3078512604698535</c:v>
                </c:pt>
                <c:pt idx="42">
                  <c:v>0.32506226408408262</c:v>
                </c:pt>
                <c:pt idx="43">
                  <c:v>0.34104578863035301</c:v>
                </c:pt>
                <c:pt idx="44">
                  <c:v>0.35553252850599754</c:v>
                </c:pt>
                <c:pt idx="45">
                  <c:v>0.36827014030332367</c:v>
                </c:pt>
                <c:pt idx="46">
                  <c:v>0.379030526152702</c:v>
                </c:pt>
                <c:pt idx="47">
                  <c:v>0.38761661512501439</c:v>
                </c:pt>
                <c:pt idx="48">
                  <c:v>0.39386836156854099</c:v>
                </c:pt>
                <c:pt idx="49">
                  <c:v>0.39766770551160896</c:v>
                </c:pt>
                <c:pt idx="50">
                  <c:v>0.3989422804014327</c:v>
                </c:pt>
                <c:pt idx="51">
                  <c:v>0.39766770551160885</c:v>
                </c:pt>
                <c:pt idx="52">
                  <c:v>0.39386836156854071</c:v>
                </c:pt>
                <c:pt idx="53">
                  <c:v>0.38761661512501389</c:v>
                </c:pt>
                <c:pt idx="54">
                  <c:v>0.37903052615270139</c:v>
                </c:pt>
                <c:pt idx="55">
                  <c:v>0.36827014030332295</c:v>
                </c:pt>
                <c:pt idx="56">
                  <c:v>0.3555325285059967</c:v>
                </c:pt>
                <c:pt idx="57">
                  <c:v>0.34104578863035206</c:v>
                </c:pt>
                <c:pt idx="58">
                  <c:v>0.32506226408408162</c:v>
                </c:pt>
                <c:pt idx="59">
                  <c:v>0.30785126046985239</c:v>
                </c:pt>
                <c:pt idx="60">
                  <c:v>0.28969155276148217</c:v>
                </c:pt>
                <c:pt idx="61">
                  <c:v>0.27086397179833749</c:v>
                </c:pt>
                <c:pt idx="62">
                  <c:v>0.25164434109811656</c:v>
                </c:pt>
                <c:pt idx="63">
                  <c:v>0.23229700474336565</c:v>
                </c:pt>
                <c:pt idx="64">
                  <c:v>0.21306914677571731</c:v>
                </c:pt>
                <c:pt idx="65">
                  <c:v>0.1941860549832124</c:v>
                </c:pt>
                <c:pt idx="66">
                  <c:v>0.17584743029766181</c:v>
                </c:pt>
                <c:pt idx="67">
                  <c:v>0.15822479037038251</c:v>
                </c:pt>
                <c:pt idx="68">
                  <c:v>0.14145996522483825</c:v>
                </c:pt>
                <c:pt idx="69">
                  <c:v>0.12566463678908762</c:v>
                </c:pt>
                <c:pt idx="70">
                  <c:v>0.11092083467945509</c:v>
                </c:pt>
                <c:pt idx="71">
                  <c:v>9.7282269331467039E-2</c:v>
                </c:pt>
                <c:pt idx="72">
                  <c:v>8.4776361308021797E-2</c:v>
                </c:pt>
                <c:pt idx="73">
                  <c:v>7.3406812581656489E-2</c:v>
                </c:pt>
                <c:pt idx="74">
                  <c:v>6.315656143519828E-2</c:v>
                </c:pt>
                <c:pt idx="75">
                  <c:v>5.3990966513187716E-2</c:v>
                </c:pt>
                <c:pt idx="76">
                  <c:v>4.5861076271054603E-2</c:v>
                </c:pt>
                <c:pt idx="77">
                  <c:v>3.8706856147455351E-2</c:v>
                </c:pt>
                <c:pt idx="78">
                  <c:v>3.2460265643697209E-2</c:v>
                </c:pt>
                <c:pt idx="79">
                  <c:v>2.7048099546881567E-2</c:v>
                </c:pt>
                <c:pt idx="80">
                  <c:v>2.2394530294842712E-2</c:v>
                </c:pt>
                <c:pt idx="81">
                  <c:v>1.8423310646861892E-2</c:v>
                </c:pt>
                <c:pt idx="82">
                  <c:v>1.5059616327377316E-2</c:v>
                </c:pt>
                <c:pt idx="83">
                  <c:v>1.2231526351277855E-2</c:v>
                </c:pt>
                <c:pt idx="84">
                  <c:v>9.8711537947510399E-3</c:v>
                </c:pt>
                <c:pt idx="85">
                  <c:v>7.9154515829798801E-3</c:v>
                </c:pt>
                <c:pt idx="86">
                  <c:v>6.3067263962658555E-3</c:v>
                </c:pt>
                <c:pt idx="87">
                  <c:v>4.9928992136123182E-3</c:v>
                </c:pt>
                <c:pt idx="88">
                  <c:v>3.9275536289247303E-3</c:v>
                </c:pt>
                <c:pt idx="89">
                  <c:v>3.0698133011047022E-3</c:v>
                </c:pt>
                <c:pt idx="90">
                  <c:v>2.3840882014648105E-3</c:v>
                </c:pt>
                <c:pt idx="91">
                  <c:v>1.839726180824253E-3</c:v>
                </c:pt>
                <c:pt idx="92">
                  <c:v>1.4106022569413635E-3</c:v>
                </c:pt>
                <c:pt idx="93">
                  <c:v>1.0746733401537185E-3</c:v>
                </c:pt>
                <c:pt idx="94">
                  <c:v>8.1352123108179551E-4</c:v>
                </c:pt>
                <c:pt idx="95">
                  <c:v>6.1190193011376214E-4</c:v>
                </c:pt>
                <c:pt idx="96">
                  <c:v>4.5731481405984905E-4</c:v>
                </c:pt>
                <c:pt idx="97">
                  <c:v>3.3960121248364876E-4</c:v>
                </c:pt>
                <c:pt idx="98">
                  <c:v>2.5057844489085609E-4</c:v>
                </c:pt>
                <c:pt idx="99">
                  <c:v>1.837124980024535E-4</c:v>
                </c:pt>
                <c:pt idx="100">
                  <c:v>1.3383022576488298E-4</c:v>
                </c:pt>
                <c:pt idx="101">
                  <c:v>9.6870208398717539E-5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64-4031-A76B-3DD2F5FC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904241"/>
        <c:axId val="1456924703"/>
      </c:lineChart>
      <c:catAx>
        <c:axId val="1701904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56924703"/>
        <c:crosses val="autoZero"/>
        <c:auto val="1"/>
        <c:lblAlgn val="ctr"/>
        <c:lblOffset val="100"/>
        <c:noMultiLvlLbl val="1"/>
      </c:catAx>
      <c:valAx>
        <c:axId val="1456924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Densidad normal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01904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D9D9D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'Cáculos para los dibujos'!$D$4:$D$105</c:f>
              <c:numCache>
                <c:formatCode>General</c:formatCode>
                <c:ptCount val="102"/>
                <c:pt idx="0">
                  <c:v>-5.1639777949432224</c:v>
                </c:pt>
                <c:pt idx="1">
                  <c:v>-5.060698239044358</c:v>
                </c:pt>
                <c:pt idx="2">
                  <c:v>-4.9574186831454936</c:v>
                </c:pt>
                <c:pt idx="3">
                  <c:v>-4.8541391272466292</c:v>
                </c:pt>
                <c:pt idx="4">
                  <c:v>-4.7508595713477648</c:v>
                </c:pt>
                <c:pt idx="5">
                  <c:v>-4.6475800154489004</c:v>
                </c:pt>
                <c:pt idx="6">
                  <c:v>-4.544300459550036</c:v>
                </c:pt>
                <c:pt idx="7">
                  <c:v>-4.4410209036511716</c:v>
                </c:pt>
                <c:pt idx="8">
                  <c:v>-4.3377413477523072</c:v>
                </c:pt>
                <c:pt idx="9">
                  <c:v>-4.2344617918534428</c:v>
                </c:pt>
                <c:pt idx="10">
                  <c:v>-4.1311822359545785</c:v>
                </c:pt>
                <c:pt idx="11">
                  <c:v>-4.0279026800557141</c:v>
                </c:pt>
                <c:pt idx="12">
                  <c:v>-3.9246231241568497</c:v>
                </c:pt>
                <c:pt idx="13">
                  <c:v>-3.8213435682579853</c:v>
                </c:pt>
                <c:pt idx="14">
                  <c:v>-3.7180640123591209</c:v>
                </c:pt>
                <c:pt idx="15">
                  <c:v>-3.6147844564602565</c:v>
                </c:pt>
                <c:pt idx="16">
                  <c:v>-3.5115049005613921</c:v>
                </c:pt>
                <c:pt idx="17">
                  <c:v>-3.4082253446625277</c:v>
                </c:pt>
                <c:pt idx="18">
                  <c:v>-3.3049457887636633</c:v>
                </c:pt>
                <c:pt idx="19">
                  <c:v>-3.2016662328647989</c:v>
                </c:pt>
                <c:pt idx="20">
                  <c:v>-3.0983866769659345</c:v>
                </c:pt>
                <c:pt idx="21">
                  <c:v>-2.9951071210670701</c:v>
                </c:pt>
                <c:pt idx="22">
                  <c:v>-2.8918275651682057</c:v>
                </c:pt>
                <c:pt idx="23">
                  <c:v>-2.7885480092693413</c:v>
                </c:pt>
                <c:pt idx="24">
                  <c:v>-2.6852684533704769</c:v>
                </c:pt>
                <c:pt idx="25">
                  <c:v>-2.5819888974716125</c:v>
                </c:pt>
                <c:pt idx="26">
                  <c:v>-2.4787093415727481</c:v>
                </c:pt>
                <c:pt idx="27">
                  <c:v>-2.3754297856738837</c:v>
                </c:pt>
                <c:pt idx="28">
                  <c:v>-2.2721502297750193</c:v>
                </c:pt>
                <c:pt idx="29">
                  <c:v>-2.168870673876155</c:v>
                </c:pt>
                <c:pt idx="30">
                  <c:v>-2.0655911179772906</c:v>
                </c:pt>
                <c:pt idx="31">
                  <c:v>-1.9623115620784262</c:v>
                </c:pt>
                <c:pt idx="32">
                  <c:v>-1.8590320061795618</c:v>
                </c:pt>
                <c:pt idx="33">
                  <c:v>-1.7557524502806974</c:v>
                </c:pt>
                <c:pt idx="34">
                  <c:v>-1.652472894381833</c:v>
                </c:pt>
                <c:pt idx="35">
                  <c:v>-1.5491933384829686</c:v>
                </c:pt>
                <c:pt idx="36">
                  <c:v>-1.4459137825841042</c:v>
                </c:pt>
                <c:pt idx="37">
                  <c:v>-1.3426342266852398</c:v>
                </c:pt>
                <c:pt idx="38">
                  <c:v>-1.2393546707863754</c:v>
                </c:pt>
                <c:pt idx="39">
                  <c:v>-1.136075114887511</c:v>
                </c:pt>
                <c:pt idx="40">
                  <c:v>-1.0327955589886466</c:v>
                </c:pt>
                <c:pt idx="41">
                  <c:v>-0.92951600308978222</c:v>
                </c:pt>
                <c:pt idx="42">
                  <c:v>-0.82623644719091782</c:v>
                </c:pt>
                <c:pt idx="43">
                  <c:v>-0.72295689129205343</c:v>
                </c:pt>
                <c:pt idx="44">
                  <c:v>-0.61967733539318903</c:v>
                </c:pt>
                <c:pt idx="45">
                  <c:v>-0.51639777949432464</c:v>
                </c:pt>
                <c:pt idx="46">
                  <c:v>-0.41311822359546019</c:v>
                </c:pt>
                <c:pt idx="47">
                  <c:v>-0.30983866769659574</c:v>
                </c:pt>
                <c:pt idx="48">
                  <c:v>-0.20655911179773129</c:v>
                </c:pt>
                <c:pt idx="49">
                  <c:v>-0.10327955589886684</c:v>
                </c:pt>
                <c:pt idx="50">
                  <c:v>-2.3869795029440866E-15</c:v>
                </c:pt>
                <c:pt idx="51">
                  <c:v>0.10327955589886206</c:v>
                </c:pt>
                <c:pt idx="52">
                  <c:v>0.20655911179772651</c:v>
                </c:pt>
                <c:pt idx="53">
                  <c:v>0.30983866769659096</c:v>
                </c:pt>
                <c:pt idx="54">
                  <c:v>0.41311822359545541</c:v>
                </c:pt>
                <c:pt idx="55">
                  <c:v>0.51639777949431986</c:v>
                </c:pt>
                <c:pt idx="56">
                  <c:v>0.61967733539318437</c:v>
                </c:pt>
                <c:pt idx="57">
                  <c:v>0.72295689129204876</c:v>
                </c:pt>
                <c:pt idx="58">
                  <c:v>0.82623644719091316</c:v>
                </c:pt>
                <c:pt idx="59">
                  <c:v>0.92951600308977755</c:v>
                </c:pt>
                <c:pt idx="60">
                  <c:v>1.0327955589886419</c:v>
                </c:pt>
                <c:pt idx="61">
                  <c:v>1.1360751148875063</c:v>
                </c:pt>
                <c:pt idx="62">
                  <c:v>1.2393546707863707</c:v>
                </c:pt>
                <c:pt idx="63">
                  <c:v>1.3426342266852351</c:v>
                </c:pt>
                <c:pt idx="64">
                  <c:v>1.4459137825840995</c:v>
                </c:pt>
                <c:pt idx="65">
                  <c:v>1.5491933384829639</c:v>
                </c:pt>
                <c:pt idx="66">
                  <c:v>1.6524728943818283</c:v>
                </c:pt>
                <c:pt idx="67">
                  <c:v>1.7557524502806927</c:v>
                </c:pt>
                <c:pt idx="68">
                  <c:v>1.8590320061795571</c:v>
                </c:pt>
                <c:pt idx="69">
                  <c:v>1.9623115620784215</c:v>
                </c:pt>
                <c:pt idx="70">
                  <c:v>2.0655911179772861</c:v>
                </c:pt>
                <c:pt idx="71">
                  <c:v>2.1688706738761505</c:v>
                </c:pt>
                <c:pt idx="72">
                  <c:v>2.2721502297750149</c:v>
                </c:pt>
                <c:pt idx="73">
                  <c:v>2.3754297856738793</c:v>
                </c:pt>
                <c:pt idx="74">
                  <c:v>2.4787093415727437</c:v>
                </c:pt>
                <c:pt idx="75">
                  <c:v>2.5819888974716081</c:v>
                </c:pt>
                <c:pt idx="76">
                  <c:v>2.6852684533704725</c:v>
                </c:pt>
                <c:pt idx="77">
                  <c:v>2.7885480092693369</c:v>
                </c:pt>
                <c:pt idx="78">
                  <c:v>2.8918275651682013</c:v>
                </c:pt>
                <c:pt idx="79">
                  <c:v>2.9951071210670657</c:v>
                </c:pt>
                <c:pt idx="80">
                  <c:v>3.0983866769659301</c:v>
                </c:pt>
                <c:pt idx="81">
                  <c:v>3.2016662328647945</c:v>
                </c:pt>
                <c:pt idx="82">
                  <c:v>3.3049457887636589</c:v>
                </c:pt>
                <c:pt idx="83">
                  <c:v>3.4082253446625232</c:v>
                </c:pt>
                <c:pt idx="84">
                  <c:v>3.5115049005613876</c:v>
                </c:pt>
                <c:pt idx="85">
                  <c:v>3.614784456460252</c:v>
                </c:pt>
                <c:pt idx="86">
                  <c:v>3.7180640123591164</c:v>
                </c:pt>
                <c:pt idx="87">
                  <c:v>3.8213435682579808</c:v>
                </c:pt>
                <c:pt idx="88">
                  <c:v>3.9246231241568452</c:v>
                </c:pt>
                <c:pt idx="89">
                  <c:v>4.0279026800557096</c:v>
                </c:pt>
                <c:pt idx="90">
                  <c:v>4.131182235954574</c:v>
                </c:pt>
                <c:pt idx="91">
                  <c:v>4.2344617918534384</c:v>
                </c:pt>
                <c:pt idx="92">
                  <c:v>4.3377413477523028</c:v>
                </c:pt>
                <c:pt idx="93">
                  <c:v>4.4410209036511672</c:v>
                </c:pt>
                <c:pt idx="94">
                  <c:v>4.5443004595500316</c:v>
                </c:pt>
                <c:pt idx="95">
                  <c:v>4.647580015448896</c:v>
                </c:pt>
                <c:pt idx="96">
                  <c:v>4.7508595713477604</c:v>
                </c:pt>
                <c:pt idx="97">
                  <c:v>4.8541391272466248</c:v>
                </c:pt>
                <c:pt idx="98">
                  <c:v>4.9574186831454892</c:v>
                </c:pt>
                <c:pt idx="99">
                  <c:v>5.0606982390443536</c:v>
                </c:pt>
                <c:pt idx="100">
                  <c:v>5.163977794943218</c:v>
                </c:pt>
                <c:pt idx="101">
                  <c:v>5.2672573508420824</c:v>
                </c:pt>
              </c:numCache>
            </c:numRef>
          </c:cat>
          <c:val>
            <c:numRef>
              <c:f>'Cáculos para los dibujos'!$E$4:$E$105</c:f>
              <c:numCache>
                <c:formatCode>General</c:formatCode>
                <c:ptCount val="102"/>
                <c:pt idx="0">
                  <c:v>1.4942966358371995E-3</c:v>
                </c:pt>
                <c:pt idx="1">
                  <c:v>1.6543428011221062E-3</c:v>
                </c:pt>
                <c:pt idx="2">
                  <c:v>1.8341107558393055E-3</c:v>
                </c:pt>
                <c:pt idx="3">
                  <c:v>2.036327450064367E-3</c:v>
                </c:pt>
                <c:pt idx="4">
                  <c:v>2.2641336932376602E-3</c:v>
                </c:pt>
                <c:pt idx="5">
                  <c:v>2.5211515964751363E-3</c:v>
                </c:pt>
                <c:pt idx="6">
                  <c:v>2.8115635179370687E-3</c:v>
                </c:pt>
                <c:pt idx="7">
                  <c:v>3.1402044909938876E-3</c:v>
                </c:pt>
                <c:pt idx="8">
                  <c:v>3.5126704356557097E-3</c:v>
                </c:pt>
                <c:pt idx="9">
                  <c:v>3.9354448140821235E-3</c:v>
                </c:pt>
                <c:pt idx="10">
                  <c:v>4.4160467896683523E-3</c:v>
                </c:pt>
                <c:pt idx="11">
                  <c:v>4.9632043811342931E-3</c:v>
                </c:pt>
                <c:pt idx="12">
                  <c:v>5.5870565573105935E-3</c:v>
                </c:pt>
                <c:pt idx="13">
                  <c:v>6.2993886752756049E-3</c:v>
                </c:pt>
                <c:pt idx="14">
                  <c:v>7.1139060917525055E-3</c:v>
                </c:pt>
                <c:pt idx="15">
                  <c:v>8.0465511245724087E-3</c:v>
                </c:pt>
                <c:pt idx="16">
                  <c:v>9.1158687312239191E-3</c:v>
                </c:pt>
                <c:pt idx="17">
                  <c:v>1.0343426193260371E-2</c:v>
                </c:pt>
                <c:pt idx="18">
                  <c:v>1.1754291588732724E-2</c:v>
                </c:pt>
                <c:pt idx="19">
                  <c:v>1.337757467597755E-2</c:v>
                </c:pt>
                <c:pt idx="20">
                  <c:v>1.5247031693927176E-2</c:v>
                </c:pt>
                <c:pt idx="21">
                  <c:v>1.7401732094312474E-2</c:v>
                </c:pt>
                <c:pt idx="22">
                  <c:v>1.9886779819005235E-2</c:v>
                </c:pt>
                <c:pt idx="23">
                  <c:v>2.2754073731590673E-2</c:v>
                </c:pt>
                <c:pt idx="24">
                  <c:v>2.6063080356063827E-2</c:v>
                </c:pt>
                <c:pt idx="25">
                  <c:v>2.9881576166785231E-2</c:v>
                </c:pt>
                <c:pt idx="26">
                  <c:v>3.4286295210996437E-2</c:v>
                </c:pt>
                <c:pt idx="27">
                  <c:v>3.9363389742985304E-2</c:v>
                </c:pt>
                <c:pt idx="28">
                  <c:v>4.520857596226082E-2</c:v>
                </c:pt>
                <c:pt idx="29">
                  <c:v>5.1926793652486855E-2</c:v>
                </c:pt>
                <c:pt idx="30">
                  <c:v>5.9631158503445421E-2</c:v>
                </c:pt>
                <c:pt idx="31">
                  <c:v>6.8440932224647894E-2</c:v>
                </c:pt>
                <c:pt idx="32">
                  <c:v>7.8478184485774927E-2</c:v>
                </c:pt>
                <c:pt idx="33">
                  <c:v>8.9862783036546851E-2</c:v>
                </c:pt>
                <c:pt idx="34">
                  <c:v>0.10270534068689902</c:v>
                </c:pt>
                <c:pt idx="35">
                  <c:v>0.11709779338788349</c:v>
                </c:pt>
                <c:pt idx="36">
                  <c:v>0.13310141166752609</c:v>
                </c:pt>
                <c:pt idx="37">
                  <c:v>0.15073229019290124</c:v>
                </c:pt>
                <c:pt idx="38">
                  <c:v>0.16994474495778869</c:v>
                </c:pt>
                <c:pt idx="39">
                  <c:v>0.19061358563216105</c:v>
                </c:pt>
                <c:pt idx="40">
                  <c:v>0.21251689922895725</c:v>
                </c:pt>
                <c:pt idx="41">
                  <c:v>0.23532170454198253</c:v>
                </c:pt>
                <c:pt idx="42">
                  <c:v>0.25857547101579453</c:v>
                </c:pt>
                <c:pt idx="43">
                  <c:v>0.28170683020124693</c:v>
                </c:pt>
                <c:pt idx="44">
                  <c:v>0.30403859488378326</c:v>
                </c:pt>
                <c:pt idx="45">
                  <c:v>0.32481522205923802</c:v>
                </c:pt>
                <c:pt idx="46">
                  <c:v>0.34324502111416527</c:v>
                </c:pt>
                <c:pt idx="47">
                  <c:v>0.35855485913534835</c:v>
                </c:pt>
                <c:pt idx="48">
                  <c:v>0.37005228229859055</c:v>
                </c:pt>
                <c:pt idx="49">
                  <c:v>0.37718753606240818</c:v>
                </c:pt>
                <c:pt idx="50">
                  <c:v>0.37960668982249451</c:v>
                </c:pt>
                <c:pt idx="51">
                  <c:v>0.37718753606240846</c:v>
                </c:pt>
                <c:pt idx="52">
                  <c:v>0.370052282298591</c:v>
                </c:pt>
                <c:pt idx="53">
                  <c:v>0.35855485913534901</c:v>
                </c:pt>
                <c:pt idx="54">
                  <c:v>0.3432450211141661</c:v>
                </c:pt>
                <c:pt idx="55">
                  <c:v>0.32481522205923896</c:v>
                </c:pt>
                <c:pt idx="56">
                  <c:v>0.30403859488378432</c:v>
                </c:pt>
                <c:pt idx="57">
                  <c:v>0.28170683020124804</c:v>
                </c:pt>
                <c:pt idx="58">
                  <c:v>0.25857547101579559</c:v>
                </c:pt>
                <c:pt idx="59">
                  <c:v>0.23532170454198353</c:v>
                </c:pt>
                <c:pt idx="60">
                  <c:v>0.21251689922895825</c:v>
                </c:pt>
                <c:pt idx="61">
                  <c:v>0.19061358563216196</c:v>
                </c:pt>
                <c:pt idx="62">
                  <c:v>0.16994474495778961</c:v>
                </c:pt>
                <c:pt idx="63">
                  <c:v>0.1507322901929021</c:v>
                </c:pt>
                <c:pt idx="64">
                  <c:v>0.13310141166752684</c:v>
                </c:pt>
                <c:pt idx="65">
                  <c:v>0.11709779338788423</c:v>
                </c:pt>
                <c:pt idx="66">
                  <c:v>0.10270534068689964</c:v>
                </c:pt>
                <c:pt idx="67">
                  <c:v>8.9862783036547392E-2</c:v>
                </c:pt>
                <c:pt idx="68">
                  <c:v>7.8478184485775399E-2</c:v>
                </c:pt>
                <c:pt idx="69">
                  <c:v>6.8440932224648324E-2</c:v>
                </c:pt>
                <c:pt idx="70">
                  <c:v>5.9631158503445747E-2</c:v>
                </c:pt>
                <c:pt idx="71">
                  <c:v>5.192679365248716E-2</c:v>
                </c:pt>
                <c:pt idx="72">
                  <c:v>4.5208575962261077E-2</c:v>
                </c:pt>
                <c:pt idx="73">
                  <c:v>3.9363389742985561E-2</c:v>
                </c:pt>
                <c:pt idx="74">
                  <c:v>3.4286295210996638E-2</c:v>
                </c:pt>
                <c:pt idx="75">
                  <c:v>2.9881576166785401E-2</c:v>
                </c:pt>
                <c:pt idx="76">
                  <c:v>2.6063080356063962E-2</c:v>
                </c:pt>
                <c:pt idx="77">
                  <c:v>2.2754073731590805E-2</c:v>
                </c:pt>
                <c:pt idx="78">
                  <c:v>1.9886779819005364E-2</c:v>
                </c:pt>
                <c:pt idx="79">
                  <c:v>1.7401732094312575E-2</c:v>
                </c:pt>
                <c:pt idx="80">
                  <c:v>1.5247031693927264E-2</c:v>
                </c:pt>
                <c:pt idx="81">
                  <c:v>1.3377574675977628E-2</c:v>
                </c:pt>
                <c:pt idx="82">
                  <c:v>1.1754291588732788E-2</c:v>
                </c:pt>
                <c:pt idx="83">
                  <c:v>1.0343426193260424E-2</c:v>
                </c:pt>
                <c:pt idx="84">
                  <c:v>9.1158687312239677E-3</c:v>
                </c:pt>
                <c:pt idx="85">
                  <c:v>8.0465511245724521E-3</c:v>
                </c:pt>
                <c:pt idx="86">
                  <c:v>7.1139060917525445E-3</c:v>
                </c:pt>
                <c:pt idx="87">
                  <c:v>6.2993886752756379E-3</c:v>
                </c:pt>
                <c:pt idx="88">
                  <c:v>5.5870565573106238E-3</c:v>
                </c:pt>
                <c:pt idx="89">
                  <c:v>4.9632043811343183E-3</c:v>
                </c:pt>
                <c:pt idx="90">
                  <c:v>4.416046789668374E-3</c:v>
                </c:pt>
                <c:pt idx="91">
                  <c:v>3.9354448140821443E-3</c:v>
                </c:pt>
                <c:pt idx="92">
                  <c:v>3.5126704356557262E-3</c:v>
                </c:pt>
                <c:pt idx="93">
                  <c:v>3.1402044909939041E-3</c:v>
                </c:pt>
                <c:pt idx="94">
                  <c:v>2.8115635179370808E-3</c:v>
                </c:pt>
                <c:pt idx="95">
                  <c:v>2.5211515964751498E-3</c:v>
                </c:pt>
                <c:pt idx="96">
                  <c:v>2.2641336932376697E-3</c:v>
                </c:pt>
                <c:pt idx="97">
                  <c:v>2.0363274500643782E-3</c:v>
                </c:pt>
                <c:pt idx="98">
                  <c:v>1.8341107558393151E-3</c:v>
                </c:pt>
                <c:pt idx="99">
                  <c:v>1.6543428011221131E-3</c:v>
                </c:pt>
                <c:pt idx="100">
                  <c:v>1.4942966358372071E-3</c:v>
                </c:pt>
                <c:pt idx="101">
                  <c:v>1.3516015324468611E-3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43-4E4A-AA03-F10A15D5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58120"/>
        <c:axId val="447717399"/>
      </c:lineChart>
      <c:catAx>
        <c:axId val="140195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47717399"/>
        <c:crosses val="autoZero"/>
        <c:auto val="1"/>
        <c:lblAlgn val="ctr"/>
        <c:lblOffset val="100"/>
        <c:noMultiLvlLbl val="1"/>
      </c:catAx>
      <c:valAx>
        <c:axId val="447717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Densidad T Studdent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019581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D9D9D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'Cáculos para los dibujos'!$G$4:$G$33</c:f>
              <c:numCache>
                <c:formatCode>General</c:formatCode>
                <c:ptCount val="30"/>
                <c:pt idx="0">
                  <c:v>0</c:v>
                </c:pt>
                <c:pt idx="1">
                  <c:v>1.8475306906582355E-2</c:v>
                </c:pt>
                <c:pt idx="2">
                  <c:v>1.8475306906582355E-2</c:v>
                </c:pt>
                <c:pt idx="3">
                  <c:v>3.6950613813164709E-2</c:v>
                </c:pt>
                <c:pt idx="4">
                  <c:v>5.5425920719747064E-2</c:v>
                </c:pt>
                <c:pt idx="5">
                  <c:v>9.237653453291178E-2</c:v>
                </c:pt>
                <c:pt idx="6">
                  <c:v>0.14780245525265884</c:v>
                </c:pt>
                <c:pt idx="7">
                  <c:v>0.24017898978557062</c:v>
                </c:pt>
                <c:pt idx="8">
                  <c:v>0.38798144503822946</c:v>
                </c:pt>
                <c:pt idx="9">
                  <c:v>0.62816043482380013</c:v>
                </c:pt>
                <c:pt idx="10">
                  <c:v>1.0161418798620296</c:v>
                </c:pt>
                <c:pt idx="11">
                  <c:v>1.6443023146858298</c:v>
                </c:pt>
                <c:pt idx="12">
                  <c:v>2.6604441945478596</c:v>
                </c:pt>
                <c:pt idx="13">
                  <c:v>4.3047465092336896</c:v>
                </c:pt>
                <c:pt idx="14">
                  <c:v>6.9651907037815493</c:v>
                </c:pt>
                <c:pt idx="15">
                  <c:v>11.26993721301524</c:v>
                </c:pt>
                <c:pt idx="16">
                  <c:v>18.235127916796788</c:v>
                </c:pt>
                <c:pt idx="17">
                  <c:v>29.505065129812028</c:v>
                </c:pt>
                <c:pt idx="18">
                  <c:v>47.740193046608816</c:v>
                </c:pt>
                <c:pt idx="19">
                  <c:v>77.245258176420847</c:v>
                </c:pt>
                <c:pt idx="20">
                  <c:v>124.98545122302966</c:v>
                </c:pt>
                <c:pt idx="21">
                  <c:v>202.23070939945052</c:v>
                </c:pt>
                <c:pt idx="22">
                  <c:v>327.21616062248017</c:v>
                </c:pt>
                <c:pt idx="23">
                  <c:v>529.44687002193064</c:v>
                </c:pt>
                <c:pt idx="24">
                  <c:v>856.66303064441081</c:v>
                </c:pt>
                <c:pt idx="25">
                  <c:v>1386.1099006663414</c:v>
                </c:pt>
                <c:pt idx="26">
                  <c:v>2242.772931310752</c:v>
                </c:pt>
                <c:pt idx="27">
                  <c:v>3628.8828319770937</c:v>
                </c:pt>
                <c:pt idx="28">
                  <c:v>5871.6557632878457</c:v>
                </c:pt>
                <c:pt idx="29">
                  <c:v>9500.5385952649394</c:v>
                </c:pt>
              </c:numCache>
            </c:numRef>
          </c:cat>
          <c:val>
            <c:numRef>
              <c:f>'Cáculos para los dibujos'!$H$4:$H$33</c:f>
              <c:numCache>
                <c:formatCode>General</c:formatCode>
                <c:ptCount val="30"/>
                <c:pt idx="0">
                  <c:v>0</c:v>
                </c:pt>
                <c:pt idx="1">
                  <c:v>1.2226048058801908E-6</c:v>
                </c:pt>
                <c:pt idx="2">
                  <c:v>1.2226048058801908E-6</c:v>
                </c:pt>
                <c:pt idx="3">
                  <c:v>6.8525028658896478E-6</c:v>
                </c:pt>
                <c:pt idx="4">
                  <c:v>1.8709643464724998E-5</c:v>
                </c:pt>
                <c:pt idx="5">
                  <c:v>6.5866359735300897E-5</c:v>
                </c:pt>
                <c:pt idx="6">
                  <c:v>2.0745697100164149E-4</c:v>
                </c:pt>
                <c:pt idx="7">
                  <c:v>6.6681004929267736E-4</c:v>
                </c:pt>
                <c:pt idx="8">
                  <c:v>2.0539841929446997E-3</c:v>
                </c:pt>
                <c:pt idx="9">
                  <c:v>6.0756388128277413E-3</c:v>
                </c:pt>
                <c:pt idx="10">
                  <c:v>1.6655293054785164E-2</c:v>
                </c:pt>
                <c:pt idx="11">
                  <c:v>4.0524462776215145E-2</c:v>
                </c:pt>
                <c:pt idx="12">
                  <c:v>8.1188790987312562E-2</c:v>
                </c:pt>
                <c:pt idx="13">
                  <c:v>0.11882940857745386</c:v>
                </c:pt>
                <c:pt idx="14">
                  <c:v>0.10463558145635722</c:v>
                </c:pt>
                <c:pt idx="15">
                  <c:v>4.0493636177871696E-2</c:v>
                </c:pt>
                <c:pt idx="16">
                  <c:v>4.1436505892237588E-3</c:v>
                </c:pt>
                <c:pt idx="17">
                  <c:v>4.9273880263950172E-5</c:v>
                </c:pt>
                <c:pt idx="18">
                  <c:v>1.8004374224773147E-8</c:v>
                </c:pt>
                <c:pt idx="19">
                  <c:v>2.3491118183110024E-14</c:v>
                </c:pt>
                <c:pt idx="20">
                  <c:v>3.3629589853002851E-24</c:v>
                </c:pt>
                <c:pt idx="21">
                  <c:v>1.8862358214117193E-40</c:v>
                </c:pt>
                <c:pt idx="22">
                  <c:v>4.5479867861546801E-67</c:v>
                </c:pt>
                <c:pt idx="23">
                  <c:v>1.8469184255715244E-110</c:v>
                </c:pt>
                <c:pt idx="24">
                  <c:v>5.4303814900931422E-181</c:v>
                </c:pt>
                <c:pt idx="25">
                  <c:v>1.9470288438831182E-295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19-4FE2-8B74-590D7A04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1667"/>
        <c:axId val="2038085534"/>
      </c:lineChart>
      <c:catAx>
        <c:axId val="89881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38085534"/>
        <c:crosses val="autoZero"/>
        <c:auto val="1"/>
        <c:lblAlgn val="ctr"/>
        <c:lblOffset val="100"/>
        <c:noMultiLvlLbl val="1"/>
      </c:catAx>
      <c:valAx>
        <c:axId val="203808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Densidad T Studdent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98816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D9D9D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'Cáculos para los dibujos'!$J$6:$J$106</c:f>
              <c:numCache>
                <c:formatCode>General</c:formatCode>
                <c:ptCount val="101"/>
                <c:pt idx="0">
                  <c:v>0</c:v>
                </c:pt>
                <c:pt idx="1">
                  <c:v>0.26290034483855951</c:v>
                </c:pt>
                <c:pt idx="2">
                  <c:v>0.29033663997790621</c:v>
                </c:pt>
                <c:pt idx="3">
                  <c:v>0.31777293511725291</c:v>
                </c:pt>
                <c:pt idx="4">
                  <c:v>0.34520923025659961</c:v>
                </c:pt>
                <c:pt idx="5">
                  <c:v>0.37264552539594631</c:v>
                </c:pt>
                <c:pt idx="6">
                  <c:v>0.40008182053529301</c:v>
                </c:pt>
                <c:pt idx="7">
                  <c:v>0.42751811567463971</c:v>
                </c:pt>
                <c:pt idx="8">
                  <c:v>0.45495441081398641</c:v>
                </c:pt>
                <c:pt idx="9">
                  <c:v>0.48239070595333311</c:v>
                </c:pt>
                <c:pt idx="10">
                  <c:v>0.50982700109267975</c:v>
                </c:pt>
                <c:pt idx="11">
                  <c:v>0.5372632962320264</c:v>
                </c:pt>
                <c:pt idx="12">
                  <c:v>0.56469959137137304</c:v>
                </c:pt>
                <c:pt idx="13">
                  <c:v>0.59213588651071969</c:v>
                </c:pt>
                <c:pt idx="14">
                  <c:v>0.61957218165006633</c:v>
                </c:pt>
                <c:pt idx="15">
                  <c:v>0.64700847678941298</c:v>
                </c:pt>
                <c:pt idx="16">
                  <c:v>0.67444477192875962</c:v>
                </c:pt>
                <c:pt idx="17">
                  <c:v>0.70188106706810627</c:v>
                </c:pt>
                <c:pt idx="18">
                  <c:v>0.72931736220745291</c:v>
                </c:pt>
                <c:pt idx="19">
                  <c:v>0.75675365734679956</c:v>
                </c:pt>
                <c:pt idx="20">
                  <c:v>0.7841899524861462</c:v>
                </c:pt>
                <c:pt idx="21">
                  <c:v>0.81162624762549285</c:v>
                </c:pt>
                <c:pt idx="22">
                  <c:v>0.83906254276483949</c:v>
                </c:pt>
                <c:pt idx="23">
                  <c:v>0.86649883790418614</c:v>
                </c:pt>
                <c:pt idx="24">
                  <c:v>0.89393513304353278</c:v>
                </c:pt>
                <c:pt idx="25">
                  <c:v>0.92137142818287943</c:v>
                </c:pt>
                <c:pt idx="26">
                  <c:v>0.94880772332222607</c:v>
                </c:pt>
                <c:pt idx="27">
                  <c:v>0.97624401846157272</c:v>
                </c:pt>
                <c:pt idx="28">
                  <c:v>1.0036803136009194</c:v>
                </c:pt>
                <c:pt idx="29">
                  <c:v>1.0311166087402661</c:v>
                </c:pt>
                <c:pt idx="30">
                  <c:v>1.0585529038796129</c:v>
                </c:pt>
                <c:pt idx="31">
                  <c:v>1.0859891990189596</c:v>
                </c:pt>
                <c:pt idx="32">
                  <c:v>1.1134254941583064</c:v>
                </c:pt>
                <c:pt idx="33">
                  <c:v>1.1408617892976531</c:v>
                </c:pt>
                <c:pt idx="34">
                  <c:v>1.1682980844369999</c:v>
                </c:pt>
                <c:pt idx="35">
                  <c:v>1.1957343795763467</c:v>
                </c:pt>
                <c:pt idx="36">
                  <c:v>1.2231706747156934</c:v>
                </c:pt>
                <c:pt idx="37">
                  <c:v>1.2506069698550402</c:v>
                </c:pt>
                <c:pt idx="38">
                  <c:v>1.2780432649943869</c:v>
                </c:pt>
                <c:pt idx="39">
                  <c:v>1.3054795601337337</c:v>
                </c:pt>
                <c:pt idx="40">
                  <c:v>1.3329158552730804</c:v>
                </c:pt>
                <c:pt idx="41">
                  <c:v>1.3603521504124272</c:v>
                </c:pt>
                <c:pt idx="42">
                  <c:v>1.3877884455517739</c:v>
                </c:pt>
                <c:pt idx="43">
                  <c:v>1.4152247406911207</c:v>
                </c:pt>
                <c:pt idx="44">
                  <c:v>1.4426610358304675</c:v>
                </c:pt>
                <c:pt idx="45">
                  <c:v>1.4700973309698142</c:v>
                </c:pt>
                <c:pt idx="46">
                  <c:v>1.497533626109161</c:v>
                </c:pt>
                <c:pt idx="47">
                  <c:v>1.5249699212485077</c:v>
                </c:pt>
                <c:pt idx="48">
                  <c:v>1.5524062163878545</c:v>
                </c:pt>
                <c:pt idx="49">
                  <c:v>1.5798425115272012</c:v>
                </c:pt>
                <c:pt idx="50">
                  <c:v>1.607278806666548</c:v>
                </c:pt>
                <c:pt idx="51">
                  <c:v>1.6347151018058947</c:v>
                </c:pt>
                <c:pt idx="52">
                  <c:v>1.6621513969452415</c:v>
                </c:pt>
                <c:pt idx="53">
                  <c:v>1.6895876920845883</c:v>
                </c:pt>
                <c:pt idx="54">
                  <c:v>1.717023987223935</c:v>
                </c:pt>
                <c:pt idx="55">
                  <c:v>1.7444602823632818</c:v>
                </c:pt>
                <c:pt idx="56">
                  <c:v>1.7718965775026285</c:v>
                </c:pt>
                <c:pt idx="57">
                  <c:v>1.7993328726419753</c:v>
                </c:pt>
                <c:pt idx="58">
                  <c:v>1.826769167781322</c:v>
                </c:pt>
                <c:pt idx="59">
                  <c:v>1.8542054629206688</c:v>
                </c:pt>
                <c:pt idx="60">
                  <c:v>1.8816417580600155</c:v>
                </c:pt>
                <c:pt idx="61">
                  <c:v>1.9090780531993623</c:v>
                </c:pt>
                <c:pt idx="62">
                  <c:v>1.9365143483387091</c:v>
                </c:pt>
                <c:pt idx="63">
                  <c:v>1.9639506434780558</c:v>
                </c:pt>
                <c:pt idx="64">
                  <c:v>1.9913869386174026</c:v>
                </c:pt>
                <c:pt idx="65">
                  <c:v>2.0188232337567493</c:v>
                </c:pt>
                <c:pt idx="66">
                  <c:v>2.0462595288960959</c:v>
                </c:pt>
                <c:pt idx="67">
                  <c:v>2.0736958240354424</c:v>
                </c:pt>
                <c:pt idx="68">
                  <c:v>2.1011321191747889</c:v>
                </c:pt>
                <c:pt idx="69">
                  <c:v>2.1285684143141355</c:v>
                </c:pt>
                <c:pt idx="70">
                  <c:v>2.156004709453482</c:v>
                </c:pt>
                <c:pt idx="71">
                  <c:v>2.1834410045928285</c:v>
                </c:pt>
                <c:pt idx="72">
                  <c:v>2.2108772997321751</c:v>
                </c:pt>
                <c:pt idx="73">
                  <c:v>2.2383135948715216</c:v>
                </c:pt>
                <c:pt idx="74">
                  <c:v>2.2657498900108681</c:v>
                </c:pt>
                <c:pt idx="75">
                  <c:v>2.2931861851502147</c:v>
                </c:pt>
                <c:pt idx="76">
                  <c:v>2.3206224802895612</c:v>
                </c:pt>
                <c:pt idx="77">
                  <c:v>2.3480587754289077</c:v>
                </c:pt>
                <c:pt idx="78">
                  <c:v>2.3754950705682543</c:v>
                </c:pt>
                <c:pt idx="79">
                  <c:v>2.4029313657076008</c:v>
                </c:pt>
                <c:pt idx="80">
                  <c:v>2.4303676608469473</c:v>
                </c:pt>
                <c:pt idx="81">
                  <c:v>2.4578039559862939</c:v>
                </c:pt>
                <c:pt idx="82">
                  <c:v>2.4852402511256404</c:v>
                </c:pt>
                <c:pt idx="83">
                  <c:v>2.5126765462649869</c:v>
                </c:pt>
                <c:pt idx="84">
                  <c:v>2.5401128414043335</c:v>
                </c:pt>
                <c:pt idx="85">
                  <c:v>2.56754913654368</c:v>
                </c:pt>
                <c:pt idx="86">
                  <c:v>2.5949854316830265</c:v>
                </c:pt>
                <c:pt idx="87">
                  <c:v>2.6224217268223731</c:v>
                </c:pt>
                <c:pt idx="88">
                  <c:v>2.6498580219617196</c:v>
                </c:pt>
                <c:pt idx="89">
                  <c:v>2.6772943171010661</c:v>
                </c:pt>
                <c:pt idx="90">
                  <c:v>2.7047306122404127</c:v>
                </c:pt>
                <c:pt idx="91">
                  <c:v>2.7321669073797592</c:v>
                </c:pt>
                <c:pt idx="92">
                  <c:v>2.7596032025191057</c:v>
                </c:pt>
                <c:pt idx="93">
                  <c:v>2.7870394976584523</c:v>
                </c:pt>
                <c:pt idx="94">
                  <c:v>2.8144757927977988</c:v>
                </c:pt>
                <c:pt idx="95">
                  <c:v>2.8419120879371453</c:v>
                </c:pt>
                <c:pt idx="96">
                  <c:v>2.8693483830764919</c:v>
                </c:pt>
                <c:pt idx="97">
                  <c:v>2.8967846782158384</c:v>
                </c:pt>
                <c:pt idx="98">
                  <c:v>2.9242209733551849</c:v>
                </c:pt>
                <c:pt idx="99">
                  <c:v>2.9516572684945315</c:v>
                </c:pt>
                <c:pt idx="100">
                  <c:v>2.979093563633878</c:v>
                </c:pt>
              </c:numCache>
            </c:numRef>
          </c:cat>
          <c:val>
            <c:numRef>
              <c:f>'Cáculos para los dibujos'!$K$6:$K$106</c:f>
              <c:numCache>
                <c:formatCode>General</c:formatCode>
                <c:ptCount val="101"/>
                <c:pt idx="0">
                  <c:v>0</c:v>
                </c:pt>
                <c:pt idx="1">
                  <c:v>0.21300131026615607</c:v>
                </c:pt>
                <c:pt idx="2">
                  <c:v>0.26797517394969056</c:v>
                </c:pt>
                <c:pt idx="3">
                  <c:v>0.32570788219962826</c:v>
                </c:pt>
                <c:pt idx="4">
                  <c:v>0.3847314746687493</c:v>
                </c:pt>
                <c:pt idx="5">
                  <c:v>0.44367354223287708</c:v>
                </c:pt>
                <c:pt idx="6">
                  <c:v>0.5013046767070396</c:v>
                </c:pt>
                <c:pt idx="7">
                  <c:v>0.55656611232429487</c:v>
                </c:pt>
                <c:pt idx="8">
                  <c:v>0.60858177964899296</c:v>
                </c:pt>
                <c:pt idx="9">
                  <c:v>0.65665865680829427</c:v>
                </c:pt>
                <c:pt idx="10">
                  <c:v>0.70027877740712174</c:v>
                </c:pt>
                <c:pt idx="11">
                  <c:v>0.73908567114575641</c:v>
                </c:pt>
                <c:pt idx="12">
                  <c:v>0.77286744682756603</c:v>
                </c:pt>
                <c:pt idx="13">
                  <c:v>0.80153821684744586</c:v>
                </c:pt>
                <c:pt idx="14">
                  <c:v>0.8251191238507064</c:v>
                </c:pt>
                <c:pt idx="15">
                  <c:v>0.84371986731534832</c:v>
                </c:pt>
                <c:pt idx="16">
                  <c:v>0.85752133625166771</c:v>
                </c:pt>
                <c:pt idx="17">
                  <c:v>0.86675972627468389</c:v>
                </c:pt>
                <c:pt idx="18">
                  <c:v>0.87171234581586543</c:v>
                </c:pt>
                <c:pt idx="19">
                  <c:v>0.87268518794185879</c:v>
                </c:pt>
                <c:pt idx="20">
                  <c:v>0.8700022525185922</c:v>
                </c:pt>
                <c:pt idx="21">
                  <c:v>0.86399654066714193</c:v>
                </c:pt>
                <c:pt idx="22">
                  <c:v>0.8550026030796245</c:v>
                </c:pt>
                <c:pt idx="23">
                  <c:v>0.8433505003712527</c:v>
                </c:pt>
                <c:pt idx="24">
                  <c:v>0.82936102281967949</c:v>
                </c:pt>
                <c:pt idx="25">
                  <c:v>0.81334201505669079</c:v>
                </c:pt>
                <c:pt idx="26">
                  <c:v>0.79558565576202334</c:v>
                </c:pt>
                <c:pt idx="27">
                  <c:v>0.7763665510309995</c:v>
                </c:pt>
                <c:pt idx="28">
                  <c:v>0.75594051123230888</c:v>
                </c:pt>
                <c:pt idx="29">
                  <c:v>0.73454389364198125</c:v>
                </c:pt>
                <c:pt idx="30">
                  <c:v>0.71239340606799439</c:v>
                </c:pt>
                <c:pt idx="31">
                  <c:v>0.68968627945777017</c:v>
                </c:pt>
                <c:pt idx="32">
                  <c:v>0.66660072969793915</c:v>
                </c:pt>
                <c:pt idx="33">
                  <c:v>0.64329664021158961</c:v>
                </c:pt>
                <c:pt idx="34">
                  <c:v>0.61991640738428144</c:v>
                </c:pt>
                <c:pt idx="35">
                  <c:v>0.59658590023902469</c:v>
                </c:pt>
                <c:pt idx="36">
                  <c:v>0.57341549412283555</c:v>
                </c:pt>
                <c:pt idx="37">
                  <c:v>0.55050114549338425</c:v>
                </c:pt>
                <c:pt idx="38">
                  <c:v>0.52792548126014505</c:v>
                </c:pt>
                <c:pt idx="39">
                  <c:v>0.50575888161191296</c:v>
                </c:pt>
                <c:pt idx="40">
                  <c:v>0.48406053993179959</c:v>
                </c:pt>
                <c:pt idx="41">
                  <c:v>0.46287948734489159</c:v>
                </c:pt>
                <c:pt idx="42">
                  <c:v>0.44225557274430971</c:v>
                </c:pt>
                <c:pt idx="43">
                  <c:v>0.42222039187732835</c:v>
                </c:pt>
                <c:pt idx="44">
                  <c:v>0.40279816131767499</c:v>
                </c:pt>
                <c:pt idx="45">
                  <c:v>0.38400653497080472</c:v>
                </c:pt>
                <c:pt idx="46">
                  <c:v>0.36585736221693005</c:v>
                </c:pt>
                <c:pt idx="47">
                  <c:v>0.34835738794649451</c:v>
                </c:pt>
                <c:pt idx="48">
                  <c:v>0.33150889563327146</c:v>
                </c:pt>
                <c:pt idx="49">
                  <c:v>0.3153102952635215</c:v>
                </c:pt>
                <c:pt idx="50">
                  <c:v>0.29975665843300536</c:v>
                </c:pt>
                <c:pt idx="51">
                  <c:v>0.28484020326881027</c:v>
                </c:pt>
                <c:pt idx="52">
                  <c:v>0.2705507320575215</c:v>
                </c:pt>
                <c:pt idx="53">
                  <c:v>0.25687602458850889</c:v>
                </c:pt>
                <c:pt idx="54">
                  <c:v>0.2438021902709426</c:v>
                </c:pt>
                <c:pt idx="55">
                  <c:v>0.23131398207208989</c:v>
                </c:pt>
                <c:pt idx="56">
                  <c:v>0.21939507526658567</c:v>
                </c:pt>
                <c:pt idx="57">
                  <c:v>0.20802831389314089</c:v>
                </c:pt>
                <c:pt idx="58">
                  <c:v>0.19719592769613081</c:v>
                </c:pt>
                <c:pt idx="59">
                  <c:v>0.18687972219252905</c:v>
                </c:pt>
                <c:pt idx="60">
                  <c:v>0.1770612443559503</c:v>
                </c:pt>
                <c:pt idx="61">
                  <c:v>0.1677219262542691</c:v>
                </c:pt>
                <c:pt idx="62">
                  <c:v>0.15884320881940009</c:v>
                </c:pt>
                <c:pt idx="63">
                  <c:v>0.15040664777047458</c:v>
                </c:pt>
                <c:pt idx="64">
                  <c:v>0.14239400355727372</c:v>
                </c:pt>
                <c:pt idx="65">
                  <c:v>0.13478731704116881</c:v>
                </c:pt>
                <c:pt idx="66">
                  <c:v>0.12756897248730487</c:v>
                </c:pt>
                <c:pt idx="67">
                  <c:v>0.12072174930525834</c:v>
                </c:pt>
                <c:pt idx="68">
                  <c:v>0.11422886384649632</c:v>
                </c:pt>
                <c:pt idx="69">
                  <c:v>0.10807400244599399</c:v>
                </c:pt>
                <c:pt idx="70">
                  <c:v>0.10224134678245887</c:v>
                </c:pt>
                <c:pt idx="71">
                  <c:v>9.6715592526735172E-2</c:v>
                </c:pt>
                <c:pt idx="72">
                  <c:v>9.1481962150974844E-2</c:v>
                </c:pt>
                <c:pt idx="73">
                  <c:v>8.6526212681787326E-2</c:v>
                </c:pt>
                <c:pt idx="74">
                  <c:v>8.183463909855701E-2</c:v>
                </c:pt>
                <c:pt idx="75">
                  <c:v>7.7394074003046667E-2</c:v>
                </c:pt>
                <c:pt idx="76">
                  <c:v>7.3191884117909486E-2</c:v>
                </c:pt>
                <c:pt idx="77">
                  <c:v>6.9215964109439365E-2</c:v>
                </c:pt>
                <c:pt idx="78">
                  <c:v>6.5454728173344856E-2</c:v>
                </c:pt>
                <c:pt idx="79">
                  <c:v>6.1897099771160285E-2</c:v>
                </c:pt>
                <c:pt idx="80">
                  <c:v>5.8532499858704463E-2</c:v>
                </c:pt>
                <c:pt idx="81">
                  <c:v>5.5350833906370737E-2</c:v>
                </c:pt>
                <c:pt idx="82">
                  <c:v>5.2342477973610566E-2</c:v>
                </c:pt>
                <c:pt idx="83">
                  <c:v>4.9498264066416491E-2</c:v>
                </c:pt>
                <c:pt idx="84">
                  <c:v>4.6809464976569286E-2</c:v>
                </c:pt>
                <c:pt idx="85">
                  <c:v>4.4267778774590573E-2</c:v>
                </c:pt>
                <c:pt idx="86">
                  <c:v>4.186531310443261E-2</c:v>
                </c:pt>
                <c:pt idx="87">
                  <c:v>3.9594569406684967E-2</c:v>
                </c:pt>
                <c:pt idx="88">
                  <c:v>3.7448427178205262E-2</c:v>
                </c:pt>
                <c:pt idx="89">
                  <c:v>3.542012835939122E-2</c:v>
                </c:pt>
                <c:pt idx="90">
                  <c:v>3.3503261925562161E-2</c:v>
                </c:pt>
                <c:pt idx="91">
                  <c:v>3.1691748745923835E-2</c:v>
                </c:pt>
                <c:pt idx="92">
                  <c:v>2.9979826762174231E-2</c:v>
                </c:pt>
                <c:pt idx="93">
                  <c:v>2.8362036528810815E-2</c:v>
                </c:pt>
                <c:pt idx="94">
                  <c:v>2.6833207148449473E-2</c:v>
                </c:pt>
                <c:pt idx="95">
                  <c:v>2.5388442627864254E-2</c:v>
                </c:pt>
                <c:pt idx="96">
                  <c:v>2.4023108673847604E-2</c:v>
                </c:pt>
                <c:pt idx="97">
                  <c:v>2.2732819942282646E-2</c:v>
                </c:pt>
                <c:pt idx="98">
                  <c:v>2.1513427748906976E-2</c:v>
                </c:pt>
                <c:pt idx="99">
                  <c:v>2.0361008246038374E-2</c:v>
                </c:pt>
                <c:pt idx="100">
                  <c:v>1.9271851065949312E-2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8F-48AC-B8AA-DE4956C6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088811"/>
        <c:axId val="1242687976"/>
      </c:lineChart>
      <c:catAx>
        <c:axId val="2066088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42687976"/>
        <c:crosses val="autoZero"/>
        <c:auto val="1"/>
        <c:lblAlgn val="ctr"/>
        <c:lblOffset val="100"/>
        <c:noMultiLvlLbl val="1"/>
      </c:catAx>
      <c:valAx>
        <c:axId val="1242687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Densidad F de Fisher</a:t>
                </a:r>
              </a:p>
            </c:rich>
          </c:tx>
          <c:layout>
            <c:manualLayout>
              <c:xMode val="edge"/>
              <c:yMode val="edge"/>
              <c:x val="3.3410672853828309E-2"/>
              <c:y val="0.05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660888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D9D9D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0</xdr:row>
      <xdr:rowOff>66675</xdr:rowOff>
    </xdr:from>
    <xdr:ext cx="4105275" cy="2552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190500</xdr:rowOff>
    </xdr:from>
    <xdr:ext cx="4105275" cy="25527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29</xdr:row>
      <xdr:rowOff>0</xdr:rowOff>
    </xdr:from>
    <xdr:ext cx="4105275" cy="25527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42</xdr:row>
      <xdr:rowOff>0</xdr:rowOff>
    </xdr:from>
    <xdr:ext cx="4105275" cy="25527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126"/>
  <sheetViews>
    <sheetView tabSelected="1" workbookViewId="0"/>
  </sheetViews>
  <sheetFormatPr baseColWidth="10" defaultColWidth="14.42578125" defaultRowHeight="15.75" customHeight="1"/>
  <cols>
    <col min="2" max="2" width="26" customWidth="1"/>
    <col min="3" max="3" width="20.140625" customWidth="1"/>
    <col min="5" max="5" width="28.140625" customWidth="1"/>
    <col min="8" max="8" width="36.28515625" customWidth="1"/>
    <col min="9" max="9" width="13.42578125" customWidth="1"/>
  </cols>
  <sheetData>
    <row r="2" spans="2:6" ht="15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2</v>
      </c>
    </row>
    <row r="3" spans="2:6">
      <c r="B3" s="2" t="s">
        <v>4</v>
      </c>
      <c r="C3" s="3" t="s">
        <v>5</v>
      </c>
      <c r="D3" s="4">
        <v>0</v>
      </c>
      <c r="E3" s="5" t="str">
        <f>CONCATENATE("P(X&lt;=x)=P(X&lt;=",D5,")")</f>
        <v>P(X&lt;=x)=P(X&lt;=-1,65)</v>
      </c>
      <c r="F3" s="6">
        <f>_xlfn.NORM.DIST(D5,D3,D4,TRUE)</f>
        <v>4.9471468033648096E-2</v>
      </c>
    </row>
    <row r="4" spans="2:6">
      <c r="B4" s="7"/>
      <c r="C4" s="3" t="s">
        <v>6</v>
      </c>
      <c r="D4" s="4">
        <v>1</v>
      </c>
      <c r="E4" s="5" t="str">
        <f>CONCATENATE("cuantil alpha=",D$6)</f>
        <v>cuantil alpha=0,005</v>
      </c>
      <c r="F4" s="6">
        <f>NORMINV(D$6,D$3,D$4)</f>
        <v>-2.5758293035488999</v>
      </c>
    </row>
    <row r="5" spans="2:6">
      <c r="B5" s="7"/>
      <c r="C5" s="3" t="s">
        <v>7</v>
      </c>
      <c r="D5" s="4">
        <v>-1.65</v>
      </c>
      <c r="E5" s="5" t="str">
        <f>CONCATENATE("cuantil 1-alpha=",1-D$6)</f>
        <v>cuantil 1-alpha=0,995</v>
      </c>
      <c r="F5" s="6">
        <f>NORMINV(1-D$6,D$3,D$4)</f>
        <v>2.5758293035488999</v>
      </c>
    </row>
    <row r="6" spans="2:6">
      <c r="B6" s="7"/>
      <c r="C6" s="3" t="s">
        <v>8</v>
      </c>
      <c r="D6" s="4">
        <v>5.0000000000000001E-3</v>
      </c>
      <c r="E6" s="5" t="str">
        <f>CONCATENATE("cuantil alpha/2=",D$6/2)</f>
        <v>cuantil alpha/2=0,0025</v>
      </c>
      <c r="F6" s="6">
        <f>NORMINV(D$6/2,D$3,D$4)</f>
        <v>-2.8070337683438042</v>
      </c>
    </row>
    <row r="7" spans="2:6">
      <c r="E7" s="5" t="str">
        <f>CONCATENATE("cuantil 1-alpha/2=",1-D$6/2)</f>
        <v>cuantil 1-alpha/2=0,9975</v>
      </c>
      <c r="F7" s="6">
        <f>NORMINV(1-D$6/2,D$3,D$4)</f>
        <v>2.8070337683438114</v>
      </c>
    </row>
    <row r="16" spans="2:6" ht="15.75" customHeight="1">
      <c r="B16" s="8" t="s">
        <v>0</v>
      </c>
      <c r="C16" s="1" t="s">
        <v>1</v>
      </c>
      <c r="D16" s="8" t="s">
        <v>2</v>
      </c>
      <c r="E16" s="8" t="s">
        <v>3</v>
      </c>
      <c r="F16" s="8" t="s">
        <v>2</v>
      </c>
    </row>
    <row r="17" spans="2:13">
      <c r="B17" s="4" t="s">
        <v>9</v>
      </c>
      <c r="C17" s="9" t="str">
        <f>"Grados de libertad &gt;2"</f>
        <v>Grados de libertad &gt;2</v>
      </c>
      <c r="D17" s="4">
        <v>5</v>
      </c>
      <c r="E17" s="5" t="s">
        <v>10</v>
      </c>
      <c r="F17" s="6">
        <f>_xlfn.T.DIST(D18,D17,TRUE)</f>
        <v>0.5</v>
      </c>
    </row>
    <row r="18" spans="2:13">
      <c r="B18" s="10"/>
      <c r="C18" s="3" t="s">
        <v>7</v>
      </c>
      <c r="D18" s="4">
        <v>0</v>
      </c>
      <c r="E18" s="5" t="str">
        <f>CONCATENATE("cuantil alpha=",D$6)</f>
        <v>cuantil alpha=0,005</v>
      </c>
      <c r="F18" s="6">
        <f>_xlfn.T.INV(D$19,D$17)</f>
        <v>-2.0150483733330233</v>
      </c>
    </row>
    <row r="19" spans="2:13">
      <c r="B19" s="10"/>
      <c r="C19" s="9" t="s">
        <v>8</v>
      </c>
      <c r="D19" s="4">
        <v>0.05</v>
      </c>
      <c r="E19" s="5" t="str">
        <f>CONCATENATE("cuantil 1-alpha=",1-D$6)</f>
        <v>cuantil 1-alpha=0,995</v>
      </c>
      <c r="F19" s="6">
        <f>_xlfn.T.INV(1-D$19,D$17)</f>
        <v>2.0150483733330233</v>
      </c>
    </row>
    <row r="20" spans="2:13">
      <c r="B20" s="10"/>
      <c r="C20" s="3"/>
      <c r="E20" s="5" t="str">
        <f>CONCATENATE("cuantil alpha/2=",D$6/2)</f>
        <v>cuantil alpha/2=0,0025</v>
      </c>
      <c r="F20" s="6">
        <f>_xlfn.T.INV(D$19/2,D$17)</f>
        <v>-2.570581835636315</v>
      </c>
      <c r="M20" s="11"/>
    </row>
    <row r="21" spans="2:13">
      <c r="E21" s="5" t="str">
        <f>CONCATENATE("cuantil 1-alpha/2=",1-D$6/2)</f>
        <v>cuantil 1-alpha/2=0,9975</v>
      </c>
      <c r="F21" s="6">
        <f>_xlfn.T.INV(1-D$19/2,D$17)</f>
        <v>2.570581835636315</v>
      </c>
      <c r="M21" s="11"/>
    </row>
    <row r="22" spans="2:13">
      <c r="M22" s="11"/>
    </row>
    <row r="23" spans="2:13">
      <c r="M23" s="11"/>
    </row>
    <row r="24" spans="2:13">
      <c r="M24" s="11"/>
    </row>
    <row r="25" spans="2:13">
      <c r="M25" s="11"/>
    </row>
    <row r="26" spans="2:13">
      <c r="M26" s="11"/>
    </row>
    <row r="27" spans="2:13">
      <c r="M27" s="11"/>
    </row>
    <row r="28" spans="2:13">
      <c r="M28" s="11"/>
    </row>
    <row r="29" spans="2:13">
      <c r="M29" s="11"/>
    </row>
    <row r="30" spans="2:13">
      <c r="B30" s="8" t="s">
        <v>0</v>
      </c>
      <c r="C30" s="8" t="s">
        <v>1</v>
      </c>
      <c r="D30" s="8" t="s">
        <v>2</v>
      </c>
      <c r="E30" s="8" t="s">
        <v>3</v>
      </c>
      <c r="F30" s="8" t="s">
        <v>2</v>
      </c>
    </row>
    <row r="31" spans="2:13" ht="12.75">
      <c r="B31" s="12" t="s">
        <v>11</v>
      </c>
      <c r="C31" s="9" t="s">
        <v>12</v>
      </c>
      <c r="D31" s="4">
        <v>7</v>
      </c>
      <c r="E31" s="5" t="s">
        <v>10</v>
      </c>
      <c r="F31" s="6">
        <f>_xlfn.CHISQ.DIST(D32,D31,TRUE)</f>
        <v>5.1714634834845166E-3</v>
      </c>
    </row>
    <row r="32" spans="2:13" ht="12.75">
      <c r="B32" s="10"/>
      <c r="C32" s="9" t="s">
        <v>7</v>
      </c>
      <c r="D32" s="12">
        <v>1</v>
      </c>
      <c r="E32" s="5" t="str">
        <f>CONCATENATE("cuantil alpha=",D$6)</f>
        <v>cuantil alpha=0,005</v>
      </c>
      <c r="F32" s="6">
        <f>CHIINV(D$33,D$31)</f>
        <v>14.067140449340167</v>
      </c>
    </row>
    <row r="33" spans="2:6" ht="12.75">
      <c r="B33" s="10"/>
      <c r="C33" s="9" t="s">
        <v>8</v>
      </c>
      <c r="D33" s="12">
        <v>0.05</v>
      </c>
      <c r="E33" s="5" t="str">
        <f>CONCATENATE("cuantil 1-alpha=",1-D$6)</f>
        <v>cuantil 1-alpha=0,995</v>
      </c>
      <c r="F33" s="6">
        <f>CHIINV(1-D$33,D$31)</f>
        <v>2.167349909298057</v>
      </c>
    </row>
    <row r="34" spans="2:6" ht="12.75">
      <c r="B34" s="10"/>
      <c r="C34" s="9"/>
      <c r="E34" s="5" t="str">
        <f>CONCATENATE("cuantil alpha/2=",D$6/2)</f>
        <v>cuantil alpha/2=0,0025</v>
      </c>
      <c r="F34" s="6">
        <f>CHIINV(D$33/2,D$31)</f>
        <v>16.012764274629326</v>
      </c>
    </row>
    <row r="35" spans="2:6" ht="12.75">
      <c r="E35" s="5" t="str">
        <f>CONCATENATE("cuantil 1-alpha/2=",1-D$6/2)</f>
        <v>cuantil 1-alpha/2=0,9975</v>
      </c>
      <c r="F35" s="6">
        <f>CHIINV(1-D$33/2,D$31)</f>
        <v>1.6898691806773543</v>
      </c>
    </row>
    <row r="43" spans="2:6">
      <c r="B43" s="8" t="s">
        <v>0</v>
      </c>
      <c r="C43" s="8" t="s">
        <v>1</v>
      </c>
      <c r="D43" s="8" t="s">
        <v>2</v>
      </c>
      <c r="E43" s="8" t="s">
        <v>3</v>
      </c>
      <c r="F43" s="8" t="s">
        <v>2</v>
      </c>
    </row>
    <row r="44" spans="2:6" ht="12.75">
      <c r="B44" s="4" t="s">
        <v>13</v>
      </c>
      <c r="C44" s="3" t="s">
        <v>14</v>
      </c>
      <c r="D44" s="4">
        <v>10</v>
      </c>
      <c r="E44" s="5" t="s">
        <v>10</v>
      </c>
      <c r="F44" s="6">
        <f>_xlfn.F.DIST(D46,D44,D45,TRUE)</f>
        <v>0.99999999682326646</v>
      </c>
    </row>
    <row r="45" spans="2:6" ht="12.75">
      <c r="B45" s="10"/>
      <c r="C45" s="3" t="s">
        <v>15</v>
      </c>
      <c r="D45" s="4">
        <v>30</v>
      </c>
      <c r="E45" s="5" t="str">
        <f>CONCATENATE("cuantil alpha=",D$6)</f>
        <v>cuantil alpha=0,005</v>
      </c>
      <c r="F45" s="6">
        <f>_xlfn.F.INV(D$47,D$44,D$45)</f>
        <v>0.37043193985947653</v>
      </c>
    </row>
    <row r="46" spans="2:6" ht="12.75">
      <c r="B46" s="10"/>
      <c r="C46" s="3" t="s">
        <v>7</v>
      </c>
      <c r="D46" s="4">
        <v>15.35</v>
      </c>
      <c r="E46" s="5" t="str">
        <f>CONCATENATE("cuantil 1-alpha=",1-D$6)</f>
        <v>cuantil 1-alpha=0,995</v>
      </c>
      <c r="F46" s="6">
        <f>_xlfn.F.INV(1-D$47,D$44,D$45)</f>
        <v>2.164579917125474</v>
      </c>
    </row>
    <row r="47" spans="2:6" ht="12.75">
      <c r="B47" s="10"/>
      <c r="C47" s="3" t="s">
        <v>8</v>
      </c>
      <c r="D47" s="12">
        <v>0.05</v>
      </c>
      <c r="E47" s="5" t="str">
        <f>CONCATENATE("cuantil alpha/2=",D$6/2)</f>
        <v>cuantil alpha/2=0,0025</v>
      </c>
      <c r="F47" s="6">
        <f>_xlfn.F.INV(D$47/2,D$44,D$45)</f>
        <v>0.30202203743654576</v>
      </c>
    </row>
    <row r="48" spans="2:6" ht="12.75">
      <c r="E48" s="5" t="str">
        <f>CONCATENATE("cuantil 1-alpha/2=",1-D$6/2)</f>
        <v>cuantil 1-alpha/2=0,9975</v>
      </c>
      <c r="F48" s="6">
        <f>_xlfn.F.INV(1-D$47/2,D$44,D$45)</f>
        <v>2.5111913013569525</v>
      </c>
    </row>
    <row r="123" spans="8:8" ht="14.25">
      <c r="H123" s="11"/>
    </row>
    <row r="124" spans="8:8" ht="14.25">
      <c r="H124" s="11"/>
    </row>
    <row r="125" spans="8:8" ht="14.25">
      <c r="H125" s="11"/>
    </row>
    <row r="126" spans="8:8" ht="14.25">
      <c r="H126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6"/>
  <sheetViews>
    <sheetView workbookViewId="0"/>
  </sheetViews>
  <sheetFormatPr baseColWidth="10" defaultColWidth="14.42578125" defaultRowHeight="15.75" customHeight="1"/>
  <cols>
    <col min="2" max="2" width="26" customWidth="1"/>
    <col min="4" max="4" width="36.28515625" customWidth="1"/>
    <col min="5" max="5" width="13.42578125" customWidth="1"/>
    <col min="8" max="8" width="29.140625" customWidth="1"/>
  </cols>
  <sheetData>
    <row r="1" spans="1:14">
      <c r="A1" s="12"/>
      <c r="B1" s="12"/>
      <c r="D1" s="12"/>
    </row>
    <row r="2" spans="1:14">
      <c r="A2" s="15" t="s">
        <v>16</v>
      </c>
      <c r="B2" s="16"/>
      <c r="D2" s="4" t="s">
        <v>17</v>
      </c>
      <c r="G2" s="4" t="s">
        <v>18</v>
      </c>
      <c r="J2" s="12" t="s">
        <v>19</v>
      </c>
    </row>
    <row r="3" spans="1:14">
      <c r="A3" s="12">
        <f>(8*'Probabilidades y cuantiles'!D$4)/100</f>
        <v>0.08</v>
      </c>
      <c r="B3" s="4">
        <v>100</v>
      </c>
      <c r="D3" s="6">
        <f>8*(SQRT('Probabilidades y cuantiles'!D17/('Probabilidades y cuantiles'!D17-2)))/E3</f>
        <v>0.10327955589886445</v>
      </c>
      <c r="E3" s="12">
        <v>100</v>
      </c>
      <c r="G3" s="6">
        <f>_xlfn.CHISQ.INV(0.99,'Probabilidades y cuantiles'!D$31)/H$3</f>
        <v>1.8475306906582355E-2</v>
      </c>
      <c r="H3" s="4">
        <v>1000</v>
      </c>
      <c r="J3" s="6">
        <f>'Probabilidades y cuantiles'!D44</f>
        <v>10</v>
      </c>
    </row>
    <row r="4" spans="1:14">
      <c r="A4" s="6">
        <f>'Probabilidades y cuantiles'!D$3-4*'Probabilidades y cuantiles'!D4</f>
        <v>-4</v>
      </c>
      <c r="B4" s="6">
        <f>NORMDIST(A4,'Probabilidades y cuantiles'!D$3,'Probabilidades y cuantiles'!D$4,FALSE)</f>
        <v>1.3383022576488537E-4</v>
      </c>
      <c r="D4" s="13">
        <f>0-4*SQRT('Probabilidades y cuantiles'!D$17/('Probabilidades y cuantiles'!D$17-2))</f>
        <v>-5.1639777949432224</v>
      </c>
      <c r="E4" s="6">
        <f>_xlfn.T.DIST(D4,'Probabilidades y cuantiles'!D$17,FALSE)</f>
        <v>1.4942966358371995E-3</v>
      </c>
      <c r="G4" s="12">
        <v>0</v>
      </c>
      <c r="H4" s="6">
        <f>_xlfn.CHISQ.DIST(G4,'Probabilidades y cuantiles'!D$31,FALSE)</f>
        <v>0</v>
      </c>
      <c r="J4" s="6">
        <f>'Probabilidades y cuantiles'!D45</f>
        <v>30</v>
      </c>
    </row>
    <row r="5" spans="1:14">
      <c r="A5" s="6">
        <f t="shared" ref="A5:A105" si="0">A4+A$3</f>
        <v>-3.92</v>
      </c>
      <c r="B5" s="6">
        <f>NORMDIST(A5,'Probabilidades y cuantiles'!D$3,'Probabilidades y cuantiles'!D$4,FALSE)</f>
        <v>1.8371249800245711E-4</v>
      </c>
      <c r="D5" s="13">
        <f t="shared" ref="D5:D105" si="1">D4+D$3</f>
        <v>-5.060698239044358</v>
      </c>
      <c r="E5" s="6">
        <f>_xlfn.T.DIST(D5,'Probabilidades y cuantiles'!D$17,FALSE)</f>
        <v>1.6543428011221062E-3</v>
      </c>
      <c r="G5" s="12">
        <f t="shared" ref="G5:G105" si="2">G4+G3</f>
        <v>1.8475306906582355E-2</v>
      </c>
      <c r="H5" s="6">
        <f>_xlfn.CHISQ.DIST(G5,'Probabilidades y cuantiles'!D$31,FALSE)</f>
        <v>1.2226048058801908E-6</v>
      </c>
      <c r="J5" s="14">
        <f>(_xlfn.F.INV(0.99,'Probabilidades y cuantiles'!D44,'Probabilidades y cuantiles'!D45)-_xlfn.F.INV(0.01,'Probabilidades y cuantiles'!D44,'Probabilidades y cuantiles'!D45))/K$5</f>
        <v>2.7436295139346676E-2</v>
      </c>
      <c r="K5" s="12">
        <v>100</v>
      </c>
      <c r="N5" s="6" t="s">
        <v>24</v>
      </c>
    </row>
    <row r="6" spans="1:14">
      <c r="A6" s="6">
        <f t="shared" si="0"/>
        <v>-3.84</v>
      </c>
      <c r="B6" s="6">
        <f>NORMDIST(A6,'Probabilidades y cuantiles'!D$3,'Probabilidades y cuantiles'!D$4,FALSE)</f>
        <v>2.5057844489086075E-4</v>
      </c>
      <c r="D6" s="13">
        <f t="shared" si="1"/>
        <v>-4.9574186831454936</v>
      </c>
      <c r="E6" s="6">
        <f>_xlfn.T.DIST(D6,'Probabilidades y cuantiles'!D$17,FALSE)</f>
        <v>1.8341107558393055E-3</v>
      </c>
      <c r="G6" s="12">
        <f t="shared" si="2"/>
        <v>1.8475306906582355E-2</v>
      </c>
      <c r="H6" s="6">
        <f>_xlfn.CHISQ.DIST(G6,'Probabilidades y cuantiles'!D$31,FALSE)</f>
        <v>1.2226048058801908E-6</v>
      </c>
      <c r="J6" s="12">
        <v>0</v>
      </c>
      <c r="K6" s="6">
        <f t="shared" ref="K6:K106" si="3">_xlfn.F.DIST(J6,J$3,J$4,FALSE)</f>
        <v>0</v>
      </c>
    </row>
    <row r="7" spans="1:14">
      <c r="A7" s="6">
        <f t="shared" si="0"/>
        <v>-3.76</v>
      </c>
      <c r="B7" s="6">
        <f>NORMDIST(A7,'Probabilidades y cuantiles'!D$3,'Probabilidades y cuantiles'!D$4,FALSE)</f>
        <v>3.3960121248365478E-4</v>
      </c>
      <c r="D7" s="13">
        <f t="shared" si="1"/>
        <v>-4.8541391272466292</v>
      </c>
      <c r="E7" s="6">
        <f>_xlfn.T.DIST(D7,'Probabilidades y cuantiles'!D$17,FALSE)</f>
        <v>2.036327450064367E-3</v>
      </c>
      <c r="G7" s="12">
        <f t="shared" si="2"/>
        <v>3.6950613813164709E-2</v>
      </c>
      <c r="H7" s="6">
        <f>_xlfn.CHISQ.DIST(G7,'Probabilidades y cuantiles'!D$31,FALSE)</f>
        <v>6.8525028658896478E-6</v>
      </c>
      <c r="J7" s="6">
        <f>_xlfn.F.INV(0.01,'Probabilidades y cuantiles'!D44,'Probabilidades y cuantiles'!D45)+J5</f>
        <v>0.26290034483855951</v>
      </c>
      <c r="K7" s="6">
        <f t="shared" si="3"/>
        <v>0.21300131026615607</v>
      </c>
    </row>
    <row r="8" spans="1:14">
      <c r="A8" s="6">
        <f t="shared" si="0"/>
        <v>-3.6799999999999997</v>
      </c>
      <c r="B8" s="6">
        <f>NORMDIST(A8,'Probabilidades y cuantiles'!D$3,'Probabilidades y cuantiles'!D$4,FALSE)</f>
        <v>4.5731481405985762E-4</v>
      </c>
      <c r="D8" s="13">
        <f t="shared" si="1"/>
        <v>-4.7508595713477648</v>
      </c>
      <c r="E8" s="6">
        <f>_xlfn.T.DIST(D8,'Probabilidades y cuantiles'!D$17,FALSE)</f>
        <v>2.2641336932376602E-3</v>
      </c>
      <c r="G8" s="12">
        <f t="shared" si="2"/>
        <v>5.5425920719747064E-2</v>
      </c>
      <c r="H8" s="6">
        <f>_xlfn.CHISQ.DIST(G8,'Probabilidades y cuantiles'!D$31,FALSE)</f>
        <v>1.8709643464724998E-5</v>
      </c>
      <c r="J8" s="6">
        <f t="shared" ref="J8:J106" si="4">J7+J$5</f>
        <v>0.29033663997790621</v>
      </c>
      <c r="K8" s="6">
        <f t="shared" si="3"/>
        <v>0.26797517394969056</v>
      </c>
    </row>
    <row r="9" spans="1:14">
      <c r="A9" s="6">
        <f t="shared" si="0"/>
        <v>-3.5999999999999996</v>
      </c>
      <c r="B9" s="6">
        <f>NORMDIST(A9,'Probabilidades y cuantiles'!D$3,'Probabilidades y cuantiles'!D$4,FALSE)</f>
        <v>6.1190193011377298E-4</v>
      </c>
      <c r="D9" s="13">
        <f t="shared" si="1"/>
        <v>-4.6475800154489004</v>
      </c>
      <c r="E9" s="6">
        <f>_xlfn.T.DIST(D9,'Probabilidades y cuantiles'!D$17,FALSE)</f>
        <v>2.5211515964751363E-3</v>
      </c>
      <c r="G9" s="12">
        <f t="shared" si="2"/>
        <v>9.237653453291178E-2</v>
      </c>
      <c r="H9" s="6">
        <f>_xlfn.CHISQ.DIST(G9,'Probabilidades y cuantiles'!D$31,FALSE)</f>
        <v>6.5866359735300897E-5</v>
      </c>
      <c r="J9" s="6">
        <f t="shared" si="4"/>
        <v>0.31777293511725291</v>
      </c>
      <c r="K9" s="6">
        <f t="shared" si="3"/>
        <v>0.32570788219962826</v>
      </c>
    </row>
    <row r="10" spans="1:14">
      <c r="A10" s="6">
        <f t="shared" si="0"/>
        <v>-3.5199999999999996</v>
      </c>
      <c r="B10" s="6">
        <f>NORMDIST(A10,'Probabilidades y cuantiles'!D$3,'Probabilidades y cuantiles'!D$4,FALSE)</f>
        <v>8.1352123108180917E-4</v>
      </c>
      <c r="D10" s="13">
        <f t="shared" si="1"/>
        <v>-4.544300459550036</v>
      </c>
      <c r="E10" s="6">
        <f>_xlfn.T.DIST(D10,'Probabilidades y cuantiles'!D$17,FALSE)</f>
        <v>2.8115635179370687E-3</v>
      </c>
      <c r="G10" s="12">
        <f t="shared" si="2"/>
        <v>0.14780245525265884</v>
      </c>
      <c r="H10" s="6">
        <f>_xlfn.CHISQ.DIST(G10,'Probabilidades y cuantiles'!D$31,FALSE)</f>
        <v>2.0745697100164149E-4</v>
      </c>
      <c r="J10" s="6">
        <f t="shared" si="4"/>
        <v>0.34520923025659961</v>
      </c>
      <c r="K10" s="6">
        <f t="shared" si="3"/>
        <v>0.3847314746687493</v>
      </c>
    </row>
    <row r="11" spans="1:14">
      <c r="A11" s="6">
        <f t="shared" si="0"/>
        <v>-3.4399999999999995</v>
      </c>
      <c r="B11" s="6">
        <f>NORMDIST(A11,'Probabilidades y cuantiles'!D$3,'Probabilidades y cuantiles'!D$4,FALSE)</f>
        <v>1.0746733401537367E-3</v>
      </c>
      <c r="D11" s="13">
        <f t="shared" si="1"/>
        <v>-4.4410209036511716</v>
      </c>
      <c r="E11" s="6">
        <f>_xlfn.T.DIST(D11,'Probabilidades y cuantiles'!D$17,FALSE)</f>
        <v>3.1402044909938876E-3</v>
      </c>
      <c r="G11" s="12">
        <f t="shared" si="2"/>
        <v>0.24017898978557062</v>
      </c>
      <c r="H11" s="6">
        <f>_xlfn.CHISQ.DIST(G11,'Probabilidades y cuantiles'!D$31,FALSE)</f>
        <v>6.6681004929267736E-4</v>
      </c>
      <c r="J11" s="6">
        <f t="shared" si="4"/>
        <v>0.37264552539594631</v>
      </c>
      <c r="K11" s="6">
        <f t="shared" si="3"/>
        <v>0.44367354223287708</v>
      </c>
    </row>
    <row r="12" spans="1:14">
      <c r="A12" s="6">
        <f t="shared" si="0"/>
        <v>-3.3599999999999994</v>
      </c>
      <c r="B12" s="6">
        <f>NORMDIST(A12,'Probabilidades y cuantiles'!D$3,'Probabilidades y cuantiles'!D$4,FALSE)</f>
        <v>1.4106022569413861E-3</v>
      </c>
      <c r="D12" s="13">
        <f t="shared" si="1"/>
        <v>-4.3377413477523072</v>
      </c>
      <c r="E12" s="6">
        <f>_xlfn.T.DIST(D12,'Probabilidades y cuantiles'!D$17,FALSE)</f>
        <v>3.5126704356557097E-3</v>
      </c>
      <c r="G12" s="12">
        <f t="shared" si="2"/>
        <v>0.38798144503822946</v>
      </c>
      <c r="H12" s="6">
        <f>_xlfn.CHISQ.DIST(G12,'Probabilidades y cuantiles'!D$31,FALSE)</f>
        <v>2.0539841929446997E-3</v>
      </c>
      <c r="J12" s="6">
        <f t="shared" si="4"/>
        <v>0.40008182053529301</v>
      </c>
      <c r="K12" s="6">
        <f t="shared" si="3"/>
        <v>0.5013046767070396</v>
      </c>
    </row>
    <row r="13" spans="1:14">
      <c r="A13" s="6">
        <f t="shared" si="0"/>
        <v>-3.2799999999999994</v>
      </c>
      <c r="B13" s="6">
        <f>NORMDIST(A13,'Probabilidades y cuantiles'!D$3,'Probabilidades y cuantiles'!D$4,FALSE)</f>
        <v>1.8397261808242825E-3</v>
      </c>
      <c r="D13" s="13">
        <f t="shared" si="1"/>
        <v>-4.2344617918534428</v>
      </c>
      <c r="E13" s="6">
        <f>_xlfn.T.DIST(D13,'Probabilidades y cuantiles'!D$17,FALSE)</f>
        <v>3.9354448140821235E-3</v>
      </c>
      <c r="G13" s="12">
        <f t="shared" si="2"/>
        <v>0.62816043482380013</v>
      </c>
      <c r="H13" s="6">
        <f>_xlfn.CHISQ.DIST(G13,'Probabilidades y cuantiles'!D$31,FALSE)</f>
        <v>6.0756388128277413E-3</v>
      </c>
      <c r="J13" s="6">
        <f t="shared" si="4"/>
        <v>0.42751811567463971</v>
      </c>
      <c r="K13" s="6">
        <f t="shared" si="3"/>
        <v>0.55656611232429487</v>
      </c>
    </row>
    <row r="14" spans="1:14">
      <c r="A14" s="6">
        <f t="shared" si="0"/>
        <v>-3.1999999999999993</v>
      </c>
      <c r="B14" s="6">
        <f>NORMDIST(A14,'Probabilidades y cuantiles'!D$3,'Probabilidades y cuantiles'!D$4,FALSE)</f>
        <v>2.3840882014648486E-3</v>
      </c>
      <c r="D14" s="13">
        <f t="shared" si="1"/>
        <v>-4.1311822359545785</v>
      </c>
      <c r="E14" s="6">
        <f>_xlfn.T.DIST(D14,'Probabilidades y cuantiles'!D$17,FALSE)</f>
        <v>4.4160467896683523E-3</v>
      </c>
      <c r="G14" s="12">
        <f t="shared" si="2"/>
        <v>1.0161418798620296</v>
      </c>
      <c r="H14" s="6">
        <f>_xlfn.CHISQ.DIST(G14,'Probabilidades y cuantiles'!D$31,FALSE)</f>
        <v>1.6655293054785164E-2</v>
      </c>
      <c r="J14" s="6">
        <f t="shared" si="4"/>
        <v>0.45495441081398641</v>
      </c>
      <c r="K14" s="6">
        <f t="shared" si="3"/>
        <v>0.60858177964899296</v>
      </c>
    </row>
    <row r="15" spans="1:14">
      <c r="A15" s="6">
        <f t="shared" si="0"/>
        <v>-3.1199999999999992</v>
      </c>
      <c r="B15" s="6">
        <f>NORMDIST(A15,'Probabilidades y cuantiles'!D$3,'Probabilidades y cuantiles'!D$4,FALSE)</f>
        <v>3.0698133011047486E-3</v>
      </c>
      <c r="D15" s="13">
        <f t="shared" si="1"/>
        <v>-4.0279026800557141</v>
      </c>
      <c r="E15" s="6">
        <f>_xlfn.T.DIST(D15,'Probabilidades y cuantiles'!D$17,FALSE)</f>
        <v>4.9632043811342931E-3</v>
      </c>
      <c r="G15" s="12">
        <f t="shared" si="2"/>
        <v>1.6443023146858298</v>
      </c>
      <c r="H15" s="6">
        <f>_xlfn.CHISQ.DIST(G15,'Probabilidades y cuantiles'!D$31,FALSE)</f>
        <v>4.0524462776215145E-2</v>
      </c>
      <c r="J15" s="6">
        <f t="shared" si="4"/>
        <v>0.48239070595333311</v>
      </c>
      <c r="K15" s="6">
        <f t="shared" si="3"/>
        <v>0.65665865680829427</v>
      </c>
    </row>
    <row r="16" spans="1:14">
      <c r="A16" s="6">
        <f t="shared" si="0"/>
        <v>-3.0399999999999991</v>
      </c>
      <c r="B16" s="6">
        <f>NORMDIST(A16,'Probabilidades y cuantiles'!D$3,'Probabilidades y cuantiles'!D$4,FALSE)</f>
        <v>3.9275536289247893E-3</v>
      </c>
      <c r="D16" s="13">
        <f t="shared" si="1"/>
        <v>-3.9246231241568497</v>
      </c>
      <c r="E16" s="6">
        <f>_xlfn.T.DIST(D16,'Probabilidades y cuantiles'!D$17,FALSE)</f>
        <v>5.5870565573105935E-3</v>
      </c>
      <c r="G16" s="12">
        <f t="shared" si="2"/>
        <v>2.6604441945478596</v>
      </c>
      <c r="H16" s="6">
        <f>_xlfn.CHISQ.DIST(G16,'Probabilidades y cuantiles'!D$31,FALSE)</f>
        <v>8.1188790987312562E-2</v>
      </c>
      <c r="J16" s="6">
        <f t="shared" si="4"/>
        <v>0.50982700109267975</v>
      </c>
      <c r="K16" s="6">
        <f t="shared" si="3"/>
        <v>0.70027877740712174</v>
      </c>
    </row>
    <row r="17" spans="1:11">
      <c r="A17" s="6">
        <f t="shared" si="0"/>
        <v>-2.9599999999999991</v>
      </c>
      <c r="B17" s="6">
        <f>NORMDIST(A17,'Probabilidades y cuantiles'!D$3,'Probabilidades y cuantiles'!D$4,FALSE)</f>
        <v>4.9928992136123894E-3</v>
      </c>
      <c r="D17" s="13">
        <f t="shared" si="1"/>
        <v>-3.8213435682579853</v>
      </c>
      <c r="E17" s="6">
        <f>_xlfn.T.DIST(D17,'Probabilidades y cuantiles'!D$17,FALSE)</f>
        <v>6.2993886752756049E-3</v>
      </c>
      <c r="G17" s="12">
        <f t="shared" si="2"/>
        <v>4.3047465092336896</v>
      </c>
      <c r="H17" s="6">
        <f>_xlfn.CHISQ.DIST(G17,'Probabilidades y cuantiles'!D$31,FALSE)</f>
        <v>0.11882940857745386</v>
      </c>
      <c r="J17" s="6">
        <f t="shared" si="4"/>
        <v>0.5372632962320264</v>
      </c>
      <c r="K17" s="6">
        <f t="shared" si="3"/>
        <v>0.73908567114575641</v>
      </c>
    </row>
    <row r="18" spans="1:11">
      <c r="A18" s="6">
        <f t="shared" si="0"/>
        <v>-2.879999999999999</v>
      </c>
      <c r="B18" s="6">
        <f>NORMDIST(A18,'Probabilidades y cuantiles'!D$3,'Probabilidades y cuantiles'!D$4,FALSE)</f>
        <v>6.3067263962659449E-3</v>
      </c>
      <c r="D18" s="13">
        <f t="shared" si="1"/>
        <v>-3.7180640123591209</v>
      </c>
      <c r="E18" s="6">
        <f>_xlfn.T.DIST(D18,'Probabilidades y cuantiles'!D$17,FALSE)</f>
        <v>7.1139060917525055E-3</v>
      </c>
      <c r="G18" s="12">
        <f t="shared" si="2"/>
        <v>6.9651907037815493</v>
      </c>
      <c r="H18" s="6">
        <f>_xlfn.CHISQ.DIST(G18,'Probabilidades y cuantiles'!D$31,FALSE)</f>
        <v>0.10463558145635722</v>
      </c>
      <c r="J18" s="6">
        <f t="shared" si="4"/>
        <v>0.56469959137137304</v>
      </c>
      <c r="K18" s="6">
        <f t="shared" si="3"/>
        <v>0.77286744682756603</v>
      </c>
    </row>
    <row r="19" spans="1:11">
      <c r="A19" s="6">
        <f t="shared" si="0"/>
        <v>-2.7999999999999989</v>
      </c>
      <c r="B19" s="6">
        <f>NORMDIST(A19,'Probabilidades y cuantiles'!D$3,'Probabilidades y cuantiles'!D$4,FALSE)</f>
        <v>7.9154515829799894E-3</v>
      </c>
      <c r="D19" s="13">
        <f t="shared" si="1"/>
        <v>-3.6147844564602565</v>
      </c>
      <c r="E19" s="6">
        <f>_xlfn.T.DIST(D19,'Probabilidades y cuantiles'!D$17,FALSE)</f>
        <v>8.0465511245724087E-3</v>
      </c>
      <c r="G19" s="12">
        <f t="shared" si="2"/>
        <v>11.26993721301524</v>
      </c>
      <c r="H19" s="6">
        <f>_xlfn.CHISQ.DIST(G19,'Probabilidades y cuantiles'!D$31,FALSE)</f>
        <v>4.0493636177871696E-2</v>
      </c>
      <c r="J19" s="6">
        <f t="shared" si="4"/>
        <v>0.59213588651071969</v>
      </c>
      <c r="K19" s="6">
        <f t="shared" si="3"/>
        <v>0.80153821684744586</v>
      </c>
    </row>
    <row r="20" spans="1:11">
      <c r="A20" s="6">
        <f t="shared" si="0"/>
        <v>-2.7199999999999989</v>
      </c>
      <c r="B20" s="6">
        <f>NORMDIST(A20,'Probabilidades y cuantiles'!D$3,'Probabilidades y cuantiles'!D$4,FALSE)</f>
        <v>9.87115379475117E-3</v>
      </c>
      <c r="D20" s="13">
        <f t="shared" si="1"/>
        <v>-3.5115049005613921</v>
      </c>
      <c r="E20" s="6">
        <f>_xlfn.T.DIST(D20,'Probabilidades y cuantiles'!D$17,FALSE)</f>
        <v>9.1158687312239191E-3</v>
      </c>
      <c r="G20" s="12">
        <f t="shared" si="2"/>
        <v>18.235127916796788</v>
      </c>
      <c r="H20" s="6">
        <f>_xlfn.CHISQ.DIST(G20,'Probabilidades y cuantiles'!D$31,FALSE)</f>
        <v>4.1436505892237588E-3</v>
      </c>
      <c r="J20" s="6">
        <f t="shared" si="4"/>
        <v>0.61957218165006633</v>
      </c>
      <c r="K20" s="6">
        <f t="shared" si="3"/>
        <v>0.8251191238507064</v>
      </c>
    </row>
    <row r="21" spans="1:11">
      <c r="A21" s="6">
        <f t="shared" si="0"/>
        <v>-2.6399999999999988</v>
      </c>
      <c r="B21" s="6">
        <f>NORMDIST(A21,'Probabilidades y cuantiles'!D$3,'Probabilidades y cuantiles'!D$4,FALSE)</f>
        <v>1.2231526351278013E-2</v>
      </c>
      <c r="D21" s="13">
        <f t="shared" si="1"/>
        <v>-3.4082253446625277</v>
      </c>
      <c r="E21" s="6">
        <f>_xlfn.T.DIST(D21,'Probabilidades y cuantiles'!D$17,FALSE)</f>
        <v>1.0343426193260371E-2</v>
      </c>
      <c r="G21" s="12">
        <f t="shared" si="2"/>
        <v>29.505065129812028</v>
      </c>
      <c r="H21" s="6">
        <f>_xlfn.CHISQ.DIST(G21,'Probabilidades y cuantiles'!D$31,FALSE)</f>
        <v>4.9273880263950172E-5</v>
      </c>
      <c r="J21" s="6">
        <f t="shared" si="4"/>
        <v>0.64700847678941298</v>
      </c>
      <c r="K21" s="6">
        <f t="shared" si="3"/>
        <v>0.84371986731534832</v>
      </c>
    </row>
    <row r="22" spans="1:11">
      <c r="A22" s="6">
        <f t="shared" si="0"/>
        <v>-2.5599999999999987</v>
      </c>
      <c r="B22" s="6">
        <f>NORMDIST(A22,'Probabilidades y cuantiles'!D$3,'Probabilidades y cuantiles'!D$4,FALSE)</f>
        <v>1.5059616327377505E-2</v>
      </c>
      <c r="D22" s="13">
        <f t="shared" si="1"/>
        <v>-3.3049457887636633</v>
      </c>
      <c r="E22" s="6">
        <f>_xlfn.T.DIST(D22,'Probabilidades y cuantiles'!D$17,FALSE)</f>
        <v>1.1754291588732724E-2</v>
      </c>
      <c r="G22" s="12">
        <f t="shared" si="2"/>
        <v>47.740193046608816</v>
      </c>
      <c r="H22" s="6">
        <f>_xlfn.CHISQ.DIST(G22,'Probabilidades y cuantiles'!D$31,FALSE)</f>
        <v>1.8004374224773147E-8</v>
      </c>
      <c r="J22" s="6">
        <f t="shared" si="4"/>
        <v>0.67444477192875962</v>
      </c>
      <c r="K22" s="6">
        <f t="shared" si="3"/>
        <v>0.85752133625166771</v>
      </c>
    </row>
    <row r="23" spans="1:11">
      <c r="A23" s="6">
        <f t="shared" si="0"/>
        <v>-2.4799999999999986</v>
      </c>
      <c r="B23" s="6">
        <f>NORMDIST(A23,'Probabilidades y cuantiles'!D$3,'Probabilidades y cuantiles'!D$4,FALSE)</f>
        <v>1.8423310646862114E-2</v>
      </c>
      <c r="D23" s="13">
        <f t="shared" si="1"/>
        <v>-3.2016662328647989</v>
      </c>
      <c r="E23" s="6">
        <f>_xlfn.T.DIST(D23,'Probabilidades y cuantiles'!D$17,FALSE)</f>
        <v>1.337757467597755E-2</v>
      </c>
      <c r="G23" s="12">
        <f t="shared" si="2"/>
        <v>77.245258176420847</v>
      </c>
      <c r="H23" s="6">
        <f>_xlfn.CHISQ.DIST(G23,'Probabilidades y cuantiles'!D$31,FALSE)</f>
        <v>2.3491118183110024E-14</v>
      </c>
      <c r="J23" s="6">
        <f t="shared" si="4"/>
        <v>0.70188106706810627</v>
      </c>
      <c r="K23" s="6">
        <f t="shared" si="3"/>
        <v>0.86675972627468389</v>
      </c>
    </row>
    <row r="24" spans="1:11">
      <c r="A24" s="6">
        <f t="shared" si="0"/>
        <v>-2.3999999999999986</v>
      </c>
      <c r="B24" s="6">
        <f>NORMDIST(A24,'Probabilidades y cuantiles'!D$3,'Probabilidades y cuantiles'!D$4,FALSE)</f>
        <v>2.2394530294842969E-2</v>
      </c>
      <c r="D24" s="13">
        <f t="shared" si="1"/>
        <v>-3.0983866769659345</v>
      </c>
      <c r="E24" s="6">
        <f>_xlfn.T.DIST(D24,'Probabilidades y cuantiles'!D$17,FALSE)</f>
        <v>1.5247031693927176E-2</v>
      </c>
      <c r="G24" s="12">
        <f t="shared" si="2"/>
        <v>124.98545122302966</v>
      </c>
      <c r="H24" s="6">
        <f>_xlfn.CHISQ.DIST(G24,'Probabilidades y cuantiles'!D$31,FALSE)</f>
        <v>3.3629589853002851E-24</v>
      </c>
      <c r="J24" s="6">
        <f t="shared" si="4"/>
        <v>0.72931736220745291</v>
      </c>
      <c r="K24" s="6">
        <f t="shared" si="3"/>
        <v>0.87171234581586543</v>
      </c>
    </row>
    <row r="25" spans="1:11">
      <c r="A25" s="6">
        <f t="shared" si="0"/>
        <v>-2.3199999999999985</v>
      </c>
      <c r="B25" s="6">
        <f>NORMDIST(A25,'Probabilidades y cuantiles'!D$3,'Probabilidades y cuantiles'!D$4,FALSE)</f>
        <v>2.7048099546881872E-2</v>
      </c>
      <c r="D25" s="13">
        <f t="shared" si="1"/>
        <v>-2.9951071210670701</v>
      </c>
      <c r="E25" s="6">
        <f>_xlfn.T.DIST(D25,'Probabilidades y cuantiles'!D$17,FALSE)</f>
        <v>1.7401732094312474E-2</v>
      </c>
      <c r="G25" s="12">
        <f t="shared" si="2"/>
        <v>202.23070939945052</v>
      </c>
      <c r="H25" s="6">
        <f>_xlfn.CHISQ.DIST(G25,'Probabilidades y cuantiles'!D$31,FALSE)</f>
        <v>1.8862358214117193E-40</v>
      </c>
      <c r="J25" s="6">
        <f t="shared" si="4"/>
        <v>0.75675365734679956</v>
      </c>
      <c r="K25" s="6">
        <f t="shared" si="3"/>
        <v>0.87268518794185879</v>
      </c>
    </row>
    <row r="26" spans="1:11">
      <c r="A26" s="6">
        <f t="shared" si="0"/>
        <v>-2.2399999999999984</v>
      </c>
      <c r="B26" s="6">
        <f>NORMDIST(A26,'Probabilidades y cuantiles'!D$3,'Probabilidades y cuantiles'!D$4,FALSE)</f>
        <v>3.246026564369757E-2</v>
      </c>
      <c r="D26" s="13">
        <f t="shared" si="1"/>
        <v>-2.8918275651682057</v>
      </c>
      <c r="E26" s="6">
        <f>_xlfn.T.DIST(D26,'Probabilidades y cuantiles'!D$17,FALSE)</f>
        <v>1.9886779819005235E-2</v>
      </c>
      <c r="G26" s="12">
        <f t="shared" si="2"/>
        <v>327.21616062248017</v>
      </c>
      <c r="H26" s="6">
        <f>_xlfn.CHISQ.DIST(G26,'Probabilidades y cuantiles'!D$31,FALSE)</f>
        <v>4.5479867861546801E-67</v>
      </c>
      <c r="J26" s="6">
        <f t="shared" si="4"/>
        <v>0.7841899524861462</v>
      </c>
      <c r="K26" s="6">
        <f t="shared" si="3"/>
        <v>0.8700022525185922</v>
      </c>
    </row>
    <row r="27" spans="1:11">
      <c r="A27" s="6">
        <f t="shared" si="0"/>
        <v>-2.1599999999999984</v>
      </c>
      <c r="B27" s="6">
        <f>NORMDIST(A27,'Probabilidades y cuantiles'!D$3,'Probabilidades y cuantiles'!D$4,FALSE)</f>
        <v>3.8706856147455747E-2</v>
      </c>
      <c r="D27" s="13">
        <f t="shared" si="1"/>
        <v>-2.7885480092693413</v>
      </c>
      <c r="E27" s="6">
        <f>_xlfn.T.DIST(D27,'Probabilidades y cuantiles'!D$17,FALSE)</f>
        <v>2.2754073731590673E-2</v>
      </c>
      <c r="G27" s="12">
        <f t="shared" si="2"/>
        <v>529.44687002193064</v>
      </c>
      <c r="H27" s="6">
        <f>_xlfn.CHISQ.DIST(G27,'Probabilidades y cuantiles'!D$31,FALSE)</f>
        <v>1.8469184255715244E-110</v>
      </c>
      <c r="J27" s="6">
        <f t="shared" si="4"/>
        <v>0.81162624762549285</v>
      </c>
      <c r="K27" s="6">
        <f t="shared" si="3"/>
        <v>0.86399654066714193</v>
      </c>
    </row>
    <row r="28" spans="1:11">
      <c r="A28" s="6">
        <f t="shared" si="0"/>
        <v>-2.0799999999999983</v>
      </c>
      <c r="B28" s="6">
        <f>NORMDIST(A28,'Probabilidades y cuantiles'!D$3,'Probabilidades y cuantiles'!D$4,FALSE)</f>
        <v>4.5861076271055075E-2</v>
      </c>
      <c r="D28" s="13">
        <f t="shared" si="1"/>
        <v>-2.6852684533704769</v>
      </c>
      <c r="E28" s="6">
        <f>_xlfn.T.DIST(D28,'Probabilidades y cuantiles'!D$17,FALSE)</f>
        <v>2.6063080356063827E-2</v>
      </c>
      <c r="G28" s="12">
        <f t="shared" si="2"/>
        <v>856.66303064441081</v>
      </c>
      <c r="H28" s="6">
        <f>_xlfn.CHISQ.DIST(G28,'Probabilidades y cuantiles'!D$31,FALSE)</f>
        <v>5.4303814900931422E-181</v>
      </c>
      <c r="J28" s="6">
        <f t="shared" si="4"/>
        <v>0.83906254276483949</v>
      </c>
      <c r="K28" s="6">
        <f t="shared" si="3"/>
        <v>0.8550026030796245</v>
      </c>
    </row>
    <row r="29" spans="1:11">
      <c r="A29" s="6">
        <f t="shared" si="0"/>
        <v>-1.9999999999999982</v>
      </c>
      <c r="B29" s="6">
        <f>NORMDIST(A29,'Probabilidades y cuantiles'!D$3,'Probabilidades y cuantiles'!D$4,FALSE)</f>
        <v>5.399096651318825E-2</v>
      </c>
      <c r="D29" s="13">
        <f t="shared" si="1"/>
        <v>-2.5819888974716125</v>
      </c>
      <c r="E29" s="6">
        <f>_xlfn.T.DIST(D29,'Probabilidades y cuantiles'!D$17,FALSE)</f>
        <v>2.9881576166785231E-2</v>
      </c>
      <c r="G29" s="12">
        <f t="shared" si="2"/>
        <v>1386.1099006663414</v>
      </c>
      <c r="H29" s="6">
        <f>_xlfn.CHISQ.DIST(G29,'Probabilidades y cuantiles'!D$31,FALSE)</f>
        <v>1.9470288438831182E-295</v>
      </c>
      <c r="J29" s="6">
        <f t="shared" si="4"/>
        <v>0.86649883790418614</v>
      </c>
      <c r="K29" s="6">
        <f t="shared" si="3"/>
        <v>0.8433505003712527</v>
      </c>
    </row>
    <row r="30" spans="1:11">
      <c r="A30" s="6">
        <f t="shared" si="0"/>
        <v>-1.9199999999999982</v>
      </c>
      <c r="B30" s="6">
        <f>NORMDIST(A30,'Probabilidades y cuantiles'!D$3,'Probabilidades y cuantiles'!D$4,FALSE)</f>
        <v>6.3156561435198877E-2</v>
      </c>
      <c r="D30" s="13">
        <f t="shared" si="1"/>
        <v>-2.4787093415727481</v>
      </c>
      <c r="E30" s="6">
        <f>_xlfn.T.DIST(D30,'Probabilidades y cuantiles'!D$17,FALSE)</f>
        <v>3.4286295210996437E-2</v>
      </c>
      <c r="G30" s="12">
        <f t="shared" si="2"/>
        <v>2242.772931310752</v>
      </c>
      <c r="H30" s="6">
        <f>_xlfn.CHISQ.DIST(G30,'Probabilidades y cuantiles'!D$31,FALSE)</f>
        <v>0</v>
      </c>
      <c r="J30" s="6">
        <f t="shared" si="4"/>
        <v>0.89393513304353278</v>
      </c>
      <c r="K30" s="6">
        <f t="shared" si="3"/>
        <v>0.82936102281967949</v>
      </c>
    </row>
    <row r="31" spans="1:11">
      <c r="A31" s="6">
        <f t="shared" si="0"/>
        <v>-1.8399999999999981</v>
      </c>
      <c r="B31" s="6">
        <f>NORMDIST(A31,'Probabilidades y cuantiles'!D$3,'Probabilidades y cuantiles'!D$4,FALSE)</f>
        <v>7.3406812581657141E-2</v>
      </c>
      <c r="D31" s="13">
        <f t="shared" si="1"/>
        <v>-2.3754297856738837</v>
      </c>
      <c r="E31" s="6">
        <f>_xlfn.T.DIST(D31,'Probabilidades y cuantiles'!D$17,FALSE)</f>
        <v>3.9363389742985304E-2</v>
      </c>
      <c r="G31" s="12">
        <f t="shared" si="2"/>
        <v>3628.8828319770937</v>
      </c>
      <c r="H31" s="6">
        <f>_xlfn.CHISQ.DIST(G31,'Probabilidades y cuantiles'!D$31,FALSE)</f>
        <v>0</v>
      </c>
      <c r="J31" s="6">
        <f t="shared" si="4"/>
        <v>0.92137142818287943</v>
      </c>
      <c r="K31" s="6">
        <f t="shared" si="3"/>
        <v>0.81334201505669079</v>
      </c>
    </row>
    <row r="32" spans="1:11">
      <c r="A32" s="6">
        <f t="shared" si="0"/>
        <v>-1.759999999999998</v>
      </c>
      <c r="B32" s="6">
        <f>NORMDIST(A32,'Probabilidades y cuantiles'!D$3,'Probabilidades y cuantiles'!D$4,FALSE)</f>
        <v>8.4776361308022533E-2</v>
      </c>
      <c r="D32" s="13">
        <f t="shared" si="1"/>
        <v>-2.2721502297750193</v>
      </c>
      <c r="E32" s="6">
        <f>_xlfn.T.DIST(D32,'Probabilidades y cuantiles'!D$17,FALSE)</f>
        <v>4.520857596226082E-2</v>
      </c>
      <c r="G32" s="12">
        <f t="shared" si="2"/>
        <v>5871.6557632878457</v>
      </c>
      <c r="H32" s="6">
        <f>_xlfn.CHISQ.DIST(G32,'Probabilidades y cuantiles'!D$31,FALSE)</f>
        <v>0</v>
      </c>
      <c r="J32" s="6">
        <f t="shared" si="4"/>
        <v>0.94880772332222607</v>
      </c>
      <c r="K32" s="6">
        <f t="shared" si="3"/>
        <v>0.79558565576202334</v>
      </c>
    </row>
    <row r="33" spans="1:11">
      <c r="A33" s="6">
        <f t="shared" si="0"/>
        <v>-1.6799999999999979</v>
      </c>
      <c r="B33" s="6">
        <f>NORMDIST(A33,'Probabilidades y cuantiles'!D$3,'Probabilidades y cuantiles'!D$4,FALSE)</f>
        <v>9.7282269331467844E-2</v>
      </c>
      <c r="D33" s="13">
        <f t="shared" si="1"/>
        <v>-2.168870673876155</v>
      </c>
      <c r="E33" s="6">
        <f>_xlfn.T.DIST(D33,'Probabilidades y cuantiles'!D$17,FALSE)</f>
        <v>5.1926793652486855E-2</v>
      </c>
      <c r="G33" s="12">
        <f t="shared" si="2"/>
        <v>9500.5385952649394</v>
      </c>
      <c r="H33" s="6">
        <f>_xlfn.CHISQ.DIST(G33,'Probabilidades y cuantiles'!D$31,FALSE)</f>
        <v>0</v>
      </c>
      <c r="J33" s="6">
        <f t="shared" si="4"/>
        <v>0.97624401846157272</v>
      </c>
      <c r="K33" s="6">
        <f t="shared" si="3"/>
        <v>0.7763665510309995</v>
      </c>
    </row>
    <row r="34" spans="1:11">
      <c r="A34" s="6">
        <f t="shared" si="0"/>
        <v>-1.5999999999999979</v>
      </c>
      <c r="B34" s="6">
        <f>NORMDIST(A34,'Probabilidades y cuantiles'!D$3,'Probabilidades y cuantiles'!D$4,FALSE)</f>
        <v>0.11092083467945592</v>
      </c>
      <c r="D34" s="13">
        <f t="shared" si="1"/>
        <v>-2.0655911179772906</v>
      </c>
      <c r="E34" s="6">
        <f>_xlfn.T.DIST(D34,'Probabilidades y cuantiles'!D$17,FALSE)</f>
        <v>5.9631158503445421E-2</v>
      </c>
      <c r="G34" s="12">
        <f t="shared" si="2"/>
        <v>15372.194358552784</v>
      </c>
      <c r="H34" s="6">
        <f>_xlfn.CHISQ.DIST(G34,'Probabilidades y cuantiles'!D$31,FALSE)</f>
        <v>0</v>
      </c>
      <c r="J34" s="6">
        <f t="shared" si="4"/>
        <v>1.0036803136009194</v>
      </c>
      <c r="K34" s="6">
        <f t="shared" si="3"/>
        <v>0.75594051123230888</v>
      </c>
    </row>
    <row r="35" spans="1:11">
      <c r="A35" s="6">
        <f t="shared" si="0"/>
        <v>-1.5199999999999978</v>
      </c>
      <c r="B35" s="6">
        <f>NORMDIST(A35,'Probabilidades y cuantiles'!D$3,'Probabilidades y cuantiles'!D$4,FALSE)</f>
        <v>0.12566463678908857</v>
      </c>
      <c r="D35" s="13">
        <f t="shared" si="1"/>
        <v>-1.9623115620784262</v>
      </c>
      <c r="E35" s="6">
        <f>_xlfn.T.DIST(D35,'Probabilidades y cuantiles'!D$17,FALSE)</f>
        <v>6.8440932224647894E-2</v>
      </c>
      <c r="G35" s="12">
        <f t="shared" si="2"/>
        <v>24872.732953817722</v>
      </c>
      <c r="H35" s="6">
        <f>_xlfn.CHISQ.DIST(G35,'Probabilidades y cuantiles'!D$31,FALSE)</f>
        <v>0</v>
      </c>
      <c r="J35" s="6">
        <f t="shared" si="4"/>
        <v>1.0311166087402661</v>
      </c>
      <c r="K35" s="6">
        <f t="shared" si="3"/>
        <v>0.73454389364198125</v>
      </c>
    </row>
    <row r="36" spans="1:11">
      <c r="A36" s="6">
        <f t="shared" si="0"/>
        <v>-1.4399999999999977</v>
      </c>
      <c r="B36" s="6">
        <f>NORMDIST(A36,'Probabilidades y cuantiles'!D$3,'Probabilidades y cuantiles'!D$4,FALSE)</f>
        <v>0.14145996522483922</v>
      </c>
      <c r="D36" s="13">
        <f t="shared" si="1"/>
        <v>-1.8590320061795618</v>
      </c>
      <c r="E36" s="6">
        <f>_xlfn.T.DIST(D36,'Probabilidades y cuantiles'!D$17,FALSE)</f>
        <v>7.8478184485774927E-2</v>
      </c>
      <c r="G36" s="12">
        <f t="shared" si="2"/>
        <v>40244.927312370506</v>
      </c>
      <c r="H36" s="6">
        <f>_xlfn.CHISQ.DIST(G36,'Probabilidades y cuantiles'!D$31,FALSE)</f>
        <v>0</v>
      </c>
      <c r="J36" s="6">
        <f t="shared" si="4"/>
        <v>1.0585529038796129</v>
      </c>
      <c r="K36" s="6">
        <f t="shared" si="3"/>
        <v>0.71239340606799439</v>
      </c>
    </row>
    <row r="37" spans="1:11">
      <c r="A37" s="6">
        <f t="shared" si="0"/>
        <v>-1.3599999999999977</v>
      </c>
      <c r="B37" s="6">
        <f>NORMDIST(A37,'Probabilidades y cuantiles'!D$3,'Probabilidades y cuantiles'!D$4,FALSE)</f>
        <v>0.15822479037038353</v>
      </c>
      <c r="D37" s="13">
        <f t="shared" si="1"/>
        <v>-1.7557524502806974</v>
      </c>
      <c r="E37" s="6">
        <f>_xlfn.T.DIST(D37,'Probabilidades y cuantiles'!D$17,FALSE)</f>
        <v>8.9862783036546851E-2</v>
      </c>
      <c r="G37" s="12">
        <f t="shared" si="2"/>
        <v>65117.660266188228</v>
      </c>
      <c r="H37" s="6">
        <f>_xlfn.CHISQ.DIST(G37,'Probabilidades y cuantiles'!D$31,FALSE)</f>
        <v>0</v>
      </c>
      <c r="J37" s="6">
        <f t="shared" si="4"/>
        <v>1.0859891990189596</v>
      </c>
      <c r="K37" s="6">
        <f t="shared" si="3"/>
        <v>0.68968627945777017</v>
      </c>
    </row>
    <row r="38" spans="1:11">
      <c r="A38" s="6">
        <f t="shared" si="0"/>
        <v>-1.2799999999999976</v>
      </c>
      <c r="B38" s="6">
        <f>NORMDIST(A38,'Probabilidades y cuantiles'!D$3,'Probabilidades y cuantiles'!D$4,FALSE)</f>
        <v>0.17584743029766289</v>
      </c>
      <c r="D38" s="13">
        <f t="shared" si="1"/>
        <v>-1.652472894381833</v>
      </c>
      <c r="E38" s="6">
        <f>_xlfn.T.DIST(D38,'Probabilidades y cuantiles'!D$17,FALSE)</f>
        <v>0.10270534068689902</v>
      </c>
      <c r="G38" s="12">
        <f t="shared" si="2"/>
        <v>105362.58757855874</v>
      </c>
      <c r="H38" s="6">
        <f>_xlfn.CHISQ.DIST(G38,'Probabilidades y cuantiles'!D$31,FALSE)</f>
        <v>0</v>
      </c>
      <c r="J38" s="6">
        <f t="shared" si="4"/>
        <v>1.1134254941583064</v>
      </c>
      <c r="K38" s="6">
        <f t="shared" si="3"/>
        <v>0.66660072969793915</v>
      </c>
    </row>
    <row r="39" spans="1:11">
      <c r="A39" s="6">
        <f t="shared" si="0"/>
        <v>-1.1999999999999975</v>
      </c>
      <c r="B39" s="6">
        <f>NORMDIST(A39,'Probabilidades y cuantiles'!D$3,'Probabilidades y cuantiles'!D$4,FALSE)</f>
        <v>0.19418605498321354</v>
      </c>
      <c r="D39" s="13">
        <f t="shared" si="1"/>
        <v>-1.5491933384829686</v>
      </c>
      <c r="E39" s="6">
        <f>_xlfn.T.DIST(D39,'Probabilidades y cuantiles'!D$17,FALSE)</f>
        <v>0.11709779338788349</v>
      </c>
      <c r="G39" s="12">
        <f t="shared" si="2"/>
        <v>170480.24784474698</v>
      </c>
      <c r="H39" s="6">
        <f>_xlfn.CHISQ.DIST(G39,'Probabilidades y cuantiles'!D$31,FALSE)</f>
        <v>0</v>
      </c>
      <c r="J39" s="6">
        <f t="shared" si="4"/>
        <v>1.1408617892976531</v>
      </c>
      <c r="K39" s="6">
        <f t="shared" si="3"/>
        <v>0.64329664021158961</v>
      </c>
    </row>
    <row r="40" spans="1:11">
      <c r="A40" s="6">
        <f t="shared" si="0"/>
        <v>-1.1199999999999974</v>
      </c>
      <c r="B40" s="6">
        <f>NORMDIST(A40,'Probabilidades y cuantiles'!D$3,'Probabilidades y cuantiles'!D$4,FALSE)</f>
        <v>0.2130691467757185</v>
      </c>
      <c r="D40" s="13">
        <f t="shared" si="1"/>
        <v>-1.4459137825841042</v>
      </c>
      <c r="E40" s="6">
        <f>_xlfn.T.DIST(D40,'Probabilidades y cuantiles'!D$17,FALSE)</f>
        <v>0.13310141166752609</v>
      </c>
      <c r="G40" s="12">
        <f t="shared" si="2"/>
        <v>275842.83542330575</v>
      </c>
      <c r="H40" s="6">
        <f>_xlfn.CHISQ.DIST(G40,'Probabilidades y cuantiles'!D$31,FALSE)</f>
        <v>0</v>
      </c>
      <c r="J40" s="6">
        <f t="shared" si="4"/>
        <v>1.1682980844369999</v>
      </c>
      <c r="K40" s="6">
        <f t="shared" si="3"/>
        <v>0.61991640738428144</v>
      </c>
    </row>
    <row r="41" spans="1:11">
      <c r="A41" s="6">
        <f t="shared" si="0"/>
        <v>-1.0399999999999974</v>
      </c>
      <c r="B41" s="6">
        <f>NORMDIST(A41,'Probabilidades y cuantiles'!D$3,'Probabilidades y cuantiles'!D$4,FALSE)</f>
        <v>0.23229700474336684</v>
      </c>
      <c r="D41" s="13">
        <f t="shared" si="1"/>
        <v>-1.3426342266852398</v>
      </c>
      <c r="E41" s="6">
        <f>_xlfn.T.DIST(D41,'Probabilidades y cuantiles'!D$17,FALSE)</f>
        <v>0.15073229019290124</v>
      </c>
      <c r="G41" s="12">
        <f t="shared" si="2"/>
        <v>446323.08326805272</v>
      </c>
      <c r="H41" s="6">
        <f>_xlfn.CHISQ.DIST(G41,'Probabilidades y cuantiles'!D$31,FALSE)</f>
        <v>0</v>
      </c>
      <c r="J41" s="6">
        <f t="shared" si="4"/>
        <v>1.1957343795763467</v>
      </c>
      <c r="K41" s="6">
        <f t="shared" si="3"/>
        <v>0.59658590023902469</v>
      </c>
    </row>
    <row r="42" spans="1:11">
      <c r="A42" s="6">
        <f t="shared" si="0"/>
        <v>-0.95999999999999741</v>
      </c>
      <c r="B42" s="6">
        <f>NORMDIST(A42,'Probabilidades y cuantiles'!D$3,'Probabilidades y cuantiles'!D$4,FALSE)</f>
        <v>0.25164434109811773</v>
      </c>
      <c r="D42" s="13">
        <f t="shared" si="1"/>
        <v>-1.2393546707863754</v>
      </c>
      <c r="E42" s="6">
        <f>_xlfn.T.DIST(D42,'Probabilidades y cuantiles'!D$17,FALSE)</f>
        <v>0.16994474495778869</v>
      </c>
      <c r="G42" s="12">
        <f t="shared" si="2"/>
        <v>722165.91869135853</v>
      </c>
      <c r="H42" s="6">
        <f>_xlfn.CHISQ.DIST(G42,'Probabilidades y cuantiles'!D$31,FALSE)</f>
        <v>0</v>
      </c>
      <c r="J42" s="6">
        <f t="shared" si="4"/>
        <v>1.2231706747156934</v>
      </c>
      <c r="K42" s="6">
        <f t="shared" si="3"/>
        <v>0.57341549412283555</v>
      </c>
    </row>
    <row r="43" spans="1:11">
      <c r="A43" s="6">
        <f t="shared" si="0"/>
        <v>-0.87999999999999745</v>
      </c>
      <c r="B43" s="6">
        <f>NORMDIST(A43,'Probabilidades y cuantiles'!D$3,'Probabilidades y cuantiles'!D$4,FALSE)</f>
        <v>0.27086397179833865</v>
      </c>
      <c r="D43" s="13">
        <f t="shared" si="1"/>
        <v>-1.136075114887511</v>
      </c>
      <c r="E43" s="6">
        <f>_xlfn.T.DIST(D43,'Probabilidades y cuantiles'!D$17,FALSE)</f>
        <v>0.19061358563216105</v>
      </c>
      <c r="G43" s="12">
        <f t="shared" si="2"/>
        <v>1168489.0019594112</v>
      </c>
      <c r="H43" s="6">
        <f>_xlfn.CHISQ.DIST(G43,'Probabilidades y cuantiles'!D$31,FALSE)</f>
        <v>0</v>
      </c>
      <c r="J43" s="6">
        <f t="shared" si="4"/>
        <v>1.2506069698550402</v>
      </c>
      <c r="K43" s="6">
        <f t="shared" si="3"/>
        <v>0.55050114549338425</v>
      </c>
    </row>
    <row r="44" spans="1:11">
      <c r="A44" s="6">
        <f t="shared" si="0"/>
        <v>-0.79999999999999749</v>
      </c>
      <c r="B44" s="6">
        <f>NORMDIST(A44,'Probabilidades y cuantiles'!D$3,'Probabilidades y cuantiles'!D$4,FALSE)</f>
        <v>0.28969155276148334</v>
      </c>
      <c r="D44" s="13">
        <f t="shared" si="1"/>
        <v>-1.0327955589886466</v>
      </c>
      <c r="E44" s="6">
        <f>_xlfn.T.DIST(D44,'Probabilidades y cuantiles'!D$17,FALSE)</f>
        <v>0.21251689922895725</v>
      </c>
      <c r="G44" s="12">
        <f t="shared" si="2"/>
        <v>1890654.9206507697</v>
      </c>
      <c r="H44" s="6">
        <f>_xlfn.CHISQ.DIST(G44,'Probabilidades y cuantiles'!D$31,FALSE)</f>
        <v>0</v>
      </c>
      <c r="J44" s="6">
        <f t="shared" si="4"/>
        <v>1.2780432649943869</v>
      </c>
      <c r="K44" s="6">
        <f t="shared" si="3"/>
        <v>0.52792548126014505</v>
      </c>
    </row>
    <row r="45" spans="1:11">
      <c r="A45" s="6">
        <f t="shared" si="0"/>
        <v>-0.71999999999999753</v>
      </c>
      <c r="B45" s="6">
        <f>NORMDIST(A45,'Probabilidades y cuantiles'!D$3,'Probabilidades y cuantiles'!D$4,FALSE)</f>
        <v>0.3078512604698535</v>
      </c>
      <c r="D45" s="13">
        <f t="shared" si="1"/>
        <v>-0.92951600308978222</v>
      </c>
      <c r="E45" s="6">
        <f>_xlfn.T.DIST(D45,'Probabilidades y cuantiles'!D$17,FALSE)</f>
        <v>0.23532170454198253</v>
      </c>
      <c r="G45" s="12">
        <f t="shared" si="2"/>
        <v>3059143.9226101809</v>
      </c>
      <c r="H45" s="6">
        <f>_xlfn.CHISQ.DIST(G45,'Probabilidades y cuantiles'!D$31,FALSE)</f>
        <v>0</v>
      </c>
      <c r="J45" s="6">
        <f t="shared" si="4"/>
        <v>1.3054795601337337</v>
      </c>
      <c r="K45" s="6">
        <f t="shared" si="3"/>
        <v>0.50575888161191296</v>
      </c>
    </row>
    <row r="46" spans="1:11">
      <c r="A46" s="6">
        <f t="shared" si="0"/>
        <v>-0.63999999999999757</v>
      </c>
      <c r="B46" s="6">
        <f>NORMDIST(A46,'Probabilidades y cuantiles'!D$3,'Probabilidades y cuantiles'!D$4,FALSE)</f>
        <v>0.32506226408408262</v>
      </c>
      <c r="D46" s="13">
        <f t="shared" si="1"/>
        <v>-0.82623644719091782</v>
      </c>
      <c r="E46" s="6">
        <f>_xlfn.T.DIST(D46,'Probabilidades y cuantiles'!D$17,FALSE)</f>
        <v>0.25857547101579453</v>
      </c>
      <c r="G46" s="12">
        <f t="shared" si="2"/>
        <v>4949798.8432609504</v>
      </c>
      <c r="H46" s="6">
        <f>_xlfn.CHISQ.DIST(G46,'Probabilidades y cuantiles'!D$31,FALSE)</f>
        <v>0</v>
      </c>
      <c r="J46" s="6">
        <f t="shared" si="4"/>
        <v>1.3329158552730804</v>
      </c>
      <c r="K46" s="6">
        <f t="shared" si="3"/>
        <v>0.48406053993179959</v>
      </c>
    </row>
    <row r="47" spans="1:11">
      <c r="A47" s="6">
        <f t="shared" si="0"/>
        <v>-0.55999999999999761</v>
      </c>
      <c r="B47" s="6">
        <f>NORMDIST(A47,'Probabilidades y cuantiles'!D$3,'Probabilidades y cuantiles'!D$4,FALSE)</f>
        <v>0.34104578863035301</v>
      </c>
      <c r="D47" s="13">
        <f t="shared" si="1"/>
        <v>-0.72295689129205343</v>
      </c>
      <c r="E47" s="6">
        <f>_xlfn.T.DIST(D47,'Probabilidades y cuantiles'!D$17,FALSE)</f>
        <v>0.28170683020124693</v>
      </c>
      <c r="G47" s="12">
        <f t="shared" si="2"/>
        <v>8008942.7658711318</v>
      </c>
      <c r="H47" s="6">
        <f>_xlfn.CHISQ.DIST(G47,'Probabilidades y cuantiles'!D$31,FALSE)</f>
        <v>0</v>
      </c>
      <c r="J47" s="6">
        <f t="shared" si="4"/>
        <v>1.3603521504124272</v>
      </c>
      <c r="K47" s="6">
        <f t="shared" si="3"/>
        <v>0.46287948734489159</v>
      </c>
    </row>
    <row r="48" spans="1:11">
      <c r="A48" s="6">
        <f t="shared" si="0"/>
        <v>-0.4799999999999976</v>
      </c>
      <c r="B48" s="6">
        <f>NORMDIST(A48,'Probabilidades y cuantiles'!D$3,'Probabilidades y cuantiles'!D$4,FALSE)</f>
        <v>0.35553252850599754</v>
      </c>
      <c r="D48" s="13">
        <f t="shared" si="1"/>
        <v>-0.61967733539318903</v>
      </c>
      <c r="E48" s="6">
        <f>_xlfn.T.DIST(D48,'Probabilidades y cuantiles'!D$17,FALSE)</f>
        <v>0.30403859488378326</v>
      </c>
      <c r="G48" s="12">
        <f t="shared" si="2"/>
        <v>12958741.609132081</v>
      </c>
      <c r="H48" s="6">
        <f>_xlfn.CHISQ.DIST(G48,'Probabilidades y cuantiles'!D$31,FALSE)</f>
        <v>0</v>
      </c>
      <c r="J48" s="6">
        <f t="shared" si="4"/>
        <v>1.3877884455517739</v>
      </c>
      <c r="K48" s="6">
        <f t="shared" si="3"/>
        <v>0.44225557274430971</v>
      </c>
    </row>
    <row r="49" spans="1:11">
      <c r="A49" s="6">
        <f t="shared" si="0"/>
        <v>-0.39999999999999758</v>
      </c>
      <c r="B49" s="6">
        <f>NORMDIST(A49,'Probabilidades y cuantiles'!D$3,'Probabilidades y cuantiles'!D$4,FALSE)</f>
        <v>0.36827014030332367</v>
      </c>
      <c r="D49" s="13">
        <f t="shared" si="1"/>
        <v>-0.51639777949432464</v>
      </c>
      <c r="E49" s="6">
        <f>_xlfn.T.DIST(D49,'Probabilidades y cuantiles'!D$17,FALSE)</f>
        <v>0.32481522205923802</v>
      </c>
      <c r="G49" s="12">
        <f t="shared" si="2"/>
        <v>20967684.375003211</v>
      </c>
      <c r="H49" s="6">
        <f>_xlfn.CHISQ.DIST(G49,'Probabilidades y cuantiles'!D$31,FALSE)</f>
        <v>0</v>
      </c>
      <c r="J49" s="6">
        <f t="shared" si="4"/>
        <v>1.4152247406911207</v>
      </c>
      <c r="K49" s="6">
        <f t="shared" si="3"/>
        <v>0.42222039187732835</v>
      </c>
    </row>
    <row r="50" spans="1:11">
      <c r="A50" s="6">
        <f t="shared" si="0"/>
        <v>-0.31999999999999756</v>
      </c>
      <c r="B50" s="6">
        <f>NORMDIST(A50,'Probabilidades y cuantiles'!D$3,'Probabilidades y cuantiles'!D$4,FALSE)</f>
        <v>0.379030526152702</v>
      </c>
      <c r="D50" s="13">
        <f t="shared" si="1"/>
        <v>-0.41311822359546019</v>
      </c>
      <c r="E50" s="6">
        <f>_xlfn.T.DIST(D50,'Probabilidades y cuantiles'!D$17,FALSE)</f>
        <v>0.34324502111416527</v>
      </c>
      <c r="G50" s="12">
        <f t="shared" si="2"/>
        <v>33926425.984135292</v>
      </c>
      <c r="H50" s="6">
        <f>_xlfn.CHISQ.DIST(G50,'Probabilidades y cuantiles'!D$31,FALSE)</f>
        <v>0</v>
      </c>
      <c r="J50" s="6">
        <f t="shared" si="4"/>
        <v>1.4426610358304675</v>
      </c>
      <c r="K50" s="6">
        <f t="shared" si="3"/>
        <v>0.40279816131767499</v>
      </c>
    </row>
    <row r="51" spans="1:11">
      <c r="A51" s="6">
        <f t="shared" si="0"/>
        <v>-0.23999999999999755</v>
      </c>
      <c r="B51" s="6">
        <f>NORMDIST(A51,'Probabilidades y cuantiles'!D$3,'Probabilidades y cuantiles'!D$4,FALSE)</f>
        <v>0.38761661512501439</v>
      </c>
      <c r="D51" s="13">
        <f t="shared" si="1"/>
        <v>-0.30983866769659574</v>
      </c>
      <c r="E51" s="6">
        <f>_xlfn.T.DIST(D51,'Probabilidades y cuantiles'!D$17,FALSE)</f>
        <v>0.35855485913534835</v>
      </c>
      <c r="G51" s="12">
        <f t="shared" si="2"/>
        <v>54894110.359138504</v>
      </c>
      <c r="H51" s="6">
        <f>_xlfn.CHISQ.DIST(G51,'Probabilidades y cuantiles'!D$31,FALSE)</f>
        <v>0</v>
      </c>
      <c r="J51" s="6">
        <f t="shared" si="4"/>
        <v>1.4700973309698142</v>
      </c>
      <c r="K51" s="6">
        <f t="shared" si="3"/>
        <v>0.38400653497080472</v>
      </c>
    </row>
    <row r="52" spans="1:11">
      <c r="A52" s="6">
        <f t="shared" si="0"/>
        <v>-0.15999999999999753</v>
      </c>
      <c r="B52" s="6">
        <f>NORMDIST(A52,'Probabilidades y cuantiles'!D$3,'Probabilidades y cuantiles'!D$4,FALSE)</f>
        <v>0.39386836156854099</v>
      </c>
      <c r="D52" s="13">
        <f t="shared" si="1"/>
        <v>-0.20655911179773129</v>
      </c>
      <c r="E52" s="6">
        <f>_xlfn.T.DIST(D52,'Probabilidades y cuantiles'!D$17,FALSE)</f>
        <v>0.37005228229859055</v>
      </c>
      <c r="G52" s="12">
        <f t="shared" si="2"/>
        <v>88820536.343273789</v>
      </c>
      <c r="H52" s="6">
        <f>_xlfn.CHISQ.DIST(G52,'Probabilidades y cuantiles'!D$31,FALSE)</f>
        <v>0</v>
      </c>
      <c r="J52" s="6">
        <f t="shared" si="4"/>
        <v>1.497533626109161</v>
      </c>
      <c r="K52" s="6">
        <f t="shared" si="3"/>
        <v>0.36585736221693005</v>
      </c>
    </row>
    <row r="53" spans="1:11">
      <c r="A53" s="6">
        <f t="shared" si="0"/>
        <v>-7.9999999999997531E-2</v>
      </c>
      <c r="B53" s="6">
        <f>NORMDIST(A53,'Probabilidades y cuantiles'!D$3,'Probabilidades y cuantiles'!D$4,FALSE)</f>
        <v>0.39766770551160896</v>
      </c>
      <c r="D53" s="13">
        <f t="shared" si="1"/>
        <v>-0.10327955589886684</v>
      </c>
      <c r="E53" s="6">
        <f>_xlfn.T.DIST(D53,'Probabilidades y cuantiles'!D$17,FALSE)</f>
        <v>0.37718753606240818</v>
      </c>
      <c r="G53" s="12">
        <f t="shared" si="2"/>
        <v>143714646.70241231</v>
      </c>
      <c r="H53" s="6">
        <f>_xlfn.CHISQ.DIST(G53,'Probabilidades y cuantiles'!D$31,FALSE)</f>
        <v>0</v>
      </c>
      <c r="J53" s="6">
        <f t="shared" si="4"/>
        <v>1.5249699212485077</v>
      </c>
      <c r="K53" s="6">
        <f t="shared" si="3"/>
        <v>0.34835738794649451</v>
      </c>
    </row>
    <row r="54" spans="1:11">
      <c r="A54" s="6">
        <f t="shared" si="0"/>
        <v>2.4702462297909733E-15</v>
      </c>
      <c r="B54" s="6">
        <f>NORMDIST(A54,'Probabilidades y cuantiles'!D$3,'Probabilidades y cuantiles'!D$4,FALSE)</f>
        <v>0.3989422804014327</v>
      </c>
      <c r="D54" s="13">
        <f t="shared" si="1"/>
        <v>-2.3869795029440866E-15</v>
      </c>
      <c r="E54" s="6">
        <f>_xlfn.T.DIST(D54,'Probabilidades y cuantiles'!D$17,FALSE)</f>
        <v>0.37960668982249451</v>
      </c>
      <c r="G54" s="12">
        <f t="shared" si="2"/>
        <v>232535183.0456861</v>
      </c>
      <c r="H54" s="6">
        <f>_xlfn.CHISQ.DIST(G54,'Probabilidades y cuantiles'!D$31,FALSE)</f>
        <v>0</v>
      </c>
      <c r="J54" s="6">
        <f t="shared" si="4"/>
        <v>1.5524062163878545</v>
      </c>
      <c r="K54" s="6">
        <f t="shared" si="3"/>
        <v>0.33150889563327146</v>
      </c>
    </row>
    <row r="55" spans="1:11">
      <c r="A55" s="6">
        <f t="shared" si="0"/>
        <v>8.0000000000002472E-2</v>
      </c>
      <c r="B55" s="6">
        <f>NORMDIST(A55,'Probabilidades y cuantiles'!D$3,'Probabilidades y cuantiles'!D$4,FALSE)</f>
        <v>0.39766770551160885</v>
      </c>
      <c r="D55" s="13">
        <f t="shared" si="1"/>
        <v>0.10327955589886206</v>
      </c>
      <c r="E55" s="6">
        <f>_xlfn.T.DIST(D55,'Probabilidades y cuantiles'!D$17,FALSE)</f>
        <v>0.37718753606240846</v>
      </c>
      <c r="G55" s="12">
        <f t="shared" si="2"/>
        <v>376249829.74809837</v>
      </c>
      <c r="H55" s="6">
        <f>_xlfn.CHISQ.DIST(G55,'Probabilidades y cuantiles'!D$31,FALSE)</f>
        <v>0</v>
      </c>
      <c r="J55" s="6">
        <f t="shared" si="4"/>
        <v>1.5798425115272012</v>
      </c>
      <c r="K55" s="6">
        <f t="shared" si="3"/>
        <v>0.3153102952635215</v>
      </c>
    </row>
    <row r="56" spans="1:11">
      <c r="A56" s="6">
        <f t="shared" si="0"/>
        <v>0.16000000000000247</v>
      </c>
      <c r="B56" s="6">
        <f>NORMDIST(A56,'Probabilidades y cuantiles'!D$3,'Probabilidades y cuantiles'!D$4,FALSE)</f>
        <v>0.39386836156854071</v>
      </c>
      <c r="D56" s="13">
        <f t="shared" si="1"/>
        <v>0.20655911179772651</v>
      </c>
      <c r="E56" s="6">
        <f>_xlfn.T.DIST(D56,'Probabilidades y cuantiles'!D$17,FALSE)</f>
        <v>0.370052282298591</v>
      </c>
      <c r="G56" s="12">
        <f t="shared" si="2"/>
        <v>608785012.7937845</v>
      </c>
      <c r="H56" s="6">
        <f>_xlfn.CHISQ.DIST(G56,'Probabilidades y cuantiles'!D$31,FALSE)</f>
        <v>0</v>
      </c>
      <c r="J56" s="6">
        <f t="shared" si="4"/>
        <v>1.607278806666548</v>
      </c>
      <c r="K56" s="6">
        <f t="shared" si="3"/>
        <v>0.29975665843300536</v>
      </c>
    </row>
    <row r="57" spans="1:11">
      <c r="A57" s="6">
        <f t="shared" si="0"/>
        <v>0.24000000000000249</v>
      </c>
      <c r="B57" s="6">
        <f>NORMDIST(A57,'Probabilidades y cuantiles'!D$3,'Probabilidades y cuantiles'!D$4,FALSE)</f>
        <v>0.38761661512501389</v>
      </c>
      <c r="D57" s="13">
        <f t="shared" si="1"/>
        <v>0.30983866769659096</v>
      </c>
      <c r="E57" s="6">
        <f>_xlfn.T.DIST(D57,'Probabilidades y cuantiles'!D$17,FALSE)</f>
        <v>0.35855485913534901</v>
      </c>
      <c r="G57" s="12">
        <f t="shared" si="2"/>
        <v>985034842.54188287</v>
      </c>
      <c r="H57" s="6">
        <f>_xlfn.CHISQ.DIST(G57,'Probabilidades y cuantiles'!D$31,FALSE)</f>
        <v>0</v>
      </c>
      <c r="J57" s="6">
        <f t="shared" si="4"/>
        <v>1.6347151018058947</v>
      </c>
      <c r="K57" s="6">
        <f t="shared" si="3"/>
        <v>0.28484020326881027</v>
      </c>
    </row>
    <row r="58" spans="1:11">
      <c r="A58" s="6">
        <f t="shared" si="0"/>
        <v>0.3200000000000025</v>
      </c>
      <c r="B58" s="6">
        <f>NORMDIST(A58,'Probabilidades y cuantiles'!D$3,'Probabilidades y cuantiles'!D$4,FALSE)</f>
        <v>0.37903052615270139</v>
      </c>
      <c r="D58" s="13">
        <f t="shared" si="1"/>
        <v>0.41311822359545541</v>
      </c>
      <c r="E58" s="6">
        <f>_xlfn.T.DIST(D58,'Probabilidades y cuantiles'!D$17,FALSE)</f>
        <v>0.3432450211141661</v>
      </c>
      <c r="G58" s="12">
        <f t="shared" si="2"/>
        <v>1593819855.3356674</v>
      </c>
      <c r="H58" s="6">
        <f>_xlfn.CHISQ.DIST(G58,'Probabilidades y cuantiles'!D$31,FALSE)</f>
        <v>0</v>
      </c>
      <c r="J58" s="6">
        <f t="shared" si="4"/>
        <v>1.6621513969452415</v>
      </c>
      <c r="K58" s="6">
        <f t="shared" si="3"/>
        <v>0.2705507320575215</v>
      </c>
    </row>
    <row r="59" spans="1:11">
      <c r="A59" s="6">
        <f t="shared" si="0"/>
        <v>0.40000000000000252</v>
      </c>
      <c r="B59" s="6">
        <f>NORMDIST(A59,'Probabilidades y cuantiles'!D$3,'Probabilidades y cuantiles'!D$4,FALSE)</f>
        <v>0.36827014030332295</v>
      </c>
      <c r="D59" s="13">
        <f t="shared" si="1"/>
        <v>0.51639777949431986</v>
      </c>
      <c r="E59" s="6">
        <f>_xlfn.T.DIST(D59,'Probabilidades y cuantiles'!D$17,FALSE)</f>
        <v>0.32481522205923896</v>
      </c>
      <c r="G59" s="12">
        <f t="shared" si="2"/>
        <v>2578854697.8775501</v>
      </c>
      <c r="H59" s="6">
        <f>_xlfn.CHISQ.DIST(G59,'Probabilidades y cuantiles'!D$31,FALSE)</f>
        <v>0</v>
      </c>
      <c r="J59" s="6">
        <f t="shared" si="4"/>
        <v>1.6895876920845883</v>
      </c>
      <c r="K59" s="6">
        <f t="shared" si="3"/>
        <v>0.25687602458850889</v>
      </c>
    </row>
    <row r="60" spans="1:11">
      <c r="A60" s="6">
        <f t="shared" si="0"/>
        <v>0.48000000000000254</v>
      </c>
      <c r="B60" s="6">
        <f>NORMDIST(A60,'Probabilidades y cuantiles'!D$3,'Probabilidades y cuantiles'!D$4,FALSE)</f>
        <v>0.3555325285059967</v>
      </c>
      <c r="D60" s="13">
        <f t="shared" si="1"/>
        <v>0.61967733539318437</v>
      </c>
      <c r="E60" s="6">
        <f>_xlfn.T.DIST(D60,'Probabilidades y cuantiles'!D$17,FALSE)</f>
        <v>0.30403859488378432</v>
      </c>
      <c r="G60" s="12">
        <f t="shared" si="2"/>
        <v>4172674553.2132177</v>
      </c>
      <c r="H60" s="6">
        <f>_xlfn.CHISQ.DIST(G60,'Probabilidades y cuantiles'!D$31,FALSE)</f>
        <v>0</v>
      </c>
      <c r="J60" s="6">
        <f t="shared" si="4"/>
        <v>1.717023987223935</v>
      </c>
      <c r="K60" s="6">
        <f t="shared" si="3"/>
        <v>0.2438021902709426</v>
      </c>
    </row>
    <row r="61" spans="1:11">
      <c r="A61" s="6">
        <f t="shared" si="0"/>
        <v>0.5600000000000025</v>
      </c>
      <c r="B61" s="6">
        <f>NORMDIST(A61,'Probabilidades y cuantiles'!D$3,'Probabilidades y cuantiles'!D$4,FALSE)</f>
        <v>0.34104578863035206</v>
      </c>
      <c r="D61" s="13">
        <f t="shared" si="1"/>
        <v>0.72295689129204876</v>
      </c>
      <c r="E61" s="6">
        <f>_xlfn.T.DIST(D61,'Probabilidades y cuantiles'!D$17,FALSE)</f>
        <v>0.28170683020124804</v>
      </c>
      <c r="G61" s="12">
        <f t="shared" si="2"/>
        <v>6751529251.0907679</v>
      </c>
      <c r="H61" s="6">
        <f>_xlfn.CHISQ.DIST(G61,'Probabilidades y cuantiles'!D$31,FALSE)</f>
        <v>0</v>
      </c>
      <c r="J61" s="6">
        <f t="shared" si="4"/>
        <v>1.7444602823632818</v>
      </c>
      <c r="K61" s="6">
        <f t="shared" si="3"/>
        <v>0.23131398207208989</v>
      </c>
    </row>
    <row r="62" spans="1:11">
      <c r="A62" s="6">
        <f t="shared" si="0"/>
        <v>0.64000000000000246</v>
      </c>
      <c r="B62" s="6">
        <f>NORMDIST(A62,'Probabilidades y cuantiles'!D$3,'Probabilidades y cuantiles'!D$4,FALSE)</f>
        <v>0.32506226408408162</v>
      </c>
      <c r="D62" s="13">
        <f t="shared" si="1"/>
        <v>0.82623644719091316</v>
      </c>
      <c r="E62" s="6">
        <f>_xlfn.T.DIST(D62,'Probabilidades y cuantiles'!D$17,FALSE)</f>
        <v>0.25857547101579559</v>
      </c>
      <c r="G62" s="12">
        <f t="shared" si="2"/>
        <v>10924203804.303986</v>
      </c>
      <c r="H62" s="6">
        <f>_xlfn.CHISQ.DIST(G62,'Probabilidades y cuantiles'!D$31,FALSE)</f>
        <v>0</v>
      </c>
      <c r="J62" s="6">
        <f t="shared" si="4"/>
        <v>1.7718965775026285</v>
      </c>
      <c r="K62" s="6">
        <f t="shared" si="3"/>
        <v>0.21939507526658567</v>
      </c>
    </row>
    <row r="63" spans="1:11">
      <c r="A63" s="6">
        <f t="shared" si="0"/>
        <v>0.72000000000000242</v>
      </c>
      <c r="B63" s="6">
        <f>NORMDIST(A63,'Probabilidades y cuantiles'!D$3,'Probabilidades y cuantiles'!D$4,FALSE)</f>
        <v>0.30785126046985239</v>
      </c>
      <c r="D63" s="13">
        <f t="shared" si="1"/>
        <v>0.92951600308977755</v>
      </c>
      <c r="E63" s="6">
        <f>_xlfn.T.DIST(D63,'Probabilidades y cuantiles'!D$17,FALSE)</f>
        <v>0.23532170454198353</v>
      </c>
      <c r="G63" s="12">
        <f t="shared" si="2"/>
        <v>17675733055.394753</v>
      </c>
      <c r="H63" s="6">
        <f>_xlfn.CHISQ.DIST(G63,'Probabilidades y cuantiles'!D$31,FALSE)</f>
        <v>0</v>
      </c>
      <c r="J63" s="6">
        <f t="shared" si="4"/>
        <v>1.7993328726419753</v>
      </c>
      <c r="K63" s="6">
        <f t="shared" si="3"/>
        <v>0.20802831389314089</v>
      </c>
    </row>
    <row r="64" spans="1:11">
      <c r="A64" s="6">
        <f t="shared" si="0"/>
        <v>0.80000000000000238</v>
      </c>
      <c r="B64" s="6">
        <f>NORMDIST(A64,'Probabilidades y cuantiles'!D$3,'Probabilidades y cuantiles'!D$4,FALSE)</f>
        <v>0.28969155276148217</v>
      </c>
      <c r="D64" s="13">
        <f t="shared" si="1"/>
        <v>1.0327955589886419</v>
      </c>
      <c r="E64" s="6">
        <f>_xlfn.T.DIST(D64,'Probabilidades y cuantiles'!D$17,FALSE)</f>
        <v>0.21251689922895825</v>
      </c>
      <c r="G64" s="12">
        <f t="shared" si="2"/>
        <v>28599936859.698738</v>
      </c>
      <c r="H64" s="6">
        <f>_xlfn.CHISQ.DIST(G64,'Probabilidades y cuantiles'!D$31,FALSE)</f>
        <v>0</v>
      </c>
      <c r="J64" s="6">
        <f t="shared" si="4"/>
        <v>1.826769167781322</v>
      </c>
      <c r="K64" s="6">
        <f t="shared" si="3"/>
        <v>0.19719592769613081</v>
      </c>
    </row>
    <row r="65" spans="1:11">
      <c r="A65" s="6">
        <f t="shared" si="0"/>
        <v>0.88000000000000234</v>
      </c>
      <c r="B65" s="6">
        <f>NORMDIST(A65,'Probabilidades y cuantiles'!D$3,'Probabilidades y cuantiles'!D$4,FALSE)</f>
        <v>0.27086397179833749</v>
      </c>
      <c r="D65" s="13">
        <f t="shared" si="1"/>
        <v>1.1360751148875063</v>
      </c>
      <c r="E65" s="6">
        <f>_xlfn.T.DIST(D65,'Probabilidades y cuantiles'!D$17,FALSE)</f>
        <v>0.19061358563216196</v>
      </c>
      <c r="G65" s="12">
        <f t="shared" si="2"/>
        <v>46275669915.093491</v>
      </c>
      <c r="H65" s="6">
        <f>_xlfn.CHISQ.DIST(G65,'Probabilidades y cuantiles'!D$31,FALSE)</f>
        <v>0</v>
      </c>
      <c r="J65" s="6">
        <f t="shared" si="4"/>
        <v>1.8542054629206688</v>
      </c>
      <c r="K65" s="6">
        <f t="shared" si="3"/>
        <v>0.18687972219252905</v>
      </c>
    </row>
    <row r="66" spans="1:11">
      <c r="A66" s="6">
        <f t="shared" si="0"/>
        <v>0.9600000000000023</v>
      </c>
      <c r="B66" s="6">
        <f>NORMDIST(A66,'Probabilidades y cuantiles'!D$3,'Probabilidades y cuantiles'!D$4,FALSE)</f>
        <v>0.25164434109811656</v>
      </c>
      <c r="D66" s="13">
        <f t="shared" si="1"/>
        <v>1.2393546707863707</v>
      </c>
      <c r="E66" s="6">
        <f>_xlfn.T.DIST(D66,'Probabilidades y cuantiles'!D$17,FALSE)</f>
        <v>0.16994474495778961</v>
      </c>
      <c r="G66" s="12">
        <f t="shared" si="2"/>
        <v>74875606774.792236</v>
      </c>
      <c r="H66" s="6">
        <f>_xlfn.CHISQ.DIST(G66,'Probabilidades y cuantiles'!D$31,FALSE)</f>
        <v>0</v>
      </c>
      <c r="J66" s="6">
        <f t="shared" si="4"/>
        <v>1.8816417580600155</v>
      </c>
      <c r="K66" s="6">
        <f t="shared" si="3"/>
        <v>0.1770612443559503</v>
      </c>
    </row>
    <row r="67" spans="1:11">
      <c r="A67" s="6">
        <f t="shared" si="0"/>
        <v>1.0400000000000023</v>
      </c>
      <c r="B67" s="6">
        <f>NORMDIST(A67,'Probabilidades y cuantiles'!D$3,'Probabilidades y cuantiles'!D$4,FALSE)</f>
        <v>0.23229700474336565</v>
      </c>
      <c r="D67" s="13">
        <f t="shared" si="1"/>
        <v>1.3426342266852351</v>
      </c>
      <c r="E67" s="6">
        <f>_xlfn.T.DIST(D67,'Probabilidades y cuantiles'!D$17,FALSE)</f>
        <v>0.1507322901929021</v>
      </c>
      <c r="G67" s="12">
        <f t="shared" si="2"/>
        <v>121151276689.88573</v>
      </c>
      <c r="H67" s="6">
        <f>_xlfn.CHISQ.DIST(G67,'Probabilidades y cuantiles'!D$31,FALSE)</f>
        <v>0</v>
      </c>
      <c r="J67" s="6">
        <f t="shared" si="4"/>
        <v>1.9090780531993623</v>
      </c>
      <c r="K67" s="6">
        <f t="shared" si="3"/>
        <v>0.1677219262542691</v>
      </c>
    </row>
    <row r="68" spans="1:11">
      <c r="A68" s="6">
        <f t="shared" si="0"/>
        <v>1.1200000000000023</v>
      </c>
      <c r="B68" s="6">
        <f>NORMDIST(A68,'Probabilidades y cuantiles'!D$3,'Probabilidades y cuantiles'!D$4,FALSE)</f>
        <v>0.21306914677571731</v>
      </c>
      <c r="D68" s="13">
        <f t="shared" si="1"/>
        <v>1.4459137825840995</v>
      </c>
      <c r="E68" s="6">
        <f>_xlfn.T.DIST(D68,'Probabilidades y cuantiles'!D$17,FALSE)</f>
        <v>0.13310141166752684</v>
      </c>
      <c r="G68" s="12">
        <f t="shared" si="2"/>
        <v>196026883464.67798</v>
      </c>
      <c r="H68" s="6">
        <f>_xlfn.CHISQ.DIST(G68,'Probabilidades y cuantiles'!D$31,FALSE)</f>
        <v>0</v>
      </c>
      <c r="J68" s="6">
        <f t="shared" si="4"/>
        <v>1.9365143483387091</v>
      </c>
      <c r="K68" s="6">
        <f t="shared" si="3"/>
        <v>0.15884320881940009</v>
      </c>
    </row>
    <row r="69" spans="1:11">
      <c r="A69" s="6">
        <f t="shared" si="0"/>
        <v>1.2000000000000024</v>
      </c>
      <c r="B69" s="6">
        <f>NORMDIST(A69,'Probabilidades y cuantiles'!D$3,'Probabilidades y cuantiles'!D$4,FALSE)</f>
        <v>0.1941860549832124</v>
      </c>
      <c r="D69" s="13">
        <f t="shared" si="1"/>
        <v>1.5491933384829639</v>
      </c>
      <c r="E69" s="6">
        <f>_xlfn.T.DIST(D69,'Probabilidades y cuantiles'!D$17,FALSE)</f>
        <v>0.11709779338788423</v>
      </c>
      <c r="G69" s="12">
        <f t="shared" si="2"/>
        <v>317178160154.56372</v>
      </c>
      <c r="H69" s="6">
        <f>_xlfn.CHISQ.DIST(G69,'Probabilidades y cuantiles'!D$31,FALSE)</f>
        <v>0</v>
      </c>
      <c r="J69" s="6">
        <f t="shared" si="4"/>
        <v>1.9639506434780558</v>
      </c>
      <c r="K69" s="6">
        <f t="shared" si="3"/>
        <v>0.15040664777047458</v>
      </c>
    </row>
    <row r="70" spans="1:11">
      <c r="A70" s="6">
        <f t="shared" si="0"/>
        <v>1.2800000000000025</v>
      </c>
      <c r="B70" s="6">
        <f>NORMDIST(A70,'Probabilidades y cuantiles'!D$3,'Probabilidades y cuantiles'!D$4,FALSE)</f>
        <v>0.17584743029766181</v>
      </c>
      <c r="D70" s="13">
        <f t="shared" si="1"/>
        <v>1.6524728943818283</v>
      </c>
      <c r="E70" s="6">
        <f>_xlfn.T.DIST(D70,'Probabilidades y cuantiles'!D$17,FALSE)</f>
        <v>0.10270534068689964</v>
      </c>
      <c r="G70" s="12">
        <f t="shared" si="2"/>
        <v>513205043619.2417</v>
      </c>
      <c r="H70" s="6">
        <f>_xlfn.CHISQ.DIST(G70,'Probabilidades y cuantiles'!D$31,FALSE)</f>
        <v>0</v>
      </c>
      <c r="J70" s="6">
        <f t="shared" si="4"/>
        <v>1.9913869386174026</v>
      </c>
      <c r="K70" s="6">
        <f t="shared" si="3"/>
        <v>0.14239400355727372</v>
      </c>
    </row>
    <row r="71" spans="1:11">
      <c r="A71" s="6">
        <f t="shared" si="0"/>
        <v>1.3600000000000025</v>
      </c>
      <c r="B71" s="6">
        <f>NORMDIST(A71,'Probabilidades y cuantiles'!D$3,'Probabilidades y cuantiles'!D$4,FALSE)</f>
        <v>0.15822479037038251</v>
      </c>
      <c r="D71" s="13">
        <f t="shared" si="1"/>
        <v>1.7557524502806927</v>
      </c>
      <c r="E71" s="6">
        <f>_xlfn.T.DIST(D71,'Probabilidades y cuantiles'!D$17,FALSE)</f>
        <v>8.9862783036547392E-2</v>
      </c>
      <c r="G71" s="12">
        <f t="shared" si="2"/>
        <v>830383203773.80542</v>
      </c>
      <c r="H71" s="6">
        <f>_xlfn.CHISQ.DIST(G71,'Probabilidades y cuantiles'!D$31,FALSE)</f>
        <v>0</v>
      </c>
      <c r="J71" s="6">
        <f t="shared" si="4"/>
        <v>2.0188232337567493</v>
      </c>
      <c r="K71" s="6">
        <f t="shared" si="3"/>
        <v>0.13478731704116881</v>
      </c>
    </row>
    <row r="72" spans="1:11">
      <c r="A72" s="6">
        <f t="shared" si="0"/>
        <v>1.4400000000000026</v>
      </c>
      <c r="B72" s="6">
        <f>NORMDIST(A72,'Probabilidades y cuantiles'!D$3,'Probabilidades y cuantiles'!D$4,FALSE)</f>
        <v>0.14145996522483825</v>
      </c>
      <c r="D72" s="13">
        <f t="shared" si="1"/>
        <v>1.8590320061795571</v>
      </c>
      <c r="E72" s="6">
        <f>_xlfn.T.DIST(D72,'Probabilidades y cuantiles'!D$17,FALSE)</f>
        <v>7.8478184485775399E-2</v>
      </c>
      <c r="G72" s="12">
        <f t="shared" si="2"/>
        <v>1343588247393.0471</v>
      </c>
      <c r="H72" s="6">
        <f>_xlfn.CHISQ.DIST(G72,'Probabilidades y cuantiles'!D$31,FALSE)</f>
        <v>0</v>
      </c>
      <c r="J72" s="6">
        <f t="shared" si="4"/>
        <v>2.0462595288960959</v>
      </c>
      <c r="K72" s="6">
        <f t="shared" si="3"/>
        <v>0.12756897248730487</v>
      </c>
    </row>
    <row r="73" spans="1:11">
      <c r="A73" s="6">
        <f t="shared" si="0"/>
        <v>1.5200000000000027</v>
      </c>
      <c r="B73" s="6">
        <f>NORMDIST(A73,'Probabilidades y cuantiles'!D$3,'Probabilidades y cuantiles'!D$4,FALSE)</f>
        <v>0.12566463678908762</v>
      </c>
      <c r="D73" s="13">
        <f t="shared" si="1"/>
        <v>1.9623115620784215</v>
      </c>
      <c r="E73" s="6">
        <f>_xlfn.T.DIST(D73,'Probabilidades y cuantiles'!D$17,FALSE)</f>
        <v>6.8440932224648324E-2</v>
      </c>
      <c r="G73" s="12">
        <f t="shared" si="2"/>
        <v>2173971451166.8525</v>
      </c>
      <c r="H73" s="6">
        <f>_xlfn.CHISQ.DIST(G73,'Probabilidades y cuantiles'!D$31,FALSE)</f>
        <v>0</v>
      </c>
      <c r="J73" s="6">
        <f t="shared" si="4"/>
        <v>2.0736958240354424</v>
      </c>
      <c r="K73" s="6">
        <f t="shared" si="3"/>
        <v>0.12072174930525834</v>
      </c>
    </row>
    <row r="74" spans="1:11">
      <c r="A74" s="6">
        <f t="shared" si="0"/>
        <v>1.6000000000000028</v>
      </c>
      <c r="B74" s="6">
        <f>NORMDIST(A74,'Probabilidades y cuantiles'!D$3,'Probabilidades y cuantiles'!D$4,FALSE)</f>
        <v>0.11092083467945509</v>
      </c>
      <c r="D74" s="13">
        <f t="shared" si="1"/>
        <v>2.0655911179772861</v>
      </c>
      <c r="E74" s="6">
        <f>_xlfn.T.DIST(D74,'Probabilidades y cuantiles'!D$17,FALSE)</f>
        <v>5.9631158503445747E-2</v>
      </c>
      <c r="G74" s="12">
        <f t="shared" si="2"/>
        <v>3517559698559.8994</v>
      </c>
      <c r="H74" s="6">
        <f>_xlfn.CHISQ.DIST(G74,'Probabilidades y cuantiles'!D$31,FALSE)</f>
        <v>0</v>
      </c>
      <c r="J74" s="6">
        <f t="shared" si="4"/>
        <v>2.1011321191747889</v>
      </c>
      <c r="K74" s="6">
        <f t="shared" si="3"/>
        <v>0.11422886384649632</v>
      </c>
    </row>
    <row r="75" spans="1:11">
      <c r="A75" s="6">
        <f t="shared" si="0"/>
        <v>1.6800000000000028</v>
      </c>
      <c r="B75" s="6">
        <f>NORMDIST(A75,'Probabilidades y cuantiles'!D$3,'Probabilidades y cuantiles'!D$4,FALSE)</f>
        <v>9.7282269331467039E-2</v>
      </c>
      <c r="D75" s="13">
        <f t="shared" si="1"/>
        <v>2.1688706738761505</v>
      </c>
      <c r="E75" s="6">
        <f>_xlfn.T.DIST(D75,'Probabilidades y cuantiles'!D$17,FALSE)</f>
        <v>5.192679365248716E-2</v>
      </c>
      <c r="G75" s="12">
        <f t="shared" si="2"/>
        <v>5691531149726.752</v>
      </c>
      <c r="H75" s="6">
        <f>_xlfn.CHISQ.DIST(G75,'Probabilidades y cuantiles'!D$31,FALSE)</f>
        <v>0</v>
      </c>
      <c r="J75" s="6">
        <f t="shared" si="4"/>
        <v>2.1285684143141355</v>
      </c>
      <c r="K75" s="6">
        <f t="shared" si="3"/>
        <v>0.10807400244599399</v>
      </c>
    </row>
    <row r="76" spans="1:11">
      <c r="A76" s="6">
        <f t="shared" si="0"/>
        <v>1.7600000000000029</v>
      </c>
      <c r="B76" s="6">
        <f>NORMDIST(A76,'Probabilidades y cuantiles'!D$3,'Probabilidades y cuantiles'!D$4,FALSE)</f>
        <v>8.4776361308021797E-2</v>
      </c>
      <c r="D76" s="13">
        <f t="shared" si="1"/>
        <v>2.2721502297750149</v>
      </c>
      <c r="E76" s="6">
        <f>_xlfn.T.DIST(D76,'Probabilidades y cuantiles'!D$17,FALSE)</f>
        <v>4.5208575962261077E-2</v>
      </c>
      <c r="G76" s="12">
        <f t="shared" si="2"/>
        <v>9209090848286.6523</v>
      </c>
      <c r="H76" s="6">
        <f>_xlfn.CHISQ.DIST(G76,'Probabilidades y cuantiles'!D$31,FALSE)</f>
        <v>0</v>
      </c>
      <c r="J76" s="6">
        <f t="shared" si="4"/>
        <v>2.156004709453482</v>
      </c>
      <c r="K76" s="6">
        <f t="shared" si="3"/>
        <v>0.10224134678245887</v>
      </c>
    </row>
    <row r="77" spans="1:11">
      <c r="A77" s="6">
        <f t="shared" si="0"/>
        <v>1.840000000000003</v>
      </c>
      <c r="B77" s="6">
        <f>NORMDIST(A77,'Probabilidades y cuantiles'!D$3,'Probabilidades y cuantiles'!D$4,FALSE)</f>
        <v>7.3406812581656489E-2</v>
      </c>
      <c r="D77" s="13">
        <f t="shared" si="1"/>
        <v>2.3754297856738793</v>
      </c>
      <c r="E77" s="6">
        <f>_xlfn.T.DIST(D77,'Probabilidades y cuantiles'!D$17,FALSE)</f>
        <v>3.9363389742985561E-2</v>
      </c>
      <c r="G77" s="12">
        <f t="shared" si="2"/>
        <v>14900621998013.404</v>
      </c>
      <c r="H77" s="6">
        <f>_xlfn.CHISQ.DIST(G77,'Probabilidades y cuantiles'!D$31,FALSE)</f>
        <v>0</v>
      </c>
      <c r="J77" s="6">
        <f t="shared" si="4"/>
        <v>2.1834410045928285</v>
      </c>
      <c r="K77" s="6">
        <f t="shared" si="3"/>
        <v>9.6715592526735172E-2</v>
      </c>
    </row>
    <row r="78" spans="1:11">
      <c r="A78" s="6">
        <f t="shared" si="0"/>
        <v>1.920000000000003</v>
      </c>
      <c r="B78" s="6">
        <f>NORMDIST(A78,'Probabilidades y cuantiles'!D$3,'Probabilidades y cuantiles'!D$4,FALSE)</f>
        <v>6.315656143519828E-2</v>
      </c>
      <c r="D78" s="13">
        <f t="shared" si="1"/>
        <v>2.4787093415727437</v>
      </c>
      <c r="E78" s="6">
        <f>_xlfn.T.DIST(D78,'Probabilidades y cuantiles'!D$17,FALSE)</f>
        <v>3.4286295210996638E-2</v>
      </c>
      <c r="G78" s="12">
        <f t="shared" si="2"/>
        <v>24109712846300.055</v>
      </c>
      <c r="H78" s="6">
        <f>_xlfn.CHISQ.DIST(G78,'Probabilidades y cuantiles'!D$31,FALSE)</f>
        <v>0</v>
      </c>
      <c r="J78" s="6">
        <f t="shared" si="4"/>
        <v>2.2108772997321751</v>
      </c>
      <c r="K78" s="6">
        <f t="shared" si="3"/>
        <v>9.1481962150974844E-2</v>
      </c>
    </row>
    <row r="79" spans="1:11">
      <c r="A79" s="6">
        <f t="shared" si="0"/>
        <v>2.0000000000000031</v>
      </c>
      <c r="B79" s="6">
        <f>NORMDIST(A79,'Probabilidades y cuantiles'!D$3,'Probabilidades y cuantiles'!D$4,FALSE)</f>
        <v>5.3990966513187716E-2</v>
      </c>
      <c r="D79" s="13">
        <f t="shared" si="1"/>
        <v>2.5819888974716081</v>
      </c>
      <c r="E79" s="6">
        <f>_xlfn.T.DIST(D79,'Probabilidades y cuantiles'!D$17,FALSE)</f>
        <v>2.9881576166785401E-2</v>
      </c>
      <c r="G79" s="12">
        <f t="shared" si="2"/>
        <v>39010334844313.461</v>
      </c>
      <c r="H79" s="6">
        <f>_xlfn.CHISQ.DIST(G79,'Probabilidades y cuantiles'!D$31,FALSE)</f>
        <v>0</v>
      </c>
      <c r="J79" s="6">
        <f t="shared" si="4"/>
        <v>2.2383135948715216</v>
      </c>
      <c r="K79" s="6">
        <f t="shared" si="3"/>
        <v>8.6526212681787326E-2</v>
      </c>
    </row>
    <row r="80" spans="1:11">
      <c r="A80" s="6">
        <f t="shared" si="0"/>
        <v>2.0800000000000032</v>
      </c>
      <c r="B80" s="6">
        <f>NORMDIST(A80,'Probabilidades y cuantiles'!D$3,'Probabilidades y cuantiles'!D$4,FALSE)</f>
        <v>4.5861076271054603E-2</v>
      </c>
      <c r="D80" s="13">
        <f t="shared" si="1"/>
        <v>2.6852684533704725</v>
      </c>
      <c r="E80" s="6">
        <f>_xlfn.T.DIST(D80,'Probabilidades y cuantiles'!D$17,FALSE)</f>
        <v>2.6063080356063962E-2</v>
      </c>
      <c r="G80" s="12">
        <f t="shared" si="2"/>
        <v>63120047690613.516</v>
      </c>
      <c r="H80" s="6">
        <f>_xlfn.CHISQ.DIST(G80,'Probabilidades y cuantiles'!D$31,FALSE)</f>
        <v>0</v>
      </c>
      <c r="J80" s="6">
        <f t="shared" si="4"/>
        <v>2.2657498900108681</v>
      </c>
      <c r="K80" s="6">
        <f t="shared" si="3"/>
        <v>8.183463909855701E-2</v>
      </c>
    </row>
    <row r="81" spans="1:11">
      <c r="A81" s="6">
        <f t="shared" si="0"/>
        <v>2.1600000000000033</v>
      </c>
      <c r="B81" s="6">
        <f>NORMDIST(A81,'Probabilidades y cuantiles'!D$3,'Probabilidades y cuantiles'!D$4,FALSE)</f>
        <v>3.8706856147455351E-2</v>
      </c>
      <c r="D81" s="13">
        <f t="shared" si="1"/>
        <v>2.7885480092693369</v>
      </c>
      <c r="E81" s="6">
        <f>_xlfn.T.DIST(D81,'Probabilidades y cuantiles'!D$17,FALSE)</f>
        <v>2.2754073731590805E-2</v>
      </c>
      <c r="G81" s="12">
        <f t="shared" si="2"/>
        <v>102130382534926.97</v>
      </c>
      <c r="H81" s="6">
        <f>_xlfn.CHISQ.DIST(G81,'Probabilidades y cuantiles'!D$31,FALSE)</f>
        <v>0</v>
      </c>
      <c r="J81" s="6">
        <f t="shared" si="4"/>
        <v>2.2931861851502147</v>
      </c>
      <c r="K81" s="6">
        <f t="shared" si="3"/>
        <v>7.7394074003046667E-2</v>
      </c>
    </row>
    <row r="82" spans="1:11">
      <c r="A82" s="6">
        <f t="shared" si="0"/>
        <v>2.2400000000000033</v>
      </c>
      <c r="B82" s="6">
        <f>NORMDIST(A82,'Probabilidades y cuantiles'!D$3,'Probabilidades y cuantiles'!D$4,FALSE)</f>
        <v>3.2460265643697209E-2</v>
      </c>
      <c r="D82" s="13">
        <f t="shared" si="1"/>
        <v>2.8918275651682013</v>
      </c>
      <c r="E82" s="6">
        <f>_xlfn.T.DIST(D82,'Probabilidades y cuantiles'!D$17,FALSE)</f>
        <v>1.9886779819005364E-2</v>
      </c>
      <c r="G82" s="12">
        <f t="shared" si="2"/>
        <v>165250430225540.5</v>
      </c>
      <c r="H82" s="6">
        <f>_xlfn.CHISQ.DIST(G82,'Probabilidades y cuantiles'!D$31,FALSE)</f>
        <v>0</v>
      </c>
      <c r="J82" s="6">
        <f t="shared" si="4"/>
        <v>2.3206224802895612</v>
      </c>
      <c r="K82" s="6">
        <f t="shared" si="3"/>
        <v>7.3191884117909486E-2</v>
      </c>
    </row>
    <row r="83" spans="1:11">
      <c r="A83" s="6">
        <f t="shared" si="0"/>
        <v>2.3200000000000034</v>
      </c>
      <c r="B83" s="6">
        <f>NORMDIST(A83,'Probabilidades y cuantiles'!D$3,'Probabilidades y cuantiles'!D$4,FALSE)</f>
        <v>2.7048099546881567E-2</v>
      </c>
      <c r="D83" s="13">
        <f t="shared" si="1"/>
        <v>2.9951071210670657</v>
      </c>
      <c r="E83" s="6">
        <f>_xlfn.T.DIST(D83,'Probabilidades y cuantiles'!D$17,FALSE)</f>
        <v>1.7401732094312575E-2</v>
      </c>
      <c r="G83" s="12">
        <f t="shared" si="2"/>
        <v>267380812760467.47</v>
      </c>
      <c r="H83" s="6">
        <f>_xlfn.CHISQ.DIST(G83,'Probabilidades y cuantiles'!D$31,FALSE)</f>
        <v>0</v>
      </c>
      <c r="J83" s="6">
        <f t="shared" si="4"/>
        <v>2.3480587754289077</v>
      </c>
      <c r="K83" s="6">
        <f t="shared" si="3"/>
        <v>6.9215964109439365E-2</v>
      </c>
    </row>
    <row r="84" spans="1:11">
      <c r="A84" s="6">
        <f t="shared" si="0"/>
        <v>2.4000000000000035</v>
      </c>
      <c r="B84" s="6">
        <f>NORMDIST(A84,'Probabilidades y cuantiles'!D$3,'Probabilidades y cuantiles'!D$4,FALSE)</f>
        <v>2.2394530294842712E-2</v>
      </c>
      <c r="D84" s="13">
        <f t="shared" si="1"/>
        <v>3.0983866769659301</v>
      </c>
      <c r="E84" s="6">
        <f>_xlfn.T.DIST(D84,'Probabilidades y cuantiles'!D$17,FALSE)</f>
        <v>1.5247031693927264E-2</v>
      </c>
      <c r="G84" s="12">
        <f t="shared" si="2"/>
        <v>432631242986008</v>
      </c>
      <c r="H84" s="6">
        <f>_xlfn.CHISQ.DIST(G84,'Probabilidades y cuantiles'!D$31,FALSE)</f>
        <v>0</v>
      </c>
      <c r="J84" s="6">
        <f t="shared" si="4"/>
        <v>2.3754950705682543</v>
      </c>
      <c r="K84" s="6">
        <f t="shared" si="3"/>
        <v>6.5454728173344856E-2</v>
      </c>
    </row>
    <row r="85" spans="1:11">
      <c r="A85" s="6">
        <f t="shared" si="0"/>
        <v>2.4800000000000035</v>
      </c>
      <c r="B85" s="6">
        <f>NORMDIST(A85,'Probabilidades y cuantiles'!D$3,'Probabilidades y cuantiles'!D$4,FALSE)</f>
        <v>1.8423310646861892E-2</v>
      </c>
      <c r="D85" s="13">
        <f t="shared" si="1"/>
        <v>3.2016662328647945</v>
      </c>
      <c r="E85" s="6">
        <f>_xlfn.T.DIST(D85,'Probabilidades y cuantiles'!D$17,FALSE)</f>
        <v>1.3377574675977628E-2</v>
      </c>
      <c r="G85" s="12">
        <f t="shared" si="2"/>
        <v>700012055746475.5</v>
      </c>
      <c r="H85" s="6">
        <f>_xlfn.CHISQ.DIST(G85,'Probabilidades y cuantiles'!D$31,FALSE)</f>
        <v>0</v>
      </c>
      <c r="J85" s="6">
        <f t="shared" si="4"/>
        <v>2.4029313657076008</v>
      </c>
      <c r="K85" s="6">
        <f t="shared" si="3"/>
        <v>6.1897099771160285E-2</v>
      </c>
    </row>
    <row r="86" spans="1:11">
      <c r="A86" s="6">
        <f t="shared" si="0"/>
        <v>2.5600000000000036</v>
      </c>
      <c r="B86" s="6">
        <f>NORMDIST(A86,'Probabilidades y cuantiles'!D$3,'Probabilidades y cuantiles'!D$4,FALSE)</f>
        <v>1.5059616327377316E-2</v>
      </c>
      <c r="D86" s="13">
        <f t="shared" si="1"/>
        <v>3.3049457887636589</v>
      </c>
      <c r="E86" s="6">
        <f>_xlfn.T.DIST(D86,'Probabilidades y cuantiles'!D$17,FALSE)</f>
        <v>1.1754291588732788E-2</v>
      </c>
      <c r="G86" s="12">
        <f t="shared" si="2"/>
        <v>1132643298732483.5</v>
      </c>
      <c r="H86" s="6">
        <f>_xlfn.CHISQ.DIST(G86,'Probabilidades y cuantiles'!D$31,FALSE)</f>
        <v>0</v>
      </c>
      <c r="J86" s="6">
        <f t="shared" si="4"/>
        <v>2.4303676608469473</v>
      </c>
      <c r="K86" s="6">
        <f t="shared" si="3"/>
        <v>5.8532499858704463E-2</v>
      </c>
    </row>
    <row r="87" spans="1:11">
      <c r="A87" s="6">
        <f t="shared" si="0"/>
        <v>2.6400000000000037</v>
      </c>
      <c r="B87" s="6">
        <f>NORMDIST(A87,'Probabilidades y cuantiles'!D$3,'Probabilidades y cuantiles'!D$4,FALSE)</f>
        <v>1.2231526351277855E-2</v>
      </c>
      <c r="D87" s="13">
        <f t="shared" si="1"/>
        <v>3.4082253446625232</v>
      </c>
      <c r="E87" s="6">
        <f>_xlfn.T.DIST(D87,'Probabilidades y cuantiles'!D$17,FALSE)</f>
        <v>1.0343426193260424E-2</v>
      </c>
      <c r="G87" s="12">
        <f t="shared" si="2"/>
        <v>1832655354478959</v>
      </c>
      <c r="H87" s="6">
        <f>_xlfn.CHISQ.DIST(G87,'Probabilidades y cuantiles'!D$31,FALSE)</f>
        <v>0</v>
      </c>
      <c r="J87" s="6">
        <f t="shared" si="4"/>
        <v>2.4578039559862939</v>
      </c>
      <c r="K87" s="6">
        <f t="shared" si="3"/>
        <v>5.5350833906370737E-2</v>
      </c>
    </row>
    <row r="88" spans="1:11">
      <c r="A88" s="6">
        <f t="shared" si="0"/>
        <v>2.7200000000000037</v>
      </c>
      <c r="B88" s="6">
        <f>NORMDIST(A88,'Probabilidades y cuantiles'!D$3,'Probabilidades y cuantiles'!D$4,FALSE)</f>
        <v>9.8711537947510399E-3</v>
      </c>
      <c r="D88" s="13">
        <f t="shared" si="1"/>
        <v>3.5115049005613876</v>
      </c>
      <c r="E88" s="6">
        <f>_xlfn.T.DIST(D88,'Probabilidades y cuantiles'!D$17,FALSE)</f>
        <v>9.1158687312239677E-3</v>
      </c>
      <c r="G88" s="12">
        <f t="shared" si="2"/>
        <v>2965298653211442.5</v>
      </c>
      <c r="H88" s="6">
        <f>_xlfn.CHISQ.DIST(G88,'Probabilidades y cuantiles'!D$31,FALSE)</f>
        <v>0</v>
      </c>
      <c r="J88" s="6">
        <f t="shared" si="4"/>
        <v>2.4852402511256404</v>
      </c>
      <c r="K88" s="6">
        <f t="shared" si="3"/>
        <v>5.2342477973610566E-2</v>
      </c>
    </row>
    <row r="89" spans="1:11">
      <c r="A89" s="6">
        <f t="shared" si="0"/>
        <v>2.8000000000000038</v>
      </c>
      <c r="B89" s="6">
        <f>NORMDIST(A89,'Probabilidades y cuantiles'!D$3,'Probabilidades y cuantiles'!D$4,FALSE)</f>
        <v>7.9154515829798801E-3</v>
      </c>
      <c r="D89" s="13">
        <f t="shared" si="1"/>
        <v>3.614784456460252</v>
      </c>
      <c r="E89" s="6">
        <f>_xlfn.T.DIST(D89,'Probabilidades y cuantiles'!D$17,FALSE)</f>
        <v>8.0465511245724521E-3</v>
      </c>
      <c r="G89" s="12">
        <f t="shared" si="2"/>
        <v>4797954007690402</v>
      </c>
      <c r="H89" s="6">
        <f>_xlfn.CHISQ.DIST(G89,'Probabilidades y cuantiles'!D$31,FALSE)</f>
        <v>0</v>
      </c>
      <c r="J89" s="6">
        <f t="shared" si="4"/>
        <v>2.5126765462649869</v>
      </c>
      <c r="K89" s="6">
        <f t="shared" si="3"/>
        <v>4.9498264066416491E-2</v>
      </c>
    </row>
    <row r="90" spans="1:11">
      <c r="A90" s="6">
        <f t="shared" si="0"/>
        <v>2.8800000000000039</v>
      </c>
      <c r="B90" s="6">
        <f>NORMDIST(A90,'Probabilidades y cuantiles'!D$3,'Probabilidades y cuantiles'!D$4,FALSE)</f>
        <v>6.3067263962658555E-3</v>
      </c>
      <c r="D90" s="13">
        <f t="shared" si="1"/>
        <v>3.7180640123591164</v>
      </c>
      <c r="E90" s="6">
        <f>_xlfn.T.DIST(D90,'Probabilidades y cuantiles'!D$17,FALSE)</f>
        <v>7.1139060917525445E-3</v>
      </c>
      <c r="G90" s="12">
        <f t="shared" si="2"/>
        <v>7763252660901844</v>
      </c>
      <c r="H90" s="6">
        <f>_xlfn.CHISQ.DIST(G90,'Probabilidades y cuantiles'!D$31,FALSE)</f>
        <v>0</v>
      </c>
      <c r="J90" s="6">
        <f t="shared" si="4"/>
        <v>2.5401128414043335</v>
      </c>
      <c r="K90" s="6">
        <f t="shared" si="3"/>
        <v>4.6809464976569286E-2</v>
      </c>
    </row>
    <row r="91" spans="1:11">
      <c r="A91" s="6">
        <f t="shared" si="0"/>
        <v>2.960000000000004</v>
      </c>
      <c r="B91" s="6">
        <f>NORMDIST(A91,'Probabilidades y cuantiles'!D$3,'Probabilidades y cuantiles'!D$4,FALSE)</f>
        <v>4.9928992136123182E-3</v>
      </c>
      <c r="D91" s="13">
        <f t="shared" si="1"/>
        <v>3.8213435682579808</v>
      </c>
      <c r="E91" s="6">
        <f>_xlfn.T.DIST(D91,'Probabilidades y cuantiles'!D$17,FALSE)</f>
        <v>6.2993886752756379E-3</v>
      </c>
      <c r="G91" s="12">
        <f t="shared" si="2"/>
        <v>1.2561206668592246E+16</v>
      </c>
      <c r="H91" s="6">
        <f>_xlfn.CHISQ.DIST(G91,'Probabilidades y cuantiles'!D$31,FALSE)</f>
        <v>0</v>
      </c>
      <c r="J91" s="6">
        <f t="shared" si="4"/>
        <v>2.56754913654368</v>
      </c>
      <c r="K91" s="6">
        <f t="shared" si="3"/>
        <v>4.4267778774590573E-2</v>
      </c>
    </row>
    <row r="92" spans="1:11">
      <c r="A92" s="6">
        <f t="shared" si="0"/>
        <v>3.040000000000004</v>
      </c>
      <c r="B92" s="6">
        <f>NORMDIST(A92,'Probabilidades y cuantiles'!D$3,'Probabilidades y cuantiles'!D$4,FALSE)</f>
        <v>3.9275536289247303E-3</v>
      </c>
      <c r="D92" s="13">
        <f t="shared" si="1"/>
        <v>3.9246231241568452</v>
      </c>
      <c r="E92" s="6">
        <f>_xlfn.T.DIST(D92,'Probabilidades y cuantiles'!D$17,FALSE)</f>
        <v>5.5870565573106238E-3</v>
      </c>
      <c r="G92" s="12">
        <f t="shared" si="2"/>
        <v>2.0324459329494088E+16</v>
      </c>
      <c r="H92" s="6">
        <f>_xlfn.CHISQ.DIST(G92,'Probabilidades y cuantiles'!D$31,FALSE)</f>
        <v>0</v>
      </c>
      <c r="J92" s="6">
        <f t="shared" si="4"/>
        <v>2.5949854316830265</v>
      </c>
      <c r="K92" s="6">
        <f t="shared" si="3"/>
        <v>4.186531310443261E-2</v>
      </c>
    </row>
    <row r="93" spans="1:11">
      <c r="A93" s="6">
        <f t="shared" si="0"/>
        <v>3.1200000000000041</v>
      </c>
      <c r="B93" s="6">
        <f>NORMDIST(A93,'Probabilidades y cuantiles'!D$3,'Probabilidades y cuantiles'!D$4,FALSE)</f>
        <v>3.0698133011047022E-3</v>
      </c>
      <c r="D93" s="13">
        <f t="shared" si="1"/>
        <v>4.0279026800557096</v>
      </c>
      <c r="E93" s="6">
        <f>_xlfn.T.DIST(D93,'Probabilidades y cuantiles'!D$17,FALSE)</f>
        <v>4.9632043811343183E-3</v>
      </c>
      <c r="G93" s="12">
        <f t="shared" si="2"/>
        <v>3.2885665998086336E+16</v>
      </c>
      <c r="H93" s="6">
        <f>_xlfn.CHISQ.DIST(G93,'Probabilidades y cuantiles'!D$31,FALSE)</f>
        <v>0</v>
      </c>
      <c r="J93" s="6">
        <f t="shared" si="4"/>
        <v>2.6224217268223731</v>
      </c>
      <c r="K93" s="6">
        <f t="shared" si="3"/>
        <v>3.9594569406684967E-2</v>
      </c>
    </row>
    <row r="94" spans="1:11">
      <c r="A94" s="6">
        <f t="shared" si="0"/>
        <v>3.2000000000000042</v>
      </c>
      <c r="B94" s="6">
        <f>NORMDIST(A94,'Probabilidades y cuantiles'!D$3,'Probabilidades y cuantiles'!D$4,FALSE)</f>
        <v>2.3840882014648105E-3</v>
      </c>
      <c r="D94" s="13">
        <f t="shared" si="1"/>
        <v>4.131182235954574</v>
      </c>
      <c r="E94" s="6">
        <f>_xlfn.T.DIST(D94,'Probabilidades y cuantiles'!D$17,FALSE)</f>
        <v>4.416046789668374E-3</v>
      </c>
      <c r="G94" s="12">
        <f t="shared" si="2"/>
        <v>5.3210125327580424E+16</v>
      </c>
      <c r="H94" s="6">
        <f>_xlfn.CHISQ.DIST(G94,'Probabilidades y cuantiles'!D$31,FALSE)</f>
        <v>0</v>
      </c>
      <c r="J94" s="6">
        <f t="shared" si="4"/>
        <v>2.6498580219617196</v>
      </c>
      <c r="K94" s="6">
        <f t="shared" si="3"/>
        <v>3.7448427178205262E-2</v>
      </c>
    </row>
    <row r="95" spans="1:11">
      <c r="A95" s="6">
        <f t="shared" si="0"/>
        <v>3.2800000000000042</v>
      </c>
      <c r="B95" s="6">
        <f>NORMDIST(A95,'Probabilidades y cuantiles'!D$3,'Probabilidades y cuantiles'!D$4,FALSE)</f>
        <v>1.839726180824253E-3</v>
      </c>
      <c r="D95" s="13">
        <f t="shared" si="1"/>
        <v>4.2344617918534384</v>
      </c>
      <c r="E95" s="6">
        <f>_xlfn.T.DIST(D95,'Probabilidades y cuantiles'!D$17,FALSE)</f>
        <v>3.9354448140821443E-3</v>
      </c>
      <c r="G95" s="12">
        <f t="shared" si="2"/>
        <v>8.6095791325666752E+16</v>
      </c>
      <c r="H95" s="6">
        <f>_xlfn.CHISQ.DIST(G95,'Probabilidades y cuantiles'!D$31,FALSE)</f>
        <v>0</v>
      </c>
      <c r="J95" s="6">
        <f t="shared" si="4"/>
        <v>2.6772943171010661</v>
      </c>
      <c r="K95" s="6">
        <f t="shared" si="3"/>
        <v>3.542012835939122E-2</v>
      </c>
    </row>
    <row r="96" spans="1:11">
      <c r="A96" s="6">
        <f t="shared" si="0"/>
        <v>3.3600000000000043</v>
      </c>
      <c r="B96" s="6">
        <f>NORMDIST(A96,'Probabilidades y cuantiles'!D$3,'Probabilidades y cuantiles'!D$4,FALSE)</f>
        <v>1.4106022569413635E-3</v>
      </c>
      <c r="D96" s="13">
        <f t="shared" si="1"/>
        <v>4.3377413477523028</v>
      </c>
      <c r="E96" s="6">
        <f>_xlfn.T.DIST(D96,'Probabilidades y cuantiles'!D$17,FALSE)</f>
        <v>3.5126704356557262E-3</v>
      </c>
      <c r="G96" s="12">
        <f t="shared" si="2"/>
        <v>1.3930591665324717E+17</v>
      </c>
      <c r="H96" s="6">
        <f>_xlfn.CHISQ.DIST(G96,'Probabilidades y cuantiles'!D$31,FALSE)</f>
        <v>0</v>
      </c>
      <c r="J96" s="6">
        <f t="shared" si="4"/>
        <v>2.7047306122404127</v>
      </c>
      <c r="K96" s="6">
        <f t="shared" si="3"/>
        <v>3.3503261925562161E-2</v>
      </c>
    </row>
    <row r="97" spans="1:11">
      <c r="A97" s="6">
        <f t="shared" si="0"/>
        <v>3.4400000000000044</v>
      </c>
      <c r="B97" s="6">
        <f>NORMDIST(A97,'Probabilidades y cuantiles'!D$3,'Probabilidades y cuantiles'!D$4,FALSE)</f>
        <v>1.0746733401537185E-3</v>
      </c>
      <c r="D97" s="13">
        <f t="shared" si="1"/>
        <v>4.4410209036511672</v>
      </c>
      <c r="E97" s="6">
        <f>_xlfn.T.DIST(D97,'Probabilidades y cuantiles'!D$17,FALSE)</f>
        <v>3.1402044909939041E-3</v>
      </c>
      <c r="G97" s="12">
        <f t="shared" si="2"/>
        <v>2.2540170797891392E+17</v>
      </c>
      <c r="H97" s="6">
        <f>_xlfn.CHISQ.DIST(G97,'Probabilidades y cuantiles'!D$31,FALSE)</f>
        <v>0</v>
      </c>
      <c r="J97" s="6">
        <f t="shared" si="4"/>
        <v>2.7321669073797592</v>
      </c>
      <c r="K97" s="6">
        <f t="shared" si="3"/>
        <v>3.1691748745923835E-2</v>
      </c>
    </row>
    <row r="98" spans="1:11">
      <c r="A98" s="6">
        <f t="shared" si="0"/>
        <v>3.5200000000000045</v>
      </c>
      <c r="B98" s="6">
        <f>NORMDIST(A98,'Probabilidades y cuantiles'!D$3,'Probabilidades y cuantiles'!D$4,FALSE)</f>
        <v>8.1352123108179551E-4</v>
      </c>
      <c r="D98" s="13">
        <f t="shared" si="1"/>
        <v>4.5443004595500316</v>
      </c>
      <c r="E98" s="6">
        <f>_xlfn.T.DIST(D98,'Probabilidades y cuantiles'!D$17,FALSE)</f>
        <v>2.8115635179370808E-3</v>
      </c>
      <c r="G98" s="12">
        <f t="shared" si="2"/>
        <v>3.6470762463216109E+17</v>
      </c>
      <c r="H98" s="6">
        <f>_xlfn.CHISQ.DIST(G98,'Probabilidades y cuantiles'!D$31,FALSE)</f>
        <v>0</v>
      </c>
      <c r="J98" s="6">
        <f t="shared" si="4"/>
        <v>2.7596032025191057</v>
      </c>
      <c r="K98" s="6">
        <f t="shared" si="3"/>
        <v>2.9979826762174231E-2</v>
      </c>
    </row>
    <row r="99" spans="1:11">
      <c r="A99" s="6">
        <f t="shared" si="0"/>
        <v>3.6000000000000045</v>
      </c>
      <c r="B99" s="6">
        <f>NORMDIST(A99,'Probabilidades y cuantiles'!D$3,'Probabilidades y cuantiles'!D$4,FALSE)</f>
        <v>6.1190193011376214E-4</v>
      </c>
      <c r="D99" s="13">
        <f t="shared" si="1"/>
        <v>4.647580015448896</v>
      </c>
      <c r="E99" s="6">
        <f>_xlfn.T.DIST(D99,'Probabilidades y cuantiles'!D$17,FALSE)</f>
        <v>2.5211515964751498E-3</v>
      </c>
      <c r="G99" s="12">
        <f t="shared" si="2"/>
        <v>5.9010933261107507E+17</v>
      </c>
      <c r="H99" s="6">
        <f>_xlfn.CHISQ.DIST(G99,'Probabilidades y cuantiles'!D$31,FALSE)</f>
        <v>0</v>
      </c>
      <c r="J99" s="6">
        <f t="shared" si="4"/>
        <v>2.7870394976584523</v>
      </c>
      <c r="K99" s="6">
        <f t="shared" si="3"/>
        <v>2.8362036528810815E-2</v>
      </c>
    </row>
    <row r="100" spans="1:11">
      <c r="A100" s="6">
        <f t="shared" si="0"/>
        <v>3.6800000000000046</v>
      </c>
      <c r="B100" s="6">
        <f>NORMDIST(A100,'Probabilidades y cuantiles'!D$3,'Probabilidades y cuantiles'!D$4,FALSE)</f>
        <v>4.5731481405984905E-4</v>
      </c>
      <c r="D100" s="13">
        <f t="shared" si="1"/>
        <v>4.7508595713477604</v>
      </c>
      <c r="E100" s="6">
        <f>_xlfn.T.DIST(D100,'Probabilidades y cuantiles'!D$17,FALSE)</f>
        <v>2.2641336932376697E-3</v>
      </c>
      <c r="G100" s="12">
        <f t="shared" si="2"/>
        <v>9.548169572432361E+17</v>
      </c>
      <c r="H100" s="6">
        <f>_xlfn.CHISQ.DIST(G100,'Probabilidades y cuantiles'!D$31,FALSE)</f>
        <v>0</v>
      </c>
      <c r="J100" s="6">
        <f t="shared" si="4"/>
        <v>2.8144757927977988</v>
      </c>
      <c r="K100" s="6">
        <f t="shared" si="3"/>
        <v>2.6833207148449473E-2</v>
      </c>
    </row>
    <row r="101" spans="1:11">
      <c r="A101" s="6">
        <f t="shared" si="0"/>
        <v>3.7600000000000047</v>
      </c>
      <c r="B101" s="6">
        <f>NORMDIST(A101,'Probabilidades y cuantiles'!D$3,'Probabilidades y cuantiles'!D$4,FALSE)</f>
        <v>3.3960121248364876E-4</v>
      </c>
      <c r="D101" s="13">
        <f t="shared" si="1"/>
        <v>4.8541391272466248</v>
      </c>
      <c r="E101" s="6">
        <f>_xlfn.T.DIST(D101,'Probabilidades y cuantiles'!D$17,FALSE)</f>
        <v>2.0363274500643782E-3</v>
      </c>
      <c r="G101" s="12">
        <f t="shared" si="2"/>
        <v>1.5449262898543112E+18</v>
      </c>
      <c r="H101" s="6">
        <f>_xlfn.CHISQ.DIST(G101,'Probabilidades y cuantiles'!D$31,FALSE)</f>
        <v>0</v>
      </c>
      <c r="J101" s="6">
        <f t="shared" si="4"/>
        <v>2.8419120879371453</v>
      </c>
      <c r="K101" s="6">
        <f t="shared" si="3"/>
        <v>2.5388442627864254E-2</v>
      </c>
    </row>
    <row r="102" spans="1:11">
      <c r="A102" s="6">
        <f t="shared" si="0"/>
        <v>3.8400000000000047</v>
      </c>
      <c r="B102" s="6">
        <f>NORMDIST(A102,'Probabilidades y cuantiles'!D$3,'Probabilidades y cuantiles'!D$4,FALSE)</f>
        <v>2.5057844489085609E-4</v>
      </c>
      <c r="D102" s="13">
        <f t="shared" si="1"/>
        <v>4.9574186831454892</v>
      </c>
      <c r="E102" s="6">
        <f>_xlfn.T.DIST(D102,'Probabilidades y cuantiles'!D$17,FALSE)</f>
        <v>1.8341107558393151E-3</v>
      </c>
      <c r="G102" s="12">
        <f t="shared" si="2"/>
        <v>2.4997432470975473E+18</v>
      </c>
      <c r="H102" s="6">
        <f>_xlfn.CHISQ.DIST(G102,'Probabilidades y cuantiles'!D$31,FALSE)</f>
        <v>0</v>
      </c>
      <c r="J102" s="6">
        <f t="shared" si="4"/>
        <v>2.8693483830764919</v>
      </c>
      <c r="K102" s="6">
        <f t="shared" si="3"/>
        <v>2.4023108673847604E-2</v>
      </c>
    </row>
    <row r="103" spans="1:11">
      <c r="A103" s="6">
        <f t="shared" si="0"/>
        <v>3.9200000000000048</v>
      </c>
      <c r="B103" s="6">
        <f>NORMDIST(A103,'Probabilidades y cuantiles'!D$3,'Probabilidades y cuantiles'!D$4,FALSE)</f>
        <v>1.837124980024535E-4</v>
      </c>
      <c r="D103" s="13">
        <f t="shared" si="1"/>
        <v>5.0606982390443536</v>
      </c>
      <c r="E103" s="6">
        <f>_xlfn.T.DIST(D103,'Probabilidades y cuantiles'!D$17,FALSE)</f>
        <v>1.6543428011221131E-3</v>
      </c>
      <c r="G103" s="12">
        <f t="shared" si="2"/>
        <v>4.0446695369518582E+18</v>
      </c>
      <c r="H103" s="6">
        <f>_xlfn.CHISQ.DIST(G103,'Probabilidades y cuantiles'!D$31,FALSE)</f>
        <v>0</v>
      </c>
      <c r="J103" s="6">
        <f t="shared" si="4"/>
        <v>2.8967846782158384</v>
      </c>
      <c r="K103" s="6">
        <f t="shared" si="3"/>
        <v>2.2732819942282646E-2</v>
      </c>
    </row>
    <row r="104" spans="1:11">
      <c r="A104" s="6">
        <f t="shared" si="0"/>
        <v>4.0000000000000044</v>
      </c>
      <c r="B104" s="6">
        <f>NORMDIST(A104,'Probabilidades y cuantiles'!D$3,'Probabilidades y cuantiles'!D$4,FALSE)</f>
        <v>1.3383022576488298E-4</v>
      </c>
      <c r="D104" s="13">
        <f t="shared" si="1"/>
        <v>5.163977794943218</v>
      </c>
      <c r="E104" s="6">
        <f>_xlfn.T.DIST(D104,'Probabilidades y cuantiles'!D$17,FALSE)</f>
        <v>1.4942966358372071E-3</v>
      </c>
      <c r="G104" s="12">
        <f t="shared" si="2"/>
        <v>6.544412784049406E+18</v>
      </c>
      <c r="H104" s="6">
        <f>_xlfn.CHISQ.DIST(G104,'Probabilidades y cuantiles'!D$31,FALSE)</f>
        <v>0</v>
      </c>
      <c r="J104" s="6">
        <f t="shared" si="4"/>
        <v>2.9242209733551849</v>
      </c>
      <c r="K104" s="6">
        <f t="shared" si="3"/>
        <v>2.1513427748906976E-2</v>
      </c>
    </row>
    <row r="105" spans="1:11">
      <c r="A105" s="6">
        <f t="shared" si="0"/>
        <v>4.0800000000000045</v>
      </c>
      <c r="B105" s="6">
        <f>NORMDIST(A105,'Probabilidades y cuantiles'!D$3,'Probabilidades y cuantiles'!D$4,FALSE)</f>
        <v>9.6870208398717539E-5</v>
      </c>
      <c r="D105" s="13">
        <f t="shared" si="1"/>
        <v>5.2672573508420824</v>
      </c>
      <c r="E105" s="6">
        <f>_xlfn.T.DIST(D105,'Probabilidades y cuantiles'!D$17,FALSE)</f>
        <v>1.3516015324468611E-3</v>
      </c>
      <c r="G105" s="12">
        <f t="shared" si="2"/>
        <v>1.0589082321001263E+19</v>
      </c>
      <c r="H105" s="6">
        <f>_xlfn.CHISQ.DIST(G105,'Probabilidades y cuantiles'!D$31,FALSE)</f>
        <v>0</v>
      </c>
      <c r="J105" s="6">
        <f t="shared" si="4"/>
        <v>2.9516572684945315</v>
      </c>
      <c r="K105" s="6">
        <f t="shared" si="3"/>
        <v>2.0361008246038374E-2</v>
      </c>
    </row>
    <row r="106" spans="1:11">
      <c r="J106" s="6">
        <f t="shared" si="4"/>
        <v>2.979093563633878</v>
      </c>
      <c r="K106" s="6">
        <f t="shared" si="3"/>
        <v>1.9271851065949312E-2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19"/>
  <sheetViews>
    <sheetView workbookViewId="0"/>
  </sheetViews>
  <sheetFormatPr baseColWidth="10" defaultColWidth="14.42578125" defaultRowHeight="15.75" customHeight="1"/>
  <sheetData>
    <row r="1" spans="2:6">
      <c r="B1" s="4"/>
      <c r="C1" s="4" t="s">
        <v>20</v>
      </c>
      <c r="D1" s="4" t="s">
        <v>21</v>
      </c>
      <c r="E1" s="4" t="s">
        <v>22</v>
      </c>
      <c r="F1" s="4" t="s">
        <v>23</v>
      </c>
    </row>
    <row r="2" spans="2:6">
      <c r="B2" s="4"/>
    </row>
    <row r="3" spans="2:6">
      <c r="B3" s="4">
        <v>0.1</v>
      </c>
      <c r="C3" s="6" t="s">
        <v>25</v>
      </c>
      <c r="D3" s="6">
        <f t="shared" ref="D3:D8" si="0">TINV(B3,20)</f>
        <v>1.7247182429207868</v>
      </c>
      <c r="E3" s="6">
        <f t="shared" ref="E3:E8" si="1">_xlfn.CHISQ.INV(B3,20)</f>
        <v>12.442609210450064</v>
      </c>
      <c r="F3" s="6">
        <f t="shared" ref="F3:F8" si="2">_xlfn.F.INV(B3,20,10)</f>
        <v>0.51633202104131082</v>
      </c>
    </row>
    <row r="4" spans="2:6">
      <c r="B4" s="4">
        <v>0.09</v>
      </c>
      <c r="C4" s="6">
        <f t="shared" ref="C4:C8" si="3">NORMINV(B4,0,1)</f>
        <v>-1.3407550336902161</v>
      </c>
      <c r="D4" s="6">
        <f t="shared" si="0"/>
        <v>1.7816402196124215</v>
      </c>
      <c r="E4" s="6">
        <f t="shared" si="1"/>
        <v>12.172797076966955</v>
      </c>
      <c r="F4" s="6">
        <f t="shared" si="2"/>
        <v>0.50035545492319489</v>
      </c>
    </row>
    <row r="5" spans="2:6">
      <c r="B5" s="4">
        <v>7.4999999999999997E-2</v>
      </c>
      <c r="C5" s="6">
        <f t="shared" si="3"/>
        <v>-1.4395314709384572</v>
      </c>
      <c r="D5" s="6">
        <f t="shared" si="0"/>
        <v>1.8782863953452031</v>
      </c>
      <c r="E5" s="6">
        <f t="shared" si="1"/>
        <v>11.731734654946042</v>
      </c>
      <c r="F5" s="6">
        <f t="shared" si="2"/>
        <v>0.4748222759374075</v>
      </c>
    </row>
    <row r="6" spans="2:6">
      <c r="B6" s="4">
        <v>0.05</v>
      </c>
      <c r="C6" s="6">
        <f t="shared" si="3"/>
        <v>-1.6448536269514726</v>
      </c>
      <c r="D6" s="6">
        <f t="shared" si="0"/>
        <v>2.0859634472658648</v>
      </c>
      <c r="E6" s="6">
        <f t="shared" si="1"/>
        <v>10.850811394182585</v>
      </c>
      <c r="F6" s="6">
        <f t="shared" si="2"/>
        <v>0.42591658698731422</v>
      </c>
    </row>
    <row r="7" spans="2:6">
      <c r="B7" s="4">
        <v>2.5000000000000001E-2</v>
      </c>
      <c r="C7" s="6">
        <f t="shared" si="3"/>
        <v>-1.9599639845400538</v>
      </c>
      <c r="D7" s="6">
        <f t="shared" si="0"/>
        <v>2.4231165398734076</v>
      </c>
      <c r="E7" s="6">
        <f t="shared" si="1"/>
        <v>9.5907773922648687</v>
      </c>
      <c r="F7" s="6">
        <f t="shared" si="2"/>
        <v>0.36053297767772674</v>
      </c>
    </row>
    <row r="8" spans="2:6">
      <c r="B8" s="4">
        <v>0.01</v>
      </c>
      <c r="C8" s="6">
        <f t="shared" si="3"/>
        <v>-2.3263478740408408</v>
      </c>
      <c r="D8" s="6">
        <f t="shared" si="0"/>
        <v>2.8453397097861091</v>
      </c>
      <c r="E8" s="6">
        <f t="shared" si="1"/>
        <v>8.2603983325463997</v>
      </c>
      <c r="F8" s="6">
        <f t="shared" si="2"/>
        <v>0.29689568344846223</v>
      </c>
    </row>
    <row r="19" spans="6:6">
      <c r="F19" s="6" t="e">
        <f>'Cáculos para los dibujos'!A3:E107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Probabilidades y cuantiles</vt:lpstr>
      <vt:lpstr>Cáculos para los dibujos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t169</dc:creator>
  <cp:lastModifiedBy>t169</cp:lastModifiedBy>
  <dcterms:created xsi:type="dcterms:W3CDTF">2021-01-11T14:07:48Z</dcterms:created>
  <dcterms:modified xsi:type="dcterms:W3CDTF">2021-01-11T14:07:48Z</dcterms:modified>
</cp:coreProperties>
</file>