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lvalentina1900_alumno_ipn_mx/Documents/"/>
    </mc:Choice>
  </mc:AlternateContent>
  <xr:revisionPtr revIDLastSave="0" documentId="8_{83B5FB3C-236D-2342-B3A2-806039582EC9}" xr6:coauthVersionLast="47" xr6:coauthVersionMax="47" xr10:uidLastSave="{00000000-0000-0000-0000-000000000000}"/>
  <bookViews>
    <workbookView xWindow="-108" yWindow="-108" windowWidth="23256" windowHeight="12456" xr2:uid="{68ACE9A6-DA40-4CE6-A5A1-A335BB35B4C9}"/>
  </bookViews>
  <sheets>
    <sheet name="Hoja1" sheetId="1" r:id="rId1"/>
    <sheet name="Datos SSH" sheetId="5" r:id="rId2"/>
    <sheet name="Sheet1" sheetId="2" r:id="rId3"/>
    <sheet name="Hoja2" sheetId="6" r:id="rId4"/>
    <sheet name="Pixel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L11" i="2"/>
  <c r="F9" i="1"/>
  <c r="L9" i="2"/>
  <c r="F7" i="1"/>
  <c r="K7" i="1"/>
  <c r="F13" i="1"/>
  <c r="L13" i="2"/>
  <c r="F19" i="1"/>
  <c r="K19" i="1"/>
  <c r="F15" i="1"/>
  <c r="L15" i="1"/>
  <c r="F29" i="1"/>
  <c r="K29" i="1"/>
  <c r="F14" i="1"/>
  <c r="L14" i="2"/>
  <c r="F10" i="1"/>
  <c r="L10" i="1"/>
  <c r="F6" i="1"/>
  <c r="K6" i="1"/>
  <c r="F24" i="1"/>
  <c r="K24" i="1"/>
  <c r="F4" i="1"/>
  <c r="M4" i="2"/>
  <c r="F18" i="1"/>
  <c r="L18" i="1"/>
  <c r="F25" i="1"/>
  <c r="K25" i="1"/>
  <c r="F23" i="1"/>
  <c r="L23" i="1"/>
  <c r="F22" i="1"/>
  <c r="L22" i="1"/>
  <c r="F21" i="1"/>
  <c r="L21" i="1"/>
  <c r="F20" i="1"/>
  <c r="L20" i="1"/>
  <c r="K17" i="1"/>
  <c r="F27" i="1"/>
  <c r="L27" i="1"/>
  <c r="F26" i="1"/>
  <c r="K26" i="1"/>
  <c r="K16" i="1"/>
  <c r="L16" i="1"/>
  <c r="P7" i="1"/>
  <c r="P10" i="1"/>
  <c r="F28" i="1"/>
  <c r="K28" i="1"/>
  <c r="F17" i="2"/>
  <c r="F15" i="2"/>
  <c r="F14" i="2"/>
  <c r="M3" i="2"/>
  <c r="G12" i="2"/>
  <c r="M8" i="2"/>
  <c r="L8" i="2"/>
  <c r="M5" i="2"/>
  <c r="L5" i="2"/>
  <c r="M2" i="2"/>
  <c r="L2" i="2"/>
  <c r="M1" i="2"/>
  <c r="L1" i="2"/>
  <c r="L5" i="1"/>
  <c r="L8" i="1"/>
  <c r="L3" i="1"/>
  <c r="L12" i="1"/>
  <c r="K5" i="1"/>
  <c r="K8" i="1"/>
  <c r="K3" i="1"/>
  <c r="K12" i="1"/>
  <c r="L12" i="2"/>
  <c r="M12" i="2"/>
  <c r="L3" i="2"/>
  <c r="K16" i="2"/>
  <c r="L16" i="2"/>
  <c r="L17" i="1"/>
  <c r="L17" i="2"/>
  <c r="K17" i="2"/>
  <c r="L29" i="1"/>
  <c r="K21" i="1"/>
  <c r="L24" i="1"/>
  <c r="K18" i="1"/>
  <c r="L25" i="1"/>
  <c r="L14" i="1"/>
  <c r="L15" i="2"/>
  <c r="K15" i="2"/>
  <c r="L6" i="2"/>
  <c r="M6" i="2"/>
  <c r="L6" i="1"/>
  <c r="L28" i="1"/>
  <c r="M10" i="2"/>
  <c r="L10" i="2"/>
  <c r="K22" i="1"/>
  <c r="K14" i="2"/>
  <c r="K11" i="1"/>
  <c r="M11" i="2"/>
  <c r="L11" i="1"/>
  <c r="L4" i="1"/>
  <c r="K4" i="1"/>
  <c r="K20" i="1"/>
  <c r="K23" i="1"/>
  <c r="K14" i="1"/>
  <c r="P8" i="1"/>
  <c r="G29" i="1"/>
  <c r="M9" i="2"/>
  <c r="L9" i="1"/>
  <c r="K9" i="1"/>
  <c r="L7" i="1"/>
  <c r="L26" i="1"/>
  <c r="L18" i="2"/>
  <c r="K13" i="1"/>
  <c r="K10" i="1"/>
  <c r="K15" i="1"/>
  <c r="M7" i="2"/>
  <c r="L13" i="1"/>
  <c r="L4" i="2"/>
  <c r="K18" i="2"/>
  <c r="K27" i="1"/>
  <c r="M13" i="2"/>
  <c r="L19" i="1"/>
  <c r="G18" i="2"/>
  <c r="L7" i="2"/>
  <c r="G3" i="1"/>
  <c r="G24" i="1"/>
  <c r="G4" i="1"/>
  <c r="G12" i="1"/>
  <c r="G21" i="1"/>
  <c r="G5" i="1"/>
  <c r="G13" i="1"/>
  <c r="G22" i="1"/>
  <c r="G6" i="1"/>
  <c r="G14" i="1"/>
  <c r="G23" i="1"/>
  <c r="G7" i="1"/>
  <c r="G15" i="1"/>
  <c r="G25" i="1"/>
  <c r="G8" i="1"/>
  <c r="G16" i="1"/>
  <c r="G26" i="1"/>
  <c r="G9" i="1"/>
  <c r="G27" i="1"/>
  <c r="G10" i="1"/>
  <c r="G19" i="1"/>
  <c r="G28" i="1"/>
  <c r="G11" i="1"/>
  <c r="G17" i="2"/>
  <c r="G20" i="1"/>
  <c r="G14" i="2"/>
  <c r="G16" i="2"/>
  <c r="G18" i="1"/>
  <c r="G15" i="2"/>
  <c r="G17" i="1"/>
</calcChain>
</file>

<file path=xl/sharedStrings.xml><?xml version="1.0" encoding="utf-8"?>
<sst xmlns="http://schemas.openxmlformats.org/spreadsheetml/2006/main" count="482" uniqueCount="273">
  <si>
    <t>WEBs CLIENTES Y CUENTAS</t>
  </si>
  <si>
    <t>CLIENTE</t>
  </si>
  <si>
    <t>HOST</t>
  </si>
  <si>
    <t>No Cliente</t>
  </si>
  <si>
    <t>DOMINIO</t>
  </si>
  <si>
    <t>MÉTODO DE PAGO</t>
  </si>
  <si>
    <t>FECHA DEL ÚLTIMO PAGO</t>
  </si>
  <si>
    <t>VIGENTE</t>
  </si>
  <si>
    <t>CORREO</t>
  </si>
  <si>
    <t>CONTRASEÑA</t>
  </si>
  <si>
    <t>OBSERVACIONES</t>
  </si>
  <si>
    <t>Orthodentic</t>
  </si>
  <si>
    <t>IONOS</t>
  </si>
  <si>
    <t>clinicadentalorthodentic.com</t>
  </si>
  <si>
    <t>Si</t>
  </si>
  <si>
    <t>ortodhentic@gmail.com</t>
  </si>
  <si>
    <t>dentarios2022</t>
  </si>
  <si>
    <t>Inova Dentix</t>
  </si>
  <si>
    <t> 886642112</t>
  </si>
  <si>
    <t>inovadentix.com.mx</t>
  </si>
  <si>
    <t>joankenedi9311@gmail.com</t>
  </si>
  <si>
    <t>dentarios2023</t>
  </si>
  <si>
    <t>Implantes Dentales Mx</t>
  </si>
  <si>
    <t>implantesdentalesmx.com.mx</t>
  </si>
  <si>
    <t>dr.yovani2023</t>
  </si>
  <si>
    <t>Regal Residences</t>
  </si>
  <si>
    <t>regalresidences.mx</t>
  </si>
  <si>
    <t>inspiracion2023</t>
  </si>
  <si>
    <t>Elizabeth Baquero</t>
  </si>
  <si>
    <t>odontologiaelizabethbaquero.com</t>
  </si>
  <si>
    <t>wizkhalifa9311</t>
  </si>
  <si>
    <t>Dental Sonrix</t>
  </si>
  <si>
    <t>dentalsonrix.com.mx</t>
  </si>
  <si>
    <t>sonrixdental@gmail.com</t>
  </si>
  <si>
    <t>dentalSonrix23</t>
  </si>
  <si>
    <t>Odontologia 24/7</t>
  </si>
  <si>
    <t>odontologia-24-7.com</t>
  </si>
  <si>
    <t>mauriciotunjano93@gmail.com</t>
  </si>
  <si>
    <t>Fervet</t>
  </si>
  <si>
    <t>fervetveterinaria.com</t>
  </si>
  <si>
    <t>wizkhalifa931125</t>
  </si>
  <si>
    <t>Multi Services Card</t>
  </si>
  <si>
    <t>multiservicescard.com.mx</t>
  </si>
  <si>
    <t>The Miling Society</t>
  </si>
  <si>
    <t>thesmilingsociety.com.mx</t>
  </si>
  <si>
    <t>dentariosmx@gmail.com</t>
  </si>
  <si>
    <t>dentariosmx2022</t>
  </si>
  <si>
    <t>Georgie Dent</t>
  </si>
  <si>
    <t>clinicageorgiedent.com</t>
  </si>
  <si>
    <t>dentarios931125hgr</t>
  </si>
  <si>
    <t>Más Sonrisas</t>
  </si>
  <si>
    <t>massonrisas.mx</t>
  </si>
  <si>
    <t>0386</t>
  </si>
  <si>
    <t>adrianmore@hotmail.com</t>
  </si>
  <si>
    <t>Oncológo Betancourt</t>
  </si>
  <si>
    <t>cirujanoncologo.mx</t>
  </si>
  <si>
    <t>leonelvalentinn5@gmail.com</t>
  </si>
  <si>
    <t>Carlos2023@</t>
  </si>
  <si>
    <t>Laptop Repair Vallarta</t>
  </si>
  <si>
    <t>Hostgator</t>
  </si>
  <si>
    <t>N/A</t>
  </si>
  <si>
    <t>laptoprepairvallarta.com</t>
  </si>
  <si>
    <t>hackemadehasgar@gmail.com</t>
  </si>
  <si>
    <t>Laptop1560.</t>
  </si>
  <si>
    <t>Dentric</t>
  </si>
  <si>
    <t>dentric.com.mx</t>
  </si>
  <si>
    <t>PayPal: gerbasgbh@gmail.com</t>
  </si>
  <si>
    <t>dentric.com.mx/wp-admin</t>
  </si>
  <si>
    <t>Olga Castillo</t>
  </si>
  <si>
    <t>dracastillomaternofetal.com</t>
  </si>
  <si>
    <t>Juarez gral</t>
  </si>
  <si>
    <t>S. Seguros</t>
  </si>
  <si>
    <t>clinicadentaljuarez.dentarios.com.mx</t>
  </si>
  <si>
    <t>Juarez Ingle/ Es</t>
  </si>
  <si>
    <t>dentalclinicjuarez.dentarios.com.mx</t>
  </si>
  <si>
    <t>Juarez Basilio</t>
  </si>
  <si>
    <t>clinicadentaljuarezvallarta.dentarios.com.mx</t>
  </si>
  <si>
    <t>C&amp;M</t>
  </si>
  <si>
    <t>cymconsultoriodental.dentarios.com.mx</t>
  </si>
  <si>
    <t>Armonisa</t>
  </si>
  <si>
    <t>clinicarmonisa.com.mx</t>
  </si>
  <si>
    <t>talentojkm@gmail.com</t>
  </si>
  <si>
    <t>NO ES LA DEL EXCEL</t>
  </si>
  <si>
    <t>Hay un correo de que se prorrogo la renocavion pero la contraseña ya no es la que dice y la página sigue en línea.</t>
  </si>
  <si>
    <t>Dental laguna</t>
  </si>
  <si>
    <t>clinicadentalaguna.com</t>
  </si>
  <si>
    <t>CANCELADO</t>
  </si>
  <si>
    <t>DentariosL@guna.2021</t>
  </si>
  <si>
    <t>Contrato cancelado en IONOS</t>
  </si>
  <si>
    <t>Doctor dentista</t>
  </si>
  <si>
    <t>doctordentista.com.mx</t>
  </si>
  <si>
    <t>Imalab Edu</t>
  </si>
  <si>
    <t>imalabedu.com.mx</t>
  </si>
  <si>
    <t>Esencia dental</t>
  </si>
  <si>
    <t>esenciadental.com.mx</t>
  </si>
  <si>
    <t>Smile Dental Spa</t>
  </si>
  <si>
    <t>smiledentalspacolombia.com</t>
  </si>
  <si>
    <t>Bala Sociados</t>
  </si>
  <si>
    <t>balasociados.com.mx</t>
  </si>
  <si>
    <t>Enflash</t>
  </si>
  <si>
    <t>enflashdelivery.com</t>
  </si>
  <si>
    <t>enflashdelivery@gmail.com</t>
  </si>
  <si>
    <t>Morelia</t>
  </si>
  <si>
    <t>clinicadeformacionodontologica.com</t>
  </si>
  <si>
    <t>Dentarios2022</t>
  </si>
  <si>
    <t>Glasba</t>
  </si>
  <si>
    <t>glasbaclinicadental.com</t>
  </si>
  <si>
    <t>clinicadentalglasba@gmail.com</t>
  </si>
  <si>
    <t>Dentarios@Daneli.2021</t>
  </si>
  <si>
    <t>Se cobro 224</t>
  </si>
  <si>
    <t>Nucleodonto</t>
  </si>
  <si>
    <t>nucleodonto@hotmail.com</t>
  </si>
  <si>
    <t>Dentarios@CarlosA.2021</t>
  </si>
  <si>
    <t>Wendy Perez</t>
  </si>
  <si>
    <t>rehabilitacionoralwendyperez@gmail.com</t>
  </si>
  <si>
    <t>YA NO ES SU CONTRASEÑA</t>
  </si>
  <si>
    <t>Clinica dental Juarez</t>
  </si>
  <si>
    <t>Smiling society</t>
  </si>
  <si>
    <t>mas sonrisas</t>
  </si>
  <si>
    <t>diana chavez</t>
  </si>
  <si>
    <t>Requerimientos de la cuenta</t>
  </si>
  <si>
    <t>DÍA</t>
  </si>
  <si>
    <t>MES</t>
  </si>
  <si>
    <t>CARGO MENSUAL</t>
  </si>
  <si>
    <t>Prenatal2023@</t>
  </si>
  <si>
    <t>vidaprenatal-maternofetal-ginecologia.mx</t>
  </si>
  <si>
    <t>leonelvalentinn3@gmail.com</t>
  </si>
  <si>
    <t>PayPal: adriana_90jc@hotmail.com</t>
  </si>
  <si>
    <t>Vida Prenatal</t>
  </si>
  <si>
    <t>PIXEL GOOGLE</t>
  </si>
  <si>
    <t>PIXEL FACEBOOK</t>
  </si>
  <si>
    <t>&lt;!-- Google tag (gtag.js) --&gt;
    &lt;script async src="https://www.googletagmanager.com/gtag/js?id=G-MC8YQNPG73"&gt;&lt;/script&gt;
    &lt;script&gt;
      window.dataLayer = window.dataLayer || [];
      function gtag(){dataLayer.push(arguments);}
      gtag('js', new Date());
      gtag('config', 'G-MC8YQNPG73');
    &lt;/script&gt;</t>
  </si>
  <si>
    <t>&lt;!-- Meta Pixel Code --&gt;
&lt;script&gt;
  !function(f,b,e,v,n,t,s)
  {if(f.fbq)return;n=f.fbq=function(){n.callMethod?
  n.callMethod.apply(n,arguments):n.queue.push(arguments)};
  if(!f._fbq)f._fbq=n;n.push=n;n.loaded=!0;n.version='2.0';
  n.queue=[];t=b.createElement(e);t.async=!0;
  t.src=v;s=b.getElementsByTagName(e)[0];
  s.parentNode.insertBefore(t,s)}(window, document,'script',
  'https://connect.facebook.net/en_US/fbevents.js');
  fbq('init', '693264525557568');
  fbq('track', 'PageView');
&lt;/script&gt;
&lt;noscript&gt;&lt;img height="1" width="1" style="display:none"
  src="https://www.facebook.com/tr?id=693264525557568&amp;ev=PageView&amp;noscript=1"
/&gt;&lt;/noscript&gt;
&lt;!-- End Meta Pixel Code --&gt;</t>
  </si>
  <si>
    <t xml:space="preserve">    &lt;!-- Meta Pixel Code --&gt;
&lt;script&gt;
  !function(f,b,e,v,n,t,s)
  {if(f.fbq)return;n=f.fbq=function(){n.callMethod?
  n.callMethod.apply(n,arguments):n.queue.push(arguments)};
  if(!f._fbq)f._fbq=n;n.push=n;n.loaded=!0;n.version='2.0';
  n.queue=[];t=b.createElement(e);t.async=!0;
  t.src=v;s=b.getElementsByTagName(e)[0];
  s.parentNode.insertBefore(t,s)}(window, document,'script',
  'https://connect.facebook.net/en_US/fbevents.js');
  fbq('init', '1397681034366994');
  fbq('track', 'PageView');
&lt;/script&gt;
&lt;noscript&gt;&lt;img height="1" width="1" style="display:none"
  src="https://www.facebook.com/tr?id=1397681034366994&amp;ev=PageView&amp;noscript=1"
/&gt;&lt;/noscript&gt;
&lt;!-- End Meta Pixel Code --&gt;</t>
  </si>
  <si>
    <t>&lt;!-- Google tag (gtag.js) --&gt;
&lt;script async src="https://www.googletagmanager.com/gtag/js?id=G-C7P9NLQ9XN"&gt;&lt;/script&gt;
&lt;script&gt;
  window.dataLayer = window.dataLayer || [];
  function gtag(){dataLayer.push(arguments);}
  gtag('js', new Date());
  gtag('config', 'G-C7P9NLQ9XN');
&lt;/script&gt;</t>
  </si>
  <si>
    <t>&lt;!-- Google tag (gtag.js) --&gt;
  &lt;script async src="https://www.googletagmanager.com/gtag/js?id=G-CXTYL75JV1"&gt;&lt;/script&gt;
  &lt;script&gt;
    window.dataLayer = window.dataLayer || [];
    function gtag(){dataLayer.push(arguments);}
    gtag('js', new Date());
    gtag('config', 'G-CXTYL75JV1');
  &lt;/script&gt;</t>
  </si>
  <si>
    <t>&lt;!-- Google tag (gtag.js) --&gt;
&lt;script async src="https://www.googletagmanager.com/gtag/js?id=G-BNPS9LX70G"&gt;&lt;/script&gt;
&lt;script&gt;
  window.dataLayer = window.dataLayer || [];
  function gtag(){dataLayer.push(arguments);}
  gtag('js', new Date());
  gtag('config', 'G-BNPS9LX70G');
&lt;/script&gt;</t>
  </si>
  <si>
    <t>&lt;!-- Global site tag (gtag.js) - Google Ads: 10801939249 --&gt;
    &lt;script
      async
      src="https://www.googletagmanager.com/gtag/js?id=AW-10801939249"
    &gt;&lt;/script&gt;
    &lt;script&gt;
      window.dataLayer = window.dataLayer || [];
      function gtag() {
        dataLayer.push(arguments);
      }
      gtag("js", new Date());
      gtag("config", "AW-10801939249");
    &lt;/script&gt;</t>
  </si>
  <si>
    <t>&lt;!-- Facebook Pixel Code --&gt;
    &lt;script&gt;
      !(function (f, b, e, v, n, t, s) {
        if (f.fbq) return;
        n = f.fbq = function () {
          n.callMethod
            ? n.callMethod.apply(n, arguments)
            : n.queue.push(arguments);
        };
        if (!f._fbq) f._fbq = n;
        n.push = n;
        n.loaded = !0;
        n.version = "2.0";
        n.queue = [];
        t = b.createElement(e);
        t.async = !0;
        t.src = v;
        s = b.getElementsByTagName(e)[0];
        s.parentNode.insertBefore(t, s);
      })(
        window,
        document,
        "script",
        "https://connect.facebook.net/en_US/fbevents.js"
      );
      fbq("init", "984743879091425");
      fbq("track", "PageView");
    &lt;/script&gt;
    &lt;noscript
      &gt;&lt;img
        height="1"
        width="1"
        style="display: none"
        src="https://www.facebook.com/tr?id=984743879091425&amp;ev=PageView&amp;noscript=1"
    /&gt;&lt;/noscript&gt;
    &lt;!-- End Facebook Pixel Code --&gt;</t>
  </si>
  <si>
    <t>CONVERSIÓN WHATSAPP</t>
  </si>
  <si>
    <t>&lt;!-- Conversion de WhatsApp --&gt;
    &lt;script&gt;
      function gtag_report_conversion(url) {
        var callback = function () {
          if (typeof url != "undefined") {
            window.location = url;
          }
        };
        gtag("event", "conversion", {
          send_to: "AW-10801939249/LgdYCOagp6MDELGG4p4o",
          event_callback: callback,
        });
        return false;
      }
    &lt;/script&gt;
    &lt;!-- Fin de conversion de WhatsApp --&gt;</t>
  </si>
  <si>
    <t>&lt;!-- Google tag (gtag.js) --&gt;
&lt;script async src="https://www.googletagmanager.com/gtag/js?id=G-FFY9DYY8KK"&gt;&lt;/script&gt;
&lt;script&gt;
  window.dataLayer = window.dataLayer || [];
  function gtag(){dataLayer.push(arguments);}
  gtag('js', new Date());
  gtag('config', 'G-FFY9DYY8KK');
&lt;/script&gt;</t>
  </si>
  <si>
    <t>GerasAzteca/8961</t>
  </si>
  <si>
    <t>1229/Mónica</t>
  </si>
  <si>
    <t>&lt;!-- Google tag (gtag.js) --&gt;
		&lt;script async src="https://www.googletagmanager.com/gtag/js?id=G-YWFPXNJDFT"&gt;&lt;/script&gt;
		&lt;script&gt;
			window.dataLayer = window.dataLayer || [];
			function gtag(){dataLayer.push(arguments);}
			gtag('js', new Date());
			gtag('config', 'G-YWFPXNJDFT');
		&lt;/script&gt;</t>
  </si>
  <si>
    <t>&lt;!-- Meta Pixel Code --&gt;
		&lt;script&gt;
			!function(f,b,e,v,n,t,s)
			{if(f.fbq)return;n=f.fbq=function(){n.callMethod?
			n.callMethod.apply(n,arguments):n.queue.push(arguments)};
			if(!f._fbq)f._fbq=n;n.push=n;n.loaded=!0;n.version='2.0';
			n.queue=[];t=b.createElement(e);t.async=!0;
			t.src=v;s=b.getElementsByTagName(e)[0];
			s.parentNode.insertBefore(t,s)}(window, document,'script',
			'https://connect.facebook.net/en_US/fbevents.js');
			fbq('init', '207557288900839');
			fbq('track', 'PageView');
			&lt;/script&gt;
			&lt;noscript&gt;&lt;img height="1" width="1" style="display:none"
			src="https://www.facebook.com/tr?id=207557288900839&amp;ev=PageView&amp;noscript=1"
			/&gt;&lt;/noscript&gt;
			&lt;!-- End Meta Pixel Code --&gt;</t>
  </si>
  <si>
    <t>CONTRASEÑA SSH</t>
  </si>
  <si>
    <t>adrian_DENT@RIOS.23/inspiracion2023</t>
  </si>
  <si>
    <t>USUARIO</t>
  </si>
  <si>
    <t>PUERTO</t>
  </si>
  <si>
    <t>SERVIDOR/HOST</t>
  </si>
  <si>
    <t>access944579519.webspace-data.io</t>
  </si>
  <si>
    <t>u110518917</t>
  </si>
  <si>
    <t>access895032681.webspace-data.io</t>
  </si>
  <si>
    <t>u106852204</t>
  </si>
  <si>
    <t>access899230078.webspace-data.io</t>
  </si>
  <si>
    <t>u107242151</t>
  </si>
  <si>
    <t>access968363843.webspace-data.io</t>
  </si>
  <si>
    <t>u112802722</t>
  </si>
  <si>
    <t>access943808853.webspace-data.io</t>
  </si>
  <si>
    <t>u110441142</t>
  </si>
  <si>
    <t>access972069641.webspace-data.io</t>
  </si>
  <si>
    <t>u113149339</t>
  </si>
  <si>
    <t>mör</t>
  </si>
  <si>
    <t>Dental Ramac</t>
  </si>
  <si>
    <t>ASP.NET</t>
  </si>
  <si>
    <t>juandental</t>
  </si>
  <si>
    <t>morcentrodental.com</t>
  </si>
  <si>
    <t>Juan</t>
  </si>
  <si>
    <t>dentalramac2023</t>
  </si>
  <si>
    <t>dentalramac.mx</t>
  </si>
  <si>
    <t>access981594077.webspace-data.io</t>
  </si>
  <si>
    <t>u114073569</t>
  </si>
  <si>
    <t>marcela_ramirez76@hotmail.com</t>
  </si>
  <si>
    <t>PayPal: marcela_ramirez76@hotmail.com</t>
  </si>
  <si>
    <t>Multiservices</t>
  </si>
  <si>
    <t>Columna6</t>
  </si>
  <si>
    <t>Columna7</t>
  </si>
  <si>
    <t>Nombre</t>
  </si>
  <si>
    <t>RS</t>
  </si>
  <si>
    <t>Número</t>
  </si>
  <si>
    <t>Dirección</t>
  </si>
  <si>
    <t>Iframe</t>
  </si>
  <si>
    <t>INspiracion2024</t>
  </si>
  <si>
    <t>Inspiración</t>
  </si>
  <si>
    <t>agenciainspiracion.com</t>
  </si>
  <si>
    <t>DISEÑADOR</t>
  </si>
  <si>
    <t>Uriel</t>
  </si>
  <si>
    <t>Alex</t>
  </si>
  <si>
    <t>Nicholle</t>
  </si>
  <si>
    <t>access959692166.webspace-data.io</t>
  </si>
  <si>
    <t>u111982676</t>
  </si>
  <si>
    <t>Inspiración Creativa</t>
  </si>
  <si>
    <t>inspiracioncreativacdmx@gmail.com</t>
  </si>
  <si>
    <t>The Smiling Society</t>
  </si>
  <si>
    <t>Comprimir imágenes en webp, en la galería border color azul y hacer destello al hacer hover</t>
  </si>
  <si>
    <t>Comprimir imágenes en webp, agregar hover a botones del header</t>
  </si>
  <si>
    <t>Harmony Dental Clinic</t>
  </si>
  <si>
    <t>harmonydentalclinic.dentarios.com.mx</t>
  </si>
  <si>
    <t>Econodent</t>
  </si>
  <si>
    <t>econodent.dentarios.com.mx</t>
  </si>
  <si>
    <t>hackema.com</t>
  </si>
  <si>
    <t>MP Geras 9395</t>
  </si>
  <si>
    <t>access974740636.webspace-data.io</t>
  </si>
  <si>
    <t>u113415247</t>
  </si>
  <si>
    <t>Konny Moctezuma</t>
  </si>
  <si>
    <t>https://www.facebook.com/kmluxrentdress/</t>
  </si>
  <si>
    <t>https://api.whatsapp.com/send?phone=523221077701&amp;text=Hola%20Konny</t>
  </si>
  <si>
    <t>Av. de las Cascadas 769, Las Aralias, 48328 Puerto Vallarta, Jal.</t>
  </si>
  <si>
    <t>https://laboratorioquezada.com</t>
  </si>
  <si>
    <t>Laboratorios Quezada</t>
  </si>
  <si>
    <t>https://wa.me/+523111226592</t>
  </si>
  <si>
    <t>Matamoros 25, Nayarit, 63732 Bucerías, Nay.</t>
  </si>
  <si>
    <t>Fancy Petite</t>
  </si>
  <si>
    <t>https://www.facebook.com/people/Fancy-Petite-PV/61553764392705/?mibextid=ZbWKwL</t>
  </si>
  <si>
    <t>P.º de Las Conchas Chinas 129, Conchas Chinas, 48399 Puerto Vallarta, Jal.</t>
  </si>
  <si>
    <t>&lt;iframe src= 'https://www.google.com/maps/embed?pb=!1m18!1m12!1m3!1d660.0519364584801!2d-105.21349849423774!3d20.636290206351894!2m3!1f0!2f0!3f0!3m2!1i1024!2i768!4f13.1!3m3!1m2!1s0x8421454833d31ce5%3A0x4734658f35076c06!2sKonny%20Moctezuma%20LUX%20RENT%20DRESS!5e0!3m2!1ses!2smx!4v1707763744600!5m2!1ses!2smx ' style= 'border:0; ' allowfullscreen= ' ' loading= 'lazy ' referrerpolicy= 'no-referrer-when-downgrade '&gt;&lt;/iframe&gt;</t>
  </si>
  <si>
    <t>&lt;iframe src= 'https://www.google.com/maps/embed?pb=!1m14!1m8!1m3!1d14923.53992336328!2d-105.3361636!3d20.7554555!3m2!1i1024!2i768!4f13.1!3m3!1m2!1s0x842140bfc924bd45%3A0x97e04c91e81c3923!2sLaboratorios%20Quezada!5e0!3m2!1ses-419!2smx!4v1707764097645!5m2!1ses-419!2smx ' style= 'border:0; ' allowfullscreen= ' ' loading= 'lazy ' referrerpolicy= 'no-referrer-when-downgrade '&gt;&lt;/iframe&gt;</t>
  </si>
  <si>
    <t>&lt;iframe src= 'https://www.google.com/maps/embed?pb=!1m18!1m12!1m3!1d933.7416875308313!2d-105.24210632750756!3d20.58941541743665!2m3!1f0!2f0!3f0!3m2!1i1024!2i768!4f13.1!3m3!1m2!1s0x84215ab7ea16f669%3A0xf9bd116f44777ee0!2sP.%C2%BA%20de%20Las%20Conchas%20Chinas%20129%2C%20Conchas%20Chinas%2C%2048399%20Puerto%20Vallarta%2C%20Jal.!5e0!3m2!1ses!2smx!4v1707766332581!5m2!1ses!2smx ' style= 'border:0; ' allowfullscreen= ' ' loading= 'lazy ' referrerpolicy= 'no-referrer-when-downgrade '&gt;&lt;/iframe&gt;</t>
  </si>
  <si>
    <t>Dentarios</t>
  </si>
  <si>
    <t>dentarios.com.mx</t>
  </si>
  <si>
    <t>PayPal: gerbasgbh</t>
  </si>
  <si>
    <t>Academy</t>
  </si>
  <si>
    <t>academy.dentarios.com.mx</t>
  </si>
  <si>
    <t>u109879086</t>
  </si>
  <si>
    <t>access937989057.webspace-data.io</t>
  </si>
  <si>
    <t>Hackema</t>
  </si>
  <si>
    <t>Santident</t>
  </si>
  <si>
    <t>clinicasantident.mx</t>
  </si>
  <si>
    <t>BBVA Geras</t>
  </si>
  <si>
    <t>access997891592.webspace-data.io</t>
  </si>
  <si>
    <t>u115643364</t>
  </si>
  <si>
    <t>Plaza Grill</t>
  </si>
  <si>
    <t>plaza-grill.com.mx</t>
  </si>
  <si>
    <t>access997892674.webspace-data.io</t>
  </si>
  <si>
    <t>u115643460</t>
  </si>
  <si>
    <t>Dental Churubusco</t>
  </si>
  <si>
    <t>dentalchurubusco.mx</t>
  </si>
  <si>
    <t>dentarios2024</t>
  </si>
  <si>
    <t>access998381684.webspace-data.io</t>
  </si>
  <si>
    <t>u115690888</t>
  </si>
  <si>
    <t>Smile Denta</t>
  </si>
  <si>
    <t>smile-denta.com</t>
  </si>
  <si>
    <t>smile-denta.com/wp-login</t>
  </si>
  <si>
    <t>smile denta/Js%)sonFg8#dz1e6ct@)TI00</t>
  </si>
  <si>
    <t>u107456881</t>
  </si>
  <si>
    <t>access901427491.webspace-data.io</t>
  </si>
  <si>
    <t>AdminDentric/A&amp;8RzLGv0z8ahtAbI@2vEOUv</t>
  </si>
  <si>
    <t>access909879773.webspace-data.io</t>
  </si>
  <si>
    <t>u108281076</t>
  </si>
  <si>
    <t>ludadental.com.mx</t>
  </si>
  <si>
    <t>Luccaleb16</t>
  </si>
  <si>
    <t>LuDaDental</t>
  </si>
  <si>
    <t>https://mybusiness.googleapis.com/v4/accounts/{accountId}/locations/{locationId}/reviews</t>
  </si>
  <si>
    <t>Tarjeta Will</t>
  </si>
  <si>
    <t>drwillgg@gmail.com</t>
  </si>
  <si>
    <t>access1003948526.webspace-data.io</t>
  </si>
  <si>
    <t>u116216155</t>
  </si>
  <si>
    <t>Arte Dental Condesa</t>
  </si>
  <si>
    <t>artedentalcondesa.com</t>
  </si>
  <si>
    <t>docarte@artedentalcondesa.com</t>
  </si>
  <si>
    <t>Art3$C0nd35a&amp;2021</t>
  </si>
  <si>
    <t>Urban Sonríe</t>
  </si>
  <si>
    <t>urban-sonrie.dentarios.com.mx</t>
  </si>
  <si>
    <t>Av. Insurgentes Sur 716, Piso 8 Ala Poniente, Col del Valle Centro, Benito Juárez, 03103, CDMX</t>
  </si>
  <si>
    <t xml:space="preserve">City Office </t>
  </si>
  <si>
    <t>https://maps.app.goo.gl/Q3RK7CzWV2QZe1cF9</t>
  </si>
  <si>
    <t>NO PASO EL PAGO</t>
  </si>
  <si>
    <t xml:space="preserve">smile </t>
  </si>
  <si>
    <t>C@mbiame2024.</t>
  </si>
  <si>
    <t>access1006290445.webspace-data.io</t>
  </si>
  <si>
    <t>u116439681</t>
  </si>
  <si>
    <t>tarjeta 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</si>
</sst>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1" x14ac:knownFonts="1">
    <font>
      <sz val="11"/>
      <color theme="1"/>
      <name val="Calibri"/>
      <family val="2"/>
      <scheme val="minor"/>
    </font>
    <font>
      <b/>
      <sz val="35"/>
      <color theme="1"/>
      <name val="Helvetica Neue"/>
    </font>
    <font>
      <b/>
      <sz val="13"/>
      <color theme="1"/>
      <name val="Arial"/>
      <family val="2"/>
    </font>
    <font>
      <b/>
      <sz val="35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50505"/>
      <name val="Arial"/>
      <family val="2"/>
    </font>
    <font>
      <sz val="11"/>
      <color rgb="FF050505"/>
      <name val="Arial"/>
    </font>
    <font>
      <sz val="10"/>
      <color rgb="FF050505"/>
      <name val="Arial"/>
    </font>
    <font>
      <sz val="9"/>
      <color rgb="FF050505"/>
      <name val="Segoe UI Historic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FA2E2E"/>
        <bgColor indexed="64"/>
      </patternFill>
    </fill>
    <fill>
      <patternFill patternType="solid">
        <fgColor rgb="FFFA2E2E"/>
        <bgColor theme="8" tint="0.59999389629810485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A8A8A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0" borderId="2" xfId="1" applyFont="1" applyBorder="1" applyAlignment="1">
      <alignment horizontal="left" vertical="center" wrapText="1" indent="3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/>
    <xf numFmtId="0" fontId="5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0" xfId="1" applyFont="1" applyBorder="1" applyAlignment="1">
      <alignment horizontal="left" vertical="center" wrapText="1" indent="3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4" fillId="0" borderId="0" xfId="1"/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5" fillId="2" borderId="2" xfId="1" applyFont="1" applyFill="1" applyBorder="1" applyAlignment="1">
      <alignment horizontal="left" vertical="center" wrapText="1" indent="3"/>
    </xf>
    <xf numFmtId="0" fontId="4" fillId="0" borderId="0" xfId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rgb="FFFFFFFF"/>
        </top>
      </border>
    </dxf>
    <dxf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rgb="FFFFFFFF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5" formatCode="dd/mm/yyyy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5" formatCode="dd/mm/yyyy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dd/mm/yyyy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dd/mm/yyyy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FA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12" Type="http://schemas.openxmlformats.org/officeDocument/2006/relationships/customXml" Target="../customXml/item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11" Type="http://schemas.openxmlformats.org/officeDocument/2006/relationships/customXml" Target="../customXml/item2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EE754E-0641-4986-8C3B-7EDB87543181}" name="Tabla1" displayName="Tabla1" ref="A2:N29" totalsRowShown="0" headerRowDxfId="46" dataDxfId="44" headerRowBorderDxfId="45" tableBorderDxfId="43" totalsRowBorderDxfId="42">
  <autoFilter ref="A2:N29" xr:uid="{76EE754E-0641-4986-8C3B-7EDB87543181}"/>
  <sortState xmlns:xlrd2="http://schemas.microsoft.com/office/spreadsheetml/2017/richdata2" ref="A3:N28">
    <sortCondition ref="B2:B28"/>
  </sortState>
  <tableColumns count="14">
    <tableColumn id="1" xr3:uid="{6CB7B00B-3041-4A69-A961-5C6ABBBF632B}" name="CLIENTE" dataDxfId="41"/>
    <tableColumn id="14" xr3:uid="{F4946618-4307-4AA2-ADCB-EFA497884681}" name="HOST" dataDxfId="40"/>
    <tableColumn id="3" xr3:uid="{4D9C0821-6E39-45B1-94ED-E315FD0ED63F}" name="No Cliente" dataDxfId="39"/>
    <tableColumn id="4" xr3:uid="{68D45509-4B3F-44BA-B41A-1BF17E5F3F59}" name="DOMINIO" dataDxfId="38"/>
    <tableColumn id="5" xr3:uid="{73186850-9074-4831-B99B-E1285995F2B5}" name="MÉTODO DE PAGO" dataDxfId="37"/>
    <tableColumn id="6" xr3:uid="{B962B910-C810-429D-82FC-066E8C28EC10}" name="FECHA DEL ÚLTIMO PAGO" dataDxfId="36">
      <calculatedColumnFormula>DATE(2023, 6, 25)</calculatedColumnFormula>
    </tableColumn>
    <tableColumn id="12" xr3:uid="{101A1EF5-008A-437F-BCD5-58E96E3B0632}" name="VIGENTE" dataDxfId="35">
      <calculatedColumnFormula>IF(Sheet1!G1&lt;=TODAY(), "CADUCADO", "VIGENTE")</calculatedColumnFormula>
    </tableColumn>
    <tableColumn id="13" xr3:uid="{CD6DA5CC-B28B-46C4-9109-93F3EA7B1500}" name="CARGO MENSUAL" dataDxfId="34"/>
    <tableColumn id="7" xr3:uid="{7C0C5CDA-9BF1-4A96-A437-E57E7247E070}" name="CORREO" dataDxfId="33"/>
    <tableColumn id="8" xr3:uid="{7D3E4765-D642-4C29-A34A-2CD1FAA8ED05}" name="CONTRASEÑA" dataDxfId="32"/>
    <tableColumn id="15" xr3:uid="{E20601BE-8D1F-4A00-BEEC-9AB48C15F49B}" name="DÍA" dataDxfId="31">
      <calculatedColumnFormula>DAY(Tabla1[[#This Row],[FECHA DEL ÚLTIMO PAGO]])</calculatedColumnFormula>
    </tableColumn>
    <tableColumn id="17" xr3:uid="{44FACE98-57D3-4981-B09A-7FB68EBAE575}" name="MES" dataDxfId="30">
      <calculatedColumnFormula>MONTH(Tabla1[[#This Row],[FECHA DEL ÚLTIMO PAGO]])</calculatedColumnFormula>
    </tableColumn>
    <tableColumn id="2" xr3:uid="{B480A8BB-ABEC-40A1-AC34-59570991A443}" name="OBSERVACIONES" dataDxfId="29"/>
    <tableColumn id="9" xr3:uid="{2F543E0A-CC38-4A31-98FC-191324D41E94}" name="DISEÑADOR" dataDxfId="2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2481BA-9D36-4D42-9D99-78269345F1AE}" name="Tabla14" displayName="Tabla14" ref="A1:G24" totalsRowShown="0" headerRowDxfId="27" dataDxfId="25" headerRowBorderDxfId="26" tableBorderDxfId="24" totalsRowBorderDxfId="23">
  <autoFilter ref="A1:G24" xr:uid="{812481BA-9D36-4D42-9D99-78269345F1AE}"/>
  <tableColumns count="7">
    <tableColumn id="1" xr3:uid="{5938F27C-193A-496B-A51B-5FFF3C7CC768}" name="CLIENTE" dataDxfId="22"/>
    <tableColumn id="4" xr3:uid="{289C9707-7939-4737-BEC0-D9C8384B3CC3}" name="DOMINIO" dataDxfId="21"/>
    <tableColumn id="5" xr3:uid="{A11C0232-C2E8-4B7C-A56F-E447870C63D8}" name="SERVIDOR/HOST" dataDxfId="20"/>
    <tableColumn id="13" xr3:uid="{2F32085A-B8DD-403B-BEBA-421A090C52BF}" name="USUARIO" dataDxfId="19"/>
    <tableColumn id="7" xr3:uid="{EF2C0F57-B0D5-407C-875A-17606C4B9EF2}" name="PUERTO" dataDxfId="18"/>
    <tableColumn id="10" xr3:uid="{F2A80BB4-A2DD-48CF-B88C-262B76D1B731}" name="CONTRASEÑA SSH" dataDxfId="17"/>
    <tableColumn id="9" xr3:uid="{05F2700F-1B26-4B3B-BE6C-EF0F8AD0C694}" name="OBSERVACIONES" dataDxfId="16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08FC19-4C3F-40D6-A2E2-166D35C47AEA}" name="Tabla4" displayName="Tabla4" ref="A2:G9" totalsRowShown="0">
  <autoFilter ref="A2:G9" xr:uid="{0B08FC19-4C3F-40D6-A2E2-166D35C47AEA}"/>
  <tableColumns count="7">
    <tableColumn id="1" xr3:uid="{2DBEDA9C-DD5E-46CF-A63D-D43B755299A2}" name="Nombre"/>
    <tableColumn id="2" xr3:uid="{C95C1128-5862-47F8-A446-368206A74EDB}" name="RS"/>
    <tableColumn id="3" xr3:uid="{5D7BFDB7-BF76-494F-9C33-7638388BD0BC}" name="Número"/>
    <tableColumn id="4" xr3:uid="{140361F6-8FAC-4420-ADC7-BAADFC55BDCD}" name="Dirección"/>
    <tableColumn id="5" xr3:uid="{47940C7C-FC20-4A24-AB7F-E331D8F8B29B}" name="Iframe"/>
    <tableColumn id="6" xr3:uid="{A5D0125A-AB32-45C9-934D-A8AAC24AC4FE}" name="Columna6"/>
    <tableColumn id="7" xr3:uid="{935654E7-D090-4BCA-8C3F-E01F88B80A08}" name="Columna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BA1ADD-D575-422B-9D41-7582A5A519B1}" name="Tabla13" displayName="Tabla13" ref="A2:E22" totalsRowShown="0" headerRowDxfId="15" dataDxfId="13" headerRowBorderDxfId="14" tableBorderDxfId="12" totalsRowBorderDxfId="11">
  <autoFilter ref="A2:E22" xr:uid="{76EE754E-0641-4986-8C3B-7EDB87543181}"/>
  <sortState xmlns:xlrd2="http://schemas.microsoft.com/office/spreadsheetml/2017/richdata2" ref="A3:E22">
    <sortCondition ref="A2:A22"/>
  </sortState>
  <tableColumns count="5">
    <tableColumn id="1" xr3:uid="{388D1CC2-4DEE-4E4E-90EF-CF2A273F582D}" name="CLIENTE" dataDxfId="10"/>
    <tableColumn id="4" xr3:uid="{49500B3A-EB1D-4CBF-A6AB-59D89CA9D86F}" name="DOMINIO" dataDxfId="9"/>
    <tableColumn id="5" xr3:uid="{FF0CB771-8F8D-447E-92A0-1BF25030E2E3}" name="PIXEL GOOGLE" dataDxfId="8"/>
    <tableColumn id="2" xr3:uid="{4E83BFAD-0C0F-436B-8EC3-45A46AF6DD54}" name="CONVERSIÓN WHATSAPP" dataDxfId="7"/>
    <tableColumn id="15" xr3:uid="{58A03733-18BA-4B3A-BE36-52C3A41AD50B}" name="PIXEL FACEBOOK" dataDxfId="6">
      <calculatedColumnFormula>DAY(#REF!)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vigation.ionos.mx/2.0/navi/MX/track/click?url=https%3A%2F%2Fmy.ionos.mx%2Faddress&amp;linkid=user.address&amp;c=DSSA&amp;p=DSSA" TargetMode="External" /><Relationship Id="rId13" Type="http://schemas.openxmlformats.org/officeDocument/2006/relationships/printerSettings" Target="../printerSettings/printerSettings1.bin" /><Relationship Id="rId3" Type="http://schemas.openxmlformats.org/officeDocument/2006/relationships/hyperlink" Target="https://navigation.ionos.mx/2.0/navi/MX/track/click?url=https%3A%2F%2Fmy.ionos.mx%2Faddress&amp;linkid=user.address&amp;c=CONTROL_PANEL_HOSTING&amp;p=hosting-overview" TargetMode="External" /><Relationship Id="rId7" Type="http://schemas.openxmlformats.org/officeDocument/2006/relationships/hyperlink" Target="mailto:leonelvalentinn5@gmail.com" TargetMode="External" /><Relationship Id="rId12" Type="http://schemas.openxmlformats.org/officeDocument/2006/relationships/hyperlink" Target="mailto:C@mbiame2024." TargetMode="External" /><Relationship Id="rId2" Type="http://schemas.openxmlformats.org/officeDocument/2006/relationships/hyperlink" Target="https://navigation.ionos.mx/2.0/navi/MX/track/click?url=https%3A%2F%2Fmy.ionos.mx%2Faddress&amp;linkid=user.address&amp;c=CONTROL_PANEL_HOSTING&amp;p=hosting-overview" TargetMode="External" /><Relationship Id="rId1" Type="http://schemas.openxmlformats.org/officeDocument/2006/relationships/hyperlink" Target="mailto:hackemadehasgar@gmail.com" TargetMode="External" /><Relationship Id="rId6" Type="http://schemas.openxmlformats.org/officeDocument/2006/relationships/hyperlink" Target="https://navigation.ionos.mx/2.0/navi/MX/track/click?url=https%3A%2F%2Fmy.ionos.mx%2Faddress&amp;linkid=user.address&amp;c=DSSA&amp;p=DSSA" TargetMode="External" /><Relationship Id="rId11" Type="http://schemas.openxmlformats.org/officeDocument/2006/relationships/hyperlink" Target="https://navigation.ionos.mx/2.0/navi/MX/track/click?url=https%3A%2F%2Fmy.ionos.mx%2Faddress&amp;linkid=user.address&amp;c=CONTROL_PANEL_HOSTING&amp;p=create-ftp-main-account&amp;ft=4f3bc759-1e72-401f-aefa-4fcbc2ede0e6" TargetMode="External" /><Relationship Id="rId5" Type="http://schemas.openxmlformats.org/officeDocument/2006/relationships/hyperlink" Target="https://navigation.ionos.mx/2.0/navi/MX/track/click?url=https%3A%2F%2Fmy.ionos.mx%2Faddress&amp;linkid=user.address&amp;c=DSSA&amp;p=DSSA" TargetMode="External" /><Relationship Id="rId10" Type="http://schemas.openxmlformats.org/officeDocument/2006/relationships/hyperlink" Target="https://navigation.ionos.mx/2.0/navi/MX/track/click?url=https%3A%2F%2Fmy.ionos.mx%2Faddress&amp;linkid=user.address&amp;c=CONTROL_PANEL_HOSTING&amp;p=create-ftp-main-account&amp;ft=4f3bc759-1e72-401f-aefa-4fcbc2ede0e6" TargetMode="External" /><Relationship Id="rId4" Type="http://schemas.openxmlformats.org/officeDocument/2006/relationships/hyperlink" Target="https://navigation.ionos.mx/2.0/navi/MX/track/click?url=https%3A%2F%2Fmy.ionos.mx%2Faddress&amp;linkid=user.address&amp;c=DSSA&amp;p=DSSA" TargetMode="External" /><Relationship Id="rId9" Type="http://schemas.openxmlformats.org/officeDocument/2006/relationships/hyperlink" Target="mailto:AdminDentric/A&amp;8RzLGv0z8ahtAbI@2vEOUv" TargetMode="External" /><Relationship Id="rId14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navigation.ionos.mx/2.0/navi/MX/track/click?url=https%3A%2F%2Fmy.ionos.mx%2Faddress&amp;linkid=user.address&amp;c=CONTROL_PANEL_HOSTING&amp;p=product-overview" TargetMode="External" /><Relationship Id="rId2" Type="http://schemas.openxmlformats.org/officeDocument/2006/relationships/hyperlink" Target="mailto:adrian_DENT@RIOS.23/inspiracion2023" TargetMode="External" /><Relationship Id="rId1" Type="http://schemas.openxmlformats.org/officeDocument/2006/relationships/hyperlink" Target="https://balasociados.com.mx/" TargetMode="External" /><Relationship Id="rId4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people/Fancy-Petite-PV/61553764392705/?mibextid=ZbWKwL" TargetMode="External" /><Relationship Id="rId2" Type="http://schemas.openxmlformats.org/officeDocument/2006/relationships/hyperlink" Target="https://www.facebook.com/kmluxrentdress/" TargetMode="External" /><Relationship Id="rId1" Type="http://schemas.openxmlformats.org/officeDocument/2006/relationships/hyperlink" Target="https://api.whatsapp.com/send?phone=523221077701&amp;text=Hola%20Konny" TargetMode="External" /><Relationship Id="rId5" Type="http://schemas.openxmlformats.org/officeDocument/2006/relationships/table" Target="../tables/table3.xml" /><Relationship Id="rId4" Type="http://schemas.openxmlformats.org/officeDocument/2006/relationships/hyperlink" Target="https://wa.me/+523111226592" TargetMode="External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 /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32DF-E5AE-40CA-AB1B-90033AD19EB0}">
  <dimension ref="A1:Q39"/>
  <sheetViews>
    <sheetView tabSelected="1" topLeftCell="E1" zoomScaleNormal="100" workbookViewId="0">
      <selection activeCell="J13" sqref="J13"/>
    </sheetView>
  </sheetViews>
  <sheetFormatPr defaultColWidth="11.43359375" defaultRowHeight="15" x14ac:dyDescent="0.2"/>
  <cols>
    <col min="1" max="1" width="24.34765625" bestFit="1" customWidth="1"/>
    <col min="2" max="2" width="10.35546875" bestFit="1" customWidth="1"/>
    <col min="3" max="3" width="17.08203125" bestFit="1" customWidth="1"/>
    <col min="4" max="5" width="38.3359375" bestFit="1" customWidth="1"/>
    <col min="6" max="6" width="29.45703125" bestFit="1" customWidth="1"/>
    <col min="7" max="7" width="12.64453125" bestFit="1" customWidth="1"/>
    <col min="8" max="8" width="16.0078125" bestFit="1" customWidth="1"/>
    <col min="9" max="9" width="31.07421875" bestFit="1" customWidth="1"/>
    <col min="10" max="10" width="27.0390625" bestFit="1" customWidth="1"/>
    <col min="11" max="11" width="9.68359375" bestFit="1" customWidth="1"/>
    <col min="12" max="12" width="9.68359375" customWidth="1"/>
    <col min="13" max="13" width="26.5" bestFit="1" customWidth="1"/>
    <col min="14" max="14" width="16.27734375" bestFit="1" customWidth="1"/>
    <col min="18" max="18" width="11.8359375" bestFit="1" customWidth="1"/>
  </cols>
  <sheetData>
    <row r="1" spans="1:17" ht="43.5" x14ac:dyDescent="0.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14"/>
      <c r="L1" s="14"/>
    </row>
    <row r="2" spans="1:17" ht="45" customHeight="1" thickBot="1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123</v>
      </c>
      <c r="I2" s="3" t="s">
        <v>8</v>
      </c>
      <c r="J2" s="3" t="s">
        <v>9</v>
      </c>
      <c r="K2" s="4" t="s">
        <v>121</v>
      </c>
      <c r="L2" s="4" t="s">
        <v>122</v>
      </c>
      <c r="M2" s="4" t="s">
        <v>10</v>
      </c>
      <c r="N2" s="4" t="s">
        <v>186</v>
      </c>
      <c r="O2" s="1"/>
      <c r="P2" s="1"/>
      <c r="Q2" s="1"/>
    </row>
    <row r="3" spans="1:17" ht="15" customHeight="1" x14ac:dyDescent="0.2">
      <c r="A3" s="15" t="s">
        <v>226</v>
      </c>
      <c r="B3" s="26" t="s">
        <v>59</v>
      </c>
      <c r="C3" s="15" t="s">
        <v>60</v>
      </c>
      <c r="D3" s="15" t="s">
        <v>201</v>
      </c>
      <c r="E3" s="15" t="s">
        <v>202</v>
      </c>
      <c r="F3" s="27">
        <v>45405</v>
      </c>
      <c r="G3" s="27" t="str">
        <f ca="1">IF(AND($P$8&gt;Tabla1[[#This Row],[DÍA]],$P$10&gt;Tabla1[[#This Row],[MES]]),"CADUCADO", "VIGENTE")</f>
        <v>CADUCADO</v>
      </c>
      <c r="H3" s="28">
        <v>0</v>
      </c>
      <c r="I3" s="29" t="s">
        <v>62</v>
      </c>
      <c r="J3" s="15" t="s">
        <v>63</v>
      </c>
      <c r="K3" s="15">
        <f>DAY(Tabla1[[#This Row],[FECHA DEL ÚLTIMO PAGO]])</f>
        <v>23</v>
      </c>
      <c r="L3" s="15">
        <f>MONTH(Tabla1[[#This Row],[FECHA DEL ÚLTIMO PAGO]])</f>
        <v>4</v>
      </c>
      <c r="M3" s="15"/>
      <c r="N3" s="15" t="s">
        <v>187</v>
      </c>
    </row>
    <row r="4" spans="1:17" x14ac:dyDescent="0.2">
      <c r="A4" s="15" t="s">
        <v>31</v>
      </c>
      <c r="B4" s="26" t="s">
        <v>12</v>
      </c>
      <c r="C4" s="15">
        <v>891025600</v>
      </c>
      <c r="D4" s="15" t="s">
        <v>32</v>
      </c>
      <c r="E4" s="15">
        <v>2952</v>
      </c>
      <c r="F4" s="27">
        <f>DATE(2024, 4, 8)</f>
        <v>45390</v>
      </c>
      <c r="G4" s="27" t="str">
        <f ca="1">IF(AND($P$8&gt;Tabla1[[#This Row],[DÍA]],$P$10&gt;Tabla1[[#This Row],[MES]]),"CADUCADO", "VIGENTE")</f>
        <v>CADUCADO</v>
      </c>
      <c r="H4" s="28">
        <v>60</v>
      </c>
      <c r="I4" s="15" t="s">
        <v>33</v>
      </c>
      <c r="J4" s="15" t="s">
        <v>34</v>
      </c>
      <c r="K4" s="15">
        <f>DAY(Tabla1[[#This Row],[FECHA DEL ÚLTIMO PAGO]])</f>
        <v>8</v>
      </c>
      <c r="L4" s="15">
        <f>MONTH(Tabla1[[#This Row],[FECHA DEL ÚLTIMO PAGO]])</f>
        <v>4</v>
      </c>
      <c r="M4" s="15"/>
      <c r="N4" s="15" t="s">
        <v>187</v>
      </c>
    </row>
    <row r="5" spans="1:17" x14ac:dyDescent="0.2">
      <c r="A5" s="15" t="s">
        <v>64</v>
      </c>
      <c r="B5" s="26" t="s">
        <v>12</v>
      </c>
      <c r="C5" s="15">
        <v>790188972</v>
      </c>
      <c r="D5" s="15" t="s">
        <v>65</v>
      </c>
      <c r="E5" s="15" t="s">
        <v>66</v>
      </c>
      <c r="F5" s="27">
        <v>45418</v>
      </c>
      <c r="G5" s="27" t="str">
        <f ca="1">IF(AND($P$8&gt;Tabla1[[#This Row],[DÍA]],$P$10&gt;Tabla1[[#This Row],[MES]]),"CADUCADO", "VIGENTE")</f>
        <v>VIGENTE</v>
      </c>
      <c r="H5" s="28">
        <v>100</v>
      </c>
      <c r="I5" s="15" t="s">
        <v>67</v>
      </c>
      <c r="J5" s="52" t="s">
        <v>247</v>
      </c>
      <c r="K5" s="15">
        <f>DAY(Tabla1[[#This Row],[FECHA DEL ÚLTIMO PAGO]])</f>
        <v>6</v>
      </c>
      <c r="L5" s="15">
        <f>MONTH(Tabla1[[#This Row],[FECHA DEL ÚLTIMO PAGO]])</f>
        <v>5</v>
      </c>
      <c r="M5" s="15"/>
      <c r="N5" s="15" t="s">
        <v>188</v>
      </c>
    </row>
    <row r="6" spans="1:17" x14ac:dyDescent="0.2">
      <c r="A6" s="15" t="s">
        <v>28</v>
      </c>
      <c r="B6" s="26" t="s">
        <v>12</v>
      </c>
      <c r="C6" s="15">
        <v>774984839</v>
      </c>
      <c r="D6" s="15" t="s">
        <v>29</v>
      </c>
      <c r="E6" s="15">
        <v>6281</v>
      </c>
      <c r="F6" s="27">
        <f>DATE(2024, 4, 24)</f>
        <v>45406</v>
      </c>
      <c r="G6" s="27" t="str">
        <f ca="1">IF(AND($P$8&gt;Tabla1[[#This Row],[DÍA]],$P$10&gt;Tabla1[[#This Row],[MES]]),"CADUCADO", "VIGENTE")</f>
        <v>CADUCADO</v>
      </c>
      <c r="H6" s="28">
        <v>100</v>
      </c>
      <c r="I6" s="15" t="s">
        <v>20</v>
      </c>
      <c r="J6" s="15" t="s">
        <v>30</v>
      </c>
      <c r="K6" s="15">
        <f>DAY(Tabla1[[#This Row],[FECHA DEL ÚLTIMO PAGO]])</f>
        <v>24</v>
      </c>
      <c r="L6" s="15">
        <f>MONTH(Tabla1[[#This Row],[FECHA DEL ÚLTIMO PAGO]])</f>
        <v>4</v>
      </c>
      <c r="M6" s="15"/>
      <c r="N6" s="15" t="s">
        <v>188</v>
      </c>
    </row>
    <row r="7" spans="1:17" x14ac:dyDescent="0.2">
      <c r="A7" s="15" t="s">
        <v>47</v>
      </c>
      <c r="B7" s="26" t="s">
        <v>12</v>
      </c>
      <c r="C7" s="15">
        <v>778343841</v>
      </c>
      <c r="D7" s="15" t="s">
        <v>48</v>
      </c>
      <c r="E7" s="15" t="s">
        <v>66</v>
      </c>
      <c r="F7" s="27">
        <f>DATE(2024, 5, 11)</f>
        <v>45423</v>
      </c>
      <c r="G7" s="27" t="str">
        <f ca="1">IF(AND($P$8&gt;Tabla1[[#This Row],[DÍA]],$P$10&gt;Tabla1[[#This Row],[MES]]),"CADUCADO", "VIGENTE")</f>
        <v>VIGENTE</v>
      </c>
      <c r="H7" s="28">
        <v>120</v>
      </c>
      <c r="I7" s="15" t="s">
        <v>20</v>
      </c>
      <c r="J7" s="15" t="s">
        <v>49</v>
      </c>
      <c r="K7" s="15">
        <f>DAY(Tabla1[[#This Row],[FECHA DEL ÚLTIMO PAGO]])</f>
        <v>11</v>
      </c>
      <c r="L7" s="15">
        <f>MONTH(Tabla1[[#This Row],[FECHA DEL ÚLTIMO PAGO]])</f>
        <v>5</v>
      </c>
      <c r="M7" s="15"/>
      <c r="N7" s="15" t="s">
        <v>189</v>
      </c>
      <c r="P7" s="16">
        <f ca="1">TODAY()</f>
        <v>45439</v>
      </c>
    </row>
    <row r="8" spans="1:17" x14ac:dyDescent="0.2">
      <c r="A8" s="15" t="s">
        <v>22</v>
      </c>
      <c r="B8" s="26" t="s">
        <v>12</v>
      </c>
      <c r="C8" s="15">
        <v>869354926</v>
      </c>
      <c r="D8" s="15" t="s">
        <v>23</v>
      </c>
      <c r="E8" s="15">
        <v>2961</v>
      </c>
      <c r="F8" s="27">
        <v>45403</v>
      </c>
      <c r="G8" s="27" t="str">
        <f ca="1">IF(AND($P$8&gt;Tabla1[[#This Row],[DÍA]],$P$10&gt;Tabla1[[#This Row],[MES]]),"CADUCADO", "VIGENTE")</f>
        <v>CADUCADO</v>
      </c>
      <c r="H8" s="28">
        <v>60</v>
      </c>
      <c r="I8" s="15" t="s">
        <v>20</v>
      </c>
      <c r="J8" s="15" t="s">
        <v>24</v>
      </c>
      <c r="K8" s="15">
        <f>DAY(Tabla1[[#This Row],[FECHA DEL ÚLTIMO PAGO]])</f>
        <v>21</v>
      </c>
      <c r="L8" s="15">
        <f>MONTH(Tabla1[[#This Row],[FECHA DEL ÚLTIMO PAGO]])</f>
        <v>4</v>
      </c>
      <c r="M8" s="15"/>
      <c r="N8" s="15" t="s">
        <v>187</v>
      </c>
      <c r="P8">
        <f ca="1">DAY(P7)</f>
        <v>27</v>
      </c>
    </row>
    <row r="9" spans="1:17" x14ac:dyDescent="0.2">
      <c r="A9" s="15" t="s">
        <v>41</v>
      </c>
      <c r="B9" s="26" t="s">
        <v>12</v>
      </c>
      <c r="C9" s="15">
        <v>845089327</v>
      </c>
      <c r="D9" s="15" t="s">
        <v>42</v>
      </c>
      <c r="E9" s="15">
        <v>8469</v>
      </c>
      <c r="F9" s="27">
        <f>DATE(2024,5,13)</f>
        <v>45425</v>
      </c>
      <c r="G9" s="27" t="str">
        <f ca="1">IF(AND($P$8&gt;Tabla1[[#This Row],[DÍA]],$P$10&gt;Tabla1[[#This Row],[MES]]),"CADUCADO", "VIGENTE")</f>
        <v>VIGENTE</v>
      </c>
      <c r="H9" s="28">
        <v>120</v>
      </c>
      <c r="I9" s="15" t="s">
        <v>20</v>
      </c>
      <c r="J9" s="15" t="s">
        <v>16</v>
      </c>
      <c r="K9" s="15">
        <f>DAY(Tabla1[[#This Row],[FECHA DEL ÚLTIMO PAGO]])</f>
        <v>13</v>
      </c>
      <c r="L9" s="15">
        <f>MONTH(Tabla1[[#This Row],[FECHA DEL ÚLTIMO PAGO]])</f>
        <v>5</v>
      </c>
      <c r="M9" s="15"/>
      <c r="N9" s="15" t="s">
        <v>187</v>
      </c>
    </row>
    <row r="10" spans="1:17" x14ac:dyDescent="0.2">
      <c r="A10" s="15" t="s">
        <v>68</v>
      </c>
      <c r="B10" s="26" t="s">
        <v>12</v>
      </c>
      <c r="C10" s="15">
        <v>834015158</v>
      </c>
      <c r="D10" s="15" t="s">
        <v>69</v>
      </c>
      <c r="E10" s="15" t="s">
        <v>272</v>
      </c>
      <c r="F10" s="27">
        <f>DATE(2024,4,19)</f>
        <v>45401</v>
      </c>
      <c r="G10" s="27" t="str">
        <f ca="1">IF(AND($P$8&gt;Tabla1[[#This Row],[DÍA]],$P$10&gt;Tabla1[[#This Row],[MES]]),"CADUCADO", "VIGENTE")</f>
        <v>CADUCADO</v>
      </c>
      <c r="H10" s="28">
        <v>100</v>
      </c>
      <c r="I10" s="15" t="s">
        <v>20</v>
      </c>
      <c r="J10" s="15" t="s">
        <v>16</v>
      </c>
      <c r="K10" s="15">
        <f>DAY(Tabla1[[#This Row],[FECHA DEL ÚLTIMO PAGO]])</f>
        <v>19</v>
      </c>
      <c r="L10" s="15">
        <f>MONTH(Tabla1[[#This Row],[FECHA DEL ÚLTIMO PAGO]])</f>
        <v>4</v>
      </c>
      <c r="M10" s="15"/>
      <c r="N10" s="15" t="s">
        <v>189</v>
      </c>
      <c r="P10">
        <f ca="1">MONTH(P7)</f>
        <v>5</v>
      </c>
    </row>
    <row r="11" spans="1:17" x14ac:dyDescent="0.2">
      <c r="A11" s="15" t="s">
        <v>54</v>
      </c>
      <c r="B11" s="26" t="s">
        <v>12</v>
      </c>
      <c r="C11" s="35">
        <v>899243926</v>
      </c>
      <c r="D11" s="15" t="s">
        <v>55</v>
      </c>
      <c r="E11" s="15">
        <v>2976</v>
      </c>
      <c r="F11" s="27">
        <f>DATE(2024, 5, 9)</f>
        <v>45421</v>
      </c>
      <c r="G11" s="27" t="str">
        <f ca="1">IF(AND($P$8&gt;Tabla1[[#This Row],[DÍA]],$P$10&gt;Tabla1[[#This Row],[MES]]),"CADUCADO", "VIGENTE")</f>
        <v>VIGENTE</v>
      </c>
      <c r="H11" s="28">
        <v>30</v>
      </c>
      <c r="I11" s="15" t="s">
        <v>56</v>
      </c>
      <c r="J11" s="15" t="s">
        <v>57</v>
      </c>
      <c r="K11" s="15">
        <f>DAY(Tabla1[[#This Row],[FECHA DEL ÚLTIMO PAGO]])</f>
        <v>9</v>
      </c>
      <c r="L11" s="15">
        <f>MONTH(Tabla1[[#This Row],[FECHA DEL ÚLTIMO PAGO]])</f>
        <v>5</v>
      </c>
      <c r="M11" s="15"/>
      <c r="N11" s="15" t="s">
        <v>187</v>
      </c>
    </row>
    <row r="12" spans="1:17" ht="17.25" customHeight="1" x14ac:dyDescent="0.2">
      <c r="A12" s="15" t="s">
        <v>11</v>
      </c>
      <c r="B12" s="26" t="s">
        <v>12</v>
      </c>
      <c r="C12" s="15">
        <v>768447028</v>
      </c>
      <c r="D12" s="15" t="s">
        <v>13</v>
      </c>
      <c r="E12" s="15" t="s">
        <v>143</v>
      </c>
      <c r="F12" s="27">
        <v>45429</v>
      </c>
      <c r="G12" s="27" t="str">
        <f ca="1">IF(AND($P$8&gt;Tabla1[[#This Row],[DÍA]],$P$10&gt;Tabla1[[#This Row],[MES]]),"CADUCADO", "VIGENTE")</f>
        <v>VIGENTE</v>
      </c>
      <c r="H12" s="28">
        <v>254</v>
      </c>
      <c r="I12" s="15" t="s">
        <v>15</v>
      </c>
      <c r="J12" s="15" t="s">
        <v>16</v>
      </c>
      <c r="K12" s="15">
        <f>DAY(Tabla1[[#This Row],[FECHA DEL ÚLTIMO PAGO]])</f>
        <v>17</v>
      </c>
      <c r="L12" s="15">
        <f>MONTH(Tabla1[[#This Row],[FECHA DEL ÚLTIMO PAGO]])</f>
        <v>5</v>
      </c>
      <c r="M12" s="15"/>
      <c r="N12" s="15" t="s">
        <v>188</v>
      </c>
    </row>
    <row r="13" spans="1:17" x14ac:dyDescent="0.2">
      <c r="A13" s="5" t="s">
        <v>128</v>
      </c>
      <c r="B13" s="12" t="s">
        <v>12</v>
      </c>
      <c r="C13" s="6">
        <v>903942894</v>
      </c>
      <c r="D13" s="6" t="s">
        <v>125</v>
      </c>
      <c r="E13" s="6" t="s">
        <v>127</v>
      </c>
      <c r="F13" s="8">
        <f>DATE(2024, 5, 1)</f>
        <v>45413</v>
      </c>
      <c r="G13" s="27" t="str">
        <f ca="1">IF(AND($P$8&gt;Tabla1[[#This Row],[DÍA]],$P$10&gt;Tabla1[[#This Row],[MES]]),"CADUCADO", "VIGENTE")</f>
        <v>VIGENTE</v>
      </c>
      <c r="H13" s="9">
        <v>40</v>
      </c>
      <c r="I13" s="6" t="s">
        <v>126</v>
      </c>
      <c r="J13" s="6" t="s">
        <v>124</v>
      </c>
      <c r="K13" s="7">
        <f>DAY(Tabla1[[#This Row],[FECHA DEL ÚLTIMO PAGO]])</f>
        <v>1</v>
      </c>
      <c r="L13" s="7">
        <f>MONTH(Tabla1[[#This Row],[FECHA DEL ÚLTIMO PAGO]])</f>
        <v>5</v>
      </c>
      <c r="M13" s="7"/>
      <c r="N13" s="7" t="s">
        <v>187</v>
      </c>
    </row>
    <row r="14" spans="1:17" x14ac:dyDescent="0.2">
      <c r="A14" s="5" t="s">
        <v>164</v>
      </c>
      <c r="B14" s="10" t="s">
        <v>12</v>
      </c>
      <c r="C14" s="6">
        <v>919630944</v>
      </c>
      <c r="D14" s="6" t="s">
        <v>170</v>
      </c>
      <c r="E14" s="6" t="s">
        <v>174</v>
      </c>
      <c r="F14" s="8">
        <f>DATE(2024, 4, 24)</f>
        <v>45406</v>
      </c>
      <c r="G14" s="27" t="str">
        <f ca="1">IF(AND($P$8&gt;Tabla1[[#This Row],[DÍA]],$P$10&gt;Tabla1[[#This Row],[MES]]),"CADUCADO", "VIGENTE")</f>
        <v>CADUCADO</v>
      </c>
      <c r="H14" s="9">
        <v>40</v>
      </c>
      <c r="I14" s="6" t="s">
        <v>173</v>
      </c>
      <c r="J14" s="6" t="s">
        <v>169</v>
      </c>
      <c r="K14" s="30">
        <f>DAY(Tabla1[[#This Row],[FECHA DEL ÚLTIMO PAGO]])</f>
        <v>24</v>
      </c>
      <c r="L14" s="30">
        <f>MONTH(Tabla1[[#This Row],[FECHA DEL ÚLTIMO PAGO]])</f>
        <v>4</v>
      </c>
      <c r="M14" s="30"/>
      <c r="N14" s="7" t="s">
        <v>187</v>
      </c>
    </row>
    <row r="15" spans="1:17" x14ac:dyDescent="0.2">
      <c r="A15" s="5" t="s">
        <v>232</v>
      </c>
      <c r="B15" s="10" t="s">
        <v>12</v>
      </c>
      <c r="C15" s="6">
        <v>960979801</v>
      </c>
      <c r="D15" s="6" t="s">
        <v>233</v>
      </c>
      <c r="E15" s="6" t="s">
        <v>229</v>
      </c>
      <c r="F15" s="8">
        <f>DATE(2024, 4, 24)</f>
        <v>45406</v>
      </c>
      <c r="G15" s="27" t="str">
        <f ca="1">IF(AND($P$8&gt;Tabla1[[#This Row],[DÍA]],$P$10&gt;Tabla1[[#This Row],[MES]]),"CADUCADO", "VIGENTE")</f>
        <v>CADUCADO</v>
      </c>
      <c r="H15" s="9">
        <v>40</v>
      </c>
      <c r="I15" s="6" t="s">
        <v>56</v>
      </c>
      <c r="J15" s="6" t="s">
        <v>16</v>
      </c>
      <c r="K15" s="30">
        <f>DAY(Tabla1[[#This Row],[FECHA DEL ÚLTIMO PAGO]])</f>
        <v>24</v>
      </c>
      <c r="L15" s="30">
        <f>MONTH(Tabla1[[#This Row],[FECHA DEL ÚLTIMO PAGO]])</f>
        <v>4</v>
      </c>
      <c r="M15" s="7" t="s">
        <v>267</v>
      </c>
      <c r="N15" s="7"/>
    </row>
    <row r="16" spans="1:17" x14ac:dyDescent="0.2">
      <c r="A16" s="5" t="s">
        <v>227</v>
      </c>
      <c r="B16" s="10" t="s">
        <v>12</v>
      </c>
      <c r="C16" s="6"/>
      <c r="D16" s="6" t="s">
        <v>228</v>
      </c>
      <c r="E16" s="6" t="s">
        <v>229</v>
      </c>
      <c r="F16" s="8">
        <v>45406</v>
      </c>
      <c r="G16" s="27" t="str">
        <f ca="1">IF(AND($P$8&gt;Tabla1[[#This Row],[DÍA]],$P$10&gt;Tabla1[[#This Row],[MES]]),"CADUCADO", "VIGENTE")</f>
        <v>CADUCADO</v>
      </c>
      <c r="H16" s="9">
        <v>40</v>
      </c>
      <c r="I16" s="6" t="s">
        <v>126</v>
      </c>
      <c r="J16" s="6" t="s">
        <v>16</v>
      </c>
      <c r="K16" s="30">
        <f>DAY(Tabla1[[#This Row],[FECHA DEL ÚLTIMO PAGO]])</f>
        <v>24</v>
      </c>
      <c r="L16" s="30">
        <f>MONTH(Tabla1[[#This Row],[FECHA DEL ÚLTIMO PAGO]])</f>
        <v>4</v>
      </c>
      <c r="M16" s="7" t="s">
        <v>267</v>
      </c>
      <c r="N16" s="7"/>
    </row>
    <row r="17" spans="1:14" x14ac:dyDescent="0.2">
      <c r="A17" s="5" t="s">
        <v>236</v>
      </c>
      <c r="B17" s="10" t="s">
        <v>12</v>
      </c>
      <c r="C17" s="6"/>
      <c r="D17" s="6" t="s">
        <v>237</v>
      </c>
      <c r="E17" s="6" t="s">
        <v>229</v>
      </c>
      <c r="F17" s="8">
        <v>45410</v>
      </c>
      <c r="G17" s="8" t="str">
        <f ca="1">IF(Sheet1!G15&lt;=TODAY(), "CADUCADO", "VIGENTE")</f>
        <v>VIGENTE</v>
      </c>
      <c r="H17" s="9">
        <v>40</v>
      </c>
      <c r="I17" s="6" t="s">
        <v>126</v>
      </c>
      <c r="J17" s="6" t="s">
        <v>238</v>
      </c>
      <c r="K17" s="30">
        <f>DAY(Tabla1[[#This Row],[FECHA DEL ÚLTIMO PAGO]])</f>
        <v>28</v>
      </c>
      <c r="L17" s="30">
        <f>MONTH(Tabla1[[#This Row],[FECHA DEL ÚLTIMO PAGO]])</f>
        <v>4</v>
      </c>
      <c r="M17" s="7"/>
      <c r="N17" s="7"/>
    </row>
    <row r="18" spans="1:14" x14ac:dyDescent="0.2">
      <c r="A18" s="5" t="s">
        <v>252</v>
      </c>
      <c r="B18" s="10" t="s">
        <v>12</v>
      </c>
      <c r="C18" s="13">
        <v>963192263</v>
      </c>
      <c r="D18" s="6" t="s">
        <v>250</v>
      </c>
      <c r="E18" s="6" t="s">
        <v>254</v>
      </c>
      <c r="F18" s="8">
        <f>DATE(2024, 4, 12)</f>
        <v>45394</v>
      </c>
      <c r="G18" s="8" t="str">
        <f ca="1">IF(Sheet1!G16&lt;=TODAY(), "CADUCADO", "VIGENTE")</f>
        <v>VIGENTE</v>
      </c>
      <c r="H18" s="9">
        <v>40</v>
      </c>
      <c r="I18" s="6" t="s">
        <v>255</v>
      </c>
      <c r="J18" s="6" t="s">
        <v>251</v>
      </c>
      <c r="K18" s="30">
        <f>DAY(Tabla1[[#This Row],[FECHA DEL ÚLTIMO PAGO]])</f>
        <v>12</v>
      </c>
      <c r="L18" s="30">
        <f>MONTH(Tabla1[[#This Row],[FECHA DEL ÚLTIMO PAGO]])</f>
        <v>4</v>
      </c>
      <c r="M18" s="7"/>
      <c r="N18" s="7"/>
    </row>
    <row r="19" spans="1:14" x14ac:dyDescent="0.2">
      <c r="A19" s="5" t="s">
        <v>192</v>
      </c>
      <c r="B19" s="10" t="s">
        <v>12</v>
      </c>
      <c r="C19" s="13">
        <v>948521323</v>
      </c>
      <c r="D19" s="6" t="s">
        <v>185</v>
      </c>
      <c r="E19" s="15" t="s">
        <v>66</v>
      </c>
      <c r="F19" s="8">
        <f>DATE(2024, 5, 3)</f>
        <v>45415</v>
      </c>
      <c r="G19" s="27" t="str">
        <f ca="1">IF(AND($P$8&gt;Tabla1[[#This Row],[DÍA]],$P$10&gt;Tabla1[[#This Row],[MES]]),"CADUCADO", "VIGENTE")</f>
        <v>VIGENTE</v>
      </c>
      <c r="H19" s="9">
        <v>20</v>
      </c>
      <c r="I19" s="6" t="s">
        <v>193</v>
      </c>
      <c r="J19" s="6" t="s">
        <v>183</v>
      </c>
      <c r="K19" s="30">
        <f>DAY(Tabla1[[#This Row],[FECHA DEL ÚLTIMO PAGO]])</f>
        <v>3</v>
      </c>
      <c r="L19" s="30">
        <f>MONTH(Tabla1[[#This Row],[FECHA DEL ÚLTIMO PAGO]])</f>
        <v>5</v>
      </c>
      <c r="M19" s="30"/>
      <c r="N19" s="7" t="s">
        <v>189</v>
      </c>
    </row>
    <row r="20" spans="1:14" x14ac:dyDescent="0.2">
      <c r="A20" s="5" t="s">
        <v>241</v>
      </c>
      <c r="B20" s="10"/>
      <c r="C20" s="45"/>
      <c r="D20" s="6" t="s">
        <v>242</v>
      </c>
      <c r="E20" s="6"/>
      <c r="F20" s="8">
        <f>DATE(2024, 3, 25)</f>
        <v>45376</v>
      </c>
      <c r="G20" s="8" t="str">
        <f ca="1">IF(Sheet1!G17&lt;=TODAY(), "CADUCADO", "VIGENTE")</f>
        <v>VIGENTE</v>
      </c>
      <c r="H20" s="8"/>
      <c r="I20" s="6" t="s">
        <v>243</v>
      </c>
      <c r="J20" s="6" t="s">
        <v>244</v>
      </c>
      <c r="K20" s="30">
        <f>DAY(Tabla1[[#This Row],[FECHA DEL ÚLTIMO PAGO]])</f>
        <v>25</v>
      </c>
      <c r="L20" s="30">
        <f>MONTH(Tabla1[[#This Row],[FECHA DEL ÚLTIMO PAGO]])</f>
        <v>3</v>
      </c>
      <c r="M20" s="7"/>
      <c r="N20" s="7"/>
    </row>
    <row r="21" spans="1:14" x14ac:dyDescent="0.2">
      <c r="A21" s="5" t="s">
        <v>199</v>
      </c>
      <c r="B21" s="10"/>
      <c r="C21" s="45"/>
      <c r="D21" s="6" t="s">
        <v>200</v>
      </c>
      <c r="E21" s="6"/>
      <c r="F21" s="8">
        <f>DATE(2024, 3, 25)</f>
        <v>45376</v>
      </c>
      <c r="G21" s="27" t="str">
        <f ca="1">IF(AND($P$8&gt;Tabla1[[#This Row],[DÍA]],$P$10&gt;Tabla1[[#This Row],[MES]]),"CADUCADO", "VIGENTE")</f>
        <v>CADUCADO</v>
      </c>
      <c r="H21" s="8"/>
      <c r="I21" s="6"/>
      <c r="J21" s="6"/>
      <c r="K21" s="30">
        <f>DAY(Tabla1[[#This Row],[FECHA DEL ÚLTIMO PAGO]])</f>
        <v>25</v>
      </c>
      <c r="L21" s="30">
        <f>MONTH(Tabla1[[#This Row],[FECHA DEL ÚLTIMO PAGO]])</f>
        <v>3</v>
      </c>
      <c r="M21" s="7"/>
      <c r="N21" s="7"/>
    </row>
    <row r="22" spans="1:14" x14ac:dyDescent="0.2">
      <c r="A22" s="5" t="s">
        <v>197</v>
      </c>
      <c r="B22" s="10"/>
      <c r="C22" s="45"/>
      <c r="D22" s="6" t="s">
        <v>198</v>
      </c>
      <c r="E22" s="6"/>
      <c r="F22" s="8">
        <f>DATE(2024, 3, 25)</f>
        <v>45376</v>
      </c>
      <c r="G22" s="27" t="str">
        <f ca="1">IF(AND($P$8&gt;Tabla1[[#This Row],[DÍA]],$P$10&gt;Tabla1[[#This Row],[MES]]),"CADUCADO", "VIGENTE")</f>
        <v>CADUCADO</v>
      </c>
      <c r="H22" s="8"/>
      <c r="I22" s="6"/>
      <c r="J22" s="6"/>
      <c r="K22" s="30">
        <f>DAY(Tabla1[[#This Row],[FECHA DEL ÚLTIMO PAGO]])</f>
        <v>25</v>
      </c>
      <c r="L22" s="30">
        <f>MONTH(Tabla1[[#This Row],[FECHA DEL ÚLTIMO PAGO]])</f>
        <v>3</v>
      </c>
      <c r="M22" s="7"/>
      <c r="N22" s="7"/>
    </row>
    <row r="23" spans="1:14" x14ac:dyDescent="0.2">
      <c r="A23" s="5" t="s">
        <v>163</v>
      </c>
      <c r="B23" s="10" t="s">
        <v>165</v>
      </c>
      <c r="C23" s="45" t="s">
        <v>166</v>
      </c>
      <c r="D23" s="6" t="s">
        <v>167</v>
      </c>
      <c r="E23" s="6" t="s">
        <v>168</v>
      </c>
      <c r="F23" s="8">
        <f>DATE(2024, 3, 25)</f>
        <v>45376</v>
      </c>
      <c r="G23" s="27" t="str">
        <f ca="1">IF(AND($P$8&gt;Tabla1[[#This Row],[DÍA]],$P$10&gt;Tabla1[[#This Row],[MES]]),"CADUCADO", "VIGENTE")</f>
        <v>CADUCADO</v>
      </c>
      <c r="H23" s="8"/>
      <c r="I23" s="6"/>
      <c r="J23" s="6"/>
      <c r="K23" s="30">
        <f>DAY(Tabla1[[#This Row],[FECHA DEL ÚLTIMO PAGO]])</f>
        <v>25</v>
      </c>
      <c r="L23" s="30">
        <f>MONTH(Tabla1[[#This Row],[FECHA DEL ÚLTIMO PAGO]])</f>
        <v>3</v>
      </c>
      <c r="M23" s="30" t="s">
        <v>195</v>
      </c>
      <c r="N23" s="7" t="s">
        <v>188</v>
      </c>
    </row>
    <row r="24" spans="1:14" x14ac:dyDescent="0.2">
      <c r="A24" s="5" t="s">
        <v>262</v>
      </c>
      <c r="B24" s="10" t="s">
        <v>71</v>
      </c>
      <c r="C24" s="45"/>
      <c r="D24" s="6" t="s">
        <v>263</v>
      </c>
      <c r="E24" s="6"/>
      <c r="F24" s="8">
        <f>DATE(2024, 6, 25)</f>
        <v>45468</v>
      </c>
      <c r="G24" s="27" t="str">
        <f ca="1">IF(AND($P$8&gt;Tabla1[[#This Row],[DÍA]],$P$10&gt;Tabla1[[#This Row],[MES]]),"CADUCADO", "VIGENTE")</f>
        <v>VIGENTE</v>
      </c>
      <c r="H24" s="8"/>
      <c r="I24" s="6"/>
      <c r="J24" s="6"/>
      <c r="K24" s="30">
        <f>DAY(Tabla1[[#This Row],[FECHA DEL ÚLTIMO PAGO]])</f>
        <v>25</v>
      </c>
      <c r="L24" s="30">
        <f>MONTH(Tabla1[[#This Row],[FECHA DEL ÚLTIMO PAGO]])</f>
        <v>6</v>
      </c>
      <c r="M24" s="7"/>
      <c r="N24" s="7"/>
    </row>
    <row r="25" spans="1:14" x14ac:dyDescent="0.2">
      <c r="A25" s="5" t="s">
        <v>77</v>
      </c>
      <c r="B25" s="11" t="s">
        <v>71</v>
      </c>
      <c r="C25" s="15"/>
      <c r="D25" s="6" t="s">
        <v>78</v>
      </c>
      <c r="E25" s="6"/>
      <c r="F25" s="8">
        <f>DATE(2024, 3, 25)</f>
        <v>45376</v>
      </c>
      <c r="G25" s="27" t="str">
        <f ca="1">IF(AND($P$8&gt;Tabla1[[#This Row],[DÍA]],$P$10&gt;Tabla1[[#This Row],[MES]]),"CADUCADO", "VIGENTE")</f>
        <v>CADUCADO</v>
      </c>
      <c r="H25" s="9">
        <v>0</v>
      </c>
      <c r="I25" s="6"/>
      <c r="J25" s="6"/>
      <c r="K25" s="7">
        <f>DAY(Tabla1[[#This Row],[FECHA DEL ÚLTIMO PAGO]])</f>
        <v>25</v>
      </c>
      <c r="L25" s="7">
        <f>MONTH(Tabla1[[#This Row],[FECHA DEL ÚLTIMO PAGO]])</f>
        <v>3</v>
      </c>
      <c r="M25" s="7"/>
      <c r="N25" s="7" t="s">
        <v>187</v>
      </c>
    </row>
    <row r="26" spans="1:14" x14ac:dyDescent="0.2">
      <c r="A26" s="5" t="s">
        <v>222</v>
      </c>
      <c r="B26" s="10" t="s">
        <v>71</v>
      </c>
      <c r="C26" s="6"/>
      <c r="D26" s="6" t="s">
        <v>223</v>
      </c>
      <c r="E26" s="6" t="s">
        <v>221</v>
      </c>
      <c r="F26" s="8">
        <f>DATE(2024, 2, 25)</f>
        <v>45347</v>
      </c>
      <c r="G26" s="27" t="str">
        <f ca="1">IF(AND($P$8&gt;Tabla1[[#This Row],[DÍA]],$P$10&gt;Tabla1[[#This Row],[MES]]),"CADUCADO", "VIGENTE")</f>
        <v>CADUCADO</v>
      </c>
      <c r="H26" s="9">
        <v>0</v>
      </c>
      <c r="I26" s="6"/>
      <c r="J26" s="6"/>
      <c r="K26" s="30">
        <f>DAY(Tabla1[[#This Row],[FECHA DEL ÚLTIMO PAGO]])</f>
        <v>25</v>
      </c>
      <c r="L26" s="30">
        <f>MONTH(Tabla1[[#This Row],[FECHA DEL ÚLTIMO PAGO]])</f>
        <v>2</v>
      </c>
      <c r="M26" s="7"/>
      <c r="N26" s="7"/>
    </row>
    <row r="27" spans="1:14" x14ac:dyDescent="0.2">
      <c r="A27" s="5" t="s">
        <v>219</v>
      </c>
      <c r="B27" s="10" t="s">
        <v>71</v>
      </c>
      <c r="C27" s="6"/>
      <c r="D27" s="6" t="s">
        <v>220</v>
      </c>
      <c r="E27" s="6" t="s">
        <v>221</v>
      </c>
      <c r="F27" s="8">
        <f>DATE(2024, 2, 25)</f>
        <v>45347</v>
      </c>
      <c r="G27" s="27" t="str">
        <f ca="1">IF(AND($P$8&gt;Tabla1[[#This Row],[DÍA]],$P$10&gt;Tabla1[[#This Row],[MES]]),"CADUCADO", "VIGENTE")</f>
        <v>CADUCADO</v>
      </c>
      <c r="H27" s="9">
        <v>0</v>
      </c>
      <c r="I27" s="6"/>
      <c r="J27" s="6"/>
      <c r="K27" s="30">
        <f>DAY(Tabla1[[#This Row],[FECHA DEL ÚLTIMO PAGO]])</f>
        <v>25</v>
      </c>
      <c r="L27" s="30">
        <f>MONTH(Tabla1[[#This Row],[FECHA DEL ÚLTIMO PAGO]])</f>
        <v>2</v>
      </c>
      <c r="M27" s="7"/>
      <c r="N27" s="7"/>
    </row>
    <row r="28" spans="1:14" x14ac:dyDescent="0.2">
      <c r="A28" s="10" t="s">
        <v>70</v>
      </c>
      <c r="B28" s="10" t="s">
        <v>71</v>
      </c>
      <c r="C28" s="15"/>
      <c r="D28" s="6" t="s">
        <v>72</v>
      </c>
      <c r="E28" s="6"/>
      <c r="F28" s="8">
        <f>DATE(2023, 12, 25)</f>
        <v>45285</v>
      </c>
      <c r="G28" s="27" t="str">
        <f ca="1">IF(AND($P$8&gt;Tabla1[[#This Row],[DÍA]],$P$10&gt;Tabla1[[#This Row],[MES]]),"CADUCADO", "VIGENTE")</f>
        <v>VIGENTE</v>
      </c>
      <c r="H28" s="9">
        <v>0</v>
      </c>
      <c r="I28" s="6"/>
      <c r="J28" s="6"/>
      <c r="K28" s="30">
        <f>DAY(Tabla1[[#This Row],[FECHA DEL ÚLTIMO PAGO]])</f>
        <v>25</v>
      </c>
      <c r="L28" s="30">
        <f>MONTH(Tabla1[[#This Row],[FECHA DEL ÚLTIMO PAGO]])</f>
        <v>12</v>
      </c>
      <c r="M28" s="30" t="s">
        <v>196</v>
      </c>
      <c r="N28" s="7"/>
    </row>
    <row r="29" spans="1:14" x14ac:dyDescent="0.2">
      <c r="A29" s="53"/>
      <c r="B29" s="53"/>
      <c r="C29" s="54"/>
      <c r="D29" s="54" t="s">
        <v>268</v>
      </c>
      <c r="E29" s="54"/>
      <c r="F29" s="55">
        <f>DATE(2024, 4, 25)</f>
        <v>45407</v>
      </c>
      <c r="G29" s="27" t="str">
        <f ca="1">IF(AND($P$8&gt;Tabla1[[#This Row],[DÍA]],$P$10&gt;Tabla1[[#This Row],[MES]]),"CADUCADO", "VIGENTE")</f>
        <v>CADUCADO</v>
      </c>
      <c r="H29" s="55"/>
      <c r="I29" s="54"/>
      <c r="J29" s="54"/>
      <c r="K29" s="30">
        <f>DAY(Tabla1[[#This Row],[FECHA DEL ÚLTIMO PAGO]])</f>
        <v>25</v>
      </c>
      <c r="L29" s="30">
        <f>MONTH(Tabla1[[#This Row],[FECHA DEL ÚLTIMO PAGO]])</f>
        <v>4</v>
      </c>
      <c r="M29" s="30"/>
      <c r="N29" s="30"/>
    </row>
    <row r="31" spans="1:14" x14ac:dyDescent="0.2">
      <c r="C31">
        <v>963949762</v>
      </c>
      <c r="D31" s="47" t="s">
        <v>269</v>
      </c>
      <c r="E31">
        <v>1774</v>
      </c>
    </row>
    <row r="39" spans="5:5" x14ac:dyDescent="0.2">
      <c r="E39" t="s">
        <v>253</v>
      </c>
    </row>
  </sheetData>
  <mergeCells count="1">
    <mergeCell ref="A1:J1"/>
  </mergeCells>
  <phoneticPr fontId="6" type="noConversion"/>
  <conditionalFormatting sqref="D12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F3:G29">
    <cfRule type="iconSet" priority="14">
      <iconSet iconSet="3Flags">
        <cfvo type="percent" val="0"/>
        <cfvo type="percent" val="33"/>
        <cfvo type="percent" val="67"/>
      </iconSet>
    </cfRule>
  </conditionalFormatting>
  <conditionalFormatting sqref="G3:G29">
    <cfRule type="containsText" dxfId="5" priority="4" operator="containsText" text="VIGENTE">
      <formula>NOT(ISERROR(SEARCH("VIGENTE",G3)))</formula>
    </cfRule>
    <cfRule type="containsText" dxfId="4" priority="5" operator="containsText" text="CADUCADO">
      <formula>NOT(ISERROR(SEARCH("CADUCADO",G3)))</formula>
    </cfRule>
  </conditionalFormatting>
  <hyperlinks>
    <hyperlink ref="I3" r:id="rId1" xr:uid="{3C27DA0E-F207-435A-8DF5-D506DA6105A8}"/>
    <hyperlink ref="C11" r:id="rId2" display="https://navigation.ionos.mx/2.0/navi/MX/track/click?url=https%3A%2F%2Fmy.ionos.mx%2Faddress&amp;linkid=user.address&amp;c=CONTROL_PANEL_HOSTING&amp;p=hosting-overview" xr:uid="{52D247F7-11D2-4681-85AB-D30D7ECCEE38}"/>
    <hyperlink ref="I11" r:id="rId3" display="https://navigation.ionos.mx/2.0/navi/MX/track/click?url=https%3A%2F%2Fmy.ionos.mx%2Faddress&amp;linkid=user.address&amp;c=CONTROL_PANEL_HOSTING&amp;p=hosting-overview" xr:uid="{C5D31C3A-F17B-422C-A334-83FACFD70DFB}"/>
    <hyperlink ref="C13" r:id="rId4" display="https://navigation.ionos.mx/2.0/navi/MX/track/click?url=https%3A%2F%2Fmy.ionos.mx%2Faddress&amp;linkid=user.address&amp;c=DSSA&amp;p=DSSA" xr:uid="{E86B723A-8D17-40CF-88B2-0EBCC1F07EF4}"/>
    <hyperlink ref="I13" r:id="rId5" display="https://navigation.ionos.mx/2.0/navi/MX/track/click?url=https%3A%2F%2Fmy.ionos.mx%2Faddress&amp;linkid=user.address&amp;c=DSSA&amp;p=DSSA" xr:uid="{6ED35755-C1CC-4931-950A-E4F78051B8E7}"/>
    <hyperlink ref="I16" r:id="rId6" display="https://navigation.ionos.mx/2.0/navi/MX/track/click?url=https%3A%2F%2Fmy.ionos.mx%2Faddress&amp;linkid=user.address&amp;c=DSSA&amp;p=DSSA" xr:uid="{4343C0E8-00F9-4423-A314-B1F4BE28BE17}"/>
    <hyperlink ref="I15" r:id="rId7" xr:uid="{17E26100-D56F-4722-918E-4BC1D13CB8C6}"/>
    <hyperlink ref="I17" r:id="rId8" display="https://navigation.ionos.mx/2.0/navi/MX/track/click?url=https%3A%2F%2Fmy.ionos.mx%2Faddress&amp;linkid=user.address&amp;c=DSSA&amp;p=DSSA" xr:uid="{B017CFCB-F331-46BA-9C85-55970269799C}"/>
    <hyperlink ref="J5" r:id="rId9" xr:uid="{ADE08537-B84C-4CB1-9CAA-1F9682774B1A}"/>
    <hyperlink ref="C18" r:id="rId10" display="https://navigation.ionos.mx/2.0/navi/MX/track/click?url=https%3A%2F%2Fmy.ionos.mx%2Faddress&amp;linkid=user.address&amp;c=CONTROL_PANEL_HOSTING&amp;p=create-ftp-main-account&amp;ft=4f3bc759-1e72-401f-aefa-4fcbc2ede0e6" xr:uid="{2397D983-6835-4B68-9ABF-221F80AE8119}"/>
    <hyperlink ref="I18" r:id="rId11" display="https://navigation.ionos.mx/2.0/navi/MX/track/click?url=https%3A%2F%2Fmy.ionos.mx%2Faddress&amp;linkid=user.address&amp;c=CONTROL_PANEL_HOSTING&amp;p=create-ftp-main-account&amp;ft=4f3bc759-1e72-401f-aefa-4fcbc2ede0e6" xr:uid="{86D7ADC3-14C8-472A-AB8D-C1B0D2BEA09D}"/>
    <hyperlink ref="D31" r:id="rId12" xr:uid="{CEAF0A6A-E4D9-4FCF-AFD6-0AC50E14513D}"/>
  </hyperlinks>
  <pageMargins left="0.7" right="0.7" top="0.75" bottom="0.75" header="0.3" footer="0.3"/>
  <pageSetup paperSize="9" orientation="portrait" r:id="rId13"/>
  <ignoredErrors>
    <ignoredError sqref="F3" calculatedColumn="1"/>
  </ignoredErrors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D1E8-F53C-494F-93EC-A49E0B4AE183}">
  <dimension ref="A1:G36"/>
  <sheetViews>
    <sheetView workbookViewId="0">
      <selection activeCell="D11" sqref="D11"/>
    </sheetView>
  </sheetViews>
  <sheetFormatPr defaultColWidth="10.4921875" defaultRowHeight="15" x14ac:dyDescent="0.2"/>
  <cols>
    <col min="1" max="1" width="21.5234375" bestFit="1" customWidth="1"/>
    <col min="2" max="2" width="41.56640625" bestFit="1" customWidth="1"/>
    <col min="3" max="3" width="34.4375" customWidth="1"/>
    <col min="4" max="4" width="28.65234375" bestFit="1" customWidth="1"/>
    <col min="5" max="5" width="15.6015625" bestFit="1" customWidth="1"/>
    <col min="6" max="6" width="28.11328125" bestFit="1" customWidth="1"/>
    <col min="7" max="7" width="23.67578125" bestFit="1" customWidth="1"/>
  </cols>
  <sheetData>
    <row r="1" spans="1:7" ht="30.75" x14ac:dyDescent="0.2">
      <c r="A1" s="2" t="s">
        <v>1</v>
      </c>
      <c r="B1" s="3" t="s">
        <v>4</v>
      </c>
      <c r="C1" s="3" t="s">
        <v>150</v>
      </c>
      <c r="D1" s="3" t="s">
        <v>148</v>
      </c>
      <c r="E1" s="3" t="s">
        <v>149</v>
      </c>
      <c r="F1" s="3" t="s">
        <v>146</v>
      </c>
      <c r="G1" s="4" t="s">
        <v>10</v>
      </c>
    </row>
    <row r="2" spans="1:7" x14ac:dyDescent="0.2">
      <c r="A2" s="15" t="s">
        <v>226</v>
      </c>
      <c r="B2" s="15" t="s">
        <v>201</v>
      </c>
      <c r="C2" s="15"/>
      <c r="D2" s="28"/>
      <c r="E2" s="15"/>
      <c r="F2" s="15" t="s">
        <v>16</v>
      </c>
      <c r="G2" s="15"/>
    </row>
    <row r="3" spans="1:7" x14ac:dyDescent="0.2">
      <c r="A3" s="15" t="s">
        <v>31</v>
      </c>
      <c r="B3" s="15" t="s">
        <v>32</v>
      </c>
      <c r="C3" s="15" t="s">
        <v>157</v>
      </c>
      <c r="D3" s="28" t="s">
        <v>158</v>
      </c>
      <c r="E3" s="15">
        <v>22</v>
      </c>
      <c r="F3" s="15" t="s">
        <v>16</v>
      </c>
      <c r="G3" s="15"/>
    </row>
    <row r="4" spans="1:7" x14ac:dyDescent="0.2">
      <c r="A4" s="15" t="s">
        <v>64</v>
      </c>
      <c r="B4" s="15" t="s">
        <v>65</v>
      </c>
      <c r="C4" s="15" t="s">
        <v>248</v>
      </c>
      <c r="D4" s="28" t="s">
        <v>249</v>
      </c>
      <c r="E4" s="15">
        <v>22</v>
      </c>
      <c r="F4" s="15" t="s">
        <v>16</v>
      </c>
      <c r="G4" s="15"/>
    </row>
    <row r="5" spans="1:7" x14ac:dyDescent="0.2">
      <c r="A5" s="15" t="s">
        <v>28</v>
      </c>
      <c r="B5" s="15" t="s">
        <v>29</v>
      </c>
      <c r="C5" s="15" t="s">
        <v>155</v>
      </c>
      <c r="D5" s="28" t="s">
        <v>156</v>
      </c>
      <c r="E5" s="15">
        <v>22</v>
      </c>
      <c r="F5" s="15" t="s">
        <v>16</v>
      </c>
      <c r="G5" s="15"/>
    </row>
    <row r="6" spans="1:7" x14ac:dyDescent="0.2">
      <c r="A6" s="15" t="s">
        <v>47</v>
      </c>
      <c r="B6" s="15" t="s">
        <v>48</v>
      </c>
      <c r="C6" s="15" t="s">
        <v>246</v>
      </c>
      <c r="D6" s="28" t="s">
        <v>245</v>
      </c>
      <c r="E6" s="15">
        <v>22</v>
      </c>
      <c r="F6" s="15" t="s">
        <v>16</v>
      </c>
      <c r="G6" s="15"/>
    </row>
    <row r="7" spans="1:7" x14ac:dyDescent="0.2">
      <c r="A7" s="15" t="s">
        <v>22</v>
      </c>
      <c r="B7" s="15" t="s">
        <v>23</v>
      </c>
      <c r="C7" s="15" t="s">
        <v>190</v>
      </c>
      <c r="D7" s="28" t="s">
        <v>191</v>
      </c>
      <c r="E7" s="15">
        <v>22</v>
      </c>
      <c r="F7" s="15" t="s">
        <v>16</v>
      </c>
      <c r="G7" s="15"/>
    </row>
    <row r="8" spans="1:7" x14ac:dyDescent="0.2">
      <c r="A8" s="15" t="s">
        <v>41</v>
      </c>
      <c r="B8" s="15" t="s">
        <v>42</v>
      </c>
      <c r="C8" s="15" t="s">
        <v>159</v>
      </c>
      <c r="D8" s="28" t="s">
        <v>160</v>
      </c>
      <c r="E8" s="15">
        <v>22</v>
      </c>
      <c r="F8" s="15" t="s">
        <v>16</v>
      </c>
      <c r="G8" s="15"/>
    </row>
    <row r="9" spans="1:7" x14ac:dyDescent="0.2">
      <c r="A9" s="15" t="s">
        <v>68</v>
      </c>
      <c r="B9" s="15" t="s">
        <v>69</v>
      </c>
      <c r="C9" s="15" t="s">
        <v>225</v>
      </c>
      <c r="D9" s="28" t="s">
        <v>224</v>
      </c>
      <c r="E9" s="15">
        <v>22</v>
      </c>
      <c r="F9" s="15" t="s">
        <v>16</v>
      </c>
      <c r="G9" s="15"/>
    </row>
    <row r="10" spans="1:7" x14ac:dyDescent="0.2">
      <c r="A10" s="15" t="s">
        <v>54</v>
      </c>
      <c r="B10" s="15" t="s">
        <v>55</v>
      </c>
      <c r="C10" s="15" t="s">
        <v>161</v>
      </c>
      <c r="D10" s="28" t="s">
        <v>162</v>
      </c>
      <c r="E10" s="15">
        <v>22</v>
      </c>
      <c r="F10" s="15" t="s">
        <v>16</v>
      </c>
      <c r="G10" s="15"/>
    </row>
    <row r="11" spans="1:7" x14ac:dyDescent="0.2">
      <c r="A11" s="15" t="s">
        <v>11</v>
      </c>
      <c r="B11" s="15" t="s">
        <v>13</v>
      </c>
      <c r="C11" s="6" t="s">
        <v>153</v>
      </c>
      <c r="D11" s="9" t="s">
        <v>154</v>
      </c>
      <c r="E11" s="15">
        <v>22</v>
      </c>
      <c r="F11" s="15" t="s">
        <v>16</v>
      </c>
      <c r="G11" s="15"/>
    </row>
    <row r="12" spans="1:7" x14ac:dyDescent="0.2">
      <c r="A12" s="5" t="s">
        <v>128</v>
      </c>
      <c r="B12" s="6" t="s">
        <v>125</v>
      </c>
      <c r="C12" s="6" t="s">
        <v>203</v>
      </c>
      <c r="D12" s="9" t="s">
        <v>204</v>
      </c>
      <c r="E12" s="15">
        <v>22</v>
      </c>
      <c r="F12" s="15" t="s">
        <v>16</v>
      </c>
      <c r="G12" s="7"/>
    </row>
    <row r="13" spans="1:7" x14ac:dyDescent="0.2">
      <c r="A13" s="5" t="s">
        <v>43</v>
      </c>
      <c r="B13" s="6" t="s">
        <v>44</v>
      </c>
      <c r="C13" s="6" t="s">
        <v>151</v>
      </c>
      <c r="D13" s="9" t="s">
        <v>152</v>
      </c>
      <c r="E13" s="15">
        <v>22</v>
      </c>
      <c r="F13" s="15" t="s">
        <v>16</v>
      </c>
      <c r="G13" s="7"/>
    </row>
    <row r="14" spans="1:7" x14ac:dyDescent="0.2">
      <c r="A14" s="5" t="s">
        <v>227</v>
      </c>
      <c r="B14" s="6" t="s">
        <v>228</v>
      </c>
      <c r="C14" s="6" t="s">
        <v>230</v>
      </c>
      <c r="D14" s="8" t="s">
        <v>231</v>
      </c>
      <c r="E14" s="6">
        <v>22</v>
      </c>
      <c r="F14" s="15" t="s">
        <v>16</v>
      </c>
      <c r="G14" s="7"/>
    </row>
    <row r="15" spans="1:7" x14ac:dyDescent="0.2">
      <c r="A15" s="5" t="s">
        <v>164</v>
      </c>
      <c r="B15" s="6" t="s">
        <v>170</v>
      </c>
      <c r="C15" s="6" t="s">
        <v>171</v>
      </c>
      <c r="D15" s="8" t="s">
        <v>172</v>
      </c>
      <c r="E15" s="6">
        <v>22</v>
      </c>
      <c r="F15" s="30" t="s">
        <v>16</v>
      </c>
      <c r="G15" s="7"/>
    </row>
    <row r="16" spans="1:7" x14ac:dyDescent="0.2">
      <c r="A16" s="5" t="s">
        <v>232</v>
      </c>
      <c r="B16" s="6" t="s">
        <v>233</v>
      </c>
      <c r="C16" s="6" t="s">
        <v>234</v>
      </c>
      <c r="D16" s="8" t="s">
        <v>235</v>
      </c>
      <c r="E16" s="6">
        <v>22</v>
      </c>
      <c r="F16" s="15" t="s">
        <v>16</v>
      </c>
      <c r="G16" s="7"/>
    </row>
    <row r="17" spans="1:7" x14ac:dyDescent="0.2">
      <c r="A17" s="5" t="s">
        <v>236</v>
      </c>
      <c r="B17" s="6" t="s">
        <v>237</v>
      </c>
      <c r="C17" s="6" t="s">
        <v>239</v>
      </c>
      <c r="D17" s="8" t="s">
        <v>240</v>
      </c>
      <c r="E17" s="6">
        <v>22</v>
      </c>
      <c r="F17" s="15" t="s">
        <v>16</v>
      </c>
      <c r="G17" s="7"/>
    </row>
    <row r="18" spans="1:7" x14ac:dyDescent="0.2">
      <c r="A18" s="5" t="s">
        <v>252</v>
      </c>
      <c r="B18" s="6" t="s">
        <v>250</v>
      </c>
      <c r="C18" s="6" t="s">
        <v>256</v>
      </c>
      <c r="D18" s="8" t="s">
        <v>257</v>
      </c>
      <c r="E18" s="6">
        <v>22</v>
      </c>
      <c r="F18" s="30" t="s">
        <v>16</v>
      </c>
      <c r="G18" s="7"/>
    </row>
    <row r="19" spans="1:7" x14ac:dyDescent="0.2">
      <c r="A19" s="5" t="s">
        <v>184</v>
      </c>
      <c r="B19" s="6" t="s">
        <v>185</v>
      </c>
      <c r="C19" s="6" t="s">
        <v>270</v>
      </c>
      <c r="D19" s="8" t="s">
        <v>271</v>
      </c>
      <c r="E19" s="6">
        <v>22</v>
      </c>
      <c r="F19" s="30" t="s">
        <v>16</v>
      </c>
      <c r="G19" s="7"/>
    </row>
    <row r="20" spans="1:7" x14ac:dyDescent="0.2">
      <c r="A20" s="5" t="s">
        <v>258</v>
      </c>
      <c r="B20" s="6" t="s">
        <v>259</v>
      </c>
      <c r="C20" s="6" t="s">
        <v>259</v>
      </c>
      <c r="D20" s="8" t="s">
        <v>260</v>
      </c>
      <c r="E20" s="6">
        <v>21</v>
      </c>
      <c r="F20" s="30" t="s">
        <v>261</v>
      </c>
      <c r="G20" s="7"/>
    </row>
    <row r="21" spans="1:7" x14ac:dyDescent="0.2">
      <c r="A21" s="5" t="s">
        <v>77</v>
      </c>
      <c r="B21" s="6" t="s">
        <v>78</v>
      </c>
      <c r="C21" s="6"/>
      <c r="D21" s="9"/>
      <c r="E21" s="6"/>
      <c r="F21" s="7"/>
      <c r="G21" s="7"/>
    </row>
    <row r="22" spans="1:7" x14ac:dyDescent="0.2">
      <c r="A22" s="5" t="s">
        <v>75</v>
      </c>
      <c r="B22" s="6" t="s">
        <v>76</v>
      </c>
      <c r="C22" s="6"/>
      <c r="D22" s="9"/>
      <c r="E22" s="6"/>
      <c r="F22" s="7"/>
      <c r="G22" s="7"/>
    </row>
    <row r="23" spans="1:7" x14ac:dyDescent="0.2">
      <c r="A23" s="10" t="s">
        <v>70</v>
      </c>
      <c r="B23" s="6" t="s">
        <v>72</v>
      </c>
      <c r="C23" s="6"/>
      <c r="D23" s="9"/>
      <c r="E23" s="6"/>
      <c r="F23" s="30"/>
      <c r="G23" s="7"/>
    </row>
    <row r="24" spans="1:7" x14ac:dyDescent="0.2">
      <c r="A24" s="5" t="s">
        <v>73</v>
      </c>
      <c r="B24" s="6" t="s">
        <v>74</v>
      </c>
      <c r="C24" s="6"/>
      <c r="D24" s="9"/>
      <c r="E24" s="15"/>
      <c r="F24" s="7"/>
      <c r="G24" s="7"/>
    </row>
    <row r="34" spans="4:4" x14ac:dyDescent="0.2">
      <c r="D34" t="s">
        <v>265</v>
      </c>
    </row>
    <row r="35" spans="4:4" x14ac:dyDescent="0.2">
      <c r="D35" t="s">
        <v>264</v>
      </c>
    </row>
    <row r="36" spans="4:4" x14ac:dyDescent="0.2">
      <c r="D36" t="s">
        <v>266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F8CF-F8B1-47C5-8B1B-0EAFF1AF5664}">
  <dimension ref="A1:N18"/>
  <sheetViews>
    <sheetView topLeftCell="E1" workbookViewId="0">
      <selection sqref="A1:O18"/>
    </sheetView>
  </sheetViews>
  <sheetFormatPr defaultColWidth="9.14453125" defaultRowHeight="15" x14ac:dyDescent="0.2"/>
  <cols>
    <col min="3" max="3" width="10.35546875" bestFit="1" customWidth="1"/>
    <col min="4" max="4" width="34.30078125" bestFit="1" customWidth="1"/>
    <col min="6" max="6" width="28.3828125" bestFit="1" customWidth="1"/>
    <col min="10" max="10" width="39.4140625" bestFit="1" customWidth="1"/>
  </cols>
  <sheetData>
    <row r="1" spans="1:14" x14ac:dyDescent="0.2">
      <c r="A1" s="17" t="s">
        <v>79</v>
      </c>
      <c r="B1" s="18" t="s">
        <v>12</v>
      </c>
      <c r="C1" s="17">
        <v>810563905</v>
      </c>
      <c r="D1" s="17" t="s">
        <v>80</v>
      </c>
      <c r="E1" s="17"/>
      <c r="F1" s="17"/>
      <c r="G1" s="19"/>
      <c r="H1" s="19" t="s">
        <v>86</v>
      </c>
      <c r="I1" s="20">
        <v>0</v>
      </c>
      <c r="J1" s="17" t="s">
        <v>81</v>
      </c>
      <c r="K1" s="17" t="s">
        <v>82</v>
      </c>
      <c r="L1" s="17" t="e">
        <f>DAY(Tabla1[[#This Row],[FECHA DEL ÚLTIMO PAGO]])</f>
        <v>#VALUE!</v>
      </c>
      <c r="M1" s="17" t="e">
        <f>MONTH(Tabla1[[#This Row],[FECHA DEL ÚLTIMO PAGO]])</f>
        <v>#VALUE!</v>
      </c>
      <c r="N1" s="17" t="s">
        <v>83</v>
      </c>
    </row>
    <row r="2" spans="1:14" x14ac:dyDescent="0.2">
      <c r="A2" s="21" t="s">
        <v>97</v>
      </c>
      <c r="B2" s="21" t="s">
        <v>12</v>
      </c>
      <c r="C2" s="22">
        <v>830595799</v>
      </c>
      <c r="D2" s="21" t="s">
        <v>98</v>
      </c>
      <c r="E2" s="21" t="s">
        <v>14</v>
      </c>
      <c r="F2" s="21">
        <v>8961</v>
      </c>
      <c r="G2" s="23"/>
      <c r="H2" s="23" t="s">
        <v>86</v>
      </c>
      <c r="I2" s="23"/>
      <c r="J2" s="24"/>
      <c r="K2" s="21"/>
      <c r="L2" s="21" t="e">
        <f>DAY(Tabla1[[#This Row],[FECHA DEL ÚLTIMO PAGO]])</f>
        <v>#VALUE!</v>
      </c>
      <c r="M2" s="21" t="e">
        <f>MONTH(Tabla1[[#This Row],[FECHA DEL ÚLTIMO PAGO]])</f>
        <v>#VALUE!</v>
      </c>
      <c r="N2" s="21"/>
    </row>
    <row r="3" spans="1:14" x14ac:dyDescent="0.2">
      <c r="A3" s="17" t="s">
        <v>84</v>
      </c>
      <c r="B3" s="18" t="s">
        <v>12</v>
      </c>
      <c r="C3" s="25"/>
      <c r="D3" s="17" t="s">
        <v>85</v>
      </c>
      <c r="E3" s="17" t="s">
        <v>14</v>
      </c>
      <c r="F3" s="17">
        <v>4732</v>
      </c>
      <c r="G3" s="19"/>
      <c r="H3" s="19" t="s">
        <v>86</v>
      </c>
      <c r="I3" s="19"/>
      <c r="J3" s="17"/>
      <c r="K3" s="17" t="s">
        <v>87</v>
      </c>
      <c r="L3" s="17">
        <f>DAY(Tabla1[[#This Row],[FECHA DEL ÚLTIMO PAGO]])</f>
        <v>23</v>
      </c>
      <c r="M3" s="17">
        <f>MONTH(Tabla1[[#This Row],[FECHA DEL ÚLTIMO PAGO]])</f>
        <v>4</v>
      </c>
      <c r="N3" s="17" t="s">
        <v>88</v>
      </c>
    </row>
    <row r="4" spans="1:14" x14ac:dyDescent="0.2">
      <c r="A4" s="17" t="s">
        <v>89</v>
      </c>
      <c r="B4" s="18" t="s">
        <v>12</v>
      </c>
      <c r="C4" s="17">
        <v>789657603</v>
      </c>
      <c r="D4" s="17" t="s">
        <v>90</v>
      </c>
      <c r="E4" s="17" t="s">
        <v>14</v>
      </c>
      <c r="F4" s="17">
        <v>8469</v>
      </c>
      <c r="G4" s="19"/>
      <c r="H4" s="23" t="s">
        <v>86</v>
      </c>
      <c r="I4" s="20">
        <v>0</v>
      </c>
      <c r="J4" s="17" t="s">
        <v>90</v>
      </c>
      <c r="K4" s="17" t="s">
        <v>16</v>
      </c>
      <c r="L4" s="17">
        <f>DAY(Tabla1[[#This Row],[FECHA DEL ÚLTIMO PAGO]])</f>
        <v>8</v>
      </c>
      <c r="M4" s="17">
        <f>MONTH(Tabla1[[#This Row],[FECHA DEL ÚLTIMO PAGO]])</f>
        <v>4</v>
      </c>
      <c r="N4" s="17" t="s">
        <v>88</v>
      </c>
    </row>
    <row r="5" spans="1:14" x14ac:dyDescent="0.2">
      <c r="A5" s="17" t="s">
        <v>99</v>
      </c>
      <c r="B5" s="18" t="s">
        <v>12</v>
      </c>
      <c r="C5" s="17">
        <v>794843211</v>
      </c>
      <c r="D5" s="17" t="s">
        <v>100</v>
      </c>
      <c r="E5" s="17" t="s">
        <v>14</v>
      </c>
      <c r="F5" s="17">
        <v>8961</v>
      </c>
      <c r="G5" s="19">
        <v>45072</v>
      </c>
      <c r="H5" s="19" t="s">
        <v>86</v>
      </c>
      <c r="I5" s="20">
        <v>440</v>
      </c>
      <c r="J5" s="17" t="s">
        <v>101</v>
      </c>
      <c r="K5" s="17"/>
      <c r="L5" s="17">
        <f>DAY(Tabla1[[#This Row],[FECHA DEL ÚLTIMO PAGO]])</f>
        <v>6</v>
      </c>
      <c r="M5" s="17">
        <f>MONTH(Tabla1[[#This Row],[FECHA DEL ÚLTIMO PAGO]])</f>
        <v>5</v>
      </c>
      <c r="N5" s="17"/>
    </row>
    <row r="6" spans="1:14" x14ac:dyDescent="0.2">
      <c r="A6" s="17" t="s">
        <v>93</v>
      </c>
      <c r="B6" s="18" t="s">
        <v>12</v>
      </c>
      <c r="C6" s="17">
        <v>791069530</v>
      </c>
      <c r="D6" s="17" t="s">
        <v>94</v>
      </c>
      <c r="E6" s="17" t="s">
        <v>14</v>
      </c>
      <c r="F6" s="17">
        <v>8469</v>
      </c>
      <c r="G6" s="19"/>
      <c r="H6" s="19" t="s">
        <v>86</v>
      </c>
      <c r="I6" s="20">
        <v>0</v>
      </c>
      <c r="J6" s="17" t="s">
        <v>94</v>
      </c>
      <c r="K6" s="17" t="s">
        <v>16</v>
      </c>
      <c r="L6" s="17">
        <f>DAY(Tabla1[[#This Row],[FECHA DEL ÚLTIMO PAGO]])</f>
        <v>24</v>
      </c>
      <c r="M6" s="17">
        <f>MONTH(Tabla1[[#This Row],[FECHA DEL ÚLTIMO PAGO]])</f>
        <v>4</v>
      </c>
      <c r="N6" s="17" t="s">
        <v>88</v>
      </c>
    </row>
    <row r="7" spans="1:14" x14ac:dyDescent="0.2">
      <c r="A7" s="17" t="s">
        <v>38</v>
      </c>
      <c r="B7" s="18" t="s">
        <v>12</v>
      </c>
      <c r="C7" s="25">
        <v>817768006</v>
      </c>
      <c r="D7" s="17" t="s">
        <v>39</v>
      </c>
      <c r="E7" s="17" t="s">
        <v>14</v>
      </c>
      <c r="F7" s="17">
        <v>8469</v>
      </c>
      <c r="G7" s="19">
        <v>45110</v>
      </c>
      <c r="H7" s="23" t="s">
        <v>86</v>
      </c>
      <c r="I7" s="20">
        <v>0</v>
      </c>
      <c r="J7" s="17" t="s">
        <v>20</v>
      </c>
      <c r="K7" s="17" t="s">
        <v>40</v>
      </c>
      <c r="L7" s="17">
        <f>DAY(Tabla1[[#This Row],[FECHA DEL ÚLTIMO PAGO]])</f>
        <v>11</v>
      </c>
      <c r="M7" s="17">
        <f>MONTH(Tabla1[[#This Row],[FECHA DEL ÚLTIMO PAGO]])</f>
        <v>5</v>
      </c>
      <c r="N7" s="17"/>
    </row>
    <row r="8" spans="1:14" x14ac:dyDescent="0.2">
      <c r="A8" s="17" t="s">
        <v>105</v>
      </c>
      <c r="B8" s="18" t="s">
        <v>12</v>
      </c>
      <c r="C8" s="25">
        <v>746184455</v>
      </c>
      <c r="D8" s="17" t="s">
        <v>106</v>
      </c>
      <c r="E8" s="17" t="s">
        <v>14</v>
      </c>
      <c r="F8" s="17" t="s">
        <v>66</v>
      </c>
      <c r="G8" s="19">
        <v>45113</v>
      </c>
      <c r="H8" s="19" t="s">
        <v>86</v>
      </c>
      <c r="I8" s="20">
        <v>0</v>
      </c>
      <c r="J8" s="17" t="s">
        <v>107</v>
      </c>
      <c r="K8" s="17" t="s">
        <v>108</v>
      </c>
      <c r="L8" s="17">
        <f>DAY(Tabla1[[#This Row],[FECHA DEL ÚLTIMO PAGO]])</f>
        <v>21</v>
      </c>
      <c r="M8" s="17">
        <f>MONTH(Tabla1[[#This Row],[FECHA DEL ÚLTIMO PAGO]])</f>
        <v>4</v>
      </c>
      <c r="N8" s="17" t="s">
        <v>109</v>
      </c>
    </row>
    <row r="9" spans="1:14" x14ac:dyDescent="0.2">
      <c r="A9" s="17" t="s">
        <v>91</v>
      </c>
      <c r="B9" s="18" t="s">
        <v>12</v>
      </c>
      <c r="C9" s="25">
        <v>827041012</v>
      </c>
      <c r="D9" s="17" t="s">
        <v>92</v>
      </c>
      <c r="E9" s="17" t="s">
        <v>14</v>
      </c>
      <c r="F9" s="17">
        <v>8469</v>
      </c>
      <c r="G9" s="19">
        <v>45105</v>
      </c>
      <c r="H9" s="19" t="s">
        <v>86</v>
      </c>
      <c r="I9" s="20">
        <v>0</v>
      </c>
      <c r="J9" s="17" t="s">
        <v>45</v>
      </c>
      <c r="K9" s="17" t="s">
        <v>16</v>
      </c>
      <c r="L9" s="17">
        <f>DAY(Tabla1[[#This Row],[FECHA DEL ÚLTIMO PAGO]])</f>
        <v>13</v>
      </c>
      <c r="M9" s="17">
        <f>MONTH(Tabla1[[#This Row],[FECHA DEL ÚLTIMO PAGO]])</f>
        <v>5</v>
      </c>
      <c r="N9" s="17"/>
    </row>
    <row r="10" spans="1:14" x14ac:dyDescent="0.2">
      <c r="A10" s="17" t="s">
        <v>102</v>
      </c>
      <c r="B10" s="18" t="s">
        <v>12</v>
      </c>
      <c r="C10" s="25">
        <v>835525429</v>
      </c>
      <c r="D10" s="17" t="s">
        <v>103</v>
      </c>
      <c r="E10" s="17" t="s">
        <v>14</v>
      </c>
      <c r="F10" s="17" t="s">
        <v>66</v>
      </c>
      <c r="G10" s="19">
        <v>45106</v>
      </c>
      <c r="H10" s="23" t="s">
        <v>86</v>
      </c>
      <c r="I10" s="20">
        <v>0</v>
      </c>
      <c r="J10" s="17" t="s">
        <v>20</v>
      </c>
      <c r="K10" s="17" t="s">
        <v>104</v>
      </c>
      <c r="L10" s="17">
        <f>DAY(Tabla1[[#This Row],[FECHA DEL ÚLTIMO PAGO]])</f>
        <v>19</v>
      </c>
      <c r="M10" s="17">
        <f>MONTH(Tabla1[[#This Row],[FECHA DEL ÚLTIMO PAGO]])</f>
        <v>4</v>
      </c>
      <c r="N10" s="17"/>
    </row>
    <row r="11" spans="1:14" x14ac:dyDescent="0.2">
      <c r="A11" s="17" t="s">
        <v>110</v>
      </c>
      <c r="B11" s="18" t="s">
        <v>12</v>
      </c>
      <c r="C11" s="17"/>
      <c r="D11" s="17"/>
      <c r="E11" s="17" t="s">
        <v>14</v>
      </c>
      <c r="F11" s="17"/>
      <c r="G11" s="19"/>
      <c r="H11" s="19" t="s">
        <v>86</v>
      </c>
      <c r="I11" s="19"/>
      <c r="J11" s="19" t="s">
        <v>111</v>
      </c>
      <c r="K11" s="19" t="s">
        <v>112</v>
      </c>
      <c r="L11" s="17">
        <f>DAY(Tabla1[[#This Row],[FECHA DEL ÚLTIMO PAGO]])</f>
        <v>9</v>
      </c>
      <c r="M11" s="17">
        <f>MONTH(Tabla1[[#This Row],[FECHA DEL ÚLTIMO PAGO]])</f>
        <v>5</v>
      </c>
      <c r="N11" s="17" t="s">
        <v>88</v>
      </c>
    </row>
    <row r="12" spans="1:14" x14ac:dyDescent="0.2">
      <c r="A12" s="25" t="s">
        <v>95</v>
      </c>
      <c r="B12" s="25" t="s">
        <v>12</v>
      </c>
      <c r="C12" s="25">
        <v>850261953</v>
      </c>
      <c r="D12" s="25" t="s">
        <v>96</v>
      </c>
      <c r="E12" s="25" t="s">
        <v>14</v>
      </c>
      <c r="F12" s="25">
        <v>8561</v>
      </c>
      <c r="G12" s="25">
        <f>DATE(2023, 6, 25)</f>
        <v>45102</v>
      </c>
      <c r="H12" s="25" t="s">
        <v>86</v>
      </c>
      <c r="I12" s="25"/>
      <c r="J12" s="25" t="s">
        <v>20</v>
      </c>
      <c r="K12" s="25" t="s">
        <v>21</v>
      </c>
      <c r="L12" s="25">
        <f>DAY(Tabla1[[#This Row],[FECHA DEL ÚLTIMO PAGO]])</f>
        <v>17</v>
      </c>
      <c r="M12" s="25">
        <f>MONTH(Tabla1[[#This Row],[FECHA DEL ÚLTIMO PAGO]])</f>
        <v>5</v>
      </c>
      <c r="N12" s="25"/>
    </row>
    <row r="13" spans="1:14" x14ac:dyDescent="0.2">
      <c r="A13" s="17" t="s">
        <v>113</v>
      </c>
      <c r="B13" s="18" t="s">
        <v>12</v>
      </c>
      <c r="C13" s="17"/>
      <c r="D13" s="17"/>
      <c r="E13" s="17"/>
      <c r="F13" s="17"/>
      <c r="G13" s="19"/>
      <c r="H13" s="19" t="s">
        <v>86</v>
      </c>
      <c r="I13" s="19"/>
      <c r="J13" s="19" t="s">
        <v>114</v>
      </c>
      <c r="K13" s="19" t="s">
        <v>40</v>
      </c>
      <c r="L13" s="17">
        <f>DAY(Tabla1[[#This Row],[FECHA DEL ÚLTIMO PAGO]])</f>
        <v>1</v>
      </c>
      <c r="M13" s="17">
        <f>MONTH(Tabla1[[#This Row],[FECHA DEL ÚLTIMO PAGO]])</f>
        <v>5</v>
      </c>
      <c r="N13" s="17" t="s">
        <v>115</v>
      </c>
    </row>
    <row r="14" spans="1:14" x14ac:dyDescent="0.2">
      <c r="A14" s="37" t="s">
        <v>17</v>
      </c>
      <c r="B14" s="37" t="s">
        <v>12</v>
      </c>
      <c r="C14" s="37" t="s">
        <v>18</v>
      </c>
      <c r="D14" s="37" t="s">
        <v>19</v>
      </c>
      <c r="E14" s="37">
        <v>1512</v>
      </c>
      <c r="F14" s="38">
        <f>DATE(2023,8,24)</f>
        <v>45162</v>
      </c>
      <c r="G14" s="38" t="str">
        <f ca="1">IF(AND(Hoja1!$P$8&gt;Tabla1[[#This Row],[DÍA]],Hoja1!$P$10&gt;Tabla1[[#This Row],[MES]]),"CADUCADO", "VIGENTE")</f>
        <v>CADUCADO</v>
      </c>
      <c r="H14" s="39">
        <v>30</v>
      </c>
      <c r="I14" s="37" t="s">
        <v>20</v>
      </c>
      <c r="J14" s="37" t="s">
        <v>21</v>
      </c>
      <c r="K14" s="37">
        <f>DAY(Tabla1[[#This Row],[FECHA DEL ÚLTIMO PAGO]])</f>
        <v>24</v>
      </c>
      <c r="L14" s="37">
        <f>MONTH(Tabla1[[#This Row],[FECHA DEL ÚLTIMO PAGO]])</f>
        <v>4</v>
      </c>
      <c r="M14" s="37"/>
    </row>
    <row r="15" spans="1:14" x14ac:dyDescent="0.2">
      <c r="A15" s="37" t="s">
        <v>50</v>
      </c>
      <c r="B15" s="37" t="s">
        <v>12</v>
      </c>
      <c r="C15" s="37">
        <v>890863854</v>
      </c>
      <c r="D15" s="37" t="s">
        <v>51</v>
      </c>
      <c r="E15" s="40" t="s">
        <v>52</v>
      </c>
      <c r="F15" s="38">
        <f>DATE(2023,9,7)</f>
        <v>45176</v>
      </c>
      <c r="G15" s="38" t="str">
        <f ca="1">IF(AND(Hoja1!$P$8&gt;Tabla1[[#This Row],[DÍA]],Hoja1!$P$10&gt;Tabla1[[#This Row],[MES]]),"CADUCADO", "VIGENTE")</f>
        <v>CADUCADO</v>
      </c>
      <c r="H15" s="39">
        <v>30</v>
      </c>
      <c r="I15" s="37" t="s">
        <v>53</v>
      </c>
      <c r="J15" s="44" t="s">
        <v>147</v>
      </c>
      <c r="K15" s="37">
        <f>DAY(Tabla1[[#This Row],[FECHA DEL ÚLTIMO PAGO]])</f>
        <v>24</v>
      </c>
      <c r="L15" s="37">
        <f>MONTH(Tabla1[[#This Row],[FECHA DEL ÚLTIMO PAGO]])</f>
        <v>4</v>
      </c>
      <c r="M15" s="37"/>
    </row>
    <row r="16" spans="1:14" x14ac:dyDescent="0.2">
      <c r="A16" s="41" t="s">
        <v>25</v>
      </c>
      <c r="B16" s="37" t="s">
        <v>12</v>
      </c>
      <c r="C16" s="41">
        <v>882001815</v>
      </c>
      <c r="D16" s="41" t="s">
        <v>26</v>
      </c>
      <c r="E16" s="41">
        <v>6158</v>
      </c>
      <c r="F16" s="42">
        <v>45178</v>
      </c>
      <c r="G16" s="42" t="str">
        <f ca="1">IF(AND(Hoja1!$P$8&gt;Tabla1[[#This Row],[DÍA]],Hoja1!$P$10&gt;Tabla1[[#This Row],[MES]]),"CADUCADO", "VIGENTE")</f>
        <v>CADUCADO</v>
      </c>
      <c r="H16" s="43">
        <v>30</v>
      </c>
      <c r="I16" s="41" t="s">
        <v>20</v>
      </c>
      <c r="J16" s="41" t="s">
        <v>27</v>
      </c>
      <c r="K16" s="41">
        <f>DAY(Tabla1[[#This Row],[FECHA DEL ÚLTIMO PAGO]])</f>
        <v>24</v>
      </c>
      <c r="L16" s="41">
        <f>MONTH(Tabla1[[#This Row],[FECHA DEL ÚLTIMO PAGO]])</f>
        <v>4</v>
      </c>
      <c r="M16" s="41"/>
    </row>
    <row r="17" spans="1:14" x14ac:dyDescent="0.2">
      <c r="A17" s="41" t="s">
        <v>35</v>
      </c>
      <c r="B17" s="37" t="s">
        <v>12</v>
      </c>
      <c r="C17" s="41">
        <v>788838404</v>
      </c>
      <c r="D17" s="41" t="s">
        <v>36</v>
      </c>
      <c r="E17" s="41">
        <v>7958</v>
      </c>
      <c r="F17" s="42">
        <f>DATE(2023, 9, 22)</f>
        <v>45191</v>
      </c>
      <c r="G17" s="42" t="str">
        <f ca="1">IF(AND(Hoja1!$P$8&gt;Tabla1[[#This Row],[DÍA]],Hoja1!$P$10&gt;Tabla1[[#This Row],[MES]]),"CADUCADO", "VIGENTE")</f>
        <v>VIGENTE</v>
      </c>
      <c r="H17" s="43">
        <v>100</v>
      </c>
      <c r="I17" s="41" t="s">
        <v>37</v>
      </c>
      <c r="J17" s="41" t="s">
        <v>16</v>
      </c>
      <c r="K17" s="41">
        <f>DAY(Tabla1[[#This Row],[FECHA DEL ÚLTIMO PAGO]])</f>
        <v>28</v>
      </c>
      <c r="L17" s="41">
        <f>MONTH(Tabla1[[#This Row],[FECHA DEL ÚLTIMO PAGO]])</f>
        <v>4</v>
      </c>
      <c r="M17" s="41"/>
    </row>
    <row r="18" spans="1:14" x14ac:dyDescent="0.2">
      <c r="A18" s="37" t="s">
        <v>194</v>
      </c>
      <c r="B18" s="37" t="s">
        <v>12</v>
      </c>
      <c r="C18" s="51">
        <v>847623639</v>
      </c>
      <c r="D18" s="37" t="s">
        <v>44</v>
      </c>
      <c r="E18" s="37" t="s">
        <v>142</v>
      </c>
      <c r="F18" s="38">
        <v>45304</v>
      </c>
      <c r="G18" s="38" t="str">
        <f>IF(AND($P$8&gt;Tabla1[[#This Row],[DÍA]],$P$10&gt;Tabla1[[#This Row],[MES]]),"CADUCADO", "VIGENTE")</f>
        <v>VIGENTE</v>
      </c>
      <c r="H18" s="39">
        <v>120</v>
      </c>
      <c r="I18" s="37" t="s">
        <v>45</v>
      </c>
      <c r="J18" s="37" t="s">
        <v>46</v>
      </c>
      <c r="K18" s="37">
        <f>DAY(Tabla1[[#This Row],[FECHA DEL ÚLTIMO PAGO]])</f>
        <v>12</v>
      </c>
      <c r="L18" s="37">
        <f>MONTH(Tabla1[[#This Row],[FECHA DEL ÚLTIMO PAGO]])</f>
        <v>4</v>
      </c>
      <c r="M18" s="37"/>
      <c r="N18" s="37" t="s">
        <v>188</v>
      </c>
    </row>
  </sheetData>
  <conditionalFormatting sqref="G14:G18">
    <cfRule type="containsText" dxfId="3" priority="1" operator="containsText" text="VIGENTE">
      <formula>NOT(ISERROR(SEARCH("VIGENTE",G14)))</formula>
    </cfRule>
    <cfRule type="containsText" dxfId="2" priority="2" operator="containsText" text="CADUCADO">
      <formula>NOT(ISERROR(SEARCH("CADUCADO",G14)))</formula>
    </cfRule>
  </conditionalFormatting>
  <conditionalFormatting sqref="H1:I13">
    <cfRule type="containsText" dxfId="1" priority="11" operator="containsText" text="VIGENTE">
      <formula>NOT(ISERROR(SEARCH("VIGENTE",H1)))</formula>
    </cfRule>
    <cfRule type="containsText" dxfId="0" priority="12" operator="containsText" text="CADUCADO">
      <formula>NOT(ISERROR(SEARCH("CADUCADO",H1)))</formula>
    </cfRule>
  </conditionalFormatting>
  <hyperlinks>
    <hyperlink ref="D2" r:id="rId1" display="https://balasociados.com.mx" xr:uid="{E8188056-00E9-45CF-8E99-E05EFF5953BC}"/>
    <hyperlink ref="J15" r:id="rId2" xr:uid="{5258C935-A95E-4D62-83A4-43DDBA74E492}"/>
    <hyperlink ref="C18" r:id="rId3" display="https://navigation.ionos.mx/2.0/navi/MX/track/click?url=https%3A%2F%2Fmy.ionos.mx%2Faddress&amp;linkid=user.address&amp;c=CONTROL_PANEL_HOSTING&amp;p=product-overview" xr:uid="{1A4AA591-47FE-45AC-84F4-58550FFADDAB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577F-93E9-4359-8665-E743F8EFA887}">
  <dimension ref="A1:G7"/>
  <sheetViews>
    <sheetView zoomScaleNormal="60" zoomScaleSheetLayoutView="100" workbookViewId="0"/>
  </sheetViews>
  <sheetFormatPr defaultColWidth="8.875" defaultRowHeight="15" x14ac:dyDescent="0.2"/>
  <cols>
    <col min="1" max="1" width="22.59765625" bestFit="1" customWidth="1"/>
    <col min="2" max="2" width="23.13671875" customWidth="1"/>
    <col min="3" max="3" width="11.97265625" customWidth="1"/>
    <col min="4" max="4" width="46.00390625" bestFit="1" customWidth="1"/>
    <col min="5" max="5" width="255.59375" bestFit="1" customWidth="1"/>
    <col min="6" max="7" width="11.97265625" customWidth="1"/>
  </cols>
  <sheetData>
    <row r="1" spans="1:7" x14ac:dyDescent="0.2">
      <c r="A1" t="s">
        <v>175</v>
      </c>
    </row>
    <row r="2" spans="1:7" x14ac:dyDescent="0.2">
      <c r="A2" t="s">
        <v>178</v>
      </c>
      <c r="B2" t="s">
        <v>179</v>
      </c>
      <c r="C2" t="s">
        <v>180</v>
      </c>
      <c r="D2" t="s">
        <v>181</v>
      </c>
      <c r="E2" t="s">
        <v>182</v>
      </c>
      <c r="F2" t="s">
        <v>176</v>
      </c>
      <c r="G2" t="s">
        <v>177</v>
      </c>
    </row>
    <row r="3" spans="1:7" x14ac:dyDescent="0.2">
      <c r="A3" s="46" t="s">
        <v>205</v>
      </c>
      <c r="B3" s="47" t="s">
        <v>206</v>
      </c>
      <c r="C3" s="47" t="s">
        <v>207</v>
      </c>
      <c r="D3" t="s">
        <v>208</v>
      </c>
      <c r="E3" t="s">
        <v>216</v>
      </c>
    </row>
    <row r="4" spans="1:7" x14ac:dyDescent="0.2">
      <c r="A4" s="49" t="s">
        <v>210</v>
      </c>
      <c r="B4" s="47" t="s">
        <v>209</v>
      </c>
      <c r="C4" s="47" t="s">
        <v>211</v>
      </c>
      <c r="D4" t="s">
        <v>212</v>
      </c>
      <c r="E4" t="s">
        <v>217</v>
      </c>
    </row>
    <row r="5" spans="1:7" x14ac:dyDescent="0.2">
      <c r="A5" s="48" t="s">
        <v>213</v>
      </c>
      <c r="B5" s="47" t="s">
        <v>214</v>
      </c>
      <c r="C5" s="50">
        <v>3221992869</v>
      </c>
      <c r="D5" t="s">
        <v>215</v>
      </c>
      <c r="E5" t="s">
        <v>218</v>
      </c>
    </row>
    <row r="6" spans="1:7" x14ac:dyDescent="0.2">
      <c r="A6" s="48"/>
      <c r="B6" s="47"/>
    </row>
    <row r="7" spans="1:7" x14ac:dyDescent="0.2">
      <c r="B7" s="47"/>
    </row>
  </sheetData>
  <hyperlinks>
    <hyperlink ref="C3" r:id="rId1" xr:uid="{849F0D4F-539E-4889-854E-662918916825}"/>
    <hyperlink ref="B3" r:id="rId2" xr:uid="{06911C6E-E4BE-4BFA-9237-EFA4EFCEA511}"/>
    <hyperlink ref="B5" r:id="rId3" xr:uid="{E569D523-BD66-4005-AC62-F481651A73E0}"/>
    <hyperlink ref="C4" r:id="rId4" xr:uid="{1FDFD39E-47EB-45FE-935A-49B58F853391}"/>
  </hyperlinks>
  <pageMargins left="0.7" right="0.7" top="0.75" bottom="0.75" header="0.3" footer="0.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6AA2-A9E8-41F3-9F79-10B198F3AEA2}">
  <dimension ref="A1:E29"/>
  <sheetViews>
    <sheetView topLeftCell="A11" workbookViewId="0">
      <selection activeCell="C11" sqref="C11"/>
    </sheetView>
  </sheetViews>
  <sheetFormatPr defaultColWidth="11.43359375" defaultRowHeight="15" x14ac:dyDescent="0.2"/>
  <cols>
    <col min="1" max="1" width="22.59765625" customWidth="1"/>
    <col min="2" max="2" width="41.296875" bestFit="1" customWidth="1"/>
    <col min="3" max="3" width="32.28515625" bestFit="1" customWidth="1"/>
    <col min="4" max="4" width="36.453125" bestFit="1" customWidth="1"/>
    <col min="5" max="5" width="46.2734375" bestFit="1" customWidth="1"/>
    <col min="7" max="7" width="11.8359375" bestFit="1" customWidth="1"/>
  </cols>
  <sheetData>
    <row r="1" spans="1:5" ht="43.5" x14ac:dyDescent="0.5">
      <c r="A1" s="56" t="s">
        <v>0</v>
      </c>
      <c r="B1" s="56"/>
      <c r="C1" s="56"/>
      <c r="D1" s="14"/>
      <c r="E1" s="14"/>
    </row>
    <row r="2" spans="1:5" ht="45" customHeight="1" x14ac:dyDescent="0.2">
      <c r="A2" s="2" t="s">
        <v>1</v>
      </c>
      <c r="B2" s="3" t="s">
        <v>4</v>
      </c>
      <c r="C2" s="3" t="s">
        <v>129</v>
      </c>
      <c r="D2" s="4" t="s">
        <v>139</v>
      </c>
      <c r="E2" s="4" t="s">
        <v>130</v>
      </c>
    </row>
    <row r="3" spans="1:5" ht="15" customHeight="1" x14ac:dyDescent="0.2">
      <c r="A3" s="15" t="s">
        <v>77</v>
      </c>
      <c r="B3" s="15" t="s">
        <v>78</v>
      </c>
      <c r="C3" s="15"/>
      <c r="D3" s="15"/>
      <c r="E3" s="15"/>
    </row>
    <row r="4" spans="1:5" x14ac:dyDescent="0.2">
      <c r="A4" s="15" t="s">
        <v>31</v>
      </c>
      <c r="B4" s="15" t="s">
        <v>32</v>
      </c>
      <c r="C4" s="15"/>
      <c r="D4" s="15"/>
      <c r="E4" s="15"/>
    </row>
    <row r="5" spans="1:5" x14ac:dyDescent="0.2">
      <c r="A5" s="15" t="s">
        <v>64</v>
      </c>
      <c r="B5" s="15" t="s">
        <v>65</v>
      </c>
      <c r="C5" s="15"/>
      <c r="D5" s="15"/>
      <c r="E5" s="15"/>
    </row>
    <row r="6" spans="1:5" x14ac:dyDescent="0.2">
      <c r="A6" s="15" t="s">
        <v>28</v>
      </c>
      <c r="B6" s="15" t="s">
        <v>29</v>
      </c>
      <c r="C6" s="15"/>
      <c r="D6" s="15"/>
      <c r="E6" s="15"/>
    </row>
    <row r="7" spans="1:5" x14ac:dyDescent="0.2">
      <c r="A7" s="15" t="s">
        <v>47</v>
      </c>
      <c r="B7" s="15" t="s">
        <v>48</v>
      </c>
      <c r="C7" s="15"/>
      <c r="D7" s="15"/>
      <c r="E7" s="15"/>
    </row>
    <row r="8" spans="1:5" ht="23.45" customHeight="1" x14ac:dyDescent="0.2">
      <c r="A8" s="15" t="s">
        <v>22</v>
      </c>
      <c r="B8" s="15" t="s">
        <v>23</v>
      </c>
      <c r="C8" s="32" t="s">
        <v>134</v>
      </c>
      <c r="D8" s="32"/>
      <c r="E8" s="32" t="s">
        <v>133</v>
      </c>
    </row>
    <row r="9" spans="1:5" x14ac:dyDescent="0.2">
      <c r="A9" s="15" t="s">
        <v>17</v>
      </c>
      <c r="B9" s="15" t="s">
        <v>19</v>
      </c>
      <c r="C9" s="15"/>
      <c r="D9" s="15"/>
      <c r="E9" s="15"/>
    </row>
    <row r="10" spans="1:5" x14ac:dyDescent="0.2">
      <c r="A10" s="15" t="s">
        <v>75</v>
      </c>
      <c r="B10" s="15" t="s">
        <v>76</v>
      </c>
      <c r="C10" s="15"/>
      <c r="D10" s="15"/>
      <c r="E10" s="15"/>
    </row>
    <row r="11" spans="1:5" ht="15.6" customHeight="1" x14ac:dyDescent="0.2">
      <c r="A11" s="26" t="s">
        <v>70</v>
      </c>
      <c r="B11" s="15" t="s">
        <v>72</v>
      </c>
      <c r="C11" s="32" t="s">
        <v>141</v>
      </c>
      <c r="D11" s="15"/>
      <c r="E11" s="15"/>
    </row>
    <row r="12" spans="1:5" ht="17.25" customHeight="1" x14ac:dyDescent="0.2">
      <c r="A12" s="15" t="s">
        <v>73</v>
      </c>
      <c r="B12" s="15" t="s">
        <v>74</v>
      </c>
      <c r="C12" s="15"/>
      <c r="D12" s="15"/>
      <c r="E12" s="15"/>
    </row>
    <row r="13" spans="1:5" ht="309.75" x14ac:dyDescent="0.2">
      <c r="A13" s="15" t="s">
        <v>58</v>
      </c>
      <c r="B13" s="15" t="s">
        <v>61</v>
      </c>
      <c r="C13" s="15"/>
      <c r="D13" s="15"/>
      <c r="E13" s="32" t="s">
        <v>132</v>
      </c>
    </row>
    <row r="14" spans="1:5" ht="175.5" x14ac:dyDescent="0.2">
      <c r="A14" s="15" t="s">
        <v>50</v>
      </c>
      <c r="B14" s="15" t="s">
        <v>51</v>
      </c>
      <c r="C14" s="31" t="s">
        <v>131</v>
      </c>
      <c r="D14" s="31"/>
      <c r="E14" s="15"/>
    </row>
    <row r="15" spans="1:5" x14ac:dyDescent="0.2">
      <c r="A15" s="15" t="s">
        <v>41</v>
      </c>
      <c r="B15" s="15" t="s">
        <v>42</v>
      </c>
      <c r="C15" s="15"/>
      <c r="D15" s="15"/>
      <c r="E15" s="15"/>
    </row>
    <row r="16" spans="1:5" ht="175.5" x14ac:dyDescent="0.2">
      <c r="A16" s="5" t="s">
        <v>35</v>
      </c>
      <c r="B16" s="6" t="s">
        <v>36</v>
      </c>
      <c r="C16" s="33" t="s">
        <v>136</v>
      </c>
      <c r="D16" s="34"/>
      <c r="E16" s="7"/>
    </row>
    <row r="17" spans="1:5" ht="175.5" x14ac:dyDescent="0.2">
      <c r="A17" s="5" t="s">
        <v>68</v>
      </c>
      <c r="B17" s="6" t="s">
        <v>69</v>
      </c>
      <c r="C17" s="33" t="s">
        <v>135</v>
      </c>
      <c r="D17" s="34"/>
      <c r="E17" s="7"/>
    </row>
    <row r="18" spans="1:5" x14ac:dyDescent="0.2">
      <c r="A18" s="5" t="s">
        <v>54</v>
      </c>
      <c r="B18" s="6" t="s">
        <v>55</v>
      </c>
      <c r="C18" s="6"/>
      <c r="D18" s="7"/>
      <c r="E18" s="7"/>
    </row>
    <row r="19" spans="1:5" ht="409.5" x14ac:dyDescent="0.2">
      <c r="A19" s="5" t="s">
        <v>11</v>
      </c>
      <c r="B19" s="6" t="s">
        <v>13</v>
      </c>
      <c r="C19" s="33" t="s">
        <v>137</v>
      </c>
      <c r="D19" s="34" t="s">
        <v>140</v>
      </c>
      <c r="E19" s="34" t="s">
        <v>138</v>
      </c>
    </row>
    <row r="20" spans="1:5" x14ac:dyDescent="0.2">
      <c r="A20" s="5" t="s">
        <v>25</v>
      </c>
      <c r="B20" s="6" t="s">
        <v>26</v>
      </c>
      <c r="C20" s="6"/>
      <c r="D20" s="7"/>
      <c r="E20" s="7"/>
    </row>
    <row r="21" spans="1:5" ht="349.5" x14ac:dyDescent="0.2">
      <c r="A21" s="5" t="s">
        <v>128</v>
      </c>
      <c r="B21" s="6" t="s">
        <v>125</v>
      </c>
      <c r="C21" s="33" t="s">
        <v>144</v>
      </c>
      <c r="D21" s="30"/>
      <c r="E21" s="36" t="s">
        <v>145</v>
      </c>
    </row>
    <row r="22" spans="1:5" x14ac:dyDescent="0.2">
      <c r="A22" s="5" t="s">
        <v>43</v>
      </c>
      <c r="B22" s="6" t="s">
        <v>44</v>
      </c>
      <c r="C22" s="6"/>
      <c r="D22" s="7"/>
      <c r="E22" s="7"/>
    </row>
    <row r="25" spans="1:5" x14ac:dyDescent="0.2">
      <c r="A25" t="s">
        <v>116</v>
      </c>
    </row>
    <row r="26" spans="1:5" x14ac:dyDescent="0.2">
      <c r="A26" t="s">
        <v>117</v>
      </c>
    </row>
    <row r="27" spans="1:5" x14ac:dyDescent="0.2">
      <c r="A27" t="s">
        <v>118</v>
      </c>
    </row>
    <row r="28" spans="1:5" x14ac:dyDescent="0.2">
      <c r="A28" t="s">
        <v>119</v>
      </c>
    </row>
    <row r="29" spans="1:5" x14ac:dyDescent="0.2">
      <c r="A29" t="s">
        <v>120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f12cf3-5e3f-45c1-99e5-12eab4e756d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5325326141F84284D92F6D7C8DF1E3" ma:contentTypeVersion="15" ma:contentTypeDescription="Create a new document." ma:contentTypeScope="" ma:versionID="a514267d2a2aa103ec4fa450b0597fec">
  <xsd:schema xmlns:xsd="http://www.w3.org/2001/XMLSchema" xmlns:xs="http://www.w3.org/2001/XMLSchema" xmlns:p="http://schemas.microsoft.com/office/2006/metadata/properties" xmlns:ns3="a1f12cf3-5e3f-45c1-99e5-12eab4e756d2" xmlns:ns4="b3f02528-0d9a-4c3d-8ad1-cc8bbf193a25" targetNamespace="http://schemas.microsoft.com/office/2006/metadata/properties" ma:root="true" ma:fieldsID="c487030608c4c488225fe833ae1ab208" ns3:_="" ns4:_="">
    <xsd:import namespace="a1f12cf3-5e3f-45c1-99e5-12eab4e756d2"/>
    <xsd:import namespace="b3f02528-0d9a-4c3d-8ad1-cc8bbf193a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12cf3-5e3f-45c1-99e5-12eab4e756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02528-0d9a-4c3d-8ad1-cc8bbf193a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4F696D-61FA-4736-9FD8-5040CBC9B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698E4B-F8DA-4A6C-9272-4290D28EF04F}">
  <ds:schemaRefs>
    <ds:schemaRef ds:uri="http://schemas.microsoft.com/office/2006/metadata/properties"/>
    <ds:schemaRef ds:uri="http://www.w3.org/2000/xmlns/"/>
    <ds:schemaRef ds:uri="a1f12cf3-5e3f-45c1-99e5-12eab4e756d2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E9E6C43F-59F4-49FD-ABE6-399597B477B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1f12cf3-5e3f-45c1-99e5-12eab4e756d2"/>
    <ds:schemaRef ds:uri="b3f02528-0d9a-4c3d-8ad1-cc8bbf193a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Datos SSH</vt:lpstr>
      <vt:lpstr>Sheet1</vt:lpstr>
      <vt:lpstr>Hoja2</vt:lpstr>
      <vt:lpstr>Pixeles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Leonel Valentín Acosta</dc:creator>
  <cp:keywords/>
  <dc:description/>
  <cp:lastModifiedBy>Leonel Valentin Acosta</cp:lastModifiedBy>
  <cp:revision/>
  <dcterms:created xsi:type="dcterms:W3CDTF">2023-07-27T17:19:21Z</dcterms:created>
  <dcterms:modified xsi:type="dcterms:W3CDTF">2024-05-27T22:00:47Z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0x010100725325326141F84284D92F6D7C8DF1E3</vt:lpwstr>
  </property>
</Properties>
</file>