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<sst xmlns="http://schemas.openxmlformats.org/spreadsheetml/2006/main" count="18" uniqueCount="14">
  <si>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alphaE = 0</t>
  </si>
  <si>
    <t xml:space="preserve">he</t>
  </si>
  <si>
    <t xml:space="preserve">hs</t>
  </si>
  <si>
    <t xml:space="preserve">deltaY</t>
  </si>
  <si>
    <t xml:space="preserve">deltaX</t>
  </si>
  <si>
    <t xml:space="preserve">alphaS</t>
  </si>
  <si>
    <t xml:space="preserve">a11</t>
  </si>
  <si>
    <t xml:space="preserve">a12</t>
  </si>
  <si>
    <t xml:space="preserve">a12_all</t>
  </si>
  <si>
    <t xml:space="preserve">a21</t>
  </si>
  <si>
    <t xml:space="preserve">a22</t>
  </si>
  <si>
    <t xml:space="preserve">a22_all</t>
  </si>
  <si>
    <t xml:space="preserve">he = 0</t>
  </si>
  <si>
    <t xml:space="preserve">alphaE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</si>
</sst>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0.4296875" defaultRowHeight="14.4" zeroHeight="false" outlineLevelRow="0" outlineLevelCol="0"/>
  <cols>
    <col collapsed="false" customWidth="true" hidden="false" outlineLevel="0" max="11" min="11" style="0" width="12"/>
  </cols>
  <sheetData>
    <row r="3" customFormat="false" ht="14.4" hidden="false" customHeight="false" outlineLevel="0" collapsed="false">
      <c r="B3" s="0" t="s">
        <v>0</v>
      </c>
    </row>
    <row r="4" customFormat="false" ht="13.8" hidden="false" customHeight="false" outlineLevel="0" collapsed="false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1" t="s">
        <v>6</v>
      </c>
      <c r="I4" s="1" t="s">
        <v>7</v>
      </c>
      <c r="J4" s="2"/>
      <c r="K4" s="1" t="s">
        <v>8</v>
      </c>
    </row>
    <row r="5" customFormat="false" ht="13.8" hidden="false" customHeight="false" outlineLevel="0" collapsed="false">
      <c r="B5" s="1" t="n">
        <v>0</v>
      </c>
      <c r="C5" s="1" t="n">
        <v>0</v>
      </c>
      <c r="D5" s="1" t="n">
        <v>0</v>
      </c>
      <c r="E5" s="1" t="n">
        <f aca="false">260*10^(-3)</f>
        <v>0.26</v>
      </c>
      <c r="F5" s="1" t="n">
        <f aca="false">ATAN(D5/E5)</f>
        <v>0</v>
      </c>
      <c r="H5" s="1" t="n">
        <f aca="false">SLOPE(C5:C13,B5:B13)</f>
        <v>0.00716197243913529</v>
      </c>
      <c r="I5" s="1" t="n">
        <f aca="false">SLOPE($C$18:$C$25,$B$18:$B$25)</f>
        <v>3.03595105116155</v>
      </c>
      <c r="J5" s="3"/>
      <c r="K5" s="1" t="n">
        <f aca="false">SLOPE($C$18:$C$25,$B$18:$B$25)</f>
        <v>3.03595105116155</v>
      </c>
    </row>
    <row r="6" customFormat="false" ht="13.8" hidden="false" customHeight="false" outlineLevel="0" collapsed="false">
      <c r="A6" s="0" t="n">
        <v>4</v>
      </c>
      <c r="B6" s="1" t="n">
        <f aca="false">RADIANS(A6)</f>
        <v>0.0698131700797732</v>
      </c>
      <c r="C6" s="1" t="n">
        <f aca="false">1*10^(-3)</f>
        <v>0.001</v>
      </c>
      <c r="D6" s="1" t="n">
        <f aca="false">-10*10^(-3)</f>
        <v>-0.01</v>
      </c>
      <c r="E6" s="1" t="n">
        <f aca="false">254*10^(-3)</f>
        <v>0.254</v>
      </c>
      <c r="F6" s="1" t="n">
        <f aca="false">ATAN(D6/E6)</f>
        <v>-0.0393497563886053</v>
      </c>
      <c r="H6" s="1" t="s">
        <v>9</v>
      </c>
      <c r="I6" s="1" t="s">
        <v>10</v>
      </c>
      <c r="J6" s="3"/>
      <c r="K6" s="1" t="s">
        <v>11</v>
      </c>
    </row>
    <row r="7" customFormat="false" ht="13.8" hidden="false" customHeight="false" outlineLevel="0" collapsed="false">
      <c r="A7" s="0" t="n">
        <v>6</v>
      </c>
      <c r="B7" s="1" t="n">
        <f aca="false">RADIANS(A7)</f>
        <v>0.10471975511966</v>
      </c>
      <c r="C7" s="1" t="n">
        <f aca="false">1.5*10^(-3)</f>
        <v>0.0015</v>
      </c>
      <c r="D7" s="1" t="n">
        <f aca="false">-10*10^(-3)</f>
        <v>-0.01</v>
      </c>
      <c r="E7" s="1" t="n">
        <f aca="false">177*10^(-3)</f>
        <v>0.177</v>
      </c>
      <c r="F7" s="1" t="n">
        <f aca="false">ATAN(D7/E7)</f>
        <v>-0.0564371783117033</v>
      </c>
      <c r="H7" s="1" t="n">
        <f aca="false">SLOPE(F5:F13,B5:B13)</f>
        <v>-0.50176466638401</v>
      </c>
      <c r="I7" s="1" t="n">
        <f aca="false">SLOPE($F$18:$F$25,$B$18:$B$25)</f>
        <v>0.00404901096812251</v>
      </c>
      <c r="J7" s="4"/>
      <c r="K7" s="1" t="n">
        <f aca="false">SLOPE($F$18:$F$25,$B$18:$B$25)</f>
        <v>0.00404901096812251</v>
      </c>
    </row>
    <row r="8" customFormat="false" ht="13.8" hidden="false" customHeight="false" outlineLevel="0" collapsed="false">
      <c r="A8" s="0" t="n">
        <v>8</v>
      </c>
      <c r="B8" s="1" t="n">
        <f aca="false">RADIANS(A8)</f>
        <v>0.139626340159546</v>
      </c>
      <c r="C8" s="1" t="n">
        <f aca="false">1.5*10^(-3)</f>
        <v>0.0015</v>
      </c>
      <c r="D8" s="1" t="n">
        <f aca="false">-15*10^(-3)</f>
        <v>-0.015</v>
      </c>
      <c r="E8" s="1" t="n">
        <f aca="false">192*10^(-3)</f>
        <v>0.192</v>
      </c>
      <c r="F8" s="1" t="n">
        <f aca="false">ATAN(D8/E8)</f>
        <v>-0.0779666338315423</v>
      </c>
    </row>
    <row r="9" customFormat="false" ht="13.8" hidden="false" customHeight="false" outlineLevel="0" collapsed="false">
      <c r="A9" s="0" t="n">
        <v>10</v>
      </c>
      <c r="B9" s="1" t="n">
        <f aca="false">RADIANS(A9)</f>
        <v>0.174532925199433</v>
      </c>
      <c r="C9" s="1" t="n">
        <f aca="false">2*10^(-3)</f>
        <v>0.002</v>
      </c>
      <c r="D9" s="1" t="n">
        <f aca="false">-10*10^(-3)</f>
        <v>-0.01</v>
      </c>
      <c r="E9" s="1" t="n">
        <f aca="false">111*10^(-3)</f>
        <v>0.111</v>
      </c>
      <c r="F9" s="1" t="n">
        <f aca="false">ATAN(D9/E9)</f>
        <v>-0.0898475396946277</v>
      </c>
    </row>
    <row r="10" customFormat="false" ht="13.8" hidden="false" customHeight="false" outlineLevel="0" collapsed="false">
      <c r="A10" s="0" t="n">
        <v>12</v>
      </c>
      <c r="B10" s="1" t="n">
        <f aca="false">RADIANS(A10)</f>
        <v>0.20943951023932</v>
      </c>
      <c r="C10" s="1" t="n">
        <f aca="false">2*10^(-3)</f>
        <v>0.002</v>
      </c>
      <c r="D10" s="1" t="n">
        <f aca="false">-20*10^(-3)</f>
        <v>-0.02</v>
      </c>
      <c r="E10" s="1" t="n">
        <f aca="false">189*10^(-3)</f>
        <v>0.189</v>
      </c>
      <c r="F10" s="1" t="n">
        <f aca="false">ATAN(D10/E10)</f>
        <v>-0.105427751122891</v>
      </c>
    </row>
    <row r="11" customFormat="false" ht="13.8" hidden="false" customHeight="false" outlineLevel="0" collapsed="false">
      <c r="A11" s="0" t="n">
        <v>14</v>
      </c>
      <c r="B11" s="1" t="n">
        <f aca="false">RADIANS(A11)</f>
        <v>0.244346095279206</v>
      </c>
      <c r="C11" s="1" t="n">
        <f aca="false">2.5*10^(-3)</f>
        <v>0.0025</v>
      </c>
      <c r="D11" s="1" t="n">
        <f aca="false">-20*10^(-3)</f>
        <v>-0.02</v>
      </c>
      <c r="E11" s="1" t="n">
        <f aca="false">151*10^(-3)</f>
        <v>0.151</v>
      </c>
      <c r="F11" s="1" t="n">
        <f aca="false">ATAN(D11/E11)</f>
        <v>-0.131683853555638</v>
      </c>
    </row>
    <row r="12" customFormat="false" ht="13.8" hidden="false" customHeight="false" outlineLevel="0" collapsed="false">
      <c r="A12" s="0" t="n">
        <v>16</v>
      </c>
      <c r="B12" s="1" t="n">
        <f aca="false">RADIANS(A12)</f>
        <v>0.279252680319093</v>
      </c>
      <c r="C12" s="1" t="n">
        <f aca="false">2.5*10^(-3)</f>
        <v>0.0025</v>
      </c>
      <c r="D12" s="1" t="n">
        <f aca="false">-20*10^(-3)</f>
        <v>-0.02</v>
      </c>
      <c r="E12" s="1" t="n">
        <f aca="false">141*10^(-3)</f>
        <v>0.141</v>
      </c>
      <c r="F12" s="1" t="n">
        <f aca="false">ATAN(D12/E12)</f>
        <v>-0.14090400627121</v>
      </c>
      <c r="I12" s="5"/>
    </row>
    <row r="13" customFormat="false" ht="13.8" hidden="false" customHeight="false" outlineLevel="0" collapsed="false">
      <c r="A13" s="0" t="n">
        <v>20</v>
      </c>
      <c r="B13" s="1" t="n">
        <f aca="false">RADIANS(A13)</f>
        <v>0.349065850398866</v>
      </c>
      <c r="C13" s="1" t="n">
        <f aca="false">2.5*10^(-3)</f>
        <v>0.0025</v>
      </c>
      <c r="D13" s="1" t="n">
        <f aca="false">-20*10^(-3)</f>
        <v>-0.02</v>
      </c>
      <c r="E13" s="1" t="n">
        <f aca="false">112*10^(-3)</f>
        <v>0.112</v>
      </c>
      <c r="F13" s="1" t="n">
        <f aca="false">ATAN(D13/E13)</f>
        <v>-0.176708856070037</v>
      </c>
    </row>
    <row r="16" customFormat="false" ht="14.4" hidden="false" customHeight="false" outlineLevel="0" collapsed="false">
      <c r="B16" s="0" t="s">
        <v>12</v>
      </c>
    </row>
    <row r="17" customFormat="false" ht="14.4" hidden="false" customHeight="false" outlineLevel="0" collapsed="false">
      <c r="B17" s="1" t="s">
        <v>13</v>
      </c>
      <c r="C17" s="1" t="s">
        <v>2</v>
      </c>
      <c r="D17" s="1" t="s">
        <v>3</v>
      </c>
      <c r="E17" s="1" t="s">
        <v>4</v>
      </c>
      <c r="F17" s="1" t="s">
        <v>5</v>
      </c>
    </row>
    <row r="18" customFormat="false" ht="14.4" hidden="false" customHeight="false" outlineLevel="0" collapsed="false">
      <c r="B18" s="1" t="n">
        <v>0</v>
      </c>
      <c r="C18" s="1" t="n">
        <v>0</v>
      </c>
      <c r="D18" s="1" t="n">
        <v>0</v>
      </c>
      <c r="E18" s="1" t="n">
        <f aca="false">12*10^(-3)</f>
        <v>0.012</v>
      </c>
      <c r="F18" s="1" t="n">
        <f aca="false">ATAN(D18/E18)</f>
        <v>0</v>
      </c>
    </row>
    <row r="19" customFormat="false" ht="13.8" hidden="false" customHeight="false" outlineLevel="0" collapsed="false">
      <c r="A19" s="0" t="n">
        <v>3</v>
      </c>
      <c r="B19" s="1" t="n">
        <f aca="false">RADIANS(A19)</f>
        <v>0.0523598775598299</v>
      </c>
      <c r="C19" s="1" t="n">
        <f aca="false">-4*10^(-3)</f>
        <v>-0.004</v>
      </c>
      <c r="D19" s="1" t="n">
        <f aca="false">-7.5*10^(-3)</f>
        <v>-0.0075</v>
      </c>
      <c r="E19" s="1" t="n">
        <f aca="false">580*10^(-3)</f>
        <v>0.58</v>
      </c>
      <c r="F19" s="1" t="n">
        <f aca="false">ATAN(D19/E19)</f>
        <v>-0.0129303138151769</v>
      </c>
    </row>
    <row r="20" customFormat="false" ht="13.8" hidden="false" customHeight="false" outlineLevel="0" collapsed="false">
      <c r="A20" s="0" t="n">
        <v>5</v>
      </c>
      <c r="B20" s="1" t="n">
        <f aca="false">RADIANS(A20)</f>
        <v>0.0872664625997165</v>
      </c>
      <c r="C20" s="1" t="n">
        <v>-7.5</v>
      </c>
      <c r="D20" s="1" t="n">
        <f aca="false">1*10^(-3)</f>
        <v>0.001</v>
      </c>
      <c r="E20" s="1" t="n">
        <f aca="false">852*10^(-3)</f>
        <v>0.852</v>
      </c>
      <c r="F20" s="1" t="n">
        <f aca="false">ATAN(D20/E20)</f>
        <v>0.00117370838122399</v>
      </c>
    </row>
    <row r="21" customFormat="false" ht="13.8" hidden="false" customHeight="false" outlineLevel="0" collapsed="false">
      <c r="A21" s="0" t="n">
        <v>6</v>
      </c>
      <c r="B21" s="1" t="n">
        <f aca="false">RADIANS(A21)</f>
        <v>0.10471975511966</v>
      </c>
      <c r="C21" s="1" t="n">
        <f aca="false">-9.5*10^(-3)</f>
        <v>-0.0095</v>
      </c>
      <c r="D21" s="1" t="n">
        <f aca="false">-5*10^(-3)</f>
        <v>-0.005</v>
      </c>
      <c r="E21" s="1" t="n">
        <f aca="false">338*10^(-3)</f>
        <v>0.338</v>
      </c>
      <c r="F21" s="1" t="n">
        <f aca="false">ATAN(D21/E21)</f>
        <v>-0.0147918205071722</v>
      </c>
    </row>
    <row r="22" customFormat="false" ht="13.8" hidden="false" customHeight="false" outlineLevel="0" collapsed="false">
      <c r="A22" s="0" t="n">
        <v>8</v>
      </c>
      <c r="B22" s="1" t="n">
        <f aca="false">RADIANS(A22)</f>
        <v>0.139626340159546</v>
      </c>
      <c r="C22" s="1" t="n">
        <v>-13.8</v>
      </c>
      <c r="D22" s="1" t="n">
        <f aca="false">-5*10^(-3)</f>
        <v>-0.005</v>
      </c>
      <c r="E22" s="1" t="n">
        <f aca="false">320*10^(-3)</f>
        <v>0.32</v>
      </c>
      <c r="F22" s="1" t="n">
        <f aca="false">ATAN(D22/E22)</f>
        <v>-0.0156237286204768</v>
      </c>
    </row>
    <row r="23" customFormat="false" ht="13.8" hidden="false" customHeight="false" outlineLevel="0" collapsed="false">
      <c r="A23" s="0" t="n">
        <v>10</v>
      </c>
      <c r="B23" s="1" t="n">
        <f aca="false">RADIANS(A23)</f>
        <v>0.174532925199433</v>
      </c>
      <c r="C23" s="1" t="n">
        <f aca="false">-16*10^(-3)</f>
        <v>-0.016</v>
      </c>
      <c r="D23" s="1" t="n">
        <f aca="false">-5*10^(-3)</f>
        <v>-0.005</v>
      </c>
      <c r="E23" s="1" t="n">
        <f aca="false">250*10^(-3)</f>
        <v>0.25</v>
      </c>
      <c r="F23" s="1" t="n">
        <f aca="false">ATAN(D23/E23)</f>
        <v>-0.0199973339731505</v>
      </c>
    </row>
    <row r="24" customFormat="false" ht="13.8" hidden="false" customHeight="false" outlineLevel="0" collapsed="false">
      <c r="A24" s="0" t="n">
        <v>12</v>
      </c>
      <c r="B24" s="1" t="n">
        <f aca="false">RADIANS(A24)</f>
        <v>0.20943951023932</v>
      </c>
      <c r="C24" s="1" t="n">
        <f aca="false">-19.5*10^(-3)</f>
        <v>-0.0195</v>
      </c>
      <c r="D24" s="1" t="n">
        <v>0</v>
      </c>
      <c r="E24" s="1" t="n">
        <f aca="false">273*10^(-3)</f>
        <v>0.273</v>
      </c>
      <c r="F24" s="1" t="n">
        <f aca="false">ATAN(D24/E24)</f>
        <v>0</v>
      </c>
    </row>
    <row r="25" customFormat="false" ht="13.8" hidden="false" customHeight="false" outlineLevel="0" collapsed="false">
      <c r="A25" s="0" t="n">
        <v>15</v>
      </c>
      <c r="B25" s="1" t="n">
        <f aca="false">RADIANS(A25)</f>
        <v>0.261799387799149</v>
      </c>
      <c r="C25" s="1" t="n">
        <f aca="false">-25*10^(-3)</f>
        <v>-0.025</v>
      </c>
      <c r="D25" s="1" t="n">
        <v>0</v>
      </c>
      <c r="E25" s="1" t="n">
        <f aca="false">175*10^(-3)</f>
        <v>0.175</v>
      </c>
      <c r="F25" s="1" t="n">
        <f aca="false">ATAN(D25/E25)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2021-10-09T14:42:32Z</dcterms:created>
  <dc:creator>Keroan Ringger</dc:creator>
  <dc:description/>
  <dc:language>en-US</dc:language>
  <cp:lastModifiedBy/>
  <dcterms:modified xsi:type="dcterms:W3CDTF">2021-10-17T10:00:40Z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