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TUO\UberIsaF\"/>
    </mc:Choice>
  </mc:AlternateContent>
  <bookViews>
    <workbookView xWindow="0" yWindow="0" windowWidth="28800" windowHeight="11310" xr2:uid="{4DEA2B8B-6281-4EF9-B395-DAD4507F7E2E}"/>
  </bookViews>
  <sheets>
    <sheet name="Hoja1" sheetId="1" r:id="rId1"/>
    <sheet name="Hoja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" l="1"/>
  <c r="L11" i="1"/>
  <c r="N11" i="1"/>
  <c r="L118" i="1"/>
  <c r="L123" i="1" s="1"/>
  <c r="L122" i="1"/>
  <c r="N118" i="1"/>
  <c r="N123" i="1" s="1"/>
  <c r="N122" i="1"/>
  <c r="H117" i="1" l="1"/>
  <c r="S4" i="1"/>
  <c r="D110" i="1"/>
  <c r="M118" i="1"/>
  <c r="K118" i="1"/>
  <c r="J118" i="1"/>
  <c r="I118" i="1"/>
  <c r="G118" i="1"/>
  <c r="F118" i="1"/>
  <c r="D117" i="1"/>
  <c r="D111" i="1"/>
  <c r="D116" i="1"/>
  <c r="D118" i="1"/>
  <c r="F117" i="1"/>
  <c r="G117" i="1"/>
  <c r="I117" i="1"/>
  <c r="J117" i="1"/>
  <c r="K117" i="1"/>
  <c r="M117" i="1"/>
  <c r="C117" i="1"/>
  <c r="M122" i="1"/>
  <c r="M123" i="1"/>
  <c r="K122" i="1"/>
  <c r="K123" i="1"/>
  <c r="J122" i="1"/>
  <c r="J123" i="1"/>
  <c r="I122" i="1"/>
  <c r="I123" i="1"/>
  <c r="G122" i="1"/>
  <c r="G123" i="1"/>
  <c r="F122" i="1"/>
  <c r="F123" i="1"/>
  <c r="E122" i="1"/>
  <c r="D122" i="1"/>
  <c r="D123" i="1"/>
  <c r="C122" i="1"/>
  <c r="C123" i="1"/>
  <c r="K120" i="1"/>
  <c r="J120" i="1"/>
  <c r="I120" i="1"/>
  <c r="G120" i="1"/>
  <c r="F120" i="1"/>
  <c r="D120" i="1"/>
  <c r="C120" i="1"/>
  <c r="C10" i="1"/>
  <c r="K8" i="2"/>
  <c r="M10" i="1"/>
  <c r="M111" i="1"/>
  <c r="M104" i="1"/>
  <c r="M102" i="1"/>
  <c r="M101" i="1"/>
  <c r="C8" i="2"/>
  <c r="D8" i="2"/>
  <c r="E8" i="2"/>
  <c r="F8" i="2"/>
  <c r="I8" i="2"/>
  <c r="J8" i="2"/>
  <c r="B8" i="2"/>
  <c r="C7" i="2"/>
  <c r="D7" i="2"/>
  <c r="E7" i="2"/>
  <c r="F7" i="2"/>
  <c r="G7" i="2"/>
  <c r="H7" i="2"/>
  <c r="I7" i="2"/>
  <c r="J7" i="2"/>
  <c r="K7" i="2"/>
  <c r="B7" i="2"/>
  <c r="C6" i="2"/>
  <c r="D6" i="2"/>
  <c r="E6" i="2"/>
  <c r="F6" i="2"/>
  <c r="G6" i="2"/>
  <c r="H6" i="2"/>
  <c r="I6" i="2"/>
  <c r="J6" i="2"/>
  <c r="K6" i="2"/>
  <c r="B6" i="2"/>
  <c r="D10" i="1"/>
  <c r="E10" i="1"/>
  <c r="F10" i="1"/>
  <c r="G10" i="1"/>
  <c r="H10" i="1"/>
  <c r="I10" i="1"/>
  <c r="J10" i="1"/>
  <c r="K10" i="1"/>
  <c r="F110" i="1"/>
  <c r="G110" i="1"/>
  <c r="G111" i="1"/>
  <c r="H110" i="1"/>
  <c r="I110" i="1"/>
  <c r="J110" i="1"/>
  <c r="J111" i="1"/>
  <c r="K110" i="1"/>
  <c r="M110" i="1"/>
  <c r="C110" i="1"/>
  <c r="K111" i="1"/>
  <c r="I111" i="1"/>
  <c r="F111" i="1"/>
  <c r="G109" i="1"/>
  <c r="H109" i="1"/>
  <c r="I109" i="1"/>
  <c r="J109" i="1"/>
  <c r="K109" i="1"/>
  <c r="F109" i="1"/>
  <c r="C109" i="1"/>
  <c r="M115" i="1"/>
  <c r="K115" i="1"/>
  <c r="J115" i="1"/>
  <c r="J116" i="1"/>
  <c r="I115" i="1"/>
  <c r="I116" i="1"/>
  <c r="G115" i="1"/>
  <c r="F115" i="1"/>
  <c r="E115" i="1"/>
  <c r="D115" i="1"/>
  <c r="C115" i="1"/>
  <c r="C116" i="1"/>
  <c r="C113" i="1"/>
  <c r="I113" i="1"/>
  <c r="J113" i="1"/>
  <c r="K116" i="1"/>
  <c r="G116" i="1"/>
  <c r="F116" i="1"/>
  <c r="F113" i="1"/>
  <c r="K113" i="1"/>
  <c r="G113" i="1"/>
  <c r="J104" i="1"/>
  <c r="M108" i="1"/>
  <c r="D104" i="1"/>
  <c r="C103" i="1"/>
  <c r="D103" i="1"/>
  <c r="F103" i="1"/>
  <c r="G103" i="1"/>
  <c r="H103" i="1"/>
  <c r="I103" i="1"/>
  <c r="J103" i="1"/>
  <c r="K103" i="1"/>
  <c r="K104" i="1"/>
  <c r="M103" i="1"/>
  <c r="M109" i="1"/>
  <c r="M116" i="1"/>
  <c r="I104" i="1"/>
  <c r="G104" i="1"/>
  <c r="G106" i="1"/>
  <c r="F104" i="1"/>
  <c r="K108" i="1"/>
  <c r="J108" i="1"/>
  <c r="I108" i="1"/>
  <c r="G108" i="1"/>
  <c r="F108" i="1"/>
  <c r="E108" i="1"/>
  <c r="D108" i="1"/>
  <c r="D109" i="1"/>
  <c r="C108" i="1"/>
  <c r="C106" i="1"/>
  <c r="C13" i="1"/>
  <c r="C15" i="1"/>
  <c r="C17" i="1"/>
  <c r="C18" i="1"/>
  <c r="C20" i="1"/>
  <c r="C19" i="1"/>
  <c r="C24" i="1"/>
  <c r="C26" i="1"/>
  <c r="C31" i="1"/>
  <c r="C33" i="1"/>
  <c r="C38" i="1"/>
  <c r="C45" i="1"/>
  <c r="C52" i="1"/>
  <c r="C59" i="1"/>
  <c r="C66" i="1"/>
  <c r="C73" i="1"/>
  <c r="D113" i="1"/>
  <c r="I106" i="1"/>
  <c r="J106" i="1"/>
  <c r="D106" i="1"/>
  <c r="F106" i="1"/>
  <c r="K106" i="1"/>
  <c r="C22" i="1"/>
  <c r="C25" i="1"/>
  <c r="C27" i="1"/>
  <c r="C11" i="1"/>
  <c r="C40" i="1"/>
  <c r="C101" i="1"/>
  <c r="J11" i="1"/>
  <c r="I101" i="1"/>
  <c r="M97" i="1"/>
  <c r="D1" i="1"/>
  <c r="C1" i="1"/>
  <c r="E101" i="1"/>
  <c r="E11" i="1"/>
  <c r="G13" i="1"/>
  <c r="G17" i="1"/>
  <c r="G24" i="1"/>
  <c r="G31" i="1"/>
  <c r="G38" i="1"/>
  <c r="G45" i="1"/>
  <c r="G52" i="1"/>
  <c r="G59" i="1"/>
  <c r="G66" i="1"/>
  <c r="G73" i="1"/>
  <c r="G80" i="1"/>
  <c r="G87" i="1"/>
  <c r="G94" i="1"/>
  <c r="G101" i="1"/>
  <c r="G40" i="1"/>
  <c r="G47" i="1"/>
  <c r="G54" i="1"/>
  <c r="G61" i="1"/>
  <c r="G68" i="1"/>
  <c r="G75" i="1"/>
  <c r="G82" i="1"/>
  <c r="G89" i="1"/>
  <c r="G27" i="1"/>
  <c r="G32" i="1"/>
  <c r="G34" i="1"/>
  <c r="G39" i="1"/>
  <c r="G41" i="1"/>
  <c r="G46" i="1"/>
  <c r="G48" i="1"/>
  <c r="G53" i="1"/>
  <c r="G55" i="1"/>
  <c r="G60" i="1"/>
  <c r="G62" i="1"/>
  <c r="G67" i="1"/>
  <c r="G69" i="1"/>
  <c r="G74" i="1"/>
  <c r="G76" i="1"/>
  <c r="G81" i="1"/>
  <c r="G83" i="1"/>
  <c r="G88" i="1"/>
  <c r="G90" i="1"/>
  <c r="G95" i="1"/>
  <c r="G96" i="1"/>
  <c r="G97" i="1"/>
  <c r="A94" i="1"/>
  <c r="E40" i="1"/>
  <c r="E47" i="1"/>
  <c r="E54" i="1"/>
  <c r="E61" i="1"/>
  <c r="E68" i="1"/>
  <c r="E75" i="1"/>
  <c r="E89" i="1"/>
  <c r="E96" i="1" s="1"/>
  <c r="E27" i="1"/>
  <c r="E31" i="1"/>
  <c r="E32" i="1"/>
  <c r="E34" i="1"/>
  <c r="E38" i="1"/>
  <c r="E39" i="1"/>
  <c r="E41" i="1"/>
  <c r="E45" i="1"/>
  <c r="E46" i="1"/>
  <c r="E48" i="1"/>
  <c r="E52" i="1"/>
  <c r="E53" i="1"/>
  <c r="E55" i="1"/>
  <c r="E59" i="1"/>
  <c r="E60" i="1"/>
  <c r="E62" i="1"/>
  <c r="E66" i="1"/>
  <c r="E67" i="1"/>
  <c r="E69" i="1"/>
  <c r="E73" i="1"/>
  <c r="E74" i="1"/>
  <c r="E76" i="1"/>
  <c r="E80" i="1"/>
  <c r="E81" i="1"/>
  <c r="E83" i="1"/>
  <c r="E85" i="1" s="1"/>
  <c r="E87" i="1"/>
  <c r="E88" i="1"/>
  <c r="E94" i="1"/>
  <c r="K89" i="1"/>
  <c r="K96" i="1"/>
  <c r="K83" i="1"/>
  <c r="K87" i="1"/>
  <c r="K88" i="1"/>
  <c r="K90" i="1"/>
  <c r="K94" i="1"/>
  <c r="K95" i="1"/>
  <c r="K97" i="1"/>
  <c r="J89" i="1"/>
  <c r="J96" i="1"/>
  <c r="J83" i="1"/>
  <c r="J87" i="1"/>
  <c r="J88" i="1"/>
  <c r="J90" i="1"/>
  <c r="J94" i="1"/>
  <c r="J95" i="1"/>
  <c r="J97" i="1"/>
  <c r="I68" i="1"/>
  <c r="I75" i="1"/>
  <c r="I82" i="1"/>
  <c r="I89" i="1"/>
  <c r="I96" i="1"/>
  <c r="I62" i="1"/>
  <c r="I67" i="1"/>
  <c r="I69" i="1"/>
  <c r="I73" i="1"/>
  <c r="I74" i="1"/>
  <c r="I76" i="1"/>
  <c r="I80" i="1"/>
  <c r="I81" i="1"/>
  <c r="I83" i="1"/>
  <c r="I87" i="1"/>
  <c r="I88" i="1"/>
  <c r="I90" i="1"/>
  <c r="I94" i="1"/>
  <c r="I95" i="1"/>
  <c r="I97" i="1"/>
  <c r="F82" i="1"/>
  <c r="F89" i="1"/>
  <c r="F96" i="1"/>
  <c r="F76" i="1"/>
  <c r="F80" i="1"/>
  <c r="F81" i="1"/>
  <c r="F83" i="1"/>
  <c r="F87" i="1"/>
  <c r="F88" i="1"/>
  <c r="F90" i="1"/>
  <c r="F94" i="1"/>
  <c r="F95" i="1"/>
  <c r="F97" i="1"/>
  <c r="D19" i="1"/>
  <c r="D26" i="1"/>
  <c r="D33" i="1"/>
  <c r="D40" i="1"/>
  <c r="D47" i="1"/>
  <c r="D54" i="1"/>
  <c r="D61" i="1"/>
  <c r="D68" i="1"/>
  <c r="D75" i="1"/>
  <c r="D82" i="1"/>
  <c r="D89" i="1"/>
  <c r="D96" i="1"/>
  <c r="D13" i="1"/>
  <c r="D17" i="1"/>
  <c r="D18" i="1"/>
  <c r="D20" i="1"/>
  <c r="D24" i="1"/>
  <c r="D25" i="1"/>
  <c r="D27" i="1"/>
  <c r="D31" i="1"/>
  <c r="D32" i="1"/>
  <c r="D34" i="1"/>
  <c r="D38" i="1"/>
  <c r="D39" i="1"/>
  <c r="D41" i="1"/>
  <c r="D45" i="1"/>
  <c r="D46" i="1"/>
  <c r="D48" i="1"/>
  <c r="D52" i="1"/>
  <c r="D53" i="1"/>
  <c r="D55" i="1"/>
  <c r="D59" i="1"/>
  <c r="D60" i="1"/>
  <c r="D62" i="1"/>
  <c r="D66" i="1"/>
  <c r="D67" i="1"/>
  <c r="D69" i="1"/>
  <c r="D73" i="1"/>
  <c r="D74" i="1"/>
  <c r="D76" i="1"/>
  <c r="D80" i="1"/>
  <c r="D81" i="1"/>
  <c r="D83" i="1"/>
  <c r="D87" i="1"/>
  <c r="D88" i="1"/>
  <c r="D90" i="1"/>
  <c r="D94" i="1"/>
  <c r="D95" i="1"/>
  <c r="D97" i="1"/>
  <c r="M90" i="1"/>
  <c r="H90" i="1"/>
  <c r="M92" i="1"/>
  <c r="M94" i="1"/>
  <c r="M95" i="1"/>
  <c r="H87" i="1"/>
  <c r="H83" i="1"/>
  <c r="H88" i="1"/>
  <c r="M87" i="1"/>
  <c r="M83" i="1"/>
  <c r="M88" i="1"/>
  <c r="C87" i="1"/>
  <c r="C80" i="1"/>
  <c r="D85" i="1"/>
  <c r="F85" i="1"/>
  <c r="G85" i="1"/>
  <c r="H85" i="1"/>
  <c r="I85" i="1"/>
  <c r="J85" i="1"/>
  <c r="K85" i="1"/>
  <c r="M85" i="1"/>
  <c r="H76" i="1"/>
  <c r="H80" i="1"/>
  <c r="H81" i="1"/>
  <c r="J76" i="1"/>
  <c r="J80" i="1"/>
  <c r="J81" i="1"/>
  <c r="K76" i="1"/>
  <c r="K80" i="1"/>
  <c r="K81" i="1"/>
  <c r="M76" i="1"/>
  <c r="M80" i="1"/>
  <c r="M81" i="1"/>
  <c r="F78" i="1"/>
  <c r="G78" i="1"/>
  <c r="H78" i="1"/>
  <c r="I78" i="1"/>
  <c r="J78" i="1"/>
  <c r="K78" i="1"/>
  <c r="M78" i="1"/>
  <c r="F73" i="1"/>
  <c r="F69" i="1"/>
  <c r="F74" i="1"/>
  <c r="H73" i="1"/>
  <c r="H69" i="1"/>
  <c r="H74" i="1"/>
  <c r="J73" i="1"/>
  <c r="J69" i="1"/>
  <c r="J74" i="1"/>
  <c r="K73" i="1"/>
  <c r="K69" i="1"/>
  <c r="K74" i="1"/>
  <c r="M73" i="1"/>
  <c r="M69" i="1"/>
  <c r="M74" i="1"/>
  <c r="D71" i="1"/>
  <c r="E71" i="1"/>
  <c r="F71" i="1"/>
  <c r="G71" i="1"/>
  <c r="H71" i="1"/>
  <c r="I71" i="1"/>
  <c r="J71" i="1"/>
  <c r="K71" i="1"/>
  <c r="M71" i="1"/>
  <c r="M62" i="1"/>
  <c r="K62" i="1"/>
  <c r="J62" i="1"/>
  <c r="H62" i="1"/>
  <c r="F62" i="1"/>
  <c r="M55" i="1"/>
  <c r="K55" i="1"/>
  <c r="J55" i="1"/>
  <c r="I55" i="1"/>
  <c r="H55" i="1"/>
  <c r="F55" i="1"/>
  <c r="H48" i="1"/>
  <c r="I48" i="1"/>
  <c r="J48" i="1"/>
  <c r="K48" i="1"/>
  <c r="M48" i="1"/>
  <c r="F48" i="1"/>
  <c r="F45" i="1"/>
  <c r="H45" i="1"/>
  <c r="I45" i="1"/>
  <c r="J45" i="1"/>
  <c r="K45" i="1"/>
  <c r="M45" i="1"/>
  <c r="F46" i="1"/>
  <c r="H46" i="1"/>
  <c r="I46" i="1"/>
  <c r="J46" i="1"/>
  <c r="K46" i="1"/>
  <c r="M46" i="1"/>
  <c r="F67" i="1"/>
  <c r="H67" i="1"/>
  <c r="J67" i="1"/>
  <c r="K67" i="1"/>
  <c r="M67" i="1"/>
  <c r="F64" i="1"/>
  <c r="G64" i="1"/>
  <c r="H64" i="1"/>
  <c r="I64" i="1"/>
  <c r="J64" i="1"/>
  <c r="K64" i="1"/>
  <c r="M64" i="1"/>
  <c r="E64" i="1"/>
  <c r="F59" i="1"/>
  <c r="H59" i="1"/>
  <c r="I59" i="1"/>
  <c r="J59" i="1"/>
  <c r="K59" i="1"/>
  <c r="M59" i="1"/>
  <c r="F60" i="1"/>
  <c r="H60" i="1"/>
  <c r="I60" i="1"/>
  <c r="J60" i="1"/>
  <c r="K60" i="1"/>
  <c r="M60" i="1"/>
  <c r="F57" i="1"/>
  <c r="G57" i="1"/>
  <c r="H57" i="1"/>
  <c r="I57" i="1"/>
  <c r="J57" i="1"/>
  <c r="K57" i="1"/>
  <c r="M57" i="1"/>
  <c r="F52" i="1"/>
  <c r="H52" i="1"/>
  <c r="I52" i="1"/>
  <c r="J52" i="1"/>
  <c r="K52" i="1"/>
  <c r="M52" i="1"/>
  <c r="F53" i="1"/>
  <c r="H53" i="1"/>
  <c r="I53" i="1"/>
  <c r="J53" i="1"/>
  <c r="K53" i="1"/>
  <c r="M53" i="1"/>
  <c r="F13" i="1"/>
  <c r="F17" i="1"/>
  <c r="F24" i="1"/>
  <c r="F31" i="1"/>
  <c r="F38" i="1"/>
  <c r="F101" i="1"/>
  <c r="F11" i="1"/>
  <c r="H13" i="1"/>
  <c r="H17" i="1"/>
  <c r="H24" i="1"/>
  <c r="H31" i="1"/>
  <c r="H38" i="1"/>
  <c r="H11" i="1"/>
  <c r="I13" i="1"/>
  <c r="I17" i="1"/>
  <c r="I24" i="1"/>
  <c r="I31" i="1"/>
  <c r="I38" i="1"/>
  <c r="I11" i="1"/>
  <c r="J13" i="1"/>
  <c r="J17" i="1"/>
  <c r="J24" i="1"/>
  <c r="J31" i="1"/>
  <c r="J38" i="1"/>
  <c r="J101" i="1"/>
  <c r="J102" i="1"/>
  <c r="K13" i="1"/>
  <c r="K17" i="1"/>
  <c r="K24" i="1"/>
  <c r="K31" i="1"/>
  <c r="K38" i="1"/>
  <c r="K101" i="1"/>
  <c r="K11" i="1"/>
  <c r="M13" i="1"/>
  <c r="M17" i="1"/>
  <c r="M24" i="1"/>
  <c r="M31" i="1"/>
  <c r="M38" i="1"/>
  <c r="M11" i="1"/>
  <c r="F50" i="1"/>
  <c r="G50" i="1"/>
  <c r="H50" i="1"/>
  <c r="I50" i="1"/>
  <c r="J50" i="1"/>
  <c r="K50" i="1"/>
  <c r="M50" i="1"/>
  <c r="E1" i="1"/>
  <c r="F34" i="1"/>
  <c r="F39" i="1"/>
  <c r="H34" i="1"/>
  <c r="H39" i="1"/>
  <c r="I34" i="1"/>
  <c r="I39" i="1"/>
  <c r="J34" i="1"/>
  <c r="J39" i="1"/>
  <c r="K34" i="1"/>
  <c r="K39" i="1"/>
  <c r="M34" i="1"/>
  <c r="M39" i="1"/>
  <c r="D36" i="1"/>
  <c r="E36" i="1"/>
  <c r="F36" i="1"/>
  <c r="G36" i="1"/>
  <c r="H36" i="1"/>
  <c r="I36" i="1"/>
  <c r="J36" i="1"/>
  <c r="K36" i="1"/>
  <c r="M36" i="1"/>
  <c r="F27" i="1"/>
  <c r="F32" i="1"/>
  <c r="H27" i="1"/>
  <c r="H32" i="1"/>
  <c r="I27" i="1"/>
  <c r="I32" i="1"/>
  <c r="J27" i="1"/>
  <c r="J32" i="1"/>
  <c r="K27" i="1"/>
  <c r="K32" i="1"/>
  <c r="M27" i="1"/>
  <c r="M32" i="1"/>
  <c r="F29" i="1"/>
  <c r="G29" i="1"/>
  <c r="H29" i="1"/>
  <c r="I29" i="1"/>
  <c r="J29" i="1"/>
  <c r="K29" i="1"/>
  <c r="M29" i="1"/>
  <c r="E20" i="1"/>
  <c r="F20" i="1"/>
  <c r="G20" i="1"/>
  <c r="H20" i="1"/>
  <c r="I20" i="1"/>
  <c r="J20" i="1"/>
  <c r="K20" i="1"/>
  <c r="M20" i="1"/>
  <c r="E24" i="1"/>
  <c r="E25" i="1"/>
  <c r="F25" i="1"/>
  <c r="G25" i="1"/>
  <c r="H25" i="1"/>
  <c r="I25" i="1"/>
  <c r="J25" i="1"/>
  <c r="K25" i="1"/>
  <c r="M25" i="1"/>
  <c r="D22" i="1"/>
  <c r="E22" i="1"/>
  <c r="F22" i="1"/>
  <c r="G22" i="1"/>
  <c r="H22" i="1"/>
  <c r="I22" i="1"/>
  <c r="J22" i="1"/>
  <c r="K22" i="1"/>
  <c r="M22" i="1"/>
  <c r="E13" i="1"/>
  <c r="F18" i="1"/>
  <c r="G18" i="1"/>
  <c r="H18" i="1"/>
  <c r="I18" i="1"/>
  <c r="J18" i="1"/>
  <c r="K18" i="1"/>
  <c r="M18" i="1"/>
  <c r="E17" i="1"/>
  <c r="E18" i="1"/>
  <c r="C94" i="1"/>
  <c r="D101" i="1"/>
  <c r="D11" i="1"/>
  <c r="A84" i="1"/>
  <c r="K102" i="1"/>
  <c r="I102" i="1"/>
  <c r="G102" i="1"/>
  <c r="F102" i="1"/>
  <c r="D102" i="1"/>
  <c r="C102" i="1"/>
  <c r="K99" i="1"/>
  <c r="J99" i="1"/>
  <c r="I99" i="1"/>
  <c r="G99" i="1"/>
  <c r="F99" i="1"/>
  <c r="D99" i="1"/>
  <c r="C99" i="1"/>
  <c r="D15" i="1"/>
  <c r="D29" i="1"/>
  <c r="J92" i="1"/>
  <c r="K92" i="1"/>
  <c r="C95" i="1"/>
  <c r="F92" i="1"/>
  <c r="I92" i="1"/>
  <c r="G92" i="1"/>
  <c r="D92" i="1"/>
  <c r="C92" i="1"/>
  <c r="E78" i="1"/>
  <c r="D78" i="1"/>
  <c r="D57" i="1"/>
  <c r="E57" i="1"/>
  <c r="E50" i="1"/>
  <c r="D50" i="1"/>
  <c r="G43" i="1"/>
  <c r="D43" i="1"/>
  <c r="E29" i="1"/>
  <c r="E43" i="1"/>
  <c r="D64" i="1"/>
  <c r="C29" i="1"/>
  <c r="C32" i="1"/>
  <c r="C34" i="1"/>
  <c r="C47" i="1"/>
  <c r="G11" i="1"/>
  <c r="C36" i="1"/>
  <c r="C39" i="1"/>
  <c r="C41" i="1"/>
  <c r="C54" i="1"/>
  <c r="C61" i="1"/>
  <c r="C46" i="1"/>
  <c r="C48" i="1"/>
  <c r="C43" i="1"/>
  <c r="C53" i="1"/>
  <c r="C55" i="1"/>
  <c r="C50" i="1"/>
  <c r="C68" i="1"/>
  <c r="C75" i="1"/>
  <c r="C57" i="1"/>
  <c r="C60" i="1"/>
  <c r="C62" i="1"/>
  <c r="C82" i="1"/>
  <c r="C67" i="1"/>
  <c r="C69" i="1"/>
  <c r="C64" i="1"/>
  <c r="C74" i="1"/>
  <c r="C76" i="1"/>
  <c r="C71" i="1"/>
  <c r="C89" i="1"/>
  <c r="C96" i="1"/>
  <c r="C81" i="1"/>
  <c r="C83" i="1"/>
  <c r="C78" i="1"/>
  <c r="C85" i="1"/>
  <c r="C88" i="1"/>
  <c r="E97" i="1" l="1"/>
  <c r="E103" i="1"/>
  <c r="E90" i="1"/>
  <c r="E95" i="1" l="1"/>
  <c r="E92" i="1"/>
  <c r="E104" i="1"/>
  <c r="E110" i="1"/>
  <c r="E102" i="1"/>
  <c r="E99" i="1"/>
  <c r="E106" i="1" l="1"/>
  <c r="E109" i="1"/>
  <c r="E111" i="1"/>
  <c r="E117" i="1"/>
  <c r="E113" i="1" l="1"/>
  <c r="E116" i="1"/>
  <c r="E123" i="1"/>
  <c r="E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</author>
  </authors>
  <commentList>
    <comment ref="E30" authorId="0" shapeId="0" xr:uid="{22C8A628-BEA0-48F2-A6A2-7A0F0E0DBEC8}">
      <text>
        <r>
          <rPr>
            <sz val="9"/>
            <color indexed="81"/>
            <rFont val="Tahoma"/>
            <family val="2"/>
          </rPr>
          <t>Se le regresó pues se hizo antes de tiempo el cargo</t>
        </r>
      </text>
    </comment>
    <comment ref="E38" authorId="0" shapeId="0" xr:uid="{3E60682A-79B3-4F72-A88F-9C232FA909CF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D41" authorId="0" shapeId="0" xr:uid="{84DE530A-9620-45D7-8515-80BEC8B9CF02}">
      <text>
        <r>
          <rPr>
            <b/>
            <sz val="9"/>
            <color indexed="81"/>
            <rFont val="Tahoma"/>
            <family val="2"/>
          </rPr>
          <t>Ajuste por un pago faltante</t>
        </r>
      </text>
    </comment>
    <comment ref="E45" authorId="0" shapeId="0" xr:uid="{1B7150E6-3410-4F36-B1CF-4B6883B77F08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59" authorId="0" shapeId="0" xr:uid="{40D416BF-34E3-474F-A0BA-B5E940627D8A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66" authorId="0" shapeId="0" xr:uid="{D26E8F04-1513-4868-8266-3D42996C3033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73" authorId="0" shapeId="0" xr:uid="{2EF09CCA-471F-41D1-8192-41456D46FF6F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80" authorId="0" shapeId="0" xr:uid="{1DF9F132-1CAF-46DE-B3F8-52FA6CC34CBA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87" authorId="0" shapeId="0" xr:uid="{D94F33EA-FBA7-490F-B711-06722263AD6A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C90" authorId="0" shapeId="0" xr:uid="{CE1BFA5B-11E8-41F5-9F27-83FBE4AADCC6}">
      <text>
        <r>
          <rPr>
            <b/>
            <sz val="9"/>
            <color indexed="81"/>
            <rFont val="Tahoma"/>
            <family val="2"/>
          </rPr>
          <t xml:space="preserve">No se retuvo esta semana pués se muruó el papá de Jorge
</t>
        </r>
      </text>
    </comment>
    <comment ref="E94" authorId="0" shapeId="0" xr:uid="{853136E3-29DC-44A7-AE07-5FA9D042B02B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01" authorId="0" shapeId="0" xr:uid="{38A8BF79-8D61-42B6-B771-8DD3DCE2B5A4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08" authorId="0" shapeId="0" xr:uid="{60492F64-168A-4B9E-9A8C-6C3766838C51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15" authorId="0" shapeId="0" xr:uid="{584FDC24-7003-4395-BEDE-A4E65ACF2AA0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22" authorId="0" shapeId="0" xr:uid="{F500FBD8-2F92-46D1-BBAD-E3F212E79C57}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</commentList>
</comments>
</file>

<file path=xl/sharedStrings.xml><?xml version="1.0" encoding="utf-8"?>
<sst xmlns="http://schemas.openxmlformats.org/spreadsheetml/2006/main" count="131" uniqueCount="48">
  <si>
    <t>Jorge Maldonado Guizar</t>
  </si>
  <si>
    <t>Juan Emilio Ducombs Bartolucci</t>
  </si>
  <si>
    <t>Gilberto Omar Hernandez Rivas</t>
  </si>
  <si>
    <t>Jorge Juan Duran</t>
  </si>
  <si>
    <t>ARRU-001</t>
  </si>
  <si>
    <t>ARRU-002</t>
  </si>
  <si>
    <t>ARRU-003</t>
  </si>
  <si>
    <t>ARRU-004</t>
  </si>
  <si>
    <t>Renta 1</t>
  </si>
  <si>
    <t>Renta 2</t>
  </si>
  <si>
    <t>Retención</t>
  </si>
  <si>
    <t>Total Pagado</t>
  </si>
  <si>
    <t>Primera Retención</t>
  </si>
  <si>
    <t>Faltante por pagar</t>
  </si>
  <si>
    <t>Complemento pagado</t>
  </si>
  <si>
    <t>TOTAL PAGADO</t>
  </si>
  <si>
    <t>PAGARÉ</t>
  </si>
  <si>
    <t>POR PAGAR</t>
  </si>
  <si>
    <t>4 y 5 oct</t>
  </si>
  <si>
    <t>-</t>
  </si>
  <si>
    <t>18 y 11 oct</t>
  </si>
  <si>
    <t>Saldo Final Acumulado</t>
  </si>
  <si>
    <t>27 y 24 oct</t>
  </si>
  <si>
    <t>Luis Irvin Díaz Rosales</t>
  </si>
  <si>
    <t>ARRU-005</t>
  </si>
  <si>
    <t>Carlos Mario Solis</t>
  </si>
  <si>
    <t>ARRU-006</t>
  </si>
  <si>
    <t>Edwar Josafat Ruiz Juárez</t>
  </si>
  <si>
    <t>Alberto Salinas Rodríguez</t>
  </si>
  <si>
    <t>Jorge Montaño Ávila</t>
  </si>
  <si>
    <t>ARRU-007</t>
  </si>
  <si>
    <t>ARRU-008</t>
  </si>
  <si>
    <t>ARRU-009</t>
  </si>
  <si>
    <t>ARRU-011</t>
  </si>
  <si>
    <t># Contrato Nuevo</t>
  </si>
  <si>
    <t xml:space="preserve">Luis Miguel Barrios </t>
  </si>
  <si>
    <t>Avisar Visor</t>
  </si>
  <si>
    <t xml:space="preserve"> </t>
  </si>
  <si>
    <t>4ta renta de 6 de $3,640.36</t>
  </si>
  <si>
    <t>SE</t>
  </si>
  <si>
    <t>V</t>
  </si>
  <si>
    <t>S</t>
  </si>
  <si>
    <t>ARRU-010</t>
  </si>
  <si>
    <t>José Cruz Rivera Torres</t>
  </si>
  <si>
    <t>José Martín García Escobar</t>
  </si>
  <si>
    <t>ARRU-012</t>
  </si>
  <si>
    <t>ME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</si>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</sst>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 DARLING"/>
    </font>
    <font>
      <b/>
      <u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1558B"/>
        <bgColor rgb="FF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44" fontId="3" fillId="0" borderId="0" xfId="1" applyFont="1"/>
    <xf numFmtId="16" fontId="6" fillId="3" borderId="0" xfId="0" applyNumberFormat="1" applyFont="1" applyFill="1" applyAlignment="1">
      <alignment horizontal="center"/>
    </xf>
    <xf numFmtId="44" fontId="3" fillId="0" borderId="0" xfId="0" applyNumberFormat="1" applyFont="1"/>
    <xf numFmtId="16" fontId="3" fillId="4" borderId="0" xfId="0" applyNumberFormat="1" applyFont="1" applyFill="1" applyAlignment="1">
      <alignment horizontal="center"/>
    </xf>
    <xf numFmtId="16" fontId="8" fillId="0" borderId="0" xfId="0" applyNumberFormat="1" applyFont="1" applyAlignment="1">
      <alignment horizontal="center"/>
    </xf>
    <xf numFmtId="44" fontId="8" fillId="4" borderId="0" xfId="1" applyFont="1" applyFill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1" applyFont="1"/>
    <xf numFmtId="44" fontId="5" fillId="0" borderId="0" xfId="0" applyNumberFormat="1" applyFont="1" applyAlignment="1">
      <alignment horizontal="center"/>
    </xf>
    <xf numFmtId="44" fontId="5" fillId="0" borderId="0" xfId="0" applyNumberFormat="1" applyFont="1"/>
    <xf numFmtId="0" fontId="5" fillId="0" borderId="0" xfId="0" applyFont="1"/>
    <xf numFmtId="16" fontId="3" fillId="4" borderId="0" xfId="0" applyNumberFormat="1" applyFont="1" applyFill="1"/>
    <xf numFmtId="14" fontId="3" fillId="0" borderId="0" xfId="0" applyNumberFormat="1" applyFont="1"/>
    <xf numFmtId="16" fontId="3" fillId="0" borderId="0" xfId="0" applyNumberFormat="1" applyFont="1"/>
    <xf numFmtId="0" fontId="0" fillId="0" borderId="0" xfId="0" applyFont="1"/>
    <xf numFmtId="0" fontId="9" fillId="0" borderId="0" xfId="0" applyFont="1"/>
    <xf numFmtId="16" fontId="0" fillId="4" borderId="0" xfId="0" applyNumberFormat="1" applyFont="1" applyFill="1"/>
    <xf numFmtId="0" fontId="10" fillId="0" borderId="0" xfId="0" applyFont="1"/>
    <xf numFmtId="44" fontId="1" fillId="0" borderId="0" xfId="1" applyFont="1" applyAlignment="1">
      <alignment horizontal="center"/>
    </xf>
    <xf numFmtId="44" fontId="1" fillId="0" borderId="0" xfId="1" applyFont="1"/>
    <xf numFmtId="44" fontId="5" fillId="0" borderId="0" xfId="1" applyFont="1" applyBorder="1"/>
    <xf numFmtId="0" fontId="7" fillId="5" borderId="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4" fontId="3" fillId="0" borderId="1" xfId="1" applyFont="1" applyBorder="1"/>
    <xf numFmtId="0" fontId="9" fillId="0" borderId="0" xfId="0" applyFont="1" applyAlignment="1">
      <alignment horizontal="right"/>
    </xf>
    <xf numFmtId="44" fontId="9" fillId="0" borderId="0" xfId="0" applyNumberFormat="1" applyFont="1"/>
    <xf numFmtId="0" fontId="12" fillId="0" borderId="0" xfId="0" applyFont="1"/>
    <xf numFmtId="0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1" fillId="0" borderId="0" xfId="2" applyFont="1" applyAlignment="1">
      <alignment horizontal="center" wrapText="1"/>
    </xf>
    <xf numFmtId="0" fontId="13" fillId="0" borderId="0" xfId="0" applyFont="1" applyAlignment="1">
      <alignment wrapText="1"/>
    </xf>
    <xf numFmtId="44" fontId="10" fillId="0" borderId="0" xfId="1" applyFont="1"/>
    <xf numFmtId="16" fontId="5" fillId="0" borderId="0" xfId="0" applyNumberFormat="1" applyFont="1"/>
    <xf numFmtId="16" fontId="14" fillId="6" borderId="0" xfId="0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54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450851</xdr:colOff>
      <xdr:row>0</xdr:row>
      <xdr:rowOff>128196</xdr:rowOff>
    </xdr:from>
    <xdr:to>
      <xdr:col>1</xdr:col>
      <xdr:colOff>1277939</xdr:colOff>
      <xdr:row>1</xdr:row>
      <xdr:rowOff>589048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063C47-2427-4EA8-A4E4-9BF5237AB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63" t="37210" r="37405" b="37968"/>
        <a:stretch/>
      </xdr:blipFill>
      <xdr:spPr>
        <a:xfrm>
          <a:off x="1212851" y="2080821"/>
          <a:ext cx="827088" cy="651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CC3B-7C3A-41BF-9BF7-1CD25DFEA792}">
  <dimension ref="A1:S123"/>
  <sheetViews>
    <sheetView showGridLines="0" tabSelected="1" zoomScaleNormal="100" workbookViewId="0">
      <pane xSplit="2" ySplit="11" topLeftCell="I101" activePane="bottomRight" state="frozen"/>
      <selection pane="topRight" activeCell="C1" sqref="C1"/>
      <selection pane="bottomLeft" activeCell="A11" sqref="A11"/>
      <selection pane="bottomRight" activeCell="B124" sqref="B124"/>
    </sheetView>
  </sheetViews>
  <sheetFormatPr baseColWidth="10" defaultColWidth="11.42578125" defaultRowHeight="15" outlineLevelRow="1"/>
  <cols>
    <col min="1" max="1" width="11.42578125" style="1"/>
    <col min="2" max="2" width="28.140625" style="1" customWidth="1"/>
    <col min="3" max="3" width="15.140625" style="1" customWidth="1"/>
    <col min="4" max="5" width="13.28515625" style="1" customWidth="1"/>
    <col min="6" max="6" width="13.42578125" style="1" bestFit="1" customWidth="1"/>
    <col min="7" max="7" width="13.28515625" style="1" bestFit="1" customWidth="1"/>
    <col min="8" max="8" width="13.28515625" style="1" customWidth="1"/>
    <col min="9" max="11" width="13.28515625" style="1" bestFit="1" customWidth="1"/>
    <col min="12" max="12" width="13.28515625" style="1" customWidth="1"/>
    <col min="13" max="13" width="13.28515625" style="1" bestFit="1" customWidth="1"/>
    <col min="14" max="14" width="12.5703125" style="1" bestFit="1" customWidth="1"/>
    <col min="15" max="15" width="12.140625" style="1" bestFit="1" customWidth="1"/>
    <col min="16" max="16384" width="11.42578125" style="1"/>
  </cols>
  <sheetData>
    <row r="1" spans="1:19" s="27" customFormat="1">
      <c r="B1" s="36"/>
      <c r="C1" s="27">
        <f>2730.27*2</f>
        <v>5460.54</v>
      </c>
      <c r="D1" s="27">
        <f>+C1/6</f>
        <v>910.09</v>
      </c>
      <c r="E1" s="37">
        <f>+D1+C4</f>
        <v>3640.3588</v>
      </c>
      <c r="H1" s="27" t="s">
        <v>36</v>
      </c>
    </row>
    <row r="2" spans="1:19" ht="56.25" customHeight="1">
      <c r="C2" s="2" t="s">
        <v>0</v>
      </c>
      <c r="D2" s="3" t="s">
        <v>1</v>
      </c>
      <c r="E2" s="3" t="s">
        <v>2</v>
      </c>
      <c r="F2" s="3" t="s">
        <v>25</v>
      </c>
      <c r="G2" s="3" t="s">
        <v>3</v>
      </c>
      <c r="H2" s="3" t="s">
        <v>35</v>
      </c>
      <c r="I2" s="3" t="s">
        <v>23</v>
      </c>
      <c r="J2" s="3" t="s">
        <v>27</v>
      </c>
      <c r="K2" s="3" t="s">
        <v>28</v>
      </c>
      <c r="L2" s="3" t="s">
        <v>43</v>
      </c>
      <c r="M2" s="3" t="s">
        <v>29</v>
      </c>
      <c r="N2" s="3" t="s">
        <v>44</v>
      </c>
    </row>
    <row r="3" spans="1:19">
      <c r="B3" s="4" t="s">
        <v>34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24</v>
      </c>
      <c r="H3" s="33" t="s">
        <v>26</v>
      </c>
      <c r="I3" s="33" t="s">
        <v>30</v>
      </c>
      <c r="J3" s="33" t="s">
        <v>31</v>
      </c>
      <c r="K3" s="33" t="s">
        <v>32</v>
      </c>
      <c r="L3" s="33" t="s">
        <v>42</v>
      </c>
      <c r="M3" s="5" t="s">
        <v>33</v>
      </c>
      <c r="N3" s="33" t="s">
        <v>45</v>
      </c>
    </row>
    <row r="4" spans="1:19">
      <c r="A4" s="11"/>
      <c r="B4" s="4" t="s">
        <v>8</v>
      </c>
      <c r="C4" s="6">
        <v>2730.2687999999998</v>
      </c>
      <c r="D4" s="6">
        <v>3100</v>
      </c>
      <c r="E4" s="6">
        <v>2500</v>
      </c>
      <c r="F4" s="30">
        <v>1860</v>
      </c>
      <c r="G4" s="30">
        <v>2500</v>
      </c>
      <c r="H4" s="6">
        <v>2500</v>
      </c>
      <c r="I4" s="30">
        <v>1860</v>
      </c>
      <c r="J4" s="30">
        <v>2500</v>
      </c>
      <c r="K4" s="30">
        <v>2500</v>
      </c>
      <c r="L4" s="30">
        <v>2500</v>
      </c>
      <c r="M4" s="30">
        <v>2500</v>
      </c>
      <c r="N4" s="30">
        <v>2500</v>
      </c>
      <c r="S4" s="1">
        <f>208-24</f>
        <v>184</v>
      </c>
    </row>
    <row r="5" spans="1:19">
      <c r="B5" s="4" t="s">
        <v>9</v>
      </c>
      <c r="C5" s="6"/>
      <c r="D5" s="6">
        <v>1860</v>
      </c>
      <c r="E5" s="6">
        <v>2000</v>
      </c>
      <c r="G5" s="1">
        <v>2000</v>
      </c>
      <c r="H5" s="6">
        <v>2000</v>
      </c>
      <c r="J5" s="30">
        <v>2000</v>
      </c>
      <c r="K5" s="30">
        <v>2000</v>
      </c>
      <c r="L5" s="30">
        <v>2000</v>
      </c>
      <c r="M5" s="30">
        <v>2000</v>
      </c>
      <c r="N5" s="30">
        <v>2000</v>
      </c>
    </row>
    <row r="6" spans="1:19">
      <c r="B6" s="4" t="s">
        <v>12</v>
      </c>
      <c r="C6" s="7">
        <v>43007</v>
      </c>
      <c r="D6" s="7">
        <v>43007</v>
      </c>
      <c r="E6" s="7">
        <v>43028</v>
      </c>
      <c r="F6" s="7">
        <v>43073</v>
      </c>
      <c r="G6" s="7">
        <v>43028</v>
      </c>
      <c r="H6" s="7">
        <v>43070</v>
      </c>
      <c r="I6" s="7">
        <v>43059</v>
      </c>
      <c r="J6" s="7">
        <v>43080</v>
      </c>
      <c r="K6" s="7">
        <v>43080</v>
      </c>
      <c r="L6" s="7">
        <v>43108</v>
      </c>
      <c r="M6" s="7">
        <v>43087</v>
      </c>
      <c r="N6" s="45">
        <v>43108</v>
      </c>
    </row>
    <row r="7" spans="1:19">
      <c r="B7" s="4"/>
      <c r="C7" s="7" t="s">
        <v>41</v>
      </c>
      <c r="D7" s="7" t="s">
        <v>40</v>
      </c>
      <c r="E7" s="7" t="s">
        <v>39</v>
      </c>
      <c r="F7" s="7" t="s">
        <v>40</v>
      </c>
      <c r="G7" s="7" t="s">
        <v>39</v>
      </c>
      <c r="H7" s="7" t="s">
        <v>39</v>
      </c>
      <c r="I7" s="7" t="s">
        <v>40</v>
      </c>
      <c r="J7" s="7" t="s">
        <v>39</v>
      </c>
      <c r="K7" s="7" t="s">
        <v>39</v>
      </c>
      <c r="L7" s="7" t="s">
        <v>39</v>
      </c>
      <c r="M7" s="7" t="s">
        <v>39</v>
      </c>
      <c r="N7" s="7" t="s">
        <v>46</v>
      </c>
    </row>
    <row r="9" spans="1:19">
      <c r="B9" s="8" t="s">
        <v>16</v>
      </c>
      <c r="C9" s="9">
        <v>567895.55000000005</v>
      </c>
      <c r="D9" s="9">
        <v>386880</v>
      </c>
      <c r="E9" s="9">
        <v>444000</v>
      </c>
      <c r="F9" s="31">
        <v>386880</v>
      </c>
      <c r="G9" s="31">
        <v>444000</v>
      </c>
      <c r="H9" s="9">
        <v>444000</v>
      </c>
      <c r="I9" s="31">
        <v>386880</v>
      </c>
      <c r="J9" s="31">
        <v>444000</v>
      </c>
      <c r="K9" s="31">
        <v>444000</v>
      </c>
      <c r="L9" s="31">
        <v>444000</v>
      </c>
      <c r="M9" s="31">
        <v>444000</v>
      </c>
      <c r="N9" s="31">
        <v>428000</v>
      </c>
    </row>
    <row r="10" spans="1:19">
      <c r="B10" s="34" t="s">
        <v>15</v>
      </c>
      <c r="C10" s="35">
        <f>+SUM(C17+C24+C31+C38+C45+C52+C59+C66+C73+C80+C87+C94+C101+C108+C115)</f>
        <v>36111.72</v>
      </c>
      <c r="D10" s="35">
        <f t="shared" ref="D10:K10" si="0">+SUM(D17+D24+D31+D38+D45+D52+D59+D66+D73+D80+D87+D94+D101+D108+D115)</f>
        <v>27932.25</v>
      </c>
      <c r="E10" s="35">
        <f t="shared" si="0"/>
        <v>15417.75</v>
      </c>
      <c r="F10" s="35">
        <f t="shared" si="0"/>
        <v>4849.25</v>
      </c>
      <c r="G10" s="35">
        <f t="shared" si="0"/>
        <v>23171.4</v>
      </c>
      <c r="H10" s="35">
        <f t="shared" si="0"/>
        <v>0</v>
      </c>
      <c r="I10" s="35">
        <f t="shared" si="0"/>
        <v>16740</v>
      </c>
      <c r="J10" s="35">
        <f t="shared" si="0"/>
        <v>6130.49</v>
      </c>
      <c r="K10" s="35">
        <f t="shared" si="0"/>
        <v>245.28</v>
      </c>
      <c r="L10" s="35">
        <v>0</v>
      </c>
      <c r="M10" s="35">
        <f>+SUM(M17+M24+M31+M38+M45+M52+M59+M66+M73+M80+M87+M94+M101+M108+M115)</f>
        <v>5085.76</v>
      </c>
      <c r="N10" s="35">
        <v>0</v>
      </c>
    </row>
    <row r="11" spans="1:19">
      <c r="B11" s="33" t="s">
        <v>17</v>
      </c>
      <c r="C11" s="32">
        <f t="shared" ref="C11:M11" si="1">+C9-C10</f>
        <v>531783.83000000007</v>
      </c>
      <c r="D11" s="32">
        <f t="shared" si="1"/>
        <v>358947.75</v>
      </c>
      <c r="E11" s="32">
        <f t="shared" si="1"/>
        <v>428582.25</v>
      </c>
      <c r="F11" s="32">
        <f t="shared" si="1"/>
        <v>382030.75</v>
      </c>
      <c r="G11" s="32">
        <f t="shared" si="1"/>
        <v>420828.6</v>
      </c>
      <c r="H11" s="32">
        <f t="shared" si="1"/>
        <v>444000</v>
      </c>
      <c r="I11" s="32">
        <f t="shared" si="1"/>
        <v>370140</v>
      </c>
      <c r="J11" s="32">
        <f t="shared" si="1"/>
        <v>437869.51</v>
      </c>
      <c r="K11" s="32">
        <f t="shared" si="1"/>
        <v>443754.72</v>
      </c>
      <c r="L11" s="32">
        <f t="shared" si="1"/>
        <v>444000</v>
      </c>
      <c r="M11" s="32">
        <f t="shared" si="1"/>
        <v>438914.24</v>
      </c>
      <c r="N11" s="32">
        <f>+N9-N10</f>
        <v>428000</v>
      </c>
    </row>
    <row r="12" spans="1:19" ht="15.75" customHeight="1">
      <c r="C12" s="1">
        <v>1</v>
      </c>
      <c r="D12" s="1">
        <v>1</v>
      </c>
      <c r="F12" s="9"/>
      <c r="J12" s="9"/>
    </row>
    <row r="13" spans="1:19">
      <c r="B13" s="10">
        <v>43007</v>
      </c>
      <c r="C13" s="9">
        <f>IF(C12&lt;&gt;0, C$4, 0)</f>
        <v>2730.2687999999998</v>
      </c>
      <c r="D13" s="9">
        <f t="shared" ref="D13:M13" si="2">IF(D12&lt;&gt;0, D$4, 0)</f>
        <v>3100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/>
      <c r="M13" s="9">
        <f t="shared" si="2"/>
        <v>0</v>
      </c>
    </row>
    <row r="14" spans="1:19" outlineLevel="1">
      <c r="A14" s="12">
        <v>43007</v>
      </c>
      <c r="B14" s="13" t="s">
        <v>10</v>
      </c>
      <c r="C14" s="14">
        <v>2353.6799999999998</v>
      </c>
      <c r="D14" s="14">
        <v>3100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/>
      <c r="M14" s="14">
        <v>0</v>
      </c>
    </row>
    <row r="15" spans="1:19" outlineLevel="1">
      <c r="A15" s="15"/>
      <c r="B15" s="16" t="s">
        <v>13</v>
      </c>
      <c r="C15" s="9">
        <f>+$C$4-C14</f>
        <v>376.58879999999999</v>
      </c>
      <c r="D15" s="9">
        <f>+D4-D14</f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/>
      <c r="M15" s="9">
        <v>0</v>
      </c>
    </row>
    <row r="16" spans="1:19" outlineLevel="1">
      <c r="A16" s="12" t="s">
        <v>19</v>
      </c>
      <c r="B16" s="17" t="s">
        <v>14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/>
      <c r="M16" s="14">
        <v>0</v>
      </c>
    </row>
    <row r="17" spans="1:13" outlineLevel="1">
      <c r="A17" s="15"/>
      <c r="B17" s="18" t="s">
        <v>11</v>
      </c>
      <c r="C17" s="19">
        <f>+C14+C16</f>
        <v>2353.6799999999998</v>
      </c>
      <c r="D17" s="19">
        <f>+D14+D16</f>
        <v>3100</v>
      </c>
      <c r="E17" s="19">
        <f>+SUM(E13:E15)</f>
        <v>0</v>
      </c>
      <c r="F17" s="19">
        <f t="shared" ref="F17:M17" si="3">+SUM(F13:F15)</f>
        <v>0</v>
      </c>
      <c r="G17" s="19">
        <f t="shared" si="3"/>
        <v>0</v>
      </c>
      <c r="H17" s="19">
        <f t="shared" si="3"/>
        <v>0</v>
      </c>
      <c r="I17" s="19">
        <f t="shared" si="3"/>
        <v>0</v>
      </c>
      <c r="J17" s="19">
        <f t="shared" si="3"/>
        <v>0</v>
      </c>
      <c r="K17" s="19">
        <f t="shared" si="3"/>
        <v>0</v>
      </c>
      <c r="L17" s="19"/>
      <c r="M17" s="19">
        <f t="shared" si="3"/>
        <v>0</v>
      </c>
    </row>
    <row r="18" spans="1:13" ht="14.25" customHeight="1">
      <c r="A18" s="15"/>
      <c r="B18" s="18" t="s">
        <v>21</v>
      </c>
      <c r="C18" s="20">
        <f t="shared" ref="C18:M18" si="4">+C13-C17</f>
        <v>376.58879999999999</v>
      </c>
      <c r="D18" s="20">
        <f t="shared" si="4"/>
        <v>0</v>
      </c>
      <c r="E18" s="20">
        <f t="shared" si="4"/>
        <v>0</v>
      </c>
      <c r="F18" s="20">
        <f t="shared" si="4"/>
        <v>0</v>
      </c>
      <c r="G18" s="20">
        <f t="shared" si="4"/>
        <v>0</v>
      </c>
      <c r="H18" s="20">
        <f t="shared" si="4"/>
        <v>0</v>
      </c>
      <c r="I18" s="20">
        <f t="shared" si="4"/>
        <v>0</v>
      </c>
      <c r="J18" s="20">
        <f t="shared" si="4"/>
        <v>0</v>
      </c>
      <c r="K18" s="20">
        <f t="shared" si="4"/>
        <v>0</v>
      </c>
      <c r="L18" s="20"/>
      <c r="M18" s="20">
        <f t="shared" si="4"/>
        <v>0</v>
      </c>
    </row>
    <row r="19" spans="1:13">
      <c r="A19" s="15"/>
      <c r="C19" s="1">
        <f>+C12+1</f>
        <v>2</v>
      </c>
      <c r="D19" s="1">
        <f>+D12+1</f>
        <v>2</v>
      </c>
      <c r="G19" s="11"/>
      <c r="H19" s="22"/>
      <c r="I19" s="11"/>
      <c r="J19" s="11"/>
    </row>
    <row r="20" spans="1:13">
      <c r="A20" s="15"/>
      <c r="B20" s="10">
        <v>43014</v>
      </c>
      <c r="C20" s="9">
        <f t="shared" ref="C20:M20" si="5">IF(C12&lt;&gt;0, C$4+C18,0)</f>
        <v>3106.8575999999998</v>
      </c>
      <c r="D20" s="9">
        <f t="shared" si="5"/>
        <v>3100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/>
      <c r="M20" s="9">
        <f t="shared" si="5"/>
        <v>0</v>
      </c>
    </row>
    <row r="21" spans="1:13" outlineLevel="1">
      <c r="A21" s="12">
        <v>43010</v>
      </c>
      <c r="B21" s="13" t="s">
        <v>10</v>
      </c>
      <c r="C21" s="14">
        <v>1397.54</v>
      </c>
      <c r="D21" s="14">
        <v>2353.6799999999998</v>
      </c>
      <c r="E21" s="14">
        <v>0</v>
      </c>
      <c r="F21" s="14"/>
      <c r="G21" s="14">
        <v>0</v>
      </c>
      <c r="H21" s="14"/>
      <c r="I21" s="14"/>
      <c r="J21" s="14"/>
      <c r="K21" s="14"/>
      <c r="L21" s="14"/>
      <c r="M21" s="14"/>
    </row>
    <row r="22" spans="1:13" outlineLevel="1">
      <c r="A22" s="15"/>
      <c r="B22" s="16" t="s">
        <v>13</v>
      </c>
      <c r="C22" s="9">
        <f>+C20-C21</f>
        <v>1709.3175999999999</v>
      </c>
      <c r="D22" s="9">
        <f t="shared" ref="D22:M22" si="6">+D20-D21</f>
        <v>746.32000000000016</v>
      </c>
      <c r="E22" s="9">
        <f t="shared" si="6"/>
        <v>0</v>
      </c>
      <c r="F22" s="9">
        <f t="shared" si="6"/>
        <v>0</v>
      </c>
      <c r="G22" s="9">
        <f t="shared" si="6"/>
        <v>0</v>
      </c>
      <c r="H22" s="9">
        <f t="shared" si="6"/>
        <v>0</v>
      </c>
      <c r="I22" s="9">
        <f t="shared" si="6"/>
        <v>0</v>
      </c>
      <c r="J22" s="9">
        <f t="shared" si="6"/>
        <v>0</v>
      </c>
      <c r="K22" s="9">
        <f t="shared" si="6"/>
        <v>0</v>
      </c>
      <c r="L22" s="9"/>
      <c r="M22" s="9">
        <f t="shared" si="6"/>
        <v>0</v>
      </c>
    </row>
    <row r="23" spans="1:13" outlineLevel="1">
      <c r="A23" s="12" t="s">
        <v>18</v>
      </c>
      <c r="B23" s="17" t="s">
        <v>14</v>
      </c>
      <c r="C23" s="14">
        <v>954.78</v>
      </c>
      <c r="D23" s="14">
        <v>746.5</v>
      </c>
      <c r="E23" s="14">
        <v>0</v>
      </c>
      <c r="F23" s="14"/>
      <c r="G23" s="14">
        <v>0</v>
      </c>
      <c r="H23" s="14"/>
      <c r="I23" s="14"/>
      <c r="J23" s="14"/>
      <c r="K23" s="14"/>
      <c r="L23" s="14"/>
      <c r="M23" s="14"/>
    </row>
    <row r="24" spans="1:13" outlineLevel="1">
      <c r="A24" s="15"/>
      <c r="B24" s="18" t="s">
        <v>11</v>
      </c>
      <c r="C24" s="19">
        <f>+C21+C23</f>
        <v>2352.3199999999997</v>
      </c>
      <c r="D24" s="19">
        <f t="shared" ref="D24:M24" si="7">+D21+D23</f>
        <v>3100.18</v>
      </c>
      <c r="E24" s="19">
        <f t="shared" si="7"/>
        <v>0</v>
      </c>
      <c r="F24" s="19">
        <f t="shared" si="7"/>
        <v>0</v>
      </c>
      <c r="G24" s="19">
        <f t="shared" si="7"/>
        <v>0</v>
      </c>
      <c r="H24" s="19">
        <f t="shared" si="7"/>
        <v>0</v>
      </c>
      <c r="I24" s="19">
        <f t="shared" si="7"/>
        <v>0</v>
      </c>
      <c r="J24" s="19">
        <f t="shared" si="7"/>
        <v>0</v>
      </c>
      <c r="K24" s="19">
        <f t="shared" si="7"/>
        <v>0</v>
      </c>
      <c r="L24" s="19"/>
      <c r="M24" s="19">
        <f t="shared" si="7"/>
        <v>0</v>
      </c>
    </row>
    <row r="25" spans="1:13">
      <c r="B25" s="18" t="s">
        <v>21</v>
      </c>
      <c r="C25" s="20">
        <f t="shared" ref="C25:M25" si="8">+C20-C24</f>
        <v>754.53760000000011</v>
      </c>
      <c r="D25" s="20">
        <f t="shared" si="8"/>
        <v>-0.17999999999983629</v>
      </c>
      <c r="E25" s="20">
        <f t="shared" si="8"/>
        <v>0</v>
      </c>
      <c r="F25" s="20">
        <f t="shared" si="8"/>
        <v>0</v>
      </c>
      <c r="G25" s="20">
        <f t="shared" si="8"/>
        <v>0</v>
      </c>
      <c r="H25" s="20">
        <f t="shared" si="8"/>
        <v>0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/>
      <c r="M25" s="20">
        <f t="shared" si="8"/>
        <v>0</v>
      </c>
    </row>
    <row r="26" spans="1:13">
      <c r="C26" s="1">
        <f>+C19+1</f>
        <v>3</v>
      </c>
      <c r="D26" s="1">
        <f>+D19+1</f>
        <v>3</v>
      </c>
      <c r="G26" s="11"/>
      <c r="H26" s="21"/>
      <c r="I26" s="11"/>
    </row>
    <row r="27" spans="1:13">
      <c r="B27" s="10">
        <v>43021</v>
      </c>
      <c r="C27" s="11">
        <f>IF(C26&lt;&gt;0, C$4+C25,0)</f>
        <v>3484.8063999999999</v>
      </c>
      <c r="D27" s="11">
        <f t="shared" ref="D27:M27" si="9">IF(D26&lt;&gt;0, D$4+D25,0)</f>
        <v>3099.82</v>
      </c>
      <c r="E27" s="11">
        <f t="shared" si="9"/>
        <v>0</v>
      </c>
      <c r="F27" s="11">
        <f t="shared" si="9"/>
        <v>0</v>
      </c>
      <c r="G27" s="11">
        <f t="shared" si="9"/>
        <v>0</v>
      </c>
      <c r="H27" s="11">
        <f t="shared" si="9"/>
        <v>0</v>
      </c>
      <c r="I27" s="11">
        <f t="shared" si="9"/>
        <v>0</v>
      </c>
      <c r="J27" s="11">
        <f t="shared" si="9"/>
        <v>0</v>
      </c>
      <c r="K27" s="11">
        <f t="shared" si="9"/>
        <v>0</v>
      </c>
      <c r="L27" s="11"/>
      <c r="M27" s="11">
        <f t="shared" si="9"/>
        <v>0</v>
      </c>
    </row>
    <row r="28" spans="1:13" outlineLevel="1">
      <c r="A28" s="23">
        <v>43017</v>
      </c>
      <c r="B28" s="13" t="s">
        <v>10</v>
      </c>
      <c r="C28" s="14">
        <v>2219.9699999999998</v>
      </c>
      <c r="D28" s="14">
        <v>2381.27</v>
      </c>
      <c r="E28" s="14">
        <v>1930.85</v>
      </c>
      <c r="F28" s="14"/>
      <c r="G28" s="14">
        <v>0</v>
      </c>
      <c r="H28" s="14"/>
      <c r="I28" s="14"/>
      <c r="J28" s="14"/>
      <c r="K28" s="14"/>
      <c r="L28" s="14"/>
      <c r="M28" s="14"/>
    </row>
    <row r="29" spans="1:13" outlineLevel="1">
      <c r="B29" s="16" t="s">
        <v>13</v>
      </c>
      <c r="C29" s="9">
        <f>+C27-C28</f>
        <v>1264.8364000000001</v>
      </c>
      <c r="D29" s="9">
        <f t="shared" ref="D29:M29" si="10">+D27-D28</f>
        <v>718.55000000000018</v>
      </c>
      <c r="E29" s="9">
        <f t="shared" si="10"/>
        <v>-1930.85</v>
      </c>
      <c r="F29" s="9">
        <f t="shared" si="10"/>
        <v>0</v>
      </c>
      <c r="G29" s="9">
        <f t="shared" si="10"/>
        <v>0</v>
      </c>
      <c r="H29" s="9">
        <f t="shared" si="10"/>
        <v>0</v>
      </c>
      <c r="I29" s="9">
        <f t="shared" si="10"/>
        <v>0</v>
      </c>
      <c r="J29" s="9">
        <f t="shared" si="10"/>
        <v>0</v>
      </c>
      <c r="K29" s="9">
        <f t="shared" si="10"/>
        <v>0</v>
      </c>
      <c r="L29" s="9"/>
      <c r="M29" s="9">
        <f t="shared" si="10"/>
        <v>0</v>
      </c>
    </row>
    <row r="30" spans="1:13" outlineLevel="1">
      <c r="A30" s="23" t="s">
        <v>20</v>
      </c>
      <c r="B30" s="17" t="s">
        <v>14</v>
      </c>
      <c r="C30" s="14">
        <v>1264.8</v>
      </c>
      <c r="D30" s="14">
        <v>718.73</v>
      </c>
      <c r="E30" s="14">
        <v>-1930.85</v>
      </c>
      <c r="F30" s="14"/>
      <c r="G30" s="14">
        <v>0</v>
      </c>
      <c r="H30" s="14"/>
      <c r="I30" s="14"/>
      <c r="J30" s="14"/>
      <c r="K30" s="14"/>
      <c r="L30" s="14"/>
      <c r="M30" s="14"/>
    </row>
    <row r="31" spans="1:13" outlineLevel="1">
      <c r="B31" s="18" t="s">
        <v>11</v>
      </c>
      <c r="C31" s="19">
        <f>+C28+C30</f>
        <v>3484.7699999999995</v>
      </c>
      <c r="D31" s="19">
        <f t="shared" ref="D31:M31" si="11">+D28+D30</f>
        <v>3100</v>
      </c>
      <c r="E31" s="19">
        <f t="shared" si="11"/>
        <v>0</v>
      </c>
      <c r="F31" s="19">
        <f t="shared" si="11"/>
        <v>0</v>
      </c>
      <c r="G31" s="19">
        <f t="shared" si="11"/>
        <v>0</v>
      </c>
      <c r="H31" s="19">
        <f t="shared" si="11"/>
        <v>0</v>
      </c>
      <c r="I31" s="19">
        <f t="shared" si="11"/>
        <v>0</v>
      </c>
      <c r="J31" s="19">
        <f t="shared" si="11"/>
        <v>0</v>
      </c>
      <c r="K31" s="19">
        <f t="shared" si="11"/>
        <v>0</v>
      </c>
      <c r="L31" s="19"/>
      <c r="M31" s="19">
        <f t="shared" si="11"/>
        <v>0</v>
      </c>
    </row>
    <row r="32" spans="1:13">
      <c r="B32" s="18" t="s">
        <v>21</v>
      </c>
      <c r="C32" s="20">
        <f t="shared" ref="C32:M32" si="12">+C27-C31</f>
        <v>3.6400000000412547E-2</v>
      </c>
      <c r="D32" s="20">
        <f t="shared" si="12"/>
        <v>-0.17999999999983629</v>
      </c>
      <c r="E32" s="20">
        <f t="shared" si="12"/>
        <v>0</v>
      </c>
      <c r="F32" s="20">
        <f t="shared" si="12"/>
        <v>0</v>
      </c>
      <c r="G32" s="20">
        <f t="shared" si="12"/>
        <v>0</v>
      </c>
      <c r="H32" s="20">
        <f t="shared" si="12"/>
        <v>0</v>
      </c>
      <c r="I32" s="20">
        <f t="shared" si="12"/>
        <v>0</v>
      </c>
      <c r="J32" s="20">
        <f t="shared" si="12"/>
        <v>0</v>
      </c>
      <c r="K32" s="20">
        <f t="shared" si="12"/>
        <v>0</v>
      </c>
      <c r="L32" s="20"/>
      <c r="M32" s="20">
        <f t="shared" si="12"/>
        <v>0</v>
      </c>
    </row>
    <row r="33" spans="1:13">
      <c r="C33" s="1">
        <f>+C26+1</f>
        <v>4</v>
      </c>
      <c r="D33" s="1">
        <f>+D26+1</f>
        <v>4</v>
      </c>
      <c r="E33" s="1">
        <v>1</v>
      </c>
      <c r="G33" s="11">
        <v>1</v>
      </c>
      <c r="I33" s="11"/>
    </row>
    <row r="34" spans="1:13" ht="14.25" customHeight="1">
      <c r="B34" s="10">
        <v>43028</v>
      </c>
      <c r="C34" s="11">
        <f>IF(C33&lt;&gt;0, C$4+C32,0)</f>
        <v>2730.3052000000002</v>
      </c>
      <c r="D34" s="11">
        <f>IF(D33&lt;&gt;0, D$4+D32,0)</f>
        <v>3099.82</v>
      </c>
      <c r="E34" s="11">
        <f t="shared" ref="E34:M34" si="13">IF(E33&lt;&gt;0, E$4+E32,0)</f>
        <v>2500</v>
      </c>
      <c r="F34" s="11">
        <f t="shared" si="13"/>
        <v>0</v>
      </c>
      <c r="G34" s="11">
        <f t="shared" si="13"/>
        <v>2500</v>
      </c>
      <c r="H34" s="11">
        <f t="shared" si="13"/>
        <v>0</v>
      </c>
      <c r="I34" s="11">
        <f t="shared" si="13"/>
        <v>0</v>
      </c>
      <c r="J34" s="11">
        <f t="shared" si="13"/>
        <v>0</v>
      </c>
      <c r="K34" s="11">
        <f t="shared" si="13"/>
        <v>0</v>
      </c>
      <c r="L34" s="11"/>
      <c r="M34" s="11">
        <f t="shared" si="13"/>
        <v>0</v>
      </c>
    </row>
    <row r="35" spans="1:13" outlineLevel="1">
      <c r="A35" s="23">
        <v>43024</v>
      </c>
      <c r="B35" s="13" t="s">
        <v>10</v>
      </c>
      <c r="C35" s="14">
        <v>2504.5700000000002</v>
      </c>
      <c r="D35" s="14">
        <v>2224.09</v>
      </c>
      <c r="E35" s="14">
        <v>2391.4299999999998</v>
      </c>
      <c r="F35" s="14"/>
      <c r="G35" s="14">
        <v>2500</v>
      </c>
      <c r="H35" s="14"/>
      <c r="I35" s="14"/>
      <c r="J35" s="14"/>
      <c r="K35" s="14"/>
      <c r="L35" s="14"/>
      <c r="M35" s="14"/>
    </row>
    <row r="36" spans="1:13" outlineLevel="1">
      <c r="B36" s="16" t="s">
        <v>13</v>
      </c>
      <c r="C36" s="9">
        <f>+C34-C35</f>
        <v>225.73520000000008</v>
      </c>
      <c r="D36" s="9">
        <f t="shared" ref="D36:M36" si="14">+D34-D35</f>
        <v>875.73</v>
      </c>
      <c r="E36" s="9">
        <f t="shared" si="14"/>
        <v>108.57000000000016</v>
      </c>
      <c r="F36" s="9">
        <f t="shared" si="14"/>
        <v>0</v>
      </c>
      <c r="G36" s="9">
        <f t="shared" si="14"/>
        <v>0</v>
      </c>
      <c r="H36" s="9">
        <f t="shared" si="14"/>
        <v>0</v>
      </c>
      <c r="I36" s="9">
        <f t="shared" si="14"/>
        <v>0</v>
      </c>
      <c r="J36" s="9">
        <f t="shared" si="14"/>
        <v>0</v>
      </c>
      <c r="K36" s="9">
        <f t="shared" si="14"/>
        <v>0</v>
      </c>
      <c r="L36" s="9"/>
      <c r="M36" s="9">
        <f t="shared" si="14"/>
        <v>0</v>
      </c>
    </row>
    <row r="37" spans="1:13" outlineLevel="1">
      <c r="A37" s="23">
        <v>43028</v>
      </c>
      <c r="B37" s="17" t="s">
        <v>14</v>
      </c>
      <c r="C37" s="14">
        <v>225.74</v>
      </c>
      <c r="D37" s="14"/>
      <c r="E37" s="14">
        <v>0</v>
      </c>
      <c r="F37" s="14"/>
      <c r="G37" s="14"/>
      <c r="H37" s="14"/>
      <c r="I37" s="14"/>
      <c r="J37" s="14"/>
      <c r="K37" s="14"/>
      <c r="L37" s="14"/>
      <c r="M37" s="14"/>
    </row>
    <row r="38" spans="1:13" outlineLevel="1">
      <c r="B38" s="18" t="s">
        <v>11</v>
      </c>
      <c r="C38" s="19">
        <f>+C35+C37</f>
        <v>2730.3100000000004</v>
      </c>
      <c r="D38" s="19">
        <f>+D35+D37</f>
        <v>2224.09</v>
      </c>
      <c r="E38" s="19">
        <f t="shared" ref="E38:M38" si="15">+E35+E37</f>
        <v>2391.4299999999998</v>
      </c>
      <c r="F38" s="19">
        <f t="shared" si="15"/>
        <v>0</v>
      </c>
      <c r="G38" s="19">
        <f t="shared" si="15"/>
        <v>2500</v>
      </c>
      <c r="H38" s="19">
        <f t="shared" si="15"/>
        <v>0</v>
      </c>
      <c r="I38" s="19">
        <f t="shared" si="15"/>
        <v>0</v>
      </c>
      <c r="J38" s="19">
        <f t="shared" si="15"/>
        <v>0</v>
      </c>
      <c r="K38" s="19">
        <f t="shared" si="15"/>
        <v>0</v>
      </c>
      <c r="L38" s="19"/>
      <c r="M38" s="19">
        <f t="shared" si="15"/>
        <v>0</v>
      </c>
    </row>
    <row r="39" spans="1:13">
      <c r="B39" s="18" t="s">
        <v>21</v>
      </c>
      <c r="C39" s="20">
        <f>+C34-C38</f>
        <v>-4.8000000001593435E-3</v>
      </c>
      <c r="D39" s="20">
        <f t="shared" ref="D39:M39" si="16">+D34-D38</f>
        <v>875.73</v>
      </c>
      <c r="E39" s="20">
        <f t="shared" si="16"/>
        <v>108.57000000000016</v>
      </c>
      <c r="F39" s="20">
        <f t="shared" si="16"/>
        <v>0</v>
      </c>
      <c r="G39" s="20">
        <f t="shared" si="16"/>
        <v>0</v>
      </c>
      <c r="H39" s="20">
        <f t="shared" si="16"/>
        <v>0</v>
      </c>
      <c r="I39" s="20">
        <f t="shared" si="16"/>
        <v>0</v>
      </c>
      <c r="J39" s="20">
        <f t="shared" si="16"/>
        <v>0</v>
      </c>
      <c r="K39" s="20">
        <f t="shared" si="16"/>
        <v>0</v>
      </c>
      <c r="L39" s="20"/>
      <c r="M39" s="20">
        <f t="shared" si="16"/>
        <v>0</v>
      </c>
    </row>
    <row r="40" spans="1:13">
      <c r="C40" s="29">
        <f>+C33+1</f>
        <v>5</v>
      </c>
      <c r="D40" s="29">
        <f>+D33+1</f>
        <v>5</v>
      </c>
      <c r="E40" s="29">
        <f>+E33+1</f>
        <v>2</v>
      </c>
      <c r="F40" s="29"/>
      <c r="G40" s="27">
        <f t="shared" ref="G40" si="17">+G33+1</f>
        <v>2</v>
      </c>
      <c r="H40" s="27"/>
      <c r="I40" s="27"/>
    </row>
    <row r="41" spans="1:13">
      <c r="B41" s="10">
        <v>43035</v>
      </c>
      <c r="C41" s="11">
        <f>+IF(C40&lt;&gt;0, C39+C4,0)</f>
        <v>2730.2639999999997</v>
      </c>
      <c r="D41" s="11">
        <f>2480+D39</f>
        <v>3355.73</v>
      </c>
      <c r="E41" s="11">
        <f>+IF(E40&lt;&gt;0, E39+E4,0)</f>
        <v>2608.5700000000002</v>
      </c>
      <c r="F41" s="11"/>
      <c r="G41" s="11">
        <f>+IF(G40&lt;&gt;0, G39+G4,0)</f>
        <v>2500</v>
      </c>
      <c r="H41" s="11"/>
      <c r="I41" s="11"/>
      <c r="J41" s="11"/>
      <c r="K41" s="11"/>
      <c r="L41" s="11"/>
      <c r="M41" s="11"/>
    </row>
    <row r="42" spans="1:13" outlineLevel="1">
      <c r="A42" s="23">
        <v>43031</v>
      </c>
      <c r="B42" s="13" t="s">
        <v>10</v>
      </c>
      <c r="C42" s="14">
        <v>2241.16</v>
      </c>
      <c r="D42" s="14">
        <v>408.89</v>
      </c>
      <c r="E42" s="14">
        <v>933.38</v>
      </c>
      <c r="F42" s="14"/>
      <c r="G42" s="14">
        <v>2443.48</v>
      </c>
      <c r="H42" s="14"/>
      <c r="I42" s="14"/>
      <c r="J42" s="14"/>
      <c r="K42" s="14"/>
      <c r="L42" s="14"/>
      <c r="M42" s="14"/>
    </row>
    <row r="43" spans="1:13" outlineLevel="1">
      <c r="B43" s="16" t="s">
        <v>13</v>
      </c>
      <c r="C43" s="9">
        <f>+C41-C42</f>
        <v>489.10399999999981</v>
      </c>
      <c r="D43" s="9">
        <f t="shared" ref="D43" si="18">+D41-D42</f>
        <v>2946.84</v>
      </c>
      <c r="E43" s="9">
        <f>+E41-E42</f>
        <v>1675.19</v>
      </c>
      <c r="F43" s="9"/>
      <c r="G43" s="9">
        <f t="shared" ref="G43" si="19">+G41-G42</f>
        <v>56.519999999999982</v>
      </c>
      <c r="H43" s="9"/>
      <c r="I43" s="9"/>
      <c r="J43" s="9"/>
      <c r="K43" s="9"/>
      <c r="L43" s="9"/>
      <c r="M43" s="9"/>
    </row>
    <row r="44" spans="1:13" outlineLevel="1">
      <c r="A44" s="28" t="s">
        <v>22</v>
      </c>
      <c r="B44" s="17" t="s">
        <v>14</v>
      </c>
      <c r="C44" s="14">
        <v>714.88</v>
      </c>
      <c r="D44" s="14">
        <v>2947.02</v>
      </c>
      <c r="E44" s="14">
        <v>0</v>
      </c>
      <c r="F44" s="14"/>
      <c r="G44" s="14"/>
      <c r="H44" s="14"/>
      <c r="I44" s="14"/>
      <c r="J44" s="14"/>
      <c r="K44" s="14"/>
      <c r="L44" s="14"/>
      <c r="M44" s="14"/>
    </row>
    <row r="45" spans="1:13" outlineLevel="1">
      <c r="B45" s="18" t="s">
        <v>11</v>
      </c>
      <c r="C45" s="19">
        <f>+C42+C44</f>
        <v>2956.04</v>
      </c>
      <c r="D45" s="19">
        <f>+D42+D44</f>
        <v>3355.91</v>
      </c>
      <c r="E45" s="19">
        <f t="shared" ref="E45:M45" si="20">+E42+E44</f>
        <v>933.38</v>
      </c>
      <c r="F45" s="19">
        <f t="shared" si="20"/>
        <v>0</v>
      </c>
      <c r="G45" s="19">
        <f t="shared" si="20"/>
        <v>2443.48</v>
      </c>
      <c r="H45" s="19">
        <f t="shared" si="20"/>
        <v>0</v>
      </c>
      <c r="I45" s="19">
        <f t="shared" si="20"/>
        <v>0</v>
      </c>
      <c r="J45" s="19">
        <f t="shared" si="20"/>
        <v>0</v>
      </c>
      <c r="K45" s="19">
        <f t="shared" si="20"/>
        <v>0</v>
      </c>
      <c r="L45" s="19"/>
      <c r="M45" s="19">
        <f t="shared" si="20"/>
        <v>0</v>
      </c>
    </row>
    <row r="46" spans="1:13">
      <c r="B46" s="18" t="s">
        <v>21</v>
      </c>
      <c r="C46" s="20">
        <f>+C41-C45</f>
        <v>-225.77600000000029</v>
      </c>
      <c r="D46" s="20">
        <f>+D41-D45</f>
        <v>-0.17999999999983629</v>
      </c>
      <c r="E46" s="20">
        <f t="shared" ref="E46:M46" si="21">+E41-E45</f>
        <v>1675.19</v>
      </c>
      <c r="F46" s="20">
        <f t="shared" si="21"/>
        <v>0</v>
      </c>
      <c r="G46" s="20">
        <f t="shared" si="21"/>
        <v>56.519999999999982</v>
      </c>
      <c r="H46" s="20">
        <f t="shared" si="21"/>
        <v>0</v>
      </c>
      <c r="I46" s="20">
        <f t="shared" si="21"/>
        <v>0</v>
      </c>
      <c r="J46" s="20">
        <f t="shared" si="21"/>
        <v>0</v>
      </c>
      <c r="K46" s="20">
        <f t="shared" si="21"/>
        <v>0</v>
      </c>
      <c r="L46" s="20"/>
      <c r="M46" s="20">
        <f t="shared" si="21"/>
        <v>0</v>
      </c>
    </row>
    <row r="47" spans="1:13">
      <c r="C47" s="29">
        <f>+C40+1</f>
        <v>6</v>
      </c>
      <c r="D47" s="29">
        <f>+D40+1</f>
        <v>6</v>
      </c>
      <c r="E47" s="29">
        <f>+E40+1</f>
        <v>3</v>
      </c>
      <c r="G47" s="27">
        <f>+G40+1</f>
        <v>3</v>
      </c>
      <c r="H47" s="29"/>
      <c r="I47" s="27"/>
      <c r="J47" s="26"/>
    </row>
    <row r="48" spans="1:13">
      <c r="B48" s="10">
        <v>43038</v>
      </c>
      <c r="C48" s="11">
        <f>+IF(C47&lt;&gt;0, C$4+C46)</f>
        <v>2504.4927999999995</v>
      </c>
      <c r="D48" s="11">
        <f>+IF(D47&lt;&gt;0, D$5+D46)</f>
        <v>1859.8200000000002</v>
      </c>
      <c r="E48" s="11">
        <f>+IF(E47&lt;&gt;0, E$4+E46,0)</f>
        <v>4175.1900000000005</v>
      </c>
      <c r="F48" s="11">
        <f t="shared" ref="F48:H48" si="22">+IF(F47&lt;&gt;0, F$4+F46,0)</f>
        <v>0</v>
      </c>
      <c r="G48" s="11">
        <f t="shared" si="22"/>
        <v>2556.52</v>
      </c>
      <c r="H48" s="11">
        <f t="shared" si="22"/>
        <v>0</v>
      </c>
      <c r="I48" s="11">
        <f t="shared" ref="I48" si="23">+IF(I47&lt;&gt;0, I$4+I46,0)</f>
        <v>0</v>
      </c>
      <c r="J48" s="11">
        <f t="shared" ref="J48:K48" si="24">+IF(J47&lt;&gt;0, J$4+J46,0)</f>
        <v>0</v>
      </c>
      <c r="K48" s="11">
        <f t="shared" si="24"/>
        <v>0</v>
      </c>
      <c r="L48" s="11"/>
      <c r="M48" s="11">
        <f t="shared" ref="M48" si="25">+IF(M47&lt;&gt;0, M$4+M46,0)</f>
        <v>0</v>
      </c>
    </row>
    <row r="49" spans="1:13" outlineLevel="1">
      <c r="A49" s="23">
        <v>43038</v>
      </c>
      <c r="B49" s="13" t="s">
        <v>10</v>
      </c>
      <c r="C49" s="14">
        <v>2525.1999999999998</v>
      </c>
      <c r="D49" s="14">
        <v>1554.53</v>
      </c>
      <c r="E49" s="14">
        <v>1650.25</v>
      </c>
      <c r="F49" s="14"/>
      <c r="G49" s="14">
        <v>2380.36</v>
      </c>
      <c r="H49" s="14"/>
      <c r="I49" s="14"/>
      <c r="J49" s="14"/>
      <c r="K49" s="14"/>
      <c r="L49" s="14"/>
      <c r="M49" s="14"/>
    </row>
    <row r="50" spans="1:13" outlineLevel="1">
      <c r="B50" s="16" t="s">
        <v>13</v>
      </c>
      <c r="C50" s="9">
        <f>+C48-C49</f>
        <v>-20.707200000000284</v>
      </c>
      <c r="D50" s="9">
        <f t="shared" ref="D50" si="26">+D48-D49</f>
        <v>305.29000000000019</v>
      </c>
      <c r="E50" s="9">
        <f>+E48-E49</f>
        <v>2524.9400000000005</v>
      </c>
      <c r="F50" s="9">
        <f t="shared" ref="F50:M50" si="27">+F48-F49</f>
        <v>0</v>
      </c>
      <c r="G50" s="9">
        <f t="shared" si="27"/>
        <v>176.15999999999985</v>
      </c>
      <c r="H50" s="9">
        <f t="shared" si="27"/>
        <v>0</v>
      </c>
      <c r="I50" s="9">
        <f t="shared" si="27"/>
        <v>0</v>
      </c>
      <c r="J50" s="9">
        <f t="shared" si="27"/>
        <v>0</v>
      </c>
      <c r="K50" s="9">
        <f t="shared" si="27"/>
        <v>0</v>
      </c>
      <c r="L50" s="9"/>
      <c r="M50" s="9">
        <f t="shared" si="27"/>
        <v>0</v>
      </c>
    </row>
    <row r="51" spans="1:13" outlineLevel="1">
      <c r="B51" s="17" t="s">
        <v>14</v>
      </c>
      <c r="C51" s="14"/>
      <c r="D51" s="14"/>
      <c r="E51" s="14">
        <v>0</v>
      </c>
      <c r="F51" s="14"/>
      <c r="G51" s="14"/>
      <c r="H51" s="14"/>
      <c r="I51" s="14"/>
      <c r="J51" s="14"/>
      <c r="K51" s="14"/>
      <c r="L51" s="14"/>
      <c r="M51" s="14"/>
    </row>
    <row r="52" spans="1:13" outlineLevel="1">
      <c r="B52" s="18" t="s">
        <v>11</v>
      </c>
      <c r="C52" s="19">
        <f>+C49+C51</f>
        <v>2525.1999999999998</v>
      </c>
      <c r="D52" s="19">
        <f>+D49+D51</f>
        <v>1554.53</v>
      </c>
      <c r="E52" s="19">
        <f>+E49+E51</f>
        <v>1650.25</v>
      </c>
      <c r="F52" s="19">
        <f t="shared" ref="F52:M52" si="28">+F49+F51</f>
        <v>0</v>
      </c>
      <c r="G52" s="19">
        <f t="shared" si="28"/>
        <v>2380.36</v>
      </c>
      <c r="H52" s="19">
        <f t="shared" si="28"/>
        <v>0</v>
      </c>
      <c r="I52" s="19">
        <f t="shared" si="28"/>
        <v>0</v>
      </c>
      <c r="J52" s="19">
        <f t="shared" si="28"/>
        <v>0</v>
      </c>
      <c r="K52" s="19">
        <f t="shared" si="28"/>
        <v>0</v>
      </c>
      <c r="L52" s="19"/>
      <c r="M52" s="19">
        <f t="shared" si="28"/>
        <v>0</v>
      </c>
    </row>
    <row r="53" spans="1:13">
      <c r="B53" s="18" t="s">
        <v>21</v>
      </c>
      <c r="C53" s="20">
        <f>+C48-C52</f>
        <v>-20.707200000000284</v>
      </c>
      <c r="D53" s="20">
        <f t="shared" ref="D53:M53" si="29">+D48-D52</f>
        <v>305.29000000000019</v>
      </c>
      <c r="E53" s="20">
        <f t="shared" si="29"/>
        <v>2524.9400000000005</v>
      </c>
      <c r="F53" s="20">
        <f t="shared" si="29"/>
        <v>0</v>
      </c>
      <c r="G53" s="20">
        <f t="shared" si="29"/>
        <v>176.15999999999985</v>
      </c>
      <c r="H53" s="20">
        <f t="shared" si="29"/>
        <v>0</v>
      </c>
      <c r="I53" s="20">
        <f t="shared" si="29"/>
        <v>0</v>
      </c>
      <c r="J53" s="20">
        <f t="shared" si="29"/>
        <v>0</v>
      </c>
      <c r="K53" s="20">
        <f t="shared" si="29"/>
        <v>0</v>
      </c>
      <c r="L53" s="20"/>
      <c r="M53" s="20">
        <f t="shared" si="29"/>
        <v>0</v>
      </c>
    </row>
    <row r="54" spans="1:13">
      <c r="A54" s="24"/>
      <c r="C54" s="29">
        <f>+C47+1</f>
        <v>7</v>
      </c>
      <c r="D54" s="29">
        <f>+D47+1</f>
        <v>7</v>
      </c>
      <c r="E54" s="29">
        <f>+E47+1</f>
        <v>4</v>
      </c>
      <c r="F54" s="29"/>
      <c r="G54" s="29">
        <f>+G47+1</f>
        <v>4</v>
      </c>
      <c r="H54" s="29"/>
      <c r="I54" s="29"/>
    </row>
    <row r="55" spans="1:13">
      <c r="A55" s="24"/>
      <c r="B55" s="10">
        <v>43045</v>
      </c>
      <c r="C55" s="11">
        <f>+IF(C54&lt;&gt;0, C$4+C53)</f>
        <v>2709.5615999999995</v>
      </c>
      <c r="D55" s="11">
        <f>+IF(D54&lt;&gt;0, D$5+D53)</f>
        <v>2165.29</v>
      </c>
      <c r="E55" s="11">
        <f>+IF(E54&lt;&gt;0, E$4+E53,0)</f>
        <v>5024.9400000000005</v>
      </c>
      <c r="F55" s="11">
        <f t="shared" ref="F55" si="30">+IF(F54&lt;&gt;0, F$4+F53,0)</f>
        <v>0</v>
      </c>
      <c r="G55" s="11">
        <f t="shared" ref="G55" si="31">+IF(G54&lt;&gt;0, G$4+G53,0)</f>
        <v>2676.16</v>
      </c>
      <c r="H55" s="11">
        <f t="shared" ref="H55" si="32">+IF(H54&lt;&gt;0, H$4+H53,0)</f>
        <v>0</v>
      </c>
      <c r="I55" s="11">
        <f t="shared" ref="I55" si="33">+IF(I54&lt;&gt;0, I$4+I53,0)</f>
        <v>0</v>
      </c>
      <c r="J55" s="11">
        <f t="shared" ref="J55" si="34">+IF(J54&lt;&gt;0, J$4+J53,0)</f>
        <v>0</v>
      </c>
      <c r="K55" s="11">
        <f t="shared" ref="K55" si="35">+IF(K54&lt;&gt;0, K$4+K53,0)</f>
        <v>0</v>
      </c>
      <c r="L55" s="11"/>
      <c r="M55" s="11">
        <f t="shared" ref="M55" si="36">+IF(M54&lt;&gt;0, M$4+M53,0)</f>
        <v>0</v>
      </c>
    </row>
    <row r="56" spans="1:13" outlineLevel="1">
      <c r="B56" s="13" t="s">
        <v>10</v>
      </c>
      <c r="C56" s="14">
        <v>253.9</v>
      </c>
      <c r="D56" s="14">
        <v>1478.66</v>
      </c>
      <c r="E56" s="14">
        <v>146.83000000000001</v>
      </c>
      <c r="F56" s="14"/>
      <c r="G56" s="14">
        <v>1067.04</v>
      </c>
      <c r="H56" s="14"/>
      <c r="I56" s="14"/>
      <c r="J56" s="14"/>
      <c r="K56" s="14"/>
      <c r="L56" s="14"/>
      <c r="M56" s="14"/>
    </row>
    <row r="57" spans="1:13" outlineLevel="1">
      <c r="B57" s="16" t="s">
        <v>13</v>
      </c>
      <c r="C57" s="9">
        <f>+C55-C56</f>
        <v>2455.6615999999995</v>
      </c>
      <c r="D57" s="9">
        <f>+D55-D56</f>
        <v>686.62999999999988</v>
      </c>
      <c r="E57" s="9">
        <f>+E55-E56</f>
        <v>4878.1100000000006</v>
      </c>
      <c r="F57" s="9">
        <f t="shared" ref="F57:M57" si="37">+F55-F56</f>
        <v>0</v>
      </c>
      <c r="G57" s="9">
        <f t="shared" si="37"/>
        <v>1609.12</v>
      </c>
      <c r="H57" s="9">
        <f t="shared" si="37"/>
        <v>0</v>
      </c>
      <c r="I57" s="9">
        <f t="shared" si="37"/>
        <v>0</v>
      </c>
      <c r="J57" s="9">
        <f t="shared" si="37"/>
        <v>0</v>
      </c>
      <c r="K57" s="9">
        <f t="shared" si="37"/>
        <v>0</v>
      </c>
      <c r="L57" s="9"/>
      <c r="M57" s="9">
        <f t="shared" si="37"/>
        <v>0</v>
      </c>
    </row>
    <row r="58" spans="1:13" outlineLevel="1">
      <c r="A58" s="23">
        <v>43046</v>
      </c>
      <c r="B58" s="17" t="s">
        <v>14</v>
      </c>
      <c r="C58" s="14">
        <v>2681.37</v>
      </c>
      <c r="D58" s="14"/>
      <c r="E58" s="14">
        <v>0</v>
      </c>
      <c r="F58" s="14"/>
      <c r="G58" s="14"/>
      <c r="H58" s="14"/>
      <c r="I58" s="14"/>
      <c r="J58" s="14"/>
      <c r="K58" s="14"/>
      <c r="L58" s="14"/>
      <c r="M58" s="14"/>
    </row>
    <row r="59" spans="1:13" outlineLevel="1">
      <c r="B59" s="18" t="s">
        <v>11</v>
      </c>
      <c r="C59" s="19">
        <f>+C56+C58</f>
        <v>2935.27</v>
      </c>
      <c r="D59" s="19">
        <f>+D56+D58</f>
        <v>1478.66</v>
      </c>
      <c r="E59" s="19">
        <f>+E56+E58</f>
        <v>146.83000000000001</v>
      </c>
      <c r="F59" s="19">
        <f t="shared" ref="F59:M59" si="38">+F56+F58</f>
        <v>0</v>
      </c>
      <c r="G59" s="19">
        <f t="shared" si="38"/>
        <v>1067.04</v>
      </c>
      <c r="H59" s="19">
        <f t="shared" si="38"/>
        <v>0</v>
      </c>
      <c r="I59" s="19">
        <f t="shared" si="38"/>
        <v>0</v>
      </c>
      <c r="J59" s="19">
        <f t="shared" si="38"/>
        <v>0</v>
      </c>
      <c r="K59" s="19">
        <f t="shared" si="38"/>
        <v>0</v>
      </c>
      <c r="L59" s="19"/>
      <c r="M59" s="19">
        <f t="shared" si="38"/>
        <v>0</v>
      </c>
    </row>
    <row r="60" spans="1:13">
      <c r="B60" s="18" t="s">
        <v>21</v>
      </c>
      <c r="C60" s="20">
        <f>+C55-C59</f>
        <v>-225.70840000000044</v>
      </c>
      <c r="D60" s="20">
        <f t="shared" ref="D60:M60" si="39">+D55-D59</f>
        <v>686.62999999999988</v>
      </c>
      <c r="E60" s="20">
        <f>+E55-E59</f>
        <v>4878.1100000000006</v>
      </c>
      <c r="F60" s="20">
        <f t="shared" si="39"/>
        <v>0</v>
      </c>
      <c r="G60" s="20">
        <f t="shared" si="39"/>
        <v>1609.12</v>
      </c>
      <c r="H60" s="20">
        <f t="shared" si="39"/>
        <v>0</v>
      </c>
      <c r="I60" s="20">
        <f t="shared" si="39"/>
        <v>0</v>
      </c>
      <c r="J60" s="20">
        <f t="shared" si="39"/>
        <v>0</v>
      </c>
      <c r="K60" s="20">
        <f t="shared" si="39"/>
        <v>0</v>
      </c>
      <c r="L60" s="20"/>
      <c r="M60" s="20">
        <f t="shared" si="39"/>
        <v>0</v>
      </c>
    </row>
    <row r="61" spans="1:13">
      <c r="C61" s="29">
        <f>+C54+1</f>
        <v>8</v>
      </c>
      <c r="D61" s="29">
        <f>+D54+1</f>
        <v>8</v>
      </c>
      <c r="E61" s="29">
        <f>+E54+1</f>
        <v>5</v>
      </c>
      <c r="F61" s="27"/>
      <c r="G61" s="29">
        <f>+G54+1</f>
        <v>5</v>
      </c>
      <c r="H61" s="29"/>
      <c r="I61" s="29"/>
    </row>
    <row r="62" spans="1:13">
      <c r="B62" s="10">
        <v>43052</v>
      </c>
      <c r="C62" s="11">
        <f>+IF(C61&lt;&gt;0, C$4+C60)</f>
        <v>2504.5603999999994</v>
      </c>
      <c r="D62" s="11">
        <f>+IF(D61&lt;&gt;0, D$5+D60)</f>
        <v>2546.63</v>
      </c>
      <c r="E62" s="11">
        <f>+IF(E61&lt;&gt;0, E$4+E60,0)</f>
        <v>7378.1100000000006</v>
      </c>
      <c r="F62" s="11">
        <f t="shared" ref="F62" si="40">+IF(F61&lt;&gt;0, F$4+F60,0)</f>
        <v>0</v>
      </c>
      <c r="G62" s="11">
        <f t="shared" ref="G62" si="41">+IF(G61&lt;&gt;0, G$4+G60,0)</f>
        <v>4109.12</v>
      </c>
      <c r="H62" s="11">
        <f t="shared" ref="H62" si="42">+IF(H61&lt;&gt;0, H$4+H60,0)</f>
        <v>0</v>
      </c>
      <c r="I62" s="11">
        <f t="shared" ref="I62" si="43">+IF(I61&lt;&gt;0, I$4+I60,0)</f>
        <v>0</v>
      </c>
      <c r="J62" s="11">
        <f t="shared" ref="J62" si="44">+IF(J61&lt;&gt;0, J$4+J60,0)</f>
        <v>0</v>
      </c>
      <c r="K62" s="11">
        <f t="shared" ref="K62" si="45">+IF(K61&lt;&gt;0, K$4+K60,0)</f>
        <v>0</v>
      </c>
      <c r="L62" s="11"/>
      <c r="M62" s="11">
        <f t="shared" ref="M62" si="46">+IF(M61&lt;&gt;0, M$4+M60,0)</f>
        <v>0</v>
      </c>
    </row>
    <row r="63" spans="1:13" outlineLevel="1">
      <c r="B63" s="13" t="s">
        <v>10</v>
      </c>
      <c r="C63" s="14">
        <v>1634.55</v>
      </c>
      <c r="D63" s="14">
        <v>2578.88</v>
      </c>
      <c r="E63" s="14">
        <v>1265.6300000000001</v>
      </c>
      <c r="F63" s="14"/>
      <c r="G63" s="14">
        <v>3532.46</v>
      </c>
      <c r="H63" s="14"/>
      <c r="I63" s="14"/>
      <c r="J63" s="14"/>
      <c r="K63" s="14"/>
      <c r="L63" s="14"/>
      <c r="M63" s="14"/>
    </row>
    <row r="64" spans="1:13" outlineLevel="1">
      <c r="B64" s="16" t="s">
        <v>13</v>
      </c>
      <c r="C64" s="9">
        <f>+C62-C63</f>
        <v>870.01039999999944</v>
      </c>
      <c r="D64" s="9">
        <f>+D62-D63</f>
        <v>-32.25</v>
      </c>
      <c r="E64" s="9">
        <f>+E62-E63</f>
        <v>6112.4800000000005</v>
      </c>
      <c r="F64" s="9">
        <f t="shared" ref="F64:M64" si="47">+F62-F63</f>
        <v>0</v>
      </c>
      <c r="G64" s="9">
        <f t="shared" si="47"/>
        <v>576.65999999999985</v>
      </c>
      <c r="H64" s="9">
        <f t="shared" si="47"/>
        <v>0</v>
      </c>
      <c r="I64" s="9">
        <f t="shared" si="47"/>
        <v>0</v>
      </c>
      <c r="J64" s="9">
        <f t="shared" si="47"/>
        <v>0</v>
      </c>
      <c r="K64" s="9">
        <f t="shared" si="47"/>
        <v>0</v>
      </c>
      <c r="L64" s="9"/>
      <c r="M64" s="9">
        <f t="shared" si="47"/>
        <v>0</v>
      </c>
    </row>
    <row r="65" spans="1:14" outlineLevel="1">
      <c r="A65" s="23">
        <v>43055</v>
      </c>
      <c r="B65" s="17" t="s">
        <v>14</v>
      </c>
      <c r="C65" s="14">
        <v>1095.72</v>
      </c>
      <c r="D65" s="14"/>
      <c r="E65" s="14">
        <v>0</v>
      </c>
      <c r="F65" s="14"/>
      <c r="G65" s="14"/>
      <c r="H65" s="14"/>
      <c r="I65" s="14"/>
      <c r="J65" s="14"/>
      <c r="K65" s="14"/>
      <c r="L65" s="14"/>
      <c r="M65" s="14"/>
    </row>
    <row r="66" spans="1:14" outlineLevel="1">
      <c r="B66" s="18" t="s">
        <v>11</v>
      </c>
      <c r="C66" s="19">
        <f>+C63+C65</f>
        <v>2730.27</v>
      </c>
      <c r="D66" s="19">
        <f>+D63+D65</f>
        <v>2578.88</v>
      </c>
      <c r="E66" s="19">
        <f>+E63+E65</f>
        <v>1265.6300000000001</v>
      </c>
      <c r="F66" s="19"/>
      <c r="G66" s="19">
        <f t="shared" ref="G66" si="48">+G63+G65</f>
        <v>3532.46</v>
      </c>
      <c r="H66" s="19"/>
      <c r="I66" s="19"/>
      <c r="J66" s="19"/>
      <c r="K66" s="19"/>
      <c r="L66" s="19"/>
      <c r="M66" s="19"/>
    </row>
    <row r="67" spans="1:14">
      <c r="B67" s="18" t="s">
        <v>21</v>
      </c>
      <c r="C67" s="20">
        <f>+C62-C66</f>
        <v>-225.70960000000059</v>
      </c>
      <c r="D67" s="20">
        <f t="shared" ref="D67:M67" si="49">+D62-D66</f>
        <v>-32.25</v>
      </c>
      <c r="E67" s="20">
        <f t="shared" si="49"/>
        <v>6112.4800000000005</v>
      </c>
      <c r="F67" s="20">
        <f t="shared" si="49"/>
        <v>0</v>
      </c>
      <c r="G67" s="20">
        <f t="shared" si="49"/>
        <v>576.65999999999985</v>
      </c>
      <c r="H67" s="20">
        <f t="shared" si="49"/>
        <v>0</v>
      </c>
      <c r="I67" s="20">
        <f t="shared" si="49"/>
        <v>0</v>
      </c>
      <c r="J67" s="20">
        <f t="shared" si="49"/>
        <v>0</v>
      </c>
      <c r="K67" s="20">
        <f t="shared" si="49"/>
        <v>0</v>
      </c>
      <c r="L67" s="20"/>
      <c r="M67" s="20">
        <f t="shared" si="49"/>
        <v>0</v>
      </c>
    </row>
    <row r="68" spans="1:14">
      <c r="B68" s="25"/>
      <c r="C68" s="29">
        <f>+C61+1</f>
        <v>9</v>
      </c>
      <c r="D68" s="29">
        <f>+D61+1</f>
        <v>9</v>
      </c>
      <c r="E68" s="29">
        <f>+E61+1</f>
        <v>6</v>
      </c>
      <c r="F68" s="29"/>
      <c r="G68" s="29">
        <f>+G61+1</f>
        <v>6</v>
      </c>
      <c r="H68" s="29"/>
      <c r="I68" s="29">
        <f>+I61+1</f>
        <v>1</v>
      </c>
      <c r="J68" s="27"/>
    </row>
    <row r="69" spans="1:14">
      <c r="B69" s="10">
        <v>43059</v>
      </c>
      <c r="C69" s="11">
        <f>+IF(C68&lt;&gt;0, C$4+C67)</f>
        <v>2504.5591999999992</v>
      </c>
      <c r="D69" s="11">
        <f>+IF(D68&lt;&gt;0, D$5+D67)</f>
        <v>1827.75</v>
      </c>
      <c r="E69" s="11">
        <f>+IF(E68&lt;&gt;0, E$4+E67,0)</f>
        <v>8612.48</v>
      </c>
      <c r="F69" s="11">
        <f t="shared" ref="F69" si="50">+IF(F68&lt;&gt;0, F$4+F67,0)</f>
        <v>0</v>
      </c>
      <c r="G69" s="11">
        <f t="shared" ref="G69" si="51">+IF(G68&lt;&gt;0, G$4+G67,0)</f>
        <v>3076.66</v>
      </c>
      <c r="H69" s="11">
        <f t="shared" ref="H69" si="52">+IF(H68&lt;&gt;0, H$4+H67,0)</f>
        <v>0</v>
      </c>
      <c r="I69" s="11">
        <f t="shared" ref="I69" si="53">+IF(I68&lt;&gt;0, I$4+I67,0)</f>
        <v>1860</v>
      </c>
      <c r="J69" s="11">
        <f t="shared" ref="J69" si="54">+IF(J68&lt;&gt;0, J$4+J67,0)</f>
        <v>0</v>
      </c>
      <c r="K69" s="11">
        <f t="shared" ref="K69" si="55">+IF(K68&lt;&gt;0, K$4+K67,0)</f>
        <v>0</v>
      </c>
      <c r="L69" s="11"/>
      <c r="M69" s="11">
        <f t="shared" ref="M69" si="56">+IF(M68&lt;&gt;0, M$4+M67,0)</f>
        <v>0</v>
      </c>
    </row>
    <row r="70" spans="1:14" outlineLevel="1">
      <c r="B70" s="13" t="s">
        <v>10</v>
      </c>
      <c r="C70" s="14">
        <v>804.38</v>
      </c>
      <c r="D70" s="14">
        <v>0</v>
      </c>
      <c r="E70" s="14">
        <v>73.040000000000006</v>
      </c>
      <c r="F70" s="14"/>
      <c r="G70" s="14">
        <v>1228.4100000000001</v>
      </c>
      <c r="H70" s="14"/>
      <c r="I70" s="14">
        <v>1860</v>
      </c>
      <c r="J70" s="14"/>
      <c r="K70" s="14"/>
      <c r="L70" s="14"/>
      <c r="M70" s="14"/>
    </row>
    <row r="71" spans="1:14" outlineLevel="1">
      <c r="B71" s="16" t="s">
        <v>13</v>
      </c>
      <c r="C71" s="9">
        <f>+C69-C70</f>
        <v>1700.1791999999991</v>
      </c>
      <c r="D71" s="9">
        <f t="shared" ref="D71:M71" si="57">+D69-D70</f>
        <v>1827.75</v>
      </c>
      <c r="E71" s="9">
        <f t="shared" si="57"/>
        <v>8539.4399999999987</v>
      </c>
      <c r="F71" s="9">
        <f t="shared" si="57"/>
        <v>0</v>
      </c>
      <c r="G71" s="9">
        <f t="shared" si="57"/>
        <v>1848.2499999999998</v>
      </c>
      <c r="H71" s="9">
        <f t="shared" si="57"/>
        <v>0</v>
      </c>
      <c r="I71" s="9">
        <f t="shared" si="57"/>
        <v>0</v>
      </c>
      <c r="J71" s="9">
        <f t="shared" si="57"/>
        <v>0</v>
      </c>
      <c r="K71" s="9">
        <f t="shared" si="57"/>
        <v>0</v>
      </c>
      <c r="L71" s="9"/>
      <c r="M71" s="9">
        <f t="shared" si="57"/>
        <v>0</v>
      </c>
    </row>
    <row r="72" spans="1:14" outlineLevel="1">
      <c r="A72" s="23">
        <v>43062</v>
      </c>
      <c r="B72" s="17" t="s">
        <v>14</v>
      </c>
      <c r="C72" s="14">
        <v>1928.89</v>
      </c>
      <c r="D72" s="14"/>
      <c r="E72" s="14">
        <v>0</v>
      </c>
      <c r="F72" s="14"/>
      <c r="G72" s="14"/>
      <c r="H72" s="14"/>
      <c r="I72" s="14"/>
      <c r="J72" s="14"/>
      <c r="K72" s="14"/>
      <c r="L72" s="14"/>
      <c r="M72" s="14"/>
    </row>
    <row r="73" spans="1:14" outlineLevel="1">
      <c r="B73" s="18" t="s">
        <v>11</v>
      </c>
      <c r="C73" s="19">
        <f>+C70+C72</f>
        <v>2733.27</v>
      </c>
      <c r="D73" s="19">
        <f t="shared" ref="D73:M73" si="58">+D70+D72</f>
        <v>0</v>
      </c>
      <c r="E73" s="19">
        <f t="shared" si="58"/>
        <v>73.040000000000006</v>
      </c>
      <c r="F73" s="19">
        <f t="shared" si="58"/>
        <v>0</v>
      </c>
      <c r="G73" s="19">
        <f t="shared" si="58"/>
        <v>1228.4100000000001</v>
      </c>
      <c r="H73" s="19">
        <f t="shared" si="58"/>
        <v>0</v>
      </c>
      <c r="I73" s="19">
        <f t="shared" si="58"/>
        <v>1860</v>
      </c>
      <c r="J73" s="19">
        <f t="shared" si="58"/>
        <v>0</v>
      </c>
      <c r="K73" s="19">
        <f t="shared" si="58"/>
        <v>0</v>
      </c>
      <c r="L73" s="19"/>
      <c r="M73" s="19">
        <f t="shared" si="58"/>
        <v>0</v>
      </c>
    </row>
    <row r="74" spans="1:14">
      <c r="B74" s="18" t="s">
        <v>21</v>
      </c>
      <c r="C74" s="11">
        <f>+C69-C73</f>
        <v>-228.71080000000075</v>
      </c>
      <c r="D74" s="11">
        <f>+D69-D73</f>
        <v>1827.75</v>
      </c>
      <c r="E74" s="11">
        <f>+E69-E73</f>
        <v>8539.4399999999987</v>
      </c>
      <c r="F74" s="11">
        <f t="shared" ref="F74:M74" si="59">+F69-F73</f>
        <v>0</v>
      </c>
      <c r="G74" s="11">
        <f t="shared" si="59"/>
        <v>1848.2499999999998</v>
      </c>
      <c r="H74" s="11">
        <f t="shared" si="59"/>
        <v>0</v>
      </c>
      <c r="I74" s="11">
        <f t="shared" si="59"/>
        <v>0</v>
      </c>
      <c r="J74" s="11">
        <f t="shared" si="59"/>
        <v>0</v>
      </c>
      <c r="K74" s="11">
        <f t="shared" si="59"/>
        <v>0</v>
      </c>
      <c r="L74" s="11"/>
      <c r="M74" s="11">
        <f t="shared" si="59"/>
        <v>0</v>
      </c>
    </row>
    <row r="75" spans="1:14">
      <c r="C75" s="1">
        <f>+C68+1</f>
        <v>10</v>
      </c>
      <c r="D75" s="1">
        <f t="shared" ref="D75:I75" si="60">+D68+1</f>
        <v>10</v>
      </c>
      <c r="E75" s="1">
        <f t="shared" si="60"/>
        <v>7</v>
      </c>
      <c r="G75" s="1">
        <f t="shared" si="60"/>
        <v>7</v>
      </c>
      <c r="I75" s="1">
        <f t="shared" si="60"/>
        <v>2</v>
      </c>
    </row>
    <row r="76" spans="1:14">
      <c r="B76" s="10">
        <v>43066</v>
      </c>
      <c r="C76" s="11">
        <f>+IF(C75&lt;&gt;0, C$4+C74)</f>
        <v>2501.5579999999991</v>
      </c>
      <c r="D76" s="11">
        <f>+IF(D75&lt;&gt;0, D$5+D74)</f>
        <v>3687.75</v>
      </c>
      <c r="E76" s="11">
        <f>+IF(E75&lt;&gt;0, E$4+E74,0)</f>
        <v>11039.439999999999</v>
      </c>
      <c r="F76" s="11">
        <f t="shared" ref="F76" si="61">+IF(F75&lt;&gt;0, F$4+F74,0)</f>
        <v>0</v>
      </c>
      <c r="G76" s="11">
        <f t="shared" ref="G76" si="62">+IF(G75&lt;&gt;0, G$4+G74,0)</f>
        <v>4348.25</v>
      </c>
      <c r="H76" s="11">
        <f t="shared" ref="H76" si="63">+IF(H75&lt;&gt;0, H$4+H74,0)</f>
        <v>0</v>
      </c>
      <c r="I76" s="11">
        <f t="shared" ref="I76" si="64">+IF(I75&lt;&gt;0, I$4+I74,0)</f>
        <v>1860</v>
      </c>
      <c r="J76" s="11">
        <f t="shared" ref="J76" si="65">+IF(J75&lt;&gt;0, J$4+J74,0)</f>
        <v>0</v>
      </c>
      <c r="K76" s="11">
        <f t="shared" ref="K76" si="66">+IF(K75&lt;&gt;0, K$4+K74,0)</f>
        <v>0</v>
      </c>
      <c r="L76" s="11"/>
      <c r="M76" s="11">
        <f t="shared" ref="M76" si="67">+IF(M75&lt;&gt;0, M$4+M74,0)</f>
        <v>0</v>
      </c>
      <c r="N76" s="26"/>
    </row>
    <row r="77" spans="1:14" outlineLevel="1">
      <c r="B77" s="13" t="s">
        <v>10</v>
      </c>
      <c r="C77" s="14">
        <v>820.75</v>
      </c>
      <c r="D77" s="14">
        <v>3720</v>
      </c>
      <c r="E77" s="14">
        <v>789.76</v>
      </c>
      <c r="F77" s="14"/>
      <c r="G77" s="14">
        <v>2093.7600000000002</v>
      </c>
      <c r="H77" s="14"/>
      <c r="I77" s="14">
        <v>1860</v>
      </c>
      <c r="J77" s="14"/>
      <c r="K77" s="14"/>
      <c r="L77" s="14"/>
      <c r="M77" s="14"/>
    </row>
    <row r="78" spans="1:14" outlineLevel="1">
      <c r="B78" s="16" t="s">
        <v>13</v>
      </c>
      <c r="C78" s="9">
        <f>+C76-C77</f>
        <v>1680.8079999999991</v>
      </c>
      <c r="D78" s="9">
        <f>+D76-D77</f>
        <v>-32.25</v>
      </c>
      <c r="E78" s="9">
        <f>+E76-E77</f>
        <v>10249.679999999998</v>
      </c>
      <c r="F78" s="9">
        <f t="shared" ref="F78:M78" si="68">+F76-F77</f>
        <v>0</v>
      </c>
      <c r="G78" s="9">
        <f t="shared" si="68"/>
        <v>2254.4899999999998</v>
      </c>
      <c r="H78" s="9">
        <f t="shared" si="68"/>
        <v>0</v>
      </c>
      <c r="I78" s="9">
        <f t="shared" si="68"/>
        <v>0</v>
      </c>
      <c r="J78" s="9">
        <f t="shared" si="68"/>
        <v>0</v>
      </c>
      <c r="K78" s="9">
        <f t="shared" si="68"/>
        <v>0</v>
      </c>
      <c r="L78" s="9"/>
      <c r="M78" s="9">
        <f t="shared" si="68"/>
        <v>0</v>
      </c>
    </row>
    <row r="79" spans="1:14" outlineLevel="1">
      <c r="A79" s="23">
        <v>43073</v>
      </c>
      <c r="B79" s="17" t="s">
        <v>14</v>
      </c>
      <c r="C79" s="14">
        <v>1906.52</v>
      </c>
      <c r="D79" s="14"/>
      <c r="E79" s="14">
        <v>0</v>
      </c>
      <c r="F79" s="14"/>
      <c r="G79" s="14"/>
      <c r="H79" s="14"/>
      <c r="I79" s="14"/>
      <c r="J79" s="14"/>
      <c r="K79" s="14"/>
      <c r="L79" s="14"/>
      <c r="M79" s="14"/>
    </row>
    <row r="80" spans="1:14" outlineLevel="1">
      <c r="B80" s="18" t="s">
        <v>11</v>
      </c>
      <c r="C80" s="19">
        <f>+C77+C79</f>
        <v>2727.27</v>
      </c>
      <c r="D80" s="19">
        <f>+D77+D79</f>
        <v>3720</v>
      </c>
      <c r="E80" s="19">
        <f>+E77+E79</f>
        <v>789.76</v>
      </c>
      <c r="F80" s="19">
        <f t="shared" ref="F80:M80" si="69">+F77+F79</f>
        <v>0</v>
      </c>
      <c r="G80" s="19">
        <f>+G77+G79</f>
        <v>2093.7600000000002</v>
      </c>
      <c r="H80" s="19">
        <f t="shared" si="69"/>
        <v>0</v>
      </c>
      <c r="I80" s="19">
        <f t="shared" si="69"/>
        <v>1860</v>
      </c>
      <c r="J80" s="19">
        <f t="shared" si="69"/>
        <v>0</v>
      </c>
      <c r="K80" s="19">
        <f t="shared" si="69"/>
        <v>0</v>
      </c>
      <c r="L80" s="19"/>
      <c r="M80" s="19">
        <f t="shared" si="69"/>
        <v>0</v>
      </c>
    </row>
    <row r="81" spans="1:15">
      <c r="B81" s="18" t="s">
        <v>21</v>
      </c>
      <c r="C81" s="11">
        <f>+C76-C80</f>
        <v>-225.7120000000009</v>
      </c>
      <c r="D81" s="11">
        <f>+D76-D80</f>
        <v>-32.25</v>
      </c>
      <c r="E81" s="11">
        <f>+E76-E80</f>
        <v>10249.679999999998</v>
      </c>
      <c r="F81" s="11">
        <f t="shared" ref="F81:M81" si="70">+F76-F80</f>
        <v>0</v>
      </c>
      <c r="G81" s="11">
        <f t="shared" si="70"/>
        <v>2254.4899999999998</v>
      </c>
      <c r="H81" s="11">
        <f t="shared" si="70"/>
        <v>0</v>
      </c>
      <c r="I81" s="11">
        <f t="shared" si="70"/>
        <v>0</v>
      </c>
      <c r="J81" s="11">
        <f t="shared" si="70"/>
        <v>0</v>
      </c>
      <c r="K81" s="11">
        <f t="shared" si="70"/>
        <v>0</v>
      </c>
      <c r="L81" s="11"/>
      <c r="M81" s="11">
        <f t="shared" si="70"/>
        <v>0</v>
      </c>
    </row>
    <row r="82" spans="1:15">
      <c r="C82" s="29">
        <f>+C75+1</f>
        <v>11</v>
      </c>
      <c r="D82" s="29">
        <f t="shared" ref="D82:I82" si="71">+D75+1</f>
        <v>11</v>
      </c>
      <c r="E82" s="29" t="s">
        <v>47</v>
      </c>
      <c r="F82" s="29">
        <f>+F75+1</f>
        <v>1</v>
      </c>
      <c r="G82" s="29">
        <f t="shared" si="71"/>
        <v>8</v>
      </c>
      <c r="H82" s="29"/>
      <c r="I82" s="29">
        <f t="shared" si="71"/>
        <v>3</v>
      </c>
    </row>
    <row r="83" spans="1:15">
      <c r="B83" s="10">
        <v>43073</v>
      </c>
      <c r="C83" s="11">
        <f>+IF(C82&lt;&gt;0, C$4+C81)</f>
        <v>2504.5567999999989</v>
      </c>
      <c r="D83" s="11">
        <f>+IF(D82&lt;&gt;0, D$5+D81)</f>
        <v>1827.75</v>
      </c>
      <c r="E83" s="11">
        <f>+IF(E82&lt;&gt;0, E$4+E81,0)</f>
        <v>12749.679999999998</v>
      </c>
      <c r="F83" s="11">
        <f t="shared" ref="F83" si="72">+IF(F82&lt;&gt;0, F$4+F81,0)</f>
        <v>1860</v>
      </c>
      <c r="G83" s="11">
        <f t="shared" ref="G83" si="73">+IF(G82&lt;&gt;0, G$4+G81,0)</f>
        <v>4754.49</v>
      </c>
      <c r="H83" s="11">
        <f t="shared" ref="H83" si="74">+IF(H82&lt;&gt;0, H$4+H81,0)</f>
        <v>0</v>
      </c>
      <c r="I83" s="11">
        <f t="shared" ref="I83" si="75">+IF(I82&lt;&gt;0, I$4+I81,0)</f>
        <v>1860</v>
      </c>
      <c r="J83" s="11">
        <f t="shared" ref="J83" si="76">+IF(J82&lt;&gt;0, J$4+J81,0)</f>
        <v>0</v>
      </c>
      <c r="K83" s="11">
        <f>+IF(K82&lt;&gt;0, K$4+K81,0)</f>
        <v>0</v>
      </c>
      <c r="L83" s="11"/>
      <c r="M83" s="11">
        <f t="shared" ref="M83" si="77">+IF(M82&lt;&gt;0, M$4+M81,0)</f>
        <v>0</v>
      </c>
    </row>
    <row r="84" spans="1:15" outlineLevel="1">
      <c r="A84" s="11">
        <f>+E84-1112.48</f>
        <v>154.95000000000005</v>
      </c>
      <c r="B84" s="13" t="s">
        <v>10</v>
      </c>
      <c r="C84" s="14"/>
      <c r="D84" s="14">
        <v>1860</v>
      </c>
      <c r="E84" s="14">
        <v>1267.43</v>
      </c>
      <c r="F84" s="14">
        <v>2001.96</v>
      </c>
      <c r="G84" s="14">
        <v>2012.57</v>
      </c>
      <c r="H84" s="14"/>
      <c r="I84" s="14">
        <v>1860</v>
      </c>
      <c r="J84" s="14"/>
      <c r="K84" s="14"/>
      <c r="L84" s="14"/>
      <c r="M84" s="14"/>
    </row>
    <row r="85" spans="1:15" outlineLevel="1">
      <c r="B85" s="16" t="s">
        <v>13</v>
      </c>
      <c r="C85" s="9">
        <f>+C83-C84</f>
        <v>2504.5567999999989</v>
      </c>
      <c r="D85" s="9">
        <f t="shared" ref="D85:M85" si="78">+D83-D84</f>
        <v>-32.25</v>
      </c>
      <c r="E85" s="9">
        <f t="shared" si="78"/>
        <v>11482.249999999998</v>
      </c>
      <c r="F85" s="9">
        <f t="shared" si="78"/>
        <v>-141.96000000000004</v>
      </c>
      <c r="G85" s="9">
        <f t="shared" si="78"/>
        <v>2741.92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/>
      <c r="M85" s="9">
        <f t="shared" si="78"/>
        <v>0</v>
      </c>
    </row>
    <row r="86" spans="1:15" outlineLevel="1">
      <c r="B86" s="17" t="s">
        <v>14</v>
      </c>
      <c r="C86" s="14"/>
      <c r="D86" s="14"/>
      <c r="E86" s="14">
        <v>0</v>
      </c>
      <c r="F86" s="14"/>
      <c r="G86" s="14"/>
      <c r="H86" s="14"/>
      <c r="I86" s="14"/>
      <c r="J86" s="14"/>
      <c r="K86" s="14"/>
      <c r="L86" s="14"/>
      <c r="M86" s="14"/>
    </row>
    <row r="87" spans="1:15" outlineLevel="1">
      <c r="B87" s="18" t="s">
        <v>11</v>
      </c>
      <c r="C87" s="19">
        <f>+C84+C86</f>
        <v>0</v>
      </c>
      <c r="D87" s="19">
        <f t="shared" ref="D87:M87" si="79">+D84+D86</f>
        <v>1860</v>
      </c>
      <c r="E87" s="19">
        <f t="shared" si="79"/>
        <v>1267.43</v>
      </c>
      <c r="F87" s="19">
        <f t="shared" si="79"/>
        <v>2001.96</v>
      </c>
      <c r="G87" s="19">
        <f t="shared" si="79"/>
        <v>2012.57</v>
      </c>
      <c r="H87" s="19">
        <f t="shared" si="79"/>
        <v>0</v>
      </c>
      <c r="I87" s="19">
        <f t="shared" si="79"/>
        <v>1860</v>
      </c>
      <c r="J87" s="19">
        <f t="shared" si="79"/>
        <v>0</v>
      </c>
      <c r="K87" s="19">
        <f t="shared" si="79"/>
        <v>0</v>
      </c>
      <c r="L87" s="19"/>
      <c r="M87" s="19">
        <f t="shared" si="79"/>
        <v>0</v>
      </c>
    </row>
    <row r="88" spans="1:15">
      <c r="B88" s="18" t="s">
        <v>21</v>
      </c>
      <c r="C88" s="11">
        <f>+C83-C87</f>
        <v>2504.5567999999989</v>
      </c>
      <c r="D88" s="11">
        <f t="shared" ref="D88:M88" si="80">+D83-D87</f>
        <v>-32.25</v>
      </c>
      <c r="E88" s="11">
        <f t="shared" si="80"/>
        <v>11482.249999999998</v>
      </c>
      <c r="F88" s="11">
        <f t="shared" si="80"/>
        <v>-141.96000000000004</v>
      </c>
      <c r="G88" s="11">
        <f t="shared" si="80"/>
        <v>2741.92</v>
      </c>
      <c r="H88" s="11">
        <f t="shared" si="80"/>
        <v>0</v>
      </c>
      <c r="I88" s="11">
        <f t="shared" si="80"/>
        <v>0</v>
      </c>
      <c r="J88" s="11">
        <f t="shared" si="80"/>
        <v>0</v>
      </c>
      <c r="K88" s="11">
        <f t="shared" si="80"/>
        <v>0</v>
      </c>
      <c r="L88" s="11"/>
      <c r="M88" s="11">
        <f t="shared" si="80"/>
        <v>0</v>
      </c>
    </row>
    <row r="89" spans="1:15">
      <c r="C89" s="1">
        <f>+C82+1</f>
        <v>12</v>
      </c>
      <c r="D89" s="1">
        <f t="shared" ref="D89:K89" si="81">+D82+1</f>
        <v>12</v>
      </c>
      <c r="E89" s="1" t="e">
        <f t="shared" si="81"/>
        <v>#VALUE!</v>
      </c>
      <c r="F89" s="1">
        <f t="shared" si="81"/>
        <v>2</v>
      </c>
      <c r="G89" s="1">
        <f t="shared" si="81"/>
        <v>9</v>
      </c>
      <c r="I89" s="1">
        <f t="shared" si="81"/>
        <v>4</v>
      </c>
      <c r="J89" s="1">
        <f t="shared" si="81"/>
        <v>1</v>
      </c>
      <c r="K89" s="1">
        <f t="shared" si="81"/>
        <v>1</v>
      </c>
    </row>
    <row r="90" spans="1:15">
      <c r="B90" s="10">
        <v>43080</v>
      </c>
      <c r="C90" s="11"/>
      <c r="D90" s="11">
        <f>+IF(D89&lt;&gt;0, D$5+D88)</f>
        <v>1827.75</v>
      </c>
      <c r="E90" s="11" t="e">
        <f>+IF(E89&lt;&gt;0, E$4+E88,0)</f>
        <v>#VALUE!</v>
      </c>
      <c r="F90" s="11">
        <f>+IF(F89&lt;&gt;0, F$4+F88,0)</f>
        <v>1718.04</v>
      </c>
      <c r="G90" s="11">
        <f>+IF(G89&lt;&gt;0, G$4+G88,0)</f>
        <v>5241.92</v>
      </c>
      <c r="H90" s="11">
        <f t="shared" ref="H90" si="82">+IF(H89&lt;&gt;0, H$4+H88,0)</f>
        <v>0</v>
      </c>
      <c r="I90" s="11">
        <f>+IF(I89&lt;&gt;0, I$4+I88,0)</f>
        <v>1860</v>
      </c>
      <c r="J90" s="11">
        <f t="shared" ref="J90" si="83">+IF(J89&lt;&gt;0, J$4+J88,0)</f>
        <v>2500</v>
      </c>
      <c r="K90" s="11">
        <f>+IF(K89&lt;&gt;0, K$4+K88,0)</f>
        <v>2500</v>
      </c>
      <c r="L90" s="11"/>
      <c r="M90" s="11">
        <f t="shared" ref="M90" si="84">+IF(M89&lt;&gt;0, M$4+M88,0)</f>
        <v>0</v>
      </c>
    </row>
    <row r="91" spans="1:15">
      <c r="B91" s="13" t="s">
        <v>10</v>
      </c>
      <c r="C91" s="14">
        <v>0</v>
      </c>
      <c r="D91" s="14">
        <v>1860</v>
      </c>
      <c r="E91" s="14">
        <v>2620.09</v>
      </c>
      <c r="F91" s="14">
        <v>1718.04</v>
      </c>
      <c r="G91" s="14">
        <v>477.66</v>
      </c>
      <c r="H91" s="14"/>
      <c r="I91" s="14"/>
      <c r="J91" s="14"/>
      <c r="K91" s="14"/>
      <c r="L91" s="14"/>
      <c r="M91" s="14"/>
    </row>
    <row r="92" spans="1:15">
      <c r="B92" s="16" t="s">
        <v>13</v>
      </c>
      <c r="C92" s="9">
        <f>+C90-C91</f>
        <v>0</v>
      </c>
      <c r="D92" s="9">
        <f>+D90-D91</f>
        <v>-32.25</v>
      </c>
      <c r="E92" s="9" t="e">
        <f>+E90-E91</f>
        <v>#VALUE!</v>
      </c>
      <c r="F92" s="9">
        <f>+F90-F91</f>
        <v>0</v>
      </c>
      <c r="G92" s="9">
        <f t="shared" ref="G92:I92" si="85">+G90-G91</f>
        <v>4764.26</v>
      </c>
      <c r="H92" s="9"/>
      <c r="I92" s="9">
        <f t="shared" si="85"/>
        <v>1860</v>
      </c>
      <c r="J92" s="9">
        <f t="shared" ref="J92:K92" si="86">+J90-J91</f>
        <v>2500</v>
      </c>
      <c r="K92" s="9">
        <f t="shared" si="86"/>
        <v>2500</v>
      </c>
      <c r="L92" s="9"/>
      <c r="M92" s="9">
        <f t="shared" ref="M92" si="87">+M90-M91</f>
        <v>0</v>
      </c>
    </row>
    <row r="93" spans="1:15">
      <c r="B93" s="17" t="s">
        <v>14</v>
      </c>
      <c r="C93" s="14"/>
      <c r="D93" s="14"/>
      <c r="E93" s="14">
        <v>0</v>
      </c>
      <c r="F93" s="14"/>
      <c r="G93" s="14"/>
      <c r="H93" s="14"/>
      <c r="I93" s="14">
        <v>1860</v>
      </c>
      <c r="J93" s="14"/>
      <c r="K93" s="14"/>
      <c r="L93" s="14"/>
      <c r="M93" s="14"/>
    </row>
    <row r="94" spans="1:15">
      <c r="A94" s="11">
        <f>+G94-241.92</f>
        <v>235.74000000000004</v>
      </c>
      <c r="B94" s="18" t="s">
        <v>11</v>
      </c>
      <c r="C94" s="19">
        <f>+C91+C93</f>
        <v>0</v>
      </c>
      <c r="D94" s="19">
        <f>+D91+D93</f>
        <v>1860</v>
      </c>
      <c r="E94" s="19">
        <f>+E91+E93</f>
        <v>2620.09</v>
      </c>
      <c r="F94" s="19">
        <f>+F91+F93</f>
        <v>1718.04</v>
      </c>
      <c r="G94" s="19">
        <f t="shared" ref="G94:I94" si="88">+G91+G93</f>
        <v>477.66</v>
      </c>
      <c r="H94" s="19"/>
      <c r="I94" s="19">
        <f t="shared" si="88"/>
        <v>1860</v>
      </c>
      <c r="J94" s="19">
        <f t="shared" ref="J94:K94" si="89">+J91+J93</f>
        <v>0</v>
      </c>
      <c r="K94" s="19">
        <f t="shared" si="89"/>
        <v>0</v>
      </c>
      <c r="L94" s="19"/>
      <c r="M94" s="19">
        <f t="shared" ref="M94" si="90">+M91+M93</f>
        <v>0</v>
      </c>
    </row>
    <row r="95" spans="1:15">
      <c r="B95" s="18" t="s">
        <v>21</v>
      </c>
      <c r="C95" s="11">
        <f t="shared" ref="C95:I95" si="91">+C90-C94</f>
        <v>0</v>
      </c>
      <c r="D95" s="11">
        <f t="shared" si="91"/>
        <v>-32.25</v>
      </c>
      <c r="E95" s="11" t="e">
        <f>+E90-E94</f>
        <v>#VALUE!</v>
      </c>
      <c r="F95" s="11">
        <f>+F90-F94</f>
        <v>0</v>
      </c>
      <c r="G95" s="11">
        <f t="shared" si="91"/>
        <v>4764.26</v>
      </c>
      <c r="H95" s="11"/>
      <c r="I95" s="11">
        <f t="shared" si="91"/>
        <v>0</v>
      </c>
      <c r="J95" s="11">
        <f t="shared" ref="J95:K95" si="92">+J90-J94</f>
        <v>2500</v>
      </c>
      <c r="K95" s="11">
        <f t="shared" si="92"/>
        <v>2500</v>
      </c>
      <c r="L95" s="11"/>
      <c r="M95" s="11">
        <f t="shared" ref="M95" si="93">+M90-M94</f>
        <v>0</v>
      </c>
    </row>
    <row r="96" spans="1:15" s="29" customFormat="1">
      <c r="C96" s="29">
        <f t="shared" ref="C96:D96" si="94">+C89+1</f>
        <v>13</v>
      </c>
      <c r="D96" s="29">
        <f t="shared" si="94"/>
        <v>13</v>
      </c>
      <c r="E96" s="29" t="e">
        <f>+E89+1</f>
        <v>#VALUE!</v>
      </c>
      <c r="F96" s="29">
        <f t="shared" ref="F96:K96" si="95">+F89+1</f>
        <v>3</v>
      </c>
      <c r="G96" s="29">
        <f t="shared" si="95"/>
        <v>10</v>
      </c>
      <c r="I96" s="29">
        <f t="shared" si="95"/>
        <v>5</v>
      </c>
      <c r="J96" s="29">
        <f t="shared" si="95"/>
        <v>2</v>
      </c>
      <c r="K96" s="29">
        <f t="shared" si="95"/>
        <v>2</v>
      </c>
      <c r="M96" s="29">
        <v>1</v>
      </c>
      <c r="O96" s="44"/>
    </row>
    <row r="97" spans="1:15">
      <c r="B97" s="10">
        <v>43087</v>
      </c>
      <c r="C97" s="11">
        <v>3640.3588</v>
      </c>
      <c r="D97" s="11">
        <f>+IF(D96&lt;&gt;0, D$5+D95)</f>
        <v>1827.75</v>
      </c>
      <c r="E97" s="11" t="e">
        <f>+IF(E96&lt;&gt;0, E$4+E95,0)</f>
        <v>#VALUE!</v>
      </c>
      <c r="F97" s="11">
        <f>+IF(F96&lt;&gt;0, F$4+F95,0)</f>
        <v>1860</v>
      </c>
      <c r="G97" s="11">
        <f>+IF(G96&lt;&gt;0, G$4+G95,0)</f>
        <v>7264.26</v>
      </c>
      <c r="H97" s="11"/>
      <c r="I97" s="11">
        <f>+IF(I96&lt;&gt;0, I$4+I95,0)</f>
        <v>1860</v>
      </c>
      <c r="J97" s="11">
        <f t="shared" ref="J97" si="96">+IF(J96&lt;&gt;0, J$4+J95,0)</f>
        <v>5000</v>
      </c>
      <c r="K97" s="11">
        <f>+IF(K96&lt;&gt;0, K$4+K95,0)</f>
        <v>5000</v>
      </c>
      <c r="L97" s="11"/>
      <c r="M97" s="11">
        <f>+IF(M96&lt;&gt;0, M$4+M95,0)</f>
        <v>2500</v>
      </c>
      <c r="O97" s="11"/>
    </row>
    <row r="98" spans="1:15" outlineLevel="1">
      <c r="B98" s="13" t="s">
        <v>10</v>
      </c>
      <c r="C98" s="14">
        <v>0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1"/>
    </row>
    <row r="99" spans="1:15" outlineLevel="1">
      <c r="B99" s="16" t="s">
        <v>13</v>
      </c>
      <c r="C99" s="9">
        <f>+C97-C98</f>
        <v>3640.3588</v>
      </c>
      <c r="D99" s="9">
        <f>+D97-D98</f>
        <v>1827.75</v>
      </c>
      <c r="E99" s="9" t="e">
        <f>+E97-E98</f>
        <v>#VALUE!</v>
      </c>
      <c r="F99" s="9">
        <f>+F97-F98</f>
        <v>1860</v>
      </c>
      <c r="G99" s="9">
        <f t="shared" ref="G99" si="97">+G97-G98</f>
        <v>7264.26</v>
      </c>
      <c r="H99" s="9"/>
      <c r="I99" s="9">
        <f t="shared" ref="I99:K99" si="98">+I97-I98</f>
        <v>1860</v>
      </c>
      <c r="J99" s="9">
        <f t="shared" si="98"/>
        <v>5000</v>
      </c>
      <c r="K99" s="9">
        <f t="shared" si="98"/>
        <v>5000</v>
      </c>
      <c r="L99" s="9"/>
      <c r="M99" s="9"/>
    </row>
    <row r="100" spans="1:15" outlineLevel="1">
      <c r="A100" s="25">
        <v>43088</v>
      </c>
      <c r="B100" s="17" t="s">
        <v>14</v>
      </c>
      <c r="C100" s="14">
        <v>3640.36</v>
      </c>
      <c r="D100" s="14"/>
      <c r="E100" s="14">
        <v>2000</v>
      </c>
      <c r="F100" s="14"/>
      <c r="G100" s="14">
        <v>2500</v>
      </c>
      <c r="H100" s="14"/>
      <c r="I100" s="14">
        <v>3720</v>
      </c>
      <c r="J100" s="14">
        <v>2500</v>
      </c>
      <c r="K100" s="14"/>
      <c r="L100" s="14"/>
      <c r="M100" s="14"/>
      <c r="O100" s="26" t="s">
        <v>37</v>
      </c>
    </row>
    <row r="101" spans="1:15" outlineLevel="1">
      <c r="B101" s="18" t="s">
        <v>11</v>
      </c>
      <c r="C101" s="19">
        <f>+C98+C100</f>
        <v>3640.36</v>
      </c>
      <c r="D101" s="19">
        <f>+D98+D100</f>
        <v>0</v>
      </c>
      <c r="E101" s="19">
        <f>+E98+E100</f>
        <v>2000</v>
      </c>
      <c r="F101" s="19">
        <f>+F98+F100</f>
        <v>0</v>
      </c>
      <c r="G101" s="19">
        <f t="shared" ref="G101" si="99">+G98+G100</f>
        <v>2500</v>
      </c>
      <c r="H101" s="19"/>
      <c r="I101" s="19">
        <f t="shared" ref="I101:M101" si="100">+I98+I100</f>
        <v>3720</v>
      </c>
      <c r="J101" s="19">
        <f t="shared" si="100"/>
        <v>2500</v>
      </c>
      <c r="K101" s="19">
        <f t="shared" si="100"/>
        <v>0</v>
      </c>
      <c r="L101" s="19"/>
      <c r="M101" s="19">
        <f t="shared" si="100"/>
        <v>0</v>
      </c>
    </row>
    <row r="102" spans="1:15">
      <c r="B102" s="18" t="s">
        <v>21</v>
      </c>
      <c r="C102" s="11">
        <f t="shared" ref="C102:E102" si="101">+C97-C101</f>
        <v>-1.2000000001535227E-3</v>
      </c>
      <c r="D102" s="11">
        <f t="shared" si="101"/>
        <v>1827.75</v>
      </c>
      <c r="E102" s="11" t="e">
        <f t="shared" si="101"/>
        <v>#VALUE!</v>
      </c>
      <c r="F102" s="11">
        <f>+F97-F101</f>
        <v>1860</v>
      </c>
      <c r="G102" s="11">
        <f t="shared" ref="G102" si="102">+G97-G101</f>
        <v>4764.26</v>
      </c>
      <c r="H102" s="11"/>
      <c r="I102" s="11">
        <f t="shared" ref="I102:M102" si="103">+I97-I101</f>
        <v>-1860</v>
      </c>
      <c r="J102" s="11">
        <f t="shared" si="103"/>
        <v>2500</v>
      </c>
      <c r="K102" s="11">
        <f t="shared" si="103"/>
        <v>5000</v>
      </c>
      <c r="L102" s="11"/>
      <c r="M102" s="11">
        <f t="shared" si="103"/>
        <v>2500</v>
      </c>
    </row>
    <row r="103" spans="1:15">
      <c r="C103" s="27">
        <f t="shared" ref="C103:M103" si="104">+C96+1</f>
        <v>14</v>
      </c>
      <c r="D103" s="27">
        <f t="shared" si="104"/>
        <v>14</v>
      </c>
      <c r="E103" s="27" t="e">
        <f t="shared" si="104"/>
        <v>#VALUE!</v>
      </c>
      <c r="F103" s="27">
        <f t="shared" si="104"/>
        <v>4</v>
      </c>
      <c r="G103" s="27">
        <f t="shared" si="104"/>
        <v>11</v>
      </c>
      <c r="H103" s="27">
        <f t="shared" si="104"/>
        <v>1</v>
      </c>
      <c r="I103" s="27">
        <f t="shared" si="104"/>
        <v>6</v>
      </c>
      <c r="J103" s="27">
        <f t="shared" si="104"/>
        <v>3</v>
      </c>
      <c r="K103" s="27">
        <f t="shared" si="104"/>
        <v>3</v>
      </c>
      <c r="L103" s="27"/>
      <c r="M103" s="38">
        <f t="shared" si="104"/>
        <v>2</v>
      </c>
    </row>
    <row r="104" spans="1:15">
      <c r="B104" s="10">
        <v>43094</v>
      </c>
      <c r="C104" s="11">
        <v>3640.3588</v>
      </c>
      <c r="D104" s="11">
        <f>+IF(D103&lt;&gt;0, D$5+D102)</f>
        <v>3687.75</v>
      </c>
      <c r="E104" s="11" t="e">
        <f>+IF(E103&lt;&gt;0, E$4+E102,0)</f>
        <v>#VALUE!</v>
      </c>
      <c r="F104" s="11">
        <f>+IF(F103&lt;&gt;0, F$4+F102,0)</f>
        <v>3720</v>
      </c>
      <c r="G104" s="11">
        <f>+IF(G103&lt;&gt;0, G$4+G102,0)</f>
        <v>7264.26</v>
      </c>
      <c r="H104" s="11"/>
      <c r="I104" s="11">
        <f>+IF(I103&lt;&gt;0, I$4+I102,0)</f>
        <v>0</v>
      </c>
      <c r="J104" s="11">
        <f>+IF(J103&lt;&gt;0, J$4+J102,0)</f>
        <v>5000</v>
      </c>
      <c r="K104" s="11">
        <f>+IF(K103&lt;&gt;0, K$4+K102,0)</f>
        <v>7500</v>
      </c>
      <c r="L104" s="11"/>
      <c r="M104" s="11">
        <f>+IF(M103&lt;&gt;0, M$4+M102,0)</f>
        <v>5000</v>
      </c>
    </row>
    <row r="105" spans="1:15" outlineLevel="1">
      <c r="B105" s="13" t="s">
        <v>10</v>
      </c>
      <c r="C105" s="14">
        <v>0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5" outlineLevel="1">
      <c r="B106" s="16" t="s">
        <v>13</v>
      </c>
      <c r="C106" s="9">
        <f>+C104-C105</f>
        <v>3640.3588</v>
      </c>
      <c r="D106" s="9">
        <f>+D104-D105</f>
        <v>3687.75</v>
      </c>
      <c r="E106" s="9" t="e">
        <f>+E104-E105</f>
        <v>#VALUE!</v>
      </c>
      <c r="F106" s="9">
        <f>+F104-F105</f>
        <v>3720</v>
      </c>
      <c r="G106" s="9">
        <f t="shared" ref="G106" si="105">+G104-G105</f>
        <v>7264.26</v>
      </c>
      <c r="H106" s="9"/>
      <c r="I106" s="9">
        <f t="shared" ref="I106:K106" si="106">+I104-I105</f>
        <v>0</v>
      </c>
      <c r="J106" s="9">
        <f t="shared" si="106"/>
        <v>5000</v>
      </c>
      <c r="K106" s="9">
        <f t="shared" si="106"/>
        <v>7500</v>
      </c>
      <c r="L106" s="9"/>
      <c r="M106" s="9"/>
    </row>
    <row r="107" spans="1:15" outlineLevel="1">
      <c r="B107" s="17" t="s">
        <v>14</v>
      </c>
      <c r="C107" s="14">
        <v>3640.36</v>
      </c>
      <c r="D107" s="14"/>
      <c r="E107" s="14">
        <v>2000</v>
      </c>
      <c r="F107" s="14"/>
      <c r="G107" s="14">
        <v>2500</v>
      </c>
      <c r="H107" s="14"/>
      <c r="I107" s="14">
        <v>3720</v>
      </c>
      <c r="J107" s="14">
        <v>2500</v>
      </c>
      <c r="K107" s="14"/>
      <c r="L107" s="14"/>
      <c r="M107" s="14">
        <v>2500</v>
      </c>
    </row>
    <row r="108" spans="1:15" outlineLevel="1">
      <c r="B108" s="18" t="s">
        <v>11</v>
      </c>
      <c r="C108" s="19">
        <f>+C105+C107</f>
        <v>3640.36</v>
      </c>
      <c r="D108" s="19">
        <f>+D105+D107</f>
        <v>0</v>
      </c>
      <c r="E108" s="19">
        <f>+E105+E107</f>
        <v>2000</v>
      </c>
      <c r="F108" s="19">
        <f>+F105+F107</f>
        <v>0</v>
      </c>
      <c r="G108" s="19">
        <f t="shared" ref="G108" si="107">+G105+G107</f>
        <v>2500</v>
      </c>
      <c r="H108" s="19"/>
      <c r="I108" s="19">
        <f t="shared" ref="I108:M108" si="108">+I105+I107</f>
        <v>3720</v>
      </c>
      <c r="J108" s="19">
        <f t="shared" si="108"/>
        <v>2500</v>
      </c>
      <c r="K108" s="19">
        <f t="shared" si="108"/>
        <v>0</v>
      </c>
      <c r="L108" s="19"/>
      <c r="M108" s="19">
        <f t="shared" si="108"/>
        <v>2500</v>
      </c>
    </row>
    <row r="109" spans="1:15">
      <c r="B109" s="18" t="s">
        <v>21</v>
      </c>
      <c r="C109" s="11">
        <f>+C104-C108</f>
        <v>-1.2000000001535227E-3</v>
      </c>
      <c r="D109" s="11">
        <f t="shared" ref="D109:G109" si="109">+D104-D108</f>
        <v>3687.75</v>
      </c>
      <c r="E109" s="11" t="e">
        <f t="shared" si="109"/>
        <v>#VALUE!</v>
      </c>
      <c r="F109" s="11">
        <f t="shared" si="109"/>
        <v>3720</v>
      </c>
      <c r="G109" s="11">
        <f t="shared" si="109"/>
        <v>4764.26</v>
      </c>
      <c r="H109" s="11">
        <f t="shared" ref="H109" si="110">+H104-H108</f>
        <v>0</v>
      </c>
      <c r="I109" s="11">
        <f t="shared" ref="I109" si="111">+I104-I108</f>
        <v>-3720</v>
      </c>
      <c r="J109" s="11">
        <f t="shared" ref="J109:K109" si="112">+J104-J108</f>
        <v>2500</v>
      </c>
      <c r="K109" s="11">
        <f t="shared" si="112"/>
        <v>7500</v>
      </c>
      <c r="L109" s="11"/>
      <c r="M109" s="11">
        <f t="shared" ref="M109" si="113">+M104-M108</f>
        <v>2500</v>
      </c>
    </row>
    <row r="110" spans="1:15">
      <c r="C110" s="39">
        <f>+C103+1</f>
        <v>15</v>
      </c>
      <c r="D110" s="39">
        <f t="shared" ref="D110:M110" si="114">+D103+1</f>
        <v>15</v>
      </c>
      <c r="E110" s="39" t="e">
        <f t="shared" si="114"/>
        <v>#VALUE!</v>
      </c>
      <c r="F110" s="39">
        <f t="shared" si="114"/>
        <v>5</v>
      </c>
      <c r="G110" s="39">
        <f t="shared" si="114"/>
        <v>12</v>
      </c>
      <c r="H110" s="39">
        <f t="shared" si="114"/>
        <v>2</v>
      </c>
      <c r="I110" s="39">
        <f t="shared" si="114"/>
        <v>7</v>
      </c>
      <c r="J110" s="39">
        <f t="shared" si="114"/>
        <v>4</v>
      </c>
      <c r="K110" s="39">
        <f t="shared" si="114"/>
        <v>4</v>
      </c>
      <c r="L110" s="39"/>
      <c r="M110" s="39">
        <f t="shared" si="114"/>
        <v>3</v>
      </c>
    </row>
    <row r="111" spans="1:15">
      <c r="B111" s="10">
        <v>43101</v>
      </c>
      <c r="C111" s="11">
        <v>3640.3588</v>
      </c>
      <c r="D111" s="11">
        <f>+IF(D110&lt;&gt;0, D$5+D109)</f>
        <v>5547.75</v>
      </c>
      <c r="E111" s="11" t="e">
        <f>+IF(E110&lt;&gt;0, E$4+E109,0)</f>
        <v>#VALUE!</v>
      </c>
      <c r="F111" s="11">
        <f>+IF(F110&lt;&gt;0, F$4+F109,0)</f>
        <v>5580</v>
      </c>
      <c r="G111" s="11">
        <f>+IF(G110&lt;&gt;0, G$4+G109,0)</f>
        <v>7264.26</v>
      </c>
      <c r="H111" s="11"/>
      <c r="I111" s="11">
        <f>+IF(I110&lt;&gt;0, I$4+I109,0)</f>
        <v>-1860</v>
      </c>
      <c r="J111" s="11">
        <f>+IF(J110&lt;&gt;0, J$4+J109,0)</f>
        <v>5000</v>
      </c>
      <c r="K111" s="11">
        <f>+IF(K110&lt;&gt;0, K$4+K109,0)</f>
        <v>10000</v>
      </c>
      <c r="L111" s="11"/>
      <c r="M111" s="11">
        <f>+IF(M110&lt;&gt;0, M$4+M109,0)</f>
        <v>5000</v>
      </c>
    </row>
    <row r="112" spans="1:15">
      <c r="B112" s="13" t="s">
        <v>10</v>
      </c>
      <c r="C112" s="14">
        <v>1302.5999999999999</v>
      </c>
      <c r="D112" s="14">
        <v>0</v>
      </c>
      <c r="E112" s="14">
        <v>279.91000000000003</v>
      </c>
      <c r="F112" s="14">
        <v>1129.25</v>
      </c>
      <c r="G112" s="14">
        <v>435.66</v>
      </c>
      <c r="H112" s="14"/>
      <c r="I112" s="14">
        <v>1860</v>
      </c>
      <c r="J112" s="14">
        <v>1130.49</v>
      </c>
      <c r="K112" s="14">
        <v>245.28</v>
      </c>
      <c r="L112" s="14"/>
      <c r="M112" s="14">
        <v>2585.7600000000002</v>
      </c>
      <c r="N112" s="11"/>
    </row>
    <row r="113" spans="1:14">
      <c r="B113" s="16" t="s">
        <v>13</v>
      </c>
      <c r="C113" s="9">
        <f>+C111-C112</f>
        <v>2337.7588000000001</v>
      </c>
      <c r="D113" s="9">
        <f>+D111-D112</f>
        <v>5547.75</v>
      </c>
      <c r="E113" s="9" t="e">
        <f>+E111-E112</f>
        <v>#VALUE!</v>
      </c>
      <c r="F113" s="9">
        <f>+F111-F112</f>
        <v>4450.75</v>
      </c>
      <c r="G113" s="9">
        <f t="shared" ref="G113" si="115">+G111-G112</f>
        <v>6828.6</v>
      </c>
      <c r="H113" s="9"/>
      <c r="I113" s="9">
        <f t="shared" ref="I113:K113" si="116">+I111-I112</f>
        <v>-3720</v>
      </c>
      <c r="J113" s="9">
        <f t="shared" si="116"/>
        <v>3869.51</v>
      </c>
      <c r="K113" s="9">
        <f t="shared" si="116"/>
        <v>9754.7199999999993</v>
      </c>
      <c r="L113" s="9"/>
      <c r="M113" s="9"/>
    </row>
    <row r="114" spans="1:14">
      <c r="B114" s="17" t="s">
        <v>14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4">
      <c r="B115" s="18" t="s">
        <v>11</v>
      </c>
      <c r="C115" s="19">
        <f>+C112+C114</f>
        <v>1302.5999999999999</v>
      </c>
      <c r="D115" s="19">
        <f>+D112+D114</f>
        <v>0</v>
      </c>
      <c r="E115" s="19">
        <f>+E112+E114</f>
        <v>279.91000000000003</v>
      </c>
      <c r="F115" s="19">
        <f>+F112+F114</f>
        <v>1129.25</v>
      </c>
      <c r="G115" s="19">
        <f t="shared" ref="G115" si="117">+G112+G114</f>
        <v>435.66</v>
      </c>
      <c r="H115" s="19"/>
      <c r="I115" s="19">
        <f t="shared" ref="I115:M115" si="118">+I112+I114</f>
        <v>1860</v>
      </c>
      <c r="J115" s="19">
        <f t="shared" si="118"/>
        <v>1130.49</v>
      </c>
      <c r="K115" s="19">
        <f t="shared" si="118"/>
        <v>245.28</v>
      </c>
      <c r="L115" s="19"/>
      <c r="M115" s="19">
        <f t="shared" si="118"/>
        <v>2585.7600000000002</v>
      </c>
    </row>
    <row r="116" spans="1:14">
      <c r="B116" s="18" t="s">
        <v>21</v>
      </c>
      <c r="C116" s="11">
        <f t="shared" ref="C116:E116" si="119">+C111-C115</f>
        <v>2337.7588000000001</v>
      </c>
      <c r="D116" s="11">
        <f t="shared" si="119"/>
        <v>5547.75</v>
      </c>
      <c r="E116" s="11" t="e">
        <f t="shared" si="119"/>
        <v>#VALUE!</v>
      </c>
      <c r="F116" s="11">
        <f>+F111-F115</f>
        <v>4450.75</v>
      </c>
      <c r="G116" s="11">
        <f t="shared" ref="G116" si="120">+G111-G115</f>
        <v>6828.6</v>
      </c>
      <c r="H116" s="11"/>
      <c r="I116" s="11">
        <f t="shared" ref="I116:M116" si="121">+I111-I115</f>
        <v>-3720</v>
      </c>
      <c r="J116" s="11">
        <f t="shared" si="121"/>
        <v>3869.51</v>
      </c>
      <c r="K116" s="11">
        <f t="shared" si="121"/>
        <v>9754.7199999999993</v>
      </c>
      <c r="L116" s="11"/>
      <c r="M116" s="11">
        <f t="shared" si="121"/>
        <v>2414.2399999999998</v>
      </c>
    </row>
    <row r="117" spans="1:14" s="27" customFormat="1">
      <c r="C117" s="27">
        <f>+C110+1</f>
        <v>16</v>
      </c>
      <c r="D117" s="27">
        <f t="shared" ref="D117:M117" si="122">+D110+1</f>
        <v>16</v>
      </c>
      <c r="E117" s="27" t="e">
        <f t="shared" si="122"/>
        <v>#VALUE!</v>
      </c>
      <c r="F117" s="27">
        <f t="shared" si="122"/>
        <v>6</v>
      </c>
      <c r="G117" s="27">
        <f t="shared" si="122"/>
        <v>13</v>
      </c>
      <c r="H117" s="27">
        <f t="shared" si="122"/>
        <v>3</v>
      </c>
      <c r="I117" s="27">
        <f t="shared" si="122"/>
        <v>8</v>
      </c>
      <c r="J117" s="27">
        <f t="shared" si="122"/>
        <v>5</v>
      </c>
      <c r="K117" s="27">
        <f t="shared" si="122"/>
        <v>5</v>
      </c>
      <c r="L117" s="27">
        <v>1</v>
      </c>
      <c r="M117" s="27">
        <f t="shared" si="122"/>
        <v>4</v>
      </c>
      <c r="N117" s="27">
        <v>1</v>
      </c>
    </row>
    <row r="118" spans="1:14">
      <c r="A118" s="38" t="s">
        <v>38</v>
      </c>
      <c r="B118" s="46">
        <v>43108</v>
      </c>
      <c r="C118" s="11">
        <v>3640.3588</v>
      </c>
      <c r="D118" s="11">
        <f>+IF(D117&lt;&gt;0, D$5+D116)</f>
        <v>7407.75</v>
      </c>
      <c r="E118" s="11" t="e">
        <f>+IF(E117&lt;&gt;0, E$4+E116,0)</f>
        <v>#VALUE!</v>
      </c>
      <c r="F118" s="11">
        <f>+IF(F117&lt;&gt;0, F$4+F116,0)</f>
        <v>6310.75</v>
      </c>
      <c r="G118" s="11">
        <f>+IF(G117&lt;&gt;0, G$4+G116,0)</f>
        <v>9328.6</v>
      </c>
      <c r="H118" s="11"/>
      <c r="I118" s="11">
        <f t="shared" ref="I118:N118" si="123">+IF(I117&lt;&gt;0, I$4+I116,0)</f>
        <v>-1860</v>
      </c>
      <c r="J118" s="11">
        <f t="shared" si="123"/>
        <v>6369.51</v>
      </c>
      <c r="K118" s="11">
        <f t="shared" si="123"/>
        <v>12254.72</v>
      </c>
      <c r="L118" s="11">
        <f t="shared" si="123"/>
        <v>2500</v>
      </c>
      <c r="M118" s="11">
        <f t="shared" si="123"/>
        <v>4914.24</v>
      </c>
      <c r="N118" s="11">
        <f t="shared" si="123"/>
        <v>2500</v>
      </c>
    </row>
    <row r="119" spans="1:14">
      <c r="B119" s="13" t="s">
        <v>10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>
      <c r="B120" s="16" t="s">
        <v>13</v>
      </c>
      <c r="C120" s="9">
        <f>+C118-C119</f>
        <v>3640.3588</v>
      </c>
      <c r="D120" s="9">
        <f>+D118-D119</f>
        <v>7407.75</v>
      </c>
      <c r="E120" s="9" t="e">
        <f>+E118-E119</f>
        <v>#VALUE!</v>
      </c>
      <c r="F120" s="9">
        <f>+F118-F119</f>
        <v>6310.75</v>
      </c>
      <c r="G120" s="9">
        <f t="shared" ref="G120" si="124">+G118-G119</f>
        <v>9328.6</v>
      </c>
      <c r="H120" s="9"/>
      <c r="I120" s="9">
        <f t="shared" ref="I120:K120" si="125">+I118-I119</f>
        <v>-1860</v>
      </c>
      <c r="J120" s="9">
        <f t="shared" si="125"/>
        <v>6369.51</v>
      </c>
      <c r="K120" s="9">
        <f t="shared" si="125"/>
        <v>12254.72</v>
      </c>
      <c r="L120" s="9"/>
      <c r="M120" s="9"/>
      <c r="N120" s="9"/>
    </row>
    <row r="121" spans="1:14">
      <c r="B121" s="17" t="s">
        <v>14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>
      <c r="B122" s="18" t="s">
        <v>11</v>
      </c>
      <c r="C122" s="19">
        <f>+C119+C121</f>
        <v>0</v>
      </c>
      <c r="D122" s="19">
        <f>+D119+D121</f>
        <v>0</v>
      </c>
      <c r="E122" s="19">
        <f>+E119+E121</f>
        <v>0</v>
      </c>
      <c r="F122" s="19">
        <f>+F119+F121</f>
        <v>0</v>
      </c>
      <c r="G122" s="19">
        <f t="shared" ref="G122" si="126">+G119+G121</f>
        <v>0</v>
      </c>
      <c r="H122" s="19"/>
      <c r="I122" s="19">
        <f t="shared" ref="I122:M122" si="127">+I119+I121</f>
        <v>0</v>
      </c>
      <c r="J122" s="19">
        <f t="shared" si="127"/>
        <v>0</v>
      </c>
      <c r="K122" s="19">
        <f t="shared" si="127"/>
        <v>0</v>
      </c>
      <c r="L122" s="19">
        <f t="shared" ref="L122" si="128">+L119+L121</f>
        <v>0</v>
      </c>
      <c r="M122" s="19">
        <f t="shared" si="127"/>
        <v>0</v>
      </c>
      <c r="N122" s="19">
        <f t="shared" ref="N122" si="129">+N119+N121</f>
        <v>0</v>
      </c>
    </row>
    <row r="123" spans="1:14">
      <c r="B123" s="18" t="s">
        <v>21</v>
      </c>
      <c r="C123" s="11">
        <f t="shared" ref="C123:E123" si="130">+C118-C122</f>
        <v>3640.3588</v>
      </c>
      <c r="D123" s="11">
        <f t="shared" si="130"/>
        <v>7407.75</v>
      </c>
      <c r="E123" s="11" t="e">
        <f t="shared" si="130"/>
        <v>#VALUE!</v>
      </c>
      <c r="F123" s="11">
        <f>+F118-F122</f>
        <v>6310.75</v>
      </c>
      <c r="G123" s="11">
        <f t="shared" ref="G123" si="131">+G118-G122</f>
        <v>9328.6</v>
      </c>
      <c r="H123" s="11"/>
      <c r="I123" s="11">
        <f t="shared" ref="I123:M123" si="132">+I118-I122</f>
        <v>-1860</v>
      </c>
      <c r="J123" s="11">
        <f t="shared" si="132"/>
        <v>6369.51</v>
      </c>
      <c r="K123" s="11">
        <f t="shared" si="132"/>
        <v>12254.72</v>
      </c>
      <c r="L123" s="11">
        <f t="shared" ref="L123" si="133">+L118-L122</f>
        <v>2500</v>
      </c>
      <c r="M123" s="11">
        <f t="shared" si="132"/>
        <v>4914.24</v>
      </c>
      <c r="N123" s="11">
        <f t="shared" ref="N123" si="134">+N118-N122</f>
        <v>2500</v>
      </c>
    </row>
  </sheetData>
  <conditionalFormatting sqref="H26 C74:D74 C95:D95 C25:F25 F95 H95:M95 H25:M25">
    <cfRule type="expression" dxfId="67" priority="157">
      <formula>C25&gt;0</formula>
    </cfRule>
    <cfRule type="expression" dxfId="66" priority="158">
      <formula>C25&lt;0</formula>
    </cfRule>
  </conditionalFormatting>
  <conditionalFormatting sqref="H19 C18:F18 H18:M18">
    <cfRule type="expression" dxfId="65" priority="165">
      <formula>C18&gt;0</formula>
    </cfRule>
    <cfRule type="expression" dxfId="64" priority="166">
      <formula>C18&lt;0</formula>
    </cfRule>
  </conditionalFormatting>
  <conditionalFormatting sqref="C32:F32 H32:M32">
    <cfRule type="expression" dxfId="63" priority="153">
      <formula>C32&gt;0</formula>
    </cfRule>
    <cfRule type="expression" dxfId="62" priority="154">
      <formula>C32&lt;0</formula>
    </cfRule>
  </conditionalFormatting>
  <conditionalFormatting sqref="C46:F46 H46:M46">
    <cfRule type="expression" dxfId="61" priority="147">
      <formula>C46&gt;0</formula>
    </cfRule>
    <cfRule type="expression" dxfId="60" priority="148">
      <formula>C46&lt;0</formula>
    </cfRule>
  </conditionalFormatting>
  <conditionalFormatting sqref="E95 E74:F74 H74:M74">
    <cfRule type="expression" dxfId="59" priority="89">
      <formula>E74&gt;0</formula>
    </cfRule>
    <cfRule type="expression" dxfId="58" priority="90">
      <formula>E74&lt;0</formula>
    </cfRule>
  </conditionalFormatting>
  <conditionalFormatting sqref="C102:D102 F102 H102:M102">
    <cfRule type="expression" dxfId="57" priority="73">
      <formula>C102&gt;0</formula>
    </cfRule>
    <cfRule type="expression" dxfId="56" priority="74">
      <formula>C102&lt;0</formula>
    </cfRule>
  </conditionalFormatting>
  <conditionalFormatting sqref="E102">
    <cfRule type="expression" dxfId="55" priority="71">
      <formula>E102&gt;0</formula>
    </cfRule>
    <cfRule type="expression" dxfId="54" priority="72">
      <formula>E102&lt;0</formula>
    </cfRule>
  </conditionalFormatting>
  <conditionalFormatting sqref="C39:F39 H39:M39">
    <cfRule type="expression" dxfId="53" priority="69">
      <formula>C39&gt;0</formula>
    </cfRule>
    <cfRule type="expression" dxfId="52" priority="70">
      <formula>C39&lt;0</formula>
    </cfRule>
  </conditionalFormatting>
  <conditionalFormatting sqref="C53:F53 H53:M53">
    <cfRule type="expression" dxfId="51" priority="65">
      <formula>C53&gt;0</formula>
    </cfRule>
    <cfRule type="expression" dxfId="50" priority="66">
      <formula>C53&lt;0</formula>
    </cfRule>
  </conditionalFormatting>
  <conditionalFormatting sqref="C60:F60 H60:M60">
    <cfRule type="expression" dxfId="49" priority="57">
      <formula>C60&gt;0</formula>
    </cfRule>
    <cfRule type="expression" dxfId="48" priority="58">
      <formula>C60&lt;0</formula>
    </cfRule>
  </conditionalFormatting>
  <conditionalFormatting sqref="C67:F67 H67:M67">
    <cfRule type="expression" dxfId="47" priority="55">
      <formula>C67&gt;0</formula>
    </cfRule>
    <cfRule type="expression" dxfId="46" priority="56">
      <formula>C67&lt;0</formula>
    </cfRule>
  </conditionalFormatting>
  <conditionalFormatting sqref="C81:D81">
    <cfRule type="expression" dxfId="45" priority="53">
      <formula>C81&gt;0</formula>
    </cfRule>
    <cfRule type="expression" dxfId="44" priority="54">
      <formula>C81&lt;0</formula>
    </cfRule>
  </conditionalFormatting>
  <conditionalFormatting sqref="E81:F81 H81:M81">
    <cfRule type="expression" dxfId="43" priority="51">
      <formula>E81&gt;0</formula>
    </cfRule>
    <cfRule type="expression" dxfId="42" priority="52">
      <formula>E81&lt;0</formula>
    </cfRule>
  </conditionalFormatting>
  <conditionalFormatting sqref="C88:D88">
    <cfRule type="expression" dxfId="41" priority="49">
      <formula>C88&gt;0</formula>
    </cfRule>
    <cfRule type="expression" dxfId="40" priority="50">
      <formula>C88&lt;0</formula>
    </cfRule>
  </conditionalFormatting>
  <conditionalFormatting sqref="E88:F88 H88:M88">
    <cfRule type="expression" dxfId="39" priority="47">
      <formula>E88&gt;0</formula>
    </cfRule>
    <cfRule type="expression" dxfId="38" priority="48">
      <formula>E88&lt;0</formula>
    </cfRule>
  </conditionalFormatting>
  <conditionalFormatting sqref="G95 G25">
    <cfRule type="expression" dxfId="37" priority="43">
      <formula>G25&gt;0</formula>
    </cfRule>
    <cfRule type="expression" dxfId="36" priority="44">
      <formula>G25&lt;0</formula>
    </cfRule>
  </conditionalFormatting>
  <conditionalFormatting sqref="G18">
    <cfRule type="expression" dxfId="35" priority="45">
      <formula>G18&gt;0</formula>
    </cfRule>
    <cfRule type="expression" dxfId="34" priority="46">
      <formula>G18&lt;0</formula>
    </cfRule>
  </conditionalFormatting>
  <conditionalFormatting sqref="G32">
    <cfRule type="expression" dxfId="33" priority="41">
      <formula>G32&gt;0</formula>
    </cfRule>
    <cfRule type="expression" dxfId="32" priority="42">
      <formula>G32&lt;0</formula>
    </cfRule>
  </conditionalFormatting>
  <conditionalFormatting sqref="G46">
    <cfRule type="expression" dxfId="31" priority="39">
      <formula>G46&gt;0</formula>
    </cfRule>
    <cfRule type="expression" dxfId="30" priority="40">
      <formula>G46&lt;0</formula>
    </cfRule>
  </conditionalFormatting>
  <conditionalFormatting sqref="G74">
    <cfRule type="expression" dxfId="29" priority="37">
      <formula>G74&gt;0</formula>
    </cfRule>
    <cfRule type="expression" dxfId="28" priority="38">
      <formula>G74&lt;0</formula>
    </cfRule>
  </conditionalFormatting>
  <conditionalFormatting sqref="G102">
    <cfRule type="expression" dxfId="27" priority="35">
      <formula>G102&gt;0</formula>
    </cfRule>
    <cfRule type="expression" dxfId="26" priority="36">
      <formula>G102&lt;0</formula>
    </cfRule>
  </conditionalFormatting>
  <conditionalFormatting sqref="G39">
    <cfRule type="expression" dxfId="25" priority="33">
      <formula>G39&gt;0</formula>
    </cfRule>
    <cfRule type="expression" dxfId="24" priority="34">
      <formula>G39&lt;0</formula>
    </cfRule>
  </conditionalFormatting>
  <conditionalFormatting sqref="G53">
    <cfRule type="expression" dxfId="23" priority="31">
      <formula>G53&gt;0</formula>
    </cfRule>
    <cfRule type="expression" dxfId="22" priority="32">
      <formula>G53&lt;0</formula>
    </cfRule>
  </conditionalFormatting>
  <conditionalFormatting sqref="G60">
    <cfRule type="expression" dxfId="21" priority="29">
      <formula>G60&gt;0</formula>
    </cfRule>
    <cfRule type="expression" dxfId="20" priority="30">
      <formula>G60&lt;0</formula>
    </cfRule>
  </conditionalFormatting>
  <conditionalFormatting sqref="G67">
    <cfRule type="expression" dxfId="19" priority="27">
      <formula>G67&gt;0</formula>
    </cfRule>
    <cfRule type="expression" dxfId="18" priority="28">
      <formula>G67&lt;0</formula>
    </cfRule>
  </conditionalFormatting>
  <conditionalFormatting sqref="G81">
    <cfRule type="expression" dxfId="17" priority="25">
      <formula>G81&gt;0</formula>
    </cfRule>
    <cfRule type="expression" dxfId="16" priority="26">
      <formula>G81&lt;0</formula>
    </cfRule>
  </conditionalFormatting>
  <conditionalFormatting sqref="G88">
    <cfRule type="expression" dxfId="15" priority="23">
      <formula>G88&gt;0</formula>
    </cfRule>
    <cfRule type="expression" dxfId="14" priority="24">
      <formula>G88&lt;0</formula>
    </cfRule>
  </conditionalFormatting>
  <conditionalFormatting sqref="C109:M109">
    <cfRule type="expression" dxfId="13" priority="19">
      <formula>C109&gt;0</formula>
    </cfRule>
    <cfRule type="expression" dxfId="12" priority="20">
      <formula>C109&lt;0</formula>
    </cfRule>
  </conditionalFormatting>
  <conditionalFormatting sqref="C116:D116 F116 H116:M116">
    <cfRule type="expression" dxfId="11" priority="11">
      <formula>C116&gt;0</formula>
    </cfRule>
    <cfRule type="expression" dxfId="10" priority="12">
      <formula>C116&lt;0</formula>
    </cfRule>
  </conditionalFormatting>
  <conditionalFormatting sqref="E116">
    <cfRule type="expression" dxfId="9" priority="9">
      <formula>E116&gt;0</formula>
    </cfRule>
    <cfRule type="expression" dxfId="8" priority="10">
      <formula>E116&lt;0</formula>
    </cfRule>
  </conditionalFormatting>
  <conditionalFormatting sqref="G116">
    <cfRule type="expression" dxfId="7" priority="7">
      <formula>G116&gt;0</formula>
    </cfRule>
    <cfRule type="expression" dxfId="6" priority="8">
      <formula>G116&lt;0</formula>
    </cfRule>
  </conditionalFormatting>
  <conditionalFormatting sqref="C123:D123 F123 H123:N123">
    <cfRule type="expression" dxfId="5" priority="5">
      <formula>C123&gt;0</formula>
    </cfRule>
    <cfRule type="expression" dxfId="4" priority="6">
      <formula>C123&lt;0</formula>
    </cfRule>
  </conditionalFormatting>
  <conditionalFormatting sqref="E123">
    <cfRule type="expression" dxfId="3" priority="3">
      <formula>E123&gt;0</formula>
    </cfRule>
    <cfRule type="expression" dxfId="2" priority="4">
      <formula>E123&lt;0</formula>
    </cfRule>
  </conditionalFormatting>
  <conditionalFormatting sqref="G123">
    <cfRule type="expression" dxfId="1" priority="1">
      <formula>G123&gt;0</formula>
    </cfRule>
    <cfRule type="expression" dxfId="0" priority="2">
      <formula>G123&lt;0</formula>
    </cfRule>
  </conditionalFormatting>
  <pageMargins left="0.7" right="0.7" top="0.75" bottom="0.75" header="0.3" footer="0.3"/>
  <pageSetup orientation="portrait" horizontalDpi="429496729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4DE1-371C-4342-8BAD-36C7EE0F3117}">
  <dimension ref="B6:K23"/>
  <sheetViews>
    <sheetView showGridLines="0" workbookViewId="0">
      <selection activeCell="D10" sqref="D10"/>
    </sheetView>
  </sheetViews>
  <sheetFormatPr baseColWidth="10" defaultRowHeight="15"/>
  <cols>
    <col min="2" max="4" width="15.5703125" style="40" customWidth="1"/>
    <col min="5" max="5" width="12" style="40" bestFit="1" customWidth="1"/>
    <col min="6" max="6" width="10" style="40" customWidth="1"/>
    <col min="7" max="7" width="11" style="40" bestFit="1" customWidth="1"/>
    <col min="8" max="8" width="12.85546875" style="40" bestFit="1" customWidth="1"/>
    <col min="9" max="9" width="13" style="40" bestFit="1" customWidth="1"/>
    <col min="10" max="10" width="15.5703125" style="40" customWidth="1"/>
    <col min="11" max="11" width="14.140625" style="40" bestFit="1" customWidth="1"/>
  </cols>
  <sheetData>
    <row r="6" spans="2:11" s="41" customFormat="1" ht="45">
      <c r="B6" s="2" t="str">
        <f>+Hoja1!C2</f>
        <v>Jorge Maldonado Guizar</v>
      </c>
      <c r="C6" s="2" t="str">
        <f>+Hoja1!D2</f>
        <v>Juan Emilio Ducombs Bartolucci</v>
      </c>
      <c r="D6" s="2" t="str">
        <f>+Hoja1!E2</f>
        <v>Gilberto Omar Hernandez Rivas</v>
      </c>
      <c r="E6" s="2" t="str">
        <f>+Hoja1!F2</f>
        <v>Carlos Mario Solis</v>
      </c>
      <c r="F6" s="2" t="str">
        <f>+Hoja1!G2</f>
        <v>Jorge Juan Duran</v>
      </c>
      <c r="G6" s="2" t="str">
        <f>+Hoja1!H2</f>
        <v xml:space="preserve">Luis Miguel Barrios </v>
      </c>
      <c r="H6" s="2" t="str">
        <f>+Hoja1!I2</f>
        <v>Luis Irvin Díaz Rosales</v>
      </c>
      <c r="I6" s="2" t="str">
        <f>+Hoja1!J2</f>
        <v>Edwar Josafat Ruiz Juárez</v>
      </c>
      <c r="J6" s="2" t="str">
        <f>+Hoja1!K2</f>
        <v>Alberto Salinas Rodríguez</v>
      </c>
      <c r="K6" s="2" t="str">
        <f>+Hoja1!M2</f>
        <v>Jorge Montaño Ávila</v>
      </c>
    </row>
    <row r="7" spans="2:11">
      <c r="B7" s="5" t="str">
        <f>+Hoja1!C3</f>
        <v>ARRU-001</v>
      </c>
      <c r="C7" s="5" t="str">
        <f>+Hoja1!D3</f>
        <v>ARRU-002</v>
      </c>
      <c r="D7" s="5" t="str">
        <f>+Hoja1!E3</f>
        <v>ARRU-003</v>
      </c>
      <c r="E7" s="5" t="str">
        <f>+Hoja1!F3</f>
        <v>ARRU-004</v>
      </c>
      <c r="F7" s="5" t="str">
        <f>+Hoja1!G3</f>
        <v>ARRU-005</v>
      </c>
      <c r="G7" s="5" t="str">
        <f>+Hoja1!H3</f>
        <v>ARRU-006</v>
      </c>
      <c r="H7" s="5" t="str">
        <f>+Hoja1!I3</f>
        <v>ARRU-007</v>
      </c>
      <c r="I7" s="5" t="str">
        <f>+Hoja1!J3</f>
        <v>ARRU-008</v>
      </c>
      <c r="J7" s="5" t="str">
        <f>+Hoja1!K3</f>
        <v>ARRU-009</v>
      </c>
      <c r="K7" s="5" t="str">
        <f>+Hoja1!M3</f>
        <v>ARRU-011</v>
      </c>
    </row>
    <row r="8" spans="2:11">
      <c r="B8" s="42">
        <f>+Hoja1!C121</f>
        <v>0</v>
      </c>
      <c r="C8" s="42">
        <f>+Hoja1!D121</f>
        <v>0</v>
      </c>
      <c r="D8" s="42">
        <f>+Hoja1!E121</f>
        <v>0</v>
      </c>
      <c r="E8" s="42">
        <f>+Hoja1!F121</f>
        <v>0</v>
      </c>
      <c r="F8" s="42">
        <f>+Hoja1!G121</f>
        <v>0</v>
      </c>
      <c r="G8" s="42">
        <v>0</v>
      </c>
      <c r="H8" s="42">
        <v>0</v>
      </c>
      <c r="I8" s="42">
        <f>+Hoja1!J121</f>
        <v>0</v>
      </c>
      <c r="J8" s="42">
        <f>+Hoja1!K121</f>
        <v>0</v>
      </c>
      <c r="K8" s="42">
        <f>+Hoja1!M121</f>
        <v>0</v>
      </c>
    </row>
    <row r="22" spans="8:8">
      <c r="H22" s="43"/>
    </row>
    <row r="23" spans="8:8">
      <c r="H23" s="43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Jose</cp:lastModifiedBy>
  <dcterms:created xsi:type="dcterms:W3CDTF">2017-10-12T14:52:04Z</dcterms:created>
  <dcterms:modified xsi:type="dcterms:W3CDTF">2018-01-10T18:22:04Z</dcterms:modified>
</cp:coreProperties>
</file>